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drawings/drawing7.xml" ContentType="application/vnd.openxmlformats-officedocument.drawing+xml"/>
  <Override PartName="/xl/drawings/drawing8.xml" ContentType="application/vnd.openxmlformats-officedocument.drawing+xml"/>
  <Override PartName="/xl/tables/table3.xml" ContentType="application/vnd.openxmlformats-officedocument.spreadsheetml.table+xml"/>
  <Override PartName="/xl/drawings/drawing9.xml" ContentType="application/vnd.openxmlformats-officedocument.drawing+xml"/>
  <Override PartName="/xl/tables/table4.xml" ContentType="application/vnd.openxmlformats-officedocument.spreadsheetml.table+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filterPrivacy="1" codeName="ThisWorkbook"/>
  <xr:revisionPtr revIDLastSave="0" documentId="13_ncr:1_{CBFD70E1-E150-44DD-B83A-A0CBF4C1E21C}" xr6:coauthVersionLast="45" xr6:coauthVersionMax="45" xr10:uidLastSave="{00000000-0000-0000-0000-000000000000}"/>
  <bookViews>
    <workbookView xWindow="-120" yWindow="-120" windowWidth="20730" windowHeight="11160" xr2:uid="{9BD2FB09-FB71-42D4-A841-4DF6B5918EA3}"/>
  </bookViews>
  <sheets>
    <sheet name="ACCUEIL" sheetId="11" r:id="rId1"/>
    <sheet name="Liste Clients" sheetId="12" r:id="rId2"/>
    <sheet name="VUE_Ouverture_Dossier" sheetId="37" r:id="rId3"/>
    <sheet name="VUE_Soumission" sheetId="38" r:id="rId4"/>
    <sheet name="VUE_Log&amp;Dir" sheetId="39" state="hidden" r:id="rId5"/>
    <sheet name="BD_Ouverture_Dossier" sheetId="32" r:id="rId6"/>
    <sheet name="BD_Soumission" sheetId="33" r:id="rId7"/>
    <sheet name="Prospection Clients" sheetId="31" state="hidden" r:id="rId8"/>
    <sheet name="BD_Logistique &amp; Directives" sheetId="34" state="hidden" r:id="rId9"/>
    <sheet name="Liste matériel Trousses" sheetId="21" state="hidden" r:id="rId10"/>
    <sheet name="Inventaire Commandes" sheetId="20" state="hidden" r:id="rId11"/>
    <sheet name="CONFIG" sheetId="44" r:id="rId12"/>
  </sheets>
  <functionGroups builtInGroupCount="19"/>
  <externalReferences>
    <externalReference r:id="rId13"/>
    <externalReference r:id="rId14"/>
    <externalReference r:id="rId15"/>
  </externalReferences>
  <definedNames>
    <definedName name="_xlnm.Database">Tableau_client[#All]</definedName>
    <definedName name="Division">CONFIG!$D$6:$D$8</definedName>
    <definedName name="Eval">CONFIG!$H$6:$H$7</definedName>
    <definedName name="grillejour">jours+semaines*7</definedName>
    <definedName name="jourdelasemaine_option">MATCH(JourDuDébut,[1]!joursdelasemaine_inversés,0)-2</definedName>
    <definedName name="jours">{0,1,2,3,4,5,6}</definedName>
    <definedName name="jours_ouvrés">{"lundi","mardi","mercredi","jeudi","vendredi","samedi","dimanche"}</definedName>
    <definedName name="joursdelasemaine_inversés">{"dimanche","samedi","vendredi","jeudi","mercredi","mardi","lundi"}</definedName>
    <definedName name="Lang">CONFIG!$I$6:$I$8</definedName>
    <definedName name="Mandat">CONFIG!$E$6:$E$9</definedName>
    <definedName name="mois_">{"janvier","février","mars","avril","mai","juin","juillet","août","septembre","octobre","novembre","décembre"}</definedName>
    <definedName name="semaines">{0;1;2;3;4;5;6}</definedName>
    <definedName name="Stat">CONFIG!$B$6:$B$7</definedName>
    <definedName name="TypeDev">CONFIG!$F$6:$F$13</definedName>
    <definedName name="typeInt">CONFIG!$K$6:$K$12</definedName>
    <definedName name="_xlnm.Print_Area" localSheetId="4">'VUE_Log&amp;Dir'!$A$1:$H$83</definedName>
    <definedName name="_xlnm.Print_Area" localSheetId="2">VUE_Ouverture_Dossier!$A$1:$H$47</definedName>
    <definedName name="_xlnm.Print_Area" localSheetId="3">VUE_Soumission!$A$1:$H$55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2" i="33" l="1"/>
  <c r="F133" i="33"/>
  <c r="F134" i="33"/>
  <c r="F135" i="33"/>
  <c r="F136" i="33"/>
  <c r="F137" i="33"/>
  <c r="F138" i="33"/>
  <c r="F139" i="33"/>
  <c r="F140" i="33"/>
  <c r="F141" i="33"/>
  <c r="F142" i="33"/>
  <c r="F143" i="33"/>
  <c r="F144" i="33"/>
  <c r="F145" i="33"/>
  <c r="F146" i="33"/>
  <c r="F147" i="33"/>
  <c r="F148" i="33"/>
  <c r="F149" i="33"/>
  <c r="F150" i="33"/>
  <c r="F151" i="33"/>
  <c r="F152" i="33"/>
  <c r="F153" i="33"/>
  <c r="F154" i="33"/>
  <c r="F155" i="33"/>
  <c r="F156" i="33"/>
  <c r="F157" i="33"/>
  <c r="F158" i="33"/>
  <c r="F159" i="33"/>
  <c r="F160" i="33"/>
  <c r="F161" i="33"/>
  <c r="F162" i="33"/>
  <c r="F163" i="33"/>
  <c r="F164" i="33"/>
  <c r="F165" i="33"/>
  <c r="F166" i="33"/>
  <c r="F167" i="33"/>
  <c r="F168" i="33"/>
  <c r="F169" i="33"/>
  <c r="F170" i="33"/>
  <c r="F171" i="33"/>
  <c r="F172" i="33"/>
  <c r="F173" i="33"/>
  <c r="F174" i="33"/>
  <c r="F175" i="33"/>
  <c r="F176" i="33"/>
  <c r="F177" i="33"/>
  <c r="F178" i="33"/>
  <c r="F179" i="33"/>
  <c r="F180" i="33"/>
  <c r="F181" i="33"/>
  <c r="F182" i="33"/>
  <c r="F183" i="33"/>
  <c r="F184" i="33"/>
  <c r="F185" i="33"/>
  <c r="F186" i="33"/>
  <c r="F187" i="33"/>
  <c r="F188" i="33"/>
  <c r="F189" i="33"/>
  <c r="F190" i="33"/>
  <c r="F191" i="33"/>
  <c r="F192" i="33"/>
  <c r="F193" i="33"/>
  <c r="F194" i="33"/>
  <c r="F195" i="33"/>
  <c r="F196" i="33"/>
  <c r="F197" i="33"/>
  <c r="F198" i="33"/>
  <c r="F199" i="33"/>
  <c r="F200" i="33"/>
  <c r="F201" i="33"/>
  <c r="F202" i="33"/>
  <c r="F203" i="33"/>
  <c r="F204" i="33"/>
  <c r="F205" i="33"/>
  <c r="F206" i="33"/>
  <c r="F207" i="33"/>
  <c r="F208" i="33"/>
  <c r="F209" i="33"/>
  <c r="F210" i="33"/>
  <c r="F211" i="33"/>
  <c r="F212" i="33"/>
  <c r="F213" i="33"/>
  <c r="F214" i="33"/>
  <c r="F215" i="33"/>
  <c r="F216" i="33"/>
  <c r="F217" i="33"/>
  <c r="F218" i="33"/>
  <c r="F219" i="33"/>
  <c r="F220" i="33"/>
  <c r="F221" i="33"/>
  <c r="F222" i="33"/>
  <c r="F223" i="33"/>
  <c r="F224" i="33"/>
  <c r="F225" i="33"/>
  <c r="F226" i="33"/>
  <c r="F227" i="33"/>
  <c r="F228" i="33"/>
  <c r="F229" i="33"/>
  <c r="F230" i="33"/>
  <c r="F231" i="33"/>
  <c r="F232" i="33"/>
  <c r="F233" i="33"/>
  <c r="F234" i="33"/>
  <c r="F235" i="33"/>
  <c r="F236" i="33"/>
  <c r="F237" i="33"/>
  <c r="F238" i="33"/>
  <c r="F239" i="33"/>
  <c r="F240" i="33"/>
  <c r="F241" i="33"/>
  <c r="F242" i="33"/>
  <c r="F243" i="33"/>
  <c r="F244" i="33"/>
  <c r="F245" i="33"/>
  <c r="F246" i="33"/>
  <c r="F247" i="33"/>
  <c r="F248" i="33"/>
  <c r="F249" i="33"/>
  <c r="F250" i="33"/>
  <c r="F251" i="33"/>
  <c r="F252" i="33"/>
  <c r="F253" i="33"/>
  <c r="F254" i="33"/>
  <c r="F255" i="33"/>
  <c r="F256" i="33"/>
  <c r="F257" i="33"/>
  <c r="F258" i="33"/>
  <c r="F259" i="33"/>
  <c r="F260" i="33"/>
  <c r="F261" i="33"/>
  <c r="F262" i="33"/>
  <c r="F263" i="33"/>
  <c r="F264" i="33"/>
  <c r="F265" i="33"/>
  <c r="F266" i="33"/>
  <c r="F267" i="33"/>
  <c r="F268" i="33"/>
  <c r="F269" i="33"/>
  <c r="F270" i="33"/>
  <c r="F271" i="33"/>
  <c r="F272" i="33"/>
  <c r="F273" i="33"/>
  <c r="F274" i="33"/>
  <c r="F275" i="33"/>
  <c r="F276" i="33"/>
  <c r="F277" i="33"/>
  <c r="F278" i="33"/>
  <c r="F279" i="33"/>
  <c r="F280" i="33"/>
  <c r="F281" i="33"/>
  <c r="F282" i="33"/>
  <c r="F283" i="33"/>
  <c r="F284" i="33"/>
  <c r="F285" i="33"/>
  <c r="F286" i="33"/>
  <c r="F287" i="33"/>
  <c r="F288" i="33"/>
  <c r="F289" i="33"/>
  <c r="F290" i="33"/>
  <c r="F291" i="33"/>
  <c r="F292" i="33"/>
  <c r="F293" i="33"/>
  <c r="F294" i="33"/>
  <c r="F295" i="33"/>
  <c r="F296" i="33"/>
  <c r="F297" i="33"/>
  <c r="F298" i="33"/>
  <c r="F299" i="33"/>
  <c r="F300" i="33"/>
  <c r="F301" i="33"/>
  <c r="F302" i="33"/>
  <c r="F303" i="33"/>
  <c r="F304" i="33"/>
  <c r="F305" i="33"/>
  <c r="F306" i="33"/>
  <c r="F307" i="33"/>
  <c r="F308" i="33"/>
  <c r="F309" i="33"/>
  <c r="F310" i="33"/>
  <c r="F311" i="33"/>
  <c r="F312" i="33"/>
  <c r="F313" i="33"/>
  <c r="F314" i="33"/>
  <c r="F315" i="33"/>
  <c r="F316" i="33"/>
  <c r="F317" i="33"/>
  <c r="F318" i="33"/>
  <c r="F319" i="33"/>
  <c r="F320" i="33"/>
  <c r="F321" i="33"/>
  <c r="F322" i="33"/>
  <c r="F323" i="33"/>
  <c r="F324" i="33"/>
  <c r="F325" i="33"/>
  <c r="F326" i="33"/>
  <c r="F327" i="33"/>
  <c r="F328" i="33"/>
  <c r="F329" i="33"/>
  <c r="F330" i="33"/>
  <c r="F331" i="33"/>
  <c r="F332" i="33"/>
  <c r="F333" i="33"/>
  <c r="F334" i="33"/>
  <c r="F335" i="33"/>
  <c r="F336" i="33"/>
  <c r="F337" i="33"/>
  <c r="F338" i="33"/>
  <c r="F339" i="33"/>
  <c r="F340" i="33"/>
  <c r="F341" i="33"/>
  <c r="F342" i="33"/>
  <c r="F5" i="33"/>
  <c r="F6" i="33"/>
  <c r="F7" i="33"/>
  <c r="F8" i="33"/>
  <c r="F9" i="33"/>
  <c r="F10" i="33"/>
  <c r="F11" i="33"/>
  <c r="F12"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105" i="33"/>
  <c r="F106" i="33"/>
  <c r="F107" i="33"/>
  <c r="F108" i="33"/>
  <c r="F109" i="33"/>
  <c r="F110" i="33"/>
  <c r="F111" i="33"/>
  <c r="F112" i="33"/>
  <c r="F113" i="33"/>
  <c r="F114" i="33"/>
  <c r="F115" i="33"/>
  <c r="F116" i="33"/>
  <c r="F117" i="33"/>
  <c r="F118" i="33"/>
  <c r="F119" i="33"/>
  <c r="F120" i="33"/>
  <c r="F121" i="33"/>
  <c r="F122" i="33"/>
  <c r="F123" i="33"/>
  <c r="F124" i="33"/>
  <c r="F125" i="33"/>
  <c r="F126" i="33"/>
  <c r="F127" i="33"/>
  <c r="F128" i="33"/>
  <c r="F129" i="33"/>
  <c r="F130" i="33"/>
  <c r="F131" i="33"/>
  <c r="F4" i="33"/>
  <c r="G11" i="44" l="1"/>
  <c r="G10" i="44"/>
  <c r="G9" i="44"/>
  <c r="G8" i="44"/>
  <c r="G7" i="44"/>
  <c r="G6" i="44"/>
  <c r="B42" i="38" l="1"/>
  <c r="A42" i="38" s="1"/>
  <c r="D42" i="38"/>
  <c r="F41" i="38"/>
  <c r="F38" i="38"/>
  <c r="F39" i="38"/>
  <c r="F40" i="38"/>
  <c r="F37" i="38"/>
  <c r="E37" i="38"/>
  <c r="F36" i="38"/>
  <c r="E36" i="38"/>
  <c r="F35" i="38"/>
  <c r="F34" i="38"/>
  <c r="E34" i="38"/>
  <c r="F33" i="38"/>
  <c r="F32" i="38"/>
  <c r="F31" i="38"/>
  <c r="F30" i="38"/>
  <c r="G29" i="38"/>
  <c r="F29" i="38"/>
  <c r="F28" i="38"/>
  <c r="G28" i="38"/>
  <c r="E28" i="38"/>
  <c r="F27" i="38"/>
  <c r="C27" i="38"/>
  <c r="C26" i="38"/>
  <c r="F26" i="38"/>
  <c r="G26" i="38"/>
  <c r="F25" i="38"/>
  <c r="F24" i="38"/>
  <c r="G41" i="38"/>
  <c r="G40" i="38"/>
  <c r="G39" i="38"/>
  <c r="G38" i="38"/>
  <c r="G37" i="38"/>
  <c r="G36" i="38"/>
  <c r="G35" i="38"/>
  <c r="G34" i="38"/>
  <c r="G33" i="38"/>
  <c r="G32" i="38"/>
  <c r="G31" i="38"/>
  <c r="G30" i="38"/>
  <c r="G27" i="38"/>
  <c r="G25" i="38"/>
  <c r="G24" i="38"/>
  <c r="E35" i="38"/>
  <c r="E33" i="38"/>
  <c r="E32" i="38"/>
  <c r="E31" i="38"/>
  <c r="E30" i="38"/>
  <c r="E29" i="38"/>
  <c r="E27" i="38"/>
  <c r="E26" i="38"/>
  <c r="E25" i="38"/>
  <c r="E24" i="38"/>
  <c r="B38" i="38"/>
  <c r="C37" i="38"/>
  <c r="C36" i="38"/>
  <c r="C35" i="38"/>
  <c r="C34" i="38"/>
  <c r="C33" i="38"/>
  <c r="C32" i="38"/>
  <c r="C31" i="38"/>
  <c r="C30" i="38"/>
  <c r="C29" i="38"/>
  <c r="C28" i="38"/>
  <c r="C25" i="38"/>
  <c r="C24" i="38"/>
  <c r="B41" i="38"/>
  <c r="B40" i="38"/>
  <c r="B39" i="38"/>
  <c r="B37" i="38"/>
  <c r="B36" i="38"/>
  <c r="B35" i="38"/>
  <c r="B34" i="38"/>
  <c r="B33" i="38"/>
  <c r="B32" i="38"/>
  <c r="B31" i="38"/>
  <c r="B30" i="38"/>
  <c r="B29" i="38"/>
  <c r="B28" i="38"/>
  <c r="B27" i="38"/>
  <c r="B26" i="38"/>
  <c r="B25" i="38"/>
  <c r="B24" i="38"/>
  <c r="A37" i="38"/>
  <c r="A36" i="38"/>
  <c r="A35" i="38"/>
  <c r="A34" i="38"/>
  <c r="A33" i="38"/>
  <c r="A32" i="38"/>
  <c r="A31" i="38"/>
  <c r="A30" i="38"/>
  <c r="A28" i="38"/>
  <c r="A29" i="38"/>
  <c r="A27" i="38"/>
  <c r="A26" i="38"/>
  <c r="A25" i="38"/>
  <c r="A24" i="38"/>
  <c r="A21" i="38"/>
  <c r="G5" i="38"/>
  <c r="H34" i="38"/>
  <c r="DC105" i="33"/>
  <c r="DC106" i="33"/>
  <c r="DC107" i="33"/>
  <c r="DC108" i="33"/>
  <c r="DC109" i="33"/>
  <c r="DC110" i="33"/>
  <c r="DC111" i="33"/>
  <c r="DC112" i="33"/>
  <c r="DC113" i="33"/>
  <c r="DC114" i="33"/>
  <c r="DC115" i="33"/>
  <c r="DC116" i="33"/>
  <c r="DC117" i="33"/>
  <c r="DC118" i="33"/>
  <c r="DC119" i="33"/>
  <c r="DC120" i="33"/>
  <c r="DC121" i="33"/>
  <c r="DC122" i="33"/>
  <c r="DC123" i="33"/>
  <c r="DC124" i="33"/>
  <c r="DC125" i="33"/>
  <c r="DC126" i="33"/>
  <c r="DC127" i="33"/>
  <c r="DC128" i="33"/>
  <c r="DC129" i="33"/>
  <c r="DC130" i="33"/>
  <c r="DC131" i="33"/>
  <c r="DC132" i="33"/>
  <c r="DC133" i="33"/>
  <c r="DC134" i="33"/>
  <c r="DC135" i="33"/>
  <c r="DC136" i="33"/>
  <c r="DC137" i="33"/>
  <c r="DC138" i="33"/>
  <c r="DC139" i="33"/>
  <c r="DC140" i="33"/>
  <c r="DC141" i="33"/>
  <c r="DC142" i="33"/>
  <c r="DC143" i="33"/>
  <c r="DC144" i="33"/>
  <c r="DC145" i="33"/>
  <c r="DC146" i="33"/>
  <c r="DC147" i="33"/>
  <c r="DC148" i="33"/>
  <c r="DC149" i="33"/>
  <c r="DC150" i="33"/>
  <c r="DC151" i="33"/>
  <c r="DC152" i="33"/>
  <c r="DC153" i="33"/>
  <c r="DC154" i="33"/>
  <c r="DC155" i="33"/>
  <c r="DC156" i="33"/>
  <c r="DC157" i="33"/>
  <c r="DC158" i="33"/>
  <c r="DC159" i="33"/>
  <c r="DC160" i="33"/>
  <c r="DC161" i="33"/>
  <c r="DC162" i="33"/>
  <c r="DC163" i="33"/>
  <c r="DC164" i="33"/>
  <c r="DC165" i="33"/>
  <c r="DC166" i="33"/>
  <c r="DC167" i="33"/>
  <c r="DC168" i="33"/>
  <c r="DC169" i="33"/>
  <c r="DC170" i="33"/>
  <c r="DC171" i="33"/>
  <c r="DC172" i="33"/>
  <c r="DC173" i="33"/>
  <c r="DC174" i="33"/>
  <c r="DC175" i="33"/>
  <c r="DC176" i="33"/>
  <c r="DC177" i="33"/>
  <c r="DC178" i="33"/>
  <c r="DC179" i="33"/>
  <c r="DC180" i="33"/>
  <c r="DC181" i="33"/>
  <c r="DC182" i="33"/>
  <c r="DC183" i="33"/>
  <c r="DC184" i="33"/>
  <c r="DC185" i="33"/>
  <c r="DC186" i="33"/>
  <c r="DC187" i="33"/>
  <c r="DC188" i="33"/>
  <c r="DC189" i="33"/>
  <c r="DC190" i="33"/>
  <c r="DC191" i="33"/>
  <c r="DC192" i="33"/>
  <c r="DC193" i="33"/>
  <c r="DC194" i="33"/>
  <c r="DC195" i="33"/>
  <c r="DC196" i="33"/>
  <c r="DC197" i="33"/>
  <c r="DC198" i="33"/>
  <c r="DC199" i="33"/>
  <c r="DC200" i="33"/>
  <c r="DC201" i="33"/>
  <c r="DC202" i="33"/>
  <c r="DC203" i="33"/>
  <c r="DC204" i="33"/>
  <c r="DC205" i="33"/>
  <c r="DC206" i="33"/>
  <c r="DC207" i="33"/>
  <c r="DC208" i="33"/>
  <c r="DC209" i="33"/>
  <c r="DC210" i="33"/>
  <c r="DC211" i="33"/>
  <c r="DC212" i="33"/>
  <c r="DC213" i="33"/>
  <c r="DC214" i="33"/>
  <c r="DC215" i="33"/>
  <c r="DC216" i="33"/>
  <c r="DC217" i="33"/>
  <c r="DC218" i="33"/>
  <c r="DC219" i="33"/>
  <c r="DC220" i="33"/>
  <c r="DC221" i="33"/>
  <c r="DC222" i="33"/>
  <c r="DC223" i="33"/>
  <c r="DC224" i="33"/>
  <c r="DC225" i="33"/>
  <c r="DC226" i="33"/>
  <c r="DC227" i="33"/>
  <c r="DC228" i="33"/>
  <c r="DC229" i="33"/>
  <c r="DC230" i="33"/>
  <c r="DC231" i="33"/>
  <c r="DC232" i="33"/>
  <c r="DC233" i="33"/>
  <c r="DC234" i="33"/>
  <c r="DC235" i="33"/>
  <c r="EA105" i="33"/>
  <c r="EA106" i="33"/>
  <c r="EA107" i="33"/>
  <c r="EA108" i="33"/>
  <c r="EA109" i="33"/>
  <c r="EA110" i="33"/>
  <c r="EA111" i="33"/>
  <c r="EA112" i="33"/>
  <c r="EA113" i="33"/>
  <c r="EA114" i="33"/>
  <c r="EA115" i="33"/>
  <c r="EA116" i="33"/>
  <c r="EA117" i="33"/>
  <c r="EA118" i="33"/>
  <c r="EA119" i="33"/>
  <c r="EA120" i="33"/>
  <c r="EA121" i="33"/>
  <c r="EA122" i="33"/>
  <c r="EA123" i="33"/>
  <c r="EA124" i="33"/>
  <c r="EA125" i="33"/>
  <c r="EA126" i="33"/>
  <c r="EA127" i="33"/>
  <c r="EA128" i="33"/>
  <c r="EA129" i="33"/>
  <c r="EA130" i="33"/>
  <c r="EA131" i="33"/>
  <c r="EA132" i="33"/>
  <c r="EA133" i="33"/>
  <c r="EA134" i="33"/>
  <c r="EA135" i="33"/>
  <c r="EA136" i="33"/>
  <c r="EA137" i="33"/>
  <c r="EA138" i="33"/>
  <c r="EA139" i="33"/>
  <c r="EA140" i="33"/>
  <c r="EA141" i="33"/>
  <c r="EA142" i="33"/>
  <c r="EA143" i="33"/>
  <c r="EA144" i="33"/>
  <c r="EA145" i="33"/>
  <c r="EA146" i="33"/>
  <c r="EA147" i="33"/>
  <c r="EA148" i="33"/>
  <c r="EA149" i="33"/>
  <c r="EA150" i="33"/>
  <c r="EA151" i="33"/>
  <c r="EA152" i="33"/>
  <c r="EA153" i="33"/>
  <c r="EA154" i="33"/>
  <c r="EA155" i="33"/>
  <c r="EA156" i="33"/>
  <c r="EA157" i="33"/>
  <c r="EA158" i="33"/>
  <c r="EA159" i="33"/>
  <c r="EA160" i="33"/>
  <c r="EA161" i="33"/>
  <c r="EA162" i="33"/>
  <c r="EA163" i="33"/>
  <c r="EA164" i="33"/>
  <c r="EA165" i="33"/>
  <c r="EA166" i="33"/>
  <c r="EA167" i="33"/>
  <c r="EA168" i="33"/>
  <c r="EA169" i="33"/>
  <c r="EA170" i="33"/>
  <c r="EA171" i="33"/>
  <c r="EA172" i="33"/>
  <c r="EA173" i="33"/>
  <c r="EA174" i="33"/>
  <c r="EA175" i="33"/>
  <c r="EA176" i="33"/>
  <c r="EA177" i="33"/>
  <c r="EA178" i="33"/>
  <c r="EA179" i="33"/>
  <c r="EA180" i="33"/>
  <c r="EA181" i="33"/>
  <c r="EA182" i="33"/>
  <c r="EA183" i="33"/>
  <c r="EA184" i="33"/>
  <c r="EA185" i="33"/>
  <c r="EA186" i="33"/>
  <c r="EA187" i="33"/>
  <c r="EA188" i="33"/>
  <c r="EA189" i="33"/>
  <c r="EA190" i="33"/>
  <c r="EA191" i="33"/>
  <c r="EA192" i="33"/>
  <c r="EA193" i="33"/>
  <c r="EA194" i="33"/>
  <c r="EA195" i="33"/>
  <c r="EA196" i="33"/>
  <c r="EA197" i="33"/>
  <c r="EA198" i="33"/>
  <c r="EA199" i="33"/>
  <c r="EA200" i="33"/>
  <c r="EA201" i="33"/>
  <c r="EA202" i="33"/>
  <c r="EA203" i="33"/>
  <c r="EA204" i="33"/>
  <c r="EA205" i="33"/>
  <c r="EA206" i="33"/>
  <c r="EA207" i="33"/>
  <c r="EA208" i="33"/>
  <c r="EA209" i="33"/>
  <c r="EA210" i="33"/>
  <c r="EA211" i="33"/>
  <c r="EA212" i="33"/>
  <c r="EA213" i="33"/>
  <c r="EA214" i="33"/>
  <c r="EA215" i="33"/>
  <c r="EA216" i="33"/>
  <c r="EA217" i="33"/>
  <c r="EA218" i="33"/>
  <c r="EA219" i="33"/>
  <c r="EA220" i="33"/>
  <c r="EA221" i="33"/>
  <c r="EA222" i="33"/>
  <c r="EA223" i="33"/>
  <c r="EA224" i="33"/>
  <c r="EA225" i="33"/>
  <c r="EA226" i="33"/>
  <c r="EA227" i="33"/>
  <c r="EA228" i="33"/>
  <c r="EA229" i="33"/>
  <c r="EA230" i="33"/>
  <c r="EA231" i="33"/>
  <c r="EA232" i="33"/>
  <c r="EA233" i="33"/>
  <c r="EA234" i="33"/>
  <c r="EA235" i="33"/>
  <c r="EA236" i="33"/>
  <c r="EA237" i="33"/>
  <c r="EA238" i="33"/>
  <c r="EA239" i="33"/>
  <c r="EA240" i="33"/>
  <c r="EA241" i="33"/>
  <c r="EA242" i="33"/>
  <c r="EA243" i="33"/>
  <c r="EA244" i="33"/>
  <c r="EA245" i="33"/>
  <c r="EA246" i="33"/>
  <c r="EA247" i="33"/>
  <c r="EA248" i="33"/>
  <c r="EA249" i="33"/>
  <c r="EA250" i="33"/>
  <c r="EA251" i="33"/>
  <c r="EA252" i="33"/>
  <c r="EA253" i="33"/>
  <c r="EA254" i="33"/>
  <c r="EA255" i="33"/>
  <c r="EA256" i="33"/>
  <c r="EA257" i="33"/>
  <c r="EA258" i="33"/>
  <c r="EA259" i="33"/>
  <c r="EA260" i="33"/>
  <c r="EA261" i="33"/>
  <c r="EA262" i="33"/>
  <c r="EA263" i="33"/>
  <c r="EA264" i="33"/>
  <c r="EA265" i="33"/>
  <c r="EA266" i="33"/>
  <c r="EA267" i="33"/>
  <c r="EA268" i="33"/>
  <c r="EA269" i="33"/>
  <c r="EA270" i="33"/>
  <c r="EA271" i="33"/>
  <c r="EA272" i="33"/>
  <c r="EA273" i="33"/>
  <c r="EA274" i="33"/>
  <c r="EA275" i="33"/>
  <c r="EA276" i="33"/>
  <c r="EA277" i="33"/>
  <c r="EA278" i="33"/>
  <c r="EA279" i="33"/>
  <c r="EA280" i="33"/>
  <c r="EA281" i="33"/>
  <c r="EA282" i="33"/>
  <c r="EA283" i="33"/>
  <c r="EA284" i="33"/>
  <c r="EA285" i="33"/>
  <c r="EA286" i="33"/>
  <c r="EA287" i="33"/>
  <c r="EA288" i="33"/>
  <c r="EA289" i="33"/>
  <c r="EA290" i="33"/>
  <c r="EA291" i="33"/>
  <c r="EA292" i="33"/>
  <c r="EA293" i="33"/>
  <c r="EA294" i="33"/>
  <c r="EA295" i="33"/>
  <c r="EA296" i="33"/>
  <c r="EA297" i="33"/>
  <c r="EA298" i="33"/>
  <c r="EA299" i="33"/>
  <c r="EA300" i="33"/>
  <c r="EA301" i="33"/>
  <c r="EA302" i="33"/>
  <c r="EA303" i="33"/>
  <c r="EA304" i="33"/>
  <c r="EA305" i="33"/>
  <c r="EA306" i="33"/>
  <c r="EA307" i="33"/>
  <c r="EA308" i="33"/>
  <c r="EA309" i="33"/>
  <c r="EA310" i="33"/>
  <c r="EA311" i="33"/>
  <c r="EA312" i="33"/>
  <c r="EA313" i="33"/>
  <c r="EA314" i="33"/>
  <c r="EA315" i="33"/>
  <c r="EA316" i="33"/>
  <c r="EA317" i="33"/>
  <c r="EA318" i="33"/>
  <c r="EA319" i="33"/>
  <c r="EA320" i="33"/>
  <c r="EA321" i="33"/>
  <c r="EA322" i="33"/>
  <c r="EA323" i="33"/>
  <c r="EA324" i="33"/>
  <c r="EA325" i="33"/>
  <c r="EA326" i="33"/>
  <c r="EA327" i="33"/>
  <c r="EA328" i="33"/>
  <c r="EA329" i="33"/>
  <c r="EA330" i="33"/>
  <c r="EA331" i="33"/>
  <c r="EA332" i="33"/>
  <c r="EA333" i="33"/>
  <c r="EA334" i="33"/>
  <c r="EA335" i="33"/>
  <c r="EA336" i="33"/>
  <c r="EA337" i="33"/>
  <c r="EA338" i="33"/>
  <c r="EA339" i="33"/>
  <c r="EA340" i="33"/>
  <c r="EA341" i="33"/>
  <c r="EA342" i="33"/>
  <c r="DS105" i="33"/>
  <c r="DS106" i="33"/>
  <c r="DS107" i="33"/>
  <c r="DS108" i="33"/>
  <c r="DS109" i="33"/>
  <c r="DS110" i="33"/>
  <c r="DS111" i="33"/>
  <c r="DS112" i="33"/>
  <c r="DS113" i="33"/>
  <c r="DS114" i="33"/>
  <c r="DS115" i="33"/>
  <c r="DS116" i="33"/>
  <c r="DS117" i="33"/>
  <c r="DS118" i="33"/>
  <c r="DS119" i="33"/>
  <c r="DS120" i="33"/>
  <c r="DS121" i="33"/>
  <c r="DS122" i="33"/>
  <c r="DS123" i="33"/>
  <c r="DS124" i="33"/>
  <c r="DS125" i="33"/>
  <c r="DS126" i="33"/>
  <c r="DS127" i="33"/>
  <c r="DS128" i="33"/>
  <c r="DS129" i="33"/>
  <c r="DS130" i="33"/>
  <c r="DS131" i="33"/>
  <c r="DS132" i="33"/>
  <c r="DS133" i="33"/>
  <c r="DS134" i="33"/>
  <c r="DS135" i="33"/>
  <c r="DS136" i="33"/>
  <c r="DS137" i="33"/>
  <c r="DS138" i="33"/>
  <c r="DS139" i="33"/>
  <c r="DS140" i="33"/>
  <c r="DS141" i="33"/>
  <c r="DS142" i="33"/>
  <c r="DS143" i="33"/>
  <c r="DS144" i="33"/>
  <c r="DS145" i="33"/>
  <c r="DS146" i="33"/>
  <c r="DS147" i="33"/>
  <c r="DS148" i="33"/>
  <c r="DS149" i="33"/>
  <c r="DS150" i="33"/>
  <c r="DS151" i="33"/>
  <c r="DS152" i="33"/>
  <c r="DS153" i="33"/>
  <c r="DS154" i="33"/>
  <c r="DS155" i="33"/>
  <c r="DS156" i="33"/>
  <c r="DS157" i="33"/>
  <c r="DS158" i="33"/>
  <c r="DS159" i="33"/>
  <c r="DS160" i="33"/>
  <c r="DS161" i="33"/>
  <c r="DS162" i="33"/>
  <c r="DS163" i="33"/>
  <c r="DS164" i="33"/>
  <c r="DS165" i="33"/>
  <c r="DS166" i="33"/>
  <c r="DS167" i="33"/>
  <c r="DS168" i="33"/>
  <c r="DS169" i="33"/>
  <c r="DS170" i="33"/>
  <c r="DS171" i="33"/>
  <c r="DS172" i="33"/>
  <c r="DS173" i="33"/>
  <c r="DS174" i="33"/>
  <c r="DS175" i="33"/>
  <c r="DS176" i="33"/>
  <c r="DS177" i="33"/>
  <c r="DS178" i="33"/>
  <c r="DS179" i="33"/>
  <c r="DS180" i="33"/>
  <c r="DS181" i="33"/>
  <c r="DS182" i="33"/>
  <c r="DS183" i="33"/>
  <c r="DS184" i="33"/>
  <c r="DS185" i="33"/>
  <c r="DS186" i="33"/>
  <c r="DS187" i="33"/>
  <c r="DS188" i="33"/>
  <c r="DS189" i="33"/>
  <c r="DS190" i="33"/>
  <c r="DS191" i="33"/>
  <c r="DS192" i="33"/>
  <c r="DS193" i="33"/>
  <c r="DS194" i="33"/>
  <c r="DS195" i="33"/>
  <c r="DS196" i="33"/>
  <c r="DS197" i="33"/>
  <c r="DS198" i="33"/>
  <c r="DS199" i="33"/>
  <c r="DS200" i="33"/>
  <c r="DS201" i="33"/>
  <c r="DS202" i="33"/>
  <c r="DS203" i="33"/>
  <c r="DS204" i="33"/>
  <c r="DS205" i="33"/>
  <c r="DS206" i="33"/>
  <c r="DS207" i="33"/>
  <c r="DS208" i="33"/>
  <c r="DS209" i="33"/>
  <c r="DS210" i="33"/>
  <c r="DS211" i="33"/>
  <c r="DS212" i="33"/>
  <c r="DS213" i="33"/>
  <c r="DS214" i="33"/>
  <c r="DS215" i="33"/>
  <c r="DS216" i="33"/>
  <c r="DS217" i="33"/>
  <c r="DS218" i="33"/>
  <c r="DS219" i="33"/>
  <c r="DS220" i="33"/>
  <c r="DS221" i="33"/>
  <c r="DS222" i="33"/>
  <c r="DS223" i="33"/>
  <c r="DS224" i="33"/>
  <c r="DS225" i="33"/>
  <c r="DS226" i="33"/>
  <c r="DS227" i="33"/>
  <c r="DS228" i="33"/>
  <c r="DS229" i="33"/>
  <c r="DS230" i="33"/>
  <c r="DS231" i="33"/>
  <c r="DS232" i="33"/>
  <c r="DS233" i="33"/>
  <c r="DS234" i="33"/>
  <c r="DS235" i="33"/>
  <c r="DS236" i="33"/>
  <c r="DS237" i="33"/>
  <c r="DS238" i="33"/>
  <c r="DS239" i="33"/>
  <c r="DS240" i="33"/>
  <c r="DS241" i="33"/>
  <c r="DS242" i="33"/>
  <c r="DS243" i="33"/>
  <c r="DS244" i="33"/>
  <c r="DS245" i="33"/>
  <c r="DS246" i="33"/>
  <c r="DS247" i="33"/>
  <c r="DS248" i="33"/>
  <c r="DS249" i="33"/>
  <c r="DS250" i="33"/>
  <c r="DS251" i="33"/>
  <c r="DS252" i="33"/>
  <c r="H35" i="38"/>
  <c r="DK105" i="33"/>
  <c r="DK106" i="33"/>
  <c r="DK107" i="33"/>
  <c r="DK108" i="33"/>
  <c r="DK109" i="33"/>
  <c r="DK110" i="33"/>
  <c r="DK111" i="33"/>
  <c r="DK112" i="33"/>
  <c r="DK113" i="33"/>
  <c r="DK114" i="33"/>
  <c r="DK115" i="33"/>
  <c r="DK116" i="33"/>
  <c r="DK117" i="33"/>
  <c r="DK118" i="33"/>
  <c r="DK119" i="33"/>
  <c r="DK120" i="33"/>
  <c r="DK121" i="33"/>
  <c r="DK122" i="33"/>
  <c r="DK123" i="33"/>
  <c r="DK124" i="33"/>
  <c r="DK125" i="33"/>
  <c r="DK126" i="33"/>
  <c r="DK127" i="33"/>
  <c r="DK128" i="33"/>
  <c r="DK129" i="33"/>
  <c r="DK130" i="33"/>
  <c r="DK131" i="33"/>
  <c r="DK132" i="33"/>
  <c r="DK133" i="33"/>
  <c r="DK134" i="33"/>
  <c r="DK135" i="33"/>
  <c r="DK136" i="33"/>
  <c r="DK137" i="33"/>
  <c r="DK138" i="33"/>
  <c r="DK139" i="33"/>
  <c r="DK140" i="33"/>
  <c r="DK141" i="33"/>
  <c r="DK142" i="33"/>
  <c r="DK143" i="33"/>
  <c r="DK144" i="33"/>
  <c r="DK145" i="33"/>
  <c r="DK146" i="33"/>
  <c r="DK147" i="33"/>
  <c r="DK148" i="33"/>
  <c r="DK149" i="33"/>
  <c r="DK150" i="33"/>
  <c r="DK151" i="33"/>
  <c r="DK152" i="33"/>
  <c r="DK153" i="33"/>
  <c r="DK154" i="33"/>
  <c r="DK155" i="33"/>
  <c r="DK156" i="33"/>
  <c r="DK157" i="33"/>
  <c r="DK158" i="33"/>
  <c r="DK159" i="33"/>
  <c r="DK160" i="33"/>
  <c r="DK161" i="33"/>
  <c r="DK162" i="33"/>
  <c r="DK163" i="33"/>
  <c r="DK164" i="33"/>
  <c r="DK165" i="33"/>
  <c r="DK166" i="33"/>
  <c r="DK167" i="33"/>
  <c r="DK168" i="33"/>
  <c r="DK169" i="33"/>
  <c r="DK170" i="33"/>
  <c r="DK171" i="33"/>
  <c r="DK172" i="33"/>
  <c r="DK173" i="33"/>
  <c r="DK174" i="33"/>
  <c r="DK175" i="33"/>
  <c r="DK176" i="33"/>
  <c r="DK177" i="33"/>
  <c r="DK178" i="33"/>
  <c r="DK179" i="33"/>
  <c r="DK180" i="33"/>
  <c r="DK181" i="33"/>
  <c r="DK182" i="33"/>
  <c r="DK183" i="33"/>
  <c r="DK184" i="33"/>
  <c r="DK185" i="33"/>
  <c r="DK186" i="33"/>
  <c r="DK187" i="33"/>
  <c r="DK188" i="33"/>
  <c r="DK189" i="33"/>
  <c r="DK190" i="33"/>
  <c r="DK191" i="33"/>
  <c r="DK192" i="33"/>
  <c r="DK193" i="33"/>
  <c r="DK194" i="33"/>
  <c r="DK195" i="33"/>
  <c r="DK196" i="33"/>
  <c r="DK197" i="33"/>
  <c r="DK198" i="33"/>
  <c r="DK199" i="33"/>
  <c r="DK200" i="33"/>
  <c r="DK201" i="33"/>
  <c r="DK202" i="33"/>
  <c r="DK203" i="33"/>
  <c r="DK204" i="33"/>
  <c r="DK205" i="33"/>
  <c r="DK206" i="33"/>
  <c r="DK207" i="33"/>
  <c r="DK208" i="33"/>
  <c r="DK209" i="33"/>
  <c r="DK210" i="33"/>
  <c r="DK211" i="33"/>
  <c r="DK212" i="33"/>
  <c r="DK213" i="33"/>
  <c r="DK214" i="33"/>
  <c r="DK215" i="33"/>
  <c r="DK216" i="33"/>
  <c r="DK217" i="33"/>
  <c r="DK218" i="33"/>
  <c r="DK219" i="33"/>
  <c r="DK220" i="33"/>
  <c r="DK221" i="33"/>
  <c r="DK222" i="33"/>
  <c r="DK223" i="33"/>
  <c r="DK224" i="33"/>
  <c r="DK225" i="33"/>
  <c r="DK226" i="33"/>
  <c r="DK227" i="33"/>
  <c r="DK228" i="33"/>
  <c r="DK229" i="33"/>
  <c r="DK230" i="33"/>
  <c r="DK231" i="33"/>
  <c r="DK232" i="33"/>
  <c r="DK233" i="33"/>
  <c r="DK234" i="33"/>
  <c r="DK235" i="33"/>
  <c r="DK236" i="33"/>
  <c r="DK237" i="33"/>
  <c r="DK238" i="33"/>
  <c r="DK239" i="33"/>
  <c r="DK240" i="33"/>
  <c r="DK241" i="33"/>
  <c r="DK242" i="33"/>
  <c r="DK243" i="33"/>
  <c r="DK244" i="33"/>
  <c r="DK245" i="33"/>
  <c r="DK246" i="33"/>
  <c r="DK247" i="33"/>
  <c r="DK248" i="33"/>
  <c r="DK249" i="33"/>
  <c r="DK250" i="33"/>
  <c r="DK251" i="33"/>
  <c r="DK252" i="33"/>
  <c r="DK253" i="33"/>
  <c r="DK254" i="33"/>
  <c r="DK255" i="33"/>
  <c r="DK256" i="33"/>
  <c r="DK257" i="33"/>
  <c r="DK258" i="33"/>
  <c r="DK259" i="33"/>
  <c r="DK260" i="33"/>
  <c r="DK261" i="33"/>
  <c r="DK262" i="33"/>
  <c r="DK263" i="33"/>
  <c r="DK264" i="33"/>
  <c r="DK265" i="33"/>
  <c r="DK266" i="33"/>
  <c r="DK267" i="33"/>
  <c r="DK268" i="33"/>
  <c r="DK269" i="33"/>
  <c r="DK270" i="33"/>
  <c r="DK271" i="33"/>
  <c r="DK272" i="33"/>
  <c r="DK273" i="33"/>
  <c r="DK274" i="33"/>
  <c r="DK275" i="33"/>
  <c r="DK276" i="33"/>
  <c r="DK277" i="33"/>
  <c r="DK278" i="33"/>
  <c r="DK279" i="33"/>
  <c r="DK280" i="33"/>
  <c r="DK281" i="33"/>
  <c r="DK282" i="33"/>
  <c r="DK283" i="33"/>
  <c r="DK284" i="33"/>
  <c r="DK285" i="33"/>
  <c r="DK286" i="33"/>
  <c r="DK287" i="33"/>
  <c r="H33" i="38"/>
  <c r="CU105" i="33"/>
  <c r="CU106" i="33"/>
  <c r="CU107" i="33"/>
  <c r="CU108" i="33"/>
  <c r="CU109" i="33"/>
  <c r="CU110" i="33"/>
  <c r="CU111" i="33"/>
  <c r="CU112" i="33"/>
  <c r="CU113" i="33"/>
  <c r="CU114" i="33"/>
  <c r="CU115" i="33"/>
  <c r="CU116" i="33"/>
  <c r="CU117" i="33"/>
  <c r="CU118" i="33"/>
  <c r="CU119" i="33"/>
  <c r="CU120" i="33"/>
  <c r="CU121" i="33"/>
  <c r="CU122" i="33"/>
  <c r="CU123" i="33"/>
  <c r="CU124" i="33"/>
  <c r="CU125" i="33"/>
  <c r="CU126" i="33"/>
  <c r="CU127" i="33"/>
  <c r="CU128" i="33"/>
  <c r="CU129" i="33"/>
  <c r="CU130" i="33"/>
  <c r="CU131" i="33"/>
  <c r="CU132" i="33"/>
  <c r="CU133" i="33"/>
  <c r="CU134" i="33"/>
  <c r="CU135" i="33"/>
  <c r="CU136" i="33"/>
  <c r="CU137" i="33"/>
  <c r="CU138" i="33"/>
  <c r="CU139" i="33"/>
  <c r="CU140" i="33"/>
  <c r="CU141" i="33"/>
  <c r="CU142" i="33"/>
  <c r="CU143" i="33"/>
  <c r="CU144" i="33"/>
  <c r="CU145" i="33"/>
  <c r="CU146" i="33"/>
  <c r="CU147" i="33"/>
  <c r="CU148" i="33"/>
  <c r="CU149" i="33"/>
  <c r="CU150" i="33"/>
  <c r="CU151" i="33"/>
  <c r="CU152" i="33"/>
  <c r="CU153" i="33"/>
  <c r="CU154" i="33"/>
  <c r="CU155" i="33"/>
  <c r="CU156" i="33"/>
  <c r="CU157" i="33"/>
  <c r="CU158" i="33"/>
  <c r="CU159" i="33"/>
  <c r="CU160" i="33"/>
  <c r="CU161" i="33"/>
  <c r="CU162" i="33"/>
  <c r="CU163" i="33"/>
  <c r="CU164" i="33"/>
  <c r="CU165" i="33"/>
  <c r="CU166" i="33"/>
  <c r="CU167" i="33"/>
  <c r="CU168" i="33"/>
  <c r="CU169" i="33"/>
  <c r="CU170" i="33"/>
  <c r="CU171" i="33"/>
  <c r="CU172" i="33"/>
  <c r="CU173" i="33"/>
  <c r="CU174" i="33"/>
  <c r="CU175" i="33"/>
  <c r="CU176" i="33"/>
  <c r="CU177" i="33"/>
  <c r="CU178" i="33"/>
  <c r="CU179" i="33"/>
  <c r="CU180" i="33"/>
  <c r="CU181" i="33"/>
  <c r="CU182" i="33"/>
  <c r="CU183" i="33"/>
  <c r="CU184" i="33"/>
  <c r="CU185" i="33"/>
  <c r="CU186" i="33"/>
  <c r="CU187" i="33"/>
  <c r="CU188" i="33"/>
  <c r="CU189" i="33"/>
  <c r="CU190" i="33"/>
  <c r="CU191" i="33"/>
  <c r="CU192" i="33"/>
  <c r="CU193" i="33"/>
  <c r="CU194" i="33"/>
  <c r="CU195" i="33"/>
  <c r="CU196" i="33"/>
  <c r="CU197" i="33"/>
  <c r="CU198" i="33"/>
  <c r="CU199" i="33"/>
  <c r="CU200" i="33"/>
  <c r="CU201" i="33"/>
  <c r="CU202" i="33"/>
  <c r="CU203" i="33"/>
  <c r="CU204" i="33"/>
  <c r="CU205" i="33"/>
  <c r="CU206" i="33"/>
  <c r="CU207" i="33"/>
  <c r="CU208" i="33"/>
  <c r="CU209" i="33"/>
  <c r="CU210" i="33"/>
  <c r="CU211" i="33"/>
  <c r="CU212" i="33"/>
  <c r="CU213" i="33"/>
  <c r="CU214" i="33"/>
  <c r="CU215" i="33"/>
  <c r="CU216" i="33"/>
  <c r="CU217" i="33"/>
  <c r="CU218" i="33"/>
  <c r="CU219" i="33"/>
  <c r="CU220" i="33"/>
  <c r="CU221" i="33"/>
  <c r="CU222" i="33"/>
  <c r="CU223" i="33"/>
  <c r="CU224" i="33"/>
  <c r="CU225" i="33"/>
  <c r="CU226" i="33"/>
  <c r="CU227" i="33"/>
  <c r="CU228" i="33"/>
  <c r="CU229" i="33"/>
  <c r="CU230" i="33"/>
  <c r="CU231" i="33"/>
  <c r="CU232" i="33"/>
  <c r="CU233" i="33"/>
  <c r="CU234" i="33"/>
  <c r="CU235" i="33"/>
  <c r="CU236" i="33"/>
  <c r="CU237" i="33"/>
  <c r="CU238" i="33"/>
  <c r="CU239" i="33"/>
  <c r="CU240" i="33"/>
  <c r="CU241" i="33"/>
  <c r="CU242" i="33"/>
  <c r="CU243" i="33"/>
  <c r="CU244" i="33"/>
  <c r="CU245" i="33"/>
  <c r="CU246" i="33"/>
  <c r="CU247" i="33"/>
  <c r="CU248" i="33"/>
  <c r="CU249" i="33"/>
  <c r="CU250" i="33"/>
  <c r="CU251" i="33"/>
  <c r="CU252" i="33"/>
  <c r="CU253" i="33"/>
  <c r="CU254" i="33"/>
  <c r="CU255" i="33"/>
  <c r="CU256" i="33"/>
  <c r="CU257" i="33"/>
  <c r="CU258" i="33"/>
  <c r="CU259" i="33"/>
  <c r="CU260" i="33"/>
  <c r="CU261" i="33"/>
  <c r="CU262" i="33"/>
  <c r="CU263" i="33"/>
  <c r="CU264" i="33"/>
  <c r="CU265" i="33"/>
  <c r="CU266" i="33"/>
  <c r="CU267" i="33"/>
  <c r="CU268" i="33"/>
  <c r="CU269" i="33"/>
  <c r="CU270" i="33"/>
  <c r="CU271" i="33"/>
  <c r="CU272" i="33"/>
  <c r="CU273" i="33"/>
  <c r="CU274" i="33"/>
  <c r="CU275" i="33"/>
  <c r="CU276" i="33"/>
  <c r="CU277" i="33"/>
  <c r="CU278" i="33"/>
  <c r="CU279" i="33"/>
  <c r="CU280" i="33"/>
  <c r="CU281" i="33"/>
  <c r="CU282" i="33"/>
  <c r="CU283" i="33"/>
  <c r="CU284" i="33"/>
  <c r="CU285" i="33"/>
  <c r="CU286" i="33"/>
  <c r="CU287" i="33"/>
  <c r="CU288" i="33"/>
  <c r="CU289" i="33"/>
  <c r="CU290" i="33"/>
  <c r="CU291" i="33"/>
  <c r="CU292" i="33"/>
  <c r="CU293" i="33"/>
  <c r="CU294" i="33"/>
  <c r="CU295" i="33"/>
  <c r="CU296" i="33"/>
  <c r="CU297" i="33"/>
  <c r="CU298" i="33"/>
  <c r="CU299" i="33"/>
  <c r="CU300" i="33"/>
  <c r="CU301" i="33"/>
  <c r="CU302" i="33"/>
  <c r="CU303" i="33"/>
  <c r="CU304" i="33"/>
  <c r="CU305" i="33"/>
  <c r="CU306" i="33"/>
  <c r="CU307" i="33"/>
  <c r="CU308" i="33"/>
  <c r="CU309" i="33"/>
  <c r="CU310" i="33"/>
  <c r="CU311" i="33"/>
  <c r="CU312" i="33"/>
  <c r="CU313" i="33"/>
  <c r="CU314" i="33"/>
  <c r="CU315" i="33"/>
  <c r="CU316" i="33"/>
  <c r="CU317" i="33"/>
  <c r="CU318" i="33"/>
  <c r="CU319" i="33"/>
  <c r="CU320" i="33"/>
  <c r="CU321" i="33"/>
  <c r="CU322" i="33"/>
  <c r="CU323" i="33"/>
  <c r="CU324" i="33"/>
  <c r="CU325" i="33"/>
  <c r="CU326" i="33"/>
  <c r="CU327" i="33"/>
  <c r="CU328" i="33"/>
  <c r="CU329" i="33"/>
  <c r="CU330" i="33"/>
  <c r="CU331" i="33"/>
  <c r="CU332" i="33"/>
  <c r="CU333" i="33"/>
  <c r="CU334" i="33"/>
  <c r="CU335" i="33"/>
  <c r="CU336" i="33"/>
  <c r="CU337" i="33"/>
  <c r="CU338" i="33"/>
  <c r="CU339" i="33"/>
  <c r="CU340" i="33"/>
  <c r="CU341" i="33"/>
  <c r="CU342" i="33"/>
  <c r="CU343" i="33"/>
  <c r="CU344" i="33"/>
  <c r="CU345" i="33"/>
  <c r="CU346" i="33"/>
  <c r="CU347" i="33"/>
  <c r="CU348" i="33"/>
  <c r="CU349" i="33"/>
  <c r="CU350" i="33"/>
  <c r="CU351" i="33"/>
  <c r="CU352" i="33"/>
  <c r="CU353" i="33"/>
  <c r="CU354" i="33"/>
  <c r="CU355" i="33"/>
  <c r="CU356" i="33"/>
  <c r="CU357" i="33"/>
  <c r="CU358" i="33"/>
  <c r="CU359" i="33"/>
  <c r="CU360" i="33"/>
  <c r="CU361" i="33"/>
  <c r="CU362" i="33"/>
  <c r="CU363" i="33"/>
  <c r="CU364" i="33"/>
  <c r="CU365" i="33"/>
  <c r="CU366" i="33"/>
  <c r="CU367" i="33"/>
  <c r="CU368" i="33"/>
  <c r="CU369" i="33"/>
  <c r="CU370" i="33"/>
  <c r="CU371" i="33"/>
  <c r="CU372" i="33"/>
  <c r="CU373" i="33"/>
  <c r="CU374" i="33"/>
  <c r="CU375" i="33"/>
  <c r="CU376" i="33"/>
  <c r="CU377" i="33"/>
  <c r="CU378" i="33"/>
  <c r="CU379" i="33"/>
  <c r="CU380" i="33"/>
  <c r="CU381" i="33"/>
  <c r="CU382" i="33"/>
  <c r="CU383" i="33"/>
  <c r="CU384" i="33"/>
  <c r="CU385" i="33"/>
  <c r="CU386" i="33"/>
  <c r="CU387" i="33"/>
  <c r="CU388" i="33"/>
  <c r="CU389" i="33"/>
  <c r="CU390" i="33"/>
  <c r="CU391" i="33"/>
  <c r="CU392" i="33"/>
  <c r="CU393" i="33"/>
  <c r="CU394" i="33"/>
  <c r="CU395" i="33"/>
  <c r="CU396" i="33"/>
  <c r="CU397" i="33"/>
  <c r="CU398" i="33"/>
  <c r="CU399" i="33"/>
  <c r="CU400" i="33"/>
  <c r="CU401" i="33"/>
  <c r="CU402" i="33"/>
  <c r="CU403" i="33"/>
  <c r="CU404" i="33"/>
  <c r="CU405" i="33"/>
  <c r="CU406" i="33"/>
  <c r="CU407" i="33"/>
  <c r="CU408" i="33"/>
  <c r="CU409" i="33"/>
  <c r="CU410" i="33"/>
  <c r="CU411" i="33"/>
  <c r="CU412" i="33"/>
  <c r="CU413" i="33"/>
  <c r="CU414" i="33"/>
  <c r="CU415" i="33"/>
  <c r="CU416" i="33"/>
  <c r="CU417" i="33"/>
  <c r="CU418" i="33"/>
  <c r="CU419" i="33"/>
  <c r="CU420" i="33"/>
  <c r="CU421" i="33"/>
  <c r="CU422" i="33"/>
  <c r="CU423" i="33"/>
  <c r="CU424" i="33"/>
  <c r="CU425" i="33"/>
  <c r="CU426" i="33"/>
  <c r="CU427" i="33"/>
  <c r="CU428" i="33"/>
  <c r="CU429" i="33"/>
  <c r="CU430" i="33"/>
  <c r="CU431" i="33"/>
  <c r="CU432" i="33"/>
  <c r="CU433" i="33"/>
  <c r="CU434" i="33"/>
  <c r="CU435" i="33"/>
  <c r="CU436" i="33"/>
  <c r="CU437" i="33"/>
  <c r="CU438" i="33"/>
  <c r="CU439" i="33"/>
  <c r="CU440" i="33"/>
  <c r="CU441" i="33"/>
  <c r="CU442" i="33"/>
  <c r="CU443" i="33"/>
  <c r="CM105" i="33"/>
  <c r="CM106" i="33"/>
  <c r="CM107" i="33"/>
  <c r="CM108" i="33"/>
  <c r="CM109" i="33"/>
  <c r="CM110" i="33"/>
  <c r="CM111" i="33"/>
  <c r="CM112" i="33"/>
  <c r="CM113" i="33"/>
  <c r="CM114" i="33"/>
  <c r="CM115" i="33"/>
  <c r="CM116" i="33"/>
  <c r="CM117" i="33"/>
  <c r="CM118" i="33"/>
  <c r="CM119" i="33"/>
  <c r="CM120" i="33"/>
  <c r="CM121" i="33"/>
  <c r="CM122" i="33"/>
  <c r="CM123" i="33"/>
  <c r="CM124" i="33"/>
  <c r="CM125" i="33"/>
  <c r="CM126" i="33"/>
  <c r="CM127" i="33"/>
  <c r="CM128" i="33"/>
  <c r="CM129" i="33"/>
  <c r="CM130" i="33"/>
  <c r="CM131" i="33"/>
  <c r="CM132" i="33"/>
  <c r="CM133" i="33"/>
  <c r="CM134" i="33"/>
  <c r="CM135" i="33"/>
  <c r="CM136" i="33"/>
  <c r="CM137" i="33"/>
  <c r="CM138" i="33"/>
  <c r="CM139" i="33"/>
  <c r="CM140" i="33"/>
  <c r="CM141" i="33"/>
  <c r="CM142" i="33"/>
  <c r="CM143" i="33"/>
  <c r="CM144" i="33"/>
  <c r="CM145" i="33"/>
  <c r="CM146" i="33"/>
  <c r="CM147" i="33"/>
  <c r="CM148" i="33"/>
  <c r="CM149" i="33"/>
  <c r="CM150" i="33"/>
  <c r="CM151" i="33"/>
  <c r="CM152" i="33"/>
  <c r="CM153" i="33"/>
  <c r="CM154" i="33"/>
  <c r="CM155" i="33"/>
  <c r="CM156" i="33"/>
  <c r="CM157" i="33"/>
  <c r="CM158" i="33"/>
  <c r="CM159" i="33"/>
  <c r="CM160" i="33"/>
  <c r="CM161" i="33"/>
  <c r="CM162" i="33"/>
  <c r="CM163" i="33"/>
  <c r="CM164" i="33"/>
  <c r="CM165" i="33"/>
  <c r="CM166" i="33"/>
  <c r="CM167" i="33"/>
  <c r="CM168" i="33"/>
  <c r="CM169" i="33"/>
  <c r="CM170" i="33"/>
  <c r="CM171" i="33"/>
  <c r="CM172" i="33"/>
  <c r="CM173" i="33"/>
  <c r="CM174" i="33"/>
  <c r="CM175" i="33"/>
  <c r="CM176" i="33"/>
  <c r="CM177" i="33"/>
  <c r="CM178" i="33"/>
  <c r="CM179" i="33"/>
  <c r="CM180" i="33"/>
  <c r="CM181" i="33"/>
  <c r="CM182" i="33"/>
  <c r="CM183" i="33"/>
  <c r="CM184" i="33"/>
  <c r="CM185" i="33"/>
  <c r="CM186" i="33"/>
  <c r="CM187" i="33"/>
  <c r="CM188" i="33"/>
  <c r="CM189" i="33"/>
  <c r="CM190" i="33"/>
  <c r="CM191" i="33"/>
  <c r="CM192" i="33"/>
  <c r="CM193" i="33"/>
  <c r="CM194" i="33"/>
  <c r="CM195" i="33"/>
  <c r="CM196" i="33"/>
  <c r="CM197" i="33"/>
  <c r="CM198" i="33"/>
  <c r="CM199" i="33"/>
  <c r="CM200" i="33"/>
  <c r="CM201" i="33"/>
  <c r="CM202" i="33"/>
  <c r="CM203" i="33"/>
  <c r="CM204" i="33"/>
  <c r="CM205" i="33"/>
  <c r="CM206" i="33"/>
  <c r="CM207" i="33"/>
  <c r="CM208" i="33"/>
  <c r="CM209" i="33"/>
  <c r="CM210" i="33"/>
  <c r="CM211" i="33"/>
  <c r="CM212" i="33"/>
  <c r="CM213" i="33"/>
  <c r="CM214" i="33"/>
  <c r="CM215" i="33"/>
  <c r="CM216" i="33"/>
  <c r="CM217" i="33"/>
  <c r="CM218" i="33"/>
  <c r="CM219" i="33"/>
  <c r="CM220" i="33"/>
  <c r="CM221" i="33"/>
  <c r="CM222" i="33"/>
  <c r="CM223" i="33"/>
  <c r="CM224" i="33"/>
  <c r="CM225" i="33"/>
  <c r="CM226" i="33"/>
  <c r="CM227" i="33"/>
  <c r="CM228" i="33"/>
  <c r="CM229" i="33"/>
  <c r="CM230" i="33"/>
  <c r="CM231" i="33"/>
  <c r="CM232" i="33"/>
  <c r="CM233" i="33"/>
  <c r="CM234" i="33"/>
  <c r="CM235" i="33"/>
  <c r="CM236" i="33"/>
  <c r="CM237" i="33"/>
  <c r="CM238" i="33"/>
  <c r="CM239" i="33"/>
  <c r="CM240" i="33"/>
  <c r="CM241" i="33"/>
  <c r="CM242" i="33"/>
  <c r="CM243" i="33"/>
  <c r="CM244" i="33"/>
  <c r="CM245" i="33"/>
  <c r="CE105" i="33"/>
  <c r="CE106" i="33"/>
  <c r="CE107" i="33"/>
  <c r="CE108" i="33"/>
  <c r="CE109" i="33"/>
  <c r="CE110" i="33"/>
  <c r="CE111" i="33"/>
  <c r="CE112" i="33"/>
  <c r="CE113" i="33"/>
  <c r="CE114" i="33"/>
  <c r="CE115" i="33"/>
  <c r="CE116" i="33"/>
  <c r="CE117" i="33"/>
  <c r="CE118" i="33"/>
  <c r="CE119" i="33"/>
  <c r="CE120" i="33"/>
  <c r="CE121" i="33"/>
  <c r="CE122" i="33"/>
  <c r="CE123" i="33"/>
  <c r="CE124" i="33"/>
  <c r="CE125" i="33"/>
  <c r="CE126" i="33"/>
  <c r="CE127" i="33"/>
  <c r="CE128" i="33"/>
  <c r="CE129" i="33"/>
  <c r="CE130" i="33"/>
  <c r="CE131" i="33"/>
  <c r="CE132" i="33"/>
  <c r="CE133" i="33"/>
  <c r="CE134" i="33"/>
  <c r="CE135" i="33"/>
  <c r="CE136" i="33"/>
  <c r="CE137" i="33"/>
  <c r="CE138" i="33"/>
  <c r="CE139" i="33"/>
  <c r="CE140" i="33"/>
  <c r="CE141" i="33"/>
  <c r="CE142" i="33"/>
  <c r="CE143" i="33"/>
  <c r="CE144" i="33"/>
  <c r="CE145" i="33"/>
  <c r="CE146" i="33"/>
  <c r="CE147" i="33"/>
  <c r="CE148" i="33"/>
  <c r="CE149" i="33"/>
  <c r="CE150" i="33"/>
  <c r="CE151" i="33"/>
  <c r="CE152" i="33"/>
  <c r="CE153" i="33"/>
  <c r="CE154" i="33"/>
  <c r="CE155" i="33"/>
  <c r="CE156" i="33"/>
  <c r="CE157" i="33"/>
  <c r="CE158" i="33"/>
  <c r="CE159" i="33"/>
  <c r="CE160" i="33"/>
  <c r="CE161" i="33"/>
  <c r="CE162" i="33"/>
  <c r="CE163" i="33"/>
  <c r="CE164" i="33"/>
  <c r="CE165" i="33"/>
  <c r="CE166" i="33"/>
  <c r="CE167" i="33"/>
  <c r="CE168" i="33"/>
  <c r="CE169" i="33"/>
  <c r="CE170" i="33"/>
  <c r="CE171" i="33"/>
  <c r="CE172" i="33"/>
  <c r="CE173" i="33"/>
  <c r="CE174" i="33"/>
  <c r="CE175" i="33"/>
  <c r="CE176" i="33"/>
  <c r="CE177" i="33"/>
  <c r="CE178" i="33"/>
  <c r="CE179" i="33"/>
  <c r="CE180" i="33"/>
  <c r="CE181" i="33"/>
  <c r="CE182" i="33"/>
  <c r="CE183" i="33"/>
  <c r="CE184" i="33"/>
  <c r="CE185" i="33"/>
  <c r="CE186" i="33"/>
  <c r="CE187" i="33"/>
  <c r="CE188" i="33"/>
  <c r="CE189" i="33"/>
  <c r="CE190" i="33"/>
  <c r="CE191" i="33"/>
  <c r="CE192" i="33"/>
  <c r="CE193" i="33"/>
  <c r="CE194" i="33"/>
  <c r="CE195" i="33"/>
  <c r="CE196" i="33"/>
  <c r="CE197" i="33"/>
  <c r="CE198" i="33"/>
  <c r="CE199" i="33"/>
  <c r="CE200" i="33"/>
  <c r="CE201" i="33"/>
  <c r="CE202" i="33"/>
  <c r="H30" i="38"/>
  <c r="BW105" i="33"/>
  <c r="BW106" i="33"/>
  <c r="BW107" i="33"/>
  <c r="BW108" i="33"/>
  <c r="BW109" i="33"/>
  <c r="BW110" i="33"/>
  <c r="BW111" i="33"/>
  <c r="BW112" i="33"/>
  <c r="BW113" i="33"/>
  <c r="BW114" i="33"/>
  <c r="BW115" i="33"/>
  <c r="BW116" i="33"/>
  <c r="BW117" i="33"/>
  <c r="BW118" i="33"/>
  <c r="BW119" i="33"/>
  <c r="BW120" i="33"/>
  <c r="BW121" i="33"/>
  <c r="BW122" i="33"/>
  <c r="BW123" i="33"/>
  <c r="BW124" i="33"/>
  <c r="BW125" i="33"/>
  <c r="BW126" i="33"/>
  <c r="BW127" i="33"/>
  <c r="BW128" i="33"/>
  <c r="BW129" i="33"/>
  <c r="BW130" i="33"/>
  <c r="BW131" i="33"/>
  <c r="BW132" i="33"/>
  <c r="BW133" i="33"/>
  <c r="BW134" i="33"/>
  <c r="BW135" i="33"/>
  <c r="BW136" i="33"/>
  <c r="BW137" i="33"/>
  <c r="BW138" i="33"/>
  <c r="BW139" i="33"/>
  <c r="BW140" i="33"/>
  <c r="BW141" i="33"/>
  <c r="BW142" i="33"/>
  <c r="BW143" i="33"/>
  <c r="BW144" i="33"/>
  <c r="BW145" i="33"/>
  <c r="BW146" i="33"/>
  <c r="BW147" i="33"/>
  <c r="BW148" i="33"/>
  <c r="BW149" i="33"/>
  <c r="BW150" i="33"/>
  <c r="BW151" i="33"/>
  <c r="BW152" i="33"/>
  <c r="BW153" i="33"/>
  <c r="BW154" i="33"/>
  <c r="BW155" i="33"/>
  <c r="BW156" i="33"/>
  <c r="BW157" i="33"/>
  <c r="BW158" i="33"/>
  <c r="BW159" i="33"/>
  <c r="BW160" i="33"/>
  <c r="BW161" i="33"/>
  <c r="BW162" i="33"/>
  <c r="BW163" i="33"/>
  <c r="BW164" i="33"/>
  <c r="BW165" i="33"/>
  <c r="BW166" i="33"/>
  <c r="BW167" i="33"/>
  <c r="BW168" i="33"/>
  <c r="BW169" i="33"/>
  <c r="BW170" i="33"/>
  <c r="BW171" i="33"/>
  <c r="BW172" i="33"/>
  <c r="BW173" i="33"/>
  <c r="BO105" i="33"/>
  <c r="BO106" i="33"/>
  <c r="BO107" i="33"/>
  <c r="BO108" i="33"/>
  <c r="BO109" i="33"/>
  <c r="BO110" i="33"/>
  <c r="BO111" i="33"/>
  <c r="BO112" i="33"/>
  <c r="BO113" i="33"/>
  <c r="BO114" i="33"/>
  <c r="BO115" i="33"/>
  <c r="BO116" i="33"/>
  <c r="BO117" i="33"/>
  <c r="BO118" i="33"/>
  <c r="BO119" i="33"/>
  <c r="BO120" i="33"/>
  <c r="BO121" i="33"/>
  <c r="BO122" i="33"/>
  <c r="BO123" i="33"/>
  <c r="BO124" i="33"/>
  <c r="BO125" i="33"/>
  <c r="BO126" i="33"/>
  <c r="BO127" i="33"/>
  <c r="BO128" i="33"/>
  <c r="BO129" i="33"/>
  <c r="BO130" i="33"/>
  <c r="BO131" i="33"/>
  <c r="BO132" i="33"/>
  <c r="BO133" i="33"/>
  <c r="BO134" i="33"/>
  <c r="BO135" i="33"/>
  <c r="BO136" i="33"/>
  <c r="BO137" i="33"/>
  <c r="BO138" i="33"/>
  <c r="BO139" i="33"/>
  <c r="BO140" i="33"/>
  <c r="BO141" i="33"/>
  <c r="BO142" i="33"/>
  <c r="BO143" i="33"/>
  <c r="BO144" i="33"/>
  <c r="BO145" i="33"/>
  <c r="BO146" i="33"/>
  <c r="BO147" i="33"/>
  <c r="BO148" i="33"/>
  <c r="BO149" i="33"/>
  <c r="BO150" i="33"/>
  <c r="BO151" i="33"/>
  <c r="BO152" i="33"/>
  <c r="BO153" i="33"/>
  <c r="BO154" i="33"/>
  <c r="BO155" i="33"/>
  <c r="BO156" i="33"/>
  <c r="BO157" i="33"/>
  <c r="BO158" i="33"/>
  <c r="BO159" i="33"/>
  <c r="BO160" i="33"/>
  <c r="BO161" i="33"/>
  <c r="BO162" i="33"/>
  <c r="BO163" i="33"/>
  <c r="BO164" i="33"/>
  <c r="BO165" i="33"/>
  <c r="BO166" i="33"/>
  <c r="BO167" i="33"/>
  <c r="BO168" i="33"/>
  <c r="BO169" i="33"/>
  <c r="BO170" i="33"/>
  <c r="BO171" i="33"/>
  <c r="BO172" i="33"/>
  <c r="BO173" i="33"/>
  <c r="BO174" i="33"/>
  <c r="BO175" i="33"/>
  <c r="BO176" i="33"/>
  <c r="BO177" i="33"/>
  <c r="BO178" i="33"/>
  <c r="BO179" i="33"/>
  <c r="BO180" i="33"/>
  <c r="BO181" i="33"/>
  <c r="BO182" i="33"/>
  <c r="BO183" i="33"/>
  <c r="BO184" i="33"/>
  <c r="BO185" i="33"/>
  <c r="BO186" i="33"/>
  <c r="BO187" i="33"/>
  <c r="BO188" i="33"/>
  <c r="BO189" i="33"/>
  <c r="BO190" i="33"/>
  <c r="BO191" i="33"/>
  <c r="BO192" i="33"/>
  <c r="BO193" i="33"/>
  <c r="BO194" i="33"/>
  <c r="BO195" i="33"/>
  <c r="BO196" i="33"/>
  <c r="BO197" i="33"/>
  <c r="BO198" i="33"/>
  <c r="BO199" i="33"/>
  <c r="BO200" i="33"/>
  <c r="BO201" i="33"/>
  <c r="BO202" i="33"/>
  <c r="BO203" i="33"/>
  <c r="BO204" i="33"/>
  <c r="BO205" i="33"/>
  <c r="BO206" i="33"/>
  <c r="BO207" i="33"/>
  <c r="BO208" i="33"/>
  <c r="BO209" i="33"/>
  <c r="BO210" i="33"/>
  <c r="BO211" i="33"/>
  <c r="BO212" i="33"/>
  <c r="BO213" i="33"/>
  <c r="BO214" i="33"/>
  <c r="BO215" i="33"/>
  <c r="BO216" i="33"/>
  <c r="BO217" i="33"/>
  <c r="BO218" i="33"/>
  <c r="BO219" i="33"/>
  <c r="BO220" i="33"/>
  <c r="BO221" i="33"/>
  <c r="BO222" i="33"/>
  <c r="BO223" i="33"/>
  <c r="BO224" i="33"/>
  <c r="BO225" i="33"/>
  <c r="BO226" i="33"/>
  <c r="BO227" i="33"/>
  <c r="BO228" i="33"/>
  <c r="BO229" i="33"/>
  <c r="BO230" i="33"/>
  <c r="BO231" i="33"/>
  <c r="BO232" i="33"/>
  <c r="BO233" i="33"/>
  <c r="BO234" i="33"/>
  <c r="BO235" i="33"/>
  <c r="BO236" i="33"/>
  <c r="BO237" i="33"/>
  <c r="BO238" i="33"/>
  <c r="BO239" i="33"/>
  <c r="BO240" i="33"/>
  <c r="BO241" i="33"/>
  <c r="BO242" i="33"/>
  <c r="BO243" i="33"/>
  <c r="BO244" i="33"/>
  <c r="BO245" i="33"/>
  <c r="BO246" i="33"/>
  <c r="BO247" i="33"/>
  <c r="BO248" i="33"/>
  <c r="BO249" i="33"/>
  <c r="BO250" i="33"/>
  <c r="BO251" i="33"/>
  <c r="BO252" i="33"/>
  <c r="BO253" i="33"/>
  <c r="BO254" i="33"/>
  <c r="BO255" i="33"/>
  <c r="BO256" i="33"/>
  <c r="BO257" i="33"/>
  <c r="BO258" i="33"/>
  <c r="BO259" i="33"/>
  <c r="BO260" i="33"/>
  <c r="BO261" i="33"/>
  <c r="BO262" i="33"/>
  <c r="BO263" i="33"/>
  <c r="BO264" i="33"/>
  <c r="BO265" i="33"/>
  <c r="BO266" i="33"/>
  <c r="BO267" i="33"/>
  <c r="BO268" i="33"/>
  <c r="BO269" i="33"/>
  <c r="BO270" i="33"/>
  <c r="BO271" i="33"/>
  <c r="BO272" i="33"/>
  <c r="BO273" i="33"/>
  <c r="BO274" i="33"/>
  <c r="BO275" i="33"/>
  <c r="BO276" i="33"/>
  <c r="BO277" i="33"/>
  <c r="BO278" i="33"/>
  <c r="BO279" i="33"/>
  <c r="BO280" i="33"/>
  <c r="BO281" i="33"/>
  <c r="BO282" i="33"/>
  <c r="BO283" i="33"/>
  <c r="BO284" i="33"/>
  <c r="BO285" i="33"/>
  <c r="BO286" i="33"/>
  <c r="BO287" i="33"/>
  <c r="BO288" i="33"/>
  <c r="BG105" i="33"/>
  <c r="BG106" i="33"/>
  <c r="BG107" i="33"/>
  <c r="BG108" i="33"/>
  <c r="BG109" i="33"/>
  <c r="BG110" i="33"/>
  <c r="BG111" i="33"/>
  <c r="BG112" i="33"/>
  <c r="BG113" i="33"/>
  <c r="BG114" i="33"/>
  <c r="BG115" i="33"/>
  <c r="BG116" i="33"/>
  <c r="BG117" i="33"/>
  <c r="BG118" i="33"/>
  <c r="BG119" i="33"/>
  <c r="BG120" i="33"/>
  <c r="BG121" i="33"/>
  <c r="BG122" i="33"/>
  <c r="BG123" i="33"/>
  <c r="BG124" i="33"/>
  <c r="BG125" i="33"/>
  <c r="BG126" i="33"/>
  <c r="BG127" i="33"/>
  <c r="BG128" i="33"/>
  <c r="BG129" i="33"/>
  <c r="BG130" i="33"/>
  <c r="BG131" i="33"/>
  <c r="BG132" i="33"/>
  <c r="BG133" i="33"/>
  <c r="BG134" i="33"/>
  <c r="BG135" i="33"/>
  <c r="BG136" i="33"/>
  <c r="BG137" i="33"/>
  <c r="BG138" i="33"/>
  <c r="BG139" i="33"/>
  <c r="BG140" i="33"/>
  <c r="BG141" i="33"/>
  <c r="BG142" i="33"/>
  <c r="BG143" i="33"/>
  <c r="BG144" i="33"/>
  <c r="BG145" i="33"/>
  <c r="BG146" i="33"/>
  <c r="BG147" i="33"/>
  <c r="BG148" i="33"/>
  <c r="BG149" i="33"/>
  <c r="BG150" i="33"/>
  <c r="BG151" i="33"/>
  <c r="BG152" i="33"/>
  <c r="BG153" i="33"/>
  <c r="BG154" i="33"/>
  <c r="BG155" i="33"/>
  <c r="BG156" i="33"/>
  <c r="BG157" i="33"/>
  <c r="BG158" i="33"/>
  <c r="BG159" i="33"/>
  <c r="BG160" i="33"/>
  <c r="BG161" i="33"/>
  <c r="BG162" i="33"/>
  <c r="BG163" i="33"/>
  <c r="BG164" i="33"/>
  <c r="BG165" i="33"/>
  <c r="BG166" i="33"/>
  <c r="BG167" i="33"/>
  <c r="BG168" i="33"/>
  <c r="BG169" i="33"/>
  <c r="BG170" i="33"/>
  <c r="BG171" i="33"/>
  <c r="BG172" i="33"/>
  <c r="BG173" i="33"/>
  <c r="BG174" i="33"/>
  <c r="BG175" i="33"/>
  <c r="BG176" i="33"/>
  <c r="BG177" i="33"/>
  <c r="BG178" i="33"/>
  <c r="BG179" i="33"/>
  <c r="BG180" i="33"/>
  <c r="BG181" i="33"/>
  <c r="BG182" i="33"/>
  <c r="BG183" i="33"/>
  <c r="BG184" i="33"/>
  <c r="BG185" i="33"/>
  <c r="BG186" i="33"/>
  <c r="BG187" i="33"/>
  <c r="BG188" i="33"/>
  <c r="BG189" i="33"/>
  <c r="BG190" i="33"/>
  <c r="BG191" i="33"/>
  <c r="BG192" i="33"/>
  <c r="BG193" i="33"/>
  <c r="BG194" i="33"/>
  <c r="BG195" i="33"/>
  <c r="BG196" i="33"/>
  <c r="BG197" i="33"/>
  <c r="BG198" i="33"/>
  <c r="BG199" i="33"/>
  <c r="BG200" i="33"/>
  <c r="BG201" i="33"/>
  <c r="BG202" i="33"/>
  <c r="BG203" i="33"/>
  <c r="BG204" i="33"/>
  <c r="BG205" i="33"/>
  <c r="BG206" i="33"/>
  <c r="BG207" i="33"/>
  <c r="BG208" i="33"/>
  <c r="BG209" i="33"/>
  <c r="BG210" i="33"/>
  <c r="BG211" i="33"/>
  <c r="BG212" i="33"/>
  <c r="BG213" i="33"/>
  <c r="BG214" i="33"/>
  <c r="BG215" i="33"/>
  <c r="BG216" i="33"/>
  <c r="BG217" i="33"/>
  <c r="BG218" i="33"/>
  <c r="BG219" i="33"/>
  <c r="BG220" i="33"/>
  <c r="BG221" i="33"/>
  <c r="BG222" i="33"/>
  <c r="BG223" i="33"/>
  <c r="BG224" i="33"/>
  <c r="BG225" i="33"/>
  <c r="BG226" i="33"/>
  <c r="BG227" i="33"/>
  <c r="BG228" i="33"/>
  <c r="BG229" i="33"/>
  <c r="BG230" i="33"/>
  <c r="BG231" i="33"/>
  <c r="BG232" i="33"/>
  <c r="BG233" i="33"/>
  <c r="BG234" i="33"/>
  <c r="BG235" i="33"/>
  <c r="BG236" i="33"/>
  <c r="BG237" i="33"/>
  <c r="BG238" i="33"/>
  <c r="BG239" i="33"/>
  <c r="BG240" i="33"/>
  <c r="BG241" i="33"/>
  <c r="BG242" i="33"/>
  <c r="BG243" i="33"/>
  <c r="BG244" i="33"/>
  <c r="BG245" i="33"/>
  <c r="H27" i="38"/>
  <c r="AY105" i="33"/>
  <c r="AY106" i="33"/>
  <c r="AY107" i="33"/>
  <c r="AY108" i="33"/>
  <c r="AY109" i="33"/>
  <c r="AY110" i="33"/>
  <c r="AY111" i="33"/>
  <c r="AY112" i="33"/>
  <c r="AY113" i="33"/>
  <c r="AY114" i="33"/>
  <c r="AY115" i="33"/>
  <c r="AY116" i="33"/>
  <c r="AY117" i="33"/>
  <c r="AY118" i="33"/>
  <c r="AY119" i="33"/>
  <c r="AY120" i="33"/>
  <c r="AY121" i="33"/>
  <c r="AY122" i="33"/>
  <c r="AY123" i="33"/>
  <c r="AY124" i="33"/>
  <c r="AY125" i="33"/>
  <c r="AY126" i="33"/>
  <c r="AY127" i="33"/>
  <c r="AY128" i="33"/>
  <c r="AY129" i="33"/>
  <c r="AY130" i="33"/>
  <c r="AY131" i="33"/>
  <c r="AY132" i="33"/>
  <c r="AY133" i="33"/>
  <c r="AY134" i="33"/>
  <c r="AY135" i="33"/>
  <c r="AY136" i="33"/>
  <c r="AY137" i="33"/>
  <c r="AY138" i="33"/>
  <c r="AY139" i="33"/>
  <c r="AY140" i="33"/>
  <c r="AY141" i="33"/>
  <c r="AY142" i="33"/>
  <c r="AY143" i="33"/>
  <c r="AY144" i="33"/>
  <c r="AY145" i="33"/>
  <c r="AY146" i="33"/>
  <c r="AY147" i="33"/>
  <c r="AY148" i="33"/>
  <c r="AY149" i="33"/>
  <c r="AY150" i="33"/>
  <c r="AY151" i="33"/>
  <c r="AY152" i="33"/>
  <c r="AY153" i="33"/>
  <c r="AY154" i="33"/>
  <c r="AY155" i="33"/>
  <c r="AY156" i="33"/>
  <c r="AY157" i="33"/>
  <c r="AY158" i="33"/>
  <c r="AY159" i="33"/>
  <c r="AY160" i="33"/>
  <c r="AY161" i="33"/>
  <c r="AY162" i="33"/>
  <c r="AY163" i="33"/>
  <c r="AY164" i="33"/>
  <c r="AY165" i="33"/>
  <c r="AY166" i="33"/>
  <c r="AY167" i="33"/>
  <c r="AY168" i="33"/>
  <c r="AY169" i="33"/>
  <c r="AY170" i="33"/>
  <c r="AY171" i="33"/>
  <c r="AY172" i="33"/>
  <c r="AY173" i="33"/>
  <c r="AY174" i="33"/>
  <c r="AY175" i="33"/>
  <c r="AY176" i="33"/>
  <c r="AY177" i="33"/>
  <c r="AY178" i="33"/>
  <c r="AY179" i="33"/>
  <c r="AY180" i="33"/>
  <c r="AY181" i="33"/>
  <c r="AY182" i="33"/>
  <c r="AY183" i="33"/>
  <c r="AY184" i="33"/>
  <c r="AY185" i="33"/>
  <c r="AY186" i="33"/>
  <c r="AY187" i="33"/>
  <c r="AY188" i="33"/>
  <c r="AY189" i="33"/>
  <c r="AY190" i="33"/>
  <c r="AY191" i="33"/>
  <c r="AY192" i="33"/>
  <c r="AY193" i="33"/>
  <c r="AY194" i="33"/>
  <c r="AY195" i="33"/>
  <c r="AY196" i="33"/>
  <c r="AY197" i="33"/>
  <c r="AY198" i="33"/>
  <c r="AY199" i="33"/>
  <c r="AY200" i="33"/>
  <c r="AY201" i="33"/>
  <c r="AY202" i="33"/>
  <c r="AY203" i="33"/>
  <c r="AY204" i="33"/>
  <c r="AY205" i="33"/>
  <c r="AY206" i="33"/>
  <c r="AY207" i="33"/>
  <c r="AY208" i="33"/>
  <c r="AY209" i="33"/>
  <c r="AY210" i="33"/>
  <c r="AY211" i="33"/>
  <c r="AY212" i="33"/>
  <c r="AY213" i="33"/>
  <c r="AY214" i="33"/>
  <c r="AY215" i="33"/>
  <c r="AY216" i="33"/>
  <c r="AY217" i="33"/>
  <c r="AY218" i="33"/>
  <c r="AY219" i="33"/>
  <c r="AY220" i="33"/>
  <c r="AY221" i="33"/>
  <c r="AY222" i="33"/>
  <c r="AY223" i="33"/>
  <c r="AY224" i="33"/>
  <c r="AY225" i="33"/>
  <c r="AY226" i="33"/>
  <c r="AY227" i="33"/>
  <c r="AY228" i="33"/>
  <c r="AY229" i="33"/>
  <c r="AY230" i="33"/>
  <c r="AY231" i="33"/>
  <c r="AY232" i="33"/>
  <c r="AY233" i="33"/>
  <c r="AY234" i="33"/>
  <c r="AY235" i="33"/>
  <c r="AY236" i="33"/>
  <c r="AY237" i="33"/>
  <c r="AY238" i="33"/>
  <c r="AY239" i="33"/>
  <c r="AY240" i="33"/>
  <c r="AY241" i="33"/>
  <c r="AY242" i="33"/>
  <c r="AY243" i="33"/>
  <c r="AY244" i="33"/>
  <c r="AY245" i="33"/>
  <c r="AY246" i="33"/>
  <c r="H26" i="38"/>
  <c r="AQ105" i="33"/>
  <c r="AQ106" i="33"/>
  <c r="AQ107" i="33"/>
  <c r="AQ108" i="33"/>
  <c r="AQ109" i="33"/>
  <c r="AQ110" i="33"/>
  <c r="AQ111" i="33"/>
  <c r="AQ112" i="33"/>
  <c r="AQ113" i="33"/>
  <c r="AQ114" i="33"/>
  <c r="AQ115" i="33"/>
  <c r="AQ116" i="33"/>
  <c r="AQ117" i="33"/>
  <c r="AQ118" i="33"/>
  <c r="AQ119" i="33"/>
  <c r="AQ120" i="33"/>
  <c r="AQ121" i="33"/>
  <c r="AQ122" i="33"/>
  <c r="AQ123" i="33"/>
  <c r="AQ124" i="33"/>
  <c r="AQ125" i="33"/>
  <c r="AQ126" i="33"/>
  <c r="AQ127" i="33"/>
  <c r="AQ128" i="33"/>
  <c r="AQ129" i="33"/>
  <c r="AQ130" i="33"/>
  <c r="AQ131" i="33"/>
  <c r="AQ132" i="33"/>
  <c r="AQ133" i="33"/>
  <c r="AQ134" i="33"/>
  <c r="AQ135" i="33"/>
  <c r="AQ136" i="33"/>
  <c r="AQ137" i="33"/>
  <c r="AQ138" i="33"/>
  <c r="AQ139" i="33"/>
  <c r="AQ140" i="33"/>
  <c r="AQ141" i="33"/>
  <c r="AQ142" i="33"/>
  <c r="AQ143" i="33"/>
  <c r="AQ144" i="33"/>
  <c r="AQ145" i="33"/>
  <c r="AQ146" i="33"/>
  <c r="AQ147" i="33"/>
  <c r="AQ148" i="33"/>
  <c r="AQ149" i="33"/>
  <c r="AQ150" i="33"/>
  <c r="AQ151" i="33"/>
  <c r="AQ152" i="33"/>
  <c r="AQ153" i="33"/>
  <c r="AQ154" i="33"/>
  <c r="AQ155" i="33"/>
  <c r="AQ156" i="33"/>
  <c r="AQ157" i="33"/>
  <c r="AQ158" i="33"/>
  <c r="AQ159" i="33"/>
  <c r="AQ160" i="33"/>
  <c r="AQ161" i="33"/>
  <c r="AQ162" i="33"/>
  <c r="AQ163" i="33"/>
  <c r="AQ164" i="33"/>
  <c r="AQ165" i="33"/>
  <c r="AQ166" i="33"/>
  <c r="AQ167" i="33"/>
  <c r="AQ168" i="33"/>
  <c r="AQ169" i="33"/>
  <c r="AQ170" i="33"/>
  <c r="AQ171" i="33"/>
  <c r="AQ172" i="33"/>
  <c r="AQ173" i="33"/>
  <c r="AQ174" i="33"/>
  <c r="AQ175" i="33"/>
  <c r="AQ176" i="33"/>
  <c r="AQ177" i="33"/>
  <c r="AQ178" i="33"/>
  <c r="AQ179" i="33"/>
  <c r="AQ180" i="33"/>
  <c r="AQ181" i="33"/>
  <c r="AQ182" i="33"/>
  <c r="AQ183" i="33"/>
  <c r="AQ184" i="33"/>
  <c r="AQ185" i="33"/>
  <c r="AQ186" i="33"/>
  <c r="AQ187" i="33"/>
  <c r="AQ188" i="33"/>
  <c r="AQ189" i="33"/>
  <c r="AQ190" i="33"/>
  <c r="AQ191" i="33"/>
  <c r="AQ192" i="33"/>
  <c r="AQ193" i="33"/>
  <c r="AQ194" i="33"/>
  <c r="AQ195" i="33"/>
  <c r="AQ196" i="33"/>
  <c r="AQ197" i="33"/>
  <c r="AQ198" i="33"/>
  <c r="AQ199" i="33"/>
  <c r="AQ200" i="33"/>
  <c r="AQ201" i="33"/>
  <c r="AQ202" i="33"/>
  <c r="AQ203" i="33"/>
  <c r="AQ204" i="33"/>
  <c r="AQ205" i="33"/>
  <c r="AQ206" i="33"/>
  <c r="AQ207" i="33"/>
  <c r="AQ208" i="33"/>
  <c r="AQ209" i="33"/>
  <c r="AQ210" i="33"/>
  <c r="AQ211" i="33"/>
  <c r="AQ212" i="33"/>
  <c r="AQ213" i="33"/>
  <c r="AQ214" i="33"/>
  <c r="AQ215" i="33"/>
  <c r="AQ216" i="33"/>
  <c r="AQ217" i="33"/>
  <c r="AQ218" i="33"/>
  <c r="AQ219" i="33"/>
  <c r="AQ220" i="33"/>
  <c r="AQ221" i="33"/>
  <c r="AQ222" i="33"/>
  <c r="AQ223" i="33"/>
  <c r="AQ224" i="33"/>
  <c r="AQ225" i="33"/>
  <c r="AQ226" i="33"/>
  <c r="AQ227" i="33"/>
  <c r="AQ228" i="33"/>
  <c r="AQ229" i="33"/>
  <c r="AQ230" i="33"/>
  <c r="AQ231" i="33"/>
  <c r="AQ232" i="33"/>
  <c r="AQ233" i="33"/>
  <c r="AQ234" i="33"/>
  <c r="AQ235" i="33"/>
  <c r="AQ236" i="33"/>
  <c r="AQ237" i="33"/>
  <c r="AQ238" i="33"/>
  <c r="AQ239" i="33"/>
  <c r="AQ240" i="33"/>
  <c r="AQ241" i="33"/>
  <c r="AQ242" i="33"/>
  <c r="AQ243" i="33"/>
  <c r="AI105" i="33"/>
  <c r="AI106" i="33"/>
  <c r="AI107" i="33"/>
  <c r="AI108" i="33"/>
  <c r="AI109" i="33"/>
  <c r="AI110" i="33"/>
  <c r="AI111" i="33"/>
  <c r="AI112" i="33"/>
  <c r="AI113" i="33"/>
  <c r="AI114" i="33"/>
  <c r="AI115" i="33"/>
  <c r="AI116" i="33"/>
  <c r="AI117" i="33"/>
  <c r="AI118" i="33"/>
  <c r="AI119" i="33"/>
  <c r="AI120" i="33"/>
  <c r="AI121" i="33"/>
  <c r="AI122" i="33"/>
  <c r="AI123" i="33"/>
  <c r="AI124" i="33"/>
  <c r="AI125" i="33"/>
  <c r="AI126" i="33"/>
  <c r="AI127" i="33"/>
  <c r="AI128" i="33"/>
  <c r="AI129" i="33"/>
  <c r="AI130" i="33"/>
  <c r="AI131" i="33"/>
  <c r="AI132" i="33"/>
  <c r="AI133" i="33"/>
  <c r="AI134" i="33"/>
  <c r="AI135" i="33"/>
  <c r="AI136" i="33"/>
  <c r="AI137" i="33"/>
  <c r="AI138" i="33"/>
  <c r="AI139" i="33"/>
  <c r="AI140" i="33"/>
  <c r="AI141" i="33"/>
  <c r="AI142" i="33"/>
  <c r="AI143" i="33"/>
  <c r="AI144" i="33"/>
  <c r="AI145" i="33"/>
  <c r="AI146" i="33"/>
  <c r="AI147" i="33"/>
  <c r="AI148" i="33"/>
  <c r="AI149" i="33"/>
  <c r="AI150" i="33"/>
  <c r="AI151" i="33"/>
  <c r="AI152" i="33"/>
  <c r="AI153" i="33"/>
  <c r="AI154" i="33"/>
  <c r="AI155" i="33"/>
  <c r="AI156" i="33"/>
  <c r="AI157" i="33"/>
  <c r="AI158" i="33"/>
  <c r="AI159" i="33"/>
  <c r="AI160" i="33"/>
  <c r="AI161" i="33"/>
  <c r="AI162" i="33"/>
  <c r="AI163" i="33"/>
  <c r="AI164" i="33"/>
  <c r="AI165" i="33"/>
  <c r="AI166" i="33"/>
  <c r="AA105" i="33"/>
  <c r="AA106" i="33"/>
  <c r="AA107" i="33"/>
  <c r="AA108" i="33"/>
  <c r="AA109" i="33"/>
  <c r="AA110" i="33"/>
  <c r="AA111" i="33"/>
  <c r="AA112" i="33"/>
  <c r="AA113" i="33"/>
  <c r="AA114" i="33"/>
  <c r="AA115" i="33"/>
  <c r="AA116" i="33"/>
  <c r="AA117" i="33"/>
  <c r="AA118" i="33"/>
  <c r="AA119" i="33"/>
  <c r="AA120" i="33"/>
  <c r="AA121" i="33"/>
  <c r="AA122" i="33"/>
  <c r="AA123" i="33"/>
  <c r="AA124" i="33"/>
  <c r="AA125" i="33"/>
  <c r="AA126" i="33"/>
  <c r="AA127" i="33"/>
  <c r="AA128" i="33"/>
  <c r="AA129" i="33"/>
  <c r="AA130" i="33"/>
  <c r="AA131" i="33"/>
  <c r="AA132" i="33"/>
  <c r="AA133" i="33"/>
  <c r="AA134" i="33"/>
  <c r="AA135" i="33"/>
  <c r="AA136" i="33"/>
  <c r="AA137" i="33"/>
  <c r="AA138" i="33"/>
  <c r="AA139" i="33"/>
  <c r="AA140" i="33"/>
  <c r="AA141" i="33"/>
  <c r="AA142" i="33"/>
  <c r="AA143" i="33"/>
  <c r="AA144" i="33"/>
  <c r="AA145" i="33"/>
  <c r="AA146" i="33"/>
  <c r="AA147" i="33"/>
  <c r="AA148" i="33"/>
  <c r="AA149" i="33"/>
  <c r="AA150" i="33"/>
  <c r="AA151" i="33"/>
  <c r="AA152" i="33"/>
  <c r="AA153" i="33"/>
  <c r="AA154" i="33"/>
  <c r="AA155" i="33"/>
  <c r="AA156" i="33"/>
  <c r="AA157" i="33"/>
  <c r="AA158" i="33"/>
  <c r="AA159" i="33"/>
  <c r="AA160" i="33"/>
  <c r="AA161" i="33"/>
  <c r="AA162" i="33"/>
  <c r="AA163" i="33"/>
  <c r="AA164" i="33"/>
  <c r="AA165" i="33"/>
  <c r="AA166" i="33"/>
  <c r="AA167" i="33"/>
  <c r="AA168" i="33"/>
  <c r="AA169" i="33"/>
  <c r="AA170" i="33"/>
  <c r="AA171" i="33"/>
  <c r="AA172" i="33"/>
  <c r="AA173" i="33"/>
  <c r="AA174" i="33"/>
  <c r="AA175" i="33"/>
  <c r="AA176" i="33"/>
  <c r="AA177" i="33"/>
  <c r="AA178" i="33"/>
  <c r="ET162" i="33"/>
  <c r="ET163" i="33"/>
  <c r="ET164" i="33"/>
  <c r="ET165" i="33"/>
  <c r="ET166" i="33"/>
  <c r="ET167" i="33"/>
  <c r="ET168" i="33"/>
  <c r="ET169" i="33"/>
  <c r="ET170" i="33"/>
  <c r="ET171" i="33"/>
  <c r="ET172" i="33"/>
  <c r="ET173" i="33"/>
  <c r="ET174" i="33"/>
  <c r="ET175" i="33"/>
  <c r="ET176" i="33"/>
  <c r="ET177" i="33"/>
  <c r="ET178" i="33"/>
  <c r="ET179" i="33"/>
  <c r="ET180" i="33"/>
  <c r="ET181" i="33"/>
  <c r="ET182" i="33"/>
  <c r="ET183" i="33"/>
  <c r="ET184" i="33"/>
  <c r="ET185" i="33"/>
  <c r="ET186" i="33"/>
  <c r="ET187" i="33"/>
  <c r="ET188" i="33"/>
  <c r="ET189" i="33"/>
  <c r="ET190" i="33"/>
  <c r="ET191" i="33"/>
  <c r="ET192" i="33"/>
  <c r="ET193" i="33"/>
  <c r="EA343" i="33"/>
  <c r="EA344" i="33"/>
  <c r="EA345" i="33"/>
  <c r="EA346" i="33"/>
  <c r="EA347" i="33"/>
  <c r="EA348" i="33"/>
  <c r="EA349" i="33"/>
  <c r="EA350" i="33"/>
  <c r="EA351" i="33"/>
  <c r="EA352" i="33"/>
  <c r="EA353" i="33"/>
  <c r="EA354" i="33"/>
  <c r="EA355" i="33"/>
  <c r="EA356" i="33"/>
  <c r="DS253" i="33"/>
  <c r="DS254" i="33"/>
  <c r="DS255" i="33"/>
  <c r="DS256" i="33"/>
  <c r="DS257" i="33"/>
  <c r="DS258" i="33"/>
  <c r="DS259" i="33"/>
  <c r="DS260" i="33"/>
  <c r="DS261" i="33"/>
  <c r="DS262" i="33"/>
  <c r="DS263" i="33"/>
  <c r="DS264" i="33"/>
  <c r="DS265" i="33"/>
  <c r="DS266" i="33"/>
  <c r="DS267" i="33"/>
  <c r="DS268" i="33"/>
  <c r="DS269" i="33"/>
  <c r="DS270" i="33"/>
  <c r="DS271" i="33"/>
  <c r="DS272" i="33"/>
  <c r="DS273" i="33"/>
  <c r="DS274" i="33"/>
  <c r="DS275" i="33"/>
  <c r="DS276" i="33"/>
  <c r="DS277" i="33"/>
  <c r="DS278" i="33"/>
  <c r="DS279" i="33"/>
  <c r="DS280" i="33"/>
  <c r="DS281" i="33"/>
  <c r="DS282" i="33"/>
  <c r="DS283" i="33"/>
  <c r="DS284" i="33"/>
  <c r="DS285" i="33"/>
  <c r="DS286" i="33"/>
  <c r="DS287" i="33"/>
  <c r="DS288" i="33"/>
  <c r="DS289" i="33"/>
  <c r="DS290" i="33"/>
  <c r="DS291" i="33"/>
  <c r="DS292" i="33"/>
  <c r="DS293" i="33"/>
  <c r="DS294" i="33"/>
  <c r="DS295" i="33"/>
  <c r="DS296" i="33"/>
  <c r="DS297" i="33"/>
  <c r="DS298" i="33"/>
  <c r="DS299" i="33"/>
  <c r="DS300" i="33"/>
  <c r="DS301" i="33"/>
  <c r="DS302" i="33"/>
  <c r="DS303" i="33"/>
  <c r="DS304" i="33"/>
  <c r="DS305" i="33"/>
  <c r="DS306" i="33"/>
  <c r="DS307" i="33"/>
  <c r="DS308" i="33"/>
  <c r="DS309" i="33"/>
  <c r="DS310" i="33"/>
  <c r="DS311" i="33"/>
  <c r="DS312" i="33"/>
  <c r="DS313" i="33"/>
  <c r="DS314" i="33"/>
  <c r="DS315" i="33"/>
  <c r="DS316" i="33"/>
  <c r="DS317" i="33"/>
  <c r="DS318" i="33"/>
  <c r="DS319" i="33"/>
  <c r="DS320" i="33"/>
  <c r="DS321" i="33"/>
  <c r="DS322" i="33"/>
  <c r="DS323" i="33"/>
  <c r="DS324" i="33"/>
  <c r="DS325" i="33"/>
  <c r="DS326" i="33"/>
  <c r="DS327" i="33"/>
  <c r="DS328" i="33"/>
  <c r="DS329" i="33"/>
  <c r="DS330" i="33"/>
  <c r="DS331" i="33"/>
  <c r="DS332" i="33"/>
  <c r="DS333" i="33"/>
  <c r="DS334" i="33"/>
  <c r="DS335" i="33"/>
  <c r="DS336" i="33"/>
  <c r="DS337" i="33"/>
  <c r="DS338" i="33"/>
  <c r="DS339" i="33"/>
  <c r="DS340" i="33"/>
  <c r="DS341" i="33"/>
  <c r="DS342" i="33"/>
  <c r="DS343" i="33"/>
  <c r="DS344" i="33"/>
  <c r="DS345" i="33"/>
  <c r="DS346" i="33"/>
  <c r="DS347" i="33"/>
  <c r="DS348" i="33"/>
  <c r="DS349" i="33"/>
  <c r="DS350" i="33"/>
  <c r="DS351" i="33"/>
  <c r="DS352" i="33"/>
  <c r="DS353" i="33"/>
  <c r="DS354" i="33"/>
  <c r="DS355" i="33"/>
  <c r="DS356" i="33"/>
  <c r="DS357" i="33"/>
  <c r="DS358" i="33"/>
  <c r="DS359" i="33"/>
  <c r="DS360" i="33"/>
  <c r="DS361" i="33"/>
  <c r="DS362" i="33"/>
  <c r="DS363" i="33"/>
  <c r="DS364" i="33"/>
  <c r="DS365" i="33"/>
  <c r="DS366" i="33"/>
  <c r="DS367" i="33"/>
  <c r="DS368" i="33"/>
  <c r="DS369" i="33"/>
  <c r="DS370" i="33"/>
  <c r="DS371" i="33"/>
  <c r="DS372" i="33"/>
  <c r="DS373" i="33"/>
  <c r="DS374" i="33"/>
  <c r="DS375" i="33"/>
  <c r="DS376" i="33"/>
  <c r="DS377" i="33"/>
  <c r="DS378" i="33"/>
  <c r="DS379" i="33"/>
  <c r="DS380" i="33"/>
  <c r="DS381" i="33"/>
  <c r="DK288" i="33"/>
  <c r="DK289" i="33"/>
  <c r="DK290" i="33"/>
  <c r="DK291" i="33"/>
  <c r="DK292" i="33"/>
  <c r="DK293" i="33"/>
  <c r="DK294" i="33"/>
  <c r="DK295" i="33"/>
  <c r="DK296" i="33"/>
  <c r="DK297" i="33"/>
  <c r="DK298" i="33"/>
  <c r="DK299" i="33"/>
  <c r="DK300" i="33"/>
  <c r="DK301" i="33"/>
  <c r="DK302" i="33"/>
  <c r="DK303" i="33"/>
  <c r="DK304" i="33"/>
  <c r="DK305" i="33"/>
  <c r="DK306" i="33"/>
  <c r="DK307" i="33"/>
  <c r="DK308" i="33"/>
  <c r="DK309" i="33"/>
  <c r="DK310" i="33"/>
  <c r="DK311" i="33"/>
  <c r="DK312" i="33"/>
  <c r="DK313" i="33"/>
  <c r="DK314" i="33"/>
  <c r="DK315" i="33"/>
  <c r="DK316" i="33"/>
  <c r="DK317" i="33"/>
  <c r="DK318" i="33"/>
  <c r="DK319" i="33"/>
  <c r="DK320" i="33"/>
  <c r="DK321" i="33"/>
  <c r="DK322" i="33"/>
  <c r="DK323" i="33"/>
  <c r="DK324" i="33"/>
  <c r="DK325" i="33"/>
  <c r="DK326" i="33"/>
  <c r="DK327" i="33"/>
  <c r="DK328" i="33"/>
  <c r="DK329" i="33"/>
  <c r="DK330" i="33"/>
  <c r="DK331" i="33"/>
  <c r="DK332" i="33"/>
  <c r="DK333" i="33"/>
  <c r="DK334" i="33"/>
  <c r="DK335" i="33"/>
  <c r="DK336" i="33"/>
  <c r="DK337" i="33"/>
  <c r="DK338" i="33"/>
  <c r="DK339" i="33"/>
  <c r="DK340" i="33"/>
  <c r="DK341" i="33"/>
  <c r="DK342" i="33"/>
  <c r="DK343" i="33"/>
  <c r="DK344" i="33"/>
  <c r="DK345" i="33"/>
  <c r="DK346" i="33"/>
  <c r="DK347" i="33"/>
  <c r="DK348" i="33"/>
  <c r="DK349" i="33"/>
  <c r="DK350" i="33"/>
  <c r="DK351" i="33"/>
  <c r="DK352" i="33"/>
  <c r="DK353" i="33"/>
  <c r="DK354" i="33"/>
  <c r="DK355" i="33"/>
  <c r="DK356" i="33"/>
  <c r="DK357" i="33"/>
  <c r="DK358" i="33"/>
  <c r="DK359" i="33"/>
  <c r="DK360" i="33"/>
  <c r="DK361" i="33"/>
  <c r="DK362" i="33"/>
  <c r="DK363" i="33"/>
  <c r="DK364" i="33"/>
  <c r="DK365" i="33"/>
  <c r="DK366" i="33"/>
  <c r="DK367" i="33"/>
  <c r="DK368" i="33"/>
  <c r="DK369" i="33"/>
  <c r="DK370" i="33"/>
  <c r="DK371" i="33"/>
  <c r="DK372" i="33"/>
  <c r="DK373" i="33"/>
  <c r="DK374" i="33"/>
  <c r="DK375" i="33"/>
  <c r="DK376" i="33"/>
  <c r="DK377" i="33"/>
  <c r="DK378" i="33"/>
  <c r="DK379" i="33"/>
  <c r="DK380" i="33"/>
  <c r="DK381" i="33"/>
  <c r="DK382" i="33"/>
  <c r="DK383" i="33"/>
  <c r="DK384" i="33"/>
  <c r="DK385" i="33"/>
  <c r="DK386" i="33"/>
  <c r="DK387" i="33"/>
  <c r="DK388" i="33"/>
  <c r="DK389" i="33"/>
  <c r="DK390" i="33"/>
  <c r="DK391" i="33"/>
  <c r="DK392" i="33"/>
  <c r="DK393" i="33"/>
  <c r="DK394" i="33"/>
  <c r="DC236" i="33"/>
  <c r="DC237" i="33"/>
  <c r="DC238" i="33"/>
  <c r="DC239" i="33"/>
  <c r="DC240" i="33"/>
  <c r="DC241" i="33"/>
  <c r="DC242" i="33"/>
  <c r="DC243" i="33"/>
  <c r="DC244" i="33"/>
  <c r="DC245" i="33"/>
  <c r="DC246" i="33"/>
  <c r="DC247" i="33"/>
  <c r="DC248" i="33"/>
  <c r="DC249" i="33"/>
  <c r="DC250" i="33"/>
  <c r="DC251" i="33"/>
  <c r="DC252" i="33"/>
  <c r="DC253" i="33"/>
  <c r="DC254" i="33"/>
  <c r="DC255" i="33"/>
  <c r="DC256" i="33"/>
  <c r="DC257" i="33"/>
  <c r="DC258" i="33"/>
  <c r="DC259" i="33"/>
  <c r="DC260" i="33"/>
  <c r="DC261" i="33"/>
  <c r="DC262" i="33"/>
  <c r="DC263" i="33"/>
  <c r="DC264" i="33"/>
  <c r="DC265" i="33"/>
  <c r="DC266" i="33"/>
  <c r="DC267" i="33"/>
  <c r="DC268" i="33"/>
  <c r="DC269" i="33"/>
  <c r="DC270" i="33"/>
  <c r="DC271" i="33"/>
  <c r="DC272" i="33"/>
  <c r="DC273" i="33"/>
  <c r="DC274" i="33"/>
  <c r="DC275" i="33"/>
  <c r="DC276" i="33"/>
  <c r="DC277" i="33"/>
  <c r="DC278" i="33"/>
  <c r="DC279" i="33"/>
  <c r="DC280" i="33"/>
  <c r="DC281" i="33"/>
  <c r="DC282" i="33"/>
  <c r="DC283" i="33"/>
  <c r="DC284" i="33"/>
  <c r="DC285" i="33"/>
  <c r="DC286" i="33"/>
  <c r="DC287" i="33"/>
  <c r="DC288" i="33"/>
  <c r="DC289" i="33"/>
  <c r="DC290" i="33"/>
  <c r="DC291" i="33"/>
  <c r="DC292" i="33"/>
  <c r="DC293" i="33"/>
  <c r="DC294" i="33"/>
  <c r="DC295" i="33"/>
  <c r="DC296" i="33"/>
  <c r="DC297" i="33"/>
  <c r="DC298" i="33"/>
  <c r="DC299" i="33"/>
  <c r="DC300" i="33"/>
  <c r="DC301" i="33"/>
  <c r="DC302" i="33"/>
  <c r="DC303" i="33"/>
  <c r="DC304" i="33"/>
  <c r="DC305" i="33"/>
  <c r="DC306" i="33"/>
  <c r="DC307" i="33"/>
  <c r="DC308" i="33"/>
  <c r="DC309" i="33"/>
  <c r="DC310" i="33"/>
  <c r="DC311" i="33"/>
  <c r="DC312" i="33"/>
  <c r="DC313" i="33"/>
  <c r="DC314" i="33"/>
  <c r="DC315" i="33"/>
  <c r="DC316" i="33"/>
  <c r="DC317" i="33"/>
  <c r="DC318" i="33"/>
  <c r="DC319" i="33"/>
  <c r="DC320" i="33"/>
  <c r="DC321" i="33"/>
  <c r="DC322" i="33"/>
  <c r="DC323" i="33"/>
  <c r="DC324" i="33"/>
  <c r="DC325" i="33"/>
  <c r="DC326" i="33"/>
  <c r="DC327" i="33"/>
  <c r="DC328" i="33"/>
  <c r="DC329" i="33"/>
  <c r="DC330" i="33"/>
  <c r="DC331" i="33"/>
  <c r="DC332" i="33"/>
  <c r="DC333" i="33"/>
  <c r="DC334" i="33"/>
  <c r="DC335" i="33"/>
  <c r="DC336" i="33"/>
  <c r="DC337" i="33"/>
  <c r="DC338" i="33"/>
  <c r="DC339" i="33"/>
  <c r="DC340" i="33"/>
  <c r="DC341" i="33"/>
  <c r="DC342" i="33"/>
  <c r="DC343" i="33"/>
  <c r="DC344" i="33"/>
  <c r="DC345" i="33"/>
  <c r="DC346" i="33"/>
  <c r="DC347" i="33"/>
  <c r="DC348" i="33"/>
  <c r="DC349" i="33"/>
  <c r="DC350" i="33"/>
  <c r="DC351" i="33"/>
  <c r="DC352" i="33"/>
  <c r="DC353" i="33"/>
  <c r="DC354" i="33"/>
  <c r="DC355" i="33"/>
  <c r="DC356" i="33"/>
  <c r="DC357" i="33"/>
  <c r="DC358" i="33"/>
  <c r="DC359" i="33"/>
  <c r="DC360" i="33"/>
  <c r="DC361" i="33"/>
  <c r="DC362" i="33"/>
  <c r="DC363" i="33"/>
  <c r="DC364" i="33"/>
  <c r="DC365" i="33"/>
  <c r="DC366" i="33"/>
  <c r="DC367" i="33"/>
  <c r="DC368" i="33"/>
  <c r="DC369" i="33"/>
  <c r="DC370" i="33"/>
  <c r="DC371" i="33"/>
  <c r="DC372" i="33"/>
  <c r="DC373" i="33"/>
  <c r="DC374" i="33"/>
  <c r="DC375" i="33"/>
  <c r="DC376" i="33"/>
  <c r="DC377" i="33"/>
  <c r="DC378" i="33"/>
  <c r="DC379" i="33"/>
  <c r="DC380" i="33"/>
  <c r="DC381" i="33"/>
  <c r="DC382" i="33"/>
  <c r="DC383" i="33"/>
  <c r="DC384" i="33"/>
  <c r="DC385" i="33"/>
  <c r="DC386" i="33"/>
  <c r="DC387" i="33"/>
  <c r="DC388" i="33"/>
  <c r="DC389" i="33"/>
  <c r="DC390" i="33"/>
  <c r="DC391" i="33"/>
  <c r="DC392" i="33"/>
  <c r="DC393" i="33"/>
  <c r="DC394" i="33"/>
  <c r="DC395" i="33"/>
  <c r="DC396" i="33"/>
  <c r="DC397" i="33"/>
  <c r="DC398" i="33"/>
  <c r="DC399" i="33"/>
  <c r="DC400" i="33"/>
  <c r="DC401" i="33"/>
  <c r="DC402" i="33"/>
  <c r="DC403" i="33"/>
  <c r="DC404" i="33"/>
  <c r="DC405" i="33"/>
  <c r="DC406" i="33"/>
  <c r="DC407" i="33"/>
  <c r="DC408" i="33"/>
  <c r="DC409" i="33"/>
  <c r="DC410" i="33"/>
  <c r="DC411" i="33"/>
  <c r="DC412" i="33"/>
  <c r="DC413" i="33"/>
  <c r="DC414" i="33"/>
  <c r="DC415" i="33"/>
  <c r="DC416" i="33"/>
  <c r="DC417" i="33"/>
  <c r="DC418" i="33"/>
  <c r="DC419" i="33"/>
  <c r="DC420" i="33"/>
  <c r="DC421" i="33"/>
  <c r="DC422" i="33"/>
  <c r="DC423" i="33"/>
  <c r="DC424" i="33"/>
  <c r="DC425" i="33"/>
  <c r="DC426" i="33"/>
  <c r="DC427" i="33"/>
  <c r="DC428" i="33"/>
  <c r="CM246" i="33"/>
  <c r="CM247" i="33"/>
  <c r="CM248" i="33"/>
  <c r="CM249" i="33"/>
  <c r="CM250" i="33"/>
  <c r="CM251" i="33"/>
  <c r="CM252" i="33"/>
  <c r="CM253" i="33"/>
  <c r="CM254" i="33"/>
  <c r="CM255" i="33"/>
  <c r="CM256" i="33"/>
  <c r="CM257" i="33"/>
  <c r="CM258" i="33"/>
  <c r="CM259" i="33"/>
  <c r="CM260" i="33"/>
  <c r="CM261" i="33"/>
  <c r="CM262" i="33"/>
  <c r="CM263" i="33"/>
  <c r="CM264" i="33"/>
  <c r="CM265" i="33"/>
  <c r="CM266" i="33"/>
  <c r="CM267" i="33"/>
  <c r="CM268" i="33"/>
  <c r="CM269" i="33"/>
  <c r="CM270" i="33"/>
  <c r="CM271" i="33"/>
  <c r="CM272" i="33"/>
  <c r="CM273" i="33"/>
  <c r="CM274" i="33"/>
  <c r="CM275" i="33"/>
  <c r="CM276" i="33"/>
  <c r="CM277" i="33"/>
  <c r="CM278" i="33"/>
  <c r="CM279" i="33"/>
  <c r="CM280" i="33"/>
  <c r="CM281" i="33"/>
  <c r="CM282" i="33"/>
  <c r="CM283" i="33"/>
  <c r="CM284" i="33"/>
  <c r="CM285" i="33"/>
  <c r="CM286" i="33"/>
  <c r="CM287" i="33"/>
  <c r="CM288" i="33"/>
  <c r="CM289" i="33"/>
  <c r="CM290" i="33"/>
  <c r="CM291" i="33"/>
  <c r="CM292" i="33"/>
  <c r="CM293" i="33"/>
  <c r="CM294" i="33"/>
  <c r="CM295" i="33"/>
  <c r="CM296" i="33"/>
  <c r="CM297" i="33"/>
  <c r="CM298" i="33"/>
  <c r="CM299" i="33"/>
  <c r="CM300" i="33"/>
  <c r="CM301" i="33"/>
  <c r="CM302" i="33"/>
  <c r="CM303" i="33"/>
  <c r="CM304" i="33"/>
  <c r="CM305" i="33"/>
  <c r="CM306" i="33"/>
  <c r="CM307" i="33"/>
  <c r="CM308" i="33"/>
  <c r="CM309" i="33"/>
  <c r="CM310" i="33"/>
  <c r="CM311" i="33"/>
  <c r="CM312" i="33"/>
  <c r="CM313" i="33"/>
  <c r="CM314" i="33"/>
  <c r="CM315" i="33"/>
  <c r="CM316" i="33"/>
  <c r="CM317" i="33"/>
  <c r="CM318" i="33"/>
  <c r="CM319" i="33"/>
  <c r="CM320" i="33"/>
  <c r="CM321" i="33"/>
  <c r="CM322" i="33"/>
  <c r="CM323" i="33"/>
  <c r="CM324" i="33"/>
  <c r="CM325" i="33"/>
  <c r="CM326" i="33"/>
  <c r="CM327" i="33"/>
  <c r="CM328" i="33"/>
  <c r="CM329" i="33"/>
  <c r="CM330" i="33"/>
  <c r="CM331" i="33"/>
  <c r="CM332" i="33"/>
  <c r="CM333" i="33"/>
  <c r="CM334" i="33"/>
  <c r="CM335" i="33"/>
  <c r="CM336" i="33"/>
  <c r="CM337" i="33"/>
  <c r="CM338" i="33"/>
  <c r="CM339" i="33"/>
  <c r="CM340" i="33"/>
  <c r="CM341" i="33"/>
  <c r="CM342" i="33"/>
  <c r="CM343" i="33"/>
  <c r="CM344" i="33"/>
  <c r="CM345" i="33"/>
  <c r="CM346" i="33"/>
  <c r="CM347" i="33"/>
  <c r="CM348" i="33"/>
  <c r="CM349" i="33"/>
  <c r="CM350" i="33"/>
  <c r="CM351" i="33"/>
  <c r="CM352" i="33"/>
  <c r="CM353" i="33"/>
  <c r="CM354" i="33"/>
  <c r="CM355" i="33"/>
  <c r="CM356" i="33"/>
  <c r="CM357" i="33"/>
  <c r="CM358" i="33"/>
  <c r="CM359" i="33"/>
  <c r="CM360" i="33"/>
  <c r="CM361" i="33"/>
  <c r="CM362" i="33"/>
  <c r="CM363" i="33"/>
  <c r="CM364" i="33"/>
  <c r="CM365" i="33"/>
  <c r="CM366" i="33"/>
  <c r="CM367" i="33"/>
  <c r="CM368" i="33"/>
  <c r="CM369" i="33"/>
  <c r="CM370" i="33"/>
  <c r="CM371" i="33"/>
  <c r="CM372" i="33"/>
  <c r="CM373" i="33"/>
  <c r="CM374" i="33"/>
  <c r="CM375" i="33"/>
  <c r="CM376" i="33"/>
  <c r="CM377" i="33"/>
  <c r="CM378" i="33"/>
  <c r="CM379" i="33"/>
  <c r="CM380" i="33"/>
  <c r="CM381" i="33"/>
  <c r="CM382" i="33"/>
  <c r="CM383" i="33"/>
  <c r="CM384" i="33"/>
  <c r="CM385" i="33"/>
  <c r="CM386" i="33"/>
  <c r="CM387" i="33"/>
  <c r="CM388" i="33"/>
  <c r="CM389" i="33"/>
  <c r="CM390" i="33"/>
  <c r="CM391" i="33"/>
  <c r="CM392" i="33"/>
  <c r="CM393" i="33"/>
  <c r="CM394" i="33"/>
  <c r="CM395" i="33"/>
  <c r="CM396" i="33"/>
  <c r="CM397" i="33"/>
  <c r="CM398" i="33"/>
  <c r="CM399" i="33"/>
  <c r="CM400" i="33"/>
  <c r="CM401" i="33"/>
  <c r="CM402" i="33"/>
  <c r="CM403" i="33"/>
  <c r="CM404" i="33"/>
  <c r="CM405" i="33"/>
  <c r="CM406" i="33"/>
  <c r="CM407" i="33"/>
  <c r="CM408" i="33"/>
  <c r="CM409" i="33"/>
  <c r="CM410" i="33"/>
  <c r="CM411" i="33"/>
  <c r="CM412" i="33"/>
  <c r="CM413" i="33"/>
  <c r="CM414" i="33"/>
  <c r="CM415" i="33"/>
  <c r="CM416" i="33"/>
  <c r="CM417" i="33"/>
  <c r="CM418" i="33"/>
  <c r="CM419" i="33"/>
  <c r="CM420" i="33"/>
  <c r="CM421" i="33"/>
  <c r="CM422" i="33"/>
  <c r="CM423" i="33"/>
  <c r="CM424" i="33"/>
  <c r="CM425" i="33"/>
  <c r="CM426" i="33"/>
  <c r="CE203" i="33"/>
  <c r="CE204" i="33"/>
  <c r="CE205" i="33"/>
  <c r="CE206" i="33"/>
  <c r="CE207" i="33"/>
  <c r="CE208" i="33"/>
  <c r="CE209" i="33"/>
  <c r="CE210" i="33"/>
  <c r="CE211" i="33"/>
  <c r="CE212" i="33"/>
  <c r="CE213" i="33"/>
  <c r="CE214" i="33"/>
  <c r="CE215" i="33"/>
  <c r="CE216" i="33"/>
  <c r="CE217" i="33"/>
  <c r="CE218" i="33"/>
  <c r="CE219" i="33"/>
  <c r="CE220" i="33"/>
  <c r="CE221" i="33"/>
  <c r="CE222" i="33"/>
  <c r="CE223" i="33"/>
  <c r="CE224" i="33"/>
  <c r="CE225" i="33"/>
  <c r="CE226" i="33"/>
  <c r="CE227" i="33"/>
  <c r="CE228" i="33"/>
  <c r="CE229" i="33"/>
  <c r="CE230" i="33"/>
  <c r="CE231" i="33"/>
  <c r="CE232" i="33"/>
  <c r="CE233" i="33"/>
  <c r="CE234" i="33"/>
  <c r="CE235" i="33"/>
  <c r="CE236" i="33"/>
  <c r="CE237" i="33"/>
  <c r="CE238" i="33"/>
  <c r="CE239" i="33"/>
  <c r="CE240" i="33"/>
  <c r="CE241" i="33"/>
  <c r="CE242" i="33"/>
  <c r="CE243" i="33"/>
  <c r="CE244" i="33"/>
  <c r="CE245" i="33"/>
  <c r="CE246" i="33"/>
  <c r="CE247" i="33"/>
  <c r="CE248" i="33"/>
  <c r="CE249" i="33"/>
  <c r="CE250" i="33"/>
  <c r="CE251" i="33"/>
  <c r="CE252" i="33"/>
  <c r="CE253" i="33"/>
  <c r="CE254" i="33"/>
  <c r="CE255" i="33"/>
  <c r="CE256" i="33"/>
  <c r="CE257" i="33"/>
  <c r="CE258" i="33"/>
  <c r="CE259" i="33"/>
  <c r="CE260" i="33"/>
  <c r="CE261" i="33"/>
  <c r="CE262" i="33"/>
  <c r="CE263" i="33"/>
  <c r="CE264" i="33"/>
  <c r="CE265" i="33"/>
  <c r="CE266" i="33"/>
  <c r="CE267" i="33"/>
  <c r="CE268" i="33"/>
  <c r="CE269" i="33"/>
  <c r="CE270" i="33"/>
  <c r="CE271" i="33"/>
  <c r="CE272" i="33"/>
  <c r="CE273" i="33"/>
  <c r="CE274" i="33"/>
  <c r="CE275" i="33"/>
  <c r="CE276" i="33"/>
  <c r="CE277" i="33"/>
  <c r="CE278" i="33"/>
  <c r="CE279" i="33"/>
  <c r="CE280" i="33"/>
  <c r="CE281" i="33"/>
  <c r="CE282" i="33"/>
  <c r="CE283" i="33"/>
  <c r="CE284" i="33"/>
  <c r="CE285" i="33"/>
  <c r="CE286" i="33"/>
  <c r="CE287" i="33"/>
  <c r="CE288" i="33"/>
  <c r="CE289" i="33"/>
  <c r="CE290" i="33"/>
  <c r="CE291" i="33"/>
  <c r="CE292" i="33"/>
  <c r="CE293" i="33"/>
  <c r="CE294" i="33"/>
  <c r="CE295" i="33"/>
  <c r="CE296" i="33"/>
  <c r="CE297" i="33"/>
  <c r="CE298" i="33"/>
  <c r="CE299" i="33"/>
  <c r="CE300" i="33"/>
  <c r="CE301" i="33"/>
  <c r="CE302" i="33"/>
  <c r="CE303" i="33"/>
  <c r="CE304" i="33"/>
  <c r="CE305" i="33"/>
  <c r="CE306" i="33"/>
  <c r="CE307" i="33"/>
  <c r="CE308" i="33"/>
  <c r="CE309" i="33"/>
  <c r="CE310" i="33"/>
  <c r="CE311" i="33"/>
  <c r="CE312" i="33"/>
  <c r="CE313" i="33"/>
  <c r="CE314" i="33"/>
  <c r="CE315" i="33"/>
  <c r="CE316" i="33"/>
  <c r="CE317" i="33"/>
  <c r="CE318" i="33"/>
  <c r="CE319" i="33"/>
  <c r="CE320" i="33"/>
  <c r="CE321" i="33"/>
  <c r="CE322" i="33"/>
  <c r="CE323" i="33"/>
  <c r="CE324" i="33"/>
  <c r="CE325" i="33"/>
  <c r="CE326" i="33"/>
  <c r="CE327" i="33"/>
  <c r="CE328" i="33"/>
  <c r="CE329" i="33"/>
  <c r="CE330" i="33"/>
  <c r="CE331" i="33"/>
  <c r="CE332" i="33"/>
  <c r="CE333" i="33"/>
  <c r="CE334" i="33"/>
  <c r="CE335" i="33"/>
  <c r="CE336" i="33"/>
  <c r="CE337" i="33"/>
  <c r="CE338" i="33"/>
  <c r="CE339" i="33"/>
  <c r="CE340" i="33"/>
  <c r="CE341" i="33"/>
  <c r="CE342" i="33"/>
  <c r="CE343" i="33"/>
  <c r="CE344" i="33"/>
  <c r="CE345" i="33"/>
  <c r="CE346" i="33"/>
  <c r="CE347" i="33"/>
  <c r="CE348" i="33"/>
  <c r="CE349" i="33"/>
  <c r="CE350" i="33"/>
  <c r="CE351" i="33"/>
  <c r="CE352" i="33"/>
  <c r="CE353" i="33"/>
  <c r="CE354" i="33"/>
  <c r="CE355" i="33"/>
  <c r="CE356" i="33"/>
  <c r="CE357" i="33"/>
  <c r="CE358" i="33"/>
  <c r="CE359" i="33"/>
  <c r="CE360" i="33"/>
  <c r="CE361" i="33"/>
  <c r="CE362" i="33"/>
  <c r="CE363" i="33"/>
  <c r="BW174" i="33"/>
  <c r="BW175" i="33"/>
  <c r="BW176" i="33"/>
  <c r="BW177" i="33"/>
  <c r="BW178" i="33"/>
  <c r="BW179" i="33"/>
  <c r="BW180" i="33"/>
  <c r="BW181" i="33"/>
  <c r="BW182" i="33"/>
  <c r="BW183" i="33"/>
  <c r="BW184" i="33"/>
  <c r="BW185" i="33"/>
  <c r="BW186" i="33"/>
  <c r="BW187" i="33"/>
  <c r="BW188" i="33"/>
  <c r="BW189" i="33"/>
  <c r="BW190" i="33"/>
  <c r="BW191" i="33"/>
  <c r="BW192" i="33"/>
  <c r="BW193" i="33"/>
  <c r="BW194" i="33"/>
  <c r="BW195" i="33"/>
  <c r="BW196" i="33"/>
  <c r="BW197" i="33"/>
  <c r="BW198" i="33"/>
  <c r="BW199" i="33"/>
  <c r="BW200" i="33"/>
  <c r="BW201" i="33"/>
  <c r="BW202" i="33"/>
  <c r="BW203" i="33"/>
  <c r="BW204" i="33"/>
  <c r="BW205" i="33"/>
  <c r="BW206" i="33"/>
  <c r="BW207" i="33"/>
  <c r="BW208" i="33"/>
  <c r="BW209" i="33"/>
  <c r="BW210" i="33"/>
  <c r="BW211" i="33"/>
  <c r="BW212" i="33"/>
  <c r="BW213" i="33"/>
  <c r="BW214" i="33"/>
  <c r="BW215" i="33"/>
  <c r="BW216" i="33"/>
  <c r="BW217" i="33"/>
  <c r="BW218" i="33"/>
  <c r="BW219" i="33"/>
  <c r="BW220" i="33"/>
  <c r="BW221" i="33"/>
  <c r="BW222" i="33"/>
  <c r="BW223" i="33"/>
  <c r="BW224" i="33"/>
  <c r="BW225" i="33"/>
  <c r="BW226" i="33"/>
  <c r="BW227" i="33"/>
  <c r="BW228" i="33"/>
  <c r="BW229" i="33"/>
  <c r="BW230" i="33"/>
  <c r="BW231" i="33"/>
  <c r="BW232" i="33"/>
  <c r="BW233" i="33"/>
  <c r="BW234" i="33"/>
  <c r="BW235" i="33"/>
  <c r="BW236" i="33"/>
  <c r="BW237" i="33"/>
  <c r="BW238" i="33"/>
  <c r="BW239" i="33"/>
  <c r="BW240" i="33"/>
  <c r="BW241" i="33"/>
  <c r="BW242" i="33"/>
  <c r="BW243" i="33"/>
  <c r="BW244" i="33"/>
  <c r="BW245" i="33"/>
  <c r="BW246" i="33"/>
  <c r="BW247" i="33"/>
  <c r="BW248" i="33"/>
  <c r="BW249" i="33"/>
  <c r="BW250" i="33"/>
  <c r="BW251" i="33"/>
  <c r="BW252" i="33"/>
  <c r="BW253" i="33"/>
  <c r="BW254" i="33"/>
  <c r="BW255" i="33"/>
  <c r="BW256" i="33"/>
  <c r="BW257" i="33"/>
  <c r="BW258" i="33"/>
  <c r="BW259" i="33"/>
  <c r="BW260" i="33"/>
  <c r="BW261" i="33"/>
  <c r="BW262" i="33"/>
  <c r="BW263" i="33"/>
  <c r="BW264" i="33"/>
  <c r="BW265" i="33"/>
  <c r="BW266" i="33"/>
  <c r="BW267" i="33"/>
  <c r="BW268" i="33"/>
  <c r="BW269" i="33"/>
  <c r="BW270" i="33"/>
  <c r="BW271" i="33"/>
  <c r="BW272" i="33"/>
  <c r="BW273" i="33"/>
  <c r="BW274" i="33"/>
  <c r="BW275" i="33"/>
  <c r="BW276" i="33"/>
  <c r="BW277" i="33"/>
  <c r="BW278" i="33"/>
  <c r="BW279" i="33"/>
  <c r="BW280" i="33"/>
  <c r="BW281" i="33"/>
  <c r="BW282" i="33"/>
  <c r="BW283" i="33"/>
  <c r="BW284" i="33"/>
  <c r="BW285" i="33"/>
  <c r="BW286" i="33"/>
  <c r="BW287" i="33"/>
  <c r="BO289" i="33"/>
  <c r="BO290" i="33"/>
  <c r="BO291" i="33"/>
  <c r="BO292" i="33"/>
  <c r="BO293" i="33"/>
  <c r="BO294" i="33"/>
  <c r="BO295" i="33"/>
  <c r="BO296" i="33"/>
  <c r="BO297" i="33"/>
  <c r="BO298" i="33"/>
  <c r="BG246" i="33"/>
  <c r="BG247" i="33"/>
  <c r="BG248" i="33"/>
  <c r="BG249" i="33"/>
  <c r="BG250" i="33"/>
  <c r="BG251" i="33"/>
  <c r="BG252" i="33"/>
  <c r="BG253" i="33"/>
  <c r="BG254" i="33"/>
  <c r="BG255" i="33"/>
  <c r="BG256" i="33"/>
  <c r="BG257" i="33"/>
  <c r="BG258" i="33"/>
  <c r="BG259" i="33"/>
  <c r="BG260" i="33"/>
  <c r="BG261" i="33"/>
  <c r="BG262" i="33"/>
  <c r="BG263" i="33"/>
  <c r="BG264" i="33"/>
  <c r="BG265" i="33"/>
  <c r="BG266" i="33"/>
  <c r="BG267" i="33"/>
  <c r="BG268" i="33"/>
  <c r="BG269" i="33"/>
  <c r="BG270" i="33"/>
  <c r="BG271" i="33"/>
  <c r="BG272" i="33"/>
  <c r="BG273" i="33"/>
  <c r="BG274" i="33"/>
  <c r="BG275" i="33"/>
  <c r="BG276" i="33"/>
  <c r="BG277" i="33"/>
  <c r="BG278" i="33"/>
  <c r="BG279" i="33"/>
  <c r="BG280" i="33"/>
  <c r="BG281" i="33"/>
  <c r="BG282" i="33"/>
  <c r="BG283" i="33"/>
  <c r="BG284" i="33"/>
  <c r="BG285" i="33"/>
  <c r="BG286" i="33"/>
  <c r="BG287" i="33"/>
  <c r="BG288" i="33"/>
  <c r="BG289" i="33"/>
  <c r="BG290" i="33"/>
  <c r="BG291" i="33"/>
  <c r="BG292" i="33"/>
  <c r="BG293" i="33"/>
  <c r="BG294" i="33"/>
  <c r="BG295" i="33"/>
  <c r="BG296" i="33"/>
  <c r="BG297" i="33"/>
  <c r="BG298" i="33"/>
  <c r="BG299" i="33"/>
  <c r="BG300" i="33"/>
  <c r="BG301" i="33"/>
  <c r="BG302" i="33"/>
  <c r="BG303" i="33"/>
  <c r="BG304" i="33"/>
  <c r="BG305" i="33"/>
  <c r="AY247" i="33"/>
  <c r="AY248" i="33"/>
  <c r="AY249" i="33"/>
  <c r="AY250" i="33"/>
  <c r="AY251" i="33"/>
  <c r="AY252" i="33"/>
  <c r="AY253" i="33"/>
  <c r="AY254" i="33"/>
  <c r="AY255" i="33"/>
  <c r="AY256" i="33"/>
  <c r="AY257" i="33"/>
  <c r="AY258" i="33"/>
  <c r="AY259" i="33"/>
  <c r="AY260" i="33"/>
  <c r="AY261" i="33"/>
  <c r="AY262" i="33"/>
  <c r="AY263" i="33"/>
  <c r="AY264" i="33"/>
  <c r="AY265" i="33"/>
  <c r="AY266" i="33"/>
  <c r="AY267" i="33"/>
  <c r="AY268" i="33"/>
  <c r="AY269" i="33"/>
  <c r="AY270" i="33"/>
  <c r="AY271" i="33"/>
  <c r="AY272" i="33"/>
  <c r="AY273" i="33"/>
  <c r="AY274" i="33"/>
  <c r="AY275" i="33"/>
  <c r="AY276" i="33"/>
  <c r="AY277" i="33"/>
  <c r="AY278" i="33"/>
  <c r="AY279" i="33"/>
  <c r="AY280" i="33"/>
  <c r="AY281" i="33"/>
  <c r="AY282" i="33"/>
  <c r="AY283" i="33"/>
  <c r="AY284" i="33"/>
  <c r="AY285" i="33"/>
  <c r="AY286" i="33"/>
  <c r="AY287" i="33"/>
  <c r="AY288" i="33"/>
  <c r="AY289" i="33"/>
  <c r="AY290" i="33"/>
  <c r="AY291" i="33"/>
  <c r="AY292" i="33"/>
  <c r="AY293" i="33"/>
  <c r="AY294" i="33"/>
  <c r="AY295" i="33"/>
  <c r="AY296" i="33"/>
  <c r="AY297" i="33"/>
  <c r="AY298" i="33"/>
  <c r="AY299" i="33"/>
  <c r="AY300" i="33"/>
  <c r="AY301" i="33"/>
  <c r="AY302" i="33"/>
  <c r="AY303" i="33"/>
  <c r="AY304" i="33"/>
  <c r="AY305" i="33"/>
  <c r="AY306" i="33"/>
  <c r="AY307" i="33"/>
  <c r="AY308" i="33"/>
  <c r="AY309" i="33"/>
  <c r="AY310" i="33"/>
  <c r="AY311" i="33"/>
  <c r="AQ244" i="33"/>
  <c r="AQ245" i="33"/>
  <c r="AQ246" i="33"/>
  <c r="AQ247" i="33"/>
  <c r="AQ248" i="33"/>
  <c r="AQ249" i="33"/>
  <c r="AQ250" i="33"/>
  <c r="AQ251" i="33"/>
  <c r="AQ252" i="33"/>
  <c r="AQ253" i="33"/>
  <c r="AQ254" i="33"/>
  <c r="AQ255" i="33"/>
  <c r="AQ256" i="33"/>
  <c r="AQ257" i="33"/>
  <c r="AQ258" i="33"/>
  <c r="AQ259" i="33"/>
  <c r="AQ260" i="33"/>
  <c r="AQ261" i="33"/>
  <c r="AQ262" i="33"/>
  <c r="AQ263" i="33"/>
  <c r="AQ264" i="33"/>
  <c r="AQ265" i="33"/>
  <c r="AQ266" i="33"/>
  <c r="AQ267" i="33"/>
  <c r="AQ268" i="33"/>
  <c r="AQ269" i="33"/>
  <c r="AQ270" i="33"/>
  <c r="AQ271" i="33"/>
  <c r="AQ272" i="33"/>
  <c r="AQ273" i="33"/>
  <c r="AQ274" i="33"/>
  <c r="AQ275" i="33"/>
  <c r="AQ276" i="33"/>
  <c r="AQ277" i="33"/>
  <c r="AQ278" i="33"/>
  <c r="AQ279" i="33"/>
  <c r="AQ280" i="33"/>
  <c r="AQ281" i="33"/>
  <c r="AQ282" i="33"/>
  <c r="AQ283" i="33"/>
  <c r="AQ284" i="33"/>
  <c r="AQ285" i="33"/>
  <c r="AQ286" i="33"/>
  <c r="AQ287" i="33"/>
  <c r="AQ288" i="33"/>
  <c r="AQ289" i="33"/>
  <c r="AQ290" i="33"/>
  <c r="AQ291" i="33"/>
  <c r="AQ292" i="33"/>
  <c r="AQ293" i="33"/>
  <c r="AQ294" i="33"/>
  <c r="AQ295" i="33"/>
  <c r="AQ296" i="33"/>
  <c r="AQ297" i="33"/>
  <c r="AQ298" i="33"/>
  <c r="AQ299" i="33"/>
  <c r="AQ300" i="33"/>
  <c r="AQ301" i="33"/>
  <c r="AQ302" i="33"/>
  <c r="AQ303" i="33"/>
  <c r="AQ304" i="33"/>
  <c r="AQ305" i="33"/>
  <c r="AQ306" i="33"/>
  <c r="BW4" i="34"/>
  <c r="BW5" i="34"/>
  <c r="BW6" i="34"/>
  <c r="BW7" i="34"/>
  <c r="BW8" i="34"/>
  <c r="BW9" i="34"/>
  <c r="BW10" i="34"/>
  <c r="BW11" i="34"/>
  <c r="BW12" i="34"/>
  <c r="BW13" i="34"/>
  <c r="BW14" i="34"/>
  <c r="BW15" i="34"/>
  <c r="BW16" i="34"/>
  <c r="BW17" i="34"/>
  <c r="BW18" i="34"/>
  <c r="BW19" i="34"/>
  <c r="BW20" i="34"/>
  <c r="BW21" i="34"/>
  <c r="BW22" i="34"/>
  <c r="BW23" i="34"/>
  <c r="BW24" i="34"/>
  <c r="BW25" i="34"/>
  <c r="BW26" i="34"/>
  <c r="BW27" i="34"/>
  <c r="BW28" i="34"/>
  <c r="BW29" i="34"/>
  <c r="BW30" i="34"/>
  <c r="BW31" i="34"/>
  <c r="BW32" i="34"/>
  <c r="BW33" i="34"/>
  <c r="BW34" i="34"/>
  <c r="BW35" i="34"/>
  <c r="BW36" i="34"/>
  <c r="BW37" i="34"/>
  <c r="BW38" i="34"/>
  <c r="BW39" i="34"/>
  <c r="BW40" i="34"/>
  <c r="BW41" i="34"/>
  <c r="BW42" i="34"/>
  <c r="BW43" i="34"/>
  <c r="BW44" i="34"/>
  <c r="BW45" i="34"/>
  <c r="BW46" i="34"/>
  <c r="BW47" i="34"/>
  <c r="BW48" i="34"/>
  <c r="BW49" i="34"/>
  <c r="BW50" i="34"/>
  <c r="BW51" i="34"/>
  <c r="BW52" i="34"/>
  <c r="BW53" i="34"/>
  <c r="BW54" i="34"/>
  <c r="BW55" i="34"/>
  <c r="BW56" i="34"/>
  <c r="BW57" i="34"/>
  <c r="BW58" i="34"/>
  <c r="BW59" i="34"/>
  <c r="BW60" i="34"/>
  <c r="BW61" i="34"/>
  <c r="BW62" i="34"/>
  <c r="BW63" i="34"/>
  <c r="BW64" i="34"/>
  <c r="BW65" i="34"/>
  <c r="BW66" i="34"/>
  <c r="BW67" i="34"/>
  <c r="BW68" i="34"/>
  <c r="BW69" i="34"/>
  <c r="BW70" i="34"/>
  <c r="BW71" i="34"/>
  <c r="BW72" i="34"/>
  <c r="BW73" i="34"/>
  <c r="BW74" i="34"/>
  <c r="BW75" i="34"/>
  <c r="BW76" i="34"/>
  <c r="BW77" i="34"/>
  <c r="BW78" i="34"/>
  <c r="BW79" i="34"/>
  <c r="BW80" i="34"/>
  <c r="BW81" i="34"/>
  <c r="BW82" i="34"/>
  <c r="BW83" i="34"/>
  <c r="BW84" i="34"/>
  <c r="BW85" i="34"/>
  <c r="BW86" i="34"/>
  <c r="BW87" i="34"/>
  <c r="BW88" i="34"/>
  <c r="BW89" i="34"/>
  <c r="BW90" i="34"/>
  <c r="BW91" i="34"/>
  <c r="BW92" i="34"/>
  <c r="BW93" i="34"/>
  <c r="BW94" i="34"/>
  <c r="BW95" i="34"/>
  <c r="BW96" i="34"/>
  <c r="BW97" i="34"/>
  <c r="BW98" i="34"/>
  <c r="BW99" i="34"/>
  <c r="BW100" i="34"/>
  <c r="BW101" i="34"/>
  <c r="BW102" i="34"/>
  <c r="BW103" i="34"/>
  <c r="BW104" i="34"/>
  <c r="BW105" i="34"/>
  <c r="BW106" i="34"/>
  <c r="BW107" i="34"/>
  <c r="BW108" i="34"/>
  <c r="BW109" i="34"/>
  <c r="BW110" i="34"/>
  <c r="BW111" i="34"/>
  <c r="BW112" i="34"/>
  <c r="BW113" i="34"/>
  <c r="BW114" i="34"/>
  <c r="BW115" i="34"/>
  <c r="BW116" i="34"/>
  <c r="BW117" i="34"/>
  <c r="BW118" i="34"/>
  <c r="BW119" i="34"/>
  <c r="BW120" i="34"/>
  <c r="BW121" i="34"/>
  <c r="BW122" i="34"/>
  <c r="BW123" i="34"/>
  <c r="BW124" i="34"/>
  <c r="BW125" i="34"/>
  <c r="BW126" i="34"/>
  <c r="BW127" i="34"/>
  <c r="BW128" i="34"/>
  <c r="BW129" i="34"/>
  <c r="BW130" i="34"/>
  <c r="BW131" i="34"/>
  <c r="BW132" i="34"/>
  <c r="BW133" i="34"/>
  <c r="BW134" i="34"/>
  <c r="BW135" i="34"/>
  <c r="BW136" i="34"/>
  <c r="BW137" i="34"/>
  <c r="BW138" i="34"/>
  <c r="BW139" i="34"/>
  <c r="BW140" i="34"/>
  <c r="BW141" i="34"/>
  <c r="BW142" i="34"/>
  <c r="BW143" i="34"/>
  <c r="BW144" i="34"/>
  <c r="BW145" i="34"/>
  <c r="BW146" i="34"/>
  <c r="BW147" i="34"/>
  <c r="BW148" i="34"/>
  <c r="BW149" i="34"/>
  <c r="BW150" i="34"/>
  <c r="BW151" i="34"/>
  <c r="BW152" i="34"/>
  <c r="BW153" i="34"/>
  <c r="BW154" i="34"/>
  <c r="BW155" i="34"/>
  <c r="BW156" i="34"/>
  <c r="BW157" i="34"/>
  <c r="BW158" i="34"/>
  <c r="BW159" i="34"/>
  <c r="BW160" i="34"/>
  <c r="BW161" i="34"/>
  <c r="BW162" i="34"/>
  <c r="BW163" i="34"/>
  <c r="BW164" i="34"/>
  <c r="BW165" i="34"/>
  <c r="BW166" i="34"/>
  <c r="BW167" i="34"/>
  <c r="BW168" i="34"/>
  <c r="BW169" i="34"/>
  <c r="BW170" i="34"/>
  <c r="BW171" i="34"/>
  <c r="BW172" i="34"/>
  <c r="BW173" i="34"/>
  <c r="BW174" i="34"/>
  <c r="BW175" i="34"/>
  <c r="BW3" i="34"/>
  <c r="ET194" i="33"/>
  <c r="ET195" i="33"/>
  <c r="ET196" i="33"/>
  <c r="ET197" i="33"/>
  <c r="ET198" i="33"/>
  <c r="ET199" i="33"/>
  <c r="ET200" i="33"/>
  <c r="ET201" i="33"/>
  <c r="ET202" i="33"/>
  <c r="ET203" i="33"/>
  <c r="ET204" i="33"/>
  <c r="ET205" i="33"/>
  <c r="ET206" i="33"/>
  <c r="ET207" i="33"/>
  <c r="ET208" i="33"/>
  <c r="EQ105" i="33"/>
  <c r="EQ106" i="33"/>
  <c r="EQ107" i="33"/>
  <c r="EQ108" i="33"/>
  <c r="EQ109" i="33"/>
  <c r="EQ110" i="33"/>
  <c r="EQ111" i="33"/>
  <c r="EQ112" i="33"/>
  <c r="EQ113" i="33"/>
  <c r="EQ114" i="33"/>
  <c r="EQ115" i="33"/>
  <c r="EQ116" i="33"/>
  <c r="EQ117" i="33"/>
  <c r="EQ118" i="33"/>
  <c r="EQ119" i="33"/>
  <c r="EQ120" i="33"/>
  <c r="EQ121" i="33"/>
  <c r="EQ122" i="33"/>
  <c r="EQ123" i="33"/>
  <c r="EQ124" i="33"/>
  <c r="EQ125" i="33"/>
  <c r="EQ126" i="33"/>
  <c r="EQ127" i="33"/>
  <c r="EQ128" i="33"/>
  <c r="EQ129" i="33"/>
  <c r="EQ130" i="33"/>
  <c r="EQ131" i="33"/>
  <c r="EQ132" i="33"/>
  <c r="EQ133" i="33"/>
  <c r="EQ134" i="33"/>
  <c r="EQ135" i="33"/>
  <c r="EQ136" i="33"/>
  <c r="EQ137" i="33"/>
  <c r="EQ138" i="33"/>
  <c r="EQ139" i="33"/>
  <c r="EQ140" i="33"/>
  <c r="EQ141" i="33"/>
  <c r="EQ142" i="33"/>
  <c r="EQ143" i="33"/>
  <c r="EQ144" i="33"/>
  <c r="EQ145" i="33"/>
  <c r="EQ146" i="33"/>
  <c r="EQ147" i="33"/>
  <c r="EQ148" i="33"/>
  <c r="EQ149" i="33"/>
  <c r="EQ150" i="33"/>
  <c r="EQ151" i="33"/>
  <c r="EQ152" i="33"/>
  <c r="EQ153" i="33"/>
  <c r="EQ154" i="33"/>
  <c r="EQ155" i="33"/>
  <c r="EQ156" i="33"/>
  <c r="EQ157" i="33"/>
  <c r="EQ158" i="33"/>
  <c r="EQ159" i="33"/>
  <c r="EQ160" i="33"/>
  <c r="EQ161" i="33"/>
  <c r="EQ162" i="33"/>
  <c r="EQ163" i="33"/>
  <c r="EQ164" i="33"/>
  <c r="EQ165" i="33"/>
  <c r="EQ166" i="33"/>
  <c r="EQ167" i="33"/>
  <c r="EQ168" i="33"/>
  <c r="EQ169" i="33"/>
  <c r="EQ170" i="33"/>
  <c r="EQ171" i="33"/>
  <c r="EQ172" i="33"/>
  <c r="EQ173" i="33"/>
  <c r="EQ174" i="33"/>
  <c r="EQ175" i="33"/>
  <c r="EQ176" i="33"/>
  <c r="EQ177" i="33"/>
  <c r="EQ178" i="33"/>
  <c r="EQ179" i="33"/>
  <c r="EQ180" i="33"/>
  <c r="EQ181" i="33"/>
  <c r="EQ182" i="33"/>
  <c r="EQ183" i="33"/>
  <c r="EQ184" i="33"/>
  <c r="EQ185" i="33"/>
  <c r="EQ186" i="33"/>
  <c r="EQ187" i="33"/>
  <c r="EQ188" i="33"/>
  <c r="EQ189" i="33"/>
  <c r="EQ190" i="33"/>
  <c r="EQ191" i="33"/>
  <c r="EQ192" i="33"/>
  <c r="EQ193" i="33"/>
  <c r="EQ194" i="33"/>
  <c r="EQ195" i="33"/>
  <c r="EQ196" i="33"/>
  <c r="EQ197" i="33"/>
  <c r="EQ198" i="33"/>
  <c r="EQ199" i="33"/>
  <c r="EQ200" i="33"/>
  <c r="EQ201" i="33"/>
  <c r="EQ202" i="33"/>
  <c r="EQ203" i="33"/>
  <c r="EQ204" i="33"/>
  <c r="EQ205" i="33"/>
  <c r="EQ206" i="33"/>
  <c r="EQ207" i="33"/>
  <c r="EQ208" i="33"/>
  <c r="EQ209" i="33"/>
  <c r="EQ210" i="33"/>
  <c r="EQ211" i="33"/>
  <c r="EQ212" i="33"/>
  <c r="EQ213" i="33"/>
  <c r="EQ214" i="33"/>
  <c r="EQ215" i="33"/>
  <c r="EQ216" i="33"/>
  <c r="EQ217" i="33"/>
  <c r="EQ218" i="33"/>
  <c r="EQ219" i="33"/>
  <c r="EQ220" i="33"/>
  <c r="EQ221" i="33"/>
  <c r="EQ222" i="33"/>
  <c r="EQ223" i="33"/>
  <c r="EQ224" i="33"/>
  <c r="EQ225" i="33"/>
  <c r="EQ226" i="33"/>
  <c r="EQ227" i="33"/>
  <c r="EQ228" i="33"/>
  <c r="EQ229" i="33"/>
  <c r="EQ230" i="33"/>
  <c r="EQ231" i="33"/>
  <c r="EQ232" i="33"/>
  <c r="EQ233" i="33"/>
  <c r="EQ234" i="33"/>
  <c r="EQ235" i="33"/>
  <c r="EQ236" i="33"/>
  <c r="EQ237" i="33"/>
  <c r="EQ238" i="33"/>
  <c r="EQ239" i="33"/>
  <c r="EQ240" i="33"/>
  <c r="EQ241" i="33"/>
  <c r="EQ242" i="33"/>
  <c r="EQ243" i="33"/>
  <c r="EQ244" i="33"/>
  <c r="EQ245" i="33"/>
  <c r="EQ246" i="33"/>
  <c r="EQ247" i="33"/>
  <c r="EQ248" i="33"/>
  <c r="EQ249" i="33"/>
  <c r="EQ250" i="33"/>
  <c r="EQ251" i="33"/>
  <c r="EQ252" i="33"/>
  <c r="EQ253" i="33"/>
  <c r="EQ254" i="33"/>
  <c r="EQ255" i="33"/>
  <c r="EQ256" i="33"/>
  <c r="EQ257" i="33"/>
  <c r="EQ258" i="33"/>
  <c r="EQ259" i="33"/>
  <c r="EQ260" i="33"/>
  <c r="EQ261" i="33"/>
  <c r="EQ262" i="33"/>
  <c r="EQ263" i="33"/>
  <c r="EQ264" i="33"/>
  <c r="EQ265" i="33"/>
  <c r="EQ266" i="33"/>
  <c r="EQ267" i="33"/>
  <c r="EQ268" i="33"/>
  <c r="EQ269" i="33"/>
  <c r="EQ270" i="33"/>
  <c r="EQ271" i="33"/>
  <c r="EQ272" i="33"/>
  <c r="EQ273" i="33"/>
  <c r="EQ274" i="33"/>
  <c r="EQ275" i="33"/>
  <c r="EQ276" i="33"/>
  <c r="EQ277" i="33"/>
  <c r="EQ278" i="33"/>
  <c r="EQ279" i="33"/>
  <c r="EQ280" i="33"/>
  <c r="EQ281" i="33"/>
  <c r="EQ282" i="33"/>
  <c r="EQ283" i="33"/>
  <c r="EQ284" i="33"/>
  <c r="EQ285" i="33"/>
  <c r="EQ286" i="33"/>
  <c r="EQ287" i="33"/>
  <c r="EQ288" i="33"/>
  <c r="EQ289" i="33"/>
  <c r="EQ290" i="33"/>
  <c r="EQ291" i="33"/>
  <c r="EQ292" i="33"/>
  <c r="EQ293" i="33"/>
  <c r="EQ294" i="33"/>
  <c r="EQ295" i="33"/>
  <c r="EQ296" i="33"/>
  <c r="EQ297" i="33"/>
  <c r="EQ298" i="33"/>
  <c r="EQ299" i="33"/>
  <c r="EQ300" i="33"/>
  <c r="EQ301" i="33"/>
  <c r="EQ302" i="33"/>
  <c r="EQ303" i="33"/>
  <c r="EQ304" i="33"/>
  <c r="EQ305" i="33"/>
  <c r="EQ306" i="33"/>
  <c r="EQ307" i="33"/>
  <c r="EQ308" i="33"/>
  <c r="EQ309" i="33"/>
  <c r="EQ310" i="33"/>
  <c r="EQ311" i="33"/>
  <c r="EQ312" i="33"/>
  <c r="EQ313" i="33"/>
  <c r="EQ314" i="33"/>
  <c r="EQ315" i="33"/>
  <c r="EQ316" i="33"/>
  <c r="EQ317" i="33"/>
  <c r="EQ318" i="33"/>
  <c r="EQ319" i="33"/>
  <c r="EQ320" i="33"/>
  <c r="EQ321" i="33"/>
  <c r="EQ322" i="33"/>
  <c r="EQ323" i="33"/>
  <c r="EQ324" i="33"/>
  <c r="EQ325" i="33"/>
  <c r="EQ326" i="33"/>
  <c r="EQ327" i="33"/>
  <c r="EQ328" i="33"/>
  <c r="EQ329" i="33"/>
  <c r="EQ330" i="33"/>
  <c r="EQ331" i="33"/>
  <c r="EQ332" i="33"/>
  <c r="EQ333" i="33"/>
  <c r="EQ334" i="33"/>
  <c r="EQ335" i="33"/>
  <c r="EQ336" i="33"/>
  <c r="EQ337" i="33"/>
  <c r="EQ338" i="33"/>
  <c r="EQ339" i="33"/>
  <c r="EM105" i="33"/>
  <c r="EM106" i="33"/>
  <c r="EM107" i="33"/>
  <c r="EM108" i="33"/>
  <c r="EM109" i="33"/>
  <c r="EM110" i="33"/>
  <c r="EM111" i="33"/>
  <c r="EM112" i="33"/>
  <c r="EM113" i="33"/>
  <c r="EM114" i="33"/>
  <c r="EM115" i="33"/>
  <c r="EM116" i="33"/>
  <c r="EM117" i="33"/>
  <c r="EM118" i="33"/>
  <c r="EM119" i="33"/>
  <c r="EM120" i="33"/>
  <c r="EM121" i="33"/>
  <c r="EM122" i="33"/>
  <c r="EM123" i="33"/>
  <c r="EM124" i="33"/>
  <c r="EM125" i="33"/>
  <c r="EM126" i="33"/>
  <c r="EM127" i="33"/>
  <c r="EM128" i="33"/>
  <c r="EM129" i="33"/>
  <c r="EM130" i="33"/>
  <c r="EM131" i="33"/>
  <c r="EM132" i="33"/>
  <c r="EM133" i="33"/>
  <c r="EM134" i="33"/>
  <c r="EM135" i="33"/>
  <c r="EM136" i="33"/>
  <c r="EM137" i="33"/>
  <c r="EM138" i="33"/>
  <c r="EM139" i="33"/>
  <c r="EM140" i="33"/>
  <c r="EM141" i="33"/>
  <c r="EM142" i="33"/>
  <c r="EM143" i="33"/>
  <c r="EM144" i="33"/>
  <c r="EM145" i="33"/>
  <c r="EM146" i="33"/>
  <c r="EM147" i="33"/>
  <c r="EM148" i="33"/>
  <c r="EM149" i="33"/>
  <c r="EM150" i="33"/>
  <c r="EM151" i="33"/>
  <c r="EM152" i="33"/>
  <c r="EM153" i="33"/>
  <c r="EM154" i="33"/>
  <c r="EM155" i="33"/>
  <c r="EM156" i="33"/>
  <c r="EM157" i="33"/>
  <c r="EM158" i="33"/>
  <c r="EM159" i="33"/>
  <c r="EM160" i="33"/>
  <c r="EM161" i="33"/>
  <c r="EM162" i="33"/>
  <c r="EM163" i="33"/>
  <c r="EM164" i="33"/>
  <c r="EM165" i="33"/>
  <c r="EM166" i="33"/>
  <c r="EM167" i="33"/>
  <c r="EM168" i="33"/>
  <c r="EM169" i="33"/>
  <c r="EM170" i="33"/>
  <c r="EM171" i="33"/>
  <c r="EM172" i="33"/>
  <c r="EM173" i="33"/>
  <c r="EM174" i="33"/>
  <c r="EM175" i="33"/>
  <c r="EM176" i="33"/>
  <c r="EM177" i="33"/>
  <c r="EM178" i="33"/>
  <c r="EM179" i="33"/>
  <c r="EM180" i="33"/>
  <c r="EM181" i="33"/>
  <c r="EM182" i="33"/>
  <c r="EM183" i="33"/>
  <c r="EM184" i="33"/>
  <c r="EM185" i="33"/>
  <c r="EM186" i="33"/>
  <c r="EM187" i="33"/>
  <c r="EM188" i="33"/>
  <c r="EM189" i="33"/>
  <c r="EM190" i="33"/>
  <c r="EM191" i="33"/>
  <c r="EM192" i="33"/>
  <c r="EM193" i="33"/>
  <c r="EM194" i="33"/>
  <c r="EM195" i="33"/>
  <c r="EM196" i="33"/>
  <c r="EM197" i="33"/>
  <c r="EM198" i="33"/>
  <c r="EM199" i="33"/>
  <c r="EM200" i="33"/>
  <c r="EM201" i="33"/>
  <c r="EM202" i="33"/>
  <c r="EM203" i="33"/>
  <c r="EM204" i="33"/>
  <c r="EM205" i="33"/>
  <c r="EM206" i="33"/>
  <c r="EM207" i="33"/>
  <c r="EM208" i="33"/>
  <c r="EM209" i="33"/>
  <c r="EM210" i="33"/>
  <c r="EM211" i="33"/>
  <c r="EM212" i="33"/>
  <c r="EM213" i="33"/>
  <c r="EM214" i="33"/>
  <c r="EM215" i="33"/>
  <c r="EM216" i="33"/>
  <c r="EM217" i="33"/>
  <c r="EM218" i="33"/>
  <c r="EM219" i="33"/>
  <c r="EM220" i="33"/>
  <c r="EM221" i="33"/>
  <c r="EM222" i="33"/>
  <c r="EM223" i="33"/>
  <c r="EM224" i="33"/>
  <c r="EM225" i="33"/>
  <c r="EM226" i="33"/>
  <c r="EM227" i="33"/>
  <c r="EM228" i="33"/>
  <c r="EM229" i="33"/>
  <c r="EM230" i="33"/>
  <c r="EM231" i="33"/>
  <c r="EM232" i="33"/>
  <c r="EM233" i="33"/>
  <c r="EM234" i="33"/>
  <c r="EM235" i="33"/>
  <c r="EM236" i="33"/>
  <c r="EM237" i="33"/>
  <c r="EM238" i="33"/>
  <c r="EM239" i="33"/>
  <c r="EM240" i="33"/>
  <c r="EM241" i="33"/>
  <c r="EM242" i="33"/>
  <c r="EM243" i="33"/>
  <c r="EM244" i="33"/>
  <c r="EM245" i="33"/>
  <c r="EM246" i="33"/>
  <c r="EM247" i="33"/>
  <c r="EM248" i="33"/>
  <c r="EM249" i="33"/>
  <c r="EM250" i="33"/>
  <c r="EM251" i="33"/>
  <c r="EM252" i="33"/>
  <c r="EM253" i="33"/>
  <c r="EM254" i="33"/>
  <c r="EM255" i="33"/>
  <c r="EM256" i="33"/>
  <c r="EM257" i="33"/>
  <c r="EM258" i="33"/>
  <c r="EM259" i="33"/>
  <c r="EM260" i="33"/>
  <c r="EM261" i="33"/>
  <c r="EM262" i="33"/>
  <c r="EM263" i="33"/>
  <c r="EM264" i="33"/>
  <c r="EM265" i="33"/>
  <c r="EM266" i="33"/>
  <c r="EM267" i="33"/>
  <c r="EM268" i="33"/>
  <c r="EM269" i="33"/>
  <c r="EM270" i="33"/>
  <c r="EM271" i="33"/>
  <c r="EM272" i="33"/>
  <c r="EM273" i="33"/>
  <c r="EM274" i="33"/>
  <c r="EM275" i="33"/>
  <c r="EM276" i="33"/>
  <c r="EM277" i="33"/>
  <c r="EM278" i="33"/>
  <c r="EM279" i="33"/>
  <c r="EM280" i="33"/>
  <c r="EM281" i="33"/>
  <c r="EM282" i="33"/>
  <c r="EM283" i="33"/>
  <c r="EM284" i="33"/>
  <c r="EM285" i="33"/>
  <c r="EM286" i="33"/>
  <c r="EM287" i="33"/>
  <c r="EM288" i="33"/>
  <c r="EM289" i="33"/>
  <c r="EM290" i="33"/>
  <c r="EM291" i="33"/>
  <c r="EM292" i="33"/>
  <c r="EM293" i="33"/>
  <c r="EM294" i="33"/>
  <c r="EM295" i="33"/>
  <c r="EM296" i="33"/>
  <c r="EM297" i="33"/>
  <c r="EM298" i="33"/>
  <c r="EM299" i="33"/>
  <c r="EM300" i="33"/>
  <c r="EM301" i="33"/>
  <c r="EM302" i="33"/>
  <c r="EM303" i="33"/>
  <c r="EM304" i="33"/>
  <c r="EM305" i="33"/>
  <c r="EM306" i="33"/>
  <c r="EM307" i="33"/>
  <c r="EM308" i="33"/>
  <c r="EM309" i="33"/>
  <c r="EM310" i="33"/>
  <c r="EM311" i="33"/>
  <c r="EM312" i="33"/>
  <c r="EM313" i="33"/>
  <c r="EM314" i="33"/>
  <c r="EM315" i="33"/>
  <c r="EM316" i="33"/>
  <c r="EM317" i="33"/>
  <c r="EM318" i="33"/>
  <c r="EM319" i="33"/>
  <c r="EM320" i="33"/>
  <c r="EM321" i="33"/>
  <c r="EM322" i="33"/>
  <c r="EM323" i="33"/>
  <c r="EM324" i="33"/>
  <c r="EM325" i="33"/>
  <c r="EM326" i="33"/>
  <c r="EM327" i="33"/>
  <c r="EM328" i="33"/>
  <c r="EM329" i="33"/>
  <c r="EM330" i="33"/>
  <c r="EM331" i="33"/>
  <c r="EM332" i="33"/>
  <c r="EM333" i="33"/>
  <c r="EM334" i="33"/>
  <c r="EM335" i="33"/>
  <c r="EM336" i="33"/>
  <c r="EI105" i="33"/>
  <c r="EI106" i="33"/>
  <c r="EI107" i="33"/>
  <c r="EI108" i="33"/>
  <c r="EI109" i="33"/>
  <c r="EI110" i="33"/>
  <c r="EI111" i="33"/>
  <c r="EI112" i="33"/>
  <c r="EI113" i="33"/>
  <c r="EI114" i="33"/>
  <c r="EI115" i="33"/>
  <c r="EI116" i="33"/>
  <c r="EI117" i="33"/>
  <c r="EI118" i="33"/>
  <c r="EI119" i="33"/>
  <c r="EI120" i="33"/>
  <c r="EI121" i="33"/>
  <c r="EI122" i="33"/>
  <c r="EI123" i="33"/>
  <c r="EI124" i="33"/>
  <c r="EI125" i="33"/>
  <c r="EI126" i="33"/>
  <c r="EI127" i="33"/>
  <c r="EI128" i="33"/>
  <c r="EI129" i="33"/>
  <c r="EI130" i="33"/>
  <c r="EI131" i="33"/>
  <c r="EI132" i="33"/>
  <c r="EI133" i="33"/>
  <c r="EI134" i="33"/>
  <c r="EI135" i="33"/>
  <c r="EI136" i="33"/>
  <c r="EI137" i="33"/>
  <c r="EI138" i="33"/>
  <c r="EI139" i="33"/>
  <c r="EI140" i="33"/>
  <c r="EI141" i="33"/>
  <c r="EI142" i="33"/>
  <c r="EI143" i="33"/>
  <c r="EI144" i="33"/>
  <c r="EI145" i="33"/>
  <c r="EI146" i="33"/>
  <c r="EI147" i="33"/>
  <c r="EI148" i="33"/>
  <c r="EI149" i="33"/>
  <c r="EI150" i="33"/>
  <c r="EI151" i="33"/>
  <c r="EI152" i="33"/>
  <c r="EI153" i="33"/>
  <c r="EI154" i="33"/>
  <c r="EI155" i="33"/>
  <c r="EI156" i="33"/>
  <c r="EI157" i="33"/>
  <c r="EI158" i="33"/>
  <c r="EI159" i="33"/>
  <c r="EI160" i="33"/>
  <c r="EI161" i="33"/>
  <c r="EI162" i="33"/>
  <c r="EI163" i="33"/>
  <c r="EI164" i="33"/>
  <c r="EI165" i="33"/>
  <c r="EI166" i="33"/>
  <c r="EI167" i="33"/>
  <c r="EI168" i="33"/>
  <c r="EI169" i="33"/>
  <c r="EI170" i="33"/>
  <c r="EI171" i="33"/>
  <c r="EI172" i="33"/>
  <c r="EI173" i="33"/>
  <c r="EI174" i="33"/>
  <c r="EI175" i="33"/>
  <c r="EI176" i="33"/>
  <c r="EI177" i="33"/>
  <c r="EI178" i="33"/>
  <c r="EI179" i="33"/>
  <c r="EI180" i="33"/>
  <c r="EI181" i="33"/>
  <c r="EI182" i="33"/>
  <c r="EI183" i="33"/>
  <c r="EI184" i="33"/>
  <c r="EI185" i="33"/>
  <c r="EI186" i="33"/>
  <c r="EI187" i="33"/>
  <c r="EI188" i="33"/>
  <c r="EI189" i="33"/>
  <c r="EI190" i="33"/>
  <c r="EI191" i="33"/>
  <c r="EI192" i="33"/>
  <c r="EI193" i="33"/>
  <c r="EI194" i="33"/>
  <c r="EI195" i="33"/>
  <c r="EI196" i="33"/>
  <c r="EI197" i="33"/>
  <c r="EI198" i="33"/>
  <c r="EI199" i="33"/>
  <c r="EI200" i="33"/>
  <c r="EI201" i="33"/>
  <c r="EI202" i="33"/>
  <c r="EI203" i="33"/>
  <c r="EI204" i="33"/>
  <c r="EI205" i="33"/>
  <c r="EI206" i="33"/>
  <c r="EI207" i="33"/>
  <c r="EI208" i="33"/>
  <c r="EI209" i="33"/>
  <c r="EI210" i="33"/>
  <c r="EI211" i="33"/>
  <c r="EI212" i="33"/>
  <c r="EI213" i="33"/>
  <c r="EI214" i="33"/>
  <c r="EI215" i="33"/>
  <c r="EI216" i="33"/>
  <c r="EI217" i="33"/>
  <c r="EI218" i="33"/>
  <c r="EI219" i="33"/>
  <c r="EI220" i="33"/>
  <c r="EI221" i="33"/>
  <c r="EI222" i="33"/>
  <c r="EI223" i="33"/>
  <c r="EI224" i="33"/>
  <c r="EI225" i="33"/>
  <c r="EI226" i="33"/>
  <c r="EI227" i="33"/>
  <c r="EI228" i="33"/>
  <c r="EI229" i="33"/>
  <c r="EI230" i="33"/>
  <c r="EI231" i="33"/>
  <c r="EI232" i="33"/>
  <c r="EI233" i="33"/>
  <c r="EI234" i="33"/>
  <c r="EI235" i="33"/>
  <c r="EI236" i="33"/>
  <c r="EI237" i="33"/>
  <c r="EI238" i="33"/>
  <c r="EI239" i="33"/>
  <c r="EI240" i="33"/>
  <c r="EI241" i="33"/>
  <c r="EI242" i="33"/>
  <c r="EI243" i="33"/>
  <c r="EI244" i="33"/>
  <c r="EI245" i="33"/>
  <c r="EI246" i="33"/>
  <c r="EI247" i="33"/>
  <c r="EI248" i="33"/>
  <c r="EI249" i="33"/>
  <c r="EI250" i="33"/>
  <c r="EI251" i="33"/>
  <c r="EI252" i="33"/>
  <c r="EI253" i="33"/>
  <c r="EI254" i="33"/>
  <c r="EI255" i="33"/>
  <c r="EI256" i="33"/>
  <c r="EI257" i="33"/>
  <c r="EI258" i="33"/>
  <c r="EI259" i="33"/>
  <c r="EI260" i="33"/>
  <c r="EI261" i="33"/>
  <c r="EI262" i="33"/>
  <c r="EI263" i="33"/>
  <c r="EI264" i="33"/>
  <c r="EI265" i="33"/>
  <c r="EI266" i="33"/>
  <c r="EI267" i="33"/>
  <c r="EI268" i="33"/>
  <c r="EI269" i="33"/>
  <c r="EI270" i="33"/>
  <c r="EI271" i="33"/>
  <c r="EI272" i="33"/>
  <c r="EI273" i="33"/>
  <c r="EI274" i="33"/>
  <c r="EI275" i="33"/>
  <c r="EI276" i="33"/>
  <c r="EI277" i="33"/>
  <c r="EI278" i="33"/>
  <c r="EI279" i="33"/>
  <c r="EI280" i="33"/>
  <c r="EI281" i="33"/>
  <c r="EI282" i="33"/>
  <c r="EI283" i="33"/>
  <c r="EI284" i="33"/>
  <c r="EI285" i="33"/>
  <c r="EI286" i="33"/>
  <c r="EI287" i="33"/>
  <c r="EI288" i="33"/>
  <c r="EI289" i="33"/>
  <c r="EI290" i="33"/>
  <c r="EI291" i="33"/>
  <c r="EI292" i="33"/>
  <c r="EI293" i="33"/>
  <c r="EI294" i="33"/>
  <c r="EI295" i="33"/>
  <c r="EI296" i="33"/>
  <c r="EI297" i="33"/>
  <c r="EI298" i="33"/>
  <c r="EI299" i="33"/>
  <c r="EI300" i="33"/>
  <c r="EI301" i="33"/>
  <c r="EI302" i="33"/>
  <c r="EI303" i="33"/>
  <c r="EI304" i="33"/>
  <c r="EI305" i="33"/>
  <c r="EI306" i="33"/>
  <c r="EI307" i="33"/>
  <c r="EI308" i="33"/>
  <c r="EI309" i="33"/>
  <c r="EI310" i="33"/>
  <c r="EI311" i="33"/>
  <c r="EI312" i="33"/>
  <c r="EI313" i="33"/>
  <c r="EI314" i="33"/>
  <c r="EI315" i="33"/>
  <c r="EI316" i="33"/>
  <c r="EI317" i="33"/>
  <c r="EI318" i="33"/>
  <c r="EI319" i="33"/>
  <c r="EI320" i="33"/>
  <c r="EI321" i="33"/>
  <c r="EI322" i="33"/>
  <c r="EI323" i="33"/>
  <c r="EI324" i="33"/>
  <c r="EI325" i="33"/>
  <c r="EI326" i="33"/>
  <c r="EI327" i="33"/>
  <c r="EI328" i="33"/>
  <c r="EI329" i="33"/>
  <c r="EI330" i="33"/>
  <c r="EI331" i="33"/>
  <c r="EI332" i="33"/>
  <c r="EI333" i="33"/>
  <c r="EI334" i="33"/>
  <c r="EI335" i="33"/>
  <c r="EI336" i="33"/>
  <c r="EI337" i="33"/>
  <c r="EI338" i="33"/>
  <c r="EI339" i="33"/>
  <c r="EI340" i="33"/>
  <c r="EI341" i="33"/>
  <c r="EI342" i="33"/>
  <c r="EI343" i="33"/>
  <c r="EI344" i="33"/>
  <c r="EI345" i="33"/>
  <c r="EI346" i="33"/>
  <c r="EI347" i="33"/>
  <c r="EI348" i="33"/>
  <c r="EI349" i="33"/>
  <c r="EI350" i="33"/>
  <c r="EI351" i="33"/>
  <c r="EI352" i="33"/>
  <c r="EI353" i="33"/>
  <c r="H40" i="38"/>
  <c r="EE105" i="33"/>
  <c r="EE106" i="33"/>
  <c r="EE107" i="33"/>
  <c r="EE108" i="33"/>
  <c r="EE109" i="33"/>
  <c r="EE110" i="33"/>
  <c r="EE111" i="33"/>
  <c r="EE112" i="33"/>
  <c r="EE113" i="33"/>
  <c r="EE114" i="33"/>
  <c r="EE115" i="33"/>
  <c r="EE116" i="33"/>
  <c r="EE117" i="33"/>
  <c r="EE118" i="33"/>
  <c r="EE119" i="33"/>
  <c r="EE120" i="33"/>
  <c r="EE121" i="33"/>
  <c r="EE122" i="33"/>
  <c r="EE123" i="33"/>
  <c r="EE124" i="33"/>
  <c r="EE125" i="33"/>
  <c r="EE126" i="33"/>
  <c r="EE127" i="33"/>
  <c r="EE128" i="33"/>
  <c r="EE129" i="33"/>
  <c r="EE130" i="33"/>
  <c r="EE131" i="33"/>
  <c r="EE132" i="33"/>
  <c r="EE133" i="33"/>
  <c r="EE134" i="33"/>
  <c r="EE135" i="33"/>
  <c r="EE136" i="33"/>
  <c r="EE137" i="33"/>
  <c r="EE138" i="33"/>
  <c r="EE139" i="33"/>
  <c r="EE140" i="33"/>
  <c r="EE141" i="33"/>
  <c r="EE142" i="33"/>
  <c r="EE143" i="33"/>
  <c r="EE144" i="33"/>
  <c r="EE145" i="33"/>
  <c r="EE146" i="33"/>
  <c r="EE147" i="33"/>
  <c r="EE148" i="33"/>
  <c r="EE149" i="33"/>
  <c r="EE150" i="33"/>
  <c r="EE151" i="33"/>
  <c r="EE152" i="33"/>
  <c r="EE153" i="33"/>
  <c r="EE154" i="33"/>
  <c r="EE155" i="33"/>
  <c r="EE156" i="33"/>
  <c r="EE157" i="33"/>
  <c r="EE158" i="33"/>
  <c r="EE159" i="33"/>
  <c r="EE160" i="33"/>
  <c r="EE161" i="33"/>
  <c r="EE162" i="33"/>
  <c r="EE163" i="33"/>
  <c r="EE164" i="33"/>
  <c r="EE165" i="33"/>
  <c r="EE166" i="33"/>
  <c r="EE167" i="33"/>
  <c r="EE168" i="33"/>
  <c r="EE169" i="33"/>
  <c r="EE170" i="33"/>
  <c r="EE171" i="33"/>
  <c r="EE172" i="33"/>
  <c r="EE173" i="33"/>
  <c r="EE174" i="33"/>
  <c r="EE175" i="33"/>
  <c r="EE176" i="33"/>
  <c r="EE177" i="33"/>
  <c r="EE178" i="33"/>
  <c r="EE179" i="33"/>
  <c r="EE180" i="33"/>
  <c r="EE181" i="33"/>
  <c r="EE182" i="33"/>
  <c r="EE183" i="33"/>
  <c r="EE184" i="33"/>
  <c r="EE185" i="33"/>
  <c r="EE186" i="33"/>
  <c r="EE187" i="33"/>
  <c r="EE188" i="33"/>
  <c r="EE189" i="33"/>
  <c r="EE190" i="33"/>
  <c r="EE191" i="33"/>
  <c r="EE192" i="33"/>
  <c r="EE193" i="33"/>
  <c r="EE194" i="33"/>
  <c r="EE195" i="33"/>
  <c r="EE196" i="33"/>
  <c r="EE197" i="33"/>
  <c r="EE198" i="33"/>
  <c r="EE199" i="33"/>
  <c r="EE200" i="33"/>
  <c r="EE201" i="33"/>
  <c r="EE202" i="33"/>
  <c r="EE203" i="33"/>
  <c r="EE204" i="33"/>
  <c r="EE205" i="33"/>
  <c r="EE206" i="33"/>
  <c r="EE207" i="33"/>
  <c r="EE208" i="33"/>
  <c r="EE209" i="33"/>
  <c r="EE210" i="33"/>
  <c r="EE211" i="33"/>
  <c r="EE212" i="33"/>
  <c r="EE213" i="33"/>
  <c r="EE214" i="33"/>
  <c r="EE215" i="33"/>
  <c r="EE216" i="33"/>
  <c r="EE217" i="33"/>
  <c r="EE218" i="33"/>
  <c r="EE219" i="33"/>
  <c r="EE220" i="33"/>
  <c r="EE221" i="33"/>
  <c r="EE222" i="33"/>
  <c r="EE223" i="33"/>
  <c r="EE224" i="33"/>
  <c r="EE225" i="33"/>
  <c r="EE226" i="33"/>
  <c r="EE227" i="33"/>
  <c r="EE228" i="33"/>
  <c r="EE229" i="33"/>
  <c r="EE230" i="33"/>
  <c r="EE231" i="33"/>
  <c r="EE232" i="33"/>
  <c r="EE233" i="33"/>
  <c r="EE234" i="33"/>
  <c r="EE235" i="33"/>
  <c r="EE236" i="33"/>
  <c r="EE237" i="33"/>
  <c r="EE238" i="33"/>
  <c r="EE239" i="33"/>
  <c r="EE240" i="33"/>
  <c r="EE241" i="33"/>
  <c r="EE242" i="33"/>
  <c r="EE243" i="33"/>
  <c r="EE244" i="33"/>
  <c r="EE245" i="33"/>
  <c r="EE246" i="33"/>
  <c r="EE247" i="33"/>
  <c r="EE248" i="33"/>
  <c r="EE249" i="33"/>
  <c r="EE250" i="33"/>
  <c r="EE251" i="33"/>
  <c r="EE252" i="33"/>
  <c r="EE253" i="33"/>
  <c r="EE254" i="33"/>
  <c r="EE255" i="33"/>
  <c r="EE256" i="33"/>
  <c r="EE257" i="33"/>
  <c r="EE258" i="33"/>
  <c r="EE259" i="33"/>
  <c r="EE260" i="33"/>
  <c r="EE261" i="33"/>
  <c r="EE262" i="33"/>
  <c r="EE263" i="33"/>
  <c r="EE264" i="33"/>
  <c r="EE265" i="33"/>
  <c r="EE266" i="33"/>
  <c r="EE267" i="33"/>
  <c r="EE268" i="33"/>
  <c r="EA357" i="33"/>
  <c r="EA358" i="33"/>
  <c r="EA359" i="33"/>
  <c r="EA360" i="33"/>
  <c r="EA361" i="33"/>
  <c r="EA362" i="33"/>
  <c r="EA363" i="33"/>
  <c r="EA364" i="33"/>
  <c r="EA365" i="33"/>
  <c r="EA366" i="33"/>
  <c r="EA367" i="33"/>
  <c r="EA368" i="33"/>
  <c r="EA369" i="33"/>
  <c r="EA370" i="33"/>
  <c r="EA371" i="33"/>
  <c r="EA372" i="33"/>
  <c r="D37" i="38"/>
  <c r="DY105" i="33"/>
  <c r="DY106" i="33"/>
  <c r="DY107" i="33"/>
  <c r="DY108" i="33"/>
  <c r="DY109" i="33"/>
  <c r="DY110" i="33"/>
  <c r="DY111" i="33"/>
  <c r="DY112" i="33"/>
  <c r="DY113" i="33"/>
  <c r="DY114" i="33"/>
  <c r="DY115" i="33"/>
  <c r="DY116" i="33"/>
  <c r="DY117" i="33"/>
  <c r="DY118" i="33"/>
  <c r="DY119" i="33"/>
  <c r="DY120" i="33"/>
  <c r="DY121" i="33"/>
  <c r="DY122" i="33"/>
  <c r="DY123" i="33"/>
  <c r="DY124" i="33"/>
  <c r="DY125" i="33"/>
  <c r="DY126" i="33"/>
  <c r="DY127" i="33"/>
  <c r="DY128" i="33"/>
  <c r="DY129" i="33"/>
  <c r="DY130" i="33"/>
  <c r="DY131" i="33"/>
  <c r="DY132" i="33"/>
  <c r="DY133" i="33"/>
  <c r="DY134" i="33"/>
  <c r="DY135" i="33"/>
  <c r="DY136" i="33"/>
  <c r="DY137" i="33"/>
  <c r="DY138" i="33"/>
  <c r="DY139" i="33"/>
  <c r="DY140" i="33"/>
  <c r="DY141" i="33"/>
  <c r="DY142" i="33"/>
  <c r="DY143" i="33"/>
  <c r="DY144" i="33"/>
  <c r="DY145" i="33"/>
  <c r="DY146" i="33"/>
  <c r="DY147" i="33"/>
  <c r="DY148" i="33"/>
  <c r="DY149" i="33"/>
  <c r="DY150" i="33"/>
  <c r="DY151" i="33"/>
  <c r="DY152" i="33"/>
  <c r="DY153" i="33"/>
  <c r="DY154" i="33"/>
  <c r="DY155" i="33"/>
  <c r="DY156" i="33"/>
  <c r="DY157" i="33"/>
  <c r="DY158" i="33"/>
  <c r="DY159" i="33"/>
  <c r="DY160" i="33"/>
  <c r="DY161" i="33"/>
  <c r="DY162" i="33"/>
  <c r="DY163" i="33"/>
  <c r="DY164" i="33"/>
  <c r="DY165" i="33"/>
  <c r="DY166" i="33"/>
  <c r="DY167" i="33"/>
  <c r="DY168" i="33"/>
  <c r="DY169" i="33"/>
  <c r="DY170" i="33"/>
  <c r="DY171" i="33"/>
  <c r="DY172" i="33"/>
  <c r="DY173" i="33"/>
  <c r="DY174" i="33"/>
  <c r="DY175" i="33"/>
  <c r="DY176" i="33"/>
  <c r="DY177" i="33"/>
  <c r="DY178" i="33"/>
  <c r="DY179" i="33"/>
  <c r="DY180" i="33"/>
  <c r="DY181" i="33"/>
  <c r="DY182" i="33"/>
  <c r="DY183" i="33"/>
  <c r="DY184" i="33"/>
  <c r="DY185" i="33"/>
  <c r="DY186" i="33"/>
  <c r="DY187" i="33"/>
  <c r="DY188" i="33"/>
  <c r="DY189" i="33"/>
  <c r="DY190" i="33"/>
  <c r="DY191" i="33"/>
  <c r="DY192" i="33"/>
  <c r="DY193" i="33"/>
  <c r="DY194" i="33"/>
  <c r="DY195" i="33"/>
  <c r="DY196" i="33"/>
  <c r="DY197" i="33"/>
  <c r="DY198" i="33"/>
  <c r="DY199" i="33"/>
  <c r="DY200" i="33"/>
  <c r="DY201" i="33"/>
  <c r="DY202" i="33"/>
  <c r="DY203" i="33"/>
  <c r="DY204" i="33"/>
  <c r="DY205" i="33"/>
  <c r="DY206" i="33"/>
  <c r="DY207" i="33"/>
  <c r="DY208" i="33"/>
  <c r="DY209" i="33"/>
  <c r="DY210" i="33"/>
  <c r="DY211" i="33"/>
  <c r="DY212" i="33"/>
  <c r="DY213" i="33"/>
  <c r="DY214" i="33"/>
  <c r="DY215" i="33"/>
  <c r="DY216" i="33"/>
  <c r="DY217" i="33"/>
  <c r="DY218" i="33"/>
  <c r="DY219" i="33"/>
  <c r="DY220" i="33"/>
  <c r="DY221" i="33"/>
  <c r="DY222" i="33"/>
  <c r="DY223" i="33"/>
  <c r="DY224" i="33"/>
  <c r="DY225" i="33"/>
  <c r="DY226" i="33"/>
  <c r="DY227" i="33"/>
  <c r="DY228" i="33"/>
  <c r="DY229" i="33"/>
  <c r="DY230" i="33"/>
  <c r="DY231" i="33"/>
  <c r="DY232" i="33"/>
  <c r="DY233" i="33"/>
  <c r="DY234" i="33"/>
  <c r="DY235" i="33"/>
  <c r="DY236" i="33"/>
  <c r="DY237" i="33"/>
  <c r="DY238" i="33"/>
  <c r="DY239" i="33"/>
  <c r="DY240" i="33"/>
  <c r="DY241" i="33"/>
  <c r="DY242" i="33"/>
  <c r="DY243" i="33"/>
  <c r="DY244" i="33"/>
  <c r="DY245" i="33"/>
  <c r="DY246" i="33"/>
  <c r="DY247" i="33"/>
  <c r="DY248" i="33"/>
  <c r="DY249" i="33"/>
  <c r="DY250" i="33"/>
  <c r="DY251" i="33"/>
  <c r="DY252" i="33"/>
  <c r="DY253" i="33"/>
  <c r="DY254" i="33"/>
  <c r="DY255" i="33"/>
  <c r="DY256" i="33"/>
  <c r="DY257" i="33"/>
  <c r="DY258" i="33"/>
  <c r="DY259" i="33"/>
  <c r="DY260" i="33"/>
  <c r="DY261" i="33"/>
  <c r="DY262" i="33"/>
  <c r="DY263" i="33"/>
  <c r="DY264" i="33"/>
  <c r="DY265" i="33"/>
  <c r="DY266" i="33"/>
  <c r="DY267" i="33"/>
  <c r="DY268" i="33"/>
  <c r="DY269" i="33"/>
  <c r="DY270" i="33"/>
  <c r="DY271" i="33"/>
  <c r="DY272" i="33"/>
  <c r="DY273" i="33"/>
  <c r="DY274" i="33"/>
  <c r="DY275" i="33"/>
  <c r="DY276" i="33"/>
  <c r="DY277" i="33"/>
  <c r="DY278" i="33"/>
  <c r="DY279" i="33"/>
  <c r="DY280" i="33"/>
  <c r="DY281" i="33"/>
  <c r="DY282" i="33"/>
  <c r="DY283" i="33"/>
  <c r="D36" i="38"/>
  <c r="DQ105" i="33"/>
  <c r="DQ106" i="33"/>
  <c r="DQ107" i="33"/>
  <c r="DQ108" i="33"/>
  <c r="DQ109" i="33"/>
  <c r="DQ110" i="33"/>
  <c r="DQ111" i="33"/>
  <c r="DQ112" i="33"/>
  <c r="DQ113" i="33"/>
  <c r="DQ114" i="33"/>
  <c r="DQ115" i="33"/>
  <c r="DQ116" i="33"/>
  <c r="DQ117" i="33"/>
  <c r="DQ118" i="33"/>
  <c r="DQ119" i="33"/>
  <c r="DQ120" i="33"/>
  <c r="DQ121" i="33"/>
  <c r="DQ122" i="33"/>
  <c r="DQ123" i="33"/>
  <c r="DQ124" i="33"/>
  <c r="DQ125" i="33"/>
  <c r="DQ126" i="33"/>
  <c r="DQ127" i="33"/>
  <c r="DQ128" i="33"/>
  <c r="DQ129" i="33"/>
  <c r="DQ130" i="33"/>
  <c r="DQ131" i="33"/>
  <c r="DQ132" i="33"/>
  <c r="DQ133" i="33"/>
  <c r="DQ134" i="33"/>
  <c r="DQ135" i="33"/>
  <c r="DQ136" i="33"/>
  <c r="DQ137" i="33"/>
  <c r="DQ138" i="33"/>
  <c r="DQ139" i="33"/>
  <c r="DQ140" i="33"/>
  <c r="DQ141" i="33"/>
  <c r="DQ142" i="33"/>
  <c r="DQ143" i="33"/>
  <c r="DQ144" i="33"/>
  <c r="DQ145" i="33"/>
  <c r="DQ146" i="33"/>
  <c r="DQ147" i="33"/>
  <c r="DQ148" i="33"/>
  <c r="DQ149" i="33"/>
  <c r="DQ150" i="33"/>
  <c r="DQ151" i="33"/>
  <c r="DQ152" i="33"/>
  <c r="DQ153" i="33"/>
  <c r="DQ154" i="33"/>
  <c r="DQ155" i="33"/>
  <c r="DQ156" i="33"/>
  <c r="DQ157" i="33"/>
  <c r="DQ158" i="33"/>
  <c r="DQ159" i="33"/>
  <c r="DQ160" i="33"/>
  <c r="DQ161" i="33"/>
  <c r="DQ162" i="33"/>
  <c r="DQ163" i="33"/>
  <c r="DQ164" i="33"/>
  <c r="DQ165" i="33"/>
  <c r="DQ166" i="33"/>
  <c r="DQ167" i="33"/>
  <c r="DQ168" i="33"/>
  <c r="DQ169" i="33"/>
  <c r="DQ170" i="33"/>
  <c r="DQ171" i="33"/>
  <c r="DQ172" i="33"/>
  <c r="DQ173" i="33"/>
  <c r="DQ174" i="33"/>
  <c r="DQ175" i="33"/>
  <c r="DQ176" i="33"/>
  <c r="DQ177" i="33"/>
  <c r="DQ178" i="33"/>
  <c r="DQ179" i="33"/>
  <c r="DQ180" i="33"/>
  <c r="DQ181" i="33"/>
  <c r="DQ182" i="33"/>
  <c r="DQ183" i="33"/>
  <c r="DQ184" i="33"/>
  <c r="DQ185" i="33"/>
  <c r="DQ186" i="33"/>
  <c r="DQ187" i="33"/>
  <c r="DQ188" i="33"/>
  <c r="DQ189" i="33"/>
  <c r="DQ190" i="33"/>
  <c r="DQ191" i="33"/>
  <c r="DQ192" i="33"/>
  <c r="DQ193" i="33"/>
  <c r="DQ194" i="33"/>
  <c r="DQ195" i="33"/>
  <c r="DQ196" i="33"/>
  <c r="DQ197" i="33"/>
  <c r="DQ198" i="33"/>
  <c r="DQ199" i="33"/>
  <c r="DQ200" i="33"/>
  <c r="DQ201" i="33"/>
  <c r="DQ202" i="33"/>
  <c r="DQ203" i="33"/>
  <c r="DQ204" i="33"/>
  <c r="DQ205" i="33"/>
  <c r="DQ206" i="33"/>
  <c r="DQ207" i="33"/>
  <c r="DQ208" i="33"/>
  <c r="DQ209" i="33"/>
  <c r="DQ210" i="33"/>
  <c r="DQ211" i="33"/>
  <c r="DQ212" i="33"/>
  <c r="DQ213" i="33"/>
  <c r="DQ214" i="33"/>
  <c r="DQ215" i="33"/>
  <c r="DQ216" i="33"/>
  <c r="DQ217" i="33"/>
  <c r="DQ218" i="33"/>
  <c r="DQ219" i="33"/>
  <c r="DQ220" i="33"/>
  <c r="DQ221" i="33"/>
  <c r="DQ222" i="33"/>
  <c r="DQ223" i="33"/>
  <c r="DQ224" i="33"/>
  <c r="DQ225" i="33"/>
  <c r="DQ226" i="33"/>
  <c r="DQ227" i="33"/>
  <c r="DQ228" i="33"/>
  <c r="DQ229" i="33"/>
  <c r="DQ230" i="33"/>
  <c r="DQ231" i="33"/>
  <c r="DQ232" i="33"/>
  <c r="DQ233" i="33"/>
  <c r="DQ234" i="33"/>
  <c r="DQ235" i="33"/>
  <c r="DQ236" i="33"/>
  <c r="DQ237" i="33"/>
  <c r="DQ238" i="33"/>
  <c r="DQ239" i="33"/>
  <c r="DQ240" i="33"/>
  <c r="DQ241" i="33"/>
  <c r="DQ242" i="33"/>
  <c r="DQ243" i="33"/>
  <c r="DQ244" i="33"/>
  <c r="DQ245" i="33"/>
  <c r="DQ246" i="33"/>
  <c r="DQ247" i="33"/>
  <c r="DQ248" i="33"/>
  <c r="DQ249" i="33"/>
  <c r="DQ250" i="33"/>
  <c r="DQ251" i="33"/>
  <c r="DQ252" i="33"/>
  <c r="DQ253" i="33"/>
  <c r="DQ254" i="33"/>
  <c r="DQ255" i="33"/>
  <c r="DQ256" i="33"/>
  <c r="DQ257" i="33"/>
  <c r="DQ258" i="33"/>
  <c r="DQ259" i="33"/>
  <c r="DQ260" i="33"/>
  <c r="DQ261" i="33"/>
  <c r="DQ262" i="33"/>
  <c r="DQ263" i="33"/>
  <c r="DQ264" i="33"/>
  <c r="DQ265" i="33"/>
  <c r="DQ266" i="33"/>
  <c r="DQ267" i="33"/>
  <c r="DQ268" i="33"/>
  <c r="DQ269" i="33"/>
  <c r="DQ270" i="33"/>
  <c r="DQ271" i="33"/>
  <c r="DQ272" i="33"/>
  <c r="DQ273" i="33"/>
  <c r="DQ274" i="33"/>
  <c r="DQ275" i="33"/>
  <c r="DQ276" i="33"/>
  <c r="DQ277" i="33"/>
  <c r="DQ278" i="33"/>
  <c r="DQ279" i="33"/>
  <c r="DQ280" i="33"/>
  <c r="DQ281" i="33"/>
  <c r="DQ282" i="33"/>
  <c r="DQ283" i="33"/>
  <c r="DQ284" i="33"/>
  <c r="DQ285" i="33"/>
  <c r="DQ286" i="33"/>
  <c r="DQ287" i="33"/>
  <c r="DQ288" i="33"/>
  <c r="DQ289" i="33"/>
  <c r="DQ290" i="33"/>
  <c r="DQ291" i="33"/>
  <c r="DQ292" i="33"/>
  <c r="DQ293" i="33"/>
  <c r="DQ294" i="33"/>
  <c r="DQ295" i="33"/>
  <c r="DQ296" i="33"/>
  <c r="DQ297" i="33"/>
  <c r="DQ298" i="33"/>
  <c r="DQ299" i="33"/>
  <c r="DQ300" i="33"/>
  <c r="DQ301" i="33"/>
  <c r="DQ302" i="33"/>
  <c r="DQ303" i="33"/>
  <c r="DQ304" i="33"/>
  <c r="DQ305" i="33"/>
  <c r="DQ306" i="33"/>
  <c r="DQ307" i="33"/>
  <c r="DQ308" i="33"/>
  <c r="DQ309" i="33"/>
  <c r="DQ310" i="33"/>
  <c r="DQ311" i="33"/>
  <c r="DQ312" i="33"/>
  <c r="DI105" i="33"/>
  <c r="DI106" i="33"/>
  <c r="DI107" i="33"/>
  <c r="DI108" i="33"/>
  <c r="DI109" i="33"/>
  <c r="DI110" i="33"/>
  <c r="DI111" i="33"/>
  <c r="DI112" i="33"/>
  <c r="DI113" i="33"/>
  <c r="DI114" i="33"/>
  <c r="DI115" i="33"/>
  <c r="DI116" i="33"/>
  <c r="DI117" i="33"/>
  <c r="DI118" i="33"/>
  <c r="DI119" i="33"/>
  <c r="DI120" i="33"/>
  <c r="DI121" i="33"/>
  <c r="DI122" i="33"/>
  <c r="DI123" i="33"/>
  <c r="DI124" i="33"/>
  <c r="DI125" i="33"/>
  <c r="DI126" i="33"/>
  <c r="DI127" i="33"/>
  <c r="DI128" i="33"/>
  <c r="DI129" i="33"/>
  <c r="DI130" i="33"/>
  <c r="DI131" i="33"/>
  <c r="DI132" i="33"/>
  <c r="DI133" i="33"/>
  <c r="DI134" i="33"/>
  <c r="DI135" i="33"/>
  <c r="DI136" i="33"/>
  <c r="DI137" i="33"/>
  <c r="DI138" i="33"/>
  <c r="DI139" i="33"/>
  <c r="DI140" i="33"/>
  <c r="DI141" i="33"/>
  <c r="DI142" i="33"/>
  <c r="DI143" i="33"/>
  <c r="DI144" i="33"/>
  <c r="DI145" i="33"/>
  <c r="DI146" i="33"/>
  <c r="DI147" i="33"/>
  <c r="DI148" i="33"/>
  <c r="DI149" i="33"/>
  <c r="DI150" i="33"/>
  <c r="DI151" i="33"/>
  <c r="DI152" i="33"/>
  <c r="DI153" i="33"/>
  <c r="DI154" i="33"/>
  <c r="DI155" i="33"/>
  <c r="DI156" i="33"/>
  <c r="DI157" i="33"/>
  <c r="DI158" i="33"/>
  <c r="DI159" i="33"/>
  <c r="DI160" i="33"/>
  <c r="DI161" i="33"/>
  <c r="DI162" i="33"/>
  <c r="DI163" i="33"/>
  <c r="DI164" i="33"/>
  <c r="DI165" i="33"/>
  <c r="DI166" i="33"/>
  <c r="DI167" i="33"/>
  <c r="DI168" i="33"/>
  <c r="DI169" i="33"/>
  <c r="DI170" i="33"/>
  <c r="DI171" i="33"/>
  <c r="DI172" i="33"/>
  <c r="DI173" i="33"/>
  <c r="DI174" i="33"/>
  <c r="DI175" i="33"/>
  <c r="DI176" i="33"/>
  <c r="DI177" i="33"/>
  <c r="DI178" i="33"/>
  <c r="DI179" i="33"/>
  <c r="DI180" i="33"/>
  <c r="DI181" i="33"/>
  <c r="DI182" i="33"/>
  <c r="DI183" i="33"/>
  <c r="DI184" i="33"/>
  <c r="DI185" i="33"/>
  <c r="DI186" i="33"/>
  <c r="DI187" i="33"/>
  <c r="DI188" i="33"/>
  <c r="DI189" i="33"/>
  <c r="DI190" i="33"/>
  <c r="DI191" i="33"/>
  <c r="DI192" i="33"/>
  <c r="DI193" i="33"/>
  <c r="DI194" i="33"/>
  <c r="DI195" i="33"/>
  <c r="DI196" i="33"/>
  <c r="DI197" i="33"/>
  <c r="DI198" i="33"/>
  <c r="DI199" i="33"/>
  <c r="DI200" i="33"/>
  <c r="DI201" i="33"/>
  <c r="DI202" i="33"/>
  <c r="DI203" i="33"/>
  <c r="DI204" i="33"/>
  <c r="DI205" i="33"/>
  <c r="DI206" i="33"/>
  <c r="DI207" i="33"/>
  <c r="DI208" i="33"/>
  <c r="DI209" i="33"/>
  <c r="DI210" i="33"/>
  <c r="DI211" i="33"/>
  <c r="DI212" i="33"/>
  <c r="DI213" i="33"/>
  <c r="DI214" i="33"/>
  <c r="DI215" i="33"/>
  <c r="DI216" i="33"/>
  <c r="DI217" i="33"/>
  <c r="DI218" i="33"/>
  <c r="DI219" i="33"/>
  <c r="DI220" i="33"/>
  <c r="DI221" i="33"/>
  <c r="DI222" i="33"/>
  <c r="DI223" i="33"/>
  <c r="DI224" i="33"/>
  <c r="DI225" i="33"/>
  <c r="DI226" i="33"/>
  <c r="DI227" i="33"/>
  <c r="DI228" i="33"/>
  <c r="DI229" i="33"/>
  <c r="DI230" i="33"/>
  <c r="DI231" i="33"/>
  <c r="DI232" i="33"/>
  <c r="DI233" i="33"/>
  <c r="DI234" i="33"/>
  <c r="DI235" i="33"/>
  <c r="DI236" i="33"/>
  <c r="DI237" i="33"/>
  <c r="DI238" i="33"/>
  <c r="DI239" i="33"/>
  <c r="DI240" i="33"/>
  <c r="DI241" i="33"/>
  <c r="DI242" i="33"/>
  <c r="DI243" i="33"/>
  <c r="DI244" i="33"/>
  <c r="DI245" i="33"/>
  <c r="DI246" i="33"/>
  <c r="DI247" i="33"/>
  <c r="DI248" i="33"/>
  <c r="DI249" i="33"/>
  <c r="DI250" i="33"/>
  <c r="DI251" i="33"/>
  <c r="DI252" i="33"/>
  <c r="DI253" i="33"/>
  <c r="DI254" i="33"/>
  <c r="DI255" i="33"/>
  <c r="DI256" i="33"/>
  <c r="DI257" i="33"/>
  <c r="DI258" i="33"/>
  <c r="DI259" i="33"/>
  <c r="DI260" i="33"/>
  <c r="DI261" i="33"/>
  <c r="DI262" i="33"/>
  <c r="DI263" i="33"/>
  <c r="DI264" i="33"/>
  <c r="DI265" i="33"/>
  <c r="DI266" i="33"/>
  <c r="DI267" i="33"/>
  <c r="DI268" i="33"/>
  <c r="DI269" i="33"/>
  <c r="DI270" i="33"/>
  <c r="DI271" i="33"/>
  <c r="DI272" i="33"/>
  <c r="DI273" i="33"/>
  <c r="DI274" i="33"/>
  <c r="DI275" i="33"/>
  <c r="DI276" i="33"/>
  <c r="DI277" i="33"/>
  <c r="DI278" i="33"/>
  <c r="DI279" i="33"/>
  <c r="DI280" i="33"/>
  <c r="DI281" i="33"/>
  <c r="DI282" i="33"/>
  <c r="DI283" i="33"/>
  <c r="DI284" i="33"/>
  <c r="DI285" i="33"/>
  <c r="DI286" i="33"/>
  <c r="DI287" i="33"/>
  <c r="DI288" i="33"/>
  <c r="DI289" i="33"/>
  <c r="DI290" i="33"/>
  <c r="DI291" i="33"/>
  <c r="DI292" i="33"/>
  <c r="DI293" i="33"/>
  <c r="DI294" i="33"/>
  <c r="DI295" i="33"/>
  <c r="DI296" i="33"/>
  <c r="DI297" i="33"/>
  <c r="DI298" i="33"/>
  <c r="DI299" i="33"/>
  <c r="DI300" i="33"/>
  <c r="DI301" i="33"/>
  <c r="DA105" i="33"/>
  <c r="DA106" i="33"/>
  <c r="DA107" i="33"/>
  <c r="DA108" i="33"/>
  <c r="DA109" i="33"/>
  <c r="DA110" i="33"/>
  <c r="DA111" i="33"/>
  <c r="DA112" i="33"/>
  <c r="DA113" i="33"/>
  <c r="DA114" i="33"/>
  <c r="DA115" i="33"/>
  <c r="DA116" i="33"/>
  <c r="DA117" i="33"/>
  <c r="DA118" i="33"/>
  <c r="DA119" i="33"/>
  <c r="DA120" i="33"/>
  <c r="DA121" i="33"/>
  <c r="DA122" i="33"/>
  <c r="DA123" i="33"/>
  <c r="DA124" i="33"/>
  <c r="DA125" i="33"/>
  <c r="DA126" i="33"/>
  <c r="DA127" i="33"/>
  <c r="DA128" i="33"/>
  <c r="DA129" i="33"/>
  <c r="DA130" i="33"/>
  <c r="DA131" i="33"/>
  <c r="DA132" i="33"/>
  <c r="DA133" i="33"/>
  <c r="DA134" i="33"/>
  <c r="DA135" i="33"/>
  <c r="DA136" i="33"/>
  <c r="DA137" i="33"/>
  <c r="DA138" i="33"/>
  <c r="DA139" i="33"/>
  <c r="DA140" i="33"/>
  <c r="DA141" i="33"/>
  <c r="DA142" i="33"/>
  <c r="DA143" i="33"/>
  <c r="DA144" i="33"/>
  <c r="DA145" i="33"/>
  <c r="DA146" i="33"/>
  <c r="DA147" i="33"/>
  <c r="DA148" i="33"/>
  <c r="DA149" i="33"/>
  <c r="DA150" i="33"/>
  <c r="DA151" i="33"/>
  <c r="DA152" i="33"/>
  <c r="DA153" i="33"/>
  <c r="DA154" i="33"/>
  <c r="DA155" i="33"/>
  <c r="DA156" i="33"/>
  <c r="DA157" i="33"/>
  <c r="DA158" i="33"/>
  <c r="DA159" i="33"/>
  <c r="DA160" i="33"/>
  <c r="DA161" i="33"/>
  <c r="DA162" i="33"/>
  <c r="DA163" i="33"/>
  <c r="DA164" i="33"/>
  <c r="DA165" i="33"/>
  <c r="DA166" i="33"/>
  <c r="DA167" i="33"/>
  <c r="DA168" i="33"/>
  <c r="DA169" i="33"/>
  <c r="DA170" i="33"/>
  <c r="DA171" i="33"/>
  <c r="DA172" i="33"/>
  <c r="DA173" i="33"/>
  <c r="DA174" i="33"/>
  <c r="DA175" i="33"/>
  <c r="DA176" i="33"/>
  <c r="DA177" i="33"/>
  <c r="DA178" i="33"/>
  <c r="DA179" i="33"/>
  <c r="DA180" i="33"/>
  <c r="DA181" i="33"/>
  <c r="DA182" i="33"/>
  <c r="DA183" i="33"/>
  <c r="DA184" i="33"/>
  <c r="DA185" i="33"/>
  <c r="DA186" i="33"/>
  <c r="DA187" i="33"/>
  <c r="DA188" i="33"/>
  <c r="DA189" i="33"/>
  <c r="DA190" i="33"/>
  <c r="DA191" i="33"/>
  <c r="DA192" i="33"/>
  <c r="DA193" i="33"/>
  <c r="DA194" i="33"/>
  <c r="DA195" i="33"/>
  <c r="DA196" i="33"/>
  <c r="DA197" i="33"/>
  <c r="DA198" i="33"/>
  <c r="DA199" i="33"/>
  <c r="DA200" i="33"/>
  <c r="DA201" i="33"/>
  <c r="DA202" i="33"/>
  <c r="DA203" i="33"/>
  <c r="DA204" i="33"/>
  <c r="DA205" i="33"/>
  <c r="DA206" i="33"/>
  <c r="DA207" i="33"/>
  <c r="DA208" i="33"/>
  <c r="DA209" i="33"/>
  <c r="DA210" i="33"/>
  <c r="DA211" i="33"/>
  <c r="DA212" i="33"/>
  <c r="DA213" i="33"/>
  <c r="DA214" i="33"/>
  <c r="DA215" i="33"/>
  <c r="DA216" i="33"/>
  <c r="DA217" i="33"/>
  <c r="DA218" i="33"/>
  <c r="DA219" i="33"/>
  <c r="DA220" i="33"/>
  <c r="DA221" i="33"/>
  <c r="DA222" i="33"/>
  <c r="DA223" i="33"/>
  <c r="DA224" i="33"/>
  <c r="DA225" i="33"/>
  <c r="DA226" i="33"/>
  <c r="DA227" i="33"/>
  <c r="DA228" i="33"/>
  <c r="DA229" i="33"/>
  <c r="DA230" i="33"/>
  <c r="DA231" i="33"/>
  <c r="DA232" i="33"/>
  <c r="DA233" i="33"/>
  <c r="DA234" i="33"/>
  <c r="DA235" i="33"/>
  <c r="DA236" i="33"/>
  <c r="DA237" i="33"/>
  <c r="DA238" i="33"/>
  <c r="DA239" i="33"/>
  <c r="D33" i="38"/>
  <c r="CS105" i="33"/>
  <c r="CS106" i="33"/>
  <c r="CS107" i="33"/>
  <c r="CS108" i="33"/>
  <c r="CS109" i="33"/>
  <c r="CS110" i="33"/>
  <c r="CS111" i="33"/>
  <c r="CS112" i="33"/>
  <c r="CS113" i="33"/>
  <c r="CS114" i="33"/>
  <c r="CS115" i="33"/>
  <c r="CS116" i="33"/>
  <c r="CS117" i="33"/>
  <c r="CS118" i="33"/>
  <c r="CS119" i="33"/>
  <c r="CS120" i="33"/>
  <c r="CS121" i="33"/>
  <c r="CS122" i="33"/>
  <c r="CS123" i="33"/>
  <c r="CS124" i="33"/>
  <c r="CS125" i="33"/>
  <c r="CS126" i="33"/>
  <c r="CS127" i="33"/>
  <c r="CS128" i="33"/>
  <c r="CS129" i="33"/>
  <c r="CS130" i="33"/>
  <c r="CS131" i="33"/>
  <c r="CS132" i="33"/>
  <c r="CS133" i="33"/>
  <c r="CS134" i="33"/>
  <c r="CS135" i="33"/>
  <c r="CS136" i="33"/>
  <c r="CS137" i="33"/>
  <c r="CS138" i="33"/>
  <c r="CS139" i="33"/>
  <c r="CS140" i="33"/>
  <c r="CS141" i="33"/>
  <c r="CS142" i="33"/>
  <c r="CS143" i="33"/>
  <c r="CS144" i="33"/>
  <c r="CS145" i="33"/>
  <c r="CS146" i="33"/>
  <c r="CS147" i="33"/>
  <c r="CS148" i="33"/>
  <c r="CS149" i="33"/>
  <c r="CS150" i="33"/>
  <c r="CS151" i="33"/>
  <c r="CS152" i="33"/>
  <c r="CS153" i="33"/>
  <c r="CS154" i="33"/>
  <c r="CS155" i="33"/>
  <c r="CS156" i="33"/>
  <c r="CS157" i="33"/>
  <c r="CS158" i="33"/>
  <c r="CS159" i="33"/>
  <c r="CS160" i="33"/>
  <c r="CS161" i="33"/>
  <c r="CS162" i="33"/>
  <c r="CS163" i="33"/>
  <c r="CS164" i="33"/>
  <c r="CS165" i="33"/>
  <c r="CS166" i="33"/>
  <c r="CS167" i="33"/>
  <c r="CS168" i="33"/>
  <c r="CS169" i="33"/>
  <c r="CS170" i="33"/>
  <c r="CS171" i="33"/>
  <c r="CS172" i="33"/>
  <c r="CS173" i="33"/>
  <c r="CS174" i="33"/>
  <c r="CS175" i="33"/>
  <c r="CS176" i="33"/>
  <c r="CS177" i="33"/>
  <c r="CS178" i="33"/>
  <c r="CS179" i="33"/>
  <c r="CS180" i="33"/>
  <c r="CS181" i="33"/>
  <c r="CS182" i="33"/>
  <c r="CS183" i="33"/>
  <c r="CS184" i="33"/>
  <c r="CS185" i="33"/>
  <c r="CS186" i="33"/>
  <c r="CS187" i="33"/>
  <c r="CS188" i="33"/>
  <c r="CS189" i="33"/>
  <c r="CS190" i="33"/>
  <c r="CS191" i="33"/>
  <c r="CS192" i="33"/>
  <c r="CS193" i="33"/>
  <c r="CS194" i="33"/>
  <c r="CS195" i="33"/>
  <c r="CS196" i="33"/>
  <c r="CS197" i="33"/>
  <c r="CS198" i="33"/>
  <c r="CS199" i="33"/>
  <c r="CS200" i="33"/>
  <c r="CS201" i="33"/>
  <c r="CS202" i="33"/>
  <c r="CS203" i="33"/>
  <c r="CS204" i="33"/>
  <c r="CS205" i="33"/>
  <c r="CS206" i="33"/>
  <c r="CS207" i="33"/>
  <c r="CS208" i="33"/>
  <c r="CS209" i="33"/>
  <c r="CS210" i="33"/>
  <c r="CS211" i="33"/>
  <c r="CS212" i="33"/>
  <c r="CS213" i="33"/>
  <c r="CS214" i="33"/>
  <c r="CS215" i="33"/>
  <c r="CS216" i="33"/>
  <c r="CS217" i="33"/>
  <c r="CS218" i="33"/>
  <c r="CS219" i="33"/>
  <c r="CS220" i="33"/>
  <c r="CS221" i="33"/>
  <c r="CS222" i="33"/>
  <c r="CS223" i="33"/>
  <c r="CS224" i="33"/>
  <c r="CS225" i="33"/>
  <c r="CS226" i="33"/>
  <c r="CS227" i="33"/>
  <c r="CS228" i="33"/>
  <c r="CS229" i="33"/>
  <c r="CS230" i="33"/>
  <c r="CS231" i="33"/>
  <c r="CS232" i="33"/>
  <c r="CS233" i="33"/>
  <c r="CS234" i="33"/>
  <c r="CS235" i="33"/>
  <c r="CS236" i="33"/>
  <c r="CS237" i="33"/>
  <c r="CS238" i="33"/>
  <c r="CS239" i="33"/>
  <c r="CS240" i="33"/>
  <c r="CS241" i="33"/>
  <c r="CS242" i="33"/>
  <c r="CS243" i="33"/>
  <c r="CS244" i="33"/>
  <c r="CS245" i="33"/>
  <c r="CS246" i="33"/>
  <c r="CS247" i="33"/>
  <c r="CS248" i="33"/>
  <c r="CS249" i="33"/>
  <c r="CS250" i="33"/>
  <c r="CS251" i="33"/>
  <c r="CS252" i="33"/>
  <c r="CS253" i="33"/>
  <c r="CS254" i="33"/>
  <c r="CS255" i="33"/>
  <c r="CS256" i="33"/>
  <c r="CS257" i="33"/>
  <c r="CS258" i="33"/>
  <c r="CS259" i="33"/>
  <c r="CS260" i="33"/>
  <c r="CS261" i="33"/>
  <c r="CS262" i="33"/>
  <c r="CS263" i="33"/>
  <c r="CS264" i="33"/>
  <c r="CS265" i="33"/>
  <c r="CS266" i="33"/>
  <c r="CS267" i="33"/>
  <c r="CS268" i="33"/>
  <c r="CS269" i="33"/>
  <c r="CS270" i="33"/>
  <c r="CS271" i="33"/>
  <c r="CS272" i="33"/>
  <c r="CS273" i="33"/>
  <c r="CS274" i="33"/>
  <c r="CS275" i="33"/>
  <c r="CS276" i="33"/>
  <c r="CS277" i="33"/>
  <c r="CS278" i="33"/>
  <c r="CS279" i="33"/>
  <c r="CS280" i="33"/>
  <c r="CS281" i="33"/>
  <c r="CS282" i="33"/>
  <c r="CS283" i="33"/>
  <c r="CS284" i="33"/>
  <c r="CS285" i="33"/>
  <c r="CS286" i="33"/>
  <c r="CS287" i="33"/>
  <c r="CS288" i="33"/>
  <c r="CS289" i="33"/>
  <c r="CS290" i="33"/>
  <c r="CS291" i="33"/>
  <c r="CS292" i="33"/>
  <c r="CS293" i="33"/>
  <c r="CS294" i="33"/>
  <c r="CS295" i="33"/>
  <c r="CS296" i="33"/>
  <c r="CS297" i="33"/>
  <c r="CS298" i="33"/>
  <c r="CS299" i="33"/>
  <c r="CS300" i="33"/>
  <c r="CS301" i="33"/>
  <c r="CS302" i="33"/>
  <c r="CS303" i="33"/>
  <c r="CS304" i="33"/>
  <c r="CS305" i="33"/>
  <c r="CS306" i="33"/>
  <c r="CS307" i="33"/>
  <c r="CS308" i="33"/>
  <c r="CS309" i="33"/>
  <c r="CS310" i="33"/>
  <c r="CS311" i="33"/>
  <c r="CS312" i="33"/>
  <c r="CS313" i="33"/>
  <c r="CS314" i="33"/>
  <c r="CS315" i="33"/>
  <c r="CS316" i="33"/>
  <c r="CS317" i="33"/>
  <c r="CS318" i="33"/>
  <c r="CS319" i="33"/>
  <c r="CS320" i="33"/>
  <c r="CS321" i="33"/>
  <c r="CS322" i="33"/>
  <c r="CS323" i="33"/>
  <c r="CS324" i="33"/>
  <c r="CS325" i="33"/>
  <c r="CS326" i="33"/>
  <c r="CS327" i="33"/>
  <c r="CS328" i="33"/>
  <c r="CS329" i="33"/>
  <c r="CS330" i="33"/>
  <c r="CS331" i="33"/>
  <c r="CK105" i="33"/>
  <c r="CK106" i="33"/>
  <c r="CK107" i="33"/>
  <c r="CK108" i="33"/>
  <c r="CK109" i="33"/>
  <c r="CK110" i="33"/>
  <c r="CK111" i="33"/>
  <c r="CK112" i="33"/>
  <c r="CK113" i="33"/>
  <c r="CK114" i="33"/>
  <c r="CK115" i="33"/>
  <c r="CK116" i="33"/>
  <c r="CK117" i="33"/>
  <c r="CK118" i="33"/>
  <c r="CK119" i="33"/>
  <c r="CK120" i="33"/>
  <c r="CK121" i="33"/>
  <c r="CK122" i="33"/>
  <c r="CK123" i="33"/>
  <c r="CK124" i="33"/>
  <c r="CK125" i="33"/>
  <c r="CK126" i="33"/>
  <c r="CK127" i="33"/>
  <c r="CK128" i="33"/>
  <c r="CK129" i="33"/>
  <c r="CK130" i="33"/>
  <c r="CK131" i="33"/>
  <c r="CK132" i="33"/>
  <c r="CK133" i="33"/>
  <c r="CK134" i="33"/>
  <c r="CK135" i="33"/>
  <c r="CK136" i="33"/>
  <c r="CK137" i="33"/>
  <c r="CK138" i="33"/>
  <c r="CK139" i="33"/>
  <c r="CK140" i="33"/>
  <c r="CK141" i="33"/>
  <c r="CK142" i="33"/>
  <c r="CK143" i="33"/>
  <c r="CK144" i="33"/>
  <c r="CK145" i="33"/>
  <c r="CK146" i="33"/>
  <c r="CK147" i="33"/>
  <c r="CK148" i="33"/>
  <c r="CK149" i="33"/>
  <c r="CK150" i="33"/>
  <c r="CK151" i="33"/>
  <c r="CK152" i="33"/>
  <c r="CK153" i="33"/>
  <c r="CK154" i="33"/>
  <c r="CK155" i="33"/>
  <c r="CK156" i="33"/>
  <c r="CK157" i="33"/>
  <c r="CK158" i="33"/>
  <c r="CK159" i="33"/>
  <c r="CK160" i="33"/>
  <c r="CK161" i="33"/>
  <c r="CK162" i="33"/>
  <c r="CK163" i="33"/>
  <c r="CK164" i="33"/>
  <c r="CK165" i="33"/>
  <c r="CK166" i="33"/>
  <c r="CK167" i="33"/>
  <c r="CK168" i="33"/>
  <c r="CK169" i="33"/>
  <c r="CK170" i="33"/>
  <c r="CK171" i="33"/>
  <c r="CK172" i="33"/>
  <c r="CK173" i="33"/>
  <c r="CK174" i="33"/>
  <c r="CK175" i="33"/>
  <c r="CK176" i="33"/>
  <c r="CK177" i="33"/>
  <c r="CK178" i="33"/>
  <c r="CK179" i="33"/>
  <c r="CK180" i="33"/>
  <c r="CK181" i="33"/>
  <c r="CK182" i="33"/>
  <c r="CK183" i="33"/>
  <c r="CK184" i="33"/>
  <c r="CK185" i="33"/>
  <c r="CK186" i="33"/>
  <c r="CK187" i="33"/>
  <c r="CK188" i="33"/>
  <c r="CK189" i="33"/>
  <c r="CK190" i="33"/>
  <c r="CK191" i="33"/>
  <c r="CK192" i="33"/>
  <c r="CK193" i="33"/>
  <c r="CK194" i="33"/>
  <c r="CK195" i="33"/>
  <c r="CK196" i="33"/>
  <c r="CK197" i="33"/>
  <c r="CK198" i="33"/>
  <c r="CK199" i="33"/>
  <c r="CK200" i="33"/>
  <c r="CK201" i="33"/>
  <c r="CK202" i="33"/>
  <c r="CK203" i="33"/>
  <c r="CK204" i="33"/>
  <c r="CK205" i="33"/>
  <c r="CK206" i="33"/>
  <c r="CK207" i="33"/>
  <c r="CK208" i="33"/>
  <c r="CK209" i="33"/>
  <c r="CK210" i="33"/>
  <c r="CK211" i="33"/>
  <c r="CK212" i="33"/>
  <c r="CK213" i="33"/>
  <c r="CK214" i="33"/>
  <c r="CK215" i="33"/>
  <c r="CK216" i="33"/>
  <c r="CK217" i="33"/>
  <c r="CK218" i="33"/>
  <c r="CK219" i="33"/>
  <c r="CK220" i="33"/>
  <c r="CC105" i="33"/>
  <c r="CC106" i="33"/>
  <c r="CC107" i="33"/>
  <c r="CC108" i="33"/>
  <c r="CC109" i="33"/>
  <c r="CC110" i="33"/>
  <c r="CC111" i="33"/>
  <c r="CC112" i="33"/>
  <c r="CC113" i="33"/>
  <c r="CC114" i="33"/>
  <c r="CC115" i="33"/>
  <c r="CC116" i="33"/>
  <c r="CC117" i="33"/>
  <c r="CC118" i="33"/>
  <c r="CC119" i="33"/>
  <c r="CC120" i="33"/>
  <c r="CC121" i="33"/>
  <c r="CC122" i="33"/>
  <c r="CC123" i="33"/>
  <c r="CC124" i="33"/>
  <c r="CC125" i="33"/>
  <c r="CC126" i="33"/>
  <c r="CC127" i="33"/>
  <c r="CC128" i="33"/>
  <c r="CC129" i="33"/>
  <c r="CC130" i="33"/>
  <c r="CC131" i="33"/>
  <c r="CC132" i="33"/>
  <c r="CC133" i="33"/>
  <c r="CC134" i="33"/>
  <c r="CC135" i="33"/>
  <c r="CC136" i="33"/>
  <c r="CC137" i="33"/>
  <c r="CC138" i="33"/>
  <c r="CC139" i="33"/>
  <c r="CC140" i="33"/>
  <c r="CC141" i="33"/>
  <c r="CC142" i="33"/>
  <c r="CC143" i="33"/>
  <c r="CC144" i="33"/>
  <c r="CC145" i="33"/>
  <c r="CC146" i="33"/>
  <c r="CC147" i="33"/>
  <c r="CC148" i="33"/>
  <c r="CC149" i="33"/>
  <c r="CC150" i="33"/>
  <c r="CC151" i="33"/>
  <c r="CC152" i="33"/>
  <c r="CC153" i="33"/>
  <c r="CC154" i="33"/>
  <c r="CC155" i="33"/>
  <c r="CC156" i="33"/>
  <c r="CC157" i="33"/>
  <c r="CC158" i="33"/>
  <c r="CC159" i="33"/>
  <c r="CC160" i="33"/>
  <c r="CC161" i="33"/>
  <c r="CC162" i="33"/>
  <c r="CC163" i="33"/>
  <c r="CC164" i="33"/>
  <c r="CC165" i="33"/>
  <c r="CC166" i="33"/>
  <c r="CC167" i="33"/>
  <c r="CC168" i="33"/>
  <c r="CC169" i="33"/>
  <c r="CC170" i="33"/>
  <c r="CC171" i="33"/>
  <c r="CC172" i="33"/>
  <c r="CC173" i="33"/>
  <c r="CC174" i="33"/>
  <c r="CC175" i="33"/>
  <c r="CC176" i="33"/>
  <c r="CC177" i="33"/>
  <c r="CC178" i="33"/>
  <c r="CC179" i="33"/>
  <c r="CC180" i="33"/>
  <c r="CC181" i="33"/>
  <c r="CC182" i="33"/>
  <c r="CC183" i="33"/>
  <c r="CC184" i="33"/>
  <c r="CC185" i="33"/>
  <c r="CC186" i="33"/>
  <c r="CC187" i="33"/>
  <c r="CC188" i="33"/>
  <c r="CC189" i="33"/>
  <c r="CC190" i="33"/>
  <c r="CC191" i="33"/>
  <c r="CC192" i="33"/>
  <c r="CC193" i="33"/>
  <c r="CC194" i="33"/>
  <c r="CC195" i="33"/>
  <c r="CC196" i="33"/>
  <c r="CC197" i="33"/>
  <c r="CC198" i="33"/>
  <c r="CC199" i="33"/>
  <c r="CC200" i="33"/>
  <c r="CC201" i="33"/>
  <c r="CC202" i="33"/>
  <c r="CC203" i="33"/>
  <c r="CC204" i="33"/>
  <c r="CC205" i="33"/>
  <c r="CC206" i="33"/>
  <c r="CC207" i="33"/>
  <c r="CC208" i="33"/>
  <c r="CC209" i="33"/>
  <c r="CC210" i="33"/>
  <c r="CC211" i="33"/>
  <c r="CC212" i="33"/>
  <c r="CC213" i="33"/>
  <c r="CC214" i="33"/>
  <c r="CC215" i="33"/>
  <c r="CC216" i="33"/>
  <c r="CC217" i="33"/>
  <c r="CC218" i="33"/>
  <c r="CC219" i="33"/>
  <c r="CC220" i="33"/>
  <c r="CC221" i="33"/>
  <c r="CC222" i="33"/>
  <c r="CC223" i="33"/>
  <c r="CC224" i="33"/>
  <c r="CC225" i="33"/>
  <c r="CC226" i="33"/>
  <c r="CC227" i="33"/>
  <c r="CC228" i="33"/>
  <c r="CC229" i="33"/>
  <c r="CC230" i="33"/>
  <c r="CC231" i="33"/>
  <c r="CC232" i="33"/>
  <c r="CC233" i="33"/>
  <c r="CC234" i="33"/>
  <c r="CC235" i="33"/>
  <c r="CC236" i="33"/>
  <c r="CC237" i="33"/>
  <c r="CC238" i="33"/>
  <c r="CC239" i="33"/>
  <c r="CC240" i="33"/>
  <c r="CC241" i="33"/>
  <c r="CC242" i="33"/>
  <c r="CC243" i="33"/>
  <c r="CC244" i="33"/>
  <c r="CC245" i="33"/>
  <c r="CC246" i="33"/>
  <c r="CC247" i="33"/>
  <c r="CC248" i="33"/>
  <c r="BU105" i="33"/>
  <c r="BU106" i="33"/>
  <c r="BU107" i="33"/>
  <c r="BU108" i="33"/>
  <c r="BU109" i="33"/>
  <c r="BU110" i="33"/>
  <c r="BU111" i="33"/>
  <c r="BU112" i="33"/>
  <c r="BU113" i="33"/>
  <c r="BU114" i="33"/>
  <c r="BU115" i="33"/>
  <c r="BU116" i="33"/>
  <c r="BU117" i="33"/>
  <c r="BU118" i="33"/>
  <c r="BU119" i="33"/>
  <c r="BU120" i="33"/>
  <c r="BU121" i="33"/>
  <c r="BU122" i="33"/>
  <c r="BU123" i="33"/>
  <c r="BU124" i="33"/>
  <c r="BU125" i="33"/>
  <c r="BU126" i="33"/>
  <c r="BU127" i="33"/>
  <c r="BU128" i="33"/>
  <c r="BU129" i="33"/>
  <c r="BU130" i="33"/>
  <c r="BU131" i="33"/>
  <c r="BU132" i="33"/>
  <c r="BU133" i="33"/>
  <c r="BU134" i="33"/>
  <c r="BU135" i="33"/>
  <c r="BU136" i="33"/>
  <c r="BU137" i="33"/>
  <c r="BU138" i="33"/>
  <c r="BU139" i="33"/>
  <c r="BU140" i="33"/>
  <c r="BU141" i="33"/>
  <c r="BU142" i="33"/>
  <c r="BU143" i="33"/>
  <c r="BU144" i="33"/>
  <c r="BU145" i="33"/>
  <c r="BU146" i="33"/>
  <c r="BU147" i="33"/>
  <c r="BU148" i="33"/>
  <c r="BU149" i="33"/>
  <c r="BU150" i="33"/>
  <c r="BU151" i="33"/>
  <c r="BU152" i="33"/>
  <c r="BU153" i="33"/>
  <c r="BU154" i="33"/>
  <c r="BU155" i="33"/>
  <c r="BU156" i="33"/>
  <c r="BU157" i="33"/>
  <c r="BU158" i="33"/>
  <c r="BU159" i="33"/>
  <c r="BU160" i="33"/>
  <c r="BU161" i="33"/>
  <c r="BU162" i="33"/>
  <c r="BU163" i="33"/>
  <c r="BU164" i="33"/>
  <c r="BU165" i="33"/>
  <c r="BU166" i="33"/>
  <c r="BU167" i="33"/>
  <c r="BU168" i="33"/>
  <c r="BU169" i="33"/>
  <c r="BU170" i="33"/>
  <c r="BU171" i="33"/>
  <c r="BU172" i="33"/>
  <c r="BU173" i="33"/>
  <c r="BU174" i="33"/>
  <c r="BU175" i="33"/>
  <c r="BU176" i="33"/>
  <c r="BU177" i="33"/>
  <c r="BU178" i="33"/>
  <c r="BU179" i="33"/>
  <c r="BU180" i="33"/>
  <c r="BU181" i="33"/>
  <c r="BU182" i="33"/>
  <c r="BU183" i="33"/>
  <c r="BU184" i="33"/>
  <c r="BU185" i="33"/>
  <c r="BU186" i="33"/>
  <c r="BU187" i="33"/>
  <c r="BU188" i="33"/>
  <c r="BU189" i="33"/>
  <c r="BU190" i="33"/>
  <c r="BU191" i="33"/>
  <c r="BU192" i="33"/>
  <c r="BU193" i="33"/>
  <c r="BU194" i="33"/>
  <c r="BU195" i="33"/>
  <c r="BU196" i="33"/>
  <c r="BU197" i="33"/>
  <c r="BU198" i="33"/>
  <c r="BU199" i="33"/>
  <c r="BU200" i="33"/>
  <c r="BU201" i="33"/>
  <c r="BU202" i="33"/>
  <c r="BU203" i="33"/>
  <c r="BU204" i="33"/>
  <c r="BU205" i="33"/>
  <c r="BU206" i="33"/>
  <c r="BU207" i="33"/>
  <c r="BU208" i="33"/>
  <c r="BU209" i="33"/>
  <c r="BU210" i="33"/>
  <c r="BU211" i="33"/>
  <c r="BU212" i="33"/>
  <c r="BU213" i="33"/>
  <c r="BU214" i="33"/>
  <c r="BU215" i="33"/>
  <c r="BU216" i="33"/>
  <c r="BU217" i="33"/>
  <c r="BU218" i="33"/>
  <c r="BU219" i="33"/>
  <c r="BU220" i="33"/>
  <c r="BU221" i="33"/>
  <c r="BU222" i="33"/>
  <c r="BU223" i="33"/>
  <c r="BU224" i="33"/>
  <c r="BU225" i="33"/>
  <c r="BU226" i="33"/>
  <c r="BU227" i="33"/>
  <c r="BU228" i="33"/>
  <c r="BU229" i="33"/>
  <c r="BU230" i="33"/>
  <c r="BU231" i="33"/>
  <c r="BU232" i="33"/>
  <c r="BU233" i="33"/>
  <c r="BU234" i="33"/>
  <c r="BU235" i="33"/>
  <c r="BU236" i="33"/>
  <c r="BU237" i="33"/>
  <c r="BU238" i="33"/>
  <c r="D29" i="38"/>
  <c r="BM105" i="33"/>
  <c r="BM106" i="33"/>
  <c r="BM107" i="33"/>
  <c r="BM108" i="33"/>
  <c r="BM109" i="33"/>
  <c r="BM110" i="33"/>
  <c r="BM111" i="33"/>
  <c r="BM112" i="33"/>
  <c r="BM113" i="33"/>
  <c r="BM114" i="33"/>
  <c r="BM115" i="33"/>
  <c r="BM116" i="33"/>
  <c r="BM117" i="33"/>
  <c r="BM118" i="33"/>
  <c r="BM119" i="33"/>
  <c r="BM120" i="33"/>
  <c r="BM121" i="33"/>
  <c r="BM122" i="33"/>
  <c r="BM123" i="33"/>
  <c r="BM124" i="33"/>
  <c r="BM125" i="33"/>
  <c r="BM126" i="33"/>
  <c r="BM127" i="33"/>
  <c r="BM128" i="33"/>
  <c r="BM129" i="33"/>
  <c r="BM130" i="33"/>
  <c r="BM131" i="33"/>
  <c r="BM132" i="33"/>
  <c r="BM133" i="33"/>
  <c r="BM134" i="33"/>
  <c r="BM135" i="33"/>
  <c r="BM136" i="33"/>
  <c r="BM137" i="33"/>
  <c r="BM138" i="33"/>
  <c r="BM139" i="33"/>
  <c r="BM140" i="33"/>
  <c r="BM141" i="33"/>
  <c r="BM142" i="33"/>
  <c r="BM143" i="33"/>
  <c r="BM144" i="33"/>
  <c r="BM145" i="33"/>
  <c r="BM146" i="33"/>
  <c r="BM147" i="33"/>
  <c r="BM148" i="33"/>
  <c r="BM149" i="33"/>
  <c r="BM150" i="33"/>
  <c r="BM151" i="33"/>
  <c r="BM152" i="33"/>
  <c r="BM153" i="33"/>
  <c r="BM154" i="33"/>
  <c r="BM155" i="33"/>
  <c r="BM156" i="33"/>
  <c r="BM157" i="33"/>
  <c r="BM158" i="33"/>
  <c r="BM159" i="33"/>
  <c r="BM160" i="33"/>
  <c r="BM161" i="33"/>
  <c r="BM162" i="33"/>
  <c r="BM163" i="33"/>
  <c r="BM164" i="33"/>
  <c r="BM165" i="33"/>
  <c r="BM166" i="33"/>
  <c r="BM167" i="33"/>
  <c r="BM168" i="33"/>
  <c r="BM169" i="33"/>
  <c r="BM170" i="33"/>
  <c r="BM171" i="33"/>
  <c r="BM172" i="33"/>
  <c r="BM173" i="33"/>
  <c r="BM174" i="33"/>
  <c r="BM175" i="33"/>
  <c r="BM176" i="33"/>
  <c r="BM177" i="33"/>
  <c r="BM178" i="33"/>
  <c r="BM179" i="33"/>
  <c r="BM180" i="33"/>
  <c r="BM181" i="33"/>
  <c r="BM182" i="33"/>
  <c r="BM183" i="33"/>
  <c r="BM184" i="33"/>
  <c r="BM185" i="33"/>
  <c r="BM186" i="33"/>
  <c r="BM187" i="33"/>
  <c r="BM188" i="33"/>
  <c r="BM189" i="33"/>
  <c r="BM190" i="33"/>
  <c r="BM191" i="33"/>
  <c r="BM192" i="33"/>
  <c r="BM193" i="33"/>
  <c r="BM194" i="33"/>
  <c r="BM195" i="33"/>
  <c r="BM196" i="33"/>
  <c r="BM197" i="33"/>
  <c r="BM198" i="33"/>
  <c r="BM199" i="33"/>
  <c r="BM200" i="33"/>
  <c r="BM201" i="33"/>
  <c r="BM202" i="33"/>
  <c r="BM203" i="33"/>
  <c r="BM204" i="33"/>
  <c r="BM205" i="33"/>
  <c r="BM206" i="33"/>
  <c r="BM207" i="33"/>
  <c r="BM208" i="33"/>
  <c r="BM209" i="33"/>
  <c r="BM210" i="33"/>
  <c r="BM211" i="33"/>
  <c r="BM212" i="33"/>
  <c r="BM213" i="33"/>
  <c r="BM214" i="33"/>
  <c r="BM215" i="33"/>
  <c r="BM216" i="33"/>
  <c r="BM217" i="33"/>
  <c r="BM218" i="33"/>
  <c r="BM219" i="33"/>
  <c r="BM220" i="33"/>
  <c r="BM221" i="33"/>
  <c r="BM222" i="33"/>
  <c r="BM223" i="33"/>
  <c r="BM224" i="33"/>
  <c r="BM225" i="33"/>
  <c r="BM226" i="33"/>
  <c r="BM227" i="33"/>
  <c r="BM228" i="33"/>
  <c r="BM229" i="33"/>
  <c r="BM230" i="33"/>
  <c r="BM231" i="33"/>
  <c r="BM232" i="33"/>
  <c r="BM233" i="33"/>
  <c r="BM234" i="33"/>
  <c r="BM235" i="33"/>
  <c r="BM236" i="33"/>
  <c r="BM237" i="33"/>
  <c r="BM238" i="33"/>
  <c r="BM239" i="33"/>
  <c r="BM240" i="33"/>
  <c r="BM241" i="33"/>
  <c r="BM242" i="33"/>
  <c r="BM243" i="33"/>
  <c r="BM244" i="33"/>
  <c r="BM245" i="33"/>
  <c r="BM246" i="33"/>
  <c r="BM247" i="33"/>
  <c r="BM248" i="33"/>
  <c r="BM249" i="33"/>
  <c r="BM250" i="33"/>
  <c r="BM251" i="33"/>
  <c r="BM252" i="33"/>
  <c r="BM253" i="33"/>
  <c r="BM254" i="33"/>
  <c r="BM255" i="33"/>
  <c r="BM256" i="33"/>
  <c r="BM257" i="33"/>
  <c r="BM258" i="33"/>
  <c r="BM259" i="33"/>
  <c r="BM260" i="33"/>
  <c r="BM261" i="33"/>
  <c r="BM262" i="33"/>
  <c r="BM263" i="33"/>
  <c r="BM264" i="33"/>
  <c r="BM265" i="33"/>
  <c r="BM266" i="33"/>
  <c r="BM267" i="33"/>
  <c r="BM268" i="33"/>
  <c r="BM269" i="33"/>
  <c r="BM270" i="33"/>
  <c r="BM271" i="33"/>
  <c r="BM272" i="33"/>
  <c r="BM273" i="33"/>
  <c r="BM274" i="33"/>
  <c r="BM275" i="33"/>
  <c r="BM276" i="33"/>
  <c r="BM277" i="33"/>
  <c r="BM278" i="33"/>
  <c r="BM279" i="33"/>
  <c r="BM280" i="33"/>
  <c r="BM281" i="33"/>
  <c r="BM282" i="33"/>
  <c r="BM283" i="33"/>
  <c r="BM284" i="33"/>
  <c r="BM285" i="33"/>
  <c r="BM286" i="33"/>
  <c r="BM287" i="33"/>
  <c r="BM288" i="33"/>
  <c r="BM289" i="33"/>
  <c r="BM290" i="33"/>
  <c r="BM291" i="33"/>
  <c r="BM292" i="33"/>
  <c r="BM293" i="33"/>
  <c r="BM294" i="33"/>
  <c r="BM295" i="33"/>
  <c r="BM296" i="33"/>
  <c r="BM297" i="33"/>
  <c r="BM298" i="33"/>
  <c r="BM299" i="33"/>
  <c r="BM300" i="33"/>
  <c r="BM301" i="33"/>
  <c r="BM302" i="33"/>
  <c r="BM303" i="33"/>
  <c r="BM304" i="33"/>
  <c r="BM305" i="33"/>
  <c r="BM306" i="33"/>
  <c r="BM307" i="33"/>
  <c r="BM308" i="33"/>
  <c r="BM309" i="33"/>
  <c r="BM310" i="33"/>
  <c r="BM311" i="33"/>
  <c r="BM312" i="33"/>
  <c r="BM313" i="33"/>
  <c r="BM314" i="33"/>
  <c r="BM315" i="33"/>
  <c r="BM316" i="33"/>
  <c r="BM317" i="33"/>
  <c r="BM318" i="33"/>
  <c r="BM319" i="33"/>
  <c r="BM320" i="33"/>
  <c r="BM321" i="33"/>
  <c r="BM322" i="33"/>
  <c r="BM323" i="33"/>
  <c r="BM324" i="33"/>
  <c r="BM325" i="33"/>
  <c r="BM326" i="33"/>
  <c r="BM327" i="33"/>
  <c r="BM328" i="33"/>
  <c r="BM329" i="33"/>
  <c r="BM330" i="33"/>
  <c r="BM331" i="33"/>
  <c r="BE105" i="33"/>
  <c r="BE106" i="33"/>
  <c r="BE107" i="33"/>
  <c r="BE108" i="33"/>
  <c r="BE109" i="33"/>
  <c r="BE110" i="33"/>
  <c r="BE111" i="33"/>
  <c r="BE112" i="33"/>
  <c r="BE113" i="33"/>
  <c r="BE114" i="33"/>
  <c r="BE115" i="33"/>
  <c r="BE116" i="33"/>
  <c r="BE117" i="33"/>
  <c r="BE118" i="33"/>
  <c r="BE119" i="33"/>
  <c r="BE120" i="33"/>
  <c r="BE121" i="33"/>
  <c r="BE122" i="33"/>
  <c r="BE123" i="33"/>
  <c r="BE124" i="33"/>
  <c r="BE125" i="33"/>
  <c r="D27" i="38"/>
  <c r="AW105" i="33"/>
  <c r="AW106" i="33"/>
  <c r="AW107" i="33"/>
  <c r="AW108" i="33"/>
  <c r="AW109" i="33"/>
  <c r="AW110" i="33"/>
  <c r="AW111" i="33"/>
  <c r="AW112" i="33"/>
  <c r="AW113" i="33"/>
  <c r="AW114" i="33"/>
  <c r="AW115" i="33"/>
  <c r="AW116" i="33"/>
  <c r="AW117" i="33"/>
  <c r="AW118" i="33"/>
  <c r="AW119" i="33"/>
  <c r="AW120" i="33"/>
  <c r="AW121" i="33"/>
  <c r="AW122" i="33"/>
  <c r="AW123" i="33"/>
  <c r="AW124" i="33"/>
  <c r="AW125" i="33"/>
  <c r="AW126" i="33"/>
  <c r="AW127" i="33"/>
  <c r="AW128" i="33"/>
  <c r="AW129" i="33"/>
  <c r="AW130" i="33"/>
  <c r="AW131" i="33"/>
  <c r="AW132" i="33"/>
  <c r="AW133" i="33"/>
  <c r="AW134" i="33"/>
  <c r="AW135" i="33"/>
  <c r="AW136" i="33"/>
  <c r="AW137" i="33"/>
  <c r="AW138" i="33"/>
  <c r="AW139" i="33"/>
  <c r="AW140" i="33"/>
  <c r="AW141" i="33"/>
  <c r="AW142" i="33"/>
  <c r="AW143" i="33"/>
  <c r="AW144" i="33"/>
  <c r="AW145" i="33"/>
  <c r="AW146" i="33"/>
  <c r="AW147" i="33"/>
  <c r="AW148" i="33"/>
  <c r="AW149" i="33"/>
  <c r="AW150" i="33"/>
  <c r="AW151" i="33"/>
  <c r="AW152" i="33"/>
  <c r="AW153" i="33"/>
  <c r="AW154" i="33"/>
  <c r="AW155" i="33"/>
  <c r="AW156" i="33"/>
  <c r="AW157" i="33"/>
  <c r="AW158" i="33"/>
  <c r="AW159" i="33"/>
  <c r="AW160" i="33"/>
  <c r="AW161" i="33"/>
  <c r="AW162" i="33"/>
  <c r="AW163" i="33"/>
  <c r="AW164" i="33"/>
  <c r="AW165" i="33"/>
  <c r="AW166" i="33"/>
  <c r="AW167" i="33"/>
  <c r="AW168" i="33"/>
  <c r="AW169" i="33"/>
  <c r="AW170" i="33"/>
  <c r="AW171" i="33"/>
  <c r="AW172" i="33"/>
  <c r="AW173" i="33"/>
  <c r="AW174" i="33"/>
  <c r="AW175" i="33"/>
  <c r="AW176" i="33"/>
  <c r="AW177" i="33"/>
  <c r="AW178" i="33"/>
  <c r="AW179" i="33"/>
  <c r="AW180" i="33"/>
  <c r="AW181" i="33"/>
  <c r="AW182" i="33"/>
  <c r="AW183" i="33"/>
  <c r="AW184" i="33"/>
  <c r="AW185" i="33"/>
  <c r="AW186" i="33"/>
  <c r="AW187" i="33"/>
  <c r="AW188" i="33"/>
  <c r="AW189" i="33"/>
  <c r="AW190" i="33"/>
  <c r="AW191" i="33"/>
  <c r="AW192" i="33"/>
  <c r="AW193" i="33"/>
  <c r="AW194" i="33"/>
  <c r="AW195" i="33"/>
  <c r="AW196" i="33"/>
  <c r="AW197" i="33"/>
  <c r="AW198" i="33"/>
  <c r="AW199" i="33"/>
  <c r="AW200" i="33"/>
  <c r="AW201" i="33"/>
  <c r="AW202" i="33"/>
  <c r="AW203" i="33"/>
  <c r="AW204" i="33"/>
  <c r="AW205" i="33"/>
  <c r="AW206" i="33"/>
  <c r="AW207" i="33"/>
  <c r="AW208" i="33"/>
  <c r="AW209" i="33"/>
  <c r="AW210" i="33"/>
  <c r="AW211" i="33"/>
  <c r="AW212" i="33"/>
  <c r="AW213" i="33"/>
  <c r="AW214" i="33"/>
  <c r="AW215" i="33"/>
  <c r="AW216" i="33"/>
  <c r="AW217" i="33"/>
  <c r="AW218" i="33"/>
  <c r="AW219" i="33"/>
  <c r="AW220" i="33"/>
  <c r="AW221" i="33"/>
  <c r="AW222" i="33"/>
  <c r="AO105" i="33"/>
  <c r="AO106" i="33"/>
  <c r="AO107" i="33"/>
  <c r="AO108" i="33"/>
  <c r="AO109" i="33"/>
  <c r="AO110" i="33"/>
  <c r="AO111" i="33"/>
  <c r="AO112" i="33"/>
  <c r="AO113" i="33"/>
  <c r="AO114" i="33"/>
  <c r="AO115" i="33"/>
  <c r="AO116" i="33"/>
  <c r="AO117" i="33"/>
  <c r="AO118" i="33"/>
  <c r="AO119" i="33"/>
  <c r="AO120" i="33"/>
  <c r="AO121" i="33"/>
  <c r="AO122" i="33"/>
  <c r="AO123" i="33"/>
  <c r="AO124" i="33"/>
  <c r="AO125" i="33"/>
  <c r="AO126" i="33"/>
  <c r="AO127" i="33"/>
  <c r="AO128" i="33"/>
  <c r="AO129" i="33"/>
  <c r="AO130" i="33"/>
  <c r="AO131" i="33"/>
  <c r="AO132" i="33"/>
  <c r="AO133" i="33"/>
  <c r="AO134" i="33"/>
  <c r="AO135" i="33"/>
  <c r="AO136" i="33"/>
  <c r="AO137" i="33"/>
  <c r="AO138" i="33"/>
  <c r="AO139" i="33"/>
  <c r="AO140" i="33"/>
  <c r="AO141" i="33"/>
  <c r="AO142" i="33"/>
  <c r="AO143" i="33"/>
  <c r="AO144" i="33"/>
  <c r="AO145" i="33"/>
  <c r="AO146" i="33"/>
  <c r="AO147" i="33"/>
  <c r="AO148" i="33"/>
  <c r="AO149" i="33"/>
  <c r="AO150" i="33"/>
  <c r="AO151" i="33"/>
  <c r="AO152" i="33"/>
  <c r="AI167" i="33"/>
  <c r="AI168" i="33"/>
  <c r="AI169" i="33"/>
  <c r="AI170" i="33"/>
  <c r="AI171" i="33"/>
  <c r="AI172" i="33"/>
  <c r="AI173" i="33"/>
  <c r="AI174" i="33"/>
  <c r="AI175" i="33"/>
  <c r="AI176" i="33"/>
  <c r="AI177" i="33"/>
  <c r="AI178" i="33"/>
  <c r="AI179" i="33"/>
  <c r="AI180" i="33"/>
  <c r="AI181" i="33"/>
  <c r="AI182" i="33"/>
  <c r="AI183" i="33"/>
  <c r="AI184" i="33"/>
  <c r="AI185" i="33"/>
  <c r="AI186" i="33"/>
  <c r="AI187" i="33"/>
  <c r="AI188" i="33"/>
  <c r="AI189" i="33"/>
  <c r="AI190" i="33"/>
  <c r="AI191" i="33"/>
  <c r="AI192" i="33"/>
  <c r="AI193" i="33"/>
  <c r="AI194" i="33"/>
  <c r="AI195" i="33"/>
  <c r="AI196" i="33"/>
  <c r="AI197" i="33"/>
  <c r="AI198" i="33"/>
  <c r="AI199" i="33"/>
  <c r="AI200" i="33"/>
  <c r="AI201" i="33"/>
  <c r="AI202" i="33"/>
  <c r="AI203" i="33"/>
  <c r="AI204" i="33"/>
  <c r="AI205" i="33"/>
  <c r="AI206" i="33"/>
  <c r="AI207" i="33"/>
  <c r="AI208" i="33"/>
  <c r="AI209" i="33"/>
  <c r="AI210" i="33"/>
  <c r="AI211" i="33"/>
  <c r="AI212" i="33"/>
  <c r="D25" i="38"/>
  <c r="AG105" i="33"/>
  <c r="AG106" i="33"/>
  <c r="AG107" i="33"/>
  <c r="AG108" i="33"/>
  <c r="AG109" i="33"/>
  <c r="AG110" i="33"/>
  <c r="AG111" i="33"/>
  <c r="AG112" i="33"/>
  <c r="AG113" i="33"/>
  <c r="AG114" i="33"/>
  <c r="AG115" i="33"/>
  <c r="AG116" i="33"/>
  <c r="AG117" i="33"/>
  <c r="AG118" i="33"/>
  <c r="AG119" i="33"/>
  <c r="AG120" i="33"/>
  <c r="AG121" i="33"/>
  <c r="AG122" i="33"/>
  <c r="AG123" i="33"/>
  <c r="AG124" i="33"/>
  <c r="AG125" i="33"/>
  <c r="AG126" i="33"/>
  <c r="AG127" i="33"/>
  <c r="AG128" i="33"/>
  <c r="AG129" i="33"/>
  <c r="AG130" i="33"/>
  <c r="AG131" i="33"/>
  <c r="AG132" i="33"/>
  <c r="AG133" i="33"/>
  <c r="AG134" i="33"/>
  <c r="AG135" i="33"/>
  <c r="AG136" i="33"/>
  <c r="AG137" i="33"/>
  <c r="AG138" i="33"/>
  <c r="AG139" i="33"/>
  <c r="AG140" i="33"/>
  <c r="AG141" i="33"/>
  <c r="AG142" i="33"/>
  <c r="AG143" i="33"/>
  <c r="AG144" i="33"/>
  <c r="AG145" i="33"/>
  <c r="AG146" i="33"/>
  <c r="AG147" i="33"/>
  <c r="AG148" i="33"/>
  <c r="AG149" i="33"/>
  <c r="AG150" i="33"/>
  <c r="AG151" i="33"/>
  <c r="AG152" i="33"/>
  <c r="AG153" i="33"/>
  <c r="AG154" i="33"/>
  <c r="AG155" i="33"/>
  <c r="AG156" i="33"/>
  <c r="AG157" i="33"/>
  <c r="AG158" i="33"/>
  <c r="AG159" i="33"/>
  <c r="AG160" i="33"/>
  <c r="AG161" i="33"/>
  <c r="AG162" i="33"/>
  <c r="AG163" i="33"/>
  <c r="AG164" i="33"/>
  <c r="AG165" i="33"/>
  <c r="AG166" i="33"/>
  <c r="AG167" i="33"/>
  <c r="AG168" i="33"/>
  <c r="AG169" i="33"/>
  <c r="AG170" i="33"/>
  <c r="AG171" i="33"/>
  <c r="AG172" i="33"/>
  <c r="AG173" i="33"/>
  <c r="AG174" i="33"/>
  <c r="AG175" i="33"/>
  <c r="AG176" i="33"/>
  <c r="AG177" i="33"/>
  <c r="AG178" i="33"/>
  <c r="AG179" i="33"/>
  <c r="AG180" i="33"/>
  <c r="AG181" i="33"/>
  <c r="AG182" i="33"/>
  <c r="AG183" i="33"/>
  <c r="AG184" i="33"/>
  <c r="AG185" i="33"/>
  <c r="AG186" i="33"/>
  <c r="AG187" i="33"/>
  <c r="AG188" i="33"/>
  <c r="AG189" i="33"/>
  <c r="AG190" i="33"/>
  <c r="AG191" i="33"/>
  <c r="AG192" i="33"/>
  <c r="AG193" i="33"/>
  <c r="AG194" i="33"/>
  <c r="AG195" i="33"/>
  <c r="AG196" i="33"/>
  <c r="AG197" i="33"/>
  <c r="AG198" i="33"/>
  <c r="AG199" i="33"/>
  <c r="AG200" i="33"/>
  <c r="AG201" i="33"/>
  <c r="AG202" i="33"/>
  <c r="AG203" i="33"/>
  <c r="AG204" i="33"/>
  <c r="AG205" i="33"/>
  <c r="AG206" i="33"/>
  <c r="AG207" i="33"/>
  <c r="AG208" i="33"/>
  <c r="AG209" i="33"/>
  <c r="AG210" i="33"/>
  <c r="AG211" i="33"/>
  <c r="AG212" i="33"/>
  <c r="AG213" i="33"/>
  <c r="AG214" i="33"/>
  <c r="AG215" i="33"/>
  <c r="AG216" i="33"/>
  <c r="AG217" i="33"/>
  <c r="AG218" i="33"/>
  <c r="AG219" i="33"/>
  <c r="AG220" i="33"/>
  <c r="AG221" i="33"/>
  <c r="AG222" i="33"/>
  <c r="AG223" i="33"/>
  <c r="AG224" i="33"/>
  <c r="AG225" i="33"/>
  <c r="AG226" i="33"/>
  <c r="AA179" i="33"/>
  <c r="AA180" i="33"/>
  <c r="AA181" i="33"/>
  <c r="AA182" i="33"/>
  <c r="AA183" i="33"/>
  <c r="AA184" i="33"/>
  <c r="AA185" i="33"/>
  <c r="AA186" i="33"/>
  <c r="AA187" i="33"/>
  <c r="AA188" i="33"/>
  <c r="AA189" i="33"/>
  <c r="AA190" i="33"/>
  <c r="AA191" i="33"/>
  <c r="AA192" i="33"/>
  <c r="AA193" i="33"/>
  <c r="AA194" i="33"/>
  <c r="AA195" i="33"/>
  <c r="AA196" i="33"/>
  <c r="AA197" i="33"/>
  <c r="AA198" i="33"/>
  <c r="AA199" i="33"/>
  <c r="AA200" i="33"/>
  <c r="AA201" i="33"/>
  <c r="AA202" i="33"/>
  <c r="AA203" i="33"/>
  <c r="AA204" i="33"/>
  <c r="AA205" i="33"/>
  <c r="AA206" i="33"/>
  <c r="AA207" i="33"/>
  <c r="AA208" i="33"/>
  <c r="AA209" i="33"/>
  <c r="AA210" i="33"/>
  <c r="AA211" i="33"/>
  <c r="AA212" i="33"/>
  <c r="AA213" i="33"/>
  <c r="AA214" i="33"/>
  <c r="AA215" i="33"/>
  <c r="AA216" i="33"/>
  <c r="AA217" i="33"/>
  <c r="AA218" i="33"/>
  <c r="AA219" i="33"/>
  <c r="AA220" i="33"/>
  <c r="AA221" i="33"/>
  <c r="AA222" i="33"/>
  <c r="AA223" i="33"/>
  <c r="AA224" i="33"/>
  <c r="AA225" i="33"/>
  <c r="AA226" i="33"/>
  <c r="AA227" i="33"/>
  <c r="AA228" i="33"/>
  <c r="AA229" i="33"/>
  <c r="AA230" i="33"/>
  <c r="AA231" i="33"/>
  <c r="AA232" i="33"/>
  <c r="AA233" i="33"/>
  <c r="AA234" i="33"/>
  <c r="AA235" i="33"/>
  <c r="AA236" i="33"/>
  <c r="AA237" i="33"/>
  <c r="AA238" i="33"/>
  <c r="AA239" i="33"/>
  <c r="AA240" i="33"/>
  <c r="AA241" i="33"/>
  <c r="AA242" i="33"/>
  <c r="AA243" i="33"/>
  <c r="AA244" i="33"/>
  <c r="Y105" i="33"/>
  <c r="Y106" i="33"/>
  <c r="Y107" i="33"/>
  <c r="Y108" i="33"/>
  <c r="Y109" i="33"/>
  <c r="Y110" i="33"/>
  <c r="Y111" i="33"/>
  <c r="Y112" i="33"/>
  <c r="Y113" i="33"/>
  <c r="Y114" i="33"/>
  <c r="Y115" i="33"/>
  <c r="Y116" i="33"/>
  <c r="Y117" i="33"/>
  <c r="Y118" i="33"/>
  <c r="Y119" i="33"/>
  <c r="Y120" i="33"/>
  <c r="Y121" i="33"/>
  <c r="Y122" i="33"/>
  <c r="Y123" i="33"/>
  <c r="Y124" i="33"/>
  <c r="Y125" i="33"/>
  <c r="Y126" i="33"/>
  <c r="Y127" i="33"/>
  <c r="Y128" i="33"/>
  <c r="Y129" i="33"/>
  <c r="Y130" i="33"/>
  <c r="Y131" i="33"/>
  <c r="Y132" i="33"/>
  <c r="Y133" i="33"/>
  <c r="Y134" i="33"/>
  <c r="Y135" i="33"/>
  <c r="Y136" i="33"/>
  <c r="Y137" i="33"/>
  <c r="Y138" i="33"/>
  <c r="Y139" i="33"/>
  <c r="Y140" i="33"/>
  <c r="Y141" i="33"/>
  <c r="Y142" i="33"/>
  <c r="Y143" i="33"/>
  <c r="Y144" i="33"/>
  <c r="Y145" i="33"/>
  <c r="Y146" i="33"/>
  <c r="Y147" i="33"/>
  <c r="Y148" i="33"/>
  <c r="Y149" i="33"/>
  <c r="Y150" i="33"/>
  <c r="Y151" i="33"/>
  <c r="Y152" i="33"/>
  <c r="Y153" i="33"/>
  <c r="Y154" i="33"/>
  <c r="Y155" i="33"/>
  <c r="Y156" i="33"/>
  <c r="Y157" i="33"/>
  <c r="Y158" i="33"/>
  <c r="Y159" i="33"/>
  <c r="Y160" i="33"/>
  <c r="Y161" i="33"/>
  <c r="Y162" i="33"/>
  <c r="Y163" i="33"/>
  <c r="Y164" i="33"/>
  <c r="Y165" i="33"/>
  <c r="Y166" i="33"/>
  <c r="Y167" i="33"/>
  <c r="Y168" i="33"/>
  <c r="Y169" i="33"/>
  <c r="Y170" i="33"/>
  <c r="Y171" i="33"/>
  <c r="Y172" i="33"/>
  <c r="Y173" i="33"/>
  <c r="Y174" i="33"/>
  <c r="Y175" i="33"/>
  <c r="Y176" i="33"/>
  <c r="Y177" i="33"/>
  <c r="Y178" i="33"/>
  <c r="Y179" i="33"/>
  <c r="Y180" i="33"/>
  <c r="Y181" i="33"/>
  <c r="Y182" i="33"/>
  <c r="Y183" i="33"/>
  <c r="Y184" i="33"/>
  <c r="Y185" i="33"/>
  <c r="Y186" i="33"/>
  <c r="Y187" i="33"/>
  <c r="Y188" i="33"/>
  <c r="Y189" i="33"/>
  <c r="Y190" i="33"/>
  <c r="Y191" i="33"/>
  <c r="Y192" i="33"/>
  <c r="Y193" i="33"/>
  <c r="Y194" i="33"/>
  <c r="Y195" i="33"/>
  <c r="Y196" i="33"/>
  <c r="Y197" i="33"/>
  <c r="Y198" i="33"/>
  <c r="Y199" i="33"/>
  <c r="Y200" i="33"/>
  <c r="Y201" i="33"/>
  <c r="Y202" i="33"/>
  <c r="Y203" i="33"/>
  <c r="Y204" i="33"/>
  <c r="Y205" i="33"/>
  <c r="Y206" i="33"/>
  <c r="Y207" i="33"/>
  <c r="Y208" i="33"/>
  <c r="Y209" i="33"/>
  <c r="Y210" i="33"/>
  <c r="Y211" i="33"/>
  <c r="Y212" i="33"/>
  <c r="Y213" i="33"/>
  <c r="Y214" i="33"/>
  <c r="Y215" i="33"/>
  <c r="Y216" i="33"/>
  <c r="Y217" i="33"/>
  <c r="Y218" i="33"/>
  <c r="Y219" i="33"/>
  <c r="Y220" i="33"/>
  <c r="Y221" i="33"/>
  <c r="Y222" i="33"/>
  <c r="Y223" i="33"/>
  <c r="Y224" i="33"/>
  <c r="Y225" i="33"/>
  <c r="Y226" i="33"/>
  <c r="Y227" i="33"/>
  <c r="Y228" i="33"/>
  <c r="Y229" i="33"/>
  <c r="Y230" i="33"/>
  <c r="Y231" i="33"/>
  <c r="Y232" i="33"/>
  <c r="Y233" i="33"/>
  <c r="Y234" i="33"/>
  <c r="Y235" i="33"/>
  <c r="Y236" i="33"/>
  <c r="Y237" i="33"/>
  <c r="Y238" i="33"/>
  <c r="Y239" i="33"/>
  <c r="Y240" i="33"/>
  <c r="Y241" i="33"/>
  <c r="Y242" i="33"/>
  <c r="Y243" i="33"/>
  <c r="Y244" i="33"/>
  <c r="Y245" i="33"/>
  <c r="Y246" i="33"/>
  <c r="Y247" i="33"/>
  <c r="Y248" i="33"/>
  <c r="Y249" i="33"/>
  <c r="Y250" i="33"/>
  <c r="Y251" i="33"/>
  <c r="Y252" i="33"/>
  <c r="Y253" i="33"/>
  <c r="Y254" i="33"/>
  <c r="Y255" i="33"/>
  <c r="Y256" i="33"/>
  <c r="Y257" i="33"/>
  <c r="Y258" i="33"/>
  <c r="Y259" i="33"/>
  <c r="Y260" i="33"/>
  <c r="Y261" i="33"/>
  <c r="Y262" i="33"/>
  <c r="Y263" i="33"/>
  <c r="Y264" i="33"/>
  <c r="Y265" i="33"/>
  <c r="Y266" i="33"/>
  <c r="Y267" i="33"/>
  <c r="Y268" i="33"/>
  <c r="Y269" i="33"/>
  <c r="Y270" i="33"/>
  <c r="Y271" i="33"/>
  <c r="Y272" i="33"/>
  <c r="Y273" i="33"/>
  <c r="Y274" i="33"/>
  <c r="Y275" i="33"/>
  <c r="Y276" i="33"/>
  <c r="Y277" i="33"/>
  <c r="Y278" i="33"/>
  <c r="Y279" i="33"/>
  <c r="Y280" i="33"/>
  <c r="Y281" i="33"/>
  <c r="Y282" i="33"/>
  <c r="Y283" i="33"/>
  <c r="Y284" i="33"/>
  <c r="Y285" i="33"/>
  <c r="Y286" i="33"/>
  <c r="Y287" i="33"/>
  <c r="Y288" i="33"/>
  <c r="Y289" i="33"/>
  <c r="Y290" i="33"/>
  <c r="Y291" i="33"/>
  <c r="Y292" i="33"/>
  <c r="Y293" i="33"/>
  <c r="Y294" i="33"/>
  <c r="Y295" i="33"/>
  <c r="Y296" i="33"/>
  <c r="Y297" i="33"/>
  <c r="Y298" i="33"/>
  <c r="Y299" i="33"/>
  <c r="Y300" i="33"/>
  <c r="Y301" i="33"/>
  <c r="Y302" i="33"/>
  <c r="Y303" i="33"/>
  <c r="Y304" i="33"/>
  <c r="Y305" i="33"/>
  <c r="Y306" i="33"/>
  <c r="Y307" i="33"/>
  <c r="Y308" i="33"/>
  <c r="Y309" i="33"/>
  <c r="Y310" i="33"/>
  <c r="Y311" i="33"/>
  <c r="Y312" i="33"/>
  <c r="Y313" i="33"/>
  <c r="Y314" i="33"/>
  <c r="EW105" i="33"/>
  <c r="EW106" i="33"/>
  <c r="EW107" i="33"/>
  <c r="EW108" i="33"/>
  <c r="EW109" i="33"/>
  <c r="EW110" i="33"/>
  <c r="EW111" i="33"/>
  <c r="EW112" i="33"/>
  <c r="EW113" i="33"/>
  <c r="EW114" i="33"/>
  <c r="EW115" i="33"/>
  <c r="EW116" i="33"/>
  <c r="EW117" i="33"/>
  <c r="EW118" i="33"/>
  <c r="EW119" i="33"/>
  <c r="EW120" i="33"/>
  <c r="EW121" i="33"/>
  <c r="EW122" i="33"/>
  <c r="EW123" i="33"/>
  <c r="EW124" i="33"/>
  <c r="EW125" i="33"/>
  <c r="EW126" i="33"/>
  <c r="EW127" i="33"/>
  <c r="EW128" i="33"/>
  <c r="EW129" i="33"/>
  <c r="EW130" i="33"/>
  <c r="EW131" i="33"/>
  <c r="EW132" i="33"/>
  <c r="EW133" i="33"/>
  <c r="EW134" i="33"/>
  <c r="EW135" i="33"/>
  <c r="EW136" i="33"/>
  <c r="EW137" i="33"/>
  <c r="EW138" i="33"/>
  <c r="EW139" i="33"/>
  <c r="EW140" i="33"/>
  <c r="EW141" i="33"/>
  <c r="EW142" i="33"/>
  <c r="EW143" i="33"/>
  <c r="EW144" i="33"/>
  <c r="EW145" i="33"/>
  <c r="EW146" i="33"/>
  <c r="EW147" i="33"/>
  <c r="EW148" i="33"/>
  <c r="EW149" i="33"/>
  <c r="EW150" i="33"/>
  <c r="EW151" i="33"/>
  <c r="EW152" i="33"/>
  <c r="EW153" i="33"/>
  <c r="EW154" i="33"/>
  <c r="EW155" i="33"/>
  <c r="EW156" i="33"/>
  <c r="EW157" i="33"/>
  <c r="EW158" i="33"/>
  <c r="EW159" i="33"/>
  <c r="EW160" i="33"/>
  <c r="EW161" i="33"/>
  <c r="EW162" i="33"/>
  <c r="EW163" i="33"/>
  <c r="EW164" i="33"/>
  <c r="EW165" i="33"/>
  <c r="EW166" i="33"/>
  <c r="EW167" i="33"/>
  <c r="EW168" i="33"/>
  <c r="EW169" i="33"/>
  <c r="EW170" i="33"/>
  <c r="EW171" i="33"/>
  <c r="EW172" i="33"/>
  <c r="EW173" i="33"/>
  <c r="EW174" i="33"/>
  <c r="EW175" i="33"/>
  <c r="EW176" i="33"/>
  <c r="EW177" i="33"/>
  <c r="EW178" i="33"/>
  <c r="EW179" i="33"/>
  <c r="EW180" i="33"/>
  <c r="EW181" i="33"/>
  <c r="EW182" i="33"/>
  <c r="EW183" i="33"/>
  <c r="EW184" i="33"/>
  <c r="EW185" i="33"/>
  <c r="EW186" i="33"/>
  <c r="EW187" i="33"/>
  <c r="EW188" i="33"/>
  <c r="EW189" i="33"/>
  <c r="EW190" i="33"/>
  <c r="EW191" i="33"/>
  <c r="EW192" i="33"/>
  <c r="EW193" i="33"/>
  <c r="EW194" i="33"/>
  <c r="EW195" i="33"/>
  <c r="EW196" i="33"/>
  <c r="EW197" i="33"/>
  <c r="EW198" i="33"/>
  <c r="EW199" i="33"/>
  <c r="EW200" i="33"/>
  <c r="EW201" i="33"/>
  <c r="EW202" i="33"/>
  <c r="EW203" i="33"/>
  <c r="EW204" i="33"/>
  <c r="EW205" i="33"/>
  <c r="EW206" i="33"/>
  <c r="EW207" i="33"/>
  <c r="EW208" i="33"/>
  <c r="EW209" i="33"/>
  <c r="EW210" i="33"/>
  <c r="EW211" i="33"/>
  <c r="EW212" i="33"/>
  <c r="EW213" i="33"/>
  <c r="EW214" i="33"/>
  <c r="EW215" i="33"/>
  <c r="EW216" i="33"/>
  <c r="EW217" i="33"/>
  <c r="EW218" i="33"/>
  <c r="EW219" i="33"/>
  <c r="EW220" i="33"/>
  <c r="EW221" i="33"/>
  <c r="EW222" i="33"/>
  <c r="EW223" i="33"/>
  <c r="EW224" i="33"/>
  <c r="EW225" i="33"/>
  <c r="EW226" i="33"/>
  <c r="EW227" i="33"/>
  <c r="EW228" i="33"/>
  <c r="EW229" i="33"/>
  <c r="EW230" i="33"/>
  <c r="EW231" i="33"/>
  <c r="EW232" i="33"/>
  <c r="EW233" i="33"/>
  <c r="EW234" i="33"/>
  <c r="EW235" i="33"/>
  <c r="EW236" i="33"/>
  <c r="EW237" i="33"/>
  <c r="EW238" i="33"/>
  <c r="EW239" i="33"/>
  <c r="EW240" i="33"/>
  <c r="EW241" i="33"/>
  <c r="EW242" i="33"/>
  <c r="EW243" i="33"/>
  <c r="EW244" i="33"/>
  <c r="EW245" i="33"/>
  <c r="EW246" i="33"/>
  <c r="EW247" i="33"/>
  <c r="EW248" i="33"/>
  <c r="EW249" i="33"/>
  <c r="EW250" i="33"/>
  <c r="EW251" i="33"/>
  <c r="EW252" i="33"/>
  <c r="EW253" i="33"/>
  <c r="EW254" i="33"/>
  <c r="EW255" i="33"/>
  <c r="EW256" i="33"/>
  <c r="EW257" i="33"/>
  <c r="EW258" i="33"/>
  <c r="EW259" i="33"/>
  <c r="EW260" i="33"/>
  <c r="EW261" i="33"/>
  <c r="EW262" i="33"/>
  <c r="EW263" i="33"/>
  <c r="EW264" i="33"/>
  <c r="EW265" i="33"/>
  <c r="EW266" i="33"/>
  <c r="EW267" i="33"/>
  <c r="EW268" i="33"/>
  <c r="EW269" i="33"/>
  <c r="EW270" i="33"/>
  <c r="EW271" i="33"/>
  <c r="EW272" i="33"/>
  <c r="EW273" i="33"/>
  <c r="EW274" i="33"/>
  <c r="EW275" i="33"/>
  <c r="EW276" i="33"/>
  <c r="EW277" i="33"/>
  <c r="EW278" i="33"/>
  <c r="EW279" i="33"/>
  <c r="EW280" i="33"/>
  <c r="EW281" i="33"/>
  <c r="EW282" i="33"/>
  <c r="EW283" i="33"/>
  <c r="EW284" i="33"/>
  <c r="EW285" i="33"/>
  <c r="EW286" i="33"/>
  <c r="EW287" i="33"/>
  <c r="EW288" i="33"/>
  <c r="EW289" i="33"/>
  <c r="EW290" i="33"/>
  <c r="EW291" i="33"/>
  <c r="EW292" i="33"/>
  <c r="EW293" i="33"/>
  <c r="EW294" i="33"/>
  <c r="EW295" i="33"/>
  <c r="EW296" i="33"/>
  <c r="EW297" i="33"/>
  <c r="EW298" i="33"/>
  <c r="EW299" i="33"/>
  <c r="EW300" i="33"/>
  <c r="EW301" i="33"/>
  <c r="EW302" i="33"/>
  <c r="EW303" i="33"/>
  <c r="EW304" i="33"/>
  <c r="EW305" i="33"/>
  <c r="EW306" i="33"/>
  <c r="EW307" i="33"/>
  <c r="EW308" i="33"/>
  <c r="EW309" i="33"/>
  <c r="EW310" i="33"/>
  <c r="EW311" i="33"/>
  <c r="EW312" i="33"/>
  <c r="EW313" i="33"/>
  <c r="EW314" i="33"/>
  <c r="EW315" i="33"/>
  <c r="EW316" i="33"/>
  <c r="EW317" i="33"/>
  <c r="EW318" i="33"/>
  <c r="EW319" i="33"/>
  <c r="EW320" i="33"/>
  <c r="EW321" i="33"/>
  <c r="EW322" i="33"/>
  <c r="EW323" i="33"/>
  <c r="EW324" i="33"/>
  <c r="EW325" i="33"/>
  <c r="EW326" i="33"/>
  <c r="EW327" i="33"/>
  <c r="EW328" i="33"/>
  <c r="EW329" i="33"/>
  <c r="EW330" i="33"/>
  <c r="EW331" i="33"/>
  <c r="EW332" i="33"/>
  <c r="EW333" i="33"/>
  <c r="EW334" i="33"/>
  <c r="EV105" i="33"/>
  <c r="EV106" i="33"/>
  <c r="EV107" i="33"/>
  <c r="EV108" i="33"/>
  <c r="EV109" i="33"/>
  <c r="EV110" i="33"/>
  <c r="EV111" i="33"/>
  <c r="EV112" i="33"/>
  <c r="EV113" i="33"/>
  <c r="EV114" i="33"/>
  <c r="EV115" i="33"/>
  <c r="EV116" i="33"/>
  <c r="EV117" i="33"/>
  <c r="EV118" i="33"/>
  <c r="EV119" i="33"/>
  <c r="EV120" i="33"/>
  <c r="EV121" i="33"/>
  <c r="EV122" i="33"/>
  <c r="EV123" i="33"/>
  <c r="EV124" i="33"/>
  <c r="EV125" i="33"/>
  <c r="EV126" i="33"/>
  <c r="EV127" i="33"/>
  <c r="EV128" i="33"/>
  <c r="EV129" i="33"/>
  <c r="EV130" i="33"/>
  <c r="EV131" i="33"/>
  <c r="EV132" i="33"/>
  <c r="EV133" i="33"/>
  <c r="EV134" i="33"/>
  <c r="EV135" i="33"/>
  <c r="EV136" i="33"/>
  <c r="EV137" i="33"/>
  <c r="EV138" i="33"/>
  <c r="EV139" i="33"/>
  <c r="EV140" i="33"/>
  <c r="EV141" i="33"/>
  <c r="EV142" i="33"/>
  <c r="EV143" i="33"/>
  <c r="EV144" i="33"/>
  <c r="EV145" i="33"/>
  <c r="EV146" i="33"/>
  <c r="S32" i="33"/>
  <c r="Q32" i="33"/>
  <c r="S33" i="33"/>
  <c r="Q33" i="33"/>
  <c r="S34" i="33"/>
  <c r="Q34" i="33"/>
  <c r="S35" i="33"/>
  <c r="Q35" i="33"/>
  <c r="S36" i="33"/>
  <c r="Q36" i="33"/>
  <c r="A82" i="39"/>
  <c r="A81" i="39"/>
  <c r="A80" i="39"/>
  <c r="F82" i="39"/>
  <c r="F81" i="39"/>
  <c r="F80" i="39"/>
  <c r="F79" i="39"/>
  <c r="F78" i="39"/>
  <c r="C82" i="39"/>
  <c r="C81" i="39"/>
  <c r="C80" i="39"/>
  <c r="C79" i="39"/>
  <c r="C78" i="39"/>
  <c r="A74" i="39"/>
  <c r="A73" i="39"/>
  <c r="A72" i="39"/>
  <c r="A66" i="39"/>
  <c r="H60" i="39"/>
  <c r="B55" i="39"/>
  <c r="G6" i="39"/>
  <c r="H5" i="39"/>
  <c r="F39" i="39"/>
  <c r="B39" i="39"/>
  <c r="F38" i="39"/>
  <c r="B38" i="39"/>
  <c r="B25" i="39"/>
  <c r="B24" i="39"/>
  <c r="E22" i="39"/>
  <c r="B22" i="39"/>
  <c r="A18" i="39"/>
  <c r="H37" i="39"/>
  <c r="G37" i="39"/>
  <c r="D37" i="39"/>
  <c r="H22" i="39"/>
  <c r="H4" i="39"/>
  <c r="G4" i="38"/>
  <c r="F3" i="37"/>
  <c r="A46" i="39"/>
  <c r="AD3" i="34"/>
  <c r="V3" i="34"/>
  <c r="AK3" i="34"/>
  <c r="BK3" i="34"/>
  <c r="AV3" i="34"/>
  <c r="AF3" i="34"/>
  <c r="BM3" i="34"/>
  <c r="BA3" i="34"/>
  <c r="U3" i="34"/>
  <c r="BR3" i="34"/>
  <c r="AI3" i="34"/>
  <c r="AY3" i="34"/>
  <c r="G3" i="34"/>
  <c r="BP3" i="34"/>
  <c r="AT3" i="34"/>
  <c r="F4" i="34"/>
  <c r="A10" i="39" s="1"/>
  <c r="A13" i="39" s="1"/>
  <c r="BI3" i="34"/>
  <c r="E129" i="33"/>
  <c r="Y3" i="34"/>
  <c r="AO3" i="34"/>
  <c r="BF3" i="34"/>
  <c r="S3" i="34"/>
  <c r="AH3" i="34"/>
  <c r="AX3" i="34"/>
  <c r="BO3" i="34"/>
  <c r="W3" i="34"/>
  <c r="AM3" i="34"/>
  <c r="BD3" i="34"/>
  <c r="J3" i="34"/>
  <c r="BY3" i="34" s="1"/>
  <c r="AJ3" i="34"/>
  <c r="AZ3" i="34"/>
  <c r="BQ3" i="34"/>
  <c r="F3" i="34"/>
  <c r="AC3" i="34"/>
  <c r="AS3" i="34"/>
  <c r="BJ3" i="34"/>
  <c r="S4" i="34"/>
  <c r="B40" i="39" s="1"/>
  <c r="AL3" i="34"/>
  <c r="BC3" i="34"/>
  <c r="H3" i="34"/>
  <c r="AA3" i="34"/>
  <c r="AQ3" i="34"/>
  <c r="BH3" i="34"/>
  <c r="X3" i="34"/>
  <c r="AN3" i="34"/>
  <c r="BE3" i="34"/>
  <c r="U4" i="34"/>
  <c r="B41" i="39" s="1"/>
  <c r="K4" i="34"/>
  <c r="AG3" i="34"/>
  <c r="AW3" i="34"/>
  <c r="BN3" i="34"/>
  <c r="Z3" i="34"/>
  <c r="AP3" i="34"/>
  <c r="BG3" i="34"/>
  <c r="K3" i="34"/>
  <c r="BZ3" i="34" s="1"/>
  <c r="AE3" i="34"/>
  <c r="AU3" i="34"/>
  <c r="BL3" i="34"/>
  <c r="AB3" i="34"/>
  <c r="AR3" i="34"/>
  <c r="P237" i="33"/>
  <c r="V4" i="34"/>
  <c r="B26" i="39" s="1"/>
  <c r="L202" i="33"/>
  <c r="G186" i="33"/>
  <c r="G4" i="34"/>
  <c r="B16" i="39" s="1"/>
  <c r="H4" i="34"/>
  <c r="B17" i="39" s="1"/>
  <c r="J4" i="34"/>
  <c r="A67" i="39" s="1"/>
  <c r="E165" i="33"/>
  <c r="BB330" i="34"/>
  <c r="AP332" i="34"/>
  <c r="AH334" i="34"/>
  <c r="BR335" i="34"/>
  <c r="BF337" i="34"/>
  <c r="AX339" i="34"/>
  <c r="AL341" i="34"/>
  <c r="Z343" i="34"/>
  <c r="BN344" i="34"/>
  <c r="BB346" i="34"/>
  <c r="AP348" i="34"/>
  <c r="AH350" i="34"/>
  <c r="BR351" i="34"/>
  <c r="BF353" i="34"/>
  <c r="AM309" i="34"/>
  <c r="AE315" i="34"/>
  <c r="BC318" i="34"/>
  <c r="BC320" i="34"/>
  <c r="AY322" i="34"/>
  <c r="AY323" i="34"/>
  <c r="BC324" i="34"/>
  <c r="BG325" i="34"/>
  <c r="BG326" i="34"/>
  <c r="BG327" i="34"/>
  <c r="AY328" i="34"/>
  <c r="AQ329" i="34"/>
  <c r="AQ330" i="34"/>
  <c r="AI331" i="34"/>
  <c r="AA332" i="34"/>
  <c r="AA333" i="34"/>
  <c r="BO333" i="34"/>
  <c r="BG334" i="34"/>
  <c r="BG335" i="34"/>
  <c r="AY336" i="34"/>
  <c r="AQ337" i="34"/>
  <c r="AQ338" i="34"/>
  <c r="AI339" i="34"/>
  <c r="W340" i="34"/>
  <c r="BC340" i="34"/>
  <c r="AM341" i="34"/>
  <c r="W342" i="34"/>
  <c r="BC342" i="34"/>
  <c r="AM343" i="34"/>
  <c r="W344" i="34"/>
  <c r="BC344" i="34"/>
  <c r="AM345" i="34"/>
  <c r="W346" i="34"/>
  <c r="AQ311" i="34"/>
  <c r="Y318" i="34"/>
  <c r="BH322" i="34"/>
  <c r="AR325" i="34"/>
  <c r="AB328" i="34"/>
  <c r="BH330" i="34"/>
  <c r="AR333" i="34"/>
  <c r="AB336" i="34"/>
  <c r="BH338" i="34"/>
  <c r="AR341" i="34"/>
  <c r="AB344" i="34"/>
  <c r="AU346" i="34"/>
  <c r="BK347" i="34"/>
  <c r="AE349" i="34"/>
  <c r="AU350" i="34"/>
  <c r="BK351" i="34"/>
  <c r="AE353" i="34"/>
  <c r="AN354" i="34"/>
  <c r="AI355" i="34"/>
  <c r="AD356" i="34"/>
  <c r="X357" i="34"/>
  <c r="BO357" i="34"/>
  <c r="BJ358" i="34"/>
  <c r="BD359" i="34"/>
  <c r="AY360" i="34"/>
  <c r="AT361" i="34"/>
  <c r="AN362" i="34"/>
  <c r="AI363" i="34"/>
  <c r="AD364" i="34"/>
  <c r="X365" i="34"/>
  <c r="BO365" i="34"/>
  <c r="BJ366" i="34"/>
  <c r="BD367" i="34"/>
  <c r="AY368" i="34"/>
  <c r="AT369" i="34"/>
  <c r="AN370" i="34"/>
  <c r="AI371" i="34"/>
  <c r="AD372" i="34"/>
  <c r="BL372" i="34"/>
  <c r="AV373" i="34"/>
  <c r="AF374" i="34"/>
  <c r="BL374" i="34"/>
  <c r="AV375" i="34"/>
  <c r="AF376" i="34"/>
  <c r="BL376" i="34"/>
  <c r="AV377" i="34"/>
  <c r="AF378" i="34"/>
  <c r="BL378" i="34"/>
  <c r="AV379" i="34"/>
  <c r="AF380" i="34"/>
  <c r="BL380" i="34"/>
  <c r="AV381" i="34"/>
  <c r="AF382" i="34"/>
  <c r="BL382" i="34"/>
  <c r="AV383" i="34"/>
  <c r="BQ361" i="34"/>
  <c r="BA364" i="34"/>
  <c r="AK367" i="34"/>
  <c r="BQ369" i="34"/>
  <c r="AY304" i="34"/>
  <c r="BA314" i="34"/>
  <c r="BQ319" i="34"/>
  <c r="BF323" i="34"/>
  <c r="AX325" i="34"/>
  <c r="AL327" i="34"/>
  <c r="Z329" i="34"/>
  <c r="BN330" i="34"/>
  <c r="BB332" i="34"/>
  <c r="AP334" i="34"/>
  <c r="AH336" i="34"/>
  <c r="BR337" i="34"/>
  <c r="BF339" i="34"/>
  <c r="AX341" i="34"/>
  <c r="AL343" i="34"/>
  <c r="Z345" i="34"/>
  <c r="BN346" i="34"/>
  <c r="BB348" i="34"/>
  <c r="AP350" i="34"/>
  <c r="AH352" i="34"/>
  <c r="BR353" i="34"/>
  <c r="W310" i="34"/>
  <c r="BC315" i="34"/>
  <c r="W319" i="34"/>
  <c r="W321" i="34"/>
  <c r="BC322" i="34"/>
  <c r="BG323" i="34"/>
  <c r="BG324" i="34"/>
  <c r="BO325" i="34"/>
  <c r="BO326" i="34"/>
  <c r="BK327" i="34"/>
  <c r="BC328" i="34"/>
  <c r="AY329" i="34"/>
  <c r="AU330" i="34"/>
  <c r="AM331" i="34"/>
  <c r="AI332" i="34"/>
  <c r="AE333" i="34"/>
  <c r="W334" i="34"/>
  <c r="BO334" i="34"/>
  <c r="BK335" i="34"/>
  <c r="BC336" i="34"/>
  <c r="AY337" i="34"/>
  <c r="AU338" i="34"/>
  <c r="AM339" i="34"/>
  <c r="AA340" i="34"/>
  <c r="BG340" i="34"/>
  <c r="AQ341" i="34"/>
  <c r="AA342" i="34"/>
  <c r="BG342" i="34"/>
  <c r="AQ343" i="34"/>
  <c r="AA344" i="34"/>
  <c r="BG344" i="34"/>
  <c r="AQ345" i="34"/>
  <c r="AA346" i="34"/>
  <c r="BG312" i="34"/>
  <c r="BE318" i="34"/>
  <c r="AB323" i="34"/>
  <c r="BH325" i="34"/>
  <c r="AR328" i="34"/>
  <c r="AB331" i="34"/>
  <c r="BH333" i="34"/>
  <c r="AR336" i="34"/>
  <c r="AB339" i="34"/>
  <c r="BH341" i="34"/>
  <c r="AR344" i="34"/>
  <c r="BC346" i="34"/>
  <c r="W348" i="34"/>
  <c r="AM349" i="34"/>
  <c r="BC350" i="34"/>
  <c r="W352" i="34"/>
  <c r="AM353" i="34"/>
  <c r="AT354" i="34"/>
  <c r="AN355" i="34"/>
  <c r="AI356" i="34"/>
  <c r="AD357" i="34"/>
  <c r="X358" i="34"/>
  <c r="BO358" i="34"/>
  <c r="BJ359" i="34"/>
  <c r="BD360" i="34"/>
  <c r="AY361" i="34"/>
  <c r="AT362" i="34"/>
  <c r="AN363" i="34"/>
  <c r="AI364" i="34"/>
  <c r="AD365" i="34"/>
  <c r="X366" i="34"/>
  <c r="BO366" i="34"/>
  <c r="BJ367" i="34"/>
  <c r="BD368" i="34"/>
  <c r="AY369" i="34"/>
  <c r="AT370" i="34"/>
  <c r="AN371" i="34"/>
  <c r="AI372" i="34"/>
  <c r="BP372" i="34"/>
  <c r="AZ373" i="34"/>
  <c r="AJ374" i="34"/>
  <c r="BP374" i="34"/>
  <c r="AZ375" i="34"/>
  <c r="AJ376" i="34"/>
  <c r="BP376" i="34"/>
  <c r="AZ377" i="34"/>
  <c r="AJ378" i="34"/>
  <c r="AK336" i="34"/>
  <c r="AO342" i="34"/>
  <c r="AS346" i="34"/>
  <c r="AC349" i="34"/>
  <c r="BI351" i="34"/>
  <c r="AS354" i="34"/>
  <c r="AC357" i="34"/>
  <c r="BI359" i="34"/>
  <c r="AS362" i="34"/>
  <c r="AC365" i="34"/>
  <c r="BI367" i="34"/>
  <c r="AS370" i="34"/>
  <c r="AY306" i="34"/>
  <c r="BA315" i="34"/>
  <c r="BQ320" i="34"/>
  <c r="BR323" i="34"/>
  <c r="BF325" i="34"/>
  <c r="AX327" i="34"/>
  <c r="AL329" i="34"/>
  <c r="Z331" i="34"/>
  <c r="BN332" i="34"/>
  <c r="BB334" i="34"/>
  <c r="AP336" i="34"/>
  <c r="AH338" i="34"/>
  <c r="BR339" i="34"/>
  <c r="BF341" i="34"/>
  <c r="AX343" i="34"/>
  <c r="AL345" i="34"/>
  <c r="Z347" i="34"/>
  <c r="BN348" i="34"/>
  <c r="BB350" i="34"/>
  <c r="AP352" i="34"/>
  <c r="W304" i="34"/>
  <c r="W311" i="34"/>
  <c r="W316" i="34"/>
  <c r="AE319" i="34"/>
  <c r="AM321" i="34"/>
  <c r="BG322" i="34"/>
  <c r="BO323" i="34"/>
  <c r="BO324" i="34"/>
  <c r="W326" i="34"/>
  <c r="AA327" i="34"/>
  <c r="BO327" i="34"/>
  <c r="BG328" i="34"/>
  <c r="BG329" i="34"/>
  <c r="AY330" i="34"/>
  <c r="AQ331" i="34"/>
  <c r="AQ332" i="34"/>
  <c r="AI333" i="34"/>
  <c r="AA334" i="34"/>
  <c r="AA335" i="34"/>
  <c r="BO335" i="34"/>
  <c r="BG336" i="34"/>
  <c r="BG337" i="34"/>
  <c r="AY338" i="34"/>
  <c r="AQ339" i="34"/>
  <c r="AE340" i="34"/>
  <c r="BK340" i="34"/>
  <c r="AU341" i="34"/>
  <c r="AE342" i="34"/>
  <c r="BK342" i="34"/>
  <c r="AU343" i="34"/>
  <c r="AE344" i="34"/>
  <c r="BK344" i="34"/>
  <c r="AU345" i="34"/>
  <c r="AE346" i="34"/>
  <c r="Y314" i="34"/>
  <c r="AO319" i="34"/>
  <c r="AR323" i="34"/>
  <c r="AB326" i="34"/>
  <c r="BH328" i="34"/>
  <c r="AR331" i="34"/>
  <c r="AB334" i="34"/>
  <c r="BK329" i="34"/>
  <c r="BC330" i="34"/>
  <c r="AY331" i="34"/>
  <c r="AU332" i="34"/>
  <c r="AM333" i="34"/>
  <c r="AI334" i="34"/>
  <c r="AE335" i="34"/>
  <c r="W336" i="34"/>
  <c r="BO336" i="34"/>
  <c r="BK337" i="34"/>
  <c r="BC338" i="34"/>
  <c r="AU339" i="34"/>
  <c r="AI340" i="34"/>
  <c r="BO340" i="34"/>
  <c r="AY341" i="34"/>
  <c r="AI342" i="34"/>
  <c r="BO342" i="34"/>
  <c r="AY343" i="34"/>
  <c r="AI344" i="34"/>
  <c r="BO344" i="34"/>
  <c r="AY345" i="34"/>
  <c r="BG304" i="34"/>
  <c r="BE314" i="34"/>
  <c r="Y320" i="34"/>
  <c r="BH323" i="34"/>
  <c r="AR326" i="34"/>
  <c r="AB329" i="34"/>
  <c r="BH331" i="34"/>
  <c r="AR334" i="34"/>
  <c r="AB337" i="34"/>
  <c r="BH339" i="34"/>
  <c r="AR342" i="34"/>
  <c r="AB345" i="34"/>
  <c r="W347" i="34"/>
  <c r="AM348" i="34"/>
  <c r="BC349" i="34"/>
  <c r="W351" i="34"/>
  <c r="AM352" i="34"/>
  <c r="BC353" i="34"/>
  <c r="BD354" i="34"/>
  <c r="AY355" i="34"/>
  <c r="AT356" i="34"/>
  <c r="AN357" i="34"/>
  <c r="AI358" i="34"/>
  <c r="AD359" i="34"/>
  <c r="X360" i="34"/>
  <c r="BO360" i="34"/>
  <c r="BJ361" i="34"/>
  <c r="BD362" i="34"/>
  <c r="AY363" i="34"/>
  <c r="AT364" i="34"/>
  <c r="AN365" i="34"/>
  <c r="AI366" i="34"/>
  <c r="AD367" i="34"/>
  <c r="X368" i="34"/>
  <c r="BO368" i="34"/>
  <c r="BJ369" i="34"/>
  <c r="BD370" i="34"/>
  <c r="AY371" i="34"/>
  <c r="AR372" i="34"/>
  <c r="AB373" i="34"/>
  <c r="BH373" i="34"/>
  <c r="AR374" i="34"/>
  <c r="AB375" i="34"/>
  <c r="BH375" i="34"/>
  <c r="AR376" i="34"/>
  <c r="AB377" i="34"/>
  <c r="BH377" i="34"/>
  <c r="AR378" i="34"/>
  <c r="AB379" i="34"/>
  <c r="BH379" i="34"/>
  <c r="AR380" i="34"/>
  <c r="AB381" i="34"/>
  <c r="BH381" i="34"/>
  <c r="AR382" i="34"/>
  <c r="AB383" i="34"/>
  <c r="BH383" i="34"/>
  <c r="AR384" i="34"/>
  <c r="AB385" i="34"/>
  <c r="BH385" i="34"/>
  <c r="AR386" i="34"/>
  <c r="AB387" i="34"/>
  <c r="BH387" i="34"/>
  <c r="AR388" i="34"/>
  <c r="AB389" i="34"/>
  <c r="BH389" i="34"/>
  <c r="AR390" i="34"/>
  <c r="V26" i="34"/>
  <c r="V58" i="34"/>
  <c r="V90" i="34"/>
  <c r="V122" i="34"/>
  <c r="V154" i="34"/>
  <c r="U16" i="34"/>
  <c r="U48" i="34"/>
  <c r="U80" i="34"/>
  <c r="U112" i="34"/>
  <c r="U144" i="34"/>
  <c r="S6" i="34"/>
  <c r="AS360" i="34"/>
  <c r="AC363" i="34"/>
  <c r="BI365" i="34"/>
  <c r="AS368" i="34"/>
  <c r="AC371" i="34"/>
  <c r="AI309" i="34"/>
  <c r="BQ316" i="34"/>
  <c r="AH322" i="34"/>
  <c r="AP324" i="34"/>
  <c r="AH326" i="34"/>
  <c r="BR327" i="34"/>
  <c r="BF329" i="34"/>
  <c r="AX331" i="34"/>
  <c r="AL333" i="34"/>
  <c r="Z335" i="34"/>
  <c r="BN336" i="34"/>
  <c r="BB338" i="34"/>
  <c r="AP340" i="34"/>
  <c r="AH342" i="34"/>
  <c r="BR343" i="34"/>
  <c r="BF345" i="34"/>
  <c r="AX347" i="34"/>
  <c r="AL349" i="34"/>
  <c r="Z351" i="34"/>
  <c r="BN352" i="34"/>
  <c r="BC305" i="34"/>
  <c r="BC312" i="34"/>
  <c r="W317" i="34"/>
  <c r="BC319" i="34"/>
  <c r="BK321" i="34"/>
  <c r="AA323" i="34"/>
  <c r="AA324" i="34"/>
  <c r="AI325" i="34"/>
  <c r="AI326" i="34"/>
  <c r="AI327" i="34"/>
  <c r="AA328" i="34"/>
  <c r="AA329" i="34"/>
  <c r="BO329" i="34"/>
  <c r="BG330" i="34"/>
  <c r="BG331" i="34"/>
  <c r="AY332" i="34"/>
  <c r="AQ333" i="34"/>
  <c r="AQ334" i="34"/>
  <c r="AI335" i="34"/>
  <c r="AA336" i="34"/>
  <c r="AA337" i="34"/>
  <c r="BO337" i="34"/>
  <c r="BG338" i="34"/>
  <c r="AY339" i="34"/>
  <c r="AM340" i="34"/>
  <c r="W341" i="34"/>
  <c r="BC341" i="34"/>
  <c r="AM342" i="34"/>
  <c r="W343" i="34"/>
  <c r="BC343" i="34"/>
  <c r="AM344" i="34"/>
  <c r="W345" i="34"/>
  <c r="BC345" i="34"/>
  <c r="AA306" i="34"/>
  <c r="AO315" i="34"/>
  <c r="BE320" i="34"/>
  <c r="AB324" i="34"/>
  <c r="BH326" i="34"/>
  <c r="AR329" i="34"/>
  <c r="AB332" i="34"/>
  <c r="BH334" i="34"/>
  <c r="AR337" i="34"/>
  <c r="AB340" i="34"/>
  <c r="BH342" i="34"/>
  <c r="AR345" i="34"/>
  <c r="AE347" i="34"/>
  <c r="AU348" i="34"/>
  <c r="BK349" i="34"/>
  <c r="AE351" i="34"/>
  <c r="AU352" i="34"/>
  <c r="BK353" i="34"/>
  <c r="BJ354" i="34"/>
  <c r="BD355" i="34"/>
  <c r="AY356" i="34"/>
  <c r="AT357" i="34"/>
  <c r="AN358" i="34"/>
  <c r="AI359" i="34"/>
  <c r="AD360" i="34"/>
  <c r="X361" i="34"/>
  <c r="BO361" i="34"/>
  <c r="BJ362" i="34"/>
  <c r="BD363" i="34"/>
  <c r="AY364" i="34"/>
  <c r="AT365" i="34"/>
  <c r="AN366" i="34"/>
  <c r="AI367" i="34"/>
  <c r="AD368" i="34"/>
  <c r="X369" i="34"/>
  <c r="BO369" i="34"/>
  <c r="BJ370" i="34"/>
  <c r="BD371" i="34"/>
  <c r="AV372" i="34"/>
  <c r="AF373" i="34"/>
  <c r="BL373" i="34"/>
  <c r="AV374" i="34"/>
  <c r="AF375" i="34"/>
  <c r="BL375" i="34"/>
  <c r="AV376" i="34"/>
  <c r="AF377" i="34"/>
  <c r="Z309" i="34"/>
  <c r="AF283" i="34"/>
  <c r="AR302" i="34"/>
  <c r="AB313" i="34"/>
  <c r="BK309" i="34"/>
  <c r="BE325" i="34"/>
  <c r="AG332" i="34"/>
  <c r="AK338" i="34"/>
  <c r="AC344" i="34"/>
  <c r="AK347" i="34"/>
  <c r="BQ349" i="34"/>
  <c r="BA352" i="34"/>
  <c r="AK355" i="34"/>
  <c r="BQ357" i="34"/>
  <c r="BA360" i="34"/>
  <c r="AK363" i="34"/>
  <c r="BQ365" i="34"/>
  <c r="BA368" i="34"/>
  <c r="AK371" i="34"/>
  <c r="BO309" i="34"/>
  <c r="AK317" i="34"/>
  <c r="AP322" i="34"/>
  <c r="BB324" i="34"/>
  <c r="AP326" i="34"/>
  <c r="AH328" i="34"/>
  <c r="BR329" i="34"/>
  <c r="BF331" i="34"/>
  <c r="AX333" i="34"/>
  <c r="AL335" i="34"/>
  <c r="Z337" i="34"/>
  <c r="BN338" i="34"/>
  <c r="BB340" i="34"/>
  <c r="AP342" i="34"/>
  <c r="AH344" i="34"/>
  <c r="BR345" i="34"/>
  <c r="BF347" i="34"/>
  <c r="AX349" i="34"/>
  <c r="AL351" i="34"/>
  <c r="Z353" i="34"/>
  <c r="BC306" i="34"/>
  <c r="BC313" i="34"/>
  <c r="AM317" i="34"/>
  <c r="W320" i="34"/>
  <c r="W322" i="34"/>
  <c r="AI323" i="34"/>
  <c r="AI324" i="34"/>
  <c r="AM325" i="34"/>
  <c r="AQ326" i="34"/>
  <c r="AM327" i="34"/>
  <c r="AI328" i="34"/>
  <c r="AE329" i="34"/>
  <c r="W330" i="34"/>
  <c r="BO330" i="34"/>
  <c r="BK331" i="34"/>
  <c r="BC332" i="34"/>
  <c r="AY333" i="34"/>
  <c r="AU334" i="34"/>
  <c r="AM335" i="34"/>
  <c r="AI336" i="34"/>
  <c r="AE337" i="34"/>
  <c r="W338" i="34"/>
  <c r="BO338" i="34"/>
  <c r="BG339" i="34"/>
  <c r="AQ340" i="34"/>
  <c r="AA341" i="34"/>
  <c r="BG341" i="34"/>
  <c r="AQ342" i="34"/>
  <c r="AA343" i="34"/>
  <c r="BG343" i="34"/>
  <c r="AQ344" i="34"/>
  <c r="AA345" i="34"/>
  <c r="BG345" i="34"/>
  <c r="AQ307" i="34"/>
  <c r="Y316" i="34"/>
  <c r="AO321" i="34"/>
  <c r="AR324" i="34"/>
  <c r="AB327" i="34"/>
  <c r="BH329" i="34"/>
  <c r="AR332" i="34"/>
  <c r="AB335" i="34"/>
  <c r="BH337" i="34"/>
  <c r="AR340" i="34"/>
  <c r="AB343" i="34"/>
  <c r="AA330" i="34"/>
  <c r="AA331" i="34"/>
  <c r="BO331" i="34"/>
  <c r="BG332" i="34"/>
  <c r="BG333" i="34"/>
  <c r="AY334" i="34"/>
  <c r="AQ335" i="34"/>
  <c r="AQ336" i="34"/>
  <c r="AI337" i="34"/>
  <c r="AA338" i="34"/>
  <c r="AA339" i="34"/>
  <c r="BK339" i="34"/>
  <c r="AU340" i="34"/>
  <c r="AE341" i="34"/>
  <c r="BK341" i="34"/>
  <c r="AU342" i="34"/>
  <c r="AE343" i="34"/>
  <c r="BK343" i="34"/>
  <c r="AU344" i="34"/>
  <c r="AE345" i="34"/>
  <c r="BK345" i="34"/>
  <c r="BG308" i="34"/>
  <c r="BE316" i="34"/>
  <c r="Y322" i="34"/>
  <c r="BH324" i="34"/>
  <c r="AR327" i="34"/>
  <c r="AB330" i="34"/>
  <c r="BH332" i="34"/>
  <c r="AR335" i="34"/>
  <c r="AB338" i="34"/>
  <c r="BH340" i="34"/>
  <c r="AR343" i="34"/>
  <c r="AB346" i="34"/>
  <c r="AU347" i="34"/>
  <c r="BK348" i="34"/>
  <c r="AE350" i="34"/>
  <c r="AU351" i="34"/>
  <c r="BK352" i="34"/>
  <c r="AD354" i="34"/>
  <c r="X355" i="34"/>
  <c r="BO355" i="34"/>
  <c r="BJ356" i="34"/>
  <c r="BD357" i="34"/>
  <c r="AY358" i="34"/>
  <c r="AT359" i="34"/>
  <c r="AN360" i="34"/>
  <c r="AI361" i="34"/>
  <c r="AD362" i="34"/>
  <c r="X363" i="34"/>
  <c r="BO363" i="34"/>
  <c r="BJ364" i="34"/>
  <c r="BD365" i="34"/>
  <c r="AY366" i="34"/>
  <c r="AT367" i="34"/>
  <c r="AN368" i="34"/>
  <c r="AI369" i="34"/>
  <c r="AD370" i="34"/>
  <c r="X371" i="34"/>
  <c r="BO371" i="34"/>
  <c r="BD372" i="34"/>
  <c r="AN373" i="34"/>
  <c r="X374" i="34"/>
  <c r="BD374" i="34"/>
  <c r="AN375" i="34"/>
  <c r="X376" i="34"/>
  <c r="BD376" i="34"/>
  <c r="AN377" i="34"/>
  <c r="X378" i="34"/>
  <c r="BD378" i="34"/>
  <c r="AN379" i="34"/>
  <c r="X380" i="34"/>
  <c r="BD380" i="34"/>
  <c r="AN381" i="34"/>
  <c r="X382" i="34"/>
  <c r="BD382" i="34"/>
  <c r="AN383" i="34"/>
  <c r="X384" i="34"/>
  <c r="BD384" i="34"/>
  <c r="AN385" i="34"/>
  <c r="X386" i="34"/>
  <c r="BD386" i="34"/>
  <c r="AN387" i="34"/>
  <c r="X388" i="34"/>
  <c r="BD388" i="34"/>
  <c r="AN389" i="34"/>
  <c r="X390" i="34"/>
  <c r="BD390" i="34"/>
  <c r="V6" i="34"/>
  <c r="V38" i="34"/>
  <c r="V70" i="34"/>
  <c r="V102" i="34"/>
  <c r="V134" i="34"/>
  <c r="V166" i="34"/>
  <c r="U28" i="34"/>
  <c r="U60" i="34"/>
  <c r="U92" i="34"/>
  <c r="U124" i="34"/>
  <c r="U156" i="34"/>
  <c r="BE333" i="34"/>
  <c r="AK361" i="34"/>
  <c r="Z325" i="34"/>
  <c r="AL339" i="34"/>
  <c r="AX353" i="34"/>
  <c r="AY325" i="34"/>
  <c r="BO332" i="34"/>
  <c r="BO339" i="34"/>
  <c r="AI345" i="34"/>
  <c r="AB333" i="34"/>
  <c r="BH344" i="34"/>
  <c r="W349" i="34"/>
  <c r="BC352" i="34"/>
  <c r="AT355" i="34"/>
  <c r="BJ357" i="34"/>
  <c r="AI360" i="34"/>
  <c r="AY362" i="34"/>
  <c r="BO364" i="34"/>
  <c r="AN367" i="34"/>
  <c r="BD369" i="34"/>
  <c r="X372" i="34"/>
  <c r="BP373" i="34"/>
  <c r="BD375" i="34"/>
  <c r="AR377" i="34"/>
  <c r="BH378" i="34"/>
  <c r="BL379" i="34"/>
  <c r="BP380" i="34"/>
  <c r="BP381" i="34"/>
  <c r="X383" i="34"/>
  <c r="AB384" i="34"/>
  <c r="BP384" i="34"/>
  <c r="BL385" i="34"/>
  <c r="BH386" i="34"/>
  <c r="AZ387" i="34"/>
  <c r="AV388" i="34"/>
  <c r="AR389" i="34"/>
  <c r="AJ390" i="34"/>
  <c r="V34" i="34"/>
  <c r="V78" i="34"/>
  <c r="V118" i="34"/>
  <c r="V162" i="34"/>
  <c r="U36" i="34"/>
  <c r="U76" i="34"/>
  <c r="U120" i="34"/>
  <c r="U164" i="34"/>
  <c r="S30" i="34"/>
  <c r="S62" i="34"/>
  <c r="S94" i="34"/>
  <c r="K13" i="34"/>
  <c r="BZ13" i="34" s="1"/>
  <c r="K45" i="34"/>
  <c r="BZ45" i="34" s="1"/>
  <c r="K77" i="34"/>
  <c r="BZ77" i="34" s="1"/>
  <c r="K109" i="34"/>
  <c r="BZ109" i="34" s="1"/>
  <c r="K141" i="34"/>
  <c r="BZ141" i="34" s="1"/>
  <c r="K173" i="34"/>
  <c r="BZ173" i="34" s="1"/>
  <c r="K205" i="34"/>
  <c r="G22" i="34"/>
  <c r="G54" i="34"/>
  <c r="G86" i="34"/>
  <c r="G118" i="34"/>
  <c r="G150" i="34"/>
  <c r="G182" i="34"/>
  <c r="G214" i="34"/>
  <c r="G246" i="34"/>
  <c r="G278" i="34"/>
  <c r="H27" i="34"/>
  <c r="H59" i="34"/>
  <c r="H91" i="34"/>
  <c r="H123" i="34"/>
  <c r="H155" i="34"/>
  <c r="H187" i="34"/>
  <c r="H219" i="34"/>
  <c r="H251" i="34"/>
  <c r="J24" i="34"/>
  <c r="BY24" i="34" s="1"/>
  <c r="J56" i="34"/>
  <c r="BY56" i="34" s="1"/>
  <c r="J88" i="34"/>
  <c r="BY88" i="34" s="1"/>
  <c r="J120" i="34"/>
  <c r="BY120" i="34" s="1"/>
  <c r="J152" i="34"/>
  <c r="BY152" i="34" s="1"/>
  <c r="J184" i="34"/>
  <c r="J216" i="34"/>
  <c r="F24" i="34"/>
  <c r="F56" i="34"/>
  <c r="F88" i="34"/>
  <c r="F120" i="34"/>
  <c r="F152" i="34"/>
  <c r="F184" i="34"/>
  <c r="F216" i="34"/>
  <c r="EY128" i="33"/>
  <c r="EY160" i="33"/>
  <c r="EY192" i="33"/>
  <c r="EY224" i="33"/>
  <c r="EY256" i="33"/>
  <c r="EY288" i="33"/>
  <c r="S110" i="33"/>
  <c r="S142" i="33"/>
  <c r="S174" i="33"/>
  <c r="S206" i="33"/>
  <c r="S238" i="33"/>
  <c r="S270" i="33"/>
  <c r="S302" i="33"/>
  <c r="S334" i="33"/>
  <c r="S366" i="33"/>
  <c r="S398" i="33"/>
  <c r="S430" i="33"/>
  <c r="P34" i="33"/>
  <c r="P38" i="33"/>
  <c r="P43" i="33"/>
  <c r="BG307" i="34"/>
  <c r="AG316" i="34"/>
  <c r="AW321" i="34"/>
  <c r="AV324" i="34"/>
  <c r="AF327" i="34"/>
  <c r="BL329" i="34"/>
  <c r="AV332" i="34"/>
  <c r="AF335" i="34"/>
  <c r="BL337" i="34"/>
  <c r="AV340" i="34"/>
  <c r="AF343" i="34"/>
  <c r="BL345" i="34"/>
  <c r="AN347" i="34"/>
  <c r="BD348" i="34"/>
  <c r="X350" i="34"/>
  <c r="AN351" i="34"/>
  <c r="BD352" i="34"/>
  <c r="X354" i="34"/>
  <c r="BP354" i="34"/>
  <c r="BK355" i="34"/>
  <c r="BF356" i="34"/>
  <c r="AZ357" i="34"/>
  <c r="AU358" i="34"/>
  <c r="AP359" i="34"/>
  <c r="AJ360" i="34"/>
  <c r="AE361" i="34"/>
  <c r="Z362" i="34"/>
  <c r="BP362" i="34"/>
  <c r="BK363" i="34"/>
  <c r="BF364" i="34"/>
  <c r="AZ365" i="34"/>
  <c r="AU366" i="34"/>
  <c r="AP367" i="34"/>
  <c r="AJ368" i="34"/>
  <c r="AE369" i="34"/>
  <c r="Z370" i="34"/>
  <c r="BP370" i="34"/>
  <c r="BK371" i="34"/>
  <c r="BA372" i="34"/>
  <c r="AK373" i="34"/>
  <c r="BQ373" i="34"/>
  <c r="BA374" i="34"/>
  <c r="AK375" i="34"/>
  <c r="BQ375" i="34"/>
  <c r="BI339" i="34"/>
  <c r="BQ363" i="34"/>
  <c r="BN326" i="34"/>
  <c r="Z341" i="34"/>
  <c r="AM308" i="34"/>
  <c r="BC326" i="34"/>
  <c r="BK333" i="34"/>
  <c r="AY340" i="34"/>
  <c r="BO345" i="34"/>
  <c r="BH335" i="34"/>
  <c r="BH345" i="34"/>
  <c r="AU349" i="34"/>
  <c r="W353" i="34"/>
  <c r="BJ355" i="34"/>
  <c r="AD358" i="34"/>
  <c r="AT360" i="34"/>
  <c r="BO362" i="34"/>
  <c r="AI365" i="34"/>
  <c r="AY367" i="34"/>
  <c r="X370" i="34"/>
  <c r="AN372" i="34"/>
  <c r="AB374" i="34"/>
  <c r="BP375" i="34"/>
  <c r="BD377" i="34"/>
  <c r="BP378" i="34"/>
  <c r="BP379" i="34"/>
  <c r="X381" i="34"/>
  <c r="AB382" i="34"/>
  <c r="AF383" i="34"/>
  <c r="AF384" i="34"/>
  <c r="X385" i="34"/>
  <c r="BP385" i="34"/>
  <c r="BL386" i="34"/>
  <c r="BD387" i="34"/>
  <c r="AZ388" i="34"/>
  <c r="AV389" i="34"/>
  <c r="AN390" i="34"/>
  <c r="V42" i="34"/>
  <c r="V82" i="34"/>
  <c r="V126" i="34"/>
  <c r="V170" i="34"/>
  <c r="U40" i="34"/>
  <c r="U84" i="34"/>
  <c r="U128" i="34"/>
  <c r="U168" i="34"/>
  <c r="S34" i="34"/>
  <c r="S66" i="34"/>
  <c r="S98" i="34"/>
  <c r="K17" i="34"/>
  <c r="BZ17" i="34" s="1"/>
  <c r="K49" i="34"/>
  <c r="BZ49" i="34" s="1"/>
  <c r="K81" i="34"/>
  <c r="BZ81" i="34" s="1"/>
  <c r="K113" i="34"/>
  <c r="BZ113" i="34" s="1"/>
  <c r="K145" i="34"/>
  <c r="BZ145" i="34" s="1"/>
  <c r="K177" i="34"/>
  <c r="BZ177" i="34" s="1"/>
  <c r="K209" i="34"/>
  <c r="G26" i="34"/>
  <c r="G58" i="34"/>
  <c r="G90" i="34"/>
  <c r="G122" i="34"/>
  <c r="G154" i="34"/>
  <c r="G186" i="34"/>
  <c r="G218" i="34"/>
  <c r="G250" i="34"/>
  <c r="G282" i="34"/>
  <c r="H31" i="34"/>
  <c r="H63" i="34"/>
  <c r="H95" i="34"/>
  <c r="H127" i="34"/>
  <c r="H159" i="34"/>
  <c r="H191" i="34"/>
  <c r="H223" i="34"/>
  <c r="H255" i="34"/>
  <c r="J28" i="34"/>
  <c r="BY28" i="34" s="1"/>
  <c r="J60" i="34"/>
  <c r="BY60" i="34" s="1"/>
  <c r="J92" i="34"/>
  <c r="BY92" i="34" s="1"/>
  <c r="J124" i="34"/>
  <c r="BY124" i="34" s="1"/>
  <c r="J156" i="34"/>
  <c r="J188" i="34"/>
  <c r="J220" i="34"/>
  <c r="F28" i="34"/>
  <c r="F60" i="34"/>
  <c r="F92" i="34"/>
  <c r="F124" i="34"/>
  <c r="F156" i="34"/>
  <c r="F188" i="34"/>
  <c r="F220" i="34"/>
  <c r="EY132" i="33"/>
  <c r="EY164" i="33"/>
  <c r="EY196" i="33"/>
  <c r="EY228" i="33"/>
  <c r="EY260" i="33"/>
  <c r="EY292" i="33"/>
  <c r="S114" i="33"/>
  <c r="S146" i="33"/>
  <c r="S178" i="33"/>
  <c r="S210" i="33"/>
  <c r="S242" i="33"/>
  <c r="S274" i="33"/>
  <c r="S306" i="33"/>
  <c r="S338" i="33"/>
  <c r="S370" i="33"/>
  <c r="S402" i="33"/>
  <c r="S434" i="33"/>
  <c r="G35" i="33"/>
  <c r="G39" i="33"/>
  <c r="G44" i="33"/>
  <c r="AA309" i="34"/>
  <c r="BM316" i="34"/>
  <c r="AE322" i="34"/>
  <c r="BL324" i="34"/>
  <c r="AV327" i="34"/>
  <c r="AF330" i="34"/>
  <c r="BL332" i="34"/>
  <c r="AV335" i="34"/>
  <c r="AF338" i="34"/>
  <c r="BL340" i="34"/>
  <c r="AV343" i="34"/>
  <c r="AF346" i="34"/>
  <c r="AV347" i="34"/>
  <c r="BL348" i="34"/>
  <c r="AF350" i="34"/>
  <c r="AV351" i="34"/>
  <c r="BL352" i="34"/>
  <c r="AE354" i="34"/>
  <c r="Z355" i="34"/>
  <c r="BP355" i="34"/>
  <c r="BK356" i="34"/>
  <c r="BF357" i="34"/>
  <c r="AZ358" i="34"/>
  <c r="AU359" i="34"/>
  <c r="AP360" i="34"/>
  <c r="AJ361" i="34"/>
  <c r="AE362" i="34"/>
  <c r="Z363" i="34"/>
  <c r="BP363" i="34"/>
  <c r="BK364" i="34"/>
  <c r="BF365" i="34"/>
  <c r="AZ366" i="34"/>
  <c r="AU367" i="34"/>
  <c r="AP368" i="34"/>
  <c r="AJ369" i="34"/>
  <c r="AE370" i="34"/>
  <c r="Z371" i="34"/>
  <c r="BP371" i="34"/>
  <c r="BE372" i="34"/>
  <c r="AO373" i="34"/>
  <c r="Y374" i="34"/>
  <c r="BE374" i="34"/>
  <c r="AO375" i="34"/>
  <c r="Y376" i="34"/>
  <c r="AY273" i="34"/>
  <c r="Y345" i="34"/>
  <c r="BA366" i="34"/>
  <c r="BB328" i="34"/>
  <c r="BN342" i="34"/>
  <c r="BC314" i="34"/>
  <c r="AY327" i="34"/>
  <c r="BC334" i="34"/>
  <c r="AI341" i="34"/>
  <c r="AA310" i="34"/>
  <c r="BH336" i="34"/>
  <c r="AM346" i="34"/>
  <c r="W350" i="34"/>
  <c r="AU353" i="34"/>
  <c r="X356" i="34"/>
  <c r="AT358" i="34"/>
  <c r="BJ360" i="34"/>
  <c r="AD363" i="34"/>
  <c r="AY365" i="34"/>
  <c r="BO367" i="34"/>
  <c r="AI370" i="34"/>
  <c r="AZ372" i="34"/>
  <c r="AN374" i="34"/>
  <c r="AB376" i="34"/>
  <c r="BL377" i="34"/>
  <c r="X379" i="34"/>
  <c r="AB380" i="34"/>
  <c r="AF381" i="34"/>
  <c r="AJ382" i="34"/>
  <c r="AJ383" i="34"/>
  <c r="AJ384" i="34"/>
  <c r="AF385" i="34"/>
  <c r="AB386" i="34"/>
  <c r="BP386" i="34"/>
  <c r="BL387" i="34"/>
  <c r="BH388" i="34"/>
  <c r="AZ389" i="34"/>
  <c r="AV390" i="34"/>
  <c r="V46" i="34"/>
  <c r="V86" i="34"/>
  <c r="V130" i="34"/>
  <c r="U44" i="34"/>
  <c r="U88" i="34"/>
  <c r="U132" i="34"/>
  <c r="U172" i="34"/>
  <c r="S38" i="34"/>
  <c r="S70" i="34"/>
  <c r="S102" i="34"/>
  <c r="K21" i="34"/>
  <c r="BZ21" i="34" s="1"/>
  <c r="K53" i="34"/>
  <c r="BZ53" i="34" s="1"/>
  <c r="K85" i="34"/>
  <c r="BZ85" i="34" s="1"/>
  <c r="K117" i="34"/>
  <c r="BZ117" i="34" s="1"/>
  <c r="K149" i="34"/>
  <c r="BZ149" i="34" s="1"/>
  <c r="K181" i="34"/>
  <c r="BZ181" i="34" s="1"/>
  <c r="K213" i="34"/>
  <c r="G30" i="34"/>
  <c r="G62" i="34"/>
  <c r="G94" i="34"/>
  <c r="G126" i="34"/>
  <c r="G158" i="34"/>
  <c r="G190" i="34"/>
  <c r="G222" i="34"/>
  <c r="G254" i="34"/>
  <c r="G286" i="34"/>
  <c r="H35" i="34"/>
  <c r="H67" i="34"/>
  <c r="H99" i="34"/>
  <c r="H131" i="34"/>
  <c r="H163" i="34"/>
  <c r="H195" i="34"/>
  <c r="H227" i="34"/>
  <c r="H259" i="34"/>
  <c r="J32" i="34"/>
  <c r="BY32" i="34" s="1"/>
  <c r="J64" i="34"/>
  <c r="BY64" i="34" s="1"/>
  <c r="J96" i="34"/>
  <c r="BY96" i="34" s="1"/>
  <c r="J128" i="34"/>
  <c r="BY128" i="34" s="1"/>
  <c r="J160" i="34"/>
  <c r="J192" i="34"/>
  <c r="F32" i="34"/>
  <c r="F64" i="34"/>
  <c r="F96" i="34"/>
  <c r="F128" i="34"/>
  <c r="F160" i="34"/>
  <c r="F192" i="34"/>
  <c r="EY136" i="33"/>
  <c r="EY168" i="33"/>
  <c r="EY200" i="33"/>
  <c r="EY232" i="33"/>
  <c r="EY264" i="33"/>
  <c r="EY296" i="33"/>
  <c r="S118" i="33"/>
  <c r="S150" i="33"/>
  <c r="S182" i="33"/>
  <c r="S214" i="33"/>
  <c r="AR290" i="34"/>
  <c r="BQ347" i="34"/>
  <c r="AK369" i="34"/>
  <c r="AP330" i="34"/>
  <c r="BB344" i="34"/>
  <c r="AM318" i="34"/>
  <c r="AU328" i="34"/>
  <c r="AY335" i="34"/>
  <c r="BO341" i="34"/>
  <c r="AO317" i="34"/>
  <c r="AR338" i="34"/>
  <c r="BK346" i="34"/>
  <c r="AM350" i="34"/>
  <c r="W354" i="34"/>
  <c r="AN356" i="34"/>
  <c r="BD358" i="34"/>
  <c r="AD361" i="34"/>
  <c r="AT363" i="34"/>
  <c r="BJ365" i="34"/>
  <c r="AI368" i="34"/>
  <c r="AY370" i="34"/>
  <c r="BH372" i="34"/>
  <c r="AZ374" i="34"/>
  <c r="AN376" i="34"/>
  <c r="BP377" i="34"/>
  <c r="AF379" i="34"/>
  <c r="AJ380" i="34"/>
  <c r="AJ381" i="34"/>
  <c r="AN382" i="34"/>
  <c r="AR383" i="34"/>
  <c r="AN384" i="34"/>
  <c r="AJ385" i="34"/>
  <c r="AF386" i="34"/>
  <c r="X387" i="34"/>
  <c r="BP387" i="34"/>
  <c r="BL388" i="34"/>
  <c r="BD389" i="34"/>
  <c r="AZ390" i="34"/>
  <c r="V10" i="34"/>
  <c r="V50" i="34"/>
  <c r="V94" i="34"/>
  <c r="V138" i="34"/>
  <c r="U8" i="34"/>
  <c r="U52" i="34"/>
  <c r="U96" i="34"/>
  <c r="U136" i="34"/>
  <c r="S10" i="34"/>
  <c r="S42" i="34"/>
  <c r="S74" i="34"/>
  <c r="S106" i="34"/>
  <c r="K25" i="34"/>
  <c r="BZ25" i="34" s="1"/>
  <c r="K57" i="34"/>
  <c r="BZ57" i="34" s="1"/>
  <c r="K89" i="34"/>
  <c r="BZ89" i="34" s="1"/>
  <c r="K121" i="34"/>
  <c r="BZ121" i="34" s="1"/>
  <c r="K153" i="34"/>
  <c r="BZ153" i="34" s="1"/>
  <c r="K185" i="34"/>
  <c r="BZ185" i="34" s="1"/>
  <c r="K217" i="34"/>
  <c r="G34" i="34"/>
  <c r="G66" i="34"/>
  <c r="G98" i="34"/>
  <c r="G130" i="34"/>
  <c r="G162" i="34"/>
  <c r="G194" i="34"/>
  <c r="G226" i="34"/>
  <c r="G258" i="34"/>
  <c r="H7" i="34"/>
  <c r="H39" i="34"/>
  <c r="H71" i="34"/>
  <c r="H103" i="34"/>
  <c r="H135" i="34"/>
  <c r="H167" i="34"/>
  <c r="H199" i="34"/>
  <c r="H231" i="34"/>
  <c r="J36" i="34"/>
  <c r="BY36" i="34" s="1"/>
  <c r="J68" i="34"/>
  <c r="BY68" i="34" s="1"/>
  <c r="J100" i="34"/>
  <c r="BY100" i="34" s="1"/>
  <c r="J132" i="34"/>
  <c r="BY132" i="34" s="1"/>
  <c r="J164" i="34"/>
  <c r="J196" i="34"/>
  <c r="F36" i="34"/>
  <c r="F68" i="34"/>
  <c r="F100" i="34"/>
  <c r="F132" i="34"/>
  <c r="F164" i="34"/>
  <c r="F196" i="34"/>
  <c r="EY108" i="33"/>
  <c r="EY140" i="33"/>
  <c r="EY172" i="33"/>
  <c r="EY204" i="33"/>
  <c r="EY236" i="33"/>
  <c r="EY268" i="33"/>
  <c r="EY300" i="33"/>
  <c r="S122" i="33"/>
  <c r="S154" i="33"/>
  <c r="S186" i="33"/>
  <c r="S218" i="33"/>
  <c r="S250" i="33"/>
  <c r="S282" i="33"/>
  <c r="S314" i="33"/>
  <c r="S346" i="33"/>
  <c r="S378" i="33"/>
  <c r="S410" i="33"/>
  <c r="S442" i="33"/>
  <c r="M32" i="33"/>
  <c r="BG311" i="34"/>
  <c r="AG318" i="34"/>
  <c r="BL322" i="34"/>
  <c r="AV325" i="34"/>
  <c r="AF328" i="34"/>
  <c r="BL330" i="34"/>
  <c r="AV333" i="34"/>
  <c r="AF336" i="34"/>
  <c r="BL338" i="34"/>
  <c r="AV341" i="34"/>
  <c r="AF344" i="34"/>
  <c r="AV346" i="34"/>
  <c r="BL347" i="34"/>
  <c r="AF349" i="34"/>
  <c r="AV350" i="34"/>
  <c r="BL351" i="34"/>
  <c r="AF353" i="34"/>
  <c r="AP354" i="34"/>
  <c r="AJ355" i="34"/>
  <c r="AE356" i="34"/>
  <c r="Z357" i="34"/>
  <c r="BP357" i="34"/>
  <c r="BK358" i="34"/>
  <c r="BF359" i="34"/>
  <c r="AZ360" i="34"/>
  <c r="AU361" i="34"/>
  <c r="AP362" i="34"/>
  <c r="AJ363" i="34"/>
  <c r="AE364" i="34"/>
  <c r="Z365" i="34"/>
  <c r="BP365" i="34"/>
  <c r="BK366" i="34"/>
  <c r="BF367" i="34"/>
  <c r="AZ368" i="34"/>
  <c r="AU369" i="34"/>
  <c r="AP370" i="34"/>
  <c r="AJ371" i="34"/>
  <c r="AB305" i="34"/>
  <c r="BA350" i="34"/>
  <c r="BQ371" i="34"/>
  <c r="AH332" i="34"/>
  <c r="AP346" i="34"/>
  <c r="AU320" i="34"/>
  <c r="AM329" i="34"/>
  <c r="AU336" i="34"/>
  <c r="AY342" i="34"/>
  <c r="AR322" i="34"/>
  <c r="AR339" i="34"/>
  <c r="AM347" i="34"/>
  <c r="BK350" i="34"/>
  <c r="AI354" i="34"/>
  <c r="BD356" i="34"/>
  <c r="X359" i="34"/>
  <c r="AN361" i="34"/>
  <c r="BJ363" i="34"/>
  <c r="AD366" i="34"/>
  <c r="AT368" i="34"/>
  <c r="BO370" i="34"/>
  <c r="X373" i="34"/>
  <c r="BH374" i="34"/>
  <c r="AZ376" i="34"/>
  <c r="AB378" i="34"/>
  <c r="AJ379" i="34"/>
  <c r="AN380" i="34"/>
  <c r="AR381" i="34"/>
  <c r="AV382" i="34"/>
  <c r="AZ383" i="34"/>
  <c r="AV384" i="34"/>
  <c r="AR385" i="34"/>
  <c r="AJ386" i="34"/>
  <c r="AF387" i="34"/>
  <c r="AB388" i="34"/>
  <c r="BP388" i="34"/>
  <c r="BL389" i="34"/>
  <c r="BH390" i="34"/>
  <c r="V14" i="34"/>
  <c r="V54" i="34"/>
  <c r="V98" i="34"/>
  <c r="V142" i="34"/>
  <c r="U12" i="34"/>
  <c r="U56" i="34"/>
  <c r="U100" i="34"/>
  <c r="U140" i="34"/>
  <c r="S14" i="34"/>
  <c r="S46" i="34"/>
  <c r="S78" i="34"/>
  <c r="S110" i="34"/>
  <c r="K29" i="34"/>
  <c r="BZ29" i="34" s="1"/>
  <c r="K61" i="34"/>
  <c r="BZ61" i="34" s="1"/>
  <c r="K93" i="34"/>
  <c r="BZ93" i="34" s="1"/>
  <c r="K125" i="34"/>
  <c r="BZ125" i="34" s="1"/>
  <c r="K157" i="34"/>
  <c r="BZ157" i="34" s="1"/>
  <c r="K189" i="34"/>
  <c r="BZ189" i="34" s="1"/>
  <c r="G6" i="34"/>
  <c r="G38" i="34"/>
  <c r="G70" i="34"/>
  <c r="G102" i="34"/>
  <c r="G134" i="34"/>
  <c r="G166" i="34"/>
  <c r="G198" i="34"/>
  <c r="G230" i="34"/>
  <c r="G262" i="34"/>
  <c r="H11" i="34"/>
  <c r="H43" i="34"/>
  <c r="H75" i="34"/>
  <c r="H107" i="34"/>
  <c r="H139" i="34"/>
  <c r="H171" i="34"/>
  <c r="H203" i="34"/>
  <c r="H235" i="34"/>
  <c r="J8" i="34"/>
  <c r="BY8" i="34" s="1"/>
  <c r="J40" i="34"/>
  <c r="BY40" i="34" s="1"/>
  <c r="J72" i="34"/>
  <c r="BY72" i="34" s="1"/>
  <c r="J104" i="34"/>
  <c r="BY104" i="34" s="1"/>
  <c r="J136" i="34"/>
  <c r="BY136" i="34" s="1"/>
  <c r="J168" i="34"/>
  <c r="J200" i="34"/>
  <c r="F8" i="34"/>
  <c r="F40" i="34"/>
  <c r="F72" i="34"/>
  <c r="F104" i="34"/>
  <c r="F136" i="34"/>
  <c r="F168" i="34"/>
  <c r="F200" i="34"/>
  <c r="EY112" i="33"/>
  <c r="EY144" i="33"/>
  <c r="EY176" i="33"/>
  <c r="EY208" i="33"/>
  <c r="EY240" i="33"/>
  <c r="EY272" i="33"/>
  <c r="S126" i="33"/>
  <c r="S158" i="33"/>
  <c r="S190" i="33"/>
  <c r="S222" i="33"/>
  <c r="S254" i="33"/>
  <c r="S286" i="33"/>
  <c r="S318" i="33"/>
  <c r="S350" i="33"/>
  <c r="S382" i="33"/>
  <c r="S414" i="33"/>
  <c r="S446" i="33"/>
  <c r="E33" i="33"/>
  <c r="M41" i="33"/>
  <c r="AA313" i="34"/>
  <c r="BM318" i="34"/>
  <c r="AF323" i="34"/>
  <c r="BL325" i="34"/>
  <c r="AV328" i="34"/>
  <c r="AF331" i="34"/>
  <c r="BL333" i="34"/>
  <c r="AV336" i="34"/>
  <c r="AF339" i="34"/>
  <c r="BL341" i="34"/>
  <c r="AV344" i="34"/>
  <c r="BD346" i="34"/>
  <c r="X348" i="34"/>
  <c r="AN349" i="34"/>
  <c r="BD350" i="34"/>
  <c r="X352" i="34"/>
  <c r="AN353" i="34"/>
  <c r="AU354" i="34"/>
  <c r="AP355" i="34"/>
  <c r="AJ356" i="34"/>
  <c r="AE357" i="34"/>
  <c r="Z358" i="34"/>
  <c r="BP358" i="34"/>
  <c r="BK359" i="34"/>
  <c r="BF360" i="34"/>
  <c r="AZ361" i="34"/>
  <c r="AU362" i="34"/>
  <c r="AP363" i="34"/>
  <c r="AJ364" i="34"/>
  <c r="AE365" i="34"/>
  <c r="Z366" i="34"/>
  <c r="BP366" i="34"/>
  <c r="BK367" i="34"/>
  <c r="BF368" i="34"/>
  <c r="AZ369" i="34"/>
  <c r="AU370" i="34"/>
  <c r="AP371" i="34"/>
  <c r="AJ372" i="34"/>
  <c r="BQ372" i="34"/>
  <c r="BA373" i="34"/>
  <c r="AK374" i="34"/>
  <c r="BQ374" i="34"/>
  <c r="BA375" i="34"/>
  <c r="AK376" i="34"/>
  <c r="BQ376" i="34"/>
  <c r="BA377" i="34"/>
  <c r="AK378" i="34"/>
  <c r="BQ378" i="34"/>
  <c r="BA379" i="34"/>
  <c r="AK380" i="34"/>
  <c r="BQ380" i="34"/>
  <c r="BA381" i="34"/>
  <c r="AK382" i="34"/>
  <c r="BQ382" i="34"/>
  <c r="BA383" i="34"/>
  <c r="AK384" i="34"/>
  <c r="BQ384" i="34"/>
  <c r="BA385" i="34"/>
  <c r="BH315" i="34"/>
  <c r="AK353" i="34"/>
  <c r="AY312" i="34"/>
  <c r="BR333" i="34"/>
  <c r="AH348" i="34"/>
  <c r="AQ322" i="34"/>
  <c r="AI330" i="34"/>
  <c r="AM337" i="34"/>
  <c r="AI343" i="34"/>
  <c r="AB325" i="34"/>
  <c r="AB341" i="34"/>
  <c r="BC347" i="34"/>
  <c r="AM351" i="34"/>
  <c r="AY354" i="34"/>
  <c r="BO356" i="34"/>
  <c r="AN359" i="34"/>
  <c r="BD361" i="34"/>
  <c r="X364" i="34"/>
  <c r="AT366" i="34"/>
  <c r="BJ368" i="34"/>
  <c r="AD371" i="34"/>
  <c r="AJ373" i="34"/>
  <c r="X375" i="34"/>
  <c r="BH376" i="34"/>
  <c r="AN378" i="34"/>
  <c r="AR379" i="34"/>
  <c r="AV380" i="34"/>
  <c r="AZ381" i="34"/>
  <c r="AZ382" i="34"/>
  <c r="BD383" i="34"/>
  <c r="AZ384" i="34"/>
  <c r="AV385" i="34"/>
  <c r="AN386" i="34"/>
  <c r="AJ387" i="34"/>
  <c r="AF388" i="34"/>
  <c r="X389" i="34"/>
  <c r="BP389" i="34"/>
  <c r="BL390" i="34"/>
  <c r="V18" i="34"/>
  <c r="V62" i="34"/>
  <c r="V106" i="34"/>
  <c r="V146" i="34"/>
  <c r="U20" i="34"/>
  <c r="U64" i="34"/>
  <c r="U104" i="34"/>
  <c r="U148" i="34"/>
  <c r="S18" i="34"/>
  <c r="S50" i="34"/>
  <c r="S82" i="34"/>
  <c r="S114" i="34"/>
  <c r="K33" i="34"/>
  <c r="BZ33" i="34" s="1"/>
  <c r="K65" i="34"/>
  <c r="BZ65" i="34" s="1"/>
  <c r="K97" i="34"/>
  <c r="BZ97" i="34" s="1"/>
  <c r="K129" i="34"/>
  <c r="BZ129" i="34" s="1"/>
  <c r="K161" i="34"/>
  <c r="BZ161" i="34" s="1"/>
  <c r="K193" i="34"/>
  <c r="G10" i="34"/>
  <c r="G42" i="34"/>
  <c r="G74" i="34"/>
  <c r="G106" i="34"/>
  <c r="G138" i="34"/>
  <c r="G170" i="34"/>
  <c r="G202" i="34"/>
  <c r="G234" i="34"/>
  <c r="G266" i="34"/>
  <c r="H15" i="34"/>
  <c r="H47" i="34"/>
  <c r="H79" i="34"/>
  <c r="H111" i="34"/>
  <c r="H143" i="34"/>
  <c r="H175" i="34"/>
  <c r="H207" i="34"/>
  <c r="H239" i="34"/>
  <c r="J12" i="34"/>
  <c r="BY12" i="34" s="1"/>
  <c r="J44" i="34"/>
  <c r="BY44" i="34" s="1"/>
  <c r="J76" i="34"/>
  <c r="BY76" i="34" s="1"/>
  <c r="J108" i="34"/>
  <c r="BY108" i="34" s="1"/>
  <c r="J140" i="34"/>
  <c r="BY140" i="34" s="1"/>
  <c r="J172" i="34"/>
  <c r="J204" i="34"/>
  <c r="F12" i="34"/>
  <c r="F44" i="34"/>
  <c r="F76" i="34"/>
  <c r="F108" i="34"/>
  <c r="F140" i="34"/>
  <c r="F172" i="34"/>
  <c r="F204" i="34"/>
  <c r="EY116" i="33"/>
  <c r="EY148" i="33"/>
  <c r="EY180" i="33"/>
  <c r="EY212" i="33"/>
  <c r="EY244" i="33"/>
  <c r="EY276" i="33"/>
  <c r="S130" i="33"/>
  <c r="S162" i="33"/>
  <c r="S194" i="33"/>
  <c r="S226" i="33"/>
  <c r="S258" i="33"/>
  <c r="S290" i="33"/>
  <c r="S322" i="33"/>
  <c r="S354" i="33"/>
  <c r="S386" i="33"/>
  <c r="S418" i="33"/>
  <c r="S450" i="33"/>
  <c r="L33" i="33"/>
  <c r="L37" i="33"/>
  <c r="E42" i="33"/>
  <c r="BG303" i="34"/>
  <c r="AG314" i="34"/>
  <c r="AW319" i="34"/>
  <c r="AV323" i="34"/>
  <c r="AF326" i="34"/>
  <c r="BL328" i="34"/>
  <c r="AV331" i="34"/>
  <c r="AF334" i="34"/>
  <c r="BL336" i="34"/>
  <c r="AV339" i="34"/>
  <c r="AF342" i="34"/>
  <c r="BL344" i="34"/>
  <c r="BL346" i="34"/>
  <c r="AF348" i="34"/>
  <c r="AV349" i="34"/>
  <c r="BL350" i="34"/>
  <c r="AF352" i="34"/>
  <c r="AV353" i="34"/>
  <c r="AZ354" i="34"/>
  <c r="AU355" i="34"/>
  <c r="AP356" i="34"/>
  <c r="AJ357" i="34"/>
  <c r="AE358" i="34"/>
  <c r="Z359" i="34"/>
  <c r="BP359" i="34"/>
  <c r="BK360" i="34"/>
  <c r="BF361" i="34"/>
  <c r="AZ362" i="34"/>
  <c r="AU363" i="34"/>
  <c r="AP364" i="34"/>
  <c r="AJ365" i="34"/>
  <c r="AE366" i="34"/>
  <c r="Z367" i="34"/>
  <c r="BP367" i="34"/>
  <c r="BK368" i="34"/>
  <c r="BF369" i="34"/>
  <c r="AZ370" i="34"/>
  <c r="AU371" i="34"/>
  <c r="AO372" i="34"/>
  <c r="Y373" i="34"/>
  <c r="BE373" i="34"/>
  <c r="AO374" i="34"/>
  <c r="Y375" i="34"/>
  <c r="AI317" i="34"/>
  <c r="BQ355" i="34"/>
  <c r="BA318" i="34"/>
  <c r="BF335" i="34"/>
  <c r="BR349" i="34"/>
  <c r="AQ323" i="34"/>
  <c r="AE331" i="34"/>
  <c r="AI338" i="34"/>
  <c r="BO343" i="34"/>
  <c r="BH327" i="34"/>
  <c r="AB342" i="34"/>
  <c r="AE348" i="34"/>
  <c r="BC351" i="34"/>
  <c r="BO354" i="34"/>
  <c r="AI357" i="34"/>
  <c r="AY359" i="34"/>
  <c r="X362" i="34"/>
  <c r="AN364" i="34"/>
  <c r="BD366" i="34"/>
  <c r="AD369" i="34"/>
  <c r="AT371" i="34"/>
  <c r="AR373" i="34"/>
  <c r="AJ375" i="34"/>
  <c r="X377" i="34"/>
  <c r="AV378" i="34"/>
  <c r="AZ379" i="34"/>
  <c r="AZ380" i="34"/>
  <c r="BD381" i="34"/>
  <c r="BH382" i="34"/>
  <c r="BL383" i="34"/>
  <c r="BH384" i="34"/>
  <c r="AZ385" i="34"/>
  <c r="AV386" i="34"/>
  <c r="AR387" i="34"/>
  <c r="AJ388" i="34"/>
  <c r="AF389" i="34"/>
  <c r="AB390" i="34"/>
  <c r="BP390" i="34"/>
  <c r="V22" i="34"/>
  <c r="V66" i="34"/>
  <c r="V110" i="34"/>
  <c r="V150" i="34"/>
  <c r="U24" i="34"/>
  <c r="U68" i="34"/>
  <c r="U108" i="34"/>
  <c r="U152" i="34"/>
  <c r="S22" i="34"/>
  <c r="S54" i="34"/>
  <c r="S86" i="34"/>
  <c r="K5" i="34"/>
  <c r="BZ5" i="34" s="1"/>
  <c r="K37" i="34"/>
  <c r="BZ37" i="34" s="1"/>
  <c r="K69" i="34"/>
  <c r="BZ69" i="34" s="1"/>
  <c r="K101" i="34"/>
  <c r="BZ101" i="34" s="1"/>
  <c r="K133" i="34"/>
  <c r="BZ133" i="34" s="1"/>
  <c r="K165" i="34"/>
  <c r="BZ165" i="34" s="1"/>
  <c r="K197" i="34"/>
  <c r="G14" i="34"/>
  <c r="G46" i="34"/>
  <c r="G78" i="34"/>
  <c r="G110" i="34"/>
  <c r="G142" i="34"/>
  <c r="G174" i="34"/>
  <c r="G206" i="34"/>
  <c r="G238" i="34"/>
  <c r="G270" i="34"/>
  <c r="H19" i="34"/>
  <c r="H51" i="34"/>
  <c r="H83" i="34"/>
  <c r="H115" i="34"/>
  <c r="H147" i="34"/>
  <c r="H179" i="34"/>
  <c r="H211" i="34"/>
  <c r="H243" i="34"/>
  <c r="J16" i="34"/>
  <c r="BY16" i="34" s="1"/>
  <c r="J48" i="34"/>
  <c r="BY48" i="34" s="1"/>
  <c r="J80" i="34"/>
  <c r="BY80" i="34" s="1"/>
  <c r="J112" i="34"/>
  <c r="BY112" i="34" s="1"/>
  <c r="J144" i="34"/>
  <c r="BY144" i="34" s="1"/>
  <c r="J176" i="34"/>
  <c r="J208" i="34"/>
  <c r="F16" i="34"/>
  <c r="F48" i="34"/>
  <c r="F80" i="34"/>
  <c r="F112" i="34"/>
  <c r="F144" i="34"/>
  <c r="F176" i="34"/>
  <c r="F208" i="34"/>
  <c r="EY120" i="33"/>
  <c r="EY152" i="33"/>
  <c r="EY184" i="33"/>
  <c r="EY216" i="33"/>
  <c r="EY248" i="33"/>
  <c r="EY280" i="33"/>
  <c r="S38" i="33"/>
  <c r="S134" i="33"/>
  <c r="S166" i="33"/>
  <c r="S198" i="33"/>
  <c r="S230" i="33"/>
  <c r="S262" i="33"/>
  <c r="S294" i="33"/>
  <c r="S326" i="33"/>
  <c r="S358" i="33"/>
  <c r="S390" i="33"/>
  <c r="S422" i="33"/>
  <c r="S454" i="33"/>
  <c r="Q37" i="33"/>
  <c r="M42" i="33"/>
  <c r="AA305" i="34"/>
  <c r="BM314" i="34"/>
  <c r="AG320" i="34"/>
  <c r="BL323" i="34"/>
  <c r="AV326" i="34"/>
  <c r="AF329" i="34"/>
  <c r="BL331" i="34"/>
  <c r="AV334" i="34"/>
  <c r="AF337" i="34"/>
  <c r="BL339" i="34"/>
  <c r="AV342" i="34"/>
  <c r="AF345" i="34"/>
  <c r="X347" i="34"/>
  <c r="AN348" i="34"/>
  <c r="BD349" i="34"/>
  <c r="X351" i="34"/>
  <c r="AN352" i="34"/>
  <c r="BD353" i="34"/>
  <c r="BF354" i="34"/>
  <c r="AZ355" i="34"/>
  <c r="AU356" i="34"/>
  <c r="AP357" i="34"/>
  <c r="AJ358" i="34"/>
  <c r="AE359" i="34"/>
  <c r="Z360" i="34"/>
  <c r="BP360" i="34"/>
  <c r="BK361" i="34"/>
  <c r="BF362" i="34"/>
  <c r="AZ363" i="34"/>
  <c r="AU364" i="34"/>
  <c r="AP365" i="34"/>
  <c r="AJ366" i="34"/>
  <c r="AE367" i="34"/>
  <c r="Z368" i="34"/>
  <c r="BP368" i="34"/>
  <c r="BK369" i="34"/>
  <c r="BF370" i="34"/>
  <c r="AZ371" i="34"/>
  <c r="AS372" i="34"/>
  <c r="AC373" i="34"/>
  <c r="BI373" i="34"/>
  <c r="AS374" i="34"/>
  <c r="AC375" i="34"/>
  <c r="BI375" i="34"/>
  <c r="AS376" i="34"/>
  <c r="AC377" i="34"/>
  <c r="BI377" i="34"/>
  <c r="AS378" i="34"/>
  <c r="AC379" i="34"/>
  <c r="BI379" i="34"/>
  <c r="AS380" i="34"/>
  <c r="AC381" i="34"/>
  <c r="BI381" i="34"/>
  <c r="AS382" i="34"/>
  <c r="AC383" i="34"/>
  <c r="BI383" i="34"/>
  <c r="AS384" i="34"/>
  <c r="AC385" i="34"/>
  <c r="BI385" i="34"/>
  <c r="AS386" i="34"/>
  <c r="AC387" i="34"/>
  <c r="BI387" i="34"/>
  <c r="AS388" i="34"/>
  <c r="W332" i="34"/>
  <c r="AY357" i="34"/>
  <c r="AR375" i="34"/>
  <c r="BL384" i="34"/>
  <c r="U32" i="34"/>
  <c r="K41" i="34"/>
  <c r="BZ41" i="34" s="1"/>
  <c r="G82" i="34"/>
  <c r="H55" i="34"/>
  <c r="J20" i="34"/>
  <c r="BY20" i="34" s="1"/>
  <c r="EY284" i="33"/>
  <c r="S202" i="33"/>
  <c r="S342" i="33"/>
  <c r="Q42" i="33"/>
  <c r="AF324" i="34"/>
  <c r="BL334" i="34"/>
  <c r="AV345" i="34"/>
  <c r="AF351" i="34"/>
  <c r="BF355" i="34"/>
  <c r="AJ359" i="34"/>
  <c r="BK362" i="34"/>
  <c r="AP366" i="34"/>
  <c r="BP369" i="34"/>
  <c r="BI372" i="34"/>
  <c r="AW374" i="34"/>
  <c r="AC376" i="34"/>
  <c r="Y377" i="34"/>
  <c r="BQ377" i="34"/>
  <c r="BI378" i="34"/>
  <c r="BE379" i="34"/>
  <c r="BA380" i="34"/>
  <c r="AS381" i="34"/>
  <c r="AO382" i="34"/>
  <c r="AK383" i="34"/>
  <c r="AC384" i="34"/>
  <c r="Y385" i="34"/>
  <c r="BQ385" i="34"/>
  <c r="BE386" i="34"/>
  <c r="AS387" i="34"/>
  <c r="AG388" i="34"/>
  <c r="BQ388" i="34"/>
  <c r="BA389" i="34"/>
  <c r="AK390" i="34"/>
  <c r="BQ390" i="34"/>
  <c r="V19" i="34"/>
  <c r="V51" i="34"/>
  <c r="V83" i="34"/>
  <c r="V115" i="34"/>
  <c r="V147" i="34"/>
  <c r="U9" i="34"/>
  <c r="U41" i="34"/>
  <c r="U73" i="34"/>
  <c r="U105" i="34"/>
  <c r="U137" i="34"/>
  <c r="U169" i="34"/>
  <c r="S31" i="34"/>
  <c r="S63" i="34"/>
  <c r="S95" i="34"/>
  <c r="K14" i="34"/>
  <c r="BZ14" i="34" s="1"/>
  <c r="K46" i="34"/>
  <c r="BZ46" i="34" s="1"/>
  <c r="K78" i="34"/>
  <c r="BZ78" i="34" s="1"/>
  <c r="K110" i="34"/>
  <c r="BZ110" i="34" s="1"/>
  <c r="K142" i="34"/>
  <c r="BZ142" i="34" s="1"/>
  <c r="K174" i="34"/>
  <c r="BZ174" i="34" s="1"/>
  <c r="K206" i="34"/>
  <c r="G23" i="34"/>
  <c r="G55" i="34"/>
  <c r="G87" i="34"/>
  <c r="G119" i="34"/>
  <c r="G151" i="34"/>
  <c r="G183" i="34"/>
  <c r="G215" i="34"/>
  <c r="G247" i="34"/>
  <c r="G279" i="34"/>
  <c r="H28" i="34"/>
  <c r="H60" i="34"/>
  <c r="H92" i="34"/>
  <c r="H124" i="34"/>
  <c r="H156" i="34"/>
  <c r="H188" i="34"/>
  <c r="H220" i="34"/>
  <c r="H252" i="34"/>
  <c r="J25" i="34"/>
  <c r="BY25" i="34" s="1"/>
  <c r="J57" i="34"/>
  <c r="BY57" i="34" s="1"/>
  <c r="J89" i="34"/>
  <c r="BY89" i="34" s="1"/>
  <c r="J121" i="34"/>
  <c r="BY121" i="34" s="1"/>
  <c r="J153" i="34"/>
  <c r="BY153" i="34" s="1"/>
  <c r="J185" i="34"/>
  <c r="J217" i="34"/>
  <c r="F25" i="34"/>
  <c r="F57" i="34"/>
  <c r="F89" i="34"/>
  <c r="F121" i="34"/>
  <c r="F153" i="34"/>
  <c r="F185" i="34"/>
  <c r="F217" i="34"/>
  <c r="EY129" i="33"/>
  <c r="EY161" i="33"/>
  <c r="EY193" i="33"/>
  <c r="EY225" i="33"/>
  <c r="EY257" i="33"/>
  <c r="EY289" i="33"/>
  <c r="S111" i="33"/>
  <c r="S143" i="33"/>
  <c r="S175" i="33"/>
  <c r="S207" i="33"/>
  <c r="S239" i="33"/>
  <c r="S271" i="33"/>
  <c r="S303" i="33"/>
  <c r="S335" i="33"/>
  <c r="S367" i="33"/>
  <c r="S399" i="33"/>
  <c r="S431" i="33"/>
  <c r="M33" i="33"/>
  <c r="M37" i="33"/>
  <c r="AQ313" i="34"/>
  <c r="Y319" i="34"/>
  <c r="AJ323" i="34"/>
  <c r="BP325" i="34"/>
  <c r="AZ328" i="34"/>
  <c r="AJ331" i="34"/>
  <c r="BP333" i="34"/>
  <c r="AZ336" i="34"/>
  <c r="AJ339" i="34"/>
  <c r="BP341" i="34"/>
  <c r="AZ344" i="34"/>
  <c r="BG346" i="34"/>
  <c r="AA348" i="34"/>
  <c r="AQ349" i="34"/>
  <c r="BG350" i="34"/>
  <c r="AA352" i="34"/>
  <c r="AQ353" i="34"/>
  <c r="AV354" i="34"/>
  <c r="AQ355" i="34"/>
  <c r="AL356" i="34"/>
  <c r="AF357" i="34"/>
  <c r="AA358" i="34"/>
  <c r="BR358" i="34"/>
  <c r="BL359" i="34"/>
  <c r="BG360" i="34"/>
  <c r="BB361" i="34"/>
  <c r="AV362" i="34"/>
  <c r="AQ363" i="34"/>
  <c r="AL364" i="34"/>
  <c r="AF365" i="34"/>
  <c r="AA366" i="34"/>
  <c r="AE339" i="34"/>
  <c r="BO359" i="34"/>
  <c r="AJ377" i="34"/>
  <c r="BD385" i="34"/>
  <c r="U72" i="34"/>
  <c r="K73" i="34"/>
  <c r="BZ73" i="34" s="1"/>
  <c r="G114" i="34"/>
  <c r="H87" i="34"/>
  <c r="J52" i="34"/>
  <c r="BY52" i="34" s="1"/>
  <c r="F20" i="34"/>
  <c r="S234" i="33"/>
  <c r="S362" i="33"/>
  <c r="P44" i="33"/>
  <c r="AF325" i="34"/>
  <c r="BL335" i="34"/>
  <c r="AN346" i="34"/>
  <c r="BD351" i="34"/>
  <c r="Z356" i="34"/>
  <c r="AZ359" i="34"/>
  <c r="AE363" i="34"/>
  <c r="BF366" i="34"/>
  <c r="AJ370" i="34"/>
  <c r="BM372" i="34"/>
  <c r="BI374" i="34"/>
  <c r="AG376" i="34"/>
  <c r="AG377" i="34"/>
  <c r="Y378" i="34"/>
  <c r="BM378" i="34"/>
  <c r="BM379" i="34"/>
  <c r="BE380" i="34"/>
  <c r="AW381" i="34"/>
  <c r="AW382" i="34"/>
  <c r="AO383" i="34"/>
  <c r="AG384" i="34"/>
  <c r="AG385" i="34"/>
  <c r="Y386" i="34"/>
  <c r="BI386" i="34"/>
  <c r="AW387" i="34"/>
  <c r="AK388" i="34"/>
  <c r="Y389" i="34"/>
  <c r="BE389" i="34"/>
  <c r="AO390" i="34"/>
  <c r="V23" i="34"/>
  <c r="V55" i="34"/>
  <c r="V87" i="34"/>
  <c r="V119" i="34"/>
  <c r="V151" i="34"/>
  <c r="U13" i="34"/>
  <c r="U45" i="34"/>
  <c r="U77" i="34"/>
  <c r="U109" i="34"/>
  <c r="U141" i="34"/>
  <c r="S35" i="34"/>
  <c r="S67" i="34"/>
  <c r="S99" i="34"/>
  <c r="K18" i="34"/>
  <c r="BZ18" i="34" s="1"/>
  <c r="K50" i="34"/>
  <c r="BZ50" i="34" s="1"/>
  <c r="K82" i="34"/>
  <c r="BZ82" i="34" s="1"/>
  <c r="K114" i="34"/>
  <c r="BZ114" i="34" s="1"/>
  <c r="K146" i="34"/>
  <c r="BZ146" i="34" s="1"/>
  <c r="K178" i="34"/>
  <c r="BZ178" i="34" s="1"/>
  <c r="K210" i="34"/>
  <c r="G27" i="34"/>
  <c r="G59" i="34"/>
  <c r="G91" i="34"/>
  <c r="G123" i="34"/>
  <c r="G155" i="34"/>
  <c r="G187" i="34"/>
  <c r="G219" i="34"/>
  <c r="G251" i="34"/>
  <c r="G283" i="34"/>
  <c r="H32" i="34"/>
  <c r="H64" i="34"/>
  <c r="H96" i="34"/>
  <c r="H128" i="34"/>
  <c r="H160" i="34"/>
  <c r="H192" i="34"/>
  <c r="H224" i="34"/>
  <c r="H256" i="34"/>
  <c r="J29" i="34"/>
  <c r="BY29" i="34" s="1"/>
  <c r="J61" i="34"/>
  <c r="BY61" i="34" s="1"/>
  <c r="J93" i="34"/>
  <c r="BY93" i="34" s="1"/>
  <c r="J125" i="34"/>
  <c r="BY125" i="34" s="1"/>
  <c r="J157" i="34"/>
  <c r="J189" i="34"/>
  <c r="J221" i="34"/>
  <c r="F29" i="34"/>
  <c r="F61" i="34"/>
  <c r="F93" i="34"/>
  <c r="F125" i="34"/>
  <c r="F157" i="34"/>
  <c r="F189" i="34"/>
  <c r="F221" i="34"/>
  <c r="EY133" i="33"/>
  <c r="EY165" i="33"/>
  <c r="EY197" i="33"/>
  <c r="EY229" i="33"/>
  <c r="EY261" i="33"/>
  <c r="EY293" i="33"/>
  <c r="S115" i="33"/>
  <c r="S147" i="33"/>
  <c r="S179" i="33"/>
  <c r="S211" i="33"/>
  <c r="S243" i="33"/>
  <c r="S275" i="33"/>
  <c r="S307" i="33"/>
  <c r="S339" i="33"/>
  <c r="S371" i="33"/>
  <c r="S403" i="33"/>
  <c r="S435" i="33"/>
  <c r="E34" i="33"/>
  <c r="E38" i="33"/>
  <c r="E43" i="33"/>
  <c r="AA304" i="34"/>
  <c r="AO314" i="34"/>
  <c r="BE319" i="34"/>
  <c r="AZ323" i="34"/>
  <c r="AJ326" i="34"/>
  <c r="BP328" i="34"/>
  <c r="AZ331" i="34"/>
  <c r="AJ334" i="34"/>
  <c r="BP336" i="34"/>
  <c r="AZ339" i="34"/>
  <c r="AJ342" i="34"/>
  <c r="BP344" i="34"/>
  <c r="BO346" i="34"/>
  <c r="AI348" i="34"/>
  <c r="AY349" i="34"/>
  <c r="BO350" i="34"/>
  <c r="AI352" i="34"/>
  <c r="AY353" i="34"/>
  <c r="BB354" i="34"/>
  <c r="AV355" i="34"/>
  <c r="AQ356" i="34"/>
  <c r="AL357" i="34"/>
  <c r="AF358" i="34"/>
  <c r="AA359" i="34"/>
  <c r="AW327" i="34"/>
  <c r="AY344" i="34"/>
  <c r="AI362" i="34"/>
  <c r="AZ378" i="34"/>
  <c r="AZ386" i="34"/>
  <c r="U116" i="34"/>
  <c r="K105" i="34"/>
  <c r="BZ105" i="34" s="1"/>
  <c r="G146" i="34"/>
  <c r="H119" i="34"/>
  <c r="J84" i="34"/>
  <c r="BY84" i="34" s="1"/>
  <c r="F52" i="34"/>
  <c r="S246" i="33"/>
  <c r="S374" i="33"/>
  <c r="AQ306" i="34"/>
  <c r="BL326" i="34"/>
  <c r="AV337" i="34"/>
  <c r="AF347" i="34"/>
  <c r="AV352" i="34"/>
  <c r="AZ356" i="34"/>
  <c r="AE360" i="34"/>
  <c r="BF363" i="34"/>
  <c r="AJ367" i="34"/>
  <c r="BK370" i="34"/>
  <c r="AG373" i="34"/>
  <c r="BM374" i="34"/>
  <c r="AO376" i="34"/>
  <c r="AK377" i="34"/>
  <c r="AC378" i="34"/>
  <c r="Y379" i="34"/>
  <c r="BQ379" i="34"/>
  <c r="BI380" i="34"/>
  <c r="BE381" i="34"/>
  <c r="BA382" i="34"/>
  <c r="AS383" i="34"/>
  <c r="AO384" i="34"/>
  <c r="AK385" i="34"/>
  <c r="AC386" i="34"/>
  <c r="BM386" i="34"/>
  <c r="BA387" i="34"/>
  <c r="AO388" i="34"/>
  <c r="AC389" i="34"/>
  <c r="BI389" i="34"/>
  <c r="AS390" i="34"/>
  <c r="V27" i="34"/>
  <c r="V59" i="34"/>
  <c r="V91" i="34"/>
  <c r="V123" i="34"/>
  <c r="V155" i="34"/>
  <c r="U17" i="34"/>
  <c r="U49" i="34"/>
  <c r="U81" i="34"/>
  <c r="U113" i="34"/>
  <c r="U145" i="34"/>
  <c r="S7" i="34"/>
  <c r="S39" i="34"/>
  <c r="S71" i="34"/>
  <c r="S103" i="34"/>
  <c r="K22" i="34"/>
  <c r="BZ22" i="34" s="1"/>
  <c r="K54" i="34"/>
  <c r="BZ54" i="34" s="1"/>
  <c r="K86" i="34"/>
  <c r="BZ86" i="34" s="1"/>
  <c r="K118" i="34"/>
  <c r="BZ118" i="34" s="1"/>
  <c r="K150" i="34"/>
  <c r="BZ150" i="34" s="1"/>
  <c r="K182" i="34"/>
  <c r="BZ182" i="34" s="1"/>
  <c r="K214" i="34"/>
  <c r="G31" i="34"/>
  <c r="G63" i="34"/>
  <c r="G95" i="34"/>
  <c r="G127" i="34"/>
  <c r="G159" i="34"/>
  <c r="G191" i="34"/>
  <c r="G223" i="34"/>
  <c r="G255" i="34"/>
  <c r="H36" i="34"/>
  <c r="H68" i="34"/>
  <c r="H100" i="34"/>
  <c r="H132" i="34"/>
  <c r="H164" i="34"/>
  <c r="H196" i="34"/>
  <c r="H228" i="34"/>
  <c r="H260" i="34"/>
  <c r="J33" i="34"/>
  <c r="BY33" i="34" s="1"/>
  <c r="J65" i="34"/>
  <c r="BY65" i="34" s="1"/>
  <c r="J97" i="34"/>
  <c r="BY97" i="34" s="1"/>
  <c r="J129" i="34"/>
  <c r="BY129" i="34" s="1"/>
  <c r="J161" i="34"/>
  <c r="J193" i="34"/>
  <c r="F33" i="34"/>
  <c r="F65" i="34"/>
  <c r="F97" i="34"/>
  <c r="F129" i="34"/>
  <c r="F161" i="34"/>
  <c r="F193" i="34"/>
  <c r="EY105" i="33"/>
  <c r="EY137" i="33"/>
  <c r="EY169" i="33"/>
  <c r="EY201" i="33"/>
  <c r="EY233" i="33"/>
  <c r="BA358" i="34"/>
  <c r="AR330" i="34"/>
  <c r="BD364" i="34"/>
  <c r="BD379" i="34"/>
  <c r="AV387" i="34"/>
  <c r="V30" i="34"/>
  <c r="U160" i="34"/>
  <c r="K137" i="34"/>
  <c r="BZ137" i="34" s="1"/>
  <c r="G178" i="34"/>
  <c r="H151" i="34"/>
  <c r="J116" i="34"/>
  <c r="BY116" i="34" s="1"/>
  <c r="F84" i="34"/>
  <c r="EY124" i="33"/>
  <c r="S42" i="33"/>
  <c r="S266" i="33"/>
  <c r="S394" i="33"/>
  <c r="G32" i="33"/>
  <c r="AQ310" i="34"/>
  <c r="BL327" i="34"/>
  <c r="AV338" i="34"/>
  <c r="BD347" i="34"/>
  <c r="X353" i="34"/>
  <c r="BP356" i="34"/>
  <c r="AU360" i="34"/>
  <c r="Z364" i="34"/>
  <c r="AZ367" i="34"/>
  <c r="AE371" i="34"/>
  <c r="AS373" i="34"/>
  <c r="AG375" i="34"/>
  <c r="AW376" i="34"/>
  <c r="AO377" i="34"/>
  <c r="AG378" i="34"/>
  <c r="AG379" i="34"/>
  <c r="Y380" i="34"/>
  <c r="BM380" i="34"/>
  <c r="BM381" i="34"/>
  <c r="BE382" i="34"/>
  <c r="AW383" i="34"/>
  <c r="AW384" i="34"/>
  <c r="AO385" i="34"/>
  <c r="AG386" i="34"/>
  <c r="BQ386" i="34"/>
  <c r="BE387" i="34"/>
  <c r="AW388" i="34"/>
  <c r="AG389" i="34"/>
  <c r="BM389" i="34"/>
  <c r="AW390" i="34"/>
  <c r="V31" i="34"/>
  <c r="V63" i="34"/>
  <c r="V95" i="34"/>
  <c r="V127" i="34"/>
  <c r="V159" i="34"/>
  <c r="U21" i="34"/>
  <c r="U53" i="34"/>
  <c r="U85" i="34"/>
  <c r="U117" i="34"/>
  <c r="U149" i="34"/>
  <c r="S11" i="34"/>
  <c r="S43" i="34"/>
  <c r="S75" i="34"/>
  <c r="S107" i="34"/>
  <c r="K26" i="34"/>
  <c r="BZ26" i="34" s="1"/>
  <c r="K58" i="34"/>
  <c r="BZ58" i="34" s="1"/>
  <c r="K90" i="34"/>
  <c r="BZ90" i="34" s="1"/>
  <c r="K122" i="34"/>
  <c r="BZ122" i="34" s="1"/>
  <c r="K154" i="34"/>
  <c r="BZ154" i="34" s="1"/>
  <c r="K186" i="34"/>
  <c r="BZ186" i="34" s="1"/>
  <c r="G35" i="34"/>
  <c r="G67" i="34"/>
  <c r="G99" i="34"/>
  <c r="G131" i="34"/>
  <c r="G163" i="34"/>
  <c r="G195" i="34"/>
  <c r="G227" i="34"/>
  <c r="G259" i="34"/>
  <c r="H8" i="34"/>
  <c r="H40" i="34"/>
  <c r="H72" i="34"/>
  <c r="H104" i="34"/>
  <c r="H136" i="34"/>
  <c r="H168" i="34"/>
  <c r="H200" i="34"/>
  <c r="H232" i="34"/>
  <c r="J5" i="34"/>
  <c r="BY5" i="34" s="1"/>
  <c r="J37" i="34"/>
  <c r="BY37" i="34" s="1"/>
  <c r="J69" i="34"/>
  <c r="BY69" i="34" s="1"/>
  <c r="J101" i="34"/>
  <c r="BY101" i="34" s="1"/>
  <c r="J133" i="34"/>
  <c r="BY133" i="34" s="1"/>
  <c r="J165" i="34"/>
  <c r="J197" i="34"/>
  <c r="F5" i="34"/>
  <c r="F37" i="34"/>
  <c r="F69" i="34"/>
  <c r="F101" i="34"/>
  <c r="F133" i="34"/>
  <c r="F165" i="34"/>
  <c r="F197" i="34"/>
  <c r="EY109" i="33"/>
  <c r="EY141" i="33"/>
  <c r="EY173" i="33"/>
  <c r="EY205" i="33"/>
  <c r="EY237" i="33"/>
  <c r="EY269" i="33"/>
  <c r="EY301" i="33"/>
  <c r="S123" i="33"/>
  <c r="S155" i="33"/>
  <c r="S187" i="33"/>
  <c r="S219" i="33"/>
  <c r="S251" i="33"/>
  <c r="S283" i="33"/>
  <c r="S315" i="33"/>
  <c r="S347" i="33"/>
  <c r="S379" i="33"/>
  <c r="S411" i="33"/>
  <c r="S443" i="33"/>
  <c r="Q38" i="33"/>
  <c r="BG306" i="34"/>
  <c r="BE315" i="34"/>
  <c r="Y321" i="34"/>
  <c r="AJ324" i="34"/>
  <c r="BP326" i="34"/>
  <c r="AZ329" i="34"/>
  <c r="AJ332" i="34"/>
  <c r="BP334" i="34"/>
  <c r="AZ337" i="34"/>
  <c r="AJ340" i="34"/>
  <c r="BP342" i="34"/>
  <c r="AZ345" i="34"/>
  <c r="AI347" i="34"/>
  <c r="AY348" i="34"/>
  <c r="BO349" i="34"/>
  <c r="AI351" i="34"/>
  <c r="AY352" i="34"/>
  <c r="BO353" i="34"/>
  <c r="BL354" i="34"/>
  <c r="BG355" i="34"/>
  <c r="BB356" i="34"/>
  <c r="AV357" i="34"/>
  <c r="AQ358" i="34"/>
  <c r="AL359" i="34"/>
  <c r="AF360" i="34"/>
  <c r="AA361" i="34"/>
  <c r="BR361" i="34"/>
  <c r="BL362" i="34"/>
  <c r="BG363" i="34"/>
  <c r="BB364" i="34"/>
  <c r="AV365" i="34"/>
  <c r="AQ366" i="34"/>
  <c r="AL367" i="34"/>
  <c r="AF368" i="34"/>
  <c r="AA369" i="34"/>
  <c r="BR369" i="34"/>
  <c r="BL370" i="34"/>
  <c r="BG371" i="34"/>
  <c r="AX372" i="34"/>
  <c r="AH373" i="34"/>
  <c r="BN373" i="34"/>
  <c r="AX374" i="34"/>
  <c r="AH375" i="34"/>
  <c r="BN375" i="34"/>
  <c r="AX376" i="34"/>
  <c r="AH377" i="34"/>
  <c r="BN377" i="34"/>
  <c r="AX378" i="34"/>
  <c r="AH379" i="34"/>
  <c r="BN379" i="34"/>
  <c r="AX380" i="34"/>
  <c r="AH381" i="34"/>
  <c r="BN381" i="34"/>
  <c r="AX382" i="34"/>
  <c r="AH383" i="34"/>
  <c r="BN383" i="34"/>
  <c r="AX384" i="34"/>
  <c r="AH385" i="34"/>
  <c r="BN385" i="34"/>
  <c r="AX386" i="34"/>
  <c r="AH387" i="34"/>
  <c r="BN387" i="34"/>
  <c r="AX388" i="34"/>
  <c r="AH389" i="34"/>
  <c r="BN389" i="34"/>
  <c r="AX390" i="34"/>
  <c r="Z323" i="34"/>
  <c r="BH343" i="34"/>
  <c r="X367" i="34"/>
  <c r="BH380" i="34"/>
  <c r="AN388" i="34"/>
  <c r="V74" i="34"/>
  <c r="S26" i="34"/>
  <c r="K169" i="34"/>
  <c r="BZ169" i="34" s="1"/>
  <c r="G210" i="34"/>
  <c r="H183" i="34"/>
  <c r="J148" i="34"/>
  <c r="BY148" i="34" s="1"/>
  <c r="F116" i="34"/>
  <c r="EY156" i="33"/>
  <c r="S278" i="33"/>
  <c r="S406" i="33"/>
  <c r="L34" i="33"/>
  <c r="AW315" i="34"/>
  <c r="AV329" i="34"/>
  <c r="AF340" i="34"/>
  <c r="AV348" i="34"/>
  <c r="BL353" i="34"/>
  <c r="AU357" i="34"/>
  <c r="Z361" i="34"/>
  <c r="AZ364" i="34"/>
  <c r="AE368" i="34"/>
  <c r="BF371" i="34"/>
  <c r="AW373" i="34"/>
  <c r="AS375" i="34"/>
  <c r="BA376" i="34"/>
  <c r="AS377" i="34"/>
  <c r="AO378" i="34"/>
  <c r="AK379" i="34"/>
  <c r="AC380" i="34"/>
  <c r="Y381" i="34"/>
  <c r="BQ381" i="34"/>
  <c r="BI382" i="34"/>
  <c r="BE383" i="34"/>
  <c r="BA384" i="34"/>
  <c r="AS385" i="34"/>
  <c r="AK386" i="34"/>
  <c r="Y387" i="34"/>
  <c r="BM387" i="34"/>
  <c r="BA388" i="34"/>
  <c r="AK389" i="34"/>
  <c r="BQ389" i="34"/>
  <c r="BA390" i="34"/>
  <c r="V35" i="34"/>
  <c r="V67" i="34"/>
  <c r="V99" i="34"/>
  <c r="V131" i="34"/>
  <c r="V163" i="34"/>
  <c r="U25" i="34"/>
  <c r="U57" i="34"/>
  <c r="U89" i="34"/>
  <c r="U121" i="34"/>
  <c r="U153" i="34"/>
  <c r="S15" i="34"/>
  <c r="S47" i="34"/>
  <c r="S79" i="34"/>
  <c r="S111" i="34"/>
  <c r="K30" i="34"/>
  <c r="BZ30" i="34" s="1"/>
  <c r="K62" i="34"/>
  <c r="BZ62" i="34" s="1"/>
  <c r="K94" i="34"/>
  <c r="BZ94" i="34" s="1"/>
  <c r="K126" i="34"/>
  <c r="BZ126" i="34" s="1"/>
  <c r="K158" i="34"/>
  <c r="BZ158" i="34" s="1"/>
  <c r="K190" i="34"/>
  <c r="G7" i="34"/>
  <c r="G39" i="34"/>
  <c r="G71" i="34"/>
  <c r="G103" i="34"/>
  <c r="G135" i="34"/>
  <c r="G167" i="34"/>
  <c r="G199" i="34"/>
  <c r="G231" i="34"/>
  <c r="G263" i="34"/>
  <c r="H12" i="34"/>
  <c r="H44" i="34"/>
  <c r="H76" i="34"/>
  <c r="H108" i="34"/>
  <c r="H140" i="34"/>
  <c r="H172" i="34"/>
  <c r="H204" i="34"/>
  <c r="H236" i="34"/>
  <c r="J9" i="34"/>
  <c r="BY9" i="34" s="1"/>
  <c r="J41" i="34"/>
  <c r="BY41" i="34" s="1"/>
  <c r="J73" i="34"/>
  <c r="BY73" i="34" s="1"/>
  <c r="J105" i="34"/>
  <c r="BY105" i="34" s="1"/>
  <c r="J137" i="34"/>
  <c r="BY137" i="34" s="1"/>
  <c r="J169" i="34"/>
  <c r="J201" i="34"/>
  <c r="F9" i="34"/>
  <c r="F41" i="34"/>
  <c r="F73" i="34"/>
  <c r="F105" i="34"/>
  <c r="F137" i="34"/>
  <c r="F169" i="34"/>
  <c r="F201" i="34"/>
  <c r="EY113" i="33"/>
  <c r="EY145" i="33"/>
  <c r="EY177" i="33"/>
  <c r="EY209" i="33"/>
  <c r="EY241" i="33"/>
  <c r="EY273" i="33"/>
  <c r="S127" i="33"/>
  <c r="S159" i="33"/>
  <c r="S191" i="33"/>
  <c r="S223" i="33"/>
  <c r="S255" i="33"/>
  <c r="S287" i="33"/>
  <c r="S319" i="33"/>
  <c r="S351" i="33"/>
  <c r="S383" i="33"/>
  <c r="S415" i="33"/>
  <c r="S447" i="33"/>
  <c r="P35" i="33"/>
  <c r="L39" i="33"/>
  <c r="Q44" i="33"/>
  <c r="AA308" i="34"/>
  <c r="AO316" i="34"/>
  <c r="BE321" i="34"/>
  <c r="AZ324" i="34"/>
  <c r="AJ327" i="34"/>
  <c r="BP329" i="34"/>
  <c r="AZ332" i="34"/>
  <c r="AJ335" i="34"/>
  <c r="BP337" i="34"/>
  <c r="AZ340" i="34"/>
  <c r="AJ343" i="34"/>
  <c r="BP345" i="34"/>
  <c r="AQ347" i="34"/>
  <c r="BG348" i="34"/>
  <c r="AA350" i="34"/>
  <c r="AQ351" i="34"/>
  <c r="BG352" i="34"/>
  <c r="AA354" i="34"/>
  <c r="BR354" i="34"/>
  <c r="BL355" i="34"/>
  <c r="BG356" i="34"/>
  <c r="BB357" i="34"/>
  <c r="AV358" i="34"/>
  <c r="AQ359" i="34"/>
  <c r="AL360" i="34"/>
  <c r="AF361" i="34"/>
  <c r="AA362" i="34"/>
  <c r="BR362" i="34"/>
  <c r="BL363" i="34"/>
  <c r="BG364" i="34"/>
  <c r="BB365" i="34"/>
  <c r="AV366" i="34"/>
  <c r="AQ367" i="34"/>
  <c r="AX337" i="34"/>
  <c r="BC348" i="34"/>
  <c r="AN369" i="34"/>
  <c r="BL381" i="34"/>
  <c r="AJ389" i="34"/>
  <c r="V114" i="34"/>
  <c r="S58" i="34"/>
  <c r="K201" i="34"/>
  <c r="G242" i="34"/>
  <c r="H215" i="34"/>
  <c r="J180" i="34"/>
  <c r="F148" i="34"/>
  <c r="EY188" i="33"/>
  <c r="S106" i="33"/>
  <c r="S298" i="33"/>
  <c r="S426" i="33"/>
  <c r="M35" i="33"/>
  <c r="AW317" i="34"/>
  <c r="AV330" i="34"/>
  <c r="AF341" i="34"/>
  <c r="X349" i="34"/>
  <c r="AJ354" i="34"/>
  <c r="BK357" i="34"/>
  <c r="AP361" i="34"/>
  <c r="BP364" i="34"/>
  <c r="AU368" i="34"/>
  <c r="Z372" i="34"/>
  <c r="BM373" i="34"/>
  <c r="AW375" i="34"/>
  <c r="BE376" i="34"/>
  <c r="AW377" i="34"/>
  <c r="AW378" i="34"/>
  <c r="AO379" i="34"/>
  <c r="AG380" i="34"/>
  <c r="AG381" i="34"/>
  <c r="Y382" i="34"/>
  <c r="BM382" i="34"/>
  <c r="BM383" i="34"/>
  <c r="BE384" i="34"/>
  <c r="AW385" i="34"/>
  <c r="AO386" i="34"/>
  <c r="AG387" i="34"/>
  <c r="BQ387" i="34"/>
  <c r="BE388" i="34"/>
  <c r="AO389" i="34"/>
  <c r="Y390" i="34"/>
  <c r="BE390" i="34"/>
  <c r="V7" i="34"/>
  <c r="V39" i="34"/>
  <c r="V71" i="34"/>
  <c r="V103" i="34"/>
  <c r="V135" i="34"/>
  <c r="V167" i="34"/>
  <c r="U29" i="34"/>
  <c r="U61" i="34"/>
  <c r="U93" i="34"/>
  <c r="U125" i="34"/>
  <c r="U157" i="34"/>
  <c r="S19" i="34"/>
  <c r="S51" i="34"/>
  <c r="S83" i="34"/>
  <c r="S115" i="34"/>
  <c r="K34" i="34"/>
  <c r="BZ34" i="34" s="1"/>
  <c r="K66" i="34"/>
  <c r="BZ66" i="34" s="1"/>
  <c r="K98" i="34"/>
  <c r="BZ98" i="34" s="1"/>
  <c r="K130" i="34"/>
  <c r="BZ130" i="34" s="1"/>
  <c r="K162" i="34"/>
  <c r="BZ162" i="34" s="1"/>
  <c r="K194" i="34"/>
  <c r="G11" i="34"/>
  <c r="G43" i="34"/>
  <c r="G75" i="34"/>
  <c r="G107" i="34"/>
  <c r="G139" i="34"/>
  <c r="G171" i="34"/>
  <c r="G203" i="34"/>
  <c r="G235" i="34"/>
  <c r="G267" i="34"/>
  <c r="H16" i="34"/>
  <c r="H48" i="34"/>
  <c r="H80" i="34"/>
  <c r="H112" i="34"/>
  <c r="H144" i="34"/>
  <c r="H176" i="34"/>
  <c r="H208" i="34"/>
  <c r="H240" i="34"/>
  <c r="J13" i="34"/>
  <c r="BY13" i="34" s="1"/>
  <c r="J45" i="34"/>
  <c r="BY45" i="34" s="1"/>
  <c r="J77" i="34"/>
  <c r="BY77" i="34" s="1"/>
  <c r="J109" i="34"/>
  <c r="BY109" i="34" s="1"/>
  <c r="J141" i="34"/>
  <c r="BY141" i="34" s="1"/>
  <c r="J173" i="34"/>
  <c r="J205" i="34"/>
  <c r="F13" i="34"/>
  <c r="F45" i="34"/>
  <c r="F77" i="34"/>
  <c r="F109" i="34"/>
  <c r="F141" i="34"/>
  <c r="F173" i="34"/>
  <c r="F205" i="34"/>
  <c r="EY117" i="33"/>
  <c r="EY149" i="33"/>
  <c r="EY181" i="33"/>
  <c r="EY213" i="33"/>
  <c r="EY245" i="33"/>
  <c r="EY277" i="33"/>
  <c r="S131" i="33"/>
  <c r="S163" i="33"/>
  <c r="S195" i="33"/>
  <c r="S227" i="33"/>
  <c r="S259" i="33"/>
  <c r="S291" i="33"/>
  <c r="S323" i="33"/>
  <c r="S355" i="33"/>
  <c r="S387" i="33"/>
  <c r="S419" i="33"/>
  <c r="S451" i="33"/>
  <c r="G36" i="33"/>
  <c r="E40" i="33"/>
  <c r="AQ309" i="34"/>
  <c r="Y317" i="34"/>
  <c r="AJ322" i="34"/>
  <c r="BP324" i="34"/>
  <c r="AZ327" i="34"/>
  <c r="AJ330" i="34"/>
  <c r="BP332" i="34"/>
  <c r="AZ335" i="34"/>
  <c r="AJ338" i="34"/>
  <c r="BP340" i="34"/>
  <c r="AZ343" i="34"/>
  <c r="AI346" i="34"/>
  <c r="AY347" i="34"/>
  <c r="BO348" i="34"/>
  <c r="AI350" i="34"/>
  <c r="AY351" i="34"/>
  <c r="BO352" i="34"/>
  <c r="AF354" i="34"/>
  <c r="AA355" i="34"/>
  <c r="BR355" i="34"/>
  <c r="BL356" i="34"/>
  <c r="BG357" i="34"/>
  <c r="BF351" i="34"/>
  <c r="AE352" i="34"/>
  <c r="BJ371" i="34"/>
  <c r="BP382" i="34"/>
  <c r="AF390" i="34"/>
  <c r="V158" i="34"/>
  <c r="S90" i="34"/>
  <c r="G18" i="34"/>
  <c r="G274" i="34"/>
  <c r="H247" i="34"/>
  <c r="J212" i="34"/>
  <c r="F180" i="34"/>
  <c r="EY220" i="33"/>
  <c r="S138" i="33"/>
  <c r="S310" i="33"/>
  <c r="S438" i="33"/>
  <c r="L38" i="33"/>
  <c r="BM320" i="34"/>
  <c r="AF332" i="34"/>
  <c r="BL342" i="34"/>
  <c r="BL349" i="34"/>
  <c r="BK354" i="34"/>
  <c r="AP358" i="34"/>
  <c r="BP361" i="34"/>
  <c r="AU365" i="34"/>
  <c r="Z369" i="34"/>
  <c r="AE372" i="34"/>
  <c r="AC374" i="34"/>
  <c r="BE375" i="34"/>
  <c r="BI376" i="34"/>
  <c r="BE377" i="34"/>
  <c r="BA378" i="34"/>
  <c r="AS379" i="34"/>
  <c r="AO380" i="34"/>
  <c r="AK381" i="34"/>
  <c r="AC382" i="34"/>
  <c r="Y383" i="34"/>
  <c r="BQ383" i="34"/>
  <c r="BI384" i="34"/>
  <c r="BE385" i="34"/>
  <c r="AW386" i="34"/>
  <c r="AK387" i="34"/>
  <c r="Y388" i="34"/>
  <c r="BI388" i="34"/>
  <c r="AS389" i="34"/>
  <c r="AC390" i="34"/>
  <c r="BI390" i="34"/>
  <c r="V11" i="34"/>
  <c r="V43" i="34"/>
  <c r="V75" i="34"/>
  <c r="V107" i="34"/>
  <c r="V139" i="34"/>
  <c r="V171" i="34"/>
  <c r="U33" i="34"/>
  <c r="U65" i="34"/>
  <c r="U97" i="34"/>
  <c r="U129" i="34"/>
  <c r="U161" i="34"/>
  <c r="S23" i="34"/>
  <c r="S55" i="34"/>
  <c r="S87" i="34"/>
  <c r="K6" i="34"/>
  <c r="BZ6" i="34" s="1"/>
  <c r="K38" i="34"/>
  <c r="BZ38" i="34" s="1"/>
  <c r="K70" i="34"/>
  <c r="BZ70" i="34" s="1"/>
  <c r="K102" i="34"/>
  <c r="BZ102" i="34" s="1"/>
  <c r="K134" i="34"/>
  <c r="BZ134" i="34" s="1"/>
  <c r="K166" i="34"/>
  <c r="BZ166" i="34" s="1"/>
  <c r="K198" i="34"/>
  <c r="G15" i="34"/>
  <c r="G47" i="34"/>
  <c r="G79" i="34"/>
  <c r="G111" i="34"/>
  <c r="G143" i="34"/>
  <c r="G175" i="34"/>
  <c r="G207" i="34"/>
  <c r="G239" i="34"/>
  <c r="G271" i="34"/>
  <c r="H20" i="34"/>
  <c r="H52" i="34"/>
  <c r="H84" i="34"/>
  <c r="H116" i="34"/>
  <c r="H148" i="34"/>
  <c r="H180" i="34"/>
  <c r="H212" i="34"/>
  <c r="H244" i="34"/>
  <c r="J17" i="34"/>
  <c r="BY17" i="34" s="1"/>
  <c r="J49" i="34"/>
  <c r="BY49" i="34" s="1"/>
  <c r="J81" i="34"/>
  <c r="BY81" i="34" s="1"/>
  <c r="J113" i="34"/>
  <c r="BY113" i="34" s="1"/>
  <c r="J145" i="34"/>
  <c r="BY145" i="34" s="1"/>
  <c r="J177" i="34"/>
  <c r="J209" i="34"/>
  <c r="F17" i="34"/>
  <c r="F49" i="34"/>
  <c r="F81" i="34"/>
  <c r="F113" i="34"/>
  <c r="F145" i="34"/>
  <c r="F177" i="34"/>
  <c r="F209" i="34"/>
  <c r="EY121" i="33"/>
  <c r="EY153" i="33"/>
  <c r="EY185" i="33"/>
  <c r="EY217" i="33"/>
  <c r="EY249" i="33"/>
  <c r="EY281" i="33"/>
  <c r="S39" i="33"/>
  <c r="S135" i="33"/>
  <c r="S167" i="33"/>
  <c r="S199" i="33"/>
  <c r="S231" i="33"/>
  <c r="S263" i="33"/>
  <c r="S295" i="33"/>
  <c r="S327" i="33"/>
  <c r="S359" i="33"/>
  <c r="S391" i="33"/>
  <c r="S423" i="33"/>
  <c r="P36" i="33"/>
  <c r="P40" i="33"/>
  <c r="BG310" i="34"/>
  <c r="BE317" i="34"/>
  <c r="AZ322" i="34"/>
  <c r="AJ325" i="34"/>
  <c r="BP327" i="34"/>
  <c r="AZ330" i="34"/>
  <c r="AJ333" i="34"/>
  <c r="BP335" i="34"/>
  <c r="AZ338" i="34"/>
  <c r="AJ341" i="34"/>
  <c r="BP343" i="34"/>
  <c r="AQ346" i="34"/>
  <c r="BG347" i="34"/>
  <c r="AA349" i="34"/>
  <c r="AQ350" i="34"/>
  <c r="BG351" i="34"/>
  <c r="AA353" i="34"/>
  <c r="AL354" i="34"/>
  <c r="AF355" i="34"/>
  <c r="AA356" i="34"/>
  <c r="BR356" i="34"/>
  <c r="BL357" i="34"/>
  <c r="BG358" i="34"/>
  <c r="BB359" i="34"/>
  <c r="AV360" i="34"/>
  <c r="AQ361" i="34"/>
  <c r="AL362" i="34"/>
  <c r="AF363" i="34"/>
  <c r="AA364" i="34"/>
  <c r="BR364" i="34"/>
  <c r="BL365" i="34"/>
  <c r="BG366" i="34"/>
  <c r="BB367" i="34"/>
  <c r="AV368" i="34"/>
  <c r="AQ369" i="34"/>
  <c r="AL370" i="34"/>
  <c r="AF371" i="34"/>
  <c r="AA372" i="34"/>
  <c r="BJ372" i="34"/>
  <c r="AT373" i="34"/>
  <c r="AD374" i="34"/>
  <c r="BJ374" i="34"/>
  <c r="AT375" i="34"/>
  <c r="AD376" i="34"/>
  <c r="BJ376" i="34"/>
  <c r="AT377" i="34"/>
  <c r="AD378" i="34"/>
  <c r="BJ378" i="34"/>
  <c r="AT379" i="34"/>
  <c r="AD380" i="34"/>
  <c r="BJ380" i="34"/>
  <c r="AT381" i="34"/>
  <c r="AD382" i="34"/>
  <c r="BJ382" i="34"/>
  <c r="AT383" i="34"/>
  <c r="AD384" i="34"/>
  <c r="BJ384" i="34"/>
  <c r="AT385" i="34"/>
  <c r="AD386" i="34"/>
  <c r="BJ386" i="34"/>
  <c r="AT387" i="34"/>
  <c r="AD388" i="34"/>
  <c r="BJ388" i="34"/>
  <c r="AT389" i="34"/>
  <c r="AD390" i="34"/>
  <c r="AE355" i="34"/>
  <c r="BM376" i="34"/>
  <c r="Y384" i="34"/>
  <c r="AG390" i="34"/>
  <c r="V79" i="34"/>
  <c r="U165" i="34"/>
  <c r="K106" i="34"/>
  <c r="BZ106" i="34" s="1"/>
  <c r="G115" i="34"/>
  <c r="H56" i="34"/>
  <c r="J53" i="34"/>
  <c r="BY53" i="34" s="1"/>
  <c r="F53" i="34"/>
  <c r="EY297" i="33"/>
  <c r="S107" i="33"/>
  <c r="S235" i="33"/>
  <c r="S363" i="33"/>
  <c r="G41" i="33"/>
  <c r="BP322" i="34"/>
  <c r="AZ333" i="34"/>
  <c r="AJ344" i="34"/>
  <c r="AY350" i="34"/>
  <c r="AL355" i="34"/>
  <c r="BB358" i="34"/>
  <c r="BB360" i="34"/>
  <c r="AQ362" i="34"/>
  <c r="AF364" i="34"/>
  <c r="BR365" i="34"/>
  <c r="AV367" i="34"/>
  <c r="BG368" i="34"/>
  <c r="BL369" i="34"/>
  <c r="AA371" i="34"/>
  <c r="AL372" i="34"/>
  <c r="AD373" i="34"/>
  <c r="Z374" i="34"/>
  <c r="BR374" i="34"/>
  <c r="BJ375" i="34"/>
  <c r="BF376" i="34"/>
  <c r="BB377" i="34"/>
  <c r="AT378" i="34"/>
  <c r="AP379" i="34"/>
  <c r="AL380" i="34"/>
  <c r="AD381" i="34"/>
  <c r="Z382" i="34"/>
  <c r="BR382" i="34"/>
  <c r="BJ383" i="34"/>
  <c r="BF384" i="34"/>
  <c r="BB385" i="34"/>
  <c r="AT386" i="34"/>
  <c r="AP387" i="34"/>
  <c r="AL388" i="34"/>
  <c r="AD389" i="34"/>
  <c r="Z390" i="34"/>
  <c r="BN390" i="34"/>
  <c r="V16" i="34"/>
  <c r="V48" i="34"/>
  <c r="V80" i="34"/>
  <c r="V112" i="34"/>
  <c r="V144" i="34"/>
  <c r="U6" i="34"/>
  <c r="U38" i="34"/>
  <c r="U70" i="34"/>
  <c r="U102" i="34"/>
  <c r="U134" i="34"/>
  <c r="U166" i="34"/>
  <c r="S28" i="34"/>
  <c r="S60" i="34"/>
  <c r="S92" i="34"/>
  <c r="K11" i="34"/>
  <c r="BZ11" i="34" s="1"/>
  <c r="K43" i="34"/>
  <c r="BZ43" i="34" s="1"/>
  <c r="K75" i="34"/>
  <c r="BZ75" i="34" s="1"/>
  <c r="K107" i="34"/>
  <c r="BZ107" i="34" s="1"/>
  <c r="K139" i="34"/>
  <c r="BZ139" i="34" s="1"/>
  <c r="K171" i="34"/>
  <c r="BZ171" i="34" s="1"/>
  <c r="K203" i="34"/>
  <c r="G20" i="34"/>
  <c r="G52" i="34"/>
  <c r="G84" i="34"/>
  <c r="G116" i="34"/>
  <c r="G148" i="34"/>
  <c r="G180" i="34"/>
  <c r="G212" i="34"/>
  <c r="G244" i="34"/>
  <c r="G276" i="34"/>
  <c r="H25" i="34"/>
  <c r="H57" i="34"/>
  <c r="H89" i="34"/>
  <c r="H121" i="34"/>
  <c r="H153" i="34"/>
  <c r="H185" i="34"/>
  <c r="H217" i="34"/>
  <c r="H249" i="34"/>
  <c r="J22" i="34"/>
  <c r="BY22" i="34" s="1"/>
  <c r="J54" i="34"/>
  <c r="BY54" i="34" s="1"/>
  <c r="J86" i="34"/>
  <c r="BY86" i="34" s="1"/>
  <c r="J118" i="34"/>
  <c r="BY118" i="34" s="1"/>
  <c r="J150" i="34"/>
  <c r="BY150" i="34" s="1"/>
  <c r="J182" i="34"/>
  <c r="J214" i="34"/>
  <c r="F22" i="34"/>
  <c r="F54" i="34"/>
  <c r="F86" i="34"/>
  <c r="F118" i="34"/>
  <c r="F150" i="34"/>
  <c r="F182" i="34"/>
  <c r="F214" i="34"/>
  <c r="EY126" i="33"/>
  <c r="EY158" i="33"/>
  <c r="EY190" i="33"/>
  <c r="EY222" i="33"/>
  <c r="EY254" i="33"/>
  <c r="EY286" i="33"/>
  <c r="S44" i="33"/>
  <c r="S108" i="33"/>
  <c r="S140" i="33"/>
  <c r="S172" i="33"/>
  <c r="S204" i="33"/>
  <c r="S236" i="33"/>
  <c r="S268" i="33"/>
  <c r="S300" i="33"/>
  <c r="S332" i="33"/>
  <c r="S364" i="33"/>
  <c r="S396" i="33"/>
  <c r="S428" i="33"/>
  <c r="L36" i="33"/>
  <c r="P41" i="33"/>
  <c r="AA311" i="34"/>
  <c r="BM317" i="34"/>
  <c r="BD322" i="34"/>
  <c r="AN325" i="34"/>
  <c r="X328" i="34"/>
  <c r="BD330" i="34"/>
  <c r="AN333" i="34"/>
  <c r="X336" i="34"/>
  <c r="BD338" i="34"/>
  <c r="AN341" i="34"/>
  <c r="X344" i="34"/>
  <c r="AR346" i="34"/>
  <c r="BH347" i="34"/>
  <c r="AB349" i="34"/>
  <c r="AR350" i="34"/>
  <c r="BH351" i="34"/>
  <c r="AB353" i="34"/>
  <c r="AM354" i="34"/>
  <c r="AH355" i="34"/>
  <c r="AB356" i="34"/>
  <c r="W357" i="34"/>
  <c r="BN357" i="34"/>
  <c r="BH358" i="34"/>
  <c r="BC359" i="34"/>
  <c r="AX360" i="34"/>
  <c r="AR361" i="34"/>
  <c r="AM362" i="34"/>
  <c r="AH363" i="34"/>
  <c r="AB364" i="34"/>
  <c r="W365" i="34"/>
  <c r="BN365" i="34"/>
  <c r="BH366" i="34"/>
  <c r="BC367" i="34"/>
  <c r="AX368" i="34"/>
  <c r="AR369" i="34"/>
  <c r="AM370" i="34"/>
  <c r="AH371" i="34"/>
  <c r="AB372" i="34"/>
  <c r="BK372" i="34"/>
  <c r="AU373" i="34"/>
  <c r="AE374" i="34"/>
  <c r="BK374" i="34"/>
  <c r="AU375" i="34"/>
  <c r="AE376" i="34"/>
  <c r="BK376" i="34"/>
  <c r="AU377" i="34"/>
  <c r="AE378" i="34"/>
  <c r="BK378" i="34"/>
  <c r="AU379" i="34"/>
  <c r="AE380" i="34"/>
  <c r="BK380" i="34"/>
  <c r="AU381" i="34"/>
  <c r="AE382" i="34"/>
  <c r="BK382" i="34"/>
  <c r="AU383" i="34"/>
  <c r="AE384" i="34"/>
  <c r="BK384" i="34"/>
  <c r="AU385" i="34"/>
  <c r="AE386" i="34"/>
  <c r="BK386" i="34"/>
  <c r="AU387" i="34"/>
  <c r="AE388" i="34"/>
  <c r="BK388" i="34"/>
  <c r="AU389" i="34"/>
  <c r="AE390" i="34"/>
  <c r="BK390" i="34"/>
  <c r="V13" i="34"/>
  <c r="V45" i="34"/>
  <c r="V77" i="34"/>
  <c r="V109" i="34"/>
  <c r="V141" i="34"/>
  <c r="U35" i="34"/>
  <c r="U67" i="34"/>
  <c r="U99" i="34"/>
  <c r="U131" i="34"/>
  <c r="U163" i="34"/>
  <c r="S25" i="34"/>
  <c r="S57" i="34"/>
  <c r="S89" i="34"/>
  <c r="K8" i="34"/>
  <c r="BZ8" i="34" s="1"/>
  <c r="K40" i="34"/>
  <c r="BZ40" i="34" s="1"/>
  <c r="K72" i="34"/>
  <c r="BZ72" i="34" s="1"/>
  <c r="K104" i="34"/>
  <c r="BZ104" i="34" s="1"/>
  <c r="K136" i="34"/>
  <c r="BZ136" i="34" s="1"/>
  <c r="K168" i="34"/>
  <c r="BZ168" i="34" s="1"/>
  <c r="K200" i="34"/>
  <c r="G17" i="34"/>
  <c r="G49" i="34"/>
  <c r="G81" i="34"/>
  <c r="G113" i="34"/>
  <c r="G145" i="34"/>
  <c r="G177" i="34"/>
  <c r="G209" i="34"/>
  <c r="G241" i="34"/>
  <c r="G273" i="34"/>
  <c r="H22" i="34"/>
  <c r="H54" i="34"/>
  <c r="H86" i="34"/>
  <c r="H118" i="34"/>
  <c r="H150" i="34"/>
  <c r="H182" i="34"/>
  <c r="H214" i="34"/>
  <c r="H246" i="34"/>
  <c r="J19" i="34"/>
  <c r="BY19" i="34" s="1"/>
  <c r="J51" i="34"/>
  <c r="BY51" i="34" s="1"/>
  <c r="J83" i="34"/>
  <c r="BY83" i="34" s="1"/>
  <c r="J115" i="34"/>
  <c r="BY115" i="34" s="1"/>
  <c r="J147" i="34"/>
  <c r="BY147" i="34" s="1"/>
  <c r="J179" i="34"/>
  <c r="J211" i="34"/>
  <c r="F19" i="34"/>
  <c r="F51" i="34"/>
  <c r="F83" i="34"/>
  <c r="F115" i="34"/>
  <c r="F147" i="34"/>
  <c r="F179" i="34"/>
  <c r="F211" i="34"/>
  <c r="EY123" i="33"/>
  <c r="EY155" i="33"/>
  <c r="EY187" i="33"/>
  <c r="EY219" i="33"/>
  <c r="EY251" i="33"/>
  <c r="EY283" i="33"/>
  <c r="S41" i="33"/>
  <c r="S105" i="33"/>
  <c r="S137" i="33"/>
  <c r="S169" i="33"/>
  <c r="S201" i="33"/>
  <c r="S233" i="33"/>
  <c r="S265" i="33"/>
  <c r="S297" i="33"/>
  <c r="S329" i="33"/>
  <c r="S361" i="33"/>
  <c r="S393" i="33"/>
  <c r="S425" i="33"/>
  <c r="G34" i="33"/>
  <c r="P42" i="33"/>
  <c r="G106" i="33"/>
  <c r="I106" i="33" s="1"/>
  <c r="E110" i="33"/>
  <c r="L113" i="33"/>
  <c r="G119" i="33"/>
  <c r="J119" i="33" s="1"/>
  <c r="E124" i="33"/>
  <c r="G130" i="33"/>
  <c r="J130" i="33" s="1"/>
  <c r="Q133" i="33"/>
  <c r="G138" i="33"/>
  <c r="O138" i="33" s="1"/>
  <c r="E142" i="33"/>
  <c r="F212" i="34"/>
  <c r="Q39" i="33"/>
  <c r="BF358" i="34"/>
  <c r="BM377" i="34"/>
  <c r="BM384" i="34"/>
  <c r="BM390" i="34"/>
  <c r="V111" i="34"/>
  <c r="K138" i="34"/>
  <c r="BZ138" i="34" s="1"/>
  <c r="G147" i="34"/>
  <c r="H88" i="34"/>
  <c r="J85" i="34"/>
  <c r="BY85" i="34" s="1"/>
  <c r="F85" i="34"/>
  <c r="EY125" i="33"/>
  <c r="S119" i="33"/>
  <c r="S247" i="33"/>
  <c r="S375" i="33"/>
  <c r="Q43" i="33"/>
  <c r="BP323" i="34"/>
  <c r="AZ334" i="34"/>
  <c r="AJ345" i="34"/>
  <c r="AA351" i="34"/>
  <c r="BB355" i="34"/>
  <c r="BL358" i="34"/>
  <c r="BL360" i="34"/>
  <c r="BB362" i="34"/>
  <c r="AQ364" i="34"/>
  <c r="AF366" i="34"/>
  <c r="BG367" i="34"/>
  <c r="BL368" i="34"/>
  <c r="AA370" i="34"/>
  <c r="AL371" i="34"/>
  <c r="AP372" i="34"/>
  <c r="AL373" i="34"/>
  <c r="AH374" i="34"/>
  <c r="Z375" i="34"/>
  <c r="BR375" i="34"/>
  <c r="BN376" i="34"/>
  <c r="BF377" i="34"/>
  <c r="BB378" i="34"/>
  <c r="AX379" i="34"/>
  <c r="AP380" i="34"/>
  <c r="AL381" i="34"/>
  <c r="AH382" i="34"/>
  <c r="Z383" i="34"/>
  <c r="BR383" i="34"/>
  <c r="BN384" i="34"/>
  <c r="BF385" i="34"/>
  <c r="BB386" i="34"/>
  <c r="AX387" i="34"/>
  <c r="AP388" i="34"/>
  <c r="AL389" i="34"/>
  <c r="AH390" i="34"/>
  <c r="BR390" i="34"/>
  <c r="V20" i="34"/>
  <c r="V52" i="34"/>
  <c r="V84" i="34"/>
  <c r="V116" i="34"/>
  <c r="V148" i="34"/>
  <c r="U10" i="34"/>
  <c r="U42" i="34"/>
  <c r="U74" i="34"/>
  <c r="U106" i="34"/>
  <c r="U138" i="34"/>
  <c r="U170" i="34"/>
  <c r="S32" i="34"/>
  <c r="S64" i="34"/>
  <c r="S96" i="34"/>
  <c r="K15" i="34"/>
  <c r="BZ15" i="34" s="1"/>
  <c r="K47" i="34"/>
  <c r="BZ47" i="34" s="1"/>
  <c r="K79" i="34"/>
  <c r="BZ79" i="34" s="1"/>
  <c r="K111" i="34"/>
  <c r="BZ111" i="34" s="1"/>
  <c r="K143" i="34"/>
  <c r="BZ143" i="34" s="1"/>
  <c r="K175" i="34"/>
  <c r="BZ175" i="34" s="1"/>
  <c r="K207" i="34"/>
  <c r="G24" i="34"/>
  <c r="G56" i="34"/>
  <c r="G88" i="34"/>
  <c r="G120" i="34"/>
  <c r="G152" i="34"/>
  <c r="G184" i="34"/>
  <c r="G216" i="34"/>
  <c r="G248" i="34"/>
  <c r="G280" i="34"/>
  <c r="H29" i="34"/>
  <c r="H61" i="34"/>
  <c r="H93" i="34"/>
  <c r="H125" i="34"/>
  <c r="H157" i="34"/>
  <c r="H189" i="34"/>
  <c r="H221" i="34"/>
  <c r="H253" i="34"/>
  <c r="J26" i="34"/>
  <c r="BY26" i="34" s="1"/>
  <c r="J58" i="34"/>
  <c r="BY58" i="34" s="1"/>
  <c r="J90" i="34"/>
  <c r="BY90" i="34" s="1"/>
  <c r="J122" i="34"/>
  <c r="BY122" i="34" s="1"/>
  <c r="J154" i="34"/>
  <c r="BY154" i="34" s="1"/>
  <c r="J186" i="34"/>
  <c r="J218" i="34"/>
  <c r="F26" i="34"/>
  <c r="F58" i="34"/>
  <c r="F90" i="34"/>
  <c r="F122" i="34"/>
  <c r="F154" i="34"/>
  <c r="F186" i="34"/>
  <c r="F218" i="34"/>
  <c r="EY130" i="33"/>
  <c r="EY162" i="33"/>
  <c r="EY194" i="33"/>
  <c r="EY226" i="33"/>
  <c r="EY258" i="33"/>
  <c r="EY290" i="33"/>
  <c r="S112" i="33"/>
  <c r="S144" i="33"/>
  <c r="S176" i="33"/>
  <c r="S208" i="33"/>
  <c r="S240" i="33"/>
  <c r="S272" i="33"/>
  <c r="S304" i="33"/>
  <c r="S336" i="33"/>
  <c r="S368" i="33"/>
  <c r="S400" i="33"/>
  <c r="S432" i="33"/>
  <c r="G42" i="33"/>
  <c r="AQ312" i="34"/>
  <c r="AW318" i="34"/>
  <c r="X323" i="34"/>
  <c r="BD325" i="34"/>
  <c r="AN328" i="34"/>
  <c r="X331" i="34"/>
  <c r="BD333" i="34"/>
  <c r="AN336" i="34"/>
  <c r="X339" i="34"/>
  <c r="BD341" i="34"/>
  <c r="AN344" i="34"/>
  <c r="AZ346" i="34"/>
  <c r="BP347" i="34"/>
  <c r="AJ349" i="34"/>
  <c r="AZ350" i="34"/>
  <c r="BP351" i="34"/>
  <c r="AJ353" i="34"/>
  <c r="AR354" i="34"/>
  <c r="AM355" i="34"/>
  <c r="AH356" i="34"/>
  <c r="AB357" i="34"/>
  <c r="W358" i="34"/>
  <c r="BN358" i="34"/>
  <c r="BH359" i="34"/>
  <c r="BC360" i="34"/>
  <c r="AX361" i="34"/>
  <c r="AR362" i="34"/>
  <c r="AM363" i="34"/>
  <c r="AH364" i="34"/>
  <c r="AB365" i="34"/>
  <c r="W366" i="34"/>
  <c r="BN366" i="34"/>
  <c r="BH367" i="34"/>
  <c r="BC368" i="34"/>
  <c r="AX369" i="34"/>
  <c r="AR370" i="34"/>
  <c r="AM371" i="34"/>
  <c r="AH372" i="34"/>
  <c r="BO372" i="34"/>
  <c r="AY373" i="34"/>
  <c r="AI374" i="34"/>
  <c r="BO374" i="34"/>
  <c r="AY375" i="34"/>
  <c r="AI376" i="34"/>
  <c r="BO376" i="34"/>
  <c r="AY377" i="34"/>
  <c r="AI378" i="34"/>
  <c r="BO378" i="34"/>
  <c r="AY379" i="34"/>
  <c r="AI380" i="34"/>
  <c r="BO380" i="34"/>
  <c r="AY381" i="34"/>
  <c r="AI382" i="34"/>
  <c r="BO382" i="34"/>
  <c r="AY383" i="34"/>
  <c r="AI384" i="34"/>
  <c r="BO384" i="34"/>
  <c r="AY385" i="34"/>
  <c r="AI386" i="34"/>
  <c r="BO386" i="34"/>
  <c r="AY387" i="34"/>
  <c r="AI388" i="34"/>
  <c r="BO388" i="34"/>
  <c r="AY389" i="34"/>
  <c r="AI390" i="34"/>
  <c r="BO390" i="34"/>
  <c r="V17" i="34"/>
  <c r="V49" i="34"/>
  <c r="V81" i="34"/>
  <c r="V113" i="34"/>
  <c r="V145" i="34"/>
  <c r="U7" i="34"/>
  <c r="U39" i="34"/>
  <c r="U71" i="34"/>
  <c r="U103" i="34"/>
  <c r="U135" i="34"/>
  <c r="U167" i="34"/>
  <c r="S29" i="34"/>
  <c r="S61" i="34"/>
  <c r="S93" i="34"/>
  <c r="K12" i="34"/>
  <c r="BZ12" i="34" s="1"/>
  <c r="K44" i="34"/>
  <c r="BZ44" i="34" s="1"/>
  <c r="K76" i="34"/>
  <c r="BZ76" i="34" s="1"/>
  <c r="K108" i="34"/>
  <c r="BZ108" i="34" s="1"/>
  <c r="K140" i="34"/>
  <c r="BZ140" i="34" s="1"/>
  <c r="K172" i="34"/>
  <c r="BZ172" i="34" s="1"/>
  <c r="K204" i="34"/>
  <c r="G21" i="34"/>
  <c r="G53" i="34"/>
  <c r="G85" i="34"/>
  <c r="G117" i="34"/>
  <c r="G149" i="34"/>
  <c r="G181" i="34"/>
  <c r="G213" i="34"/>
  <c r="G245" i="34"/>
  <c r="G277" i="34"/>
  <c r="H26" i="34"/>
  <c r="H58" i="34"/>
  <c r="H90" i="34"/>
  <c r="H122" i="34"/>
  <c r="H154" i="34"/>
  <c r="H186" i="34"/>
  <c r="H218" i="34"/>
  <c r="H250" i="34"/>
  <c r="J23" i="34"/>
  <c r="BY23" i="34" s="1"/>
  <c r="J55" i="34"/>
  <c r="BY55" i="34" s="1"/>
  <c r="J87" i="34"/>
  <c r="BY87" i="34" s="1"/>
  <c r="J119" i="34"/>
  <c r="BY119" i="34" s="1"/>
  <c r="J151" i="34"/>
  <c r="BY151" i="34" s="1"/>
  <c r="J183" i="34"/>
  <c r="J215" i="34"/>
  <c r="F23" i="34"/>
  <c r="F55" i="34"/>
  <c r="F87" i="34"/>
  <c r="F119" i="34"/>
  <c r="F151" i="34"/>
  <c r="F183" i="34"/>
  <c r="F215" i="34"/>
  <c r="EY127" i="33"/>
  <c r="EY159" i="33"/>
  <c r="EY191" i="33"/>
  <c r="EY223" i="33"/>
  <c r="EY255" i="33"/>
  <c r="EY287" i="33"/>
  <c r="S109" i="33"/>
  <c r="S141" i="33"/>
  <c r="S173" i="33"/>
  <c r="S205" i="33"/>
  <c r="S237" i="33"/>
  <c r="S269" i="33"/>
  <c r="S301" i="33"/>
  <c r="S333" i="33"/>
  <c r="S365" i="33"/>
  <c r="S397" i="33"/>
  <c r="S429" i="33"/>
  <c r="P39" i="33"/>
  <c r="G43" i="33"/>
  <c r="Q106" i="33"/>
  <c r="L110" i="33"/>
  <c r="E114" i="33"/>
  <c r="M130" i="33"/>
  <c r="L134" i="33"/>
  <c r="Q138" i="33"/>
  <c r="L142" i="33"/>
  <c r="E146" i="33"/>
  <c r="AY324" i="34"/>
  <c r="EY252" i="33"/>
  <c r="AJ362" i="34"/>
  <c r="BE378" i="34"/>
  <c r="BM385" i="34"/>
  <c r="V143" i="34"/>
  <c r="S27" i="34"/>
  <c r="K170" i="34"/>
  <c r="BZ170" i="34" s="1"/>
  <c r="G179" i="34"/>
  <c r="H120" i="34"/>
  <c r="J117" i="34"/>
  <c r="BY117" i="34" s="1"/>
  <c r="F117" i="34"/>
  <c r="EY157" i="33"/>
  <c r="S139" i="33"/>
  <c r="S267" i="33"/>
  <c r="S395" i="33"/>
  <c r="AZ325" i="34"/>
  <c r="AJ336" i="34"/>
  <c r="AY346" i="34"/>
  <c r="BO351" i="34"/>
  <c r="AF356" i="34"/>
  <c r="AF359" i="34"/>
  <c r="BR360" i="34"/>
  <c r="BG362" i="34"/>
  <c r="AV364" i="34"/>
  <c r="AL366" i="34"/>
  <c r="BL367" i="34"/>
  <c r="BR368" i="34"/>
  <c r="AF370" i="34"/>
  <c r="AQ371" i="34"/>
  <c r="AT372" i="34"/>
  <c r="AP373" i="34"/>
  <c r="AL374" i="34"/>
  <c r="AD375" i="34"/>
  <c r="Z376" i="34"/>
  <c r="BR376" i="34"/>
  <c r="BJ377" i="34"/>
  <c r="BF378" i="34"/>
  <c r="BB379" i="34"/>
  <c r="AT380" i="34"/>
  <c r="AP381" i="34"/>
  <c r="AL382" i="34"/>
  <c r="AD383" i="34"/>
  <c r="Z384" i="34"/>
  <c r="BR384" i="34"/>
  <c r="BJ385" i="34"/>
  <c r="BF386" i="34"/>
  <c r="BB387" i="34"/>
  <c r="AT388" i="34"/>
  <c r="AP389" i="34"/>
  <c r="AL390" i="34"/>
  <c r="V24" i="34"/>
  <c r="V56" i="34"/>
  <c r="V88" i="34"/>
  <c r="V120" i="34"/>
  <c r="V152" i="34"/>
  <c r="U14" i="34"/>
  <c r="U46" i="34"/>
  <c r="U78" i="34"/>
  <c r="U110" i="34"/>
  <c r="U142" i="34"/>
  <c r="S36" i="34"/>
  <c r="S68" i="34"/>
  <c r="S100" i="34"/>
  <c r="K19" i="34"/>
  <c r="BZ19" i="34" s="1"/>
  <c r="K51" i="34"/>
  <c r="BZ51" i="34" s="1"/>
  <c r="K83" i="34"/>
  <c r="BZ83" i="34" s="1"/>
  <c r="K115" i="34"/>
  <c r="BZ115" i="34" s="1"/>
  <c r="K147" i="34"/>
  <c r="BZ147" i="34" s="1"/>
  <c r="K179" i="34"/>
  <c r="BZ179" i="34" s="1"/>
  <c r="K211" i="34"/>
  <c r="G28" i="34"/>
  <c r="G60" i="34"/>
  <c r="G92" i="34"/>
  <c r="G124" i="34"/>
  <c r="G156" i="34"/>
  <c r="G188" i="34"/>
  <c r="G220" i="34"/>
  <c r="G252" i="34"/>
  <c r="G284" i="34"/>
  <c r="H33" i="34"/>
  <c r="H65" i="34"/>
  <c r="H97" i="34"/>
  <c r="H129" i="34"/>
  <c r="H161" i="34"/>
  <c r="H193" i="34"/>
  <c r="H225" i="34"/>
  <c r="H257" i="34"/>
  <c r="J30" i="34"/>
  <c r="BY30" i="34" s="1"/>
  <c r="J62" i="34"/>
  <c r="BY62" i="34" s="1"/>
  <c r="J94" i="34"/>
  <c r="BY94" i="34" s="1"/>
  <c r="J126" i="34"/>
  <c r="BY126" i="34" s="1"/>
  <c r="J158" i="34"/>
  <c r="J190" i="34"/>
  <c r="J222" i="34"/>
  <c r="F30" i="34"/>
  <c r="F62" i="34"/>
  <c r="F94" i="34"/>
  <c r="F126" i="34"/>
  <c r="F158" i="34"/>
  <c r="F190" i="34"/>
  <c r="F222" i="34"/>
  <c r="EY134" i="33"/>
  <c r="EY166" i="33"/>
  <c r="EY198" i="33"/>
  <c r="EY230" i="33"/>
  <c r="EY262" i="33"/>
  <c r="EY294" i="33"/>
  <c r="S116" i="33"/>
  <c r="S148" i="33"/>
  <c r="S180" i="33"/>
  <c r="S212" i="33"/>
  <c r="S244" i="33"/>
  <c r="S276" i="33"/>
  <c r="S308" i="33"/>
  <c r="S340" i="33"/>
  <c r="S372" i="33"/>
  <c r="S404" i="33"/>
  <c r="S436" i="33"/>
  <c r="E32" i="33"/>
  <c r="BG313" i="34"/>
  <c r="AG319" i="34"/>
  <c r="AN323" i="34"/>
  <c r="X326" i="34"/>
  <c r="BD328" i="34"/>
  <c r="AN331" i="34"/>
  <c r="X334" i="34"/>
  <c r="BD336" i="34"/>
  <c r="AN339" i="34"/>
  <c r="X342" i="34"/>
  <c r="BD344" i="34"/>
  <c r="BH346" i="34"/>
  <c r="AB348" i="34"/>
  <c r="AR349" i="34"/>
  <c r="BH350" i="34"/>
  <c r="AB352" i="34"/>
  <c r="AR353" i="34"/>
  <c r="AX354" i="34"/>
  <c r="AR355" i="34"/>
  <c r="AM356" i="34"/>
  <c r="AH357" i="34"/>
  <c r="AB358" i="34"/>
  <c r="W359" i="34"/>
  <c r="BN359" i="34"/>
  <c r="BH360" i="34"/>
  <c r="BC361" i="34"/>
  <c r="AX362" i="34"/>
  <c r="AR363" i="34"/>
  <c r="AM364" i="34"/>
  <c r="AH365" i="34"/>
  <c r="AB366" i="34"/>
  <c r="W367" i="34"/>
  <c r="BN367" i="34"/>
  <c r="BH368" i="34"/>
  <c r="BC369" i="34"/>
  <c r="AX370" i="34"/>
  <c r="AR371" i="34"/>
  <c r="AM372" i="34"/>
  <c r="W373" i="34"/>
  <c r="BC373" i="34"/>
  <c r="AM374" i="34"/>
  <c r="W375" i="34"/>
  <c r="BC375" i="34"/>
  <c r="AM376" i="34"/>
  <c r="W377" i="34"/>
  <c r="BC377" i="34"/>
  <c r="AM378" i="34"/>
  <c r="W379" i="34"/>
  <c r="BC379" i="34"/>
  <c r="AM380" i="34"/>
  <c r="W381" i="34"/>
  <c r="BC381" i="34"/>
  <c r="AM382" i="34"/>
  <c r="W383" i="34"/>
  <c r="BC383" i="34"/>
  <c r="AM384" i="34"/>
  <c r="W385" i="34"/>
  <c r="BC385" i="34"/>
  <c r="AM386" i="34"/>
  <c r="W387" i="34"/>
  <c r="BC387" i="34"/>
  <c r="AM388" i="34"/>
  <c r="W389" i="34"/>
  <c r="BC389" i="34"/>
  <c r="AM390" i="34"/>
  <c r="AD355" i="34"/>
  <c r="K9" i="34"/>
  <c r="BZ9" i="34" s="1"/>
  <c r="BK365" i="34"/>
  <c r="AW379" i="34"/>
  <c r="BA386" i="34"/>
  <c r="U5" i="34"/>
  <c r="S59" i="34"/>
  <c r="K202" i="34"/>
  <c r="G211" i="34"/>
  <c r="H152" i="34"/>
  <c r="J149" i="34"/>
  <c r="BY149" i="34" s="1"/>
  <c r="F149" i="34"/>
  <c r="EY189" i="33"/>
  <c r="S151" i="33"/>
  <c r="S279" i="33"/>
  <c r="S407" i="33"/>
  <c r="AQ305" i="34"/>
  <c r="AZ326" i="34"/>
  <c r="AJ337" i="34"/>
  <c r="AA347" i="34"/>
  <c r="AQ352" i="34"/>
  <c r="AV356" i="34"/>
  <c r="AV359" i="34"/>
  <c r="AL361" i="34"/>
  <c r="AA363" i="34"/>
  <c r="BL364" i="34"/>
  <c r="BB366" i="34"/>
  <c r="BR367" i="34"/>
  <c r="AF369" i="34"/>
  <c r="AQ370" i="34"/>
  <c r="AV371" i="34"/>
  <c r="BB372" i="34"/>
  <c r="AX373" i="34"/>
  <c r="AP374" i="34"/>
  <c r="AL375" i="34"/>
  <c r="AH376" i="34"/>
  <c r="Z377" i="34"/>
  <c r="BR377" i="34"/>
  <c r="BN378" i="34"/>
  <c r="BF379" i="34"/>
  <c r="BB380" i="34"/>
  <c r="AX381" i="34"/>
  <c r="AP382" i="34"/>
  <c r="AL383" i="34"/>
  <c r="AH384" i="34"/>
  <c r="Z385" i="34"/>
  <c r="BR385" i="34"/>
  <c r="BN386" i="34"/>
  <c r="BF387" i="34"/>
  <c r="BB388" i="34"/>
  <c r="AX389" i="34"/>
  <c r="AP390" i="34"/>
  <c r="V28" i="34"/>
  <c r="V60" i="34"/>
  <c r="V92" i="34"/>
  <c r="V124" i="34"/>
  <c r="V156" i="34"/>
  <c r="U18" i="34"/>
  <c r="U50" i="34"/>
  <c r="U82" i="34"/>
  <c r="U114" i="34"/>
  <c r="U146" i="34"/>
  <c r="S8" i="34"/>
  <c r="S40" i="34"/>
  <c r="S72" i="34"/>
  <c r="S104" i="34"/>
  <c r="K23" i="34"/>
  <c r="BZ23" i="34" s="1"/>
  <c r="K55" i="34"/>
  <c r="BZ55" i="34" s="1"/>
  <c r="K87" i="34"/>
  <c r="BZ87" i="34" s="1"/>
  <c r="K119" i="34"/>
  <c r="BZ119" i="34" s="1"/>
  <c r="K151" i="34"/>
  <c r="BZ151" i="34" s="1"/>
  <c r="K183" i="34"/>
  <c r="BZ183" i="34" s="1"/>
  <c r="K215" i="34"/>
  <c r="G32" i="34"/>
  <c r="G64" i="34"/>
  <c r="G96" i="34"/>
  <c r="G128" i="34"/>
  <c r="G160" i="34"/>
  <c r="G192" i="34"/>
  <c r="G224" i="34"/>
  <c r="G256" i="34"/>
  <c r="H5" i="34"/>
  <c r="H37" i="34"/>
  <c r="H69" i="34"/>
  <c r="H101" i="34"/>
  <c r="H133" i="34"/>
  <c r="H165" i="34"/>
  <c r="H197" i="34"/>
  <c r="H229" i="34"/>
  <c r="H261" i="34"/>
  <c r="J34" i="34"/>
  <c r="BY34" i="34" s="1"/>
  <c r="J66" i="34"/>
  <c r="BY66" i="34" s="1"/>
  <c r="J98" i="34"/>
  <c r="BY98" i="34" s="1"/>
  <c r="J130" i="34"/>
  <c r="BY130" i="34" s="1"/>
  <c r="J162" i="34"/>
  <c r="J194" i="34"/>
  <c r="F34" i="34"/>
  <c r="F66" i="34"/>
  <c r="F98" i="34"/>
  <c r="F130" i="34"/>
  <c r="F162" i="34"/>
  <c r="F194" i="34"/>
  <c r="EY106" i="33"/>
  <c r="EY138" i="33"/>
  <c r="EY170" i="33"/>
  <c r="EY202" i="33"/>
  <c r="EY234" i="33"/>
  <c r="EY266" i="33"/>
  <c r="EY298" i="33"/>
  <c r="S120" i="33"/>
  <c r="S152" i="33"/>
  <c r="S184" i="33"/>
  <c r="S216" i="33"/>
  <c r="S248" i="33"/>
  <c r="S280" i="33"/>
  <c r="S312" i="33"/>
  <c r="S344" i="33"/>
  <c r="S376" i="33"/>
  <c r="S408" i="33"/>
  <c r="S440" i="33"/>
  <c r="P32" i="33"/>
  <c r="E39" i="33"/>
  <c r="L43" i="33"/>
  <c r="AQ304" i="34"/>
  <c r="AW314" i="34"/>
  <c r="BM319" i="34"/>
  <c r="BD323" i="34"/>
  <c r="AN326" i="34"/>
  <c r="X329" i="34"/>
  <c r="BD331" i="34"/>
  <c r="AN334" i="34"/>
  <c r="X337" i="34"/>
  <c r="BD339" i="34"/>
  <c r="AN342" i="34"/>
  <c r="X345" i="34"/>
  <c r="BP346" i="34"/>
  <c r="AJ348" i="34"/>
  <c r="AZ349" i="34"/>
  <c r="BP350" i="34"/>
  <c r="AJ352" i="34"/>
  <c r="AZ353" i="34"/>
  <c r="BC354" i="34"/>
  <c r="AX355" i="34"/>
  <c r="AR356" i="34"/>
  <c r="AM357" i="34"/>
  <c r="AH358" i="34"/>
  <c r="AB359" i="34"/>
  <c r="W360" i="34"/>
  <c r="BN360" i="34"/>
  <c r="BH361" i="34"/>
  <c r="BC362" i="34"/>
  <c r="AX363" i="34"/>
  <c r="AR364" i="34"/>
  <c r="AM365" i="34"/>
  <c r="AH366" i="34"/>
  <c r="AB367" i="34"/>
  <c r="W368" i="34"/>
  <c r="BN368" i="34"/>
  <c r="BH369" i="34"/>
  <c r="BC370" i="34"/>
  <c r="AX371" i="34"/>
  <c r="AQ372" i="34"/>
  <c r="AA373" i="34"/>
  <c r="BG373" i="34"/>
  <c r="AQ374" i="34"/>
  <c r="AA375" i="34"/>
  <c r="BG375" i="34"/>
  <c r="AQ376" i="34"/>
  <c r="AA377" i="34"/>
  <c r="BG377" i="34"/>
  <c r="AQ378" i="34"/>
  <c r="AA379" i="34"/>
  <c r="BG379" i="34"/>
  <c r="AQ380" i="34"/>
  <c r="AA381" i="34"/>
  <c r="BG381" i="34"/>
  <c r="AQ382" i="34"/>
  <c r="AA383" i="34"/>
  <c r="BG383" i="34"/>
  <c r="AQ384" i="34"/>
  <c r="AA385" i="34"/>
  <c r="BG385" i="34"/>
  <c r="AQ386" i="34"/>
  <c r="AA387" i="34"/>
  <c r="BG387" i="34"/>
  <c r="AQ388" i="34"/>
  <c r="AA389" i="34"/>
  <c r="BG389" i="34"/>
  <c r="AQ390" i="34"/>
  <c r="V25" i="34"/>
  <c r="V57" i="34"/>
  <c r="V89" i="34"/>
  <c r="V121" i="34"/>
  <c r="V153" i="34"/>
  <c r="U15" i="34"/>
  <c r="U47" i="34"/>
  <c r="U79" i="34"/>
  <c r="U111" i="34"/>
  <c r="U143" i="34"/>
  <c r="S5" i="34"/>
  <c r="S37" i="34"/>
  <c r="S69" i="34"/>
  <c r="S101" i="34"/>
  <c r="K20" i="34"/>
  <c r="BZ20" i="34" s="1"/>
  <c r="K52" i="34"/>
  <c r="BZ52" i="34" s="1"/>
  <c r="K84" i="34"/>
  <c r="BZ84" i="34" s="1"/>
  <c r="K116" i="34"/>
  <c r="BZ116" i="34" s="1"/>
  <c r="K148" i="34"/>
  <c r="BZ148" i="34" s="1"/>
  <c r="K180" i="34"/>
  <c r="BZ180" i="34" s="1"/>
  <c r="K212" i="34"/>
  <c r="G29" i="34"/>
  <c r="G61" i="34"/>
  <c r="G93" i="34"/>
  <c r="G125" i="34"/>
  <c r="G157" i="34"/>
  <c r="G189" i="34"/>
  <c r="G221" i="34"/>
  <c r="G253" i="34"/>
  <c r="G285" i="34"/>
  <c r="H34" i="34"/>
  <c r="H66" i="34"/>
  <c r="H98" i="34"/>
  <c r="H130" i="34"/>
  <c r="H162" i="34"/>
  <c r="H194" i="34"/>
  <c r="H226" i="34"/>
  <c r="H258" i="34"/>
  <c r="J31" i="34"/>
  <c r="BY31" i="34" s="1"/>
  <c r="J63" i="34"/>
  <c r="BY63" i="34" s="1"/>
  <c r="J95" i="34"/>
  <c r="BY95" i="34" s="1"/>
  <c r="J127" i="34"/>
  <c r="BY127" i="34" s="1"/>
  <c r="J159" i="34"/>
  <c r="J191" i="34"/>
  <c r="J223" i="34"/>
  <c r="F31" i="34"/>
  <c r="F63" i="34"/>
  <c r="F95" i="34"/>
  <c r="F127" i="34"/>
  <c r="F159" i="34"/>
  <c r="F191" i="34"/>
  <c r="F223" i="34"/>
  <c r="EY135" i="33"/>
  <c r="EY167" i="33"/>
  <c r="EY199" i="33"/>
  <c r="EY231" i="33"/>
  <c r="EY263" i="33"/>
  <c r="EY295" i="33"/>
  <c r="S117" i="33"/>
  <c r="S149" i="33"/>
  <c r="S181" i="33"/>
  <c r="S213" i="33"/>
  <c r="S245" i="33"/>
  <c r="S277" i="33"/>
  <c r="S309" i="33"/>
  <c r="S341" i="33"/>
  <c r="S373" i="33"/>
  <c r="S405" i="33"/>
  <c r="S437" i="33"/>
  <c r="E36" i="33"/>
  <c r="M40" i="33"/>
  <c r="P107" i="33"/>
  <c r="L111" i="33"/>
  <c r="E116" i="33"/>
  <c r="G121" i="33"/>
  <c r="N121" i="33" s="1"/>
  <c r="G126" i="33"/>
  <c r="N126" i="33" s="1"/>
  <c r="L131" i="33"/>
  <c r="M135" i="33"/>
  <c r="P139" i="33"/>
  <c r="L143" i="33"/>
  <c r="E148" i="33"/>
  <c r="G153" i="33"/>
  <c r="K153" i="33" s="1"/>
  <c r="G158" i="33"/>
  <c r="I158" i="33" s="1"/>
  <c r="BD373" i="34"/>
  <c r="G50" i="34"/>
  <c r="S170" i="33"/>
  <c r="AV322" i="34"/>
  <c r="AP369" i="34"/>
  <c r="AW380" i="34"/>
  <c r="AO387" i="34"/>
  <c r="U37" i="34"/>
  <c r="S91" i="34"/>
  <c r="G243" i="34"/>
  <c r="H184" i="34"/>
  <c r="J181" i="34"/>
  <c r="F181" i="34"/>
  <c r="EY221" i="33"/>
  <c r="S43" i="33"/>
  <c r="S171" i="33"/>
  <c r="S299" i="33"/>
  <c r="S427" i="33"/>
  <c r="AA312" i="34"/>
  <c r="AJ328" i="34"/>
  <c r="BP338" i="34"/>
  <c r="BO347" i="34"/>
  <c r="AI353" i="34"/>
  <c r="AA357" i="34"/>
  <c r="BG359" i="34"/>
  <c r="AV361" i="34"/>
  <c r="AL363" i="34"/>
  <c r="AA365" i="34"/>
  <c r="BL366" i="34"/>
  <c r="AA368" i="34"/>
  <c r="AL369" i="34"/>
  <c r="AV370" i="34"/>
  <c r="BB371" i="34"/>
  <c r="BF372" i="34"/>
  <c r="BB373" i="34"/>
  <c r="AT374" i="34"/>
  <c r="AP375" i="34"/>
  <c r="AL376" i="34"/>
  <c r="AD377" i="34"/>
  <c r="Z378" i="34"/>
  <c r="BR378" i="34"/>
  <c r="BJ379" i="34"/>
  <c r="BF380" i="34"/>
  <c r="BB381" i="34"/>
  <c r="AT382" i="34"/>
  <c r="AP383" i="34"/>
  <c r="AL384" i="34"/>
  <c r="AD385" i="34"/>
  <c r="Z386" i="34"/>
  <c r="BR386" i="34"/>
  <c r="BJ387" i="34"/>
  <c r="BF388" i="34"/>
  <c r="BB389" i="34"/>
  <c r="AT390" i="34"/>
  <c r="V32" i="34"/>
  <c r="V64" i="34"/>
  <c r="V96" i="34"/>
  <c r="V128" i="34"/>
  <c r="V160" i="34"/>
  <c r="U22" i="34"/>
  <c r="U54" i="34"/>
  <c r="U86" i="34"/>
  <c r="U118" i="34"/>
  <c r="U150" i="34"/>
  <c r="S12" i="34"/>
  <c r="S44" i="34"/>
  <c r="S76" i="34"/>
  <c r="S108" i="34"/>
  <c r="K27" i="34"/>
  <c r="BZ27" i="34" s="1"/>
  <c r="K59" i="34"/>
  <c r="BZ59" i="34" s="1"/>
  <c r="K91" i="34"/>
  <c r="BZ91" i="34" s="1"/>
  <c r="K123" i="34"/>
  <c r="BZ123" i="34" s="1"/>
  <c r="K155" i="34"/>
  <c r="BZ155" i="34" s="1"/>
  <c r="K187" i="34"/>
  <c r="BZ187" i="34" s="1"/>
  <c r="G36" i="34"/>
  <c r="G68" i="34"/>
  <c r="G100" i="34"/>
  <c r="G132" i="34"/>
  <c r="G164" i="34"/>
  <c r="G196" i="34"/>
  <c r="G228" i="34"/>
  <c r="G260" i="34"/>
  <c r="H9" i="34"/>
  <c r="H41" i="34"/>
  <c r="H73" i="34"/>
  <c r="H105" i="34"/>
  <c r="H137" i="34"/>
  <c r="H169" i="34"/>
  <c r="H201" i="34"/>
  <c r="H233" i="34"/>
  <c r="J6" i="34"/>
  <c r="BY6" i="34" s="1"/>
  <c r="J38" i="34"/>
  <c r="BY38" i="34" s="1"/>
  <c r="J70" i="34"/>
  <c r="BY70" i="34" s="1"/>
  <c r="J102" i="34"/>
  <c r="BY102" i="34" s="1"/>
  <c r="J134" i="34"/>
  <c r="BY134" i="34" s="1"/>
  <c r="J166" i="34"/>
  <c r="J198" i="34"/>
  <c r="F6" i="34"/>
  <c r="F38" i="34"/>
  <c r="F70" i="34"/>
  <c r="F102" i="34"/>
  <c r="F134" i="34"/>
  <c r="F166" i="34"/>
  <c r="F198" i="34"/>
  <c r="EY110" i="33"/>
  <c r="EY142" i="33"/>
  <c r="EY174" i="33"/>
  <c r="EY206" i="33"/>
  <c r="EY238" i="33"/>
  <c r="EY270" i="33"/>
  <c r="S124" i="33"/>
  <c r="S156" i="33"/>
  <c r="S188" i="33"/>
  <c r="S220" i="33"/>
  <c r="S252" i="33"/>
  <c r="S284" i="33"/>
  <c r="S316" i="33"/>
  <c r="S348" i="33"/>
  <c r="S380" i="33"/>
  <c r="S412" i="33"/>
  <c r="S444" i="33"/>
  <c r="G33" i="33"/>
  <c r="M39" i="33"/>
  <c r="E44" i="33"/>
  <c r="BG305" i="34"/>
  <c r="AG315" i="34"/>
  <c r="AW320" i="34"/>
  <c r="X324" i="34"/>
  <c r="BD326" i="34"/>
  <c r="AN329" i="34"/>
  <c r="X332" i="34"/>
  <c r="BD334" i="34"/>
  <c r="AN337" i="34"/>
  <c r="X340" i="34"/>
  <c r="BD342" i="34"/>
  <c r="AN345" i="34"/>
  <c r="AB347" i="34"/>
  <c r="AR348" i="34"/>
  <c r="BH349" i="34"/>
  <c r="AB351" i="34"/>
  <c r="AR352" i="34"/>
  <c r="BH353" i="34"/>
  <c r="BH354" i="34"/>
  <c r="BC355" i="34"/>
  <c r="AX356" i="34"/>
  <c r="AR357" i="34"/>
  <c r="AM358" i="34"/>
  <c r="AH359" i="34"/>
  <c r="AB360" i="34"/>
  <c r="W361" i="34"/>
  <c r="BN361" i="34"/>
  <c r="BH362" i="34"/>
  <c r="BC363" i="34"/>
  <c r="AX364" i="34"/>
  <c r="AR365" i="34"/>
  <c r="AM366" i="34"/>
  <c r="AH367" i="34"/>
  <c r="AB368" i="34"/>
  <c r="W369" i="34"/>
  <c r="BN369" i="34"/>
  <c r="BH370" i="34"/>
  <c r="BC371" i="34"/>
  <c r="AU372" i="34"/>
  <c r="AE373" i="34"/>
  <c r="BK373" i="34"/>
  <c r="AU374" i="34"/>
  <c r="AE375" i="34"/>
  <c r="BK375" i="34"/>
  <c r="AU376" i="34"/>
  <c r="AE377" i="34"/>
  <c r="BK377" i="34"/>
  <c r="AU378" i="34"/>
  <c r="AE379" i="34"/>
  <c r="BK379" i="34"/>
  <c r="AU380" i="34"/>
  <c r="AE381" i="34"/>
  <c r="BK381" i="34"/>
  <c r="AU382" i="34"/>
  <c r="AE383" i="34"/>
  <c r="BK383" i="34"/>
  <c r="AU384" i="34"/>
  <c r="AE385" i="34"/>
  <c r="BK385" i="34"/>
  <c r="AU386" i="34"/>
  <c r="AE387" i="34"/>
  <c r="BK387" i="34"/>
  <c r="AU388" i="34"/>
  <c r="AE389" i="34"/>
  <c r="BK389" i="34"/>
  <c r="AU390" i="34"/>
  <c r="V29" i="34"/>
  <c r="V61" i="34"/>
  <c r="V93" i="34"/>
  <c r="V125" i="34"/>
  <c r="V157" i="34"/>
  <c r="U19" i="34"/>
  <c r="U51" i="34"/>
  <c r="U83" i="34"/>
  <c r="U115" i="34"/>
  <c r="U147" i="34"/>
  <c r="S9" i="34"/>
  <c r="S41" i="34"/>
  <c r="S73" i="34"/>
  <c r="S105" i="34"/>
  <c r="K24" i="34"/>
  <c r="BZ24" i="34" s="1"/>
  <c r="K56" i="34"/>
  <c r="BZ56" i="34" s="1"/>
  <c r="K88" i="34"/>
  <c r="BZ88" i="34" s="1"/>
  <c r="K120" i="34"/>
  <c r="BZ120" i="34" s="1"/>
  <c r="K152" i="34"/>
  <c r="BZ152" i="34" s="1"/>
  <c r="K184" i="34"/>
  <c r="BZ184" i="34" s="1"/>
  <c r="K216" i="34"/>
  <c r="G33" i="34"/>
  <c r="G65" i="34"/>
  <c r="G97" i="34"/>
  <c r="G129" i="34"/>
  <c r="G161" i="34"/>
  <c r="G193" i="34"/>
  <c r="G225" i="34"/>
  <c r="G257" i="34"/>
  <c r="H6" i="34"/>
  <c r="H38" i="34"/>
  <c r="H70" i="34"/>
  <c r="H102" i="34"/>
  <c r="H134" i="34"/>
  <c r="H166" i="34"/>
  <c r="H198" i="34"/>
  <c r="H230" i="34"/>
  <c r="H262" i="34"/>
  <c r="J35" i="34"/>
  <c r="BY35" i="34" s="1"/>
  <c r="J67" i="34"/>
  <c r="BY67" i="34" s="1"/>
  <c r="J99" i="34"/>
  <c r="BY99" i="34" s="1"/>
  <c r="J131" i="34"/>
  <c r="BY131" i="34" s="1"/>
  <c r="J163" i="34"/>
  <c r="J195" i="34"/>
  <c r="F35" i="34"/>
  <c r="F67" i="34"/>
  <c r="F99" i="34"/>
  <c r="F131" i="34"/>
  <c r="F163" i="34"/>
  <c r="F195" i="34"/>
  <c r="EY107" i="33"/>
  <c r="EY139" i="33"/>
  <c r="EY171" i="33"/>
  <c r="EY203" i="33"/>
  <c r="EY235" i="33"/>
  <c r="EY267" i="33"/>
  <c r="EY299" i="33"/>
  <c r="S121" i="33"/>
  <c r="S153" i="33"/>
  <c r="S185" i="33"/>
  <c r="S217" i="33"/>
  <c r="S249" i="33"/>
  <c r="S281" i="33"/>
  <c r="S313" i="33"/>
  <c r="S345" i="33"/>
  <c r="S377" i="33"/>
  <c r="S409" i="33"/>
  <c r="S441" i="33"/>
  <c r="M36" i="33"/>
  <c r="E41" i="33"/>
  <c r="G108" i="33"/>
  <c r="P111" i="33"/>
  <c r="M121" i="33"/>
  <c r="P131" i="33"/>
  <c r="Q135" i="33"/>
  <c r="G140" i="33"/>
  <c r="H140" i="33" s="1"/>
  <c r="P143" i="33"/>
  <c r="M153" i="33"/>
  <c r="Q163" i="33"/>
  <c r="G168" i="33"/>
  <c r="K168" i="33" s="1"/>
  <c r="L172" i="33"/>
  <c r="M176" i="33"/>
  <c r="E182" i="33"/>
  <c r="L185" i="33"/>
  <c r="L189" i="33"/>
  <c r="L194" i="33"/>
  <c r="G198" i="33"/>
  <c r="I198" i="33" s="1"/>
  <c r="E202" i="33"/>
  <c r="Q206" i="33"/>
  <c r="P215" i="33"/>
  <c r="G226" i="33"/>
  <c r="I226" i="33" s="1"/>
  <c r="Q229" i="33"/>
  <c r="P238" i="33"/>
  <c r="L247" i="33"/>
  <c r="G253" i="33"/>
  <c r="N253" i="33" s="1"/>
  <c r="L256" i="33"/>
  <c r="BP383" i="34"/>
  <c r="H23" i="34"/>
  <c r="S330" i="33"/>
  <c r="AF333" i="34"/>
  <c r="AW372" i="34"/>
  <c r="AO381" i="34"/>
  <c r="AC388" i="34"/>
  <c r="U69" i="34"/>
  <c r="K10" i="34"/>
  <c r="BZ10" i="34" s="1"/>
  <c r="G19" i="34"/>
  <c r="G275" i="34"/>
  <c r="H216" i="34"/>
  <c r="J213" i="34"/>
  <c r="F213" i="34"/>
  <c r="EY253" i="33"/>
  <c r="S183" i="33"/>
  <c r="S311" i="33"/>
  <c r="S439" i="33"/>
  <c r="M34" i="33"/>
  <c r="Y315" i="34"/>
  <c r="AJ329" i="34"/>
  <c r="BP339" i="34"/>
  <c r="AQ348" i="34"/>
  <c r="BG353" i="34"/>
  <c r="AQ357" i="34"/>
  <c r="BR359" i="34"/>
  <c r="BG361" i="34"/>
  <c r="AV363" i="34"/>
  <c r="AL365" i="34"/>
  <c r="BR366" i="34"/>
  <c r="AL368" i="34"/>
  <c r="AV369" i="34"/>
  <c r="BB370" i="34"/>
  <c r="BL371" i="34"/>
  <c r="BN372" i="34"/>
  <c r="BF373" i="34"/>
  <c r="BB374" i="34"/>
  <c r="AX375" i="34"/>
  <c r="AP376" i="34"/>
  <c r="AL377" i="34"/>
  <c r="AH378" i="34"/>
  <c r="Z379" i="34"/>
  <c r="BR379" i="34"/>
  <c r="BN380" i="34"/>
  <c r="BF381" i="34"/>
  <c r="BB382" i="34"/>
  <c r="AX383" i="34"/>
  <c r="AP384" i="34"/>
  <c r="AL385" i="34"/>
  <c r="AH386" i="34"/>
  <c r="Z387" i="34"/>
  <c r="BR387" i="34"/>
  <c r="BN388" i="34"/>
  <c r="BF389" i="34"/>
  <c r="BB390" i="34"/>
  <c r="V36" i="34"/>
  <c r="V68" i="34"/>
  <c r="V100" i="34"/>
  <c r="V132" i="34"/>
  <c r="V164" i="34"/>
  <c r="U26" i="34"/>
  <c r="U58" i="34"/>
  <c r="U90" i="34"/>
  <c r="U122" i="34"/>
  <c r="U154" i="34"/>
  <c r="S16" i="34"/>
  <c r="S48" i="34"/>
  <c r="S80" i="34"/>
  <c r="S112" i="34"/>
  <c r="K31" i="34"/>
  <c r="BZ31" i="34" s="1"/>
  <c r="K63" i="34"/>
  <c r="BZ63" i="34" s="1"/>
  <c r="K95" i="34"/>
  <c r="BZ95" i="34" s="1"/>
  <c r="K127" i="34"/>
  <c r="BZ127" i="34" s="1"/>
  <c r="K159" i="34"/>
  <c r="BZ159" i="34" s="1"/>
  <c r="K191" i="34"/>
  <c r="G8" i="34"/>
  <c r="G40" i="34"/>
  <c r="G72" i="34"/>
  <c r="G104" i="34"/>
  <c r="G136" i="34"/>
  <c r="G168" i="34"/>
  <c r="G200" i="34"/>
  <c r="G232" i="34"/>
  <c r="G264" i="34"/>
  <c r="H13" i="34"/>
  <c r="H45" i="34"/>
  <c r="H77" i="34"/>
  <c r="H109" i="34"/>
  <c r="H141" i="34"/>
  <c r="H173" i="34"/>
  <c r="H205" i="34"/>
  <c r="H237" i="34"/>
  <c r="J10" i="34"/>
  <c r="BY10" i="34" s="1"/>
  <c r="J42" i="34"/>
  <c r="BY42" i="34" s="1"/>
  <c r="J74" i="34"/>
  <c r="BY74" i="34" s="1"/>
  <c r="J106" i="34"/>
  <c r="BY106" i="34" s="1"/>
  <c r="J138" i="34"/>
  <c r="BY138" i="34" s="1"/>
  <c r="J170" i="34"/>
  <c r="J202" i="34"/>
  <c r="F10" i="34"/>
  <c r="F42" i="34"/>
  <c r="F74" i="34"/>
  <c r="F106" i="34"/>
  <c r="F138" i="34"/>
  <c r="F170" i="34"/>
  <c r="F202" i="34"/>
  <c r="EY114" i="33"/>
  <c r="EY146" i="33"/>
  <c r="EY178" i="33"/>
  <c r="EY210" i="33"/>
  <c r="EY242" i="33"/>
  <c r="EY274" i="33"/>
  <c r="S128" i="33"/>
  <c r="S160" i="33"/>
  <c r="S192" i="33"/>
  <c r="S224" i="33"/>
  <c r="S256" i="33"/>
  <c r="S288" i="33"/>
  <c r="S320" i="33"/>
  <c r="S352" i="33"/>
  <c r="S384" i="33"/>
  <c r="S416" i="33"/>
  <c r="S448" i="33"/>
  <c r="AA307" i="34"/>
  <c r="BM315" i="34"/>
  <c r="AG321" i="34"/>
  <c r="AN324" i="34"/>
  <c r="X327" i="34"/>
  <c r="BD329" i="34"/>
  <c r="AN332" i="34"/>
  <c r="X335" i="34"/>
  <c r="BD337" i="34"/>
  <c r="AN340" i="34"/>
  <c r="X343" i="34"/>
  <c r="BD345" i="34"/>
  <c r="AJ347" i="34"/>
  <c r="AZ348" i="34"/>
  <c r="BP349" i="34"/>
  <c r="AJ351" i="34"/>
  <c r="AZ352" i="34"/>
  <c r="BP353" i="34"/>
  <c r="BN354" i="34"/>
  <c r="BH355" i="34"/>
  <c r="BC356" i="34"/>
  <c r="AX357" i="34"/>
  <c r="AR358" i="34"/>
  <c r="AM359" i="34"/>
  <c r="AH360" i="34"/>
  <c r="AB361" i="34"/>
  <c r="W362" i="34"/>
  <c r="BN362" i="34"/>
  <c r="BH363" i="34"/>
  <c r="BC364" i="34"/>
  <c r="AX365" i="34"/>
  <c r="AR366" i="34"/>
  <c r="AM367" i="34"/>
  <c r="AH368" i="34"/>
  <c r="AB369" i="34"/>
  <c r="W370" i="34"/>
  <c r="BN370" i="34"/>
  <c r="BH371" i="34"/>
  <c r="AY372" i="34"/>
  <c r="AI373" i="34"/>
  <c r="BO373" i="34"/>
  <c r="AY374" i="34"/>
  <c r="AI375" i="34"/>
  <c r="BO375" i="34"/>
  <c r="AY376" i="34"/>
  <c r="AI377" i="34"/>
  <c r="BO377" i="34"/>
  <c r="AY378" i="34"/>
  <c r="AI379" i="34"/>
  <c r="BO379" i="34"/>
  <c r="AY380" i="34"/>
  <c r="AI381" i="34"/>
  <c r="BO381" i="34"/>
  <c r="AY382" i="34"/>
  <c r="AI383" i="34"/>
  <c r="BO383" i="34"/>
  <c r="AY384" i="34"/>
  <c r="AI385" i="34"/>
  <c r="BO385" i="34"/>
  <c r="AY386" i="34"/>
  <c r="AI387" i="34"/>
  <c r="BO387" i="34"/>
  <c r="AY388" i="34"/>
  <c r="AI389" i="34"/>
  <c r="BO389" i="34"/>
  <c r="AY390" i="34"/>
  <c r="V33" i="34"/>
  <c r="V65" i="34"/>
  <c r="V97" i="34"/>
  <c r="V129" i="34"/>
  <c r="V161" i="34"/>
  <c r="U23" i="34"/>
  <c r="U55" i="34"/>
  <c r="U87" i="34"/>
  <c r="U119" i="34"/>
  <c r="U151" i="34"/>
  <c r="S13" i="34"/>
  <c r="S45" i="34"/>
  <c r="S77" i="34"/>
  <c r="S109" i="34"/>
  <c r="K28" i="34"/>
  <c r="BZ28" i="34" s="1"/>
  <c r="K60" i="34"/>
  <c r="BZ60" i="34" s="1"/>
  <c r="K92" i="34"/>
  <c r="BZ92" i="34" s="1"/>
  <c r="K124" i="34"/>
  <c r="BZ124" i="34" s="1"/>
  <c r="K156" i="34"/>
  <c r="BZ156" i="34" s="1"/>
  <c r="K188" i="34"/>
  <c r="BZ188" i="34" s="1"/>
  <c r="G5" i="34"/>
  <c r="G37" i="34"/>
  <c r="G69" i="34"/>
  <c r="G101" i="34"/>
  <c r="G133" i="34"/>
  <c r="G165" i="34"/>
  <c r="G197" i="34"/>
  <c r="G229" i="34"/>
  <c r="G261" i="34"/>
  <c r="H10" i="34"/>
  <c r="H42" i="34"/>
  <c r="H74" i="34"/>
  <c r="H106" i="34"/>
  <c r="H138" i="34"/>
  <c r="H170" i="34"/>
  <c r="H202" i="34"/>
  <c r="H234" i="34"/>
  <c r="J7" i="34"/>
  <c r="BY7" i="34" s="1"/>
  <c r="J39" i="34"/>
  <c r="BY39" i="34" s="1"/>
  <c r="J71" i="34"/>
  <c r="BY71" i="34" s="1"/>
  <c r="J103" i="34"/>
  <c r="BY103" i="34" s="1"/>
  <c r="J135" i="34"/>
  <c r="BY135" i="34" s="1"/>
  <c r="J167" i="34"/>
  <c r="J199" i="34"/>
  <c r="F7" i="34"/>
  <c r="F39" i="34"/>
  <c r="F71" i="34"/>
  <c r="F103" i="34"/>
  <c r="F135" i="34"/>
  <c r="F167" i="34"/>
  <c r="F199" i="34"/>
  <c r="EY111" i="33"/>
  <c r="EY143" i="33"/>
  <c r="EY175" i="33"/>
  <c r="EY207" i="33"/>
  <c r="EY239" i="33"/>
  <c r="EY271" i="33"/>
  <c r="S125" i="33"/>
  <c r="S157" i="33"/>
  <c r="S189" i="33"/>
  <c r="S221" i="33"/>
  <c r="S253" i="33"/>
  <c r="S285" i="33"/>
  <c r="S317" i="33"/>
  <c r="S349" i="33"/>
  <c r="S381" i="33"/>
  <c r="S413" i="33"/>
  <c r="S445" i="33"/>
  <c r="L32" i="33"/>
  <c r="E37" i="33"/>
  <c r="L41" i="33"/>
  <c r="L108" i="33"/>
  <c r="G112" i="33"/>
  <c r="J112" i="33" s="1"/>
  <c r="M117" i="33"/>
  <c r="BL343" i="34"/>
  <c r="AG374" i="34"/>
  <c r="AG382" i="34"/>
  <c r="BM388" i="34"/>
  <c r="V15" i="34"/>
  <c r="U101" i="34"/>
  <c r="K42" i="34"/>
  <c r="BZ42" i="34" s="1"/>
  <c r="G51" i="34"/>
  <c r="H248" i="34"/>
  <c r="EY265" i="33"/>
  <c r="S203" i="33"/>
  <c r="S331" i="33"/>
  <c r="G37" i="33"/>
  <c r="AO318" i="34"/>
  <c r="BP330" i="34"/>
  <c r="AZ341" i="34"/>
  <c r="AI349" i="34"/>
  <c r="AQ354" i="34"/>
  <c r="BR357" i="34"/>
  <c r="AA360" i="34"/>
  <c r="BL361" i="34"/>
  <c r="BB363" i="34"/>
  <c r="AQ365" i="34"/>
  <c r="AA367" i="34"/>
  <c r="AQ368" i="34"/>
  <c r="BB369" i="34"/>
  <c r="BG370" i="34"/>
  <c r="BR371" i="34"/>
  <c r="BR372" i="34"/>
  <c r="BJ373" i="34"/>
  <c r="BF374" i="34"/>
  <c r="BB375" i="34"/>
  <c r="AT376" i="34"/>
  <c r="AP377" i="34"/>
  <c r="AL378" i="34"/>
  <c r="AD379" i="34"/>
  <c r="Z380" i="34"/>
  <c r="BR380" i="34"/>
  <c r="BJ381" i="34"/>
  <c r="BF382" i="34"/>
  <c r="BB383" i="34"/>
  <c r="AT384" i="34"/>
  <c r="AP385" i="34"/>
  <c r="AL386" i="34"/>
  <c r="AD387" i="34"/>
  <c r="Z388" i="34"/>
  <c r="BR388" i="34"/>
  <c r="BJ389" i="34"/>
  <c r="BF390" i="34"/>
  <c r="V8" i="34"/>
  <c r="V40" i="34"/>
  <c r="V72" i="34"/>
  <c r="V104" i="34"/>
  <c r="V136" i="34"/>
  <c r="V168" i="34"/>
  <c r="U30" i="34"/>
  <c r="U62" i="34"/>
  <c r="U94" i="34"/>
  <c r="U126" i="34"/>
  <c r="U158" i="34"/>
  <c r="S20" i="34"/>
  <c r="S52" i="34"/>
  <c r="S84" i="34"/>
  <c r="K35" i="34"/>
  <c r="BZ35" i="34" s="1"/>
  <c r="K67" i="34"/>
  <c r="BZ67" i="34" s="1"/>
  <c r="K99" i="34"/>
  <c r="BZ99" i="34" s="1"/>
  <c r="K131" i="34"/>
  <c r="BZ131" i="34" s="1"/>
  <c r="K163" i="34"/>
  <c r="BZ163" i="34" s="1"/>
  <c r="K195" i="34"/>
  <c r="G12" i="34"/>
  <c r="G44" i="34"/>
  <c r="G76" i="34"/>
  <c r="G108" i="34"/>
  <c r="G140" i="34"/>
  <c r="G172" i="34"/>
  <c r="G204" i="34"/>
  <c r="G236" i="34"/>
  <c r="G268" i="34"/>
  <c r="H17" i="34"/>
  <c r="H49" i="34"/>
  <c r="H81" i="34"/>
  <c r="H113" i="34"/>
  <c r="H145" i="34"/>
  <c r="H177" i="34"/>
  <c r="H209" i="34"/>
  <c r="H241" i="34"/>
  <c r="J14" i="34"/>
  <c r="BY14" i="34" s="1"/>
  <c r="J46" i="34"/>
  <c r="BY46" i="34" s="1"/>
  <c r="J78" i="34"/>
  <c r="BY78" i="34" s="1"/>
  <c r="J110" i="34"/>
  <c r="BY110" i="34" s="1"/>
  <c r="J142" i="34"/>
  <c r="BY142" i="34" s="1"/>
  <c r="J174" i="34"/>
  <c r="J206" i="34"/>
  <c r="F14" i="34"/>
  <c r="F46" i="34"/>
  <c r="F78" i="34"/>
  <c r="F110" i="34"/>
  <c r="F142" i="34"/>
  <c r="F174" i="34"/>
  <c r="F206" i="34"/>
  <c r="EY118" i="33"/>
  <c r="EY150" i="33"/>
  <c r="EY182" i="33"/>
  <c r="EY214" i="33"/>
  <c r="EY246" i="33"/>
  <c r="EY278" i="33"/>
  <c r="S132" i="33"/>
  <c r="S164" i="33"/>
  <c r="S196" i="33"/>
  <c r="S228" i="33"/>
  <c r="S260" i="33"/>
  <c r="S292" i="33"/>
  <c r="S324" i="33"/>
  <c r="S356" i="33"/>
  <c r="S388" i="33"/>
  <c r="S420" i="33"/>
  <c r="S452" i="33"/>
  <c r="E35" i="33"/>
  <c r="L40" i="33"/>
  <c r="AQ308" i="34"/>
  <c r="AW316" i="34"/>
  <c r="BM321" i="34"/>
  <c r="BD324" i="34"/>
  <c r="AN327" i="34"/>
  <c r="X330" i="34"/>
  <c r="BD332" i="34"/>
  <c r="AN335" i="34"/>
  <c r="X338" i="34"/>
  <c r="BD340" i="34"/>
  <c r="AN343" i="34"/>
  <c r="X346" i="34"/>
  <c r="AR347" i="34"/>
  <c r="BH348" i="34"/>
  <c r="AB350" i="34"/>
  <c r="AR351" i="34"/>
  <c r="BH352" i="34"/>
  <c r="AB354" i="34"/>
  <c r="W355" i="34"/>
  <c r="BN355" i="34"/>
  <c r="BH356" i="34"/>
  <c r="BC357" i="34"/>
  <c r="AX358" i="34"/>
  <c r="AR359" i="34"/>
  <c r="AM360" i="34"/>
  <c r="AH361" i="34"/>
  <c r="AB362" i="34"/>
  <c r="W363" i="34"/>
  <c r="BN363" i="34"/>
  <c r="BH364" i="34"/>
  <c r="BC365" i="34"/>
  <c r="AX366" i="34"/>
  <c r="AR367" i="34"/>
  <c r="AM368" i="34"/>
  <c r="AH369" i="34"/>
  <c r="AB370" i="34"/>
  <c r="W371" i="34"/>
  <c r="BN371" i="34"/>
  <c r="BC372" i="34"/>
  <c r="AM373" i="34"/>
  <c r="W374" i="34"/>
  <c r="BC374" i="34"/>
  <c r="AM375" i="34"/>
  <c r="W376" i="34"/>
  <c r="BC376" i="34"/>
  <c r="AM377" i="34"/>
  <c r="W378" i="34"/>
  <c r="BC378" i="34"/>
  <c r="AM379" i="34"/>
  <c r="W380" i="34"/>
  <c r="BC380" i="34"/>
  <c r="AM381" i="34"/>
  <c r="W382" i="34"/>
  <c r="BC382" i="34"/>
  <c r="AM383" i="34"/>
  <c r="W384" i="34"/>
  <c r="BC384" i="34"/>
  <c r="AM385" i="34"/>
  <c r="W386" i="34"/>
  <c r="BC386" i="34"/>
  <c r="AM387" i="34"/>
  <c r="W388" i="34"/>
  <c r="BC388" i="34"/>
  <c r="AM389" i="34"/>
  <c r="W390" i="34"/>
  <c r="BC390" i="34"/>
  <c r="V5" i="34"/>
  <c r="V37" i="34"/>
  <c r="V69" i="34"/>
  <c r="V101" i="34"/>
  <c r="V133" i="34"/>
  <c r="V165" i="34"/>
  <c r="U27" i="34"/>
  <c r="U59" i="34"/>
  <c r="U91" i="34"/>
  <c r="U123" i="34"/>
  <c r="U155" i="34"/>
  <c r="S17" i="34"/>
  <c r="S49" i="34"/>
  <c r="S81" i="34"/>
  <c r="S113" i="34"/>
  <c r="K32" i="34"/>
  <c r="BZ32" i="34" s="1"/>
  <c r="K64" i="34"/>
  <c r="BZ64" i="34" s="1"/>
  <c r="K96" i="34"/>
  <c r="BZ96" i="34" s="1"/>
  <c r="K128" i="34"/>
  <c r="BZ128" i="34" s="1"/>
  <c r="K160" i="34"/>
  <c r="BZ160" i="34" s="1"/>
  <c r="K192" i="34"/>
  <c r="G9" i="34"/>
  <c r="G41" i="34"/>
  <c r="G73" i="34"/>
  <c r="G105" i="34"/>
  <c r="G137" i="34"/>
  <c r="G169" i="34"/>
  <c r="G201" i="34"/>
  <c r="G233" i="34"/>
  <c r="G265" i="34"/>
  <c r="H14" i="34"/>
  <c r="H46" i="34"/>
  <c r="H78" i="34"/>
  <c r="H110" i="34"/>
  <c r="H142" i="34"/>
  <c r="H174" i="34"/>
  <c r="H206" i="34"/>
  <c r="H238" i="34"/>
  <c r="J11" i="34"/>
  <c r="BY11" i="34" s="1"/>
  <c r="J43" i="34"/>
  <c r="BY43" i="34" s="1"/>
  <c r="J75" i="34"/>
  <c r="BY75" i="34" s="1"/>
  <c r="J107" i="34"/>
  <c r="BY107" i="34" s="1"/>
  <c r="J139" i="34"/>
  <c r="BY139" i="34" s="1"/>
  <c r="J171" i="34"/>
  <c r="J203" i="34"/>
  <c r="F11" i="34"/>
  <c r="F43" i="34"/>
  <c r="F75" i="34"/>
  <c r="F107" i="34"/>
  <c r="F139" i="34"/>
  <c r="F171" i="34"/>
  <c r="F203" i="34"/>
  <c r="EY115" i="33"/>
  <c r="EY147" i="33"/>
  <c r="EY179" i="33"/>
  <c r="EY211" i="33"/>
  <c r="EY243" i="33"/>
  <c r="EY275" i="33"/>
  <c r="S129" i="33"/>
  <c r="S161" i="33"/>
  <c r="S193" i="33"/>
  <c r="S225" i="33"/>
  <c r="S257" i="33"/>
  <c r="S289" i="33"/>
  <c r="S321" i="33"/>
  <c r="S353" i="33"/>
  <c r="S385" i="33"/>
  <c r="S417" i="33"/>
  <c r="S449" i="33"/>
  <c r="P37" i="33"/>
  <c r="Q41" i="33"/>
  <c r="E105" i="33"/>
  <c r="Q108" i="33"/>
  <c r="L112" i="33"/>
  <c r="M122" i="33"/>
  <c r="L132" i="33"/>
  <c r="E137" i="33"/>
  <c r="Q140" i="33"/>
  <c r="L144" i="33"/>
  <c r="M154" i="33"/>
  <c r="P160" i="33"/>
  <c r="M165" i="33"/>
  <c r="E169" i="33"/>
  <c r="P173" i="33"/>
  <c r="M177" i="33"/>
  <c r="Q182" i="33"/>
  <c r="M186" i="33"/>
  <c r="P190" i="33"/>
  <c r="L195" i="33"/>
  <c r="Q198" i="33"/>
  <c r="P207" i="33"/>
  <c r="M216" i="33"/>
  <c r="P226" i="33"/>
  <c r="P230" i="33"/>
  <c r="L239" i="33"/>
  <c r="G245" i="33"/>
  <c r="H245" i="33" s="1"/>
  <c r="L248" i="33"/>
  <c r="Q253" i="33"/>
  <c r="AW389" i="34"/>
  <c r="K74" i="34"/>
  <c r="BZ74" i="34" s="1"/>
  <c r="BG349" i="34"/>
  <c r="BB368" i="34"/>
  <c r="BB376" i="34"/>
  <c r="BF383" i="34"/>
  <c r="BJ390" i="34"/>
  <c r="V108" i="34"/>
  <c r="K103" i="34"/>
  <c r="BZ103" i="34" s="1"/>
  <c r="G112" i="34"/>
  <c r="H85" i="34"/>
  <c r="J82" i="34"/>
  <c r="BY82" i="34" s="1"/>
  <c r="F82" i="34"/>
  <c r="EY122" i="33"/>
  <c r="S264" i="33"/>
  <c r="X333" i="34"/>
  <c r="AJ350" i="34"/>
  <c r="BC358" i="34"/>
  <c r="BH365" i="34"/>
  <c r="BG372" i="34"/>
  <c r="AA378" i="34"/>
  <c r="AQ383" i="34"/>
  <c r="BG388" i="34"/>
  <c r="V9" i="34"/>
  <c r="V137" i="34"/>
  <c r="U75" i="34"/>
  <c r="S33" i="34"/>
  <c r="K48" i="34"/>
  <c r="BZ48" i="34" s="1"/>
  <c r="K176" i="34"/>
  <c r="BZ176" i="34" s="1"/>
  <c r="G89" i="34"/>
  <c r="G217" i="34"/>
  <c r="H62" i="34"/>
  <c r="H190" i="34"/>
  <c r="J59" i="34"/>
  <c r="BY59" i="34" s="1"/>
  <c r="J187" i="34"/>
  <c r="F79" i="34"/>
  <c r="F207" i="34"/>
  <c r="EY119" i="33"/>
  <c r="EY247" i="33"/>
  <c r="S37" i="33"/>
  <c r="S165" i="33"/>
  <c r="S293" i="33"/>
  <c r="S421" i="33"/>
  <c r="M43" i="33"/>
  <c r="L107" i="33"/>
  <c r="M136" i="33"/>
  <c r="L145" i="33"/>
  <c r="E156" i="33"/>
  <c r="Q169" i="33"/>
  <c r="P175" i="33"/>
  <c r="L182" i="33"/>
  <c r="M187" i="33"/>
  <c r="G193" i="33"/>
  <c r="M198" i="33"/>
  <c r="E210" i="33"/>
  <c r="G216" i="33"/>
  <c r="H216" i="33" s="1"/>
  <c r="P224" i="33"/>
  <c r="Q228" i="33"/>
  <c r="E235" i="33"/>
  <c r="L240" i="33"/>
  <c r="P246" i="33"/>
  <c r="M253" i="33"/>
  <c r="Q105" i="33"/>
  <c r="G118" i="33"/>
  <c r="K118" i="33" s="1"/>
  <c r="P122" i="33"/>
  <c r="E133" i="33"/>
  <c r="Q137" i="33"/>
  <c r="G150" i="33"/>
  <c r="H150" i="33" s="1"/>
  <c r="P154" i="33"/>
  <c r="G165" i="33"/>
  <c r="J165" i="33" s="1"/>
  <c r="E170" i="33"/>
  <c r="L173" i="33"/>
  <c r="G178" i="33"/>
  <c r="N178" i="33" s="1"/>
  <c r="E183" i="33"/>
  <c r="E188" i="33"/>
  <c r="G192" i="33"/>
  <c r="J192" i="33" s="1"/>
  <c r="Q195" i="33"/>
  <c r="M200" i="33"/>
  <c r="Q205" i="33"/>
  <c r="G211" i="33"/>
  <c r="J211" i="33" s="1"/>
  <c r="G222" i="33"/>
  <c r="O222" i="33" s="1"/>
  <c r="Q225" i="33"/>
  <c r="E230" i="33"/>
  <c r="P233" i="33"/>
  <c r="Q238" i="33"/>
  <c r="E248" i="33"/>
  <c r="G252" i="33"/>
  <c r="N252" i="33" s="1"/>
  <c r="M105" i="33"/>
  <c r="P115" i="33"/>
  <c r="Q119" i="33"/>
  <c r="G124" i="33"/>
  <c r="O124" i="33" s="1"/>
  <c r="P127" i="33"/>
  <c r="M137" i="33"/>
  <c r="P147" i="33"/>
  <c r="EY285" i="33"/>
  <c r="BG354" i="34"/>
  <c r="BG369" i="34"/>
  <c r="AX377" i="34"/>
  <c r="BB384" i="34"/>
  <c r="V140" i="34"/>
  <c r="S24" i="34"/>
  <c r="K135" i="34"/>
  <c r="BZ135" i="34" s="1"/>
  <c r="G144" i="34"/>
  <c r="H117" i="34"/>
  <c r="J114" i="34"/>
  <c r="BY114" i="34" s="1"/>
  <c r="F114" i="34"/>
  <c r="EY154" i="33"/>
  <c r="S40" i="33"/>
  <c r="S296" i="33"/>
  <c r="BD335" i="34"/>
  <c r="AZ351" i="34"/>
  <c r="AX359" i="34"/>
  <c r="BC366" i="34"/>
  <c r="AQ373" i="34"/>
  <c r="BG378" i="34"/>
  <c r="AA384" i="34"/>
  <c r="AQ389" i="34"/>
  <c r="V21" i="34"/>
  <c r="V149" i="34"/>
  <c r="U95" i="34"/>
  <c r="S53" i="34"/>
  <c r="K68" i="34"/>
  <c r="BZ68" i="34" s="1"/>
  <c r="K196" i="34"/>
  <c r="G109" i="34"/>
  <c r="G237" i="34"/>
  <c r="H82" i="34"/>
  <c r="H210" i="34"/>
  <c r="J79" i="34"/>
  <c r="BY79" i="34" s="1"/>
  <c r="J207" i="34"/>
  <c r="F91" i="34"/>
  <c r="F219" i="34"/>
  <c r="EY131" i="33"/>
  <c r="EY259" i="33"/>
  <c r="S177" i="33"/>
  <c r="S305" i="33"/>
  <c r="S433" i="33"/>
  <c r="L109" i="33"/>
  <c r="P125" i="33"/>
  <c r="P137" i="33"/>
  <c r="P157" i="33"/>
  <c r="E166" i="33"/>
  <c r="P170" i="33"/>
  <c r="G176" i="33"/>
  <c r="N176" i="33" s="1"/>
  <c r="L183" i="33"/>
  <c r="Q187" i="33"/>
  <c r="Q193" i="33"/>
  <c r="L199" i="33"/>
  <c r="P205" i="33"/>
  <c r="M210" i="33"/>
  <c r="E217" i="33"/>
  <c r="G225" i="33"/>
  <c r="N225" i="33" s="1"/>
  <c r="M229" i="33"/>
  <c r="P236" i="33"/>
  <c r="E241" i="33"/>
  <c r="G247" i="33"/>
  <c r="J247" i="33" s="1"/>
  <c r="L254" i="33"/>
  <c r="L106" i="33"/>
  <c r="M110" i="33"/>
  <c r="L114" i="33"/>
  <c r="Q118" i="33"/>
  <c r="G123" i="33"/>
  <c r="J123" i="33" s="1"/>
  <c r="P128" i="33"/>
  <c r="L133" i="33"/>
  <c r="L138" i="33"/>
  <c r="M142" i="33"/>
  <c r="L146" i="33"/>
  <c r="Q150" i="33"/>
  <c r="G155" i="33"/>
  <c r="H155" i="33" s="1"/>
  <c r="L160" i="33"/>
  <c r="L170" i="33"/>
  <c r="Q173" i="33"/>
  <c r="P178" i="33"/>
  <c r="M183" i="33"/>
  <c r="L192" i="33"/>
  <c r="M196" i="33"/>
  <c r="E201" i="33"/>
  <c r="E207" i="33"/>
  <c r="L222" i="33"/>
  <c r="M226" i="33"/>
  <c r="M230" i="33"/>
  <c r="G234" i="33"/>
  <c r="K234" i="33" s="1"/>
  <c r="M239" i="33"/>
  <c r="P243" i="33"/>
  <c r="M248" i="33"/>
  <c r="Q252" i="33"/>
  <c r="E106" i="33"/>
  <c r="E112" i="33"/>
  <c r="G116" i="33"/>
  <c r="J116" i="33" s="1"/>
  <c r="M120" i="33"/>
  <c r="L124" i="33"/>
  <c r="G128" i="33"/>
  <c r="M133" i="33"/>
  <c r="E138" i="33"/>
  <c r="E144" i="33"/>
  <c r="G148" i="33"/>
  <c r="I148" i="33" s="1"/>
  <c r="M152" i="33"/>
  <c r="L156" i="33"/>
  <c r="G160" i="33"/>
  <c r="J160" i="33" s="1"/>
  <c r="L164" i="33"/>
  <c r="M174" i="33"/>
  <c r="L179" i="33"/>
  <c r="E184" i="33"/>
  <c r="G189" i="33"/>
  <c r="M193" i="33"/>
  <c r="E200" i="33"/>
  <c r="G204" i="33"/>
  <c r="N204" i="33" s="1"/>
  <c r="L209" i="33"/>
  <c r="Q212" i="33"/>
  <c r="P217" i="33"/>
  <c r="M221" i="33"/>
  <c r="E225" i="33"/>
  <c r="L235" i="33"/>
  <c r="G241" i="33"/>
  <c r="O241" i="33" s="1"/>
  <c r="L244" i="33"/>
  <c r="Q249" i="33"/>
  <c r="G83" i="34"/>
  <c r="M38" i="33"/>
  <c r="AL358" i="34"/>
  <c r="BR370" i="34"/>
  <c r="AP378" i="34"/>
  <c r="AX385" i="34"/>
  <c r="V172" i="34"/>
  <c r="S56" i="34"/>
  <c r="K167" i="34"/>
  <c r="BZ167" i="34" s="1"/>
  <c r="G176" i="34"/>
  <c r="H149" i="34"/>
  <c r="J146" i="34"/>
  <c r="BY146" i="34" s="1"/>
  <c r="F146" i="34"/>
  <c r="EY186" i="33"/>
  <c r="S328" i="33"/>
  <c r="BG309" i="34"/>
  <c r="AN338" i="34"/>
  <c r="BP352" i="34"/>
  <c r="AR360" i="34"/>
  <c r="AX367" i="34"/>
  <c r="AA374" i="34"/>
  <c r="AQ379" i="34"/>
  <c r="BG384" i="34"/>
  <c r="AA390" i="34"/>
  <c r="V41" i="34"/>
  <c r="V169" i="34"/>
  <c r="U107" i="34"/>
  <c r="S65" i="34"/>
  <c r="K80" i="34"/>
  <c r="BZ80" i="34" s="1"/>
  <c r="K208" i="34"/>
  <c r="G121" i="34"/>
  <c r="G249" i="34"/>
  <c r="H94" i="34"/>
  <c r="H222" i="34"/>
  <c r="J91" i="34"/>
  <c r="BY91" i="34" s="1"/>
  <c r="J219" i="34"/>
  <c r="F111" i="34"/>
  <c r="EY151" i="33"/>
  <c r="EY279" i="33"/>
  <c r="S197" i="33"/>
  <c r="S325" i="33"/>
  <c r="S453" i="33"/>
  <c r="Q110" i="33"/>
  <c r="E128" i="33"/>
  <c r="L139" i="33"/>
  <c r="M149" i="33"/>
  <c r="E160" i="33"/>
  <c r="L166" i="33"/>
  <c r="G171" i="33"/>
  <c r="J171" i="33" s="1"/>
  <c r="E177" i="33"/>
  <c r="P183" i="33"/>
  <c r="M188" i="33"/>
  <c r="Q194" i="33"/>
  <c r="P199" i="33"/>
  <c r="G206" i="33"/>
  <c r="E212" i="33"/>
  <c r="E218" i="33"/>
  <c r="L225" i="33"/>
  <c r="L230" i="33"/>
  <c r="G237" i="33"/>
  <c r="N237" i="33" s="1"/>
  <c r="Q247" i="33"/>
  <c r="P254" i="33"/>
  <c r="E107" i="33"/>
  <c r="E111" i="33"/>
  <c r="P114" i="33"/>
  <c r="L119" i="33"/>
  <c r="G129" i="33"/>
  <c r="E134" i="33"/>
  <c r="E139" i="33"/>
  <c r="E143" i="33"/>
  <c r="P146" i="33"/>
  <c r="L151" i="33"/>
  <c r="Q160" i="33"/>
  <c r="M166" i="33"/>
  <c r="Q170" i="33"/>
  <c r="L174" i="33"/>
  <c r="G179" i="33"/>
  <c r="H179" i="33" s="1"/>
  <c r="Q183" i="33"/>
  <c r="M189" i="33"/>
  <c r="Q192" i="33"/>
  <c r="E197" i="33"/>
  <c r="M207" i="33"/>
  <c r="P212" i="33"/>
  <c r="P222" i="33"/>
  <c r="Q226" i="33"/>
  <c r="Q230" i="33"/>
  <c r="E240" i="33"/>
  <c r="G244" i="33"/>
  <c r="K244" i="33" s="1"/>
  <c r="E254" i="33"/>
  <c r="AQ360" i="34"/>
  <c r="AF372" i="34"/>
  <c r="AL379" i="34"/>
  <c r="AP386" i="34"/>
  <c r="U34" i="34"/>
  <c r="S88" i="34"/>
  <c r="K199" i="34"/>
  <c r="G208" i="34"/>
  <c r="H181" i="34"/>
  <c r="J178" i="34"/>
  <c r="F178" i="34"/>
  <c r="EY218" i="33"/>
  <c r="S360" i="33"/>
  <c r="Q40" i="33"/>
  <c r="AG317" i="34"/>
  <c r="X341" i="34"/>
  <c r="AH354" i="34"/>
  <c r="AM361" i="34"/>
  <c r="AR368" i="34"/>
  <c r="BG374" i="34"/>
  <c r="AA380" i="34"/>
  <c r="AQ385" i="34"/>
  <c r="BG390" i="34"/>
  <c r="V53" i="34"/>
  <c r="U127" i="34"/>
  <c r="S85" i="34"/>
  <c r="K100" i="34"/>
  <c r="BZ100" i="34" s="1"/>
  <c r="G13" i="34"/>
  <c r="G141" i="34"/>
  <c r="G269" i="34"/>
  <c r="H114" i="34"/>
  <c r="H242" i="34"/>
  <c r="J111" i="34"/>
  <c r="BY111" i="34" s="1"/>
  <c r="F123" i="34"/>
  <c r="EY163" i="33"/>
  <c r="EY291" i="33"/>
  <c r="S209" i="33"/>
  <c r="S337" i="33"/>
  <c r="P33" i="33"/>
  <c r="Q112" i="33"/>
  <c r="P129" i="33"/>
  <c r="L140" i="33"/>
  <c r="P150" i="33"/>
  <c r="G161" i="33"/>
  <c r="H161" i="33" s="1"/>
  <c r="Q166" i="33"/>
  <c r="G184" i="33"/>
  <c r="H184" i="33" s="1"/>
  <c r="E189" i="33"/>
  <c r="P195" i="33"/>
  <c r="G200" i="33"/>
  <c r="I200" i="33" s="1"/>
  <c r="M206" i="33"/>
  <c r="P213" i="33"/>
  <c r="E219" i="33"/>
  <c r="P225" i="33"/>
  <c r="G231" i="33"/>
  <c r="J231" i="33" s="1"/>
  <c r="M237" i="33"/>
  <c r="E243" i="33"/>
  <c r="E249" i="33"/>
  <c r="G255" i="33"/>
  <c r="O255" i="33" s="1"/>
  <c r="M107" i="33"/>
  <c r="M111" i="33"/>
  <c r="G115" i="33"/>
  <c r="P119" i="33"/>
  <c r="P124" i="33"/>
  <c r="Q129" i="33"/>
  <c r="M134" i="33"/>
  <c r="M139" i="33"/>
  <c r="M143" i="33"/>
  <c r="G147" i="33"/>
  <c r="H147" i="33" s="1"/>
  <c r="P151" i="33"/>
  <c r="P156" i="33"/>
  <c r="P161" i="33"/>
  <c r="E167" i="33"/>
  <c r="L171" i="33"/>
  <c r="E175" i="33"/>
  <c r="M184" i="33"/>
  <c r="E190" i="33"/>
  <c r="L193" i="33"/>
  <c r="L197" i="33"/>
  <c r="P202" i="33"/>
  <c r="Q207" i="33"/>
  <c r="G213" i="33"/>
  <c r="I213" i="33" s="1"/>
  <c r="E220" i="33"/>
  <c r="G223" i="33"/>
  <c r="J223" i="33" s="1"/>
  <c r="L227" i="33"/>
  <c r="M231" i="33"/>
  <c r="P235" i="33"/>
  <c r="M240" i="33"/>
  <c r="Q244" i="33"/>
  <c r="L249" i="33"/>
  <c r="M254" i="33"/>
  <c r="P113" i="33"/>
  <c r="Q116" i="33"/>
  <c r="P121" i="33"/>
  <c r="L125" i="33"/>
  <c r="Q128" i="33"/>
  <c r="P134" i="33"/>
  <c r="P145" i="33"/>
  <c r="Q148" i="33"/>
  <c r="P153" i="33"/>
  <c r="L157" i="33"/>
  <c r="E161" i="33"/>
  <c r="P165" i="33"/>
  <c r="E171" i="33"/>
  <c r="E176" i="33"/>
  <c r="G180" i="33"/>
  <c r="O180" i="33" s="1"/>
  <c r="P185" i="33"/>
  <c r="M190" i="33"/>
  <c r="L201" i="33"/>
  <c r="Q204" i="33"/>
  <c r="G210" i="33"/>
  <c r="K210" i="33" s="1"/>
  <c r="E214" i="33"/>
  <c r="L218" i="33"/>
  <c r="M222" i="33"/>
  <c r="E227" i="33"/>
  <c r="G233" i="33"/>
  <c r="K233" i="33" s="1"/>
  <c r="L236" i="33"/>
  <c r="Q241" i="33"/>
  <c r="P250" i="33"/>
  <c r="H24" i="34"/>
  <c r="S215" i="33"/>
  <c r="AF362" i="34"/>
  <c r="Z373" i="34"/>
  <c r="AH380" i="34"/>
  <c r="AL387" i="34"/>
  <c r="U66" i="34"/>
  <c r="G240" i="34"/>
  <c r="H213" i="34"/>
  <c r="J210" i="34"/>
  <c r="F210" i="34"/>
  <c r="EY250" i="33"/>
  <c r="S136" i="33"/>
  <c r="S392" i="33"/>
  <c r="AN322" i="34"/>
  <c r="BD343" i="34"/>
  <c r="AB355" i="34"/>
  <c r="AH362" i="34"/>
  <c r="AM369" i="34"/>
  <c r="AQ375" i="34"/>
  <c r="BG380" i="34"/>
  <c r="AA386" i="34"/>
  <c r="V73" i="34"/>
  <c r="U11" i="34"/>
  <c r="U139" i="34"/>
  <c r="S97" i="34"/>
  <c r="K112" i="34"/>
  <c r="BZ112" i="34" s="1"/>
  <c r="G25" i="34"/>
  <c r="G153" i="34"/>
  <c r="G281" i="34"/>
  <c r="H126" i="34"/>
  <c r="H254" i="34"/>
  <c r="J123" i="34"/>
  <c r="BY123" i="34" s="1"/>
  <c r="F15" i="34"/>
  <c r="F143" i="34"/>
  <c r="EY183" i="33"/>
  <c r="S229" i="33"/>
  <c r="S357" i="33"/>
  <c r="L35" i="33"/>
  <c r="Q130" i="33"/>
  <c r="L141" i="33"/>
  <c r="G151" i="33"/>
  <c r="J151" i="33" s="1"/>
  <c r="L167" i="33"/>
  <c r="Q172" i="33"/>
  <c r="L184" i="33"/>
  <c r="Q189" i="33"/>
  <c r="G196" i="33"/>
  <c r="J196" i="33" s="1"/>
  <c r="L200" i="33"/>
  <c r="L207" i="33"/>
  <c r="G214" i="33"/>
  <c r="O214" i="33" s="1"/>
  <c r="M219" i="33"/>
  <c r="L226" i="33"/>
  <c r="L231" i="33"/>
  <c r="Q237" i="33"/>
  <c r="P244" i="33"/>
  <c r="L255" i="33"/>
  <c r="Q107" i="33"/>
  <c r="Q111" i="33"/>
  <c r="G120" i="33"/>
  <c r="G125" i="33"/>
  <c r="J125" i="33" s="1"/>
  <c r="E131" i="33"/>
  <c r="Q139" i="33"/>
  <c r="Q143" i="33"/>
  <c r="G152" i="33"/>
  <c r="K152" i="33" s="1"/>
  <c r="G157" i="33"/>
  <c r="O157" i="33" s="1"/>
  <c r="G162" i="33"/>
  <c r="M167" i="33"/>
  <c r="P171" i="33"/>
  <c r="M175" i="33"/>
  <c r="P180" i="33"/>
  <c r="E185" i="33"/>
  <c r="L190" i="33"/>
  <c r="E194" i="33"/>
  <c r="Q197" i="33"/>
  <c r="G203" i="33"/>
  <c r="H203" i="33" s="1"/>
  <c r="M208" i="33"/>
  <c r="Q213" i="33"/>
  <c r="P220" i="33"/>
  <c r="P227" i="33"/>
  <c r="E232" i="33"/>
  <c r="G236" i="33"/>
  <c r="J236" i="33" s="1"/>
  <c r="E246" i="33"/>
  <c r="P249" i="33"/>
  <c r="Q254" i="33"/>
  <c r="AN350" i="34"/>
  <c r="V47" i="34"/>
  <c r="J21" i="34"/>
  <c r="BY21" i="34" s="1"/>
  <c r="S343" i="33"/>
  <c r="AO320" i="34"/>
  <c r="BR363" i="34"/>
  <c r="BR373" i="34"/>
  <c r="Z381" i="34"/>
  <c r="AH388" i="34"/>
  <c r="V12" i="34"/>
  <c r="U98" i="34"/>
  <c r="K7" i="34"/>
  <c r="BZ7" i="34" s="1"/>
  <c r="G16" i="34"/>
  <c r="G272" i="34"/>
  <c r="H245" i="34"/>
  <c r="EY282" i="33"/>
  <c r="S168" i="33"/>
  <c r="S424" i="33"/>
  <c r="X325" i="34"/>
  <c r="AJ346" i="34"/>
  <c r="W356" i="34"/>
  <c r="AB363" i="34"/>
  <c r="AH370" i="34"/>
  <c r="AA376" i="34"/>
  <c r="AQ381" i="34"/>
  <c r="BG386" i="34"/>
  <c r="V85" i="34"/>
  <c r="U31" i="34"/>
  <c r="U159" i="34"/>
  <c r="K132" i="34"/>
  <c r="BZ132" i="34" s="1"/>
  <c r="G45" i="34"/>
  <c r="G173" i="34"/>
  <c r="H18" i="34"/>
  <c r="H146" i="34"/>
  <c r="J15" i="34"/>
  <c r="BY15" i="34" s="1"/>
  <c r="J143" i="34"/>
  <c r="BY143" i="34" s="1"/>
  <c r="F27" i="34"/>
  <c r="F155" i="34"/>
  <c r="EY195" i="33"/>
  <c r="S113" i="33"/>
  <c r="S241" i="33"/>
  <c r="S369" i="33"/>
  <c r="G38" i="33"/>
  <c r="P118" i="33"/>
  <c r="G132" i="33"/>
  <c r="N132" i="33" s="1"/>
  <c r="Q142" i="33"/>
  <c r="P152" i="33"/>
  <c r="M162" i="33"/>
  <c r="P167" i="33"/>
  <c r="G174" i="33"/>
  <c r="J174" i="33" s="1"/>
  <c r="E180" i="33"/>
  <c r="Q184" i="33"/>
  <c r="G191" i="33"/>
  <c r="I191" i="33" s="1"/>
  <c r="L196" i="33"/>
  <c r="Q200" i="33"/>
  <c r="G208" i="33"/>
  <c r="J208" i="33" s="1"/>
  <c r="M214" i="33"/>
  <c r="Q219" i="33"/>
  <c r="G227" i="33"/>
  <c r="K227" i="33" s="1"/>
  <c r="Q231" i="33"/>
  <c r="L238" i="33"/>
  <c r="M245" i="33"/>
  <c r="E251" i="33"/>
  <c r="Q255" i="33"/>
  <c r="M108" i="33"/>
  <c r="M112" i="33"/>
  <c r="P116" i="33"/>
  <c r="L120" i="33"/>
  <c r="Q125" i="33"/>
  <c r="M131" i="33"/>
  <c r="E136" i="33"/>
  <c r="M140" i="33"/>
  <c r="M144" i="33"/>
  <c r="P148" i="33"/>
  <c r="L152" i="33"/>
  <c r="Q157" i="33"/>
  <c r="Q167" i="33"/>
  <c r="G172" i="33"/>
  <c r="N172" i="33" s="1"/>
  <c r="Q175" i="33"/>
  <c r="G181" i="33"/>
  <c r="K181" i="33" s="1"/>
  <c r="M185" i="33"/>
  <c r="Q190" i="33"/>
  <c r="M194" i="33"/>
  <c r="E199" i="33"/>
  <c r="E209" i="33"/>
  <c r="E215" i="33"/>
  <c r="G221" i="33"/>
  <c r="N221" i="33" s="1"/>
  <c r="L224" i="33"/>
  <c r="G228" i="33"/>
  <c r="K228" i="33" s="1"/>
  <c r="M232" i="33"/>
  <c r="Q236" i="33"/>
  <c r="L241" i="33"/>
  <c r="M246" i="33"/>
  <c r="G250" i="33"/>
  <c r="O250" i="33" s="1"/>
  <c r="M255" i="33"/>
  <c r="M114" i="33"/>
  <c r="L118" i="33"/>
  <c r="Q122" i="33"/>
  <c r="L126" i="33"/>
  <c r="E130" i="33"/>
  <c r="M146" i="33"/>
  <c r="L150" i="33"/>
  <c r="Q154" i="33"/>
  <c r="L158" i="33"/>
  <c r="Q161" i="33"/>
  <c r="Q171" i="33"/>
  <c r="G177" i="33"/>
  <c r="H177" i="33" s="1"/>
  <c r="Q180" i="33"/>
  <c r="P186" i="33"/>
  <c r="M191" i="33"/>
  <c r="G202" i="33"/>
  <c r="H202" i="33" s="1"/>
  <c r="E206" i="33"/>
  <c r="L211" i="33"/>
  <c r="E216" i="33"/>
  <c r="G219" i="33"/>
  <c r="L223" i="33"/>
  <c r="Q227" i="33"/>
  <c r="Q233" i="33"/>
  <c r="P242" i="33"/>
  <c r="L251" i="33"/>
  <c r="BM375" i="34"/>
  <c r="U133" i="34"/>
  <c r="BP331" i="34"/>
  <c r="BG365" i="34"/>
  <c r="BN374" i="34"/>
  <c r="BR381" i="34"/>
  <c r="Z389" i="34"/>
  <c r="V44" i="34"/>
  <c r="U130" i="34"/>
  <c r="K39" i="34"/>
  <c r="BZ39" i="34" s="1"/>
  <c r="G48" i="34"/>
  <c r="H21" i="34"/>
  <c r="J18" i="34"/>
  <c r="BY18" i="34" s="1"/>
  <c r="F18" i="34"/>
  <c r="S200" i="33"/>
  <c r="BD327" i="34"/>
  <c r="AZ347" i="34"/>
  <c r="BN356" i="34"/>
  <c r="W364" i="34"/>
  <c r="AB371" i="34"/>
  <c r="BG376" i="34"/>
  <c r="AA382" i="34"/>
  <c r="AQ387" i="34"/>
  <c r="V105" i="34"/>
  <c r="U43" i="34"/>
  <c r="U171" i="34"/>
  <c r="K16" i="34"/>
  <c r="BZ16" i="34" s="1"/>
  <c r="K144" i="34"/>
  <c r="BZ144" i="34" s="1"/>
  <c r="G57" i="34"/>
  <c r="G185" i="34"/>
  <c r="H30" i="34"/>
  <c r="H158" i="34"/>
  <c r="J27" i="34"/>
  <c r="BY27" i="34" s="1"/>
  <c r="J155" i="34"/>
  <c r="F47" i="34"/>
  <c r="F175" i="34"/>
  <c r="EY215" i="33"/>
  <c r="S133" i="33"/>
  <c r="S261" i="33"/>
  <c r="S389" i="33"/>
  <c r="G40" i="33"/>
  <c r="P120" i="33"/>
  <c r="Q132" i="33"/>
  <c r="G144" i="33"/>
  <c r="H144" i="33" s="1"/>
  <c r="E154" i="33"/>
  <c r="E163" i="33"/>
  <c r="M168" i="33"/>
  <c r="Q174" i="33"/>
  <c r="E186" i="33"/>
  <c r="Q196" i="33"/>
  <c r="M202" i="33"/>
  <c r="L208" i="33"/>
  <c r="Q214" i="33"/>
  <c r="L232" i="33"/>
  <c r="G239" i="33"/>
  <c r="H239" i="33" s="1"/>
  <c r="Q245" i="33"/>
  <c r="E109" i="33"/>
  <c r="E113" i="33"/>
  <c r="G117" i="33"/>
  <c r="Q120" i="33"/>
  <c r="P126" i="33"/>
  <c r="Q131" i="33"/>
  <c r="E141" i="33"/>
  <c r="E145" i="33"/>
  <c r="G149" i="33"/>
  <c r="J149" i="33" s="1"/>
  <c r="Q152" i="33"/>
  <c r="P158" i="33"/>
  <c r="E164" i="33"/>
  <c r="M172" i="33"/>
  <c r="L191" i="33"/>
  <c r="E195" i="33"/>
  <c r="M199" i="33"/>
  <c r="P204" i="33"/>
  <c r="M215" i="33"/>
  <c r="L221" i="33"/>
  <c r="Q224" i="33"/>
  <c r="M228" i="33"/>
  <c r="E238" i="33"/>
  <c r="P241" i="33"/>
  <c r="Q246" i="33"/>
  <c r="E256" i="33"/>
  <c r="P109" i="33"/>
  <c r="Q114" i="33"/>
  <c r="E119" i="33"/>
  <c r="L123" i="33"/>
  <c r="Q126" i="33"/>
  <c r="P136" i="33"/>
  <c r="P141" i="33"/>
  <c r="Q146" i="33"/>
  <c r="E151" i="33"/>
  <c r="L155" i="33"/>
  <c r="Q158" i="33"/>
  <c r="P162" i="33"/>
  <c r="E168" i="33"/>
  <c r="Q177" i="33"/>
  <c r="P181" i="33"/>
  <c r="G187" i="33"/>
  <c r="H187" i="33" s="1"/>
  <c r="Q191" i="33"/>
  <c r="M197" i="33"/>
  <c r="Q202" i="33"/>
  <c r="P211" i="33"/>
  <c r="P216" i="33"/>
  <c r="P223" i="33"/>
  <c r="L234" i="33"/>
  <c r="E239" i="33"/>
  <c r="G243" i="33"/>
  <c r="O243" i="33" s="1"/>
  <c r="P248" i="33"/>
  <c r="Q251" i="33"/>
  <c r="K71" i="34"/>
  <c r="BZ71" i="34" s="1"/>
  <c r="BG382" i="34"/>
  <c r="U63" i="34"/>
  <c r="H178" i="34"/>
  <c r="E122" i="33"/>
  <c r="E187" i="33"/>
  <c r="E233" i="33"/>
  <c r="L137" i="33"/>
  <c r="E173" i="33"/>
  <c r="P210" i="33"/>
  <c r="M247" i="33"/>
  <c r="L115" i="33"/>
  <c r="E126" i="33"/>
  <c r="M138" i="33"/>
  <c r="M151" i="33"/>
  <c r="L159" i="33"/>
  <c r="P168" i="33"/>
  <c r="L178" i="33"/>
  <c r="E198" i="33"/>
  <c r="E208" i="33"/>
  <c r="G217" i="33"/>
  <c r="K217" i="33" s="1"/>
  <c r="G224" i="33"/>
  <c r="P234" i="33"/>
  <c r="L243" i="33"/>
  <c r="L252" i="33"/>
  <c r="G111" i="33"/>
  <c r="I111" i="33" s="1"/>
  <c r="M116" i="33"/>
  <c r="L121" i="33"/>
  <c r="M125" i="33"/>
  <c r="M129" i="33"/>
  <c r="P133" i="33"/>
  <c r="G143" i="33"/>
  <c r="H143" i="33" s="1"/>
  <c r="M148" i="33"/>
  <c r="L153" i="33"/>
  <c r="M157" i="33"/>
  <c r="E162" i="33"/>
  <c r="L165" i="33"/>
  <c r="G170" i="33"/>
  <c r="J170" i="33" s="1"/>
  <c r="Q179" i="33"/>
  <c r="P184" i="33"/>
  <c r="L188" i="33"/>
  <c r="G194" i="33"/>
  <c r="H194" i="33" s="1"/>
  <c r="P198" i="33"/>
  <c r="E203" i="33"/>
  <c r="P206" i="33"/>
  <c r="E211" i="33"/>
  <c r="P214" i="33"/>
  <c r="Q218" i="33"/>
  <c r="M223" i="33"/>
  <c r="L229" i="33"/>
  <c r="M234" i="33"/>
  <c r="G238" i="33"/>
  <c r="H238" i="33" s="1"/>
  <c r="M243" i="33"/>
  <c r="P247" i="33"/>
  <c r="M252" i="33"/>
  <c r="Q256" i="33"/>
  <c r="F4" i="37"/>
  <c r="AA388" i="34"/>
  <c r="S21" i="34"/>
  <c r="J47" i="34"/>
  <c r="BY47" i="34" s="1"/>
  <c r="E135" i="33"/>
  <c r="P192" i="33"/>
  <c r="Q239" i="33"/>
  <c r="L105" i="33"/>
  <c r="M141" i="33"/>
  <c r="P177" i="33"/>
  <c r="Q215" i="33"/>
  <c r="P251" i="33"/>
  <c r="L116" i="33"/>
  <c r="L127" i="33"/>
  <c r="E140" i="33"/>
  <c r="Q151" i="33"/>
  <c r="P159" i="33"/>
  <c r="G169" i="33"/>
  <c r="J169" i="33" s="1"/>
  <c r="Q178" i="33"/>
  <c r="P188" i="33"/>
  <c r="L217" i="33"/>
  <c r="M224" i="33"/>
  <c r="G235" i="33"/>
  <c r="N235" i="33" s="1"/>
  <c r="Q243" i="33"/>
  <c r="E253" i="33"/>
  <c r="P106" i="33"/>
  <c r="E117" i="33"/>
  <c r="Q121" i="33"/>
  <c r="G134" i="33"/>
  <c r="N134" i="33" s="1"/>
  <c r="P138" i="33"/>
  <c r="E149" i="33"/>
  <c r="Q153" i="33"/>
  <c r="L162" i="33"/>
  <c r="Q165" i="33"/>
  <c r="L176" i="33"/>
  <c r="M180" i="33"/>
  <c r="G185" i="33"/>
  <c r="O185" i="33" s="1"/>
  <c r="Q188" i="33"/>
  <c r="P194" i="33"/>
  <c r="G199" i="33"/>
  <c r="J199" i="33" s="1"/>
  <c r="M203" i="33"/>
  <c r="G207" i="33"/>
  <c r="H207" i="33" s="1"/>
  <c r="M211" i="33"/>
  <c r="G215" i="33"/>
  <c r="K215" i="33" s="1"/>
  <c r="L219" i="33"/>
  <c r="Q223" i="33"/>
  <c r="P229" i="33"/>
  <c r="Q234" i="33"/>
  <c r="E244" i="33"/>
  <c r="G248" i="33"/>
  <c r="N248" i="33" s="1"/>
  <c r="G80" i="34"/>
  <c r="S232" i="33"/>
  <c r="AN330" i="34"/>
  <c r="J175" i="34"/>
  <c r="Q144" i="33"/>
  <c r="P197" i="33"/>
  <c r="L246" i="33"/>
  <c r="M109" i="33"/>
  <c r="M145" i="33"/>
  <c r="M182" i="33"/>
  <c r="P221" i="33"/>
  <c r="M256" i="33"/>
  <c r="G105" i="33"/>
  <c r="O105" i="33" s="1"/>
  <c r="Q117" i="33"/>
  <c r="L128" i="33"/>
  <c r="G142" i="33"/>
  <c r="I142" i="33" s="1"/>
  <c r="E153" i="33"/>
  <c r="M160" i="33"/>
  <c r="M170" i="33"/>
  <c r="P179" i="33"/>
  <c r="P209" i="33"/>
  <c r="G218" i="33"/>
  <c r="J218" i="33" s="1"/>
  <c r="E226" i="33"/>
  <c r="Q235" i="33"/>
  <c r="E245" i="33"/>
  <c r="E255" i="33"/>
  <c r="G107" i="33"/>
  <c r="J107" i="33" s="1"/>
  <c r="P112" i="33"/>
  <c r="L117" i="33"/>
  <c r="L122" i="33"/>
  <c r="M126" i="33"/>
  <c r="L130" i="33"/>
  <c r="Q134" i="33"/>
  <c r="G139" i="33"/>
  <c r="J139" i="33" s="1"/>
  <c r="P144" i="33"/>
  <c r="L149" i="33"/>
  <c r="L154" i="33"/>
  <c r="M158" i="33"/>
  <c r="Q162" i="33"/>
  <c r="P166" i="33"/>
  <c r="E172" i="33"/>
  <c r="Q176" i="33"/>
  <c r="E181" i="33"/>
  <c r="Q185" i="33"/>
  <c r="P189" i="33"/>
  <c r="G195" i="33"/>
  <c r="N195" i="33" s="1"/>
  <c r="Q203" i="33"/>
  <c r="Q211" i="33"/>
  <c r="P219" i="33"/>
  <c r="G230" i="33"/>
  <c r="M235" i="33"/>
  <c r="P239" i="33"/>
  <c r="M244" i="33"/>
  <c r="Q248" i="33"/>
  <c r="L253" i="33"/>
  <c r="AZ342" i="34"/>
  <c r="H53" i="34"/>
  <c r="BP348" i="34"/>
  <c r="K36" i="34"/>
  <c r="BZ36" i="34" s="1"/>
  <c r="S145" i="33"/>
  <c r="E204" i="33"/>
  <c r="P252" i="33"/>
  <c r="M113" i="33"/>
  <c r="P149" i="33"/>
  <c r="M225" i="33"/>
  <c r="M106" i="33"/>
  <c r="M119" i="33"/>
  <c r="L129" i="33"/>
  <c r="G154" i="33"/>
  <c r="H154" i="33" s="1"/>
  <c r="L161" i="33"/>
  <c r="M171" i="33"/>
  <c r="L180" i="33"/>
  <c r="E191" i="33"/>
  <c r="P201" i="33"/>
  <c r="Q210" i="33"/>
  <c r="P218" i="33"/>
  <c r="M227" i="33"/>
  <c r="E237" i="33"/>
  <c r="E247" i="33"/>
  <c r="P256" i="33"/>
  <c r="G113" i="33"/>
  <c r="I113" i="33" s="1"/>
  <c r="E118" i="33"/>
  <c r="E123" i="33"/>
  <c r="E127" i="33"/>
  <c r="P130" i="33"/>
  <c r="L135" i="33"/>
  <c r="G145" i="33"/>
  <c r="K145" i="33" s="1"/>
  <c r="E150" i="33"/>
  <c r="E155" i="33"/>
  <c r="E159" i="33"/>
  <c r="L163" i="33"/>
  <c r="G167" i="33"/>
  <c r="N167" i="33" s="1"/>
  <c r="P172" i="33"/>
  <c r="L177" i="33"/>
  <c r="L181" i="33"/>
  <c r="L186" i="33"/>
  <c r="G190" i="33"/>
  <c r="J190" i="33" s="1"/>
  <c r="P200" i="33"/>
  <c r="M204" i="33"/>
  <c r="P208" i="33"/>
  <c r="M212" i="33"/>
  <c r="L216" i="33"/>
  <c r="G220" i="33"/>
  <c r="N220" i="33" s="1"/>
  <c r="E236" i="33"/>
  <c r="G240" i="33"/>
  <c r="N240" i="33" s="1"/>
  <c r="E250" i="33"/>
  <c r="P253" i="33"/>
  <c r="AF367" i="34"/>
  <c r="V76" i="34"/>
  <c r="J50" i="34"/>
  <c r="BY50" i="34" s="1"/>
  <c r="BH357" i="34"/>
  <c r="K164" i="34"/>
  <c r="BZ164" i="34" s="1"/>
  <c r="F59" i="34"/>
  <c r="S273" i="33"/>
  <c r="L42" i="33"/>
  <c r="M163" i="33"/>
  <c r="Q208" i="33"/>
  <c r="P117" i="33"/>
  <c r="P191" i="33"/>
  <c r="E229" i="33"/>
  <c r="E108" i="33"/>
  <c r="E121" i="33"/>
  <c r="E132" i="33"/>
  <c r="G146" i="33"/>
  <c r="K146" i="33" s="1"/>
  <c r="P155" i="33"/>
  <c r="G163" i="33"/>
  <c r="O163" i="33" s="1"/>
  <c r="M173" i="33"/>
  <c r="G182" i="33"/>
  <c r="K182" i="33" s="1"/>
  <c r="M192" i="33"/>
  <c r="L203" i="33"/>
  <c r="G212" i="33"/>
  <c r="I212" i="33" s="1"/>
  <c r="L220" i="33"/>
  <c r="G249" i="33"/>
  <c r="O249" i="33" s="1"/>
  <c r="P108" i="33"/>
  <c r="Q113" i="33"/>
  <c r="M118" i="33"/>
  <c r="M123" i="33"/>
  <c r="M127" i="33"/>
  <c r="G131" i="33"/>
  <c r="H131" i="33" s="1"/>
  <c r="P135" i="33"/>
  <c r="P140" i="33"/>
  <c r="Q145" i="33"/>
  <c r="M150" i="33"/>
  <c r="M155" i="33"/>
  <c r="M159" i="33"/>
  <c r="P163" i="33"/>
  <c r="G173" i="33"/>
  <c r="N173" i="33" s="1"/>
  <c r="E178" i="33"/>
  <c r="Q181" i="33"/>
  <c r="Q186" i="33"/>
  <c r="P196" i="33"/>
  <c r="G201" i="33"/>
  <c r="K201" i="33" s="1"/>
  <c r="E205" i="33"/>
  <c r="G209" i="33"/>
  <c r="K209" i="33" s="1"/>
  <c r="E213" i="33"/>
  <c r="Q216" i="33"/>
  <c r="M220" i="33"/>
  <c r="P231" i="33"/>
  <c r="M236" i="33"/>
  <c r="Q240" i="33"/>
  <c r="L245" i="33"/>
  <c r="M250" i="33"/>
  <c r="G254" i="33"/>
  <c r="H254" i="33" s="1"/>
  <c r="AG383" i="34"/>
  <c r="BF375" i="34"/>
  <c r="U162" i="34"/>
  <c r="BN364" i="34"/>
  <c r="G77" i="34"/>
  <c r="F187" i="34"/>
  <c r="S401" i="33"/>
  <c r="L169" i="33"/>
  <c r="L215" i="33"/>
  <c r="G159" i="33"/>
  <c r="O159" i="33" s="1"/>
  <c r="M195" i="33"/>
  <c r="L233" i="33"/>
  <c r="G110" i="33"/>
  <c r="O110" i="33" s="1"/>
  <c r="G122" i="33"/>
  <c r="L147" i="33"/>
  <c r="G156" i="33"/>
  <c r="N156" i="33" s="1"/>
  <c r="E174" i="33"/>
  <c r="E193" i="33"/>
  <c r="P203" i="33"/>
  <c r="L212" i="33"/>
  <c r="Q220" i="33"/>
  <c r="E231" i="33"/>
  <c r="P240" i="33"/>
  <c r="M249" i="33"/>
  <c r="G109" i="33"/>
  <c r="H109" i="33" s="1"/>
  <c r="E115" i="33"/>
  <c r="Q123" i="33"/>
  <c r="Q127" i="33"/>
  <c r="G136" i="33"/>
  <c r="J136" i="33" s="1"/>
  <c r="G141" i="33"/>
  <c r="N141" i="33" s="1"/>
  <c r="E147" i="33"/>
  <c r="Q155" i="33"/>
  <c r="Q159" i="33"/>
  <c r="G164" i="33"/>
  <c r="L168" i="33"/>
  <c r="M178" i="33"/>
  <c r="P182" i="33"/>
  <c r="L187" i="33"/>
  <c r="E192" i="33"/>
  <c r="G197" i="33"/>
  <c r="O197" i="33" s="1"/>
  <c r="M201" i="33"/>
  <c r="M205" i="33"/>
  <c r="M209" i="33"/>
  <c r="M213" i="33"/>
  <c r="M217" i="33"/>
  <c r="E221" i="33"/>
  <c r="E228" i="33"/>
  <c r="G232" i="33"/>
  <c r="N232" i="33" s="1"/>
  <c r="E242" i="33"/>
  <c r="P245" i="33"/>
  <c r="Q250" i="33"/>
  <c r="F21" i="34"/>
  <c r="BN382" i="34"/>
  <c r="F50" i="34"/>
  <c r="W372" i="34"/>
  <c r="V117" i="34"/>
  <c r="G205" i="34"/>
  <c r="L175" i="33"/>
  <c r="E224" i="33"/>
  <c r="G127" i="33"/>
  <c r="O127" i="33" s="1"/>
  <c r="P164" i="33"/>
  <c r="Q199" i="33"/>
  <c r="M238" i="33"/>
  <c r="P123" i="33"/>
  <c r="G135" i="33"/>
  <c r="I135" i="33" s="1"/>
  <c r="L148" i="33"/>
  <c r="Q156" i="33"/>
  <c r="Q164" i="33"/>
  <c r="L204" i="33"/>
  <c r="L213" i="33"/>
  <c r="Q221" i="33"/>
  <c r="P232" i="33"/>
  <c r="M241" i="33"/>
  <c r="L250" i="33"/>
  <c r="Q109" i="33"/>
  <c r="M115" i="33"/>
  <c r="E120" i="33"/>
  <c r="M124" i="33"/>
  <c r="M128" i="33"/>
  <c r="P132" i="33"/>
  <c r="L136" i="33"/>
  <c r="Q141" i="33"/>
  <c r="M147" i="33"/>
  <c r="E152" i="33"/>
  <c r="M156" i="33"/>
  <c r="M164" i="33"/>
  <c r="Q168" i="33"/>
  <c r="P174" i="33"/>
  <c r="E179" i="33"/>
  <c r="G183" i="33"/>
  <c r="J183" i="33" s="1"/>
  <c r="P187" i="33"/>
  <c r="Q201" i="33"/>
  <c r="Q209" i="33"/>
  <c r="Q217" i="33"/>
  <c r="E222" i="33"/>
  <c r="P228" i="33"/>
  <c r="Q232" i="33"/>
  <c r="L237" i="33"/>
  <c r="M242" i="33"/>
  <c r="G246" i="33"/>
  <c r="K246" i="33" s="1"/>
  <c r="M251" i="33"/>
  <c r="P255" i="33"/>
  <c r="E234" i="33"/>
  <c r="L198" i="33"/>
  <c r="M161" i="33"/>
  <c r="E125" i="33"/>
  <c r="G251" i="33"/>
  <c r="I251" i="33" s="1"/>
  <c r="P176" i="33"/>
  <c r="A6" i="37"/>
  <c r="G229" i="33"/>
  <c r="I229" i="33" s="1"/>
  <c r="P193" i="33"/>
  <c r="E157" i="33"/>
  <c r="L242" i="33"/>
  <c r="G166" i="33"/>
  <c r="N166" i="33" s="1"/>
  <c r="E223" i="33"/>
  <c r="G188" i="33"/>
  <c r="N188" i="33" s="1"/>
  <c r="Q115" i="33"/>
  <c r="M233" i="33"/>
  <c r="E158" i="33"/>
  <c r="L228" i="33"/>
  <c r="G256" i="33"/>
  <c r="N256" i="33" s="1"/>
  <c r="M218" i="33"/>
  <c r="Q147" i="33"/>
  <c r="P110" i="33"/>
  <c r="Q222" i="33"/>
  <c r="Q149" i="33"/>
  <c r="G242" i="33"/>
  <c r="O242" i="33" s="1"/>
  <c r="M181" i="33"/>
  <c r="EY227" i="33"/>
  <c r="E252" i="33"/>
  <c r="L214" i="33"/>
  <c r="M179" i="33"/>
  <c r="P142" i="33"/>
  <c r="G137" i="33"/>
  <c r="K137" i="33" s="1"/>
  <c r="G205" i="33"/>
  <c r="J205" i="33" s="1"/>
  <c r="P105" i="33"/>
  <c r="AQ377" i="34"/>
  <c r="L210" i="33"/>
  <c r="G175" i="33"/>
  <c r="H175" i="33" s="1"/>
  <c r="Q136" i="33"/>
  <c r="L205" i="33"/>
  <c r="Q124" i="33"/>
  <c r="M169" i="33"/>
  <c r="H50" i="34"/>
  <c r="BR389" i="34"/>
  <c r="Q242" i="33"/>
  <c r="L206" i="33"/>
  <c r="P169" i="33"/>
  <c r="G133" i="33"/>
  <c r="I133" i="33" s="1"/>
  <c r="E196" i="33"/>
  <c r="G114" i="33"/>
  <c r="H114" i="33" s="1"/>
  <c r="M132" i="33"/>
  <c r="AY269" i="34"/>
  <c r="AI329" i="34"/>
  <c r="AQ328" i="34"/>
  <c r="AQ327" i="34"/>
  <c r="AY326" i="34"/>
  <c r="AQ325" i="34"/>
  <c r="AQ324" i="34"/>
  <c r="AM323" i="34"/>
  <c r="AI322" i="34"/>
  <c r="AM320" i="34"/>
  <c r="BK317" i="34"/>
  <c r="AM314" i="34"/>
  <c r="AM307" i="34"/>
  <c r="AL353" i="34"/>
  <c r="AX351" i="34"/>
  <c r="BF349" i="34"/>
  <c r="BR347" i="34"/>
  <c r="AH346" i="34"/>
  <c r="AP344" i="34"/>
  <c r="BB342" i="34"/>
  <c r="BN340" i="34"/>
  <c r="Z339" i="34"/>
  <c r="AL337" i="34"/>
  <c r="AX335" i="34"/>
  <c r="BF333" i="34"/>
  <c r="BR331" i="34"/>
  <c r="AH330" i="34"/>
  <c r="AP328" i="34"/>
  <c r="BB326" i="34"/>
  <c r="BN324" i="34"/>
  <c r="BN322" i="34"/>
  <c r="AK318" i="34"/>
  <c r="BO311" i="34"/>
  <c r="BI371" i="34"/>
  <c r="AC369" i="34"/>
  <c r="AS366" i="34"/>
  <c r="BI363" i="34"/>
  <c r="AC361" i="34"/>
  <c r="AS358" i="34"/>
  <c r="BI355" i="34"/>
  <c r="AC353" i="34"/>
  <c r="AS350" i="34"/>
  <c r="BI347" i="34"/>
  <c r="BI344" i="34"/>
  <c r="AK339" i="34"/>
  <c r="AG333" i="34"/>
  <c r="BQ326" i="34"/>
  <c r="BG315" i="34"/>
  <c r="X315" i="34"/>
  <c r="AN304" i="34"/>
  <c r="AV288" i="34"/>
  <c r="AD254" i="34"/>
  <c r="BB243" i="34"/>
  <c r="AQ241" i="34"/>
  <c r="AU242" i="34"/>
  <c r="AU243" i="34"/>
  <c r="BC244" i="34"/>
  <c r="AQ245" i="34"/>
  <c r="AE246" i="34"/>
  <c r="BO246" i="34"/>
  <c r="BC247" i="34"/>
  <c r="AQ248" i="34"/>
  <c r="AE249" i="34"/>
  <c r="W250" i="34"/>
  <c r="BG250" i="34"/>
  <c r="AU251" i="34"/>
  <c r="AI252" i="34"/>
  <c r="W253" i="34"/>
  <c r="BG253" i="34"/>
  <c r="AU254" i="34"/>
  <c r="AM255" i="34"/>
  <c r="AA256" i="34"/>
  <c r="BK256" i="34"/>
  <c r="AY257" i="34"/>
  <c r="AM258" i="34"/>
  <c r="AA259" i="34"/>
  <c r="BK259" i="34"/>
  <c r="BC260" i="34"/>
  <c r="AQ261" i="34"/>
  <c r="AE262" i="34"/>
  <c r="BO262" i="34"/>
  <c r="BC263" i="34"/>
  <c r="AQ264" i="34"/>
  <c r="AE265" i="34"/>
  <c r="AF209" i="34"/>
  <c r="X210" i="34"/>
  <c r="BH210" i="34"/>
  <c r="AV211" i="34"/>
  <c r="AJ212" i="34"/>
  <c r="X213" i="34"/>
  <c r="BD169" i="34"/>
  <c r="AS167" i="34"/>
  <c r="AK206" i="34"/>
  <c r="AL184" i="34"/>
  <c r="BR194" i="34"/>
  <c r="AX201" i="34"/>
  <c r="AT207" i="34"/>
  <c r="AH212" i="34"/>
  <c r="AH219" i="34"/>
  <c r="AX224" i="34"/>
  <c r="BN230" i="34"/>
  <c r="BB236" i="34"/>
  <c r="BN242" i="34"/>
  <c r="AH248" i="34"/>
  <c r="AX252" i="34"/>
  <c r="AE250" i="34"/>
  <c r="BO250" i="34"/>
  <c r="BC251" i="34"/>
  <c r="AQ252" i="34"/>
  <c r="AE253" i="34"/>
  <c r="W254" i="34"/>
  <c r="BG254" i="34"/>
  <c r="AU255" i="34"/>
  <c r="AI256" i="34"/>
  <c r="W257" i="34"/>
  <c r="BG257" i="34"/>
  <c r="AU258" i="34"/>
  <c r="AM259" i="34"/>
  <c r="AA260" i="34"/>
  <c r="BK260" i="34"/>
  <c r="AY261" i="34"/>
  <c r="AM262" i="34"/>
  <c r="AA263" i="34"/>
  <c r="BK263" i="34"/>
  <c r="BC264" i="34"/>
  <c r="BK207" i="34"/>
  <c r="AQ209" i="34"/>
  <c r="AF210" i="34"/>
  <c r="BP210" i="34"/>
  <c r="BD211" i="34"/>
  <c r="AR212" i="34"/>
  <c r="AJ213" i="34"/>
  <c r="X214" i="34"/>
  <c r="BH214" i="34"/>
  <c r="AV215" i="34"/>
  <c r="AJ216" i="34"/>
  <c r="X217" i="34"/>
  <c r="BH217" i="34"/>
  <c r="AZ218" i="34"/>
  <c r="AN219" i="34"/>
  <c r="AB220" i="34"/>
  <c r="BL220" i="34"/>
  <c r="AZ221" i="34"/>
  <c r="AN222" i="34"/>
  <c r="AB223" i="34"/>
  <c r="AC126" i="34"/>
  <c r="BL185" i="34"/>
  <c r="BI175" i="34"/>
  <c r="BN163" i="34"/>
  <c r="AD186" i="34"/>
  <c r="AD197" i="34"/>
  <c r="AX202" i="34"/>
  <c r="BJ208" i="34"/>
  <c r="AT214" i="34"/>
  <c r="BJ219" i="34"/>
  <c r="AT226" i="34"/>
  <c r="BJ231" i="34"/>
  <c r="AT238" i="34"/>
  <c r="AM250" i="34"/>
  <c r="AA251" i="34"/>
  <c r="BK251" i="34"/>
  <c r="BC252" i="34"/>
  <c r="AQ253" i="34"/>
  <c r="AE254" i="34"/>
  <c r="BO254" i="34"/>
  <c r="BC255" i="34"/>
  <c r="AQ256" i="34"/>
  <c r="AE257" i="34"/>
  <c r="W258" i="34"/>
  <c r="BG258" i="34"/>
  <c r="AU259" i="34"/>
  <c r="AI260" i="34"/>
  <c r="W261" i="34"/>
  <c r="BG261" i="34"/>
  <c r="AU262" i="34"/>
  <c r="AM263" i="34"/>
  <c r="AA264" i="34"/>
  <c r="BK264" i="34"/>
  <c r="AS208" i="34"/>
  <c r="AZ209" i="34"/>
  <c r="AN210" i="34"/>
  <c r="AB211" i="34"/>
  <c r="BP211" i="34"/>
  <c r="BD212" i="34"/>
  <c r="AR213" i="34"/>
  <c r="AF214" i="34"/>
  <c r="BP214" i="34"/>
  <c r="BD215" i="34"/>
  <c r="AR216" i="34"/>
  <c r="AJ217" i="34"/>
  <c r="X218" i="34"/>
  <c r="BH218" i="34"/>
  <c r="AV219" i="34"/>
  <c r="AJ220" i="34"/>
  <c r="X221" i="34"/>
  <c r="BH221" i="34"/>
  <c r="AZ222" i="34"/>
  <c r="AN223" i="34"/>
  <c r="Y190" i="34"/>
  <c r="AD194" i="34"/>
  <c r="AL210" i="34"/>
  <c r="AH227" i="34"/>
  <c r="AT241" i="34"/>
  <c r="AH251" i="34"/>
  <c r="BJ259" i="34"/>
  <c r="BG209" i="34"/>
  <c r="W214" i="34"/>
  <c r="AA219" i="34"/>
  <c r="AA223" i="34"/>
  <c r="BC227" i="34"/>
  <c r="AI231" i="34"/>
  <c r="AA233" i="34"/>
  <c r="AA235" i="34"/>
  <c r="BK236" i="34"/>
  <c r="BG238" i="34"/>
  <c r="BC240" i="34"/>
  <c r="AQ242" i="34"/>
  <c r="AE244" i="34"/>
  <c r="AU245" i="34"/>
  <c r="BG246" i="34"/>
  <c r="W248" i="34"/>
  <c r="AA249" i="34"/>
  <c r="AQ250" i="34"/>
  <c r="AY251" i="34"/>
  <c r="BK252" i="34"/>
  <c r="AA254" i="34"/>
  <c r="AE255" i="34"/>
  <c r="AU256" i="34"/>
  <c r="BC257" i="34"/>
  <c r="BO258" i="34"/>
  <c r="AE260" i="34"/>
  <c r="AM261" i="34"/>
  <c r="BC262" i="34"/>
  <c r="BG263" i="34"/>
  <c r="W265" i="34"/>
  <c r="AV209" i="34"/>
  <c r="BD210" i="34"/>
  <c r="X212" i="34"/>
  <c r="AB213" i="34"/>
  <c r="AJ214" i="34"/>
  <c r="AJ215" i="34"/>
  <c r="AF216" i="34"/>
  <c r="AN217" i="34"/>
  <c r="AJ218" i="34"/>
  <c r="AJ219" i="34"/>
  <c r="AN220" i="34"/>
  <c r="AN221" i="34"/>
  <c r="AJ222" i="34"/>
  <c r="AR223" i="34"/>
  <c r="AF224" i="34"/>
  <c r="BP224" i="34"/>
  <c r="BD225" i="34"/>
  <c r="AR226" i="34"/>
  <c r="AJ227" i="34"/>
  <c r="X228" i="34"/>
  <c r="BH228" i="34"/>
  <c r="AV229" i="34"/>
  <c r="AJ230" i="34"/>
  <c r="X231" i="34"/>
  <c r="BH231" i="34"/>
  <c r="AZ232" i="34"/>
  <c r="AN233" i="34"/>
  <c r="AB234" i="34"/>
  <c r="BL234" i="34"/>
  <c r="AZ235" i="34"/>
  <c r="AN236" i="34"/>
  <c r="AB237" i="34"/>
  <c r="BP237" i="34"/>
  <c r="BD238" i="34"/>
  <c r="AR239" i="34"/>
  <c r="AF240" i="34"/>
  <c r="BE194" i="34"/>
  <c r="BR197" i="34"/>
  <c r="AH211" i="34"/>
  <c r="BB228" i="34"/>
  <c r="AH244" i="34"/>
  <c r="AH254" i="34"/>
  <c r="BN259" i="34"/>
  <c r="AQ210" i="34"/>
  <c r="BC214" i="34"/>
  <c r="AM219" i="34"/>
  <c r="W224" i="34"/>
  <c r="W228" i="34"/>
  <c r="AQ231" i="34"/>
  <c r="AM233" i="34"/>
  <c r="AE235" i="34"/>
  <c r="AA237" i="34"/>
  <c r="BK238" i="34"/>
  <c r="AA241" i="34"/>
  <c r="BC242" i="34"/>
  <c r="AI244" i="34"/>
  <c r="BC245" i="34"/>
  <c r="BK246" i="34"/>
  <c r="AE248" i="34"/>
  <c r="AM249" i="34"/>
  <c r="AU250" i="34"/>
  <c r="BG251" i="34"/>
  <c r="BO252" i="34"/>
  <c r="AI254" i="34"/>
  <c r="AQ255" i="34"/>
  <c r="BC256" i="34"/>
  <c r="BK257" i="34"/>
  <c r="W259" i="34"/>
  <c r="AM260" i="34"/>
  <c r="AU261" i="34"/>
  <c r="BG262" i="34"/>
  <c r="W264" i="34"/>
  <c r="AA265" i="34"/>
  <c r="BD209" i="34"/>
  <c r="BL210" i="34"/>
  <c r="AB212" i="34"/>
  <c r="AN213" i="34"/>
  <c r="AN214" i="34"/>
  <c r="AN215" i="34"/>
  <c r="AN216" i="34"/>
  <c r="AR217" i="34"/>
  <c r="AN218" i="34"/>
  <c r="AR219" i="34"/>
  <c r="AR220" i="34"/>
  <c r="AR221" i="34"/>
  <c r="AR222" i="34"/>
  <c r="AV223" i="34"/>
  <c r="AJ224" i="34"/>
  <c r="X225" i="34"/>
  <c r="BH225" i="34"/>
  <c r="AZ226" i="34"/>
  <c r="AN227" i="34"/>
  <c r="AB228" i="34"/>
  <c r="BL228" i="34"/>
  <c r="AZ229" i="34"/>
  <c r="AN230" i="34"/>
  <c r="AB231" i="34"/>
  <c r="BP231" i="34"/>
  <c r="BD232" i="34"/>
  <c r="AR233" i="34"/>
  <c r="AF234" i="34"/>
  <c r="BP234" i="34"/>
  <c r="BD235" i="34"/>
  <c r="AR236" i="34"/>
  <c r="AJ237" i="34"/>
  <c r="X238" i="34"/>
  <c r="BH238" i="34"/>
  <c r="AY179" i="34"/>
  <c r="BE202" i="34"/>
  <c r="BR198" i="34"/>
  <c r="AL215" i="34"/>
  <c r="AD229" i="34"/>
  <c r="BJ245" i="34"/>
  <c r="AX254" i="34"/>
  <c r="AH261" i="34"/>
  <c r="BC210" i="34"/>
  <c r="BC215" i="34"/>
  <c r="BC219" i="34"/>
  <c r="BC224" i="34"/>
  <c r="AQ228" i="34"/>
  <c r="AY231" i="34"/>
  <c r="AU233" i="34"/>
  <c r="AM235" i="34"/>
  <c r="AU237" i="34"/>
  <c r="AM239" i="34"/>
  <c r="AE241" i="34"/>
  <c r="BO242" i="34"/>
  <c r="AQ244" i="34"/>
  <c r="BK245" i="34"/>
  <c r="W247" i="34"/>
  <c r="AI248" i="34"/>
  <c r="AU249" i="34"/>
  <c r="BC250" i="34"/>
  <c r="W252" i="34"/>
  <c r="AA253" i="34"/>
  <c r="AM254" i="34"/>
  <c r="AY255" i="34"/>
  <c r="BG256" i="34"/>
  <c r="AA258" i="34"/>
  <c r="AE259" i="34"/>
  <c r="AQ260" i="34"/>
  <c r="BC261" i="34"/>
  <c r="BK262" i="34"/>
  <c r="AE264" i="34"/>
  <c r="AU207" i="34"/>
  <c r="BH209" i="34"/>
  <c r="X211" i="34"/>
  <c r="AF212" i="34"/>
  <c r="AV213" i="34"/>
  <c r="AR214" i="34"/>
  <c r="AR215" i="34"/>
  <c r="AZ216" i="34"/>
  <c r="AV217" i="34"/>
  <c r="AR218" i="34"/>
  <c r="AZ219" i="34"/>
  <c r="AZ220" i="34"/>
  <c r="AV221" i="34"/>
  <c r="BD222" i="34"/>
  <c r="AZ223" i="34"/>
  <c r="AN224" i="34"/>
  <c r="AB225" i="34"/>
  <c r="BP225" i="34"/>
  <c r="BD226" i="34"/>
  <c r="AR227" i="34"/>
  <c r="AF228" i="34"/>
  <c r="BP228" i="34"/>
  <c r="BD229" i="34"/>
  <c r="AR230" i="34"/>
  <c r="AJ231" i="34"/>
  <c r="X232" i="34"/>
  <c r="BH232" i="34"/>
  <c r="AV233" i="34"/>
  <c r="AJ234" i="34"/>
  <c r="X235" i="34"/>
  <c r="BH235" i="34"/>
  <c r="AZ236" i="34"/>
  <c r="AN237" i="34"/>
  <c r="AB238" i="34"/>
  <c r="BL238" i="34"/>
  <c r="AZ239" i="34"/>
  <c r="AN240" i="34"/>
  <c r="AB241" i="34"/>
  <c r="BP241" i="34"/>
  <c r="BD242" i="34"/>
  <c r="AR243" i="34"/>
  <c r="AF244" i="34"/>
  <c r="BP244" i="34"/>
  <c r="BD245" i="34"/>
  <c r="AR246" i="34"/>
  <c r="AJ247" i="34"/>
  <c r="X248" i="34"/>
  <c r="BH248" i="34"/>
  <c r="BK193" i="34"/>
  <c r="BR170" i="34"/>
  <c r="BJ199" i="34"/>
  <c r="BJ215" i="34"/>
  <c r="BR233" i="34"/>
  <c r="BN245" i="34"/>
  <c r="AH255" i="34"/>
  <c r="BN261" i="34"/>
  <c r="AA211" i="34"/>
  <c r="W216" i="34"/>
  <c r="AQ220" i="34"/>
  <c r="W225" i="34"/>
  <c r="W229" i="34"/>
  <c r="BG231" i="34"/>
  <c r="W234" i="34"/>
  <c r="BG235" i="34"/>
  <c r="AY237" i="34"/>
  <c r="AU239" i="34"/>
  <c r="AM241" i="34"/>
  <c r="AE243" i="34"/>
  <c r="BG244" i="34"/>
  <c r="W246" i="34"/>
  <c r="AE247" i="34"/>
  <c r="AM248" i="34"/>
  <c r="BC249" i="34"/>
  <c r="BK250" i="34"/>
  <c r="AA252" i="34"/>
  <c r="AM253" i="34"/>
  <c r="AQ254" i="34"/>
  <c r="BG255" i="34"/>
  <c r="BO256" i="34"/>
  <c r="AE258" i="34"/>
  <c r="AQ259" i="34"/>
  <c r="AU260" i="34"/>
  <c r="BK261" i="34"/>
  <c r="W263" i="34"/>
  <c r="AI264" i="34"/>
  <c r="AE208" i="34"/>
  <c r="BP209" i="34"/>
  <c r="AJ211" i="34"/>
  <c r="AN212" i="34"/>
  <c r="AZ213" i="34"/>
  <c r="AZ214" i="34"/>
  <c r="AZ215" i="34"/>
  <c r="BD216" i="34"/>
  <c r="AZ217" i="34"/>
  <c r="BD218" i="34"/>
  <c r="BD219" i="34"/>
  <c r="BD220" i="34"/>
  <c r="BD221" i="34"/>
  <c r="BH222" i="34"/>
  <c r="BD223" i="34"/>
  <c r="AR224" i="34"/>
  <c r="AJ225" i="34"/>
  <c r="X226" i="34"/>
  <c r="BH226" i="34"/>
  <c r="AV227" i="34"/>
  <c r="AJ228" i="34"/>
  <c r="X229" i="34"/>
  <c r="BH229" i="34"/>
  <c r="AZ230" i="34"/>
  <c r="AN231" i="34"/>
  <c r="AB232" i="34"/>
  <c r="BL232" i="34"/>
  <c r="AZ233" i="34"/>
  <c r="AN234" i="34"/>
  <c r="AB235" i="34"/>
  <c r="BP235" i="34"/>
  <c r="BD236" i="34"/>
  <c r="AR237" i="34"/>
  <c r="AF238" i="34"/>
  <c r="BP238" i="34"/>
  <c r="BD239" i="34"/>
  <c r="AR240" i="34"/>
  <c r="AJ241" i="34"/>
  <c r="X242" i="34"/>
  <c r="BH242" i="34"/>
  <c r="AV243" i="34"/>
  <c r="AJ244" i="34"/>
  <c r="X245" i="34"/>
  <c r="BH245" i="34"/>
  <c r="AZ246" i="34"/>
  <c r="AN247" i="34"/>
  <c r="AB248" i="34"/>
  <c r="BD153" i="34"/>
  <c r="AT175" i="34"/>
  <c r="AL204" i="34"/>
  <c r="AD217" i="34"/>
  <c r="AL234" i="34"/>
  <c r="AD247" i="34"/>
  <c r="AH256" i="34"/>
  <c r="AD263" i="34"/>
  <c r="W212" i="34"/>
  <c r="AQ216" i="34"/>
  <c r="AA221" i="34"/>
  <c r="AM225" i="34"/>
  <c r="BG229" i="34"/>
  <c r="AE232" i="34"/>
  <c r="AA234" i="34"/>
  <c r="W236" i="34"/>
  <c r="BG237" i="34"/>
  <c r="BG239" i="34"/>
  <c r="AU241" i="34"/>
  <c r="AM243" i="34"/>
  <c r="BO244" i="34"/>
  <c r="AA246" i="34"/>
  <c r="AQ247" i="34"/>
  <c r="AU248" i="34"/>
  <c r="BG249" i="34"/>
  <c r="W251" i="34"/>
  <c r="AE252" i="34"/>
  <c r="AU253" i="34"/>
  <c r="BC254" i="34"/>
  <c r="BK255" i="34"/>
  <c r="AA257" i="34"/>
  <c r="AI258" i="34"/>
  <c r="AY259" i="34"/>
  <c r="BG260" i="34"/>
  <c r="W262" i="34"/>
  <c r="AE263" i="34"/>
  <c r="AM264" i="34"/>
  <c r="BA208" i="34"/>
  <c r="AB210" i="34"/>
  <c r="AN211" i="34"/>
  <c r="AZ212" i="34"/>
  <c r="BD213" i="34"/>
  <c r="BD214" i="34"/>
  <c r="BH215" i="34"/>
  <c r="BH216" i="34"/>
  <c r="BD217" i="34"/>
  <c r="BL218" i="34"/>
  <c r="BH219" i="34"/>
  <c r="BH220" i="34"/>
  <c r="BP221" i="34"/>
  <c r="BL222" i="34"/>
  <c r="BH223" i="34"/>
  <c r="AZ224" i="34"/>
  <c r="AN225" i="34"/>
  <c r="AB226" i="34"/>
  <c r="BL226" i="34"/>
  <c r="AZ227" i="34"/>
  <c r="AN228" i="34"/>
  <c r="AB229" i="34"/>
  <c r="BP229" i="34"/>
  <c r="BD230" i="34"/>
  <c r="AR231" i="34"/>
  <c r="AF232" i="34"/>
  <c r="BP232" i="34"/>
  <c r="BD233" i="34"/>
  <c r="AR234" i="34"/>
  <c r="AJ235" i="34"/>
  <c r="X236" i="34"/>
  <c r="BH236" i="34"/>
  <c r="AV237" i="34"/>
  <c r="AJ238" i="34"/>
  <c r="X239" i="34"/>
  <c r="BH239" i="34"/>
  <c r="AD205" i="34"/>
  <c r="BB240" i="34"/>
  <c r="AH264" i="34"/>
  <c r="BG221" i="34"/>
  <c r="AY230" i="34"/>
  <c r="AQ236" i="34"/>
  <c r="W242" i="34"/>
  <c r="AM245" i="34"/>
  <c r="BO248" i="34"/>
  <c r="AM252" i="34"/>
  <c r="AA255" i="34"/>
  <c r="BC258" i="34"/>
  <c r="AA262" i="34"/>
  <c r="BO264" i="34"/>
  <c r="AZ211" i="34"/>
  <c r="BL214" i="34"/>
  <c r="AB217" i="34"/>
  <c r="X220" i="34"/>
  <c r="BP222" i="34"/>
  <c r="BL224" i="34"/>
  <c r="X227" i="34"/>
  <c r="AJ229" i="34"/>
  <c r="BP230" i="34"/>
  <c r="AB233" i="34"/>
  <c r="AN235" i="34"/>
  <c r="X237" i="34"/>
  <c r="AJ239" i="34"/>
  <c r="BD240" i="34"/>
  <c r="AZ241" i="34"/>
  <c r="AZ242" i="34"/>
  <c r="BD243" i="34"/>
  <c r="BD244" i="34"/>
  <c r="AZ245" i="34"/>
  <c r="BH246" i="34"/>
  <c r="BD247" i="34"/>
  <c r="BD248" i="34"/>
  <c r="AV249" i="34"/>
  <c r="AJ250" i="34"/>
  <c r="X251" i="34"/>
  <c r="BH251" i="34"/>
  <c r="AZ252" i="34"/>
  <c r="AN253" i="34"/>
  <c r="AB254" i="34"/>
  <c r="BL254" i="34"/>
  <c r="AZ255" i="34"/>
  <c r="AN256" i="34"/>
  <c r="AB257" i="34"/>
  <c r="BP257" i="34"/>
  <c r="BD258" i="34"/>
  <c r="AR259" i="34"/>
  <c r="AF260" i="34"/>
  <c r="BP260" i="34"/>
  <c r="BD261" i="34"/>
  <c r="AR262" i="34"/>
  <c r="AJ263" i="34"/>
  <c r="BP263" i="34"/>
  <c r="AZ264" i="34"/>
  <c r="AJ265" i="34"/>
  <c r="W209" i="34"/>
  <c r="BI209" i="34"/>
  <c r="AS210" i="34"/>
  <c r="AC211" i="34"/>
  <c r="BI211" i="34"/>
  <c r="AS212" i="34"/>
  <c r="AC213" i="34"/>
  <c r="BI213" i="34"/>
  <c r="AS214" i="34"/>
  <c r="AC215" i="34"/>
  <c r="BI215" i="34"/>
  <c r="AS216" i="34"/>
  <c r="AC217" i="34"/>
  <c r="BI217" i="34"/>
  <c r="AS218" i="34"/>
  <c r="AC219" i="34"/>
  <c r="BI219" i="34"/>
  <c r="AS220" i="34"/>
  <c r="AC221" i="34"/>
  <c r="BI221" i="34"/>
  <c r="AS222" i="34"/>
  <c r="AC223" i="34"/>
  <c r="BI223" i="34"/>
  <c r="AS224" i="34"/>
  <c r="AC225" i="34"/>
  <c r="BI225" i="34"/>
  <c r="AS226" i="34"/>
  <c r="BR205" i="34"/>
  <c r="AD249" i="34"/>
  <c r="AA208" i="34"/>
  <c r="AM222" i="34"/>
  <c r="AQ232" i="34"/>
  <c r="BC236" i="34"/>
  <c r="AE242" i="34"/>
  <c r="AI246" i="34"/>
  <c r="W249" i="34"/>
  <c r="AU252" i="34"/>
  <c r="W256" i="34"/>
  <c r="BK258" i="34"/>
  <c r="AI262" i="34"/>
  <c r="BI208" i="34"/>
  <c r="BH211" i="34"/>
  <c r="X215" i="34"/>
  <c r="BP217" i="34"/>
  <c r="AF220" i="34"/>
  <c r="X223" i="34"/>
  <c r="AR225" i="34"/>
  <c r="AB227" i="34"/>
  <c r="AN229" i="34"/>
  <c r="AV231" i="34"/>
  <c r="AJ233" i="34"/>
  <c r="AR235" i="34"/>
  <c r="AZ237" i="34"/>
  <c r="AN239" i="34"/>
  <c r="BH240" i="34"/>
  <c r="BD241" i="34"/>
  <c r="BL242" i="34"/>
  <c r="BH243" i="34"/>
  <c r="BH244" i="34"/>
  <c r="BP245" i="34"/>
  <c r="BL246" i="34"/>
  <c r="BH247" i="34"/>
  <c r="BL248" i="34"/>
  <c r="AZ249" i="34"/>
  <c r="AN250" i="34"/>
  <c r="AB251" i="34"/>
  <c r="BP251" i="34"/>
  <c r="BD252" i="34"/>
  <c r="AR253" i="34"/>
  <c r="AF254" i="34"/>
  <c r="BP254" i="34"/>
  <c r="BD255" i="34"/>
  <c r="AR256" i="34"/>
  <c r="AJ257" i="34"/>
  <c r="X258" i="34"/>
  <c r="BH258" i="34"/>
  <c r="AV259" i="34"/>
  <c r="AJ260" i="34"/>
  <c r="X261" i="34"/>
  <c r="BH261" i="34"/>
  <c r="AZ262" i="34"/>
  <c r="AN263" i="34"/>
  <c r="X264" i="34"/>
  <c r="BD264" i="34"/>
  <c r="AI207" i="34"/>
  <c r="AB209" i="34"/>
  <c r="BM209" i="34"/>
  <c r="AW210" i="34"/>
  <c r="AG211" i="34"/>
  <c r="BM211" i="34"/>
  <c r="AW212" i="34"/>
  <c r="AG213" i="34"/>
  <c r="BM213" i="34"/>
  <c r="AW214" i="34"/>
  <c r="AG215" i="34"/>
  <c r="BM215" i="34"/>
  <c r="AW216" i="34"/>
  <c r="AG217" i="34"/>
  <c r="BM217" i="34"/>
  <c r="AW218" i="34"/>
  <c r="AG219" i="34"/>
  <c r="BM219" i="34"/>
  <c r="AW220" i="34"/>
  <c r="AG221" i="34"/>
  <c r="BL198" i="34"/>
  <c r="AX209" i="34"/>
  <c r="AX250" i="34"/>
  <c r="AQ212" i="34"/>
  <c r="BC222" i="34"/>
  <c r="BC232" i="34"/>
  <c r="W238" i="34"/>
  <c r="AI242" i="34"/>
  <c r="AQ246" i="34"/>
  <c r="BK249" i="34"/>
  <c r="BG252" i="34"/>
  <c r="AE256" i="34"/>
  <c r="BC259" i="34"/>
  <c r="AQ262" i="34"/>
  <c r="BQ208" i="34"/>
  <c r="BH212" i="34"/>
  <c r="AB215" i="34"/>
  <c r="AB218" i="34"/>
  <c r="BP220" i="34"/>
  <c r="AJ223" i="34"/>
  <c r="AV225" i="34"/>
  <c r="BD227" i="34"/>
  <c r="AR229" i="34"/>
  <c r="AZ231" i="34"/>
  <c r="BH233" i="34"/>
  <c r="AV235" i="34"/>
  <c r="BD237" i="34"/>
  <c r="AV239" i="34"/>
  <c r="BL240" i="34"/>
  <c r="BH241" i="34"/>
  <c r="BP242" i="34"/>
  <c r="BP243" i="34"/>
  <c r="BL244" i="34"/>
  <c r="X246" i="34"/>
  <c r="BP246" i="34"/>
  <c r="BP247" i="34"/>
  <c r="BP248" i="34"/>
  <c r="BD249" i="34"/>
  <c r="AR250" i="34"/>
  <c r="AJ251" i="34"/>
  <c r="X252" i="34"/>
  <c r="BH252" i="34"/>
  <c r="AV253" i="34"/>
  <c r="AJ254" i="34"/>
  <c r="X255" i="34"/>
  <c r="BH255" i="34"/>
  <c r="AZ256" i="34"/>
  <c r="AN257" i="34"/>
  <c r="AB258" i="34"/>
  <c r="BL258" i="34"/>
  <c r="AZ259" i="34"/>
  <c r="AN260" i="34"/>
  <c r="AB261" i="34"/>
  <c r="BP261" i="34"/>
  <c r="BD262" i="34"/>
  <c r="AR263" i="34"/>
  <c r="AB264" i="34"/>
  <c r="BH264" i="34"/>
  <c r="AY207" i="34"/>
  <c r="AG209" i="34"/>
  <c r="BQ209" i="34"/>
  <c r="BA210" i="34"/>
  <c r="AK211" i="34"/>
  <c r="BQ211" i="34"/>
  <c r="BA212" i="34"/>
  <c r="AK213" i="34"/>
  <c r="BQ213" i="34"/>
  <c r="BA214" i="34"/>
  <c r="AK215" i="34"/>
  <c r="BQ215" i="34"/>
  <c r="BA216" i="34"/>
  <c r="AK217" i="34"/>
  <c r="BQ217" i="34"/>
  <c r="BA218" i="34"/>
  <c r="AK219" i="34"/>
  <c r="BQ219" i="34"/>
  <c r="BA220" i="34"/>
  <c r="AK221" i="34"/>
  <c r="BQ221" i="34"/>
  <c r="BA222" i="34"/>
  <c r="AK223" i="34"/>
  <c r="BQ223" i="34"/>
  <c r="BA224" i="34"/>
  <c r="AK225" i="34"/>
  <c r="BQ225" i="34"/>
  <c r="BA226" i="34"/>
  <c r="AK227" i="34"/>
  <c r="BQ227" i="34"/>
  <c r="BA228" i="34"/>
  <c r="AK229" i="34"/>
  <c r="BH204" i="34"/>
  <c r="BN221" i="34"/>
  <c r="AD251" i="34"/>
  <c r="AM213" i="34"/>
  <c r="AM226" i="34"/>
  <c r="BK232" i="34"/>
  <c r="AQ238" i="34"/>
  <c r="AQ243" i="34"/>
  <c r="BC246" i="34"/>
  <c r="AA250" i="34"/>
  <c r="AY253" i="34"/>
  <c r="AM256" i="34"/>
  <c r="BG259" i="34"/>
  <c r="AQ263" i="34"/>
  <c r="AK209" i="34"/>
  <c r="BL212" i="34"/>
  <c r="BP215" i="34"/>
  <c r="AF218" i="34"/>
  <c r="AB221" i="34"/>
  <c r="BP223" i="34"/>
  <c r="AZ225" i="34"/>
  <c r="BH227" i="34"/>
  <c r="X230" i="34"/>
  <c r="BD231" i="34"/>
  <c r="BP233" i="34"/>
  <c r="AB236" i="34"/>
  <c r="BH237" i="34"/>
  <c r="BP239" i="34"/>
  <c r="BP240" i="34"/>
  <c r="AB242" i="34"/>
  <c r="X243" i="34"/>
  <c r="X244" i="34"/>
  <c r="AB245" i="34"/>
  <c r="AB246" i="34"/>
  <c r="X247" i="34"/>
  <c r="AF248" i="34"/>
  <c r="X249" i="34"/>
  <c r="BH249" i="34"/>
  <c r="AZ250" i="34"/>
  <c r="AN251" i="34"/>
  <c r="AB252" i="34"/>
  <c r="BL252" i="34"/>
  <c r="AZ253" i="34"/>
  <c r="AN254" i="34"/>
  <c r="AB255" i="34"/>
  <c r="BP255" i="34"/>
  <c r="BD256" i="34"/>
  <c r="AR257" i="34"/>
  <c r="AF258" i="34"/>
  <c r="BP258" i="34"/>
  <c r="BD259" i="34"/>
  <c r="AR260" i="34"/>
  <c r="AJ261" i="34"/>
  <c r="X262" i="34"/>
  <c r="BH262" i="34"/>
  <c r="AV263" i="34"/>
  <c r="AF264" i="34"/>
  <c r="BL264" i="34"/>
  <c r="BO207" i="34"/>
  <c r="AM209" i="34"/>
  <c r="Y210" i="34"/>
  <c r="BE210" i="34"/>
  <c r="AO211" i="34"/>
  <c r="Y212" i="34"/>
  <c r="BE212" i="34"/>
  <c r="AO213" i="34"/>
  <c r="Y214" i="34"/>
  <c r="BE214" i="34"/>
  <c r="AO215" i="34"/>
  <c r="Y216" i="34"/>
  <c r="BE216" i="34"/>
  <c r="AO217" i="34"/>
  <c r="Y218" i="34"/>
  <c r="BE218" i="34"/>
  <c r="AO219" i="34"/>
  <c r="Y220" i="34"/>
  <c r="BE220" i="34"/>
  <c r="AO221" i="34"/>
  <c r="Y222" i="34"/>
  <c r="BE222" i="34"/>
  <c r="AO223" i="34"/>
  <c r="Y224" i="34"/>
  <c r="BE224" i="34"/>
  <c r="AO225" i="34"/>
  <c r="Y226" i="34"/>
  <c r="BE226" i="34"/>
  <c r="AN208" i="34"/>
  <c r="AT222" i="34"/>
  <c r="AD257" i="34"/>
  <c r="BG213" i="34"/>
  <c r="BC226" i="34"/>
  <c r="AE234" i="34"/>
  <c r="BC238" i="34"/>
  <c r="BG243" i="34"/>
  <c r="AU247" i="34"/>
  <c r="AI250" i="34"/>
  <c r="BC253" i="34"/>
  <c r="AM257" i="34"/>
  <c r="W260" i="34"/>
  <c r="AU263" i="34"/>
  <c r="AJ210" i="34"/>
  <c r="BP212" i="34"/>
  <c r="X216" i="34"/>
  <c r="BP218" i="34"/>
  <c r="AJ221" i="34"/>
  <c r="X224" i="34"/>
  <c r="AF226" i="34"/>
  <c r="BP227" i="34"/>
  <c r="AB230" i="34"/>
  <c r="AJ232" i="34"/>
  <c r="X234" i="34"/>
  <c r="AF236" i="34"/>
  <c r="AN238" i="34"/>
  <c r="X240" i="34"/>
  <c r="X241" i="34"/>
  <c r="AF242" i="34"/>
  <c r="AB243" i="34"/>
  <c r="AB244" i="34"/>
  <c r="AJ245" i="34"/>
  <c r="AF246" i="34"/>
  <c r="AB247" i="34"/>
  <c r="AJ248" i="34"/>
  <c r="AB249" i="34"/>
  <c r="BP249" i="34"/>
  <c r="BD250" i="34"/>
  <c r="AR251" i="34"/>
  <c r="AF252" i="34"/>
  <c r="BP252" i="34"/>
  <c r="BD253" i="34"/>
  <c r="AR254" i="34"/>
  <c r="AJ255" i="34"/>
  <c r="X256" i="34"/>
  <c r="BH256" i="34"/>
  <c r="AV257" i="34"/>
  <c r="AJ258" i="34"/>
  <c r="X259" i="34"/>
  <c r="BH259" i="34"/>
  <c r="AZ260" i="34"/>
  <c r="AN261" i="34"/>
  <c r="AB262" i="34"/>
  <c r="BL262" i="34"/>
  <c r="AZ263" i="34"/>
  <c r="AJ264" i="34"/>
  <c r="BP264" i="34"/>
  <c r="AI208" i="34"/>
  <c r="AR209" i="34"/>
  <c r="AC210" i="34"/>
  <c r="BI210" i="34"/>
  <c r="AS211" i="34"/>
  <c r="AC212" i="34"/>
  <c r="BI212" i="34"/>
  <c r="AS213" i="34"/>
  <c r="AC214" i="34"/>
  <c r="BI214" i="34"/>
  <c r="AS215" i="34"/>
  <c r="AC216" i="34"/>
  <c r="BI216" i="34"/>
  <c r="AS217" i="34"/>
  <c r="AC218" i="34"/>
  <c r="BI218" i="34"/>
  <c r="AS219" i="34"/>
  <c r="AC220" i="34"/>
  <c r="BI220" i="34"/>
  <c r="AS221" i="34"/>
  <c r="AC222" i="34"/>
  <c r="BI222" i="34"/>
  <c r="AS223" i="34"/>
  <c r="AC224" i="34"/>
  <c r="BI224" i="34"/>
  <c r="AS225" i="34"/>
  <c r="AH258" i="34"/>
  <c r="AM230" i="34"/>
  <c r="AA245" i="34"/>
  <c r="BK253" i="34"/>
  <c r="AE261" i="34"/>
  <c r="BP213" i="34"/>
  <c r="X222" i="34"/>
  <c r="BP226" i="34"/>
  <c r="AR232" i="34"/>
  <c r="AR238" i="34"/>
  <c r="AV241" i="34"/>
  <c r="AR244" i="34"/>
  <c r="AR247" i="34"/>
  <c r="AR249" i="34"/>
  <c r="AZ251" i="34"/>
  <c r="BH253" i="34"/>
  <c r="AV255" i="34"/>
  <c r="BD257" i="34"/>
  <c r="BP259" i="34"/>
  <c r="AZ261" i="34"/>
  <c r="BH263" i="34"/>
  <c r="AU208" i="34"/>
  <c r="AO210" i="34"/>
  <c r="AK212" i="34"/>
  <c r="AG214" i="34"/>
  <c r="BE215" i="34"/>
  <c r="BA217" i="34"/>
  <c r="AW219" i="34"/>
  <c r="Y221" i="34"/>
  <c r="AW222" i="34"/>
  <c r="BM223" i="34"/>
  <c r="AG225" i="34"/>
  <c r="AO226" i="34"/>
  <c r="AO227" i="34"/>
  <c r="AC228" i="34"/>
  <c r="BM228" i="34"/>
  <c r="BA229" i="34"/>
  <c r="AK230" i="34"/>
  <c r="BQ230" i="34"/>
  <c r="BA231" i="34"/>
  <c r="AK232" i="34"/>
  <c r="BQ232" i="34"/>
  <c r="BA233" i="34"/>
  <c r="AK234" i="34"/>
  <c r="BQ234" i="34"/>
  <c r="BA235" i="34"/>
  <c r="AK236" i="34"/>
  <c r="BQ236" i="34"/>
  <c r="BA237" i="34"/>
  <c r="AK238" i="34"/>
  <c r="BQ238" i="34"/>
  <c r="BA239" i="34"/>
  <c r="AK240" i="34"/>
  <c r="BQ240" i="34"/>
  <c r="BA241" i="34"/>
  <c r="AK242" i="34"/>
  <c r="BQ242" i="34"/>
  <c r="BA243" i="34"/>
  <c r="AK244" i="34"/>
  <c r="BQ244" i="34"/>
  <c r="BA245" i="34"/>
  <c r="AK246" i="34"/>
  <c r="BQ246" i="34"/>
  <c r="BA247" i="34"/>
  <c r="AK248" i="34"/>
  <c r="BQ248" i="34"/>
  <c r="BA249" i="34"/>
  <c r="AK250" i="34"/>
  <c r="BQ250" i="34"/>
  <c r="BA251" i="34"/>
  <c r="AK252" i="34"/>
  <c r="BQ252" i="34"/>
  <c r="BA253" i="34"/>
  <c r="AK254" i="34"/>
  <c r="BQ254" i="34"/>
  <c r="BA255" i="34"/>
  <c r="AK256" i="34"/>
  <c r="BQ256" i="34"/>
  <c r="BA257" i="34"/>
  <c r="AK258" i="34"/>
  <c r="BQ258" i="34"/>
  <c r="BA259" i="34"/>
  <c r="AK260" i="34"/>
  <c r="BQ260" i="34"/>
  <c r="BA261" i="34"/>
  <c r="AX259" i="34"/>
  <c r="AQ234" i="34"/>
  <c r="AE245" i="34"/>
  <c r="BK254" i="34"/>
  <c r="AY263" i="34"/>
  <c r="AB214" i="34"/>
  <c r="AB222" i="34"/>
  <c r="AR228" i="34"/>
  <c r="X233" i="34"/>
  <c r="AZ238" i="34"/>
  <c r="AJ242" i="34"/>
  <c r="AZ244" i="34"/>
  <c r="AV247" i="34"/>
  <c r="X250" i="34"/>
  <c r="BD251" i="34"/>
  <c r="BP253" i="34"/>
  <c r="AB256" i="34"/>
  <c r="BH257" i="34"/>
  <c r="X260" i="34"/>
  <c r="AF262" i="34"/>
  <c r="BL263" i="34"/>
  <c r="BC208" i="34"/>
  <c r="BM210" i="34"/>
  <c r="AO212" i="34"/>
  <c r="AK214" i="34"/>
  <c r="AG216" i="34"/>
  <c r="BE217" i="34"/>
  <c r="BA219" i="34"/>
  <c r="AW221" i="34"/>
  <c r="BM222" i="34"/>
  <c r="AG224" i="34"/>
  <c r="AW225" i="34"/>
  <c r="AW226" i="34"/>
  <c r="AS227" i="34"/>
  <c r="AG228" i="34"/>
  <c r="BQ228" i="34"/>
  <c r="BE229" i="34"/>
  <c r="AO230" i="34"/>
  <c r="Y231" i="34"/>
  <c r="BE231" i="34"/>
  <c r="AO232" i="34"/>
  <c r="Y233" i="34"/>
  <c r="BE233" i="34"/>
  <c r="AO234" i="34"/>
  <c r="Y235" i="34"/>
  <c r="BE235" i="34"/>
  <c r="AO236" i="34"/>
  <c r="Y237" i="34"/>
  <c r="BE237" i="34"/>
  <c r="AO238" i="34"/>
  <c r="Y239" i="34"/>
  <c r="BE239" i="34"/>
  <c r="AO240" i="34"/>
  <c r="Y241" i="34"/>
  <c r="BE241" i="34"/>
  <c r="AO242" i="34"/>
  <c r="Y243" i="34"/>
  <c r="BE243" i="34"/>
  <c r="AO244" i="34"/>
  <c r="Y245" i="34"/>
  <c r="BE245" i="34"/>
  <c r="AO246" i="34"/>
  <c r="Y247" i="34"/>
  <c r="BE247" i="34"/>
  <c r="AO248" i="34"/>
  <c r="Y249" i="34"/>
  <c r="BE249" i="34"/>
  <c r="AO250" i="34"/>
  <c r="Y251" i="34"/>
  <c r="BE251" i="34"/>
  <c r="AO252" i="34"/>
  <c r="Y253" i="34"/>
  <c r="BE253" i="34"/>
  <c r="AO254" i="34"/>
  <c r="Y255" i="34"/>
  <c r="BE255" i="34"/>
  <c r="AO256" i="34"/>
  <c r="Y257" i="34"/>
  <c r="BE257" i="34"/>
  <c r="AO258" i="34"/>
  <c r="Y259" i="34"/>
  <c r="BE259" i="34"/>
  <c r="AO260" i="34"/>
  <c r="Y261" i="34"/>
  <c r="BE261" i="34"/>
  <c r="AX177" i="34"/>
  <c r="AX263" i="34"/>
  <c r="BK234" i="34"/>
  <c r="AY247" i="34"/>
  <c r="W255" i="34"/>
  <c r="AU264" i="34"/>
  <c r="AB216" i="34"/>
  <c r="AF222" i="34"/>
  <c r="AZ228" i="34"/>
  <c r="AZ234" i="34"/>
  <c r="AB239" i="34"/>
  <c r="AN242" i="34"/>
  <c r="AN245" i="34"/>
  <c r="AZ247" i="34"/>
  <c r="AB250" i="34"/>
  <c r="AJ252" i="34"/>
  <c r="X254" i="34"/>
  <c r="AF256" i="34"/>
  <c r="AN258" i="34"/>
  <c r="AB260" i="34"/>
  <c r="AJ262" i="34"/>
  <c r="AN264" i="34"/>
  <c r="BK208" i="34"/>
  <c r="BQ210" i="34"/>
  <c r="BM212" i="34"/>
  <c r="AO214" i="34"/>
  <c r="AK216" i="34"/>
  <c r="AG218" i="34"/>
  <c r="BE219" i="34"/>
  <c r="BA221" i="34"/>
  <c r="BQ222" i="34"/>
  <c r="AK224" i="34"/>
  <c r="BA225" i="34"/>
  <c r="BI226" i="34"/>
  <c r="AW227" i="34"/>
  <c r="AK228" i="34"/>
  <c r="Y229" i="34"/>
  <c r="BI229" i="34"/>
  <c r="AS230" i="34"/>
  <c r="AC231" i="34"/>
  <c r="BI231" i="34"/>
  <c r="AS232" i="34"/>
  <c r="AC233" i="34"/>
  <c r="BI233" i="34"/>
  <c r="AS234" i="34"/>
  <c r="AC235" i="34"/>
  <c r="BI235" i="34"/>
  <c r="AS236" i="34"/>
  <c r="AC237" i="34"/>
  <c r="BI237" i="34"/>
  <c r="AS238" i="34"/>
  <c r="AC239" i="34"/>
  <c r="BI239" i="34"/>
  <c r="AS240" i="34"/>
  <c r="AC241" i="34"/>
  <c r="BI241" i="34"/>
  <c r="AS242" i="34"/>
  <c r="AC243" i="34"/>
  <c r="BI243" i="34"/>
  <c r="AS244" i="34"/>
  <c r="AC245" i="34"/>
  <c r="BI245" i="34"/>
  <c r="AS246" i="34"/>
  <c r="AC247" i="34"/>
  <c r="BI247" i="34"/>
  <c r="AS248" i="34"/>
  <c r="AC249" i="34"/>
  <c r="BI249" i="34"/>
  <c r="AS250" i="34"/>
  <c r="AC251" i="34"/>
  <c r="BI251" i="34"/>
  <c r="AS252" i="34"/>
  <c r="AC253" i="34"/>
  <c r="BI253" i="34"/>
  <c r="AS254" i="34"/>
  <c r="AC255" i="34"/>
  <c r="BI255" i="34"/>
  <c r="AS256" i="34"/>
  <c r="AC257" i="34"/>
  <c r="BI257" i="34"/>
  <c r="AS258" i="34"/>
  <c r="AC259" i="34"/>
  <c r="BI259" i="34"/>
  <c r="AS260" i="34"/>
  <c r="AC261" i="34"/>
  <c r="BI261" i="34"/>
  <c r="AS262" i="34"/>
  <c r="AC263" i="34"/>
  <c r="BI263" i="34"/>
  <c r="AS264" i="34"/>
  <c r="AC265" i="34"/>
  <c r="BI265" i="34"/>
  <c r="AY265" i="34"/>
  <c r="AO266" i="34"/>
  <c r="Y267" i="34"/>
  <c r="BE267" i="34"/>
  <c r="AO268" i="34"/>
  <c r="Y269" i="34"/>
  <c r="BE269" i="34"/>
  <c r="AO270" i="34"/>
  <c r="Y271" i="34"/>
  <c r="BE271" i="34"/>
  <c r="BN190" i="34"/>
  <c r="W217" i="34"/>
  <c r="AE236" i="34"/>
  <c r="BG247" i="34"/>
  <c r="AQ257" i="34"/>
  <c r="BG264" i="34"/>
  <c r="BL216" i="34"/>
  <c r="AB224" i="34"/>
  <c r="BD228" i="34"/>
  <c r="BD234" i="34"/>
  <c r="AB240" i="34"/>
  <c r="AR242" i="34"/>
  <c r="AR245" i="34"/>
  <c r="AN248" i="34"/>
  <c r="AF250" i="34"/>
  <c r="AN252" i="34"/>
  <c r="AZ254" i="34"/>
  <c r="AJ256" i="34"/>
  <c r="AR258" i="34"/>
  <c r="BD260" i="34"/>
  <c r="AN262" i="34"/>
  <c r="AR264" i="34"/>
  <c r="AW209" i="34"/>
  <c r="Y211" i="34"/>
  <c r="BQ212" i="34"/>
  <c r="BM214" i="34"/>
  <c r="AO216" i="34"/>
  <c r="AK218" i="34"/>
  <c r="AG220" i="34"/>
  <c r="BE221" i="34"/>
  <c r="Y223" i="34"/>
  <c r="AO224" i="34"/>
  <c r="BE225" i="34"/>
  <c r="BM226" i="34"/>
  <c r="BA227" i="34"/>
  <c r="AO228" i="34"/>
  <c r="AC229" i="34"/>
  <c r="BM229" i="34"/>
  <c r="AW230" i="34"/>
  <c r="AG231" i="34"/>
  <c r="BM231" i="34"/>
  <c r="AW232" i="34"/>
  <c r="AG233" i="34"/>
  <c r="BM233" i="34"/>
  <c r="AW234" i="34"/>
  <c r="AG235" i="34"/>
  <c r="BM235" i="34"/>
  <c r="AW236" i="34"/>
  <c r="AG237" i="34"/>
  <c r="BM237" i="34"/>
  <c r="AW238" i="34"/>
  <c r="AG239" i="34"/>
  <c r="BM239" i="34"/>
  <c r="AW240" i="34"/>
  <c r="AG241" i="34"/>
  <c r="BM241" i="34"/>
  <c r="AW242" i="34"/>
  <c r="AG243" i="34"/>
  <c r="BM243" i="34"/>
  <c r="AW244" i="34"/>
  <c r="AG245" i="34"/>
  <c r="BM245" i="34"/>
  <c r="AW246" i="34"/>
  <c r="AG247" i="34"/>
  <c r="BM247" i="34"/>
  <c r="AW248" i="34"/>
  <c r="AG249" i="34"/>
  <c r="BM249" i="34"/>
  <c r="AW250" i="34"/>
  <c r="AG251" i="34"/>
  <c r="BM251" i="34"/>
  <c r="AW252" i="34"/>
  <c r="AG253" i="34"/>
  <c r="BM253" i="34"/>
  <c r="AW254" i="34"/>
  <c r="AG255" i="34"/>
  <c r="BM255" i="34"/>
  <c r="AW256" i="34"/>
  <c r="AG257" i="34"/>
  <c r="BM257" i="34"/>
  <c r="AW258" i="34"/>
  <c r="AG259" i="34"/>
  <c r="BM259" i="34"/>
  <c r="AW260" i="34"/>
  <c r="AG261" i="34"/>
  <c r="BM261" i="34"/>
  <c r="AW262" i="34"/>
  <c r="AG263" i="34"/>
  <c r="BM263" i="34"/>
  <c r="AW264" i="34"/>
  <c r="AG265" i="34"/>
  <c r="BM265" i="34"/>
  <c r="BD265" i="34"/>
  <c r="AS266" i="34"/>
  <c r="AC267" i="34"/>
  <c r="BI267" i="34"/>
  <c r="AS268" i="34"/>
  <c r="AC269" i="34"/>
  <c r="BI269" i="34"/>
  <c r="AS270" i="34"/>
  <c r="AC271" i="34"/>
  <c r="BI271" i="34"/>
  <c r="BB192" i="34"/>
  <c r="AQ217" i="34"/>
  <c r="W240" i="34"/>
  <c r="BG248" i="34"/>
  <c r="AU257" i="34"/>
  <c r="AR210" i="34"/>
  <c r="BP216" i="34"/>
  <c r="BD224" i="34"/>
  <c r="AF230" i="34"/>
  <c r="BH234" i="34"/>
  <c r="AJ240" i="34"/>
  <c r="AJ243" i="34"/>
  <c r="AV245" i="34"/>
  <c r="AR248" i="34"/>
  <c r="BH250" i="34"/>
  <c r="AR252" i="34"/>
  <c r="BD254" i="34"/>
  <c r="BL256" i="34"/>
  <c r="AZ258" i="34"/>
  <c r="BH260" i="34"/>
  <c r="BP262" i="34"/>
  <c r="AV264" i="34"/>
  <c r="BA209" i="34"/>
  <c r="AW211" i="34"/>
  <c r="Y213" i="34"/>
  <c r="BQ214" i="34"/>
  <c r="BM216" i="34"/>
  <c r="AO218" i="34"/>
  <c r="AK220" i="34"/>
  <c r="BM221" i="34"/>
  <c r="AG223" i="34"/>
  <c r="AW224" i="34"/>
  <c r="BM225" i="34"/>
  <c r="BQ226" i="34"/>
  <c r="BE227" i="34"/>
  <c r="AS228" i="34"/>
  <c r="AG229" i="34"/>
  <c r="BQ229" i="34"/>
  <c r="BA230" i="34"/>
  <c r="AK231" i="34"/>
  <c r="BQ231" i="34"/>
  <c r="BA232" i="34"/>
  <c r="AK233" i="34"/>
  <c r="BQ233" i="34"/>
  <c r="BA234" i="34"/>
  <c r="AK235" i="34"/>
  <c r="BQ235" i="34"/>
  <c r="BA236" i="34"/>
  <c r="AK237" i="34"/>
  <c r="BQ237" i="34"/>
  <c r="BA238" i="34"/>
  <c r="AK239" i="34"/>
  <c r="BQ239" i="34"/>
  <c r="BA240" i="34"/>
  <c r="AK241" i="34"/>
  <c r="BQ241" i="34"/>
  <c r="BA242" i="34"/>
  <c r="AK243" i="34"/>
  <c r="BQ243" i="34"/>
  <c r="BA244" i="34"/>
  <c r="AK245" i="34"/>
  <c r="BQ245" i="34"/>
  <c r="BA246" i="34"/>
  <c r="AK247" i="34"/>
  <c r="BQ247" i="34"/>
  <c r="BA248" i="34"/>
  <c r="AK249" i="34"/>
  <c r="BQ249" i="34"/>
  <c r="BA250" i="34"/>
  <c r="AK251" i="34"/>
  <c r="BQ251" i="34"/>
  <c r="BA252" i="34"/>
  <c r="AK253" i="34"/>
  <c r="BQ253" i="34"/>
  <c r="BA254" i="34"/>
  <c r="AK255" i="34"/>
  <c r="BQ255" i="34"/>
  <c r="BA256" i="34"/>
  <c r="AK257" i="34"/>
  <c r="BQ257" i="34"/>
  <c r="BA258" i="34"/>
  <c r="AK259" i="34"/>
  <c r="BQ259" i="34"/>
  <c r="BA260" i="34"/>
  <c r="AK261" i="34"/>
  <c r="BQ261" i="34"/>
  <c r="BA262" i="34"/>
  <c r="AK263" i="34"/>
  <c r="BQ263" i="34"/>
  <c r="BA264" i="34"/>
  <c r="AK265" i="34"/>
  <c r="BQ265" i="34"/>
  <c r="BJ265" i="34"/>
  <c r="AW266" i="34"/>
  <c r="AG267" i="34"/>
  <c r="BM267" i="34"/>
  <c r="AW268" i="34"/>
  <c r="AG269" i="34"/>
  <c r="BM269" i="34"/>
  <c r="AW270" i="34"/>
  <c r="AG271" i="34"/>
  <c r="BM271" i="34"/>
  <c r="AE240" i="34"/>
  <c r="AA261" i="34"/>
  <c r="AJ226" i="34"/>
  <c r="AZ240" i="34"/>
  <c r="BD246" i="34"/>
  <c r="AB253" i="34"/>
  <c r="AB259" i="34"/>
  <c r="BD263" i="34"/>
  <c r="BE211" i="34"/>
  <c r="BQ216" i="34"/>
  <c r="BQ220" i="34"/>
  <c r="BQ224" i="34"/>
  <c r="BI227" i="34"/>
  <c r="AW229" i="34"/>
  <c r="AS231" i="34"/>
  <c r="AO233" i="34"/>
  <c r="BM234" i="34"/>
  <c r="BI236" i="34"/>
  <c r="BE238" i="34"/>
  <c r="AG240" i="34"/>
  <c r="AC242" i="34"/>
  <c r="Y244" i="34"/>
  <c r="AW245" i="34"/>
  <c r="AS247" i="34"/>
  <c r="AO249" i="34"/>
  <c r="BM250" i="34"/>
  <c r="BI252" i="34"/>
  <c r="BE254" i="34"/>
  <c r="AG256" i="34"/>
  <c r="AC258" i="34"/>
  <c r="Y260" i="34"/>
  <c r="AW261" i="34"/>
  <c r="BM262" i="34"/>
  <c r="Y264" i="34"/>
  <c r="BQ264" i="34"/>
  <c r="BN264" i="34"/>
  <c r="AK266" i="34"/>
  <c r="AS267" i="34"/>
  <c r="BA268" i="34"/>
  <c r="AW269" i="34"/>
  <c r="BE270" i="34"/>
  <c r="BA271" i="34"/>
  <c r="AW272" i="34"/>
  <c r="AG273" i="34"/>
  <c r="BM273" i="34"/>
  <c r="AW274" i="34"/>
  <c r="AG275" i="34"/>
  <c r="BM275" i="34"/>
  <c r="AW276" i="34"/>
  <c r="AG277" i="34"/>
  <c r="BM277" i="34"/>
  <c r="AW278" i="34"/>
  <c r="AG279" i="34"/>
  <c r="BM279" i="34"/>
  <c r="AW280" i="34"/>
  <c r="AG281" i="34"/>
  <c r="BM281" i="34"/>
  <c r="AW282" i="34"/>
  <c r="AG283" i="34"/>
  <c r="BM283" i="34"/>
  <c r="AW284" i="34"/>
  <c r="AG285" i="34"/>
  <c r="BM285" i="34"/>
  <c r="AW286" i="34"/>
  <c r="AG287" i="34"/>
  <c r="BM287" i="34"/>
  <c r="AW288" i="34"/>
  <c r="AG289" i="34"/>
  <c r="BM289" i="34"/>
  <c r="AW290" i="34"/>
  <c r="AG291" i="34"/>
  <c r="BM291" i="34"/>
  <c r="AW292" i="34"/>
  <c r="AG293" i="34"/>
  <c r="BM293" i="34"/>
  <c r="AW294" i="34"/>
  <c r="AG295" i="34"/>
  <c r="BM295" i="34"/>
  <c r="AW296" i="34"/>
  <c r="AG297" i="34"/>
  <c r="BM297" i="34"/>
  <c r="AW298" i="34"/>
  <c r="AG299" i="34"/>
  <c r="BM299" i="34"/>
  <c r="AW300" i="34"/>
  <c r="AG301" i="34"/>
  <c r="BM301" i="34"/>
  <c r="AW302" i="34"/>
  <c r="AG303" i="34"/>
  <c r="BM303" i="34"/>
  <c r="AW304" i="34"/>
  <c r="AG305" i="34"/>
  <c r="BM305" i="34"/>
  <c r="AW306" i="34"/>
  <c r="AG307" i="34"/>
  <c r="BM307" i="34"/>
  <c r="AW308" i="34"/>
  <c r="AG309" i="34"/>
  <c r="BM309" i="34"/>
  <c r="AW310" i="34"/>
  <c r="AG311" i="34"/>
  <c r="BM311" i="34"/>
  <c r="AW312" i="34"/>
  <c r="AG313" i="34"/>
  <c r="BM313" i="34"/>
  <c r="BF265" i="34"/>
  <c r="AT266" i="34"/>
  <c r="AD267" i="34"/>
  <c r="BJ267" i="34"/>
  <c r="AT268" i="34"/>
  <c r="AD269" i="34"/>
  <c r="BJ269" i="34"/>
  <c r="AT270" i="34"/>
  <c r="AD271" i="34"/>
  <c r="BJ271" i="34"/>
  <c r="AT272" i="34"/>
  <c r="AD273" i="34"/>
  <c r="BJ273" i="34"/>
  <c r="AT274" i="34"/>
  <c r="AD275" i="34"/>
  <c r="BJ275" i="34"/>
  <c r="AT276" i="34"/>
  <c r="AD277" i="34"/>
  <c r="BJ277" i="34"/>
  <c r="AT278" i="34"/>
  <c r="AD279" i="34"/>
  <c r="BJ279" i="34"/>
  <c r="AT280" i="34"/>
  <c r="AD281" i="34"/>
  <c r="BJ281" i="34"/>
  <c r="AT282" i="34"/>
  <c r="AD283" i="34"/>
  <c r="BJ283" i="34"/>
  <c r="AT284" i="34"/>
  <c r="AD285" i="34"/>
  <c r="BJ285" i="34"/>
  <c r="AT286" i="34"/>
  <c r="AD287" i="34"/>
  <c r="BJ287" i="34"/>
  <c r="AT288" i="34"/>
  <c r="AD289" i="34"/>
  <c r="BJ289" i="34"/>
  <c r="AT290" i="34"/>
  <c r="AQ240" i="34"/>
  <c r="AZ210" i="34"/>
  <c r="AN226" i="34"/>
  <c r="AN241" i="34"/>
  <c r="AZ248" i="34"/>
  <c r="AJ253" i="34"/>
  <c r="AJ259" i="34"/>
  <c r="X265" i="34"/>
  <c r="AG212" i="34"/>
  <c r="Y217" i="34"/>
  <c r="AG222" i="34"/>
  <c r="Y225" i="34"/>
  <c r="BM227" i="34"/>
  <c r="Y230" i="34"/>
  <c r="AW231" i="34"/>
  <c r="AS233" i="34"/>
  <c r="AO235" i="34"/>
  <c r="BM236" i="34"/>
  <c r="BI238" i="34"/>
  <c r="BE240" i="34"/>
  <c r="AG242" i="34"/>
  <c r="AC244" i="34"/>
  <c r="Y246" i="34"/>
  <c r="AW247" i="34"/>
  <c r="AS249" i="34"/>
  <c r="AO251" i="34"/>
  <c r="BM252" i="34"/>
  <c r="BI254" i="34"/>
  <c r="BE256" i="34"/>
  <c r="AG258" i="34"/>
  <c r="AC260" i="34"/>
  <c r="Y262" i="34"/>
  <c r="BQ262" i="34"/>
  <c r="AC264" i="34"/>
  <c r="Y265" i="34"/>
  <c r="AH265" i="34"/>
  <c r="BA266" i="34"/>
  <c r="AW267" i="34"/>
  <c r="BE268" i="34"/>
  <c r="BA269" i="34"/>
  <c r="BI270" i="34"/>
  <c r="BQ271" i="34"/>
  <c r="BA272" i="34"/>
  <c r="AK273" i="34"/>
  <c r="BQ273" i="34"/>
  <c r="BA274" i="34"/>
  <c r="AK275" i="34"/>
  <c r="BQ275" i="34"/>
  <c r="BA276" i="34"/>
  <c r="AK277" i="34"/>
  <c r="BQ277" i="34"/>
  <c r="BA278" i="34"/>
  <c r="AK279" i="34"/>
  <c r="BQ279" i="34"/>
  <c r="BA280" i="34"/>
  <c r="AK281" i="34"/>
  <c r="BQ281" i="34"/>
  <c r="BA282" i="34"/>
  <c r="AK283" i="34"/>
  <c r="BQ283" i="34"/>
  <c r="BA284" i="34"/>
  <c r="AK285" i="34"/>
  <c r="BQ285" i="34"/>
  <c r="BA286" i="34"/>
  <c r="AK287" i="34"/>
  <c r="BQ287" i="34"/>
  <c r="BA288" i="34"/>
  <c r="AK289" i="34"/>
  <c r="BQ289" i="34"/>
  <c r="BA290" i="34"/>
  <c r="AK291" i="34"/>
  <c r="BQ291" i="34"/>
  <c r="BA292" i="34"/>
  <c r="AK293" i="34"/>
  <c r="BQ293" i="34"/>
  <c r="BA294" i="34"/>
  <c r="AK295" i="34"/>
  <c r="BQ295" i="34"/>
  <c r="BA296" i="34"/>
  <c r="AK297" i="34"/>
  <c r="BQ297" i="34"/>
  <c r="BA298" i="34"/>
  <c r="AK299" i="34"/>
  <c r="BQ299" i="34"/>
  <c r="BA300" i="34"/>
  <c r="AK301" i="34"/>
  <c r="BQ301" i="34"/>
  <c r="BA302" i="34"/>
  <c r="AK303" i="34"/>
  <c r="BQ303" i="34"/>
  <c r="BA304" i="34"/>
  <c r="AK305" i="34"/>
  <c r="BQ305" i="34"/>
  <c r="BA306" i="34"/>
  <c r="AK307" i="34"/>
  <c r="BQ307" i="34"/>
  <c r="BA308" i="34"/>
  <c r="AK309" i="34"/>
  <c r="BQ309" i="34"/>
  <c r="BA310" i="34"/>
  <c r="AK311" i="34"/>
  <c r="BQ311" i="34"/>
  <c r="BA312" i="34"/>
  <c r="AK313" i="34"/>
  <c r="BQ313" i="34"/>
  <c r="BK265" i="34"/>
  <c r="AX266" i="34"/>
  <c r="AH267" i="34"/>
  <c r="BN267" i="34"/>
  <c r="AX268" i="34"/>
  <c r="AH269" i="34"/>
  <c r="BN269" i="34"/>
  <c r="AX270" i="34"/>
  <c r="AH271" i="34"/>
  <c r="BN271" i="34"/>
  <c r="AX272" i="34"/>
  <c r="AH273" i="34"/>
  <c r="BN273" i="34"/>
  <c r="AX274" i="34"/>
  <c r="AH275" i="34"/>
  <c r="BN275" i="34"/>
  <c r="AX276" i="34"/>
  <c r="AH277" i="34"/>
  <c r="BN277" i="34"/>
  <c r="AX278" i="34"/>
  <c r="AH279" i="34"/>
  <c r="BN279" i="34"/>
  <c r="AX280" i="34"/>
  <c r="AH281" i="34"/>
  <c r="BN281" i="34"/>
  <c r="AX282" i="34"/>
  <c r="AH283" i="34"/>
  <c r="BN283" i="34"/>
  <c r="AX284" i="34"/>
  <c r="AH285" i="34"/>
  <c r="BN285" i="34"/>
  <c r="AX286" i="34"/>
  <c r="AH287" i="34"/>
  <c r="BN287" i="34"/>
  <c r="AX288" i="34"/>
  <c r="AH289" i="34"/>
  <c r="BN289" i="34"/>
  <c r="AX290" i="34"/>
  <c r="AH291" i="34"/>
  <c r="BN291" i="34"/>
  <c r="AX292" i="34"/>
  <c r="AH293" i="34"/>
  <c r="BN293" i="34"/>
  <c r="AX294" i="34"/>
  <c r="AH295" i="34"/>
  <c r="BN295" i="34"/>
  <c r="AX296" i="34"/>
  <c r="AH297" i="34"/>
  <c r="BN297" i="34"/>
  <c r="AX298" i="34"/>
  <c r="AH299" i="34"/>
  <c r="BN299" i="34"/>
  <c r="AX300" i="34"/>
  <c r="AH301" i="34"/>
  <c r="BN301" i="34"/>
  <c r="AX302" i="34"/>
  <c r="AH303" i="34"/>
  <c r="BN303" i="34"/>
  <c r="AX304" i="34"/>
  <c r="AH305" i="34"/>
  <c r="BN305" i="34"/>
  <c r="AX306" i="34"/>
  <c r="AH307" i="34"/>
  <c r="BN307" i="34"/>
  <c r="AX308" i="34"/>
  <c r="BN222" i="34"/>
  <c r="W244" i="34"/>
  <c r="AR211" i="34"/>
  <c r="BH230" i="34"/>
  <c r="AR241" i="34"/>
  <c r="AJ249" i="34"/>
  <c r="BH254" i="34"/>
  <c r="AN259" i="34"/>
  <c r="AB265" i="34"/>
  <c r="AW213" i="34"/>
  <c r="AW217" i="34"/>
  <c r="AK222" i="34"/>
  <c r="AC226" i="34"/>
  <c r="Y228" i="34"/>
  <c r="AC230" i="34"/>
  <c r="Y232" i="34"/>
  <c r="AW233" i="34"/>
  <c r="AS235" i="34"/>
  <c r="AO237" i="34"/>
  <c r="BM238" i="34"/>
  <c r="BI240" i="34"/>
  <c r="BE242" i="34"/>
  <c r="AG244" i="34"/>
  <c r="AC246" i="34"/>
  <c r="Y248" i="34"/>
  <c r="AW249" i="34"/>
  <c r="AS251" i="34"/>
  <c r="AO253" i="34"/>
  <c r="BM254" i="34"/>
  <c r="BI256" i="34"/>
  <c r="BE258" i="34"/>
  <c r="AG260" i="34"/>
  <c r="AC262" i="34"/>
  <c r="Y263" i="34"/>
  <c r="AG264" i="34"/>
  <c r="AO265" i="34"/>
  <c r="AN265" i="34"/>
  <c r="BE266" i="34"/>
  <c r="BA267" i="34"/>
  <c r="BI268" i="34"/>
  <c r="BQ269" i="34"/>
  <c r="BM270" i="34"/>
  <c r="Y272" i="34"/>
  <c r="BE272" i="34"/>
  <c r="AO273" i="34"/>
  <c r="Y274" i="34"/>
  <c r="BE274" i="34"/>
  <c r="AO275" i="34"/>
  <c r="Y276" i="34"/>
  <c r="BE276" i="34"/>
  <c r="AO277" i="34"/>
  <c r="Y278" i="34"/>
  <c r="BE278" i="34"/>
  <c r="AO279" i="34"/>
  <c r="Y280" i="34"/>
  <c r="BE280" i="34"/>
  <c r="AO281" i="34"/>
  <c r="Y282" i="34"/>
  <c r="BE282" i="34"/>
  <c r="AO283" i="34"/>
  <c r="Y284" i="34"/>
  <c r="BE284" i="34"/>
  <c r="AO285" i="34"/>
  <c r="Y286" i="34"/>
  <c r="BE286" i="34"/>
  <c r="AO287" i="34"/>
  <c r="Y288" i="34"/>
  <c r="BE288" i="34"/>
  <c r="AO289" i="34"/>
  <c r="Y290" i="34"/>
  <c r="BE290" i="34"/>
  <c r="AO291" i="34"/>
  <c r="Y292" i="34"/>
  <c r="BE292" i="34"/>
  <c r="AO293" i="34"/>
  <c r="Y294" i="34"/>
  <c r="BE294" i="34"/>
  <c r="AO295" i="34"/>
  <c r="Y296" i="34"/>
  <c r="BE296" i="34"/>
  <c r="AO297" i="34"/>
  <c r="Y298" i="34"/>
  <c r="BE298" i="34"/>
  <c r="AO299" i="34"/>
  <c r="Y300" i="34"/>
  <c r="BE300" i="34"/>
  <c r="AO301" i="34"/>
  <c r="Y302" i="34"/>
  <c r="BE302" i="34"/>
  <c r="AO303" i="34"/>
  <c r="Y304" i="34"/>
  <c r="BE304" i="34"/>
  <c r="AO305" i="34"/>
  <c r="Y306" i="34"/>
  <c r="BE306" i="34"/>
  <c r="AO307" i="34"/>
  <c r="Y308" i="34"/>
  <c r="BE308" i="34"/>
  <c r="AO309" i="34"/>
  <c r="Y310" i="34"/>
  <c r="BE310" i="34"/>
  <c r="AO311" i="34"/>
  <c r="Y312" i="34"/>
  <c r="BE312" i="34"/>
  <c r="AO313" i="34"/>
  <c r="BB264" i="34"/>
  <c r="BP265" i="34"/>
  <c r="BB266" i="34"/>
  <c r="AL267" i="34"/>
  <c r="BR267" i="34"/>
  <c r="BB268" i="34"/>
  <c r="AL269" i="34"/>
  <c r="BR269" i="34"/>
  <c r="BB270" i="34"/>
  <c r="AL271" i="34"/>
  <c r="BR271" i="34"/>
  <c r="BB272" i="34"/>
  <c r="AL273" i="34"/>
  <c r="BR273" i="34"/>
  <c r="BB274" i="34"/>
  <c r="AL275" i="34"/>
  <c r="BR275" i="34"/>
  <c r="BB276" i="34"/>
  <c r="AL277" i="34"/>
  <c r="BR277" i="34"/>
  <c r="BB278" i="34"/>
  <c r="AL279" i="34"/>
  <c r="BR279" i="34"/>
  <c r="BB280" i="34"/>
  <c r="AL281" i="34"/>
  <c r="BR281" i="34"/>
  <c r="BB282" i="34"/>
  <c r="AL283" i="34"/>
  <c r="BR283" i="34"/>
  <c r="BB284" i="34"/>
  <c r="AL285" i="34"/>
  <c r="BR285" i="34"/>
  <c r="BB286" i="34"/>
  <c r="AL287" i="34"/>
  <c r="BR287" i="34"/>
  <c r="BB288" i="34"/>
  <c r="AL289" i="34"/>
  <c r="BR289" i="34"/>
  <c r="BB290" i="34"/>
  <c r="AL291" i="34"/>
  <c r="BR291" i="34"/>
  <c r="BB292" i="34"/>
  <c r="AL293" i="34"/>
  <c r="BN234" i="34"/>
  <c r="AE251" i="34"/>
  <c r="BH213" i="34"/>
  <c r="BL230" i="34"/>
  <c r="AN243" i="34"/>
  <c r="AN249" i="34"/>
  <c r="AN255" i="34"/>
  <c r="BL260" i="34"/>
  <c r="AF265" i="34"/>
  <c r="BA213" i="34"/>
  <c r="BM218" i="34"/>
  <c r="AO222" i="34"/>
  <c r="AG226" i="34"/>
  <c r="AW228" i="34"/>
  <c r="AG230" i="34"/>
  <c r="AC232" i="34"/>
  <c r="Y234" i="34"/>
  <c r="AW235" i="34"/>
  <c r="AS237" i="34"/>
  <c r="AO239" i="34"/>
  <c r="BM240" i="34"/>
  <c r="BI242" i="34"/>
  <c r="BE244" i="34"/>
  <c r="AG246" i="34"/>
  <c r="AC248" i="34"/>
  <c r="Y250" i="34"/>
  <c r="AW251" i="34"/>
  <c r="AS253" i="34"/>
  <c r="AO255" i="34"/>
  <c r="BM256" i="34"/>
  <c r="BI258" i="34"/>
  <c r="BE260" i="34"/>
  <c r="AG262" i="34"/>
  <c r="AO263" i="34"/>
  <c r="AK264" i="34"/>
  <c r="AS265" i="34"/>
  <c r="AT265" i="34"/>
  <c r="BI266" i="34"/>
  <c r="BQ267" i="34"/>
  <c r="BM268" i="34"/>
  <c r="Y270" i="34"/>
  <c r="BQ270" i="34"/>
  <c r="AC272" i="34"/>
  <c r="BI272" i="34"/>
  <c r="AS273" i="34"/>
  <c r="AC274" i="34"/>
  <c r="BI274" i="34"/>
  <c r="AS275" i="34"/>
  <c r="AC276" i="34"/>
  <c r="BI276" i="34"/>
  <c r="AS277" i="34"/>
  <c r="AC278" i="34"/>
  <c r="BI278" i="34"/>
  <c r="AS279" i="34"/>
  <c r="AC280" i="34"/>
  <c r="BI280" i="34"/>
  <c r="AS281" i="34"/>
  <c r="AC282" i="34"/>
  <c r="BI282" i="34"/>
  <c r="AS283" i="34"/>
  <c r="AC284" i="34"/>
  <c r="BI284" i="34"/>
  <c r="AS285" i="34"/>
  <c r="AC286" i="34"/>
  <c r="BI286" i="34"/>
  <c r="AS287" i="34"/>
  <c r="AC288" i="34"/>
  <c r="BI288" i="34"/>
  <c r="AS289" i="34"/>
  <c r="AC290" i="34"/>
  <c r="BI290" i="34"/>
  <c r="AS291" i="34"/>
  <c r="AC292" i="34"/>
  <c r="BI292" i="34"/>
  <c r="AS293" i="34"/>
  <c r="AC294" i="34"/>
  <c r="BI294" i="34"/>
  <c r="AS295" i="34"/>
  <c r="AC296" i="34"/>
  <c r="BI296" i="34"/>
  <c r="AS297" i="34"/>
  <c r="AC298" i="34"/>
  <c r="BI298" i="34"/>
  <c r="AS299" i="34"/>
  <c r="AC300" i="34"/>
  <c r="BI300" i="34"/>
  <c r="AS301" i="34"/>
  <c r="AC302" i="34"/>
  <c r="BI302" i="34"/>
  <c r="AS303" i="34"/>
  <c r="AC304" i="34"/>
  <c r="BI304" i="34"/>
  <c r="AS305" i="34"/>
  <c r="AC306" i="34"/>
  <c r="BI306" i="34"/>
  <c r="AS307" i="34"/>
  <c r="AC308" i="34"/>
  <c r="BI308" i="34"/>
  <c r="AS309" i="34"/>
  <c r="AC310" i="34"/>
  <c r="BI310" i="34"/>
  <c r="AS311" i="34"/>
  <c r="AC312" i="34"/>
  <c r="BI312" i="34"/>
  <c r="AS313" i="34"/>
  <c r="BR264" i="34"/>
  <c r="Z266" i="34"/>
  <c r="BF266" i="34"/>
  <c r="AP267" i="34"/>
  <c r="Z268" i="34"/>
  <c r="BF268" i="34"/>
  <c r="AP269" i="34"/>
  <c r="Z270" i="34"/>
  <c r="BF270" i="34"/>
  <c r="AP271" i="34"/>
  <c r="Z272" i="34"/>
  <c r="BF272" i="34"/>
  <c r="AP273" i="34"/>
  <c r="Z274" i="34"/>
  <c r="BF274" i="34"/>
  <c r="AP275" i="34"/>
  <c r="Z276" i="34"/>
  <c r="BF276" i="34"/>
  <c r="AP277" i="34"/>
  <c r="Z278" i="34"/>
  <c r="BF278" i="34"/>
  <c r="AP279" i="34"/>
  <c r="Z280" i="34"/>
  <c r="BF280" i="34"/>
  <c r="AP281" i="34"/>
  <c r="Z282" i="34"/>
  <c r="BF282" i="34"/>
  <c r="AP283" i="34"/>
  <c r="Z284" i="34"/>
  <c r="BF284" i="34"/>
  <c r="AP285" i="34"/>
  <c r="Z286" i="34"/>
  <c r="BF286" i="34"/>
  <c r="AP287" i="34"/>
  <c r="Z288" i="34"/>
  <c r="BF288" i="34"/>
  <c r="AP289" i="34"/>
  <c r="Z290" i="34"/>
  <c r="BF290" i="34"/>
  <c r="AP291" i="34"/>
  <c r="Z292" i="34"/>
  <c r="BF292" i="34"/>
  <c r="AP293" i="34"/>
  <c r="Z294" i="34"/>
  <c r="BF294" i="34"/>
  <c r="AP295" i="34"/>
  <c r="Z296" i="34"/>
  <c r="BF296" i="34"/>
  <c r="AP297" i="34"/>
  <c r="Z298" i="34"/>
  <c r="BF298" i="34"/>
  <c r="AP299" i="34"/>
  <c r="Z300" i="34"/>
  <c r="BF300" i="34"/>
  <c r="AP301" i="34"/>
  <c r="Z302" i="34"/>
  <c r="BF302" i="34"/>
  <c r="BB239" i="34"/>
  <c r="AM251" i="34"/>
  <c r="X219" i="34"/>
  <c r="AN232" i="34"/>
  <c r="AZ243" i="34"/>
  <c r="BL250" i="34"/>
  <c r="AR255" i="34"/>
  <c r="AR261" i="34"/>
  <c r="BE209" i="34"/>
  <c r="BE213" i="34"/>
  <c r="BQ218" i="34"/>
  <c r="AW223" i="34"/>
  <c r="AK226" i="34"/>
  <c r="BE228" i="34"/>
  <c r="BE230" i="34"/>
  <c r="AG232" i="34"/>
  <c r="AC234" i="34"/>
  <c r="Y236" i="34"/>
  <c r="AW237" i="34"/>
  <c r="AS239" i="34"/>
  <c r="AO241" i="34"/>
  <c r="BM242" i="34"/>
  <c r="BI244" i="34"/>
  <c r="BE246" i="34"/>
  <c r="AG248" i="34"/>
  <c r="AC250" i="34"/>
  <c r="Y252" i="34"/>
  <c r="AW253" i="34"/>
  <c r="AS255" i="34"/>
  <c r="AO257" i="34"/>
  <c r="BM258" i="34"/>
  <c r="BI260" i="34"/>
  <c r="AK262" i="34"/>
  <c r="AS263" i="34"/>
  <c r="AO264" i="34"/>
  <c r="AW265" i="34"/>
  <c r="BO265" i="34"/>
  <c r="BM266" i="34"/>
  <c r="Y268" i="34"/>
  <c r="BQ268" i="34"/>
  <c r="AC270" i="34"/>
  <c r="AK271" i="34"/>
  <c r="AG272" i="34"/>
  <c r="BM272" i="34"/>
  <c r="AW273" i="34"/>
  <c r="AG274" i="34"/>
  <c r="BM274" i="34"/>
  <c r="AW275" i="34"/>
  <c r="AG276" i="34"/>
  <c r="BM276" i="34"/>
  <c r="AW277" i="34"/>
  <c r="AG278" i="34"/>
  <c r="BM278" i="34"/>
  <c r="AW279" i="34"/>
  <c r="AG280" i="34"/>
  <c r="BM280" i="34"/>
  <c r="AW281" i="34"/>
  <c r="AG282" i="34"/>
  <c r="BM282" i="34"/>
  <c r="AW283" i="34"/>
  <c r="AG284" i="34"/>
  <c r="BM284" i="34"/>
  <c r="AW285" i="34"/>
  <c r="AG286" i="34"/>
  <c r="BM286" i="34"/>
  <c r="AW287" i="34"/>
  <c r="AG288" i="34"/>
  <c r="BM288" i="34"/>
  <c r="AW289" i="34"/>
  <c r="AG290" i="34"/>
  <c r="BM290" i="34"/>
  <c r="AW291" i="34"/>
  <c r="AG292" i="34"/>
  <c r="BM292" i="34"/>
  <c r="AW293" i="34"/>
  <c r="AG294" i="34"/>
  <c r="BM294" i="34"/>
  <c r="AW295" i="34"/>
  <c r="AG296" i="34"/>
  <c r="BM296" i="34"/>
  <c r="AW297" i="34"/>
  <c r="AG298" i="34"/>
  <c r="BM298" i="34"/>
  <c r="AW299" i="34"/>
  <c r="AG300" i="34"/>
  <c r="BM300" i="34"/>
  <c r="AW301" i="34"/>
  <c r="AG302" i="34"/>
  <c r="BM302" i="34"/>
  <c r="AW303" i="34"/>
  <c r="AG304" i="34"/>
  <c r="BM304" i="34"/>
  <c r="AW305" i="34"/>
  <c r="AG306" i="34"/>
  <c r="BM306" i="34"/>
  <c r="AW307" i="34"/>
  <c r="AG308" i="34"/>
  <c r="BM308" i="34"/>
  <c r="AW309" i="34"/>
  <c r="AG310" i="34"/>
  <c r="BM310" i="34"/>
  <c r="AW311" i="34"/>
  <c r="AG312" i="34"/>
  <c r="BM312" i="34"/>
  <c r="AW313" i="34"/>
  <c r="AI265" i="34"/>
  <c r="AD266" i="34"/>
  <c r="BJ266" i="34"/>
  <c r="AT267" i="34"/>
  <c r="AD268" i="34"/>
  <c r="BJ268" i="34"/>
  <c r="AT269" i="34"/>
  <c r="AD270" i="34"/>
  <c r="BJ270" i="34"/>
  <c r="AT271" i="34"/>
  <c r="AD272" i="34"/>
  <c r="BJ272" i="34"/>
  <c r="AT273" i="34"/>
  <c r="AD274" i="34"/>
  <c r="BJ274" i="34"/>
  <c r="AT275" i="34"/>
  <c r="AD276" i="34"/>
  <c r="BJ276" i="34"/>
  <c r="AT277" i="34"/>
  <c r="AD278" i="34"/>
  <c r="BJ278" i="34"/>
  <c r="AT279" i="34"/>
  <c r="AD280" i="34"/>
  <c r="BJ280" i="34"/>
  <c r="AT281" i="34"/>
  <c r="AD282" i="34"/>
  <c r="BJ282" i="34"/>
  <c r="AT283" i="34"/>
  <c r="AD284" i="34"/>
  <c r="BJ284" i="34"/>
  <c r="AT285" i="34"/>
  <c r="AD286" i="34"/>
  <c r="BJ286" i="34"/>
  <c r="AT287" i="34"/>
  <c r="AD288" i="34"/>
  <c r="BJ288" i="34"/>
  <c r="AT289" i="34"/>
  <c r="AD290" i="34"/>
  <c r="BJ290" i="34"/>
  <c r="AT291" i="34"/>
  <c r="AD292" i="34"/>
  <c r="BJ292" i="34"/>
  <c r="AT293" i="34"/>
  <c r="AD294" i="34"/>
  <c r="BJ294" i="34"/>
  <c r="AT295" i="34"/>
  <c r="AD296" i="34"/>
  <c r="BJ296" i="34"/>
  <c r="AT297" i="34"/>
  <c r="AD298" i="34"/>
  <c r="BJ298" i="34"/>
  <c r="AT299" i="34"/>
  <c r="AD300" i="34"/>
  <c r="BJ300" i="34"/>
  <c r="AT301" i="34"/>
  <c r="AD302" i="34"/>
  <c r="BJ302" i="34"/>
  <c r="AT303" i="34"/>
  <c r="AD304" i="34"/>
  <c r="BJ304" i="34"/>
  <c r="AT305" i="34"/>
  <c r="AD306" i="34"/>
  <c r="BJ306" i="34"/>
  <c r="AT307" i="34"/>
  <c r="AD308" i="34"/>
  <c r="BJ308" i="34"/>
  <c r="AB219" i="34"/>
  <c r="AN246" i="34"/>
  <c r="X263" i="34"/>
  <c r="Y219" i="34"/>
  <c r="AG227" i="34"/>
  <c r="BI232" i="34"/>
  <c r="Y238" i="34"/>
  <c r="Y242" i="34"/>
  <c r="BM246" i="34"/>
  <c r="AC252" i="34"/>
  <c r="AC256" i="34"/>
  <c r="AO261" i="34"/>
  <c r="BE264" i="34"/>
  <c r="AG266" i="34"/>
  <c r="AO269" i="34"/>
  <c r="AK272" i="34"/>
  <c r="BI273" i="34"/>
  <c r="BE275" i="34"/>
  <c r="BA277" i="34"/>
  <c r="AC279" i="34"/>
  <c r="Y281" i="34"/>
  <c r="BQ282" i="34"/>
  <c r="AS284" i="34"/>
  <c r="AO286" i="34"/>
  <c r="AK288" i="34"/>
  <c r="BI289" i="34"/>
  <c r="BE291" i="34"/>
  <c r="BA293" i="34"/>
  <c r="AC295" i="34"/>
  <c r="Y297" i="34"/>
  <c r="BQ298" i="34"/>
  <c r="AS300" i="34"/>
  <c r="AO302" i="34"/>
  <c r="AK304" i="34"/>
  <c r="BI305" i="34"/>
  <c r="BE307" i="34"/>
  <c r="BA309" i="34"/>
  <c r="AC311" i="34"/>
  <c r="Y313" i="34"/>
  <c r="AH266" i="34"/>
  <c r="BF267" i="34"/>
  <c r="BB269" i="34"/>
  <c r="AX271" i="34"/>
  <c r="Z273" i="34"/>
  <c r="BR274" i="34"/>
  <c r="BN276" i="34"/>
  <c r="AP278" i="34"/>
  <c r="AL280" i="34"/>
  <c r="AH282" i="34"/>
  <c r="BF283" i="34"/>
  <c r="BB285" i="34"/>
  <c r="AX287" i="34"/>
  <c r="Z289" i="34"/>
  <c r="BR290" i="34"/>
  <c r="AL292" i="34"/>
  <c r="BB293" i="34"/>
  <c r="BB294" i="34"/>
  <c r="BF295" i="34"/>
  <c r="BN296" i="34"/>
  <c r="BJ297" i="34"/>
  <c r="BR298" i="34"/>
  <c r="BR299" i="34"/>
  <c r="Z301" i="34"/>
  <c r="AH302" i="34"/>
  <c r="AD303" i="34"/>
  <c r="Z304" i="34"/>
  <c r="BR304" i="34"/>
  <c r="BJ305" i="34"/>
  <c r="BF306" i="34"/>
  <c r="BB307" i="34"/>
  <c r="AT308" i="34"/>
  <c r="AL309" i="34"/>
  <c r="BR309" i="34"/>
  <c r="BB310" i="34"/>
  <c r="AL311" i="34"/>
  <c r="BR311" i="34"/>
  <c r="BB312" i="34"/>
  <c r="AL313" i="34"/>
  <c r="BR313" i="34"/>
  <c r="BB314" i="34"/>
  <c r="AL315" i="34"/>
  <c r="BR315" i="34"/>
  <c r="BB316" i="34"/>
  <c r="AL317" i="34"/>
  <c r="BR317" i="34"/>
  <c r="BB318" i="34"/>
  <c r="AL319" i="34"/>
  <c r="BR319" i="34"/>
  <c r="BB320" i="34"/>
  <c r="AL321" i="34"/>
  <c r="BR321" i="34"/>
  <c r="BG265" i="34"/>
  <c r="AU266" i="34"/>
  <c r="AE267" i="34"/>
  <c r="BK267" i="34"/>
  <c r="AU268" i="34"/>
  <c r="AE269" i="34"/>
  <c r="BK269" i="34"/>
  <c r="AU270" i="34"/>
  <c r="AE271" i="34"/>
  <c r="BK271" i="34"/>
  <c r="AU272" i="34"/>
  <c r="AE273" i="34"/>
  <c r="BK273" i="34"/>
  <c r="AU274" i="34"/>
  <c r="AE275" i="34"/>
  <c r="BK275" i="34"/>
  <c r="AU276" i="34"/>
  <c r="AE277" i="34"/>
  <c r="BK277" i="34"/>
  <c r="AU278" i="34"/>
  <c r="AE279" i="34"/>
  <c r="BK279" i="34"/>
  <c r="AU280" i="34"/>
  <c r="AE281" i="34"/>
  <c r="BK281" i="34"/>
  <c r="AU282" i="34"/>
  <c r="AE283" i="34"/>
  <c r="BK283" i="34"/>
  <c r="AU284" i="34"/>
  <c r="AE285" i="34"/>
  <c r="BK285" i="34"/>
  <c r="AU286" i="34"/>
  <c r="AE287" i="34"/>
  <c r="BK287" i="34"/>
  <c r="AU288" i="34"/>
  <c r="AE289" i="34"/>
  <c r="BK289" i="34"/>
  <c r="AU290" i="34"/>
  <c r="AE291" i="34"/>
  <c r="BK291" i="34"/>
  <c r="AU292" i="34"/>
  <c r="AE293" i="34"/>
  <c r="BK293" i="34"/>
  <c r="AU294" i="34"/>
  <c r="AE295" i="34"/>
  <c r="BK295" i="34"/>
  <c r="AU296" i="34"/>
  <c r="AE297" i="34"/>
  <c r="BK297" i="34"/>
  <c r="AU298" i="34"/>
  <c r="AE299" i="34"/>
  <c r="BK299" i="34"/>
  <c r="AU300" i="34"/>
  <c r="AE301" i="34"/>
  <c r="BK301" i="34"/>
  <c r="AU302" i="34"/>
  <c r="AE303" i="34"/>
  <c r="AR265" i="34"/>
  <c r="AJ266" i="34"/>
  <c r="BP266" i="34"/>
  <c r="AZ267" i="34"/>
  <c r="AJ268" i="34"/>
  <c r="BP268" i="34"/>
  <c r="AZ269" i="34"/>
  <c r="AJ270" i="34"/>
  <c r="BP270" i="34"/>
  <c r="AZ271" i="34"/>
  <c r="AJ272" i="34"/>
  <c r="BP272" i="34"/>
  <c r="AZ273" i="34"/>
  <c r="AJ274" i="34"/>
  <c r="BP274" i="34"/>
  <c r="AZ275" i="34"/>
  <c r="AJ276" i="34"/>
  <c r="BP276" i="34"/>
  <c r="BP219" i="34"/>
  <c r="BP250" i="34"/>
  <c r="AB263" i="34"/>
  <c r="AO220" i="34"/>
  <c r="BI228" i="34"/>
  <c r="BM232" i="34"/>
  <c r="AC238" i="34"/>
  <c r="AO243" i="34"/>
  <c r="AO247" i="34"/>
  <c r="AG252" i="34"/>
  <c r="AS257" i="34"/>
  <c r="AS261" i="34"/>
  <c r="BI264" i="34"/>
  <c r="BQ266" i="34"/>
  <c r="AS269" i="34"/>
  <c r="AO272" i="34"/>
  <c r="AK274" i="34"/>
  <c r="BI275" i="34"/>
  <c r="BE277" i="34"/>
  <c r="BA279" i="34"/>
  <c r="AC281" i="34"/>
  <c r="Y283" i="34"/>
  <c r="BQ284" i="34"/>
  <c r="AS286" i="34"/>
  <c r="AO288" i="34"/>
  <c r="AK290" i="34"/>
  <c r="BI291" i="34"/>
  <c r="BE293" i="34"/>
  <c r="BA295" i="34"/>
  <c r="AC297" i="34"/>
  <c r="Y299" i="34"/>
  <c r="BQ300" i="34"/>
  <c r="AS302" i="34"/>
  <c r="AO304" i="34"/>
  <c r="AK306" i="34"/>
  <c r="BI307" i="34"/>
  <c r="BE309" i="34"/>
  <c r="BA311" i="34"/>
  <c r="AC313" i="34"/>
  <c r="AL266" i="34"/>
  <c r="AH268" i="34"/>
  <c r="BF269" i="34"/>
  <c r="BB271" i="34"/>
  <c r="AX273" i="34"/>
  <c r="Z275" i="34"/>
  <c r="BR276" i="34"/>
  <c r="BN278" i="34"/>
  <c r="AP280" i="34"/>
  <c r="AL282" i="34"/>
  <c r="AH284" i="34"/>
  <c r="BF285" i="34"/>
  <c r="BB287" i="34"/>
  <c r="AX289" i="34"/>
  <c r="Z291" i="34"/>
  <c r="AP292" i="34"/>
  <c r="BF293" i="34"/>
  <c r="BN294" i="34"/>
  <c r="BJ295" i="34"/>
  <c r="BR296" i="34"/>
  <c r="BR297" i="34"/>
  <c r="Z299" i="34"/>
  <c r="AH300" i="34"/>
  <c r="AD301" i="34"/>
  <c r="AL302" i="34"/>
  <c r="AL303" i="34"/>
  <c r="AH304" i="34"/>
  <c r="Z305" i="34"/>
  <c r="BR305" i="34"/>
  <c r="BN306" i="34"/>
  <c r="BF307" i="34"/>
  <c r="BB308" i="34"/>
  <c r="AP309" i="34"/>
  <c r="Z310" i="34"/>
  <c r="BF310" i="34"/>
  <c r="AP311" i="34"/>
  <c r="Z312" i="34"/>
  <c r="BF312" i="34"/>
  <c r="AP313" i="34"/>
  <c r="Z314" i="34"/>
  <c r="BF314" i="34"/>
  <c r="AP315" i="34"/>
  <c r="Z316" i="34"/>
  <c r="BF316" i="34"/>
  <c r="AP317" i="34"/>
  <c r="Z318" i="34"/>
  <c r="BF318" i="34"/>
  <c r="AP319" i="34"/>
  <c r="Z320" i="34"/>
  <c r="BF320" i="34"/>
  <c r="AP321" i="34"/>
  <c r="Z322" i="34"/>
  <c r="BL265" i="34"/>
  <c r="AY266" i="34"/>
  <c r="AI267" i="34"/>
  <c r="BO267" i="34"/>
  <c r="AY268" i="34"/>
  <c r="AI269" i="34"/>
  <c r="BO269" i="34"/>
  <c r="AY270" i="34"/>
  <c r="AI271" i="34"/>
  <c r="BO271" i="34"/>
  <c r="AY272" i="34"/>
  <c r="AI273" i="34"/>
  <c r="BO273" i="34"/>
  <c r="AY274" i="34"/>
  <c r="AI275" i="34"/>
  <c r="BO275" i="34"/>
  <c r="AY276" i="34"/>
  <c r="AI277" i="34"/>
  <c r="BO277" i="34"/>
  <c r="AY278" i="34"/>
  <c r="AI279" i="34"/>
  <c r="BO279" i="34"/>
  <c r="AY280" i="34"/>
  <c r="AI281" i="34"/>
  <c r="BO281" i="34"/>
  <c r="AY282" i="34"/>
  <c r="AI283" i="34"/>
  <c r="BO283" i="34"/>
  <c r="AY284" i="34"/>
  <c r="AI285" i="34"/>
  <c r="BO285" i="34"/>
  <c r="AY286" i="34"/>
  <c r="AI287" i="34"/>
  <c r="BO287" i="34"/>
  <c r="AY288" i="34"/>
  <c r="AI289" i="34"/>
  <c r="BO289" i="34"/>
  <c r="AY290" i="34"/>
  <c r="AI291" i="34"/>
  <c r="BO291" i="34"/>
  <c r="AY292" i="34"/>
  <c r="AI293" i="34"/>
  <c r="BO293" i="34"/>
  <c r="AY294" i="34"/>
  <c r="AI295" i="34"/>
  <c r="BO295" i="34"/>
  <c r="AY296" i="34"/>
  <c r="AI297" i="34"/>
  <c r="BO297" i="34"/>
  <c r="AY298" i="34"/>
  <c r="AI299" i="34"/>
  <c r="BO299" i="34"/>
  <c r="AY300" i="34"/>
  <c r="AI301" i="34"/>
  <c r="BO301" i="34"/>
  <c r="AY302" i="34"/>
  <c r="AI303" i="34"/>
  <c r="AX265" i="34"/>
  <c r="AN266" i="34"/>
  <c r="X267" i="34"/>
  <c r="BD267" i="34"/>
  <c r="AN268" i="34"/>
  <c r="X269" i="34"/>
  <c r="BD269" i="34"/>
  <c r="AN270" i="34"/>
  <c r="X271" i="34"/>
  <c r="BD271" i="34"/>
  <c r="AN272" i="34"/>
  <c r="X273" i="34"/>
  <c r="BD273" i="34"/>
  <c r="AN274" i="34"/>
  <c r="X275" i="34"/>
  <c r="BD275" i="34"/>
  <c r="AN276" i="34"/>
  <c r="X277" i="34"/>
  <c r="BD277" i="34"/>
  <c r="AN278" i="34"/>
  <c r="X279" i="34"/>
  <c r="BD279" i="34"/>
  <c r="AN280" i="34"/>
  <c r="X281" i="34"/>
  <c r="BD281" i="34"/>
  <c r="AN282" i="34"/>
  <c r="X283" i="34"/>
  <c r="AM218" i="34"/>
  <c r="BH224" i="34"/>
  <c r="AV251" i="34"/>
  <c r="AG210" i="34"/>
  <c r="BM220" i="34"/>
  <c r="AO229" i="34"/>
  <c r="AG234" i="34"/>
  <c r="AG238" i="34"/>
  <c r="AS243" i="34"/>
  <c r="BE248" i="34"/>
  <c r="BE252" i="34"/>
  <c r="AW257" i="34"/>
  <c r="AO262" i="34"/>
  <c r="BM264" i="34"/>
  <c r="AK267" i="34"/>
  <c r="AG270" i="34"/>
  <c r="AS272" i="34"/>
  <c r="AO274" i="34"/>
  <c r="AK276" i="34"/>
  <c r="BI277" i="34"/>
  <c r="BE279" i="34"/>
  <c r="BA281" i="34"/>
  <c r="AC283" i="34"/>
  <c r="Y285" i="34"/>
  <c r="BQ286" i="34"/>
  <c r="AS288" i="34"/>
  <c r="AO290" i="34"/>
  <c r="AK292" i="34"/>
  <c r="BI293" i="34"/>
  <c r="BE295" i="34"/>
  <c r="BA297" i="34"/>
  <c r="AC299" i="34"/>
  <c r="Y301" i="34"/>
  <c r="BQ302" i="34"/>
  <c r="AS304" i="34"/>
  <c r="AO306" i="34"/>
  <c r="AK308" i="34"/>
  <c r="BI309" i="34"/>
  <c r="BE311" i="34"/>
  <c r="BA313" i="34"/>
  <c r="AP266" i="34"/>
  <c r="AL268" i="34"/>
  <c r="AH270" i="34"/>
  <c r="BF271" i="34"/>
  <c r="BB273" i="34"/>
  <c r="AX275" i="34"/>
  <c r="Z277" i="34"/>
  <c r="BR278" i="34"/>
  <c r="BN280" i="34"/>
  <c r="AP282" i="34"/>
  <c r="AL284" i="34"/>
  <c r="AH286" i="34"/>
  <c r="BF287" i="34"/>
  <c r="BB289" i="34"/>
  <c r="AD291" i="34"/>
  <c r="AT292" i="34"/>
  <c r="BJ293" i="34"/>
  <c r="BR294" i="34"/>
  <c r="BR295" i="34"/>
  <c r="Z297" i="34"/>
  <c r="AH298" i="34"/>
  <c r="AD299" i="34"/>
  <c r="AL300" i="34"/>
  <c r="AL301" i="34"/>
  <c r="AP302" i="34"/>
  <c r="AP303" i="34"/>
  <c r="AL304" i="34"/>
  <c r="AD305" i="34"/>
  <c r="Z306" i="34"/>
  <c r="BR306" i="34"/>
  <c r="BJ307" i="34"/>
  <c r="BF308" i="34"/>
  <c r="AT309" i="34"/>
  <c r="AD310" i="34"/>
  <c r="BJ310" i="34"/>
  <c r="AT311" i="34"/>
  <c r="AD312" i="34"/>
  <c r="BJ312" i="34"/>
  <c r="AT313" i="34"/>
  <c r="AD314" i="34"/>
  <c r="BJ314" i="34"/>
  <c r="AT315" i="34"/>
  <c r="AD316" i="34"/>
  <c r="BJ316" i="34"/>
  <c r="AT317" i="34"/>
  <c r="AD318" i="34"/>
  <c r="BJ318" i="34"/>
  <c r="AT319" i="34"/>
  <c r="AD320" i="34"/>
  <c r="BJ320" i="34"/>
  <c r="AT321" i="34"/>
  <c r="BF264" i="34"/>
  <c r="BR265" i="34"/>
  <c r="BC266" i="34"/>
  <c r="AM267" i="34"/>
  <c r="W268" i="34"/>
  <c r="BC268" i="34"/>
  <c r="AM269" i="34"/>
  <c r="W270" i="34"/>
  <c r="BC270" i="34"/>
  <c r="AM271" i="34"/>
  <c r="W272" i="34"/>
  <c r="BC272" i="34"/>
  <c r="AM273" i="34"/>
  <c r="W274" i="34"/>
  <c r="BC274" i="34"/>
  <c r="AM275" i="34"/>
  <c r="W276" i="34"/>
  <c r="BC276" i="34"/>
  <c r="AM277" i="34"/>
  <c r="W278" i="34"/>
  <c r="BC278" i="34"/>
  <c r="AM279" i="34"/>
  <c r="W280" i="34"/>
  <c r="BC280" i="34"/>
  <c r="AM281" i="34"/>
  <c r="W282" i="34"/>
  <c r="BC282" i="34"/>
  <c r="AM283" i="34"/>
  <c r="W284" i="34"/>
  <c r="BC284" i="34"/>
  <c r="AM285" i="34"/>
  <c r="W286" i="34"/>
  <c r="BC286" i="34"/>
  <c r="AM287" i="34"/>
  <c r="W288" i="34"/>
  <c r="BC288" i="34"/>
  <c r="AM289" i="34"/>
  <c r="W290" i="34"/>
  <c r="BC290" i="34"/>
  <c r="AM291" i="34"/>
  <c r="W292" i="34"/>
  <c r="BC292" i="34"/>
  <c r="AM293" i="34"/>
  <c r="W294" i="34"/>
  <c r="BC294" i="34"/>
  <c r="AM295" i="34"/>
  <c r="W296" i="34"/>
  <c r="BC296" i="34"/>
  <c r="AM297" i="34"/>
  <c r="W298" i="34"/>
  <c r="BC298" i="34"/>
  <c r="AM299" i="34"/>
  <c r="W300" i="34"/>
  <c r="BC300" i="34"/>
  <c r="AM301" i="34"/>
  <c r="W302" i="34"/>
  <c r="BC302" i="34"/>
  <c r="AM303" i="34"/>
  <c r="BC265" i="34"/>
  <c r="AR266" i="34"/>
  <c r="AB267" i="34"/>
  <c r="BH267" i="34"/>
  <c r="AR268" i="34"/>
  <c r="AB269" i="34"/>
  <c r="BH269" i="34"/>
  <c r="AR270" i="34"/>
  <c r="AB271" i="34"/>
  <c r="BH271" i="34"/>
  <c r="AR272" i="34"/>
  <c r="AB273" i="34"/>
  <c r="BH273" i="34"/>
  <c r="AR274" i="34"/>
  <c r="AB275" i="34"/>
  <c r="BH275" i="34"/>
  <c r="AR276" i="34"/>
  <c r="AB277" i="34"/>
  <c r="BH277" i="34"/>
  <c r="AR278" i="34"/>
  <c r="AB279" i="34"/>
  <c r="AA227" i="34"/>
  <c r="AJ236" i="34"/>
  <c r="X253" i="34"/>
  <c r="AK210" i="34"/>
  <c r="BA223" i="34"/>
  <c r="AS229" i="34"/>
  <c r="BE234" i="34"/>
  <c r="AW239" i="34"/>
  <c r="AW243" i="34"/>
  <c r="BI248" i="34"/>
  <c r="Y254" i="34"/>
  <c r="Y258" i="34"/>
  <c r="BE262" i="34"/>
  <c r="BA265" i="34"/>
  <c r="AO267" i="34"/>
  <c r="AK270" i="34"/>
  <c r="BQ272" i="34"/>
  <c r="AS274" i="34"/>
  <c r="AO276" i="34"/>
  <c r="AK278" i="34"/>
  <c r="BI279" i="34"/>
  <c r="BE281" i="34"/>
  <c r="BA283" i="34"/>
  <c r="AC285" i="34"/>
  <c r="Y287" i="34"/>
  <c r="BQ288" i="34"/>
  <c r="AS290" i="34"/>
  <c r="AO292" i="34"/>
  <c r="AK294" i="34"/>
  <c r="BI295" i="34"/>
  <c r="BE297" i="34"/>
  <c r="BA299" i="34"/>
  <c r="AC301" i="34"/>
  <c r="Y303" i="34"/>
  <c r="BQ304" i="34"/>
  <c r="AS306" i="34"/>
  <c r="AO308" i="34"/>
  <c r="AK310" i="34"/>
  <c r="BI311" i="34"/>
  <c r="BE313" i="34"/>
  <c r="BN266" i="34"/>
  <c r="AP268" i="34"/>
  <c r="AL270" i="34"/>
  <c r="AH272" i="34"/>
  <c r="BF273" i="34"/>
  <c r="BB275" i="34"/>
  <c r="AX277" i="34"/>
  <c r="Z279" i="34"/>
  <c r="BR280" i="34"/>
  <c r="BN282" i="34"/>
  <c r="AP284" i="34"/>
  <c r="AL286" i="34"/>
  <c r="AH288" i="34"/>
  <c r="BF289" i="34"/>
  <c r="AX291" i="34"/>
  <c r="BN292" i="34"/>
  <c r="BR293" i="34"/>
  <c r="Z295" i="34"/>
  <c r="AH296" i="34"/>
  <c r="AD297" i="34"/>
  <c r="AL298" i="34"/>
  <c r="AL299" i="34"/>
  <c r="AP300" i="34"/>
  <c r="AX301" i="34"/>
  <c r="AT302" i="34"/>
  <c r="AX303" i="34"/>
  <c r="AP304" i="34"/>
  <c r="AL305" i="34"/>
  <c r="AH306" i="34"/>
  <c r="Z307" i="34"/>
  <c r="BR307" i="34"/>
  <c r="BN308" i="34"/>
  <c r="AX309" i="34"/>
  <c r="AH310" i="34"/>
  <c r="BN310" i="34"/>
  <c r="AX311" i="34"/>
  <c r="AH312" i="34"/>
  <c r="BN312" i="34"/>
  <c r="AX313" i="34"/>
  <c r="AH314" i="34"/>
  <c r="BN314" i="34"/>
  <c r="AX315" i="34"/>
  <c r="AH316" i="34"/>
  <c r="BN316" i="34"/>
  <c r="AX317" i="34"/>
  <c r="AH318" i="34"/>
  <c r="BN318" i="34"/>
  <c r="AX319" i="34"/>
  <c r="AH320" i="34"/>
  <c r="BN320" i="34"/>
  <c r="AX321" i="34"/>
  <c r="Z265" i="34"/>
  <c r="AA266" i="34"/>
  <c r="BG266" i="34"/>
  <c r="AQ267" i="34"/>
  <c r="AA268" i="34"/>
  <c r="BG268" i="34"/>
  <c r="AQ269" i="34"/>
  <c r="AA270" i="34"/>
  <c r="BG270" i="34"/>
  <c r="AQ271" i="34"/>
  <c r="AA272" i="34"/>
  <c r="BG272" i="34"/>
  <c r="AQ273" i="34"/>
  <c r="AA274" i="34"/>
  <c r="BG274" i="34"/>
  <c r="AQ275" i="34"/>
  <c r="AA276" i="34"/>
  <c r="BG276" i="34"/>
  <c r="AQ277" i="34"/>
  <c r="AA278" i="34"/>
  <c r="BG278" i="34"/>
  <c r="AQ279" i="34"/>
  <c r="AA280" i="34"/>
  <c r="BG280" i="34"/>
  <c r="AQ281" i="34"/>
  <c r="AA282" i="34"/>
  <c r="BG282" i="34"/>
  <c r="AQ283" i="34"/>
  <c r="AA284" i="34"/>
  <c r="BG284" i="34"/>
  <c r="AQ285" i="34"/>
  <c r="AA286" i="34"/>
  <c r="BG286" i="34"/>
  <c r="AQ287" i="34"/>
  <c r="AA288" i="34"/>
  <c r="BG288" i="34"/>
  <c r="AQ289" i="34"/>
  <c r="AA290" i="34"/>
  <c r="BG290" i="34"/>
  <c r="AQ291" i="34"/>
  <c r="AA292" i="34"/>
  <c r="BG292" i="34"/>
  <c r="AQ293" i="34"/>
  <c r="AA294" i="34"/>
  <c r="BG294" i="34"/>
  <c r="AQ295" i="34"/>
  <c r="AA296" i="34"/>
  <c r="BG296" i="34"/>
  <c r="AQ297" i="34"/>
  <c r="AA298" i="34"/>
  <c r="BG298" i="34"/>
  <c r="AQ299" i="34"/>
  <c r="AA300" i="34"/>
  <c r="BG300" i="34"/>
  <c r="AQ301" i="34"/>
  <c r="AA302" i="34"/>
  <c r="BG302" i="34"/>
  <c r="AQ303" i="34"/>
  <c r="BH265" i="34"/>
  <c r="AV266" i="34"/>
  <c r="AF267" i="34"/>
  <c r="BL267" i="34"/>
  <c r="AV268" i="34"/>
  <c r="AF269" i="34"/>
  <c r="BL269" i="34"/>
  <c r="AV270" i="34"/>
  <c r="W230" i="34"/>
  <c r="BL236" i="34"/>
  <c r="BP256" i="34"/>
  <c r="BA211" i="34"/>
  <c r="BE223" i="34"/>
  <c r="BI230" i="34"/>
  <c r="BI234" i="34"/>
  <c r="Y240" i="34"/>
  <c r="BM244" i="34"/>
  <c r="BM248" i="34"/>
  <c r="AC254" i="34"/>
  <c r="AO259" i="34"/>
  <c r="BI262" i="34"/>
  <c r="BE265" i="34"/>
  <c r="AC268" i="34"/>
  <c r="BA270" i="34"/>
  <c r="Y273" i="34"/>
  <c r="BQ274" i="34"/>
  <c r="AS276" i="34"/>
  <c r="AO278" i="34"/>
  <c r="AK280" i="34"/>
  <c r="BI281" i="34"/>
  <c r="BE283" i="34"/>
  <c r="BA285" i="34"/>
  <c r="AC287" i="34"/>
  <c r="Y289" i="34"/>
  <c r="BQ290" i="34"/>
  <c r="AS292" i="34"/>
  <c r="AO294" i="34"/>
  <c r="AK296" i="34"/>
  <c r="BI297" i="34"/>
  <c r="BE299" i="34"/>
  <c r="BA301" i="34"/>
  <c r="AC303" i="34"/>
  <c r="Y305" i="34"/>
  <c r="BQ306" i="34"/>
  <c r="AS308" i="34"/>
  <c r="AO310" i="34"/>
  <c r="AK312" i="34"/>
  <c r="BI313" i="34"/>
  <c r="BR266" i="34"/>
  <c r="BN268" i="34"/>
  <c r="AP270" i="34"/>
  <c r="AL272" i="34"/>
  <c r="AH274" i="34"/>
  <c r="BF275" i="34"/>
  <c r="BB277" i="34"/>
  <c r="AX279" i="34"/>
  <c r="Z281" i="34"/>
  <c r="BR282" i="34"/>
  <c r="BN284" i="34"/>
  <c r="AP286" i="34"/>
  <c r="AL288" i="34"/>
  <c r="AH290" i="34"/>
  <c r="BB291" i="34"/>
  <c r="BR292" i="34"/>
  <c r="AH294" i="34"/>
  <c r="AD295" i="34"/>
  <c r="AL296" i="34"/>
  <c r="AL297" i="34"/>
  <c r="AP298" i="34"/>
  <c r="AX299" i="34"/>
  <c r="AT300" i="34"/>
  <c r="BB301" i="34"/>
  <c r="BB302" i="34"/>
  <c r="BB303" i="34"/>
  <c r="AT304" i="34"/>
  <c r="AP305" i="34"/>
  <c r="AL306" i="34"/>
  <c r="AD307" i="34"/>
  <c r="Z308" i="34"/>
  <c r="BR308" i="34"/>
  <c r="BB309" i="34"/>
  <c r="AL310" i="34"/>
  <c r="BR310" i="34"/>
  <c r="BB311" i="34"/>
  <c r="AL312" i="34"/>
  <c r="BR312" i="34"/>
  <c r="BB313" i="34"/>
  <c r="AL314" i="34"/>
  <c r="BR314" i="34"/>
  <c r="BB315" i="34"/>
  <c r="AL316" i="34"/>
  <c r="BR316" i="34"/>
  <c r="BB317" i="34"/>
  <c r="AL318" i="34"/>
  <c r="BR318" i="34"/>
  <c r="BB319" i="34"/>
  <c r="AL320" i="34"/>
  <c r="BR320" i="34"/>
  <c r="BB321" i="34"/>
  <c r="AL265" i="34"/>
  <c r="AE266" i="34"/>
  <c r="BK266" i="34"/>
  <c r="AU267" i="34"/>
  <c r="AE268" i="34"/>
  <c r="BK268" i="34"/>
  <c r="AU269" i="34"/>
  <c r="AE270" i="34"/>
  <c r="BK270" i="34"/>
  <c r="AU271" i="34"/>
  <c r="AE272" i="34"/>
  <c r="BK272" i="34"/>
  <c r="AU273" i="34"/>
  <c r="AE274" i="34"/>
  <c r="BK274" i="34"/>
  <c r="AU275" i="34"/>
  <c r="AE276" i="34"/>
  <c r="BK276" i="34"/>
  <c r="AU277" i="34"/>
  <c r="AE278" i="34"/>
  <c r="BK278" i="34"/>
  <c r="AU279" i="34"/>
  <c r="AE280" i="34"/>
  <c r="BK280" i="34"/>
  <c r="AU281" i="34"/>
  <c r="AE282" i="34"/>
  <c r="BK282" i="34"/>
  <c r="AU283" i="34"/>
  <c r="AE284" i="34"/>
  <c r="BK284" i="34"/>
  <c r="AU285" i="34"/>
  <c r="AE286" i="34"/>
  <c r="BK286" i="34"/>
  <c r="AU287" i="34"/>
  <c r="AE288" i="34"/>
  <c r="BK288" i="34"/>
  <c r="AU289" i="34"/>
  <c r="AE290" i="34"/>
  <c r="BK290" i="34"/>
  <c r="AU291" i="34"/>
  <c r="AE292" i="34"/>
  <c r="BK292" i="34"/>
  <c r="AU293" i="34"/>
  <c r="AE294" i="34"/>
  <c r="BK294" i="34"/>
  <c r="AU295" i="34"/>
  <c r="AE296" i="34"/>
  <c r="BK296" i="34"/>
  <c r="AU297" i="34"/>
  <c r="AE298" i="34"/>
  <c r="BK298" i="34"/>
  <c r="AU299" i="34"/>
  <c r="AE300" i="34"/>
  <c r="BK300" i="34"/>
  <c r="AU301" i="34"/>
  <c r="AE302" i="34"/>
  <c r="BK302" i="34"/>
  <c r="AU303" i="34"/>
  <c r="BN265" i="34"/>
  <c r="AZ266" i="34"/>
  <c r="AJ267" i="34"/>
  <c r="BP267" i="34"/>
  <c r="AZ268" i="34"/>
  <c r="AJ269" i="34"/>
  <c r="BP269" i="34"/>
  <c r="AZ270" i="34"/>
  <c r="AJ271" i="34"/>
  <c r="BP271" i="34"/>
  <c r="AZ272" i="34"/>
  <c r="AJ273" i="34"/>
  <c r="BP273" i="34"/>
  <c r="AZ274" i="34"/>
  <c r="AJ275" i="34"/>
  <c r="BP275" i="34"/>
  <c r="AZ276" i="34"/>
  <c r="AJ277" i="34"/>
  <c r="BP277" i="34"/>
  <c r="X257" i="34"/>
  <c r="AC227" i="34"/>
  <c r="AS241" i="34"/>
  <c r="AG254" i="34"/>
  <c r="BE263" i="34"/>
  <c r="AS271" i="34"/>
  <c r="BQ276" i="34"/>
  <c r="BQ280" i="34"/>
  <c r="BI285" i="34"/>
  <c r="Y291" i="34"/>
  <c r="Y295" i="34"/>
  <c r="AK300" i="34"/>
  <c r="AC305" i="34"/>
  <c r="AC309" i="34"/>
  <c r="AU265" i="34"/>
  <c r="BN270" i="34"/>
  <c r="BN274" i="34"/>
  <c r="BF279" i="34"/>
  <c r="BR284" i="34"/>
  <c r="BR288" i="34"/>
  <c r="AD293" i="34"/>
  <c r="AP296" i="34"/>
  <c r="BN298" i="34"/>
  <c r="BJ301" i="34"/>
  <c r="BB304" i="34"/>
  <c r="BB306" i="34"/>
  <c r="AD309" i="34"/>
  <c r="Z311" i="34"/>
  <c r="AX312" i="34"/>
  <c r="AT314" i="34"/>
  <c r="AP316" i="34"/>
  <c r="BN317" i="34"/>
  <c r="BJ319" i="34"/>
  <c r="BF321" i="34"/>
  <c r="AQ266" i="34"/>
  <c r="AM268" i="34"/>
  <c r="AI270" i="34"/>
  <c r="BG271" i="34"/>
  <c r="BC273" i="34"/>
  <c r="AY275" i="34"/>
  <c r="AA277" i="34"/>
  <c r="W279" i="34"/>
  <c r="BO280" i="34"/>
  <c r="AQ282" i="34"/>
  <c r="AM284" i="34"/>
  <c r="AI286" i="34"/>
  <c r="BG287" i="34"/>
  <c r="BC289" i="34"/>
  <c r="AY291" i="34"/>
  <c r="AA293" i="34"/>
  <c r="W295" i="34"/>
  <c r="BO296" i="34"/>
  <c r="AQ298" i="34"/>
  <c r="AM300" i="34"/>
  <c r="AI302" i="34"/>
  <c r="AM265" i="34"/>
  <c r="AR267" i="34"/>
  <c r="AN269" i="34"/>
  <c r="BL270" i="34"/>
  <c r="AF272" i="34"/>
  <c r="AV273" i="34"/>
  <c r="BL274" i="34"/>
  <c r="AF276" i="34"/>
  <c r="AV277" i="34"/>
  <c r="AZ278" i="34"/>
  <c r="AR279" i="34"/>
  <c r="AF280" i="34"/>
  <c r="BP280" i="34"/>
  <c r="BH281" i="34"/>
  <c r="AV282" i="34"/>
  <c r="AJ283" i="34"/>
  <c r="BP283" i="34"/>
  <c r="AZ284" i="34"/>
  <c r="AJ285" i="34"/>
  <c r="BP285" i="34"/>
  <c r="AZ286" i="34"/>
  <c r="AJ287" i="34"/>
  <c r="BP287" i="34"/>
  <c r="AZ288" i="34"/>
  <c r="AJ289" i="34"/>
  <c r="BP289" i="34"/>
  <c r="AZ290" i="34"/>
  <c r="AJ291" i="34"/>
  <c r="BP291" i="34"/>
  <c r="AZ292" i="34"/>
  <c r="AJ293" i="34"/>
  <c r="BP293" i="34"/>
  <c r="AZ294" i="34"/>
  <c r="AJ295" i="34"/>
  <c r="BP295" i="34"/>
  <c r="AZ296" i="34"/>
  <c r="AJ297" i="34"/>
  <c r="BP297" i="34"/>
  <c r="AZ298" i="34"/>
  <c r="AJ299" i="34"/>
  <c r="BP299" i="34"/>
  <c r="AZ300" i="34"/>
  <c r="AJ301" i="34"/>
  <c r="BP301" i="34"/>
  <c r="AZ302" i="34"/>
  <c r="AJ303" i="34"/>
  <c r="BP303" i="34"/>
  <c r="AZ304" i="34"/>
  <c r="AJ305" i="34"/>
  <c r="BP305" i="34"/>
  <c r="AZ306" i="34"/>
  <c r="AJ307" i="34"/>
  <c r="BP307" i="34"/>
  <c r="AZ308" i="34"/>
  <c r="AJ309" i="34"/>
  <c r="BP309" i="34"/>
  <c r="AZ310" i="34"/>
  <c r="AJ311" i="34"/>
  <c r="BP311" i="34"/>
  <c r="AZ312" i="34"/>
  <c r="AJ313" i="34"/>
  <c r="BP313" i="34"/>
  <c r="AZ314" i="34"/>
  <c r="AJ315" i="34"/>
  <c r="BP315" i="34"/>
  <c r="AZ316" i="34"/>
  <c r="AJ317" i="34"/>
  <c r="BP317" i="34"/>
  <c r="AZ318" i="34"/>
  <c r="AJ319" i="34"/>
  <c r="BP319" i="34"/>
  <c r="AZ320" i="34"/>
  <c r="AJ321" i="34"/>
  <c r="BP321" i="34"/>
  <c r="AE305" i="34"/>
  <c r="BK307" i="34"/>
  <c r="AU310" i="34"/>
  <c r="AE313" i="34"/>
  <c r="BO314" i="34"/>
  <c r="AI316" i="34"/>
  <c r="AY317" i="34"/>
  <c r="BO318" i="34"/>
  <c r="AI320" i="34"/>
  <c r="AZ257" i="34"/>
  <c r="BM230" i="34"/>
  <c r="AW241" i="34"/>
  <c r="AW255" i="34"/>
  <c r="Y266" i="34"/>
  <c r="AW271" i="34"/>
  <c r="Y277" i="34"/>
  <c r="AK282" i="34"/>
  <c r="AK286" i="34"/>
  <c r="AC291" i="34"/>
  <c r="AO296" i="34"/>
  <c r="AO300" i="34"/>
  <c r="BA305" i="34"/>
  <c r="AS310" i="34"/>
  <c r="AZ265" i="34"/>
  <c r="BR270" i="34"/>
  <c r="AH276" i="34"/>
  <c r="AH280" i="34"/>
  <c r="Z285" i="34"/>
  <c r="AL290" i="34"/>
  <c r="AX293" i="34"/>
  <c r="AT296" i="34"/>
  <c r="BB299" i="34"/>
  <c r="BR301" i="34"/>
  <c r="BF304" i="34"/>
  <c r="AL307" i="34"/>
  <c r="AH309" i="34"/>
  <c r="AD311" i="34"/>
  <c r="Z313" i="34"/>
  <c r="AX314" i="34"/>
  <c r="AT316" i="34"/>
  <c r="AP318" i="34"/>
  <c r="BN319" i="34"/>
  <c r="BJ321" i="34"/>
  <c r="BO266" i="34"/>
  <c r="AQ268" i="34"/>
  <c r="AM270" i="34"/>
  <c r="AI272" i="34"/>
  <c r="BG273" i="34"/>
  <c r="BC275" i="34"/>
  <c r="AY277" i="34"/>
  <c r="AA279" i="34"/>
  <c r="W281" i="34"/>
  <c r="BO282" i="34"/>
  <c r="AQ284" i="34"/>
  <c r="AM286" i="34"/>
  <c r="AI288" i="34"/>
  <c r="BG289" i="34"/>
  <c r="BC291" i="34"/>
  <c r="AY293" i="34"/>
  <c r="AA295" i="34"/>
  <c r="W297" i="34"/>
  <c r="BO298" i="34"/>
  <c r="AQ300" i="34"/>
  <c r="AM302" i="34"/>
  <c r="W266" i="34"/>
  <c r="AV267" i="34"/>
  <c r="AR269" i="34"/>
  <c r="AF271" i="34"/>
  <c r="AV272" i="34"/>
  <c r="BL273" i="34"/>
  <c r="AF275" i="34"/>
  <c r="AV276" i="34"/>
  <c r="AZ277" i="34"/>
  <c r="BD278" i="34"/>
  <c r="AV279" i="34"/>
  <c r="AJ280" i="34"/>
  <c r="AB281" i="34"/>
  <c r="BL281" i="34"/>
  <c r="AZ282" i="34"/>
  <c r="AN283" i="34"/>
  <c r="X284" i="34"/>
  <c r="BD284" i="34"/>
  <c r="AN285" i="34"/>
  <c r="X286" i="34"/>
  <c r="BD286" i="34"/>
  <c r="AN287" i="34"/>
  <c r="X288" i="34"/>
  <c r="BD288" i="34"/>
  <c r="AN289" i="34"/>
  <c r="X290" i="34"/>
  <c r="BD290" i="34"/>
  <c r="AN291" i="34"/>
  <c r="X292" i="34"/>
  <c r="BD292" i="34"/>
  <c r="AN293" i="34"/>
  <c r="X294" i="34"/>
  <c r="BD294" i="34"/>
  <c r="AN295" i="34"/>
  <c r="X296" i="34"/>
  <c r="BD296" i="34"/>
  <c r="AN297" i="34"/>
  <c r="X298" i="34"/>
  <c r="BD298" i="34"/>
  <c r="AN299" i="34"/>
  <c r="X300" i="34"/>
  <c r="BD300" i="34"/>
  <c r="AN301" i="34"/>
  <c r="X302" i="34"/>
  <c r="BD302" i="34"/>
  <c r="AN303" i="34"/>
  <c r="X304" i="34"/>
  <c r="BD304" i="34"/>
  <c r="AN305" i="34"/>
  <c r="X306" i="34"/>
  <c r="BD306" i="34"/>
  <c r="AN307" i="34"/>
  <c r="X308" i="34"/>
  <c r="BD308" i="34"/>
  <c r="AN309" i="34"/>
  <c r="X310" i="34"/>
  <c r="BD310" i="34"/>
  <c r="AN311" i="34"/>
  <c r="X312" i="34"/>
  <c r="BD312" i="34"/>
  <c r="AN313" i="34"/>
  <c r="X314" i="34"/>
  <c r="BD314" i="34"/>
  <c r="AN315" i="34"/>
  <c r="X316" i="34"/>
  <c r="BD316" i="34"/>
  <c r="AN317" i="34"/>
  <c r="X318" i="34"/>
  <c r="BD318" i="34"/>
  <c r="AN319" i="34"/>
  <c r="X320" i="34"/>
  <c r="BD320" i="34"/>
  <c r="AN321" i="34"/>
  <c r="X322" i="34"/>
  <c r="AU305" i="34"/>
  <c r="AE308" i="34"/>
  <c r="BK310" i="34"/>
  <c r="AU313" i="34"/>
  <c r="AA315" i="34"/>
  <c r="AQ316" i="34"/>
  <c r="BG317" i="34"/>
  <c r="AA319" i="34"/>
  <c r="AQ320" i="34"/>
  <c r="AQ251" i="34"/>
  <c r="AV261" i="34"/>
  <c r="AO231" i="34"/>
  <c r="AO245" i="34"/>
  <c r="Y256" i="34"/>
  <c r="X266" i="34"/>
  <c r="AC273" i="34"/>
  <c r="AC277" i="34"/>
  <c r="AO282" i="34"/>
  <c r="BA287" i="34"/>
  <c r="BA291" i="34"/>
  <c r="AS296" i="34"/>
  <c r="BE301" i="34"/>
  <c r="BE305" i="34"/>
  <c r="BQ310" i="34"/>
  <c r="Z267" i="34"/>
  <c r="Z271" i="34"/>
  <c r="AL276" i="34"/>
  <c r="AX281" i="34"/>
  <c r="AX285" i="34"/>
  <c r="AP290" i="34"/>
  <c r="AL294" i="34"/>
  <c r="BB296" i="34"/>
  <c r="BF299" i="34"/>
  <c r="BN302" i="34"/>
  <c r="BN304" i="34"/>
  <c r="AP307" i="34"/>
  <c r="BF309" i="34"/>
  <c r="AH311" i="34"/>
  <c r="AD313" i="34"/>
  <c r="Z315" i="34"/>
  <c r="AX316" i="34"/>
  <c r="AT318" i="34"/>
  <c r="AP320" i="34"/>
  <c r="BN321" i="34"/>
  <c r="W267" i="34"/>
  <c r="BO268" i="34"/>
  <c r="AQ270" i="34"/>
  <c r="AM272" i="34"/>
  <c r="AI274" i="34"/>
  <c r="BG275" i="34"/>
  <c r="BC277" i="34"/>
  <c r="AY279" i="34"/>
  <c r="AA281" i="34"/>
  <c r="W283" i="34"/>
  <c r="BO284" i="34"/>
  <c r="AQ286" i="34"/>
  <c r="AM288" i="34"/>
  <c r="AI290" i="34"/>
  <c r="BG291" i="34"/>
  <c r="BC293" i="34"/>
  <c r="AY295" i="34"/>
  <c r="AA297" i="34"/>
  <c r="W299" i="34"/>
  <c r="BO300" i="34"/>
  <c r="AQ302" i="34"/>
  <c r="AB266" i="34"/>
  <c r="X268" i="34"/>
  <c r="AV269" i="34"/>
  <c r="AN271" i="34"/>
  <c r="BD272" i="34"/>
  <c r="X274" i="34"/>
  <c r="AN275" i="34"/>
  <c r="BD276" i="34"/>
  <c r="BL277" i="34"/>
  <c r="BH278" i="34"/>
  <c r="AZ279" i="34"/>
  <c r="AR280" i="34"/>
  <c r="AF281" i="34"/>
  <c r="BP281" i="34"/>
  <c r="BD282" i="34"/>
  <c r="AR283" i="34"/>
  <c r="AB284" i="34"/>
  <c r="BH284" i="34"/>
  <c r="AR285" i="34"/>
  <c r="AB286" i="34"/>
  <c r="BH286" i="34"/>
  <c r="AR287" i="34"/>
  <c r="AB288" i="34"/>
  <c r="BH288" i="34"/>
  <c r="AR289" i="34"/>
  <c r="AB290" i="34"/>
  <c r="BH290" i="34"/>
  <c r="AR291" i="34"/>
  <c r="AB292" i="34"/>
  <c r="BH292" i="34"/>
  <c r="AR293" i="34"/>
  <c r="AB294" i="34"/>
  <c r="BH294" i="34"/>
  <c r="AR295" i="34"/>
  <c r="AB296" i="34"/>
  <c r="BH296" i="34"/>
  <c r="AR297" i="34"/>
  <c r="AB298" i="34"/>
  <c r="BH298" i="34"/>
  <c r="AR299" i="34"/>
  <c r="AB300" i="34"/>
  <c r="BH300" i="34"/>
  <c r="AR301" i="34"/>
  <c r="AB302" i="34"/>
  <c r="BH302" i="34"/>
  <c r="AR303" i="34"/>
  <c r="AB304" i="34"/>
  <c r="BH304" i="34"/>
  <c r="AR305" i="34"/>
  <c r="AB306" i="34"/>
  <c r="BH306" i="34"/>
  <c r="AR307" i="34"/>
  <c r="AB308" i="34"/>
  <c r="BH308" i="34"/>
  <c r="AR309" i="34"/>
  <c r="AB310" i="34"/>
  <c r="BH310" i="34"/>
  <c r="AR311" i="34"/>
  <c r="AB312" i="34"/>
  <c r="BH312" i="34"/>
  <c r="AR313" i="34"/>
  <c r="AB314" i="34"/>
  <c r="BH314" i="34"/>
  <c r="AR315" i="34"/>
  <c r="AB316" i="34"/>
  <c r="BH316" i="34"/>
  <c r="AR317" i="34"/>
  <c r="AB318" i="34"/>
  <c r="BH318" i="34"/>
  <c r="AR319" i="34"/>
  <c r="AB320" i="34"/>
  <c r="BH320" i="34"/>
  <c r="AR321" i="34"/>
  <c r="AB322" i="34"/>
  <c r="BK305" i="34"/>
  <c r="AU308" i="34"/>
  <c r="AE311" i="34"/>
  <c r="BK313" i="34"/>
  <c r="AI315" i="34"/>
  <c r="AY316" i="34"/>
  <c r="BO317" i="34"/>
  <c r="AI319" i="34"/>
  <c r="AY320" i="34"/>
  <c r="BO321" i="34"/>
  <c r="BE322" i="34"/>
  <c r="AO323" i="34"/>
  <c r="Y324" i="34"/>
  <c r="BE324" i="34"/>
  <c r="AO325" i="34"/>
  <c r="Y326" i="34"/>
  <c r="BE326" i="34"/>
  <c r="AO327" i="34"/>
  <c r="Y328" i="34"/>
  <c r="AQ258" i="34"/>
  <c r="Y215" i="34"/>
  <c r="BE232" i="34"/>
  <c r="AS245" i="34"/>
  <c r="AS259" i="34"/>
  <c r="AC266" i="34"/>
  <c r="BA273" i="34"/>
  <c r="AS278" i="34"/>
  <c r="AS282" i="34"/>
  <c r="BE287" i="34"/>
  <c r="BQ292" i="34"/>
  <c r="BQ296" i="34"/>
  <c r="BI301" i="34"/>
  <c r="Y307" i="34"/>
  <c r="Y311" i="34"/>
  <c r="AX267" i="34"/>
  <c r="AP272" i="34"/>
  <c r="AP276" i="34"/>
  <c r="BB281" i="34"/>
  <c r="BN286" i="34"/>
  <c r="BN290" i="34"/>
  <c r="AP294" i="34"/>
  <c r="AX297" i="34"/>
  <c r="BJ299" i="34"/>
  <c r="BR302" i="34"/>
  <c r="AX305" i="34"/>
  <c r="AX307" i="34"/>
  <c r="BJ309" i="34"/>
  <c r="BF311" i="34"/>
  <c r="AH313" i="34"/>
  <c r="AD315" i="34"/>
  <c r="Z317" i="34"/>
  <c r="AX318" i="34"/>
  <c r="AT320" i="34"/>
  <c r="AQ265" i="34"/>
  <c r="AA267" i="34"/>
  <c r="W269" i="34"/>
  <c r="BO270" i="34"/>
  <c r="AQ272" i="34"/>
  <c r="AM274" i="34"/>
  <c r="AI276" i="34"/>
  <c r="BG277" i="34"/>
  <c r="BC279" i="34"/>
  <c r="AY281" i="34"/>
  <c r="AA283" i="34"/>
  <c r="W285" i="34"/>
  <c r="BO286" i="34"/>
  <c r="AQ288" i="34"/>
  <c r="AM290" i="34"/>
  <c r="AI292" i="34"/>
  <c r="BG293" i="34"/>
  <c r="BC295" i="34"/>
  <c r="AY297" i="34"/>
  <c r="AA299" i="34"/>
  <c r="W301" i="34"/>
  <c r="BO302" i="34"/>
  <c r="AF266" i="34"/>
  <c r="AB268" i="34"/>
  <c r="X270" i="34"/>
  <c r="AR271" i="34"/>
  <c r="BH272" i="34"/>
  <c r="AB274" i="34"/>
  <c r="AR275" i="34"/>
  <c r="BH276" i="34"/>
  <c r="X278" i="34"/>
  <c r="BL278" i="34"/>
  <c r="BH279" i="34"/>
  <c r="AV280" i="34"/>
  <c r="AJ281" i="34"/>
  <c r="X282" i="34"/>
  <c r="BH282" i="34"/>
  <c r="AV283" i="34"/>
  <c r="AF284" i="34"/>
  <c r="BL284" i="34"/>
  <c r="AV285" i="34"/>
  <c r="AF286" i="34"/>
  <c r="BL286" i="34"/>
  <c r="AV287" i="34"/>
  <c r="AF288" i="34"/>
  <c r="BL288" i="34"/>
  <c r="AV289" i="34"/>
  <c r="AF290" i="34"/>
  <c r="BL290" i="34"/>
  <c r="AV291" i="34"/>
  <c r="AF292" i="34"/>
  <c r="BL292" i="34"/>
  <c r="AV293" i="34"/>
  <c r="AF294" i="34"/>
  <c r="BL294" i="34"/>
  <c r="AV295" i="34"/>
  <c r="AF296" i="34"/>
  <c r="BL296" i="34"/>
  <c r="AV297" i="34"/>
  <c r="AF298" i="34"/>
  <c r="BL298" i="34"/>
  <c r="AV299" i="34"/>
  <c r="AF300" i="34"/>
  <c r="BL300" i="34"/>
  <c r="AV301" i="34"/>
  <c r="AF302" i="34"/>
  <c r="BL302" i="34"/>
  <c r="AV303" i="34"/>
  <c r="AF304" i="34"/>
  <c r="BL304" i="34"/>
  <c r="AV305" i="34"/>
  <c r="AF306" i="34"/>
  <c r="BL306" i="34"/>
  <c r="AV307" i="34"/>
  <c r="AF308" i="34"/>
  <c r="BL308" i="34"/>
  <c r="AV309" i="34"/>
  <c r="AF310" i="34"/>
  <c r="BL310" i="34"/>
  <c r="AV311" i="34"/>
  <c r="AF312" i="34"/>
  <c r="BL312" i="34"/>
  <c r="AV313" i="34"/>
  <c r="AF314" i="34"/>
  <c r="BL314" i="34"/>
  <c r="AV315" i="34"/>
  <c r="AF316" i="34"/>
  <c r="BL316" i="34"/>
  <c r="AV317" i="34"/>
  <c r="AF318" i="34"/>
  <c r="BL318" i="34"/>
  <c r="AV319" i="34"/>
  <c r="AF320" i="34"/>
  <c r="BL320" i="34"/>
  <c r="AV321" i="34"/>
  <c r="AF322" i="34"/>
  <c r="AE306" i="34"/>
  <c r="BK308" i="34"/>
  <c r="AU311" i="34"/>
  <c r="AA314" i="34"/>
  <c r="AQ315" i="34"/>
  <c r="BG316" i="34"/>
  <c r="AA318" i="34"/>
  <c r="AQ319" i="34"/>
  <c r="BG320" i="34"/>
  <c r="AA322" i="34"/>
  <c r="BI322" i="34"/>
  <c r="AS323" i="34"/>
  <c r="AC324" i="34"/>
  <c r="BI324" i="34"/>
  <c r="AS325" i="34"/>
  <c r="AC326" i="34"/>
  <c r="BI326" i="34"/>
  <c r="AS327" i="34"/>
  <c r="AC328" i="34"/>
  <c r="BI328" i="34"/>
  <c r="AS329" i="34"/>
  <c r="AC330" i="34"/>
  <c r="BI330" i="34"/>
  <c r="AS331" i="34"/>
  <c r="AC332" i="34"/>
  <c r="BI332" i="34"/>
  <c r="AS333" i="34"/>
  <c r="AC334" i="34"/>
  <c r="BI334" i="34"/>
  <c r="AS335" i="34"/>
  <c r="AC336" i="34"/>
  <c r="BI336" i="34"/>
  <c r="AS337" i="34"/>
  <c r="AC338" i="34"/>
  <c r="BI338" i="34"/>
  <c r="AS339" i="34"/>
  <c r="AC340" i="34"/>
  <c r="BI340" i="34"/>
  <c r="AS341" i="34"/>
  <c r="AC342" i="34"/>
  <c r="BO260" i="34"/>
  <c r="AW215" i="34"/>
  <c r="AC236" i="34"/>
  <c r="BI246" i="34"/>
  <c r="AW259" i="34"/>
  <c r="AG268" i="34"/>
  <c r="BE273" i="34"/>
  <c r="BQ278" i="34"/>
  <c r="BI283" i="34"/>
  <c r="BI287" i="34"/>
  <c r="Y293" i="34"/>
  <c r="AK298" i="34"/>
  <c r="AK302" i="34"/>
  <c r="AC307" i="34"/>
  <c r="AO312" i="34"/>
  <c r="BB267" i="34"/>
  <c r="BN272" i="34"/>
  <c r="BF277" i="34"/>
  <c r="BF281" i="34"/>
  <c r="BR286" i="34"/>
  <c r="BF291" i="34"/>
  <c r="AT294" i="34"/>
  <c r="BB297" i="34"/>
  <c r="BB300" i="34"/>
  <c r="Z303" i="34"/>
  <c r="BB305" i="34"/>
  <c r="AH308" i="34"/>
  <c r="BN309" i="34"/>
  <c r="BJ311" i="34"/>
  <c r="BF313" i="34"/>
  <c r="AH315" i="34"/>
  <c r="AD317" i="34"/>
  <c r="Z319" i="34"/>
  <c r="AX320" i="34"/>
  <c r="AV265" i="34"/>
  <c r="AY267" i="34"/>
  <c r="AA269" i="34"/>
  <c r="W271" i="34"/>
  <c r="BO272" i="34"/>
  <c r="AQ274" i="34"/>
  <c r="AM276" i="34"/>
  <c r="AI278" i="34"/>
  <c r="BG279" i="34"/>
  <c r="BC281" i="34"/>
  <c r="AY283" i="34"/>
  <c r="AA285" i="34"/>
  <c r="W287" i="34"/>
  <c r="BO288" i="34"/>
  <c r="AQ290" i="34"/>
  <c r="AM292" i="34"/>
  <c r="AI294" i="34"/>
  <c r="BG295" i="34"/>
  <c r="BC297" i="34"/>
  <c r="AY299" i="34"/>
  <c r="AA301" i="34"/>
  <c r="W303" i="34"/>
  <c r="BD266" i="34"/>
  <c r="AF268" i="34"/>
  <c r="AB270" i="34"/>
  <c r="AV271" i="34"/>
  <c r="BL272" i="34"/>
  <c r="AF274" i="34"/>
  <c r="AV275" i="34"/>
  <c r="BL276" i="34"/>
  <c r="AB278" i="34"/>
  <c r="BP278" i="34"/>
  <c r="BL279" i="34"/>
  <c r="AZ280" i="34"/>
  <c r="AN281" i="34"/>
  <c r="AB282" i="34"/>
  <c r="BL282" i="34"/>
  <c r="AZ283" i="34"/>
  <c r="AJ284" i="34"/>
  <c r="BP284" i="34"/>
  <c r="AZ285" i="34"/>
  <c r="AJ286" i="34"/>
  <c r="BP286" i="34"/>
  <c r="AZ287" i="34"/>
  <c r="AJ288" i="34"/>
  <c r="BP288" i="34"/>
  <c r="AZ289" i="34"/>
  <c r="AJ290" i="34"/>
  <c r="BP290" i="34"/>
  <c r="AZ291" i="34"/>
  <c r="AJ292" i="34"/>
  <c r="BP292" i="34"/>
  <c r="AZ293" i="34"/>
  <c r="AJ294" i="34"/>
  <c r="BP294" i="34"/>
  <c r="AZ295" i="34"/>
  <c r="AJ296" i="34"/>
  <c r="BP296" i="34"/>
  <c r="AZ297" i="34"/>
  <c r="AN244" i="34"/>
  <c r="BM224" i="34"/>
  <c r="BE236" i="34"/>
  <c r="BE250" i="34"/>
  <c r="AW263" i="34"/>
  <c r="AK269" i="34"/>
  <c r="AC275" i="34"/>
  <c r="AO280" i="34"/>
  <c r="AO284" i="34"/>
  <c r="BA289" i="34"/>
  <c r="AS294" i="34"/>
  <c r="AS298" i="34"/>
  <c r="BE303" i="34"/>
  <c r="BQ308" i="34"/>
  <c r="BQ312" i="34"/>
  <c r="Z269" i="34"/>
  <c r="AL274" i="34"/>
  <c r="AL278" i="34"/>
  <c r="AX283" i="34"/>
  <c r="AP288" i="34"/>
  <c r="AH292" i="34"/>
  <c r="AX295" i="34"/>
  <c r="AT298" i="34"/>
  <c r="BR300" i="34"/>
  <c r="BJ303" i="34"/>
  <c r="AP306" i="34"/>
  <c r="AP308" i="34"/>
  <c r="AT310" i="34"/>
  <c r="AP312" i="34"/>
  <c r="BN313" i="34"/>
  <c r="BJ315" i="34"/>
  <c r="AG250" i="34"/>
  <c r="Y279" i="34"/>
  <c r="AO298" i="34"/>
  <c r="BR268" i="34"/>
  <c r="Z287" i="34"/>
  <c r="BN300" i="34"/>
  <c r="AP310" i="34"/>
  <c r="AH317" i="34"/>
  <c r="AH321" i="34"/>
  <c r="BC269" i="34"/>
  <c r="BO274" i="34"/>
  <c r="BO278" i="34"/>
  <c r="BG283" i="34"/>
  <c r="W289" i="34"/>
  <c r="W293" i="34"/>
  <c r="AI298" i="34"/>
  <c r="AA303" i="34"/>
  <c r="BL268" i="34"/>
  <c r="AN273" i="34"/>
  <c r="AF277" i="34"/>
  <c r="AN279" i="34"/>
  <c r="AV281" i="34"/>
  <c r="BD283" i="34"/>
  <c r="AF285" i="34"/>
  <c r="AB287" i="34"/>
  <c r="X289" i="34"/>
  <c r="AV290" i="34"/>
  <c r="AR292" i="34"/>
  <c r="AN294" i="34"/>
  <c r="BL295" i="34"/>
  <c r="BH297" i="34"/>
  <c r="BI250" i="34"/>
  <c r="AS280" i="34"/>
  <c r="BI299" i="34"/>
  <c r="AX269" i="34"/>
  <c r="BN288" i="34"/>
  <c r="BF301" i="34"/>
  <c r="AX310" i="34"/>
  <c r="BF317" i="34"/>
  <c r="BB265" i="34"/>
  <c r="BG269" i="34"/>
  <c r="W275" i="34"/>
  <c r="AI280" i="34"/>
  <c r="AI284" i="34"/>
  <c r="AA289" i="34"/>
  <c r="AM294" i="34"/>
  <c r="AM298" i="34"/>
  <c r="BJ264" i="34"/>
  <c r="AF270" i="34"/>
  <c r="AR273" i="34"/>
  <c r="AN277" i="34"/>
  <c r="BP279" i="34"/>
  <c r="AZ281" i="34"/>
  <c r="BH283" i="34"/>
  <c r="BD285" i="34"/>
  <c r="AF287" i="34"/>
  <c r="AB289" i="34"/>
  <c r="X291" i="34"/>
  <c r="AV292" i="34"/>
  <c r="AR294" i="34"/>
  <c r="AN296" i="34"/>
  <c r="BL297" i="34"/>
  <c r="AF299" i="34"/>
  <c r="AV300" i="34"/>
  <c r="BL301" i="34"/>
  <c r="AF303" i="34"/>
  <c r="AV304" i="34"/>
  <c r="BL305" i="34"/>
  <c r="AF307" i="34"/>
  <c r="AV308" i="34"/>
  <c r="BL309" i="34"/>
  <c r="AF311" i="34"/>
  <c r="AV312" i="34"/>
  <c r="BL313" i="34"/>
  <c r="AF315" i="34"/>
  <c r="AV316" i="34"/>
  <c r="BL317" i="34"/>
  <c r="AF319" i="34"/>
  <c r="AV320" i="34"/>
  <c r="BL321" i="34"/>
  <c r="AU307" i="34"/>
  <c r="BK312" i="34"/>
  <c r="AA316" i="34"/>
  <c r="BG318" i="34"/>
  <c r="AQ321" i="34"/>
  <c r="BA322" i="34"/>
  <c r="BA323" i="34"/>
  <c r="AS324" i="34"/>
  <c r="AK325" i="34"/>
  <c r="AK326" i="34"/>
  <c r="AC327" i="34"/>
  <c r="BQ327" i="34"/>
  <c r="BM328" i="34"/>
  <c r="BA329" i="34"/>
  <c r="AO330" i="34"/>
  <c r="AC331" i="34"/>
  <c r="BM331" i="34"/>
  <c r="BA332" i="34"/>
  <c r="AO333" i="34"/>
  <c r="AG334" i="34"/>
  <c r="BQ334" i="34"/>
  <c r="BE335" i="34"/>
  <c r="AS336" i="34"/>
  <c r="AG337" i="34"/>
  <c r="BQ337" i="34"/>
  <c r="BE338" i="34"/>
  <c r="AW339" i="34"/>
  <c r="AK340" i="34"/>
  <c r="Y341" i="34"/>
  <c r="BI341" i="34"/>
  <c r="AW342" i="34"/>
  <c r="AG343" i="34"/>
  <c r="BM343" i="34"/>
  <c r="BP236" i="34"/>
  <c r="BM260" i="34"/>
  <c r="AK284" i="34"/>
  <c r="BA303" i="34"/>
  <c r="BR272" i="34"/>
  <c r="BJ291" i="34"/>
  <c r="BF303" i="34"/>
  <c r="BN311" i="34"/>
  <c r="BJ317" i="34"/>
  <c r="AI266" i="34"/>
  <c r="AA271" i="34"/>
  <c r="AA275" i="34"/>
  <c r="AM280" i="34"/>
  <c r="AY285" i="34"/>
  <c r="AY289" i="34"/>
  <c r="AQ294" i="34"/>
  <c r="BC299" i="34"/>
  <c r="AD265" i="34"/>
  <c r="BD270" i="34"/>
  <c r="AV274" i="34"/>
  <c r="AR277" i="34"/>
  <c r="X280" i="34"/>
  <c r="AF282" i="34"/>
  <c r="BL283" i="34"/>
  <c r="BH285" i="34"/>
  <c r="BD287" i="34"/>
  <c r="AF289" i="34"/>
  <c r="AB291" i="34"/>
  <c r="X293" i="34"/>
  <c r="AV294" i="34"/>
  <c r="AR296" i="34"/>
  <c r="AJ298" i="34"/>
  <c r="AZ299" i="34"/>
  <c r="BP300" i="34"/>
  <c r="AJ302" i="34"/>
  <c r="AZ303" i="34"/>
  <c r="BP304" i="34"/>
  <c r="AJ306" i="34"/>
  <c r="AZ307" i="34"/>
  <c r="BP308" i="34"/>
  <c r="AJ310" i="34"/>
  <c r="AZ311" i="34"/>
  <c r="BP312" i="34"/>
  <c r="AJ314" i="34"/>
  <c r="AZ315" i="34"/>
  <c r="BP316" i="34"/>
  <c r="AJ318" i="34"/>
  <c r="AZ319" i="34"/>
  <c r="BP320" i="34"/>
  <c r="BK303" i="34"/>
  <c r="AE309" i="34"/>
  <c r="AI314" i="34"/>
  <c r="BO316" i="34"/>
  <c r="AY319" i="34"/>
  <c r="AY321" i="34"/>
  <c r="BM322" i="34"/>
  <c r="BE323" i="34"/>
  <c r="AW324" i="34"/>
  <c r="AW325" i="34"/>
  <c r="AO326" i="34"/>
  <c r="AG327" i="34"/>
  <c r="AG328" i="34"/>
  <c r="BQ328" i="34"/>
  <c r="BE329" i="34"/>
  <c r="AS330" i="34"/>
  <c r="AG331" i="34"/>
  <c r="BQ331" i="34"/>
  <c r="BE332" i="34"/>
  <c r="AW333" i="34"/>
  <c r="AK334" i="34"/>
  <c r="Y335" i="34"/>
  <c r="BI335" i="34"/>
  <c r="AW336" i="34"/>
  <c r="AK337" i="34"/>
  <c r="Y338" i="34"/>
  <c r="BM338" i="34"/>
  <c r="BA339" i="34"/>
  <c r="AO340" i="34"/>
  <c r="AC341" i="34"/>
  <c r="BM341" i="34"/>
  <c r="BA342" i="34"/>
  <c r="AK343" i="34"/>
  <c r="BQ343" i="34"/>
  <c r="BA344" i="34"/>
  <c r="AK345" i="34"/>
  <c r="BQ345" i="34"/>
  <c r="AJ246" i="34"/>
  <c r="BA263" i="34"/>
  <c r="BE285" i="34"/>
  <c r="BI303" i="34"/>
  <c r="AP274" i="34"/>
  <c r="Z293" i="34"/>
  <c r="BR303" i="34"/>
  <c r="AT312" i="34"/>
  <c r="AD319" i="34"/>
  <c r="AM266" i="34"/>
  <c r="AY271" i="34"/>
  <c r="AQ276" i="34"/>
  <c r="AQ280" i="34"/>
  <c r="BC285" i="34"/>
  <c r="BO290" i="34"/>
  <c r="BO294" i="34"/>
  <c r="BG299" i="34"/>
  <c r="BH266" i="34"/>
  <c r="BH270" i="34"/>
  <c r="BD274" i="34"/>
  <c r="AF278" i="34"/>
  <c r="AB280" i="34"/>
  <c r="AJ282" i="34"/>
  <c r="AN284" i="34"/>
  <c r="BL285" i="34"/>
  <c r="BH287" i="34"/>
  <c r="BD289" i="34"/>
  <c r="AF291" i="34"/>
  <c r="AB293" i="34"/>
  <c r="X295" i="34"/>
  <c r="AV296" i="34"/>
  <c r="AN298" i="34"/>
  <c r="BD299" i="34"/>
  <c r="X301" i="34"/>
  <c r="AN302" i="34"/>
  <c r="BD303" i="34"/>
  <c r="X305" i="34"/>
  <c r="AN306" i="34"/>
  <c r="BD307" i="34"/>
  <c r="X309" i="34"/>
  <c r="AN310" i="34"/>
  <c r="BD311" i="34"/>
  <c r="X313" i="34"/>
  <c r="AN314" i="34"/>
  <c r="BD315" i="34"/>
  <c r="X317" i="34"/>
  <c r="AN318" i="34"/>
  <c r="BD319" i="34"/>
  <c r="X321" i="34"/>
  <c r="AE304" i="34"/>
  <c r="AU309" i="34"/>
  <c r="AQ314" i="34"/>
  <c r="AA317" i="34"/>
  <c r="BG319" i="34"/>
  <c r="BG321" i="34"/>
  <c r="BQ322" i="34"/>
  <c r="BI323" i="34"/>
  <c r="BA324" i="34"/>
  <c r="BA325" i="34"/>
  <c r="AS326" i="34"/>
  <c r="AK327" i="34"/>
  <c r="AK328" i="34"/>
  <c r="Y329" i="34"/>
  <c r="BI329" i="34"/>
  <c r="AW330" i="34"/>
  <c r="AK331" i="34"/>
  <c r="Y332" i="34"/>
  <c r="BM332" i="34"/>
  <c r="BA333" i="34"/>
  <c r="AO334" i="34"/>
  <c r="AC335" i="34"/>
  <c r="BM335" i="34"/>
  <c r="BA336" i="34"/>
  <c r="AO337" i="34"/>
  <c r="AG338" i="34"/>
  <c r="BQ338" i="34"/>
  <c r="BE339" i="34"/>
  <c r="AS340" i="34"/>
  <c r="AG341" i="34"/>
  <c r="BQ341" i="34"/>
  <c r="BE342" i="34"/>
  <c r="AO343" i="34"/>
  <c r="Y344" i="34"/>
  <c r="BA215" i="34"/>
  <c r="AK268" i="34"/>
  <c r="AC289" i="34"/>
  <c r="BA307" i="34"/>
  <c r="AH278" i="34"/>
  <c r="AL295" i="34"/>
  <c r="BF305" i="34"/>
  <c r="BJ313" i="34"/>
  <c r="AH319" i="34"/>
  <c r="BC267" i="34"/>
  <c r="BC271" i="34"/>
  <c r="BO276" i="34"/>
  <c r="BG281" i="34"/>
  <c r="BG285" i="34"/>
  <c r="W291" i="34"/>
  <c r="AI296" i="34"/>
  <c r="AI300" i="34"/>
  <c r="BL266" i="34"/>
  <c r="BL271" i="34"/>
  <c r="BH274" i="34"/>
  <c r="AJ278" i="34"/>
  <c r="BD280" i="34"/>
  <c r="AR282" i="34"/>
  <c r="AR284" i="34"/>
  <c r="AN286" i="34"/>
  <c r="BL287" i="34"/>
  <c r="BH289" i="34"/>
  <c r="BD291" i="34"/>
  <c r="AG236" i="34"/>
  <c r="Y275" i="34"/>
  <c r="AC293" i="34"/>
  <c r="AS312" i="34"/>
  <c r="Z283" i="34"/>
  <c r="BF297" i="34"/>
  <c r="AL308" i="34"/>
  <c r="BF315" i="34"/>
  <c r="Z321" i="34"/>
  <c r="AI268" i="34"/>
  <c r="AA273" i="34"/>
  <c r="AM278" i="34"/>
  <c r="AM282" i="34"/>
  <c r="AY287" i="34"/>
  <c r="AQ292" i="34"/>
  <c r="AQ296" i="34"/>
  <c r="BC301" i="34"/>
  <c r="BD268" i="34"/>
  <c r="AB272" i="34"/>
  <c r="X276" i="34"/>
  <c r="AF279" i="34"/>
  <c r="BL280" i="34"/>
  <c r="AB283" i="34"/>
  <c r="X285" i="34"/>
  <c r="AV286" i="34"/>
  <c r="AR288" i="34"/>
  <c r="AN290" i="34"/>
  <c r="BL291" i="34"/>
  <c r="BH293" i="34"/>
  <c r="BD295" i="34"/>
  <c r="AF297" i="34"/>
  <c r="BP298" i="34"/>
  <c r="AJ300" i="34"/>
  <c r="AZ301" i="34"/>
  <c r="BP302" i="34"/>
  <c r="AJ304" i="34"/>
  <c r="AZ305" i="34"/>
  <c r="BP306" i="34"/>
  <c r="AJ308" i="34"/>
  <c r="AZ309" i="34"/>
  <c r="BP310" i="34"/>
  <c r="AJ312" i="34"/>
  <c r="AZ313" i="34"/>
  <c r="BP314" i="34"/>
  <c r="AJ316" i="34"/>
  <c r="AZ317" i="34"/>
  <c r="BP318" i="34"/>
  <c r="AJ320" i="34"/>
  <c r="AZ321" i="34"/>
  <c r="AU306" i="34"/>
  <c r="BK311" i="34"/>
  <c r="AY315" i="34"/>
  <c r="AI318" i="34"/>
  <c r="BO320" i="34"/>
  <c r="AO322" i="34"/>
  <c r="AG323" i="34"/>
  <c r="AG324" i="34"/>
  <c r="Y325" i="34"/>
  <c r="BM325" i="34"/>
  <c r="BM326" i="34"/>
  <c r="BE327" i="34"/>
  <c r="AW328" i="34"/>
  <c r="AK329" i="34"/>
  <c r="Y330" i="34"/>
  <c r="BM330" i="34"/>
  <c r="BA331" i="34"/>
  <c r="AO332" i="34"/>
  <c r="AC333" i="34"/>
  <c r="BM333" i="34"/>
  <c r="BA334" i="34"/>
  <c r="AO335" i="34"/>
  <c r="AG336" i="34"/>
  <c r="BQ336" i="34"/>
  <c r="BE337" i="34"/>
  <c r="AS338" i="34"/>
  <c r="AG339" i="34"/>
  <c r="BQ339" i="34"/>
  <c r="BE340" i="34"/>
  <c r="AW341" i="34"/>
  <c r="AK342" i="34"/>
  <c r="BQ342" i="34"/>
  <c r="BA343" i="34"/>
  <c r="AK344" i="34"/>
  <c r="BQ344" i="34"/>
  <c r="BA345" i="34"/>
  <c r="Y309" i="34"/>
  <c r="AP314" i="34"/>
  <c r="W277" i="34"/>
  <c r="AM296" i="34"/>
  <c r="BL275" i="34"/>
  <c r="AV284" i="34"/>
  <c r="BH291" i="34"/>
  <c r="X297" i="34"/>
  <c r="BL299" i="34"/>
  <c r="AV302" i="34"/>
  <c r="AF305" i="34"/>
  <c r="BL307" i="34"/>
  <c r="AV310" i="34"/>
  <c r="AF313" i="34"/>
  <c r="BL315" i="34"/>
  <c r="AV318" i="34"/>
  <c r="AF321" i="34"/>
  <c r="AE310" i="34"/>
  <c r="AQ317" i="34"/>
  <c r="AK322" i="34"/>
  <c r="BQ323" i="34"/>
  <c r="BI325" i="34"/>
  <c r="BA327" i="34"/>
  <c r="AG329" i="34"/>
  <c r="BE330" i="34"/>
  <c r="AK332" i="34"/>
  <c r="BI333" i="34"/>
  <c r="AK335" i="34"/>
  <c r="BM336" i="34"/>
  <c r="AO338" i="34"/>
  <c r="BM339" i="34"/>
  <c r="AO341" i="34"/>
  <c r="BM342" i="34"/>
  <c r="AG344" i="34"/>
  <c r="AC345" i="34"/>
  <c r="Y346" i="34"/>
  <c r="BE346" i="34"/>
  <c r="AO347" i="34"/>
  <c r="Y348" i="34"/>
  <c r="BE348" i="34"/>
  <c r="AO349" i="34"/>
  <c r="Y350" i="34"/>
  <c r="BE350" i="34"/>
  <c r="AO351" i="34"/>
  <c r="Y352" i="34"/>
  <c r="BE352" i="34"/>
  <c r="AO353" i="34"/>
  <c r="Y354" i="34"/>
  <c r="BE354" i="34"/>
  <c r="AO355" i="34"/>
  <c r="Y356" i="34"/>
  <c r="BE356" i="34"/>
  <c r="AO357" i="34"/>
  <c r="Y358" i="34"/>
  <c r="BE358" i="34"/>
  <c r="AO359" i="34"/>
  <c r="Y360" i="34"/>
  <c r="BE360" i="34"/>
  <c r="AO361" i="34"/>
  <c r="Y362" i="34"/>
  <c r="BE362" i="34"/>
  <c r="AO363" i="34"/>
  <c r="Y364" i="34"/>
  <c r="BE364" i="34"/>
  <c r="AO365" i="34"/>
  <c r="Y366" i="34"/>
  <c r="BE366" i="34"/>
  <c r="AO367" i="34"/>
  <c r="Y368" i="34"/>
  <c r="BE368" i="34"/>
  <c r="AO369" i="34"/>
  <c r="Y370" i="34"/>
  <c r="BE370" i="34"/>
  <c r="AO371" i="34"/>
  <c r="Y372" i="34"/>
  <c r="BO304" i="34"/>
  <c r="AY307" i="34"/>
  <c r="AI310" i="34"/>
  <c r="BO312" i="34"/>
  <c r="BI314" i="34"/>
  <c r="AC316" i="34"/>
  <c r="AS317" i="34"/>
  <c r="BI318" i="34"/>
  <c r="AC320" i="34"/>
  <c r="AS321" i="34"/>
  <c r="AT322" i="34"/>
  <c r="AD323" i="34"/>
  <c r="BJ323" i="34"/>
  <c r="AT324" i="34"/>
  <c r="AD325" i="34"/>
  <c r="BJ325" i="34"/>
  <c r="AT326" i="34"/>
  <c r="AD327" i="34"/>
  <c r="BJ327" i="34"/>
  <c r="AT328" i="34"/>
  <c r="AD329" i="34"/>
  <c r="BJ329" i="34"/>
  <c r="AT330" i="34"/>
  <c r="AD331" i="34"/>
  <c r="BJ331" i="34"/>
  <c r="AT332" i="34"/>
  <c r="AD333" i="34"/>
  <c r="BJ333" i="34"/>
  <c r="AT334" i="34"/>
  <c r="AD335" i="34"/>
  <c r="BJ335" i="34"/>
  <c r="AT336" i="34"/>
  <c r="AD337" i="34"/>
  <c r="BJ337" i="34"/>
  <c r="AT338" i="34"/>
  <c r="AD339" i="34"/>
  <c r="BJ339" i="34"/>
  <c r="AT340" i="34"/>
  <c r="AD341" i="34"/>
  <c r="BJ341" i="34"/>
  <c r="AT342" i="34"/>
  <c r="AD343" i="34"/>
  <c r="BJ343" i="34"/>
  <c r="AT344" i="34"/>
  <c r="AD345" i="34"/>
  <c r="BJ345" i="34"/>
  <c r="AT346" i="34"/>
  <c r="AD347" i="34"/>
  <c r="BJ347" i="34"/>
  <c r="AT348" i="34"/>
  <c r="AD349" i="34"/>
  <c r="BJ349" i="34"/>
  <c r="AT350" i="34"/>
  <c r="AD351" i="34"/>
  <c r="BJ351" i="34"/>
  <c r="AT352" i="34"/>
  <c r="AD353" i="34"/>
  <c r="BJ353" i="34"/>
  <c r="W305" i="34"/>
  <c r="BC307" i="34"/>
  <c r="AM310" i="34"/>
  <c r="W313" i="34"/>
  <c r="BK314" i="34"/>
  <c r="AE316" i="34"/>
  <c r="AU317" i="34"/>
  <c r="BK318" i="34"/>
  <c r="AE320" i="34"/>
  <c r="AU321" i="34"/>
  <c r="AU322" i="34"/>
  <c r="AE323" i="34"/>
  <c r="BK323" i="34"/>
  <c r="AU324" i="34"/>
  <c r="AE325" i="34"/>
  <c r="BK325" i="34"/>
  <c r="AU326" i="34"/>
  <c r="AP265" i="34"/>
  <c r="BN315" i="34"/>
  <c r="AQ278" i="34"/>
  <c r="BG297" i="34"/>
  <c r="AB276" i="34"/>
  <c r="AB285" i="34"/>
  <c r="AN292" i="34"/>
  <c r="AB297" i="34"/>
  <c r="AN300" i="34"/>
  <c r="X303" i="34"/>
  <c r="BD305" i="34"/>
  <c r="AN308" i="34"/>
  <c r="X311" i="34"/>
  <c r="BD313" i="34"/>
  <c r="AN316" i="34"/>
  <c r="X319" i="34"/>
  <c r="BD321" i="34"/>
  <c r="AE312" i="34"/>
  <c r="AQ318" i="34"/>
  <c r="AS322" i="34"/>
  <c r="AK324" i="34"/>
  <c r="BQ325" i="34"/>
  <c r="BI327" i="34"/>
  <c r="AO329" i="34"/>
  <c r="BQ330" i="34"/>
  <c r="AS332" i="34"/>
  <c r="BQ333" i="34"/>
  <c r="AW335" i="34"/>
  <c r="Y337" i="34"/>
  <c r="AW338" i="34"/>
  <c r="Y340" i="34"/>
  <c r="BA341" i="34"/>
  <c r="Y343" i="34"/>
  <c r="AO344" i="34"/>
  <c r="AG345" i="34"/>
  <c r="AC346" i="34"/>
  <c r="BI346" i="34"/>
  <c r="AS347" i="34"/>
  <c r="AC348" i="34"/>
  <c r="BI348" i="34"/>
  <c r="AS349" i="34"/>
  <c r="AC350" i="34"/>
  <c r="BI350" i="34"/>
  <c r="AS351" i="34"/>
  <c r="AC352" i="34"/>
  <c r="BI352" i="34"/>
  <c r="AS353" i="34"/>
  <c r="AC354" i="34"/>
  <c r="BI354" i="34"/>
  <c r="AS355" i="34"/>
  <c r="AC356" i="34"/>
  <c r="BI356" i="34"/>
  <c r="AS357" i="34"/>
  <c r="AC358" i="34"/>
  <c r="BI358" i="34"/>
  <c r="AS359" i="34"/>
  <c r="AC360" i="34"/>
  <c r="BI360" i="34"/>
  <c r="AS361" i="34"/>
  <c r="AC362" i="34"/>
  <c r="BI362" i="34"/>
  <c r="AS363" i="34"/>
  <c r="AC364" i="34"/>
  <c r="BI364" i="34"/>
  <c r="AS365" i="34"/>
  <c r="AC366" i="34"/>
  <c r="BI366" i="34"/>
  <c r="AS367" i="34"/>
  <c r="AC368" i="34"/>
  <c r="BI368" i="34"/>
  <c r="AS369" i="34"/>
  <c r="AC370" i="34"/>
  <c r="BI370" i="34"/>
  <c r="AS371" i="34"/>
  <c r="AC372" i="34"/>
  <c r="AI305" i="34"/>
  <c r="BO307" i="34"/>
  <c r="AY310" i="34"/>
  <c r="AI313" i="34"/>
  <c r="BQ314" i="34"/>
  <c r="AK316" i="34"/>
  <c r="BA317" i="34"/>
  <c r="BQ318" i="34"/>
  <c r="AK320" i="34"/>
  <c r="BA321" i="34"/>
  <c r="AX322" i="34"/>
  <c r="AH323" i="34"/>
  <c r="BN323" i="34"/>
  <c r="AX324" i="34"/>
  <c r="AH325" i="34"/>
  <c r="BN325" i="34"/>
  <c r="AX326" i="34"/>
  <c r="AH327" i="34"/>
  <c r="BN327" i="34"/>
  <c r="AX328" i="34"/>
  <c r="AH329" i="34"/>
  <c r="BN329" i="34"/>
  <c r="AX330" i="34"/>
  <c r="AH331" i="34"/>
  <c r="BN331" i="34"/>
  <c r="AX332" i="34"/>
  <c r="AH333" i="34"/>
  <c r="BN333" i="34"/>
  <c r="AX334" i="34"/>
  <c r="AH335" i="34"/>
  <c r="BN335" i="34"/>
  <c r="AX336" i="34"/>
  <c r="AH337" i="34"/>
  <c r="BN337" i="34"/>
  <c r="AX338" i="34"/>
  <c r="AH339" i="34"/>
  <c r="BN339" i="34"/>
  <c r="AX340" i="34"/>
  <c r="AH341" i="34"/>
  <c r="BN341" i="34"/>
  <c r="AX342" i="34"/>
  <c r="AH343" i="34"/>
  <c r="BN343" i="34"/>
  <c r="AX344" i="34"/>
  <c r="AH345" i="34"/>
  <c r="BN345" i="34"/>
  <c r="AX346" i="34"/>
  <c r="AH347" i="34"/>
  <c r="BN347" i="34"/>
  <c r="AX348" i="34"/>
  <c r="AH349" i="34"/>
  <c r="BN349" i="34"/>
  <c r="AX350" i="34"/>
  <c r="AH351" i="34"/>
  <c r="BN351" i="34"/>
  <c r="AX352" i="34"/>
  <c r="AH353" i="34"/>
  <c r="BN353" i="34"/>
  <c r="AM305" i="34"/>
  <c r="W308" i="34"/>
  <c r="BC310" i="34"/>
  <c r="AM313" i="34"/>
  <c r="W315" i="34"/>
  <c r="AM316" i="34"/>
  <c r="BC317" i="34"/>
  <c r="Y227" i="34"/>
  <c r="BB279" i="34"/>
  <c r="BF319" i="34"/>
  <c r="AI282" i="34"/>
  <c r="AY301" i="34"/>
  <c r="AV278" i="34"/>
  <c r="AR286" i="34"/>
  <c r="AF293" i="34"/>
  <c r="BD297" i="34"/>
  <c r="AR300" i="34"/>
  <c r="AB303" i="34"/>
  <c r="BH305" i="34"/>
  <c r="AR308" i="34"/>
  <c r="AB311" i="34"/>
  <c r="BH313" i="34"/>
  <c r="AR316" i="34"/>
  <c r="AB319" i="34"/>
  <c r="BH321" i="34"/>
  <c r="AU312" i="34"/>
  <c r="AY318" i="34"/>
  <c r="AW322" i="34"/>
  <c r="AO324" i="34"/>
  <c r="AG326" i="34"/>
  <c r="BM327" i="34"/>
  <c r="AW329" i="34"/>
  <c r="Y331" i="34"/>
  <c r="AW332" i="34"/>
  <c r="Y334" i="34"/>
  <c r="BA335" i="34"/>
  <c r="AC337" i="34"/>
  <c r="BA338" i="34"/>
  <c r="AG340" i="34"/>
  <c r="BE341" i="34"/>
  <c r="AC343" i="34"/>
  <c r="AS344" i="34"/>
  <c r="AO345" i="34"/>
  <c r="AG346" i="34"/>
  <c r="BM346" i="34"/>
  <c r="AW347" i="34"/>
  <c r="AG348" i="34"/>
  <c r="BM348" i="34"/>
  <c r="AW349" i="34"/>
  <c r="AG350" i="34"/>
  <c r="BM350" i="34"/>
  <c r="AW351" i="34"/>
  <c r="AG352" i="34"/>
  <c r="BM352" i="34"/>
  <c r="AW353" i="34"/>
  <c r="AG354" i="34"/>
  <c r="BM354" i="34"/>
  <c r="AW355" i="34"/>
  <c r="AG356" i="34"/>
  <c r="BM356" i="34"/>
  <c r="AW357" i="34"/>
  <c r="AG358" i="34"/>
  <c r="BM358" i="34"/>
  <c r="AW359" i="34"/>
  <c r="AG360" i="34"/>
  <c r="BM360" i="34"/>
  <c r="AW361" i="34"/>
  <c r="AG362" i="34"/>
  <c r="BM362" i="34"/>
  <c r="AW363" i="34"/>
  <c r="AG364" i="34"/>
  <c r="BM364" i="34"/>
  <c r="AW365" i="34"/>
  <c r="AG366" i="34"/>
  <c r="BM366" i="34"/>
  <c r="AW367" i="34"/>
  <c r="AG368" i="34"/>
  <c r="BM368" i="34"/>
  <c r="AW369" i="34"/>
  <c r="AG370" i="34"/>
  <c r="BM370" i="34"/>
  <c r="AW371" i="34"/>
  <c r="AG372" i="34"/>
  <c r="AY305" i="34"/>
  <c r="AI308" i="34"/>
  <c r="BO310" i="34"/>
  <c r="AY313" i="34"/>
  <c r="AC315" i="34"/>
  <c r="AS316" i="34"/>
  <c r="BI317" i="34"/>
  <c r="AC319" i="34"/>
  <c r="AS320" i="34"/>
  <c r="BI321" i="34"/>
  <c r="BB322" i="34"/>
  <c r="AL323" i="34"/>
  <c r="AC240" i="34"/>
  <c r="BB283" i="34"/>
  <c r="AD321" i="34"/>
  <c r="BC283" i="34"/>
  <c r="BG301" i="34"/>
  <c r="AJ279" i="34"/>
  <c r="X287" i="34"/>
  <c r="BD293" i="34"/>
  <c r="AR298" i="34"/>
  <c r="AB301" i="34"/>
  <c r="BH303" i="34"/>
  <c r="AR306" i="34"/>
  <c r="AB309" i="34"/>
  <c r="BH311" i="34"/>
  <c r="AR314" i="34"/>
  <c r="AB317" i="34"/>
  <c r="BH319" i="34"/>
  <c r="AU304" i="34"/>
  <c r="AY314" i="34"/>
  <c r="BO319" i="34"/>
  <c r="Y323" i="34"/>
  <c r="BM324" i="34"/>
  <c r="AW326" i="34"/>
  <c r="AO328" i="34"/>
  <c r="BM329" i="34"/>
  <c r="AO331" i="34"/>
  <c r="BQ332" i="34"/>
  <c r="AS334" i="34"/>
  <c r="BQ335" i="34"/>
  <c r="AW337" i="34"/>
  <c r="Y339" i="34"/>
  <c r="AW340" i="34"/>
  <c r="Y342" i="34"/>
  <c r="AS343" i="34"/>
  <c r="AW344" i="34"/>
  <c r="AS345" i="34"/>
  <c r="AK346" i="34"/>
  <c r="BQ346" i="34"/>
  <c r="BA347" i="34"/>
  <c r="AK348" i="34"/>
  <c r="BQ348" i="34"/>
  <c r="BA349" i="34"/>
  <c r="AK350" i="34"/>
  <c r="BQ350" i="34"/>
  <c r="BA351" i="34"/>
  <c r="AK352" i="34"/>
  <c r="BQ352" i="34"/>
  <c r="BA353" i="34"/>
  <c r="AK354" i="34"/>
  <c r="BQ354" i="34"/>
  <c r="BA355" i="34"/>
  <c r="AK356" i="34"/>
  <c r="BQ356" i="34"/>
  <c r="BA357" i="34"/>
  <c r="AK358" i="34"/>
  <c r="BQ358" i="34"/>
  <c r="BA359" i="34"/>
  <c r="AK360" i="34"/>
  <c r="BQ360" i="34"/>
  <c r="BA361" i="34"/>
  <c r="AK362" i="34"/>
  <c r="BQ362" i="34"/>
  <c r="BA363" i="34"/>
  <c r="AK364" i="34"/>
  <c r="BQ364" i="34"/>
  <c r="BA365" i="34"/>
  <c r="AK366" i="34"/>
  <c r="BQ366" i="34"/>
  <c r="BA367" i="34"/>
  <c r="AK368" i="34"/>
  <c r="BQ368" i="34"/>
  <c r="BA369" i="34"/>
  <c r="AK370" i="34"/>
  <c r="BQ370" i="34"/>
  <c r="BA371" i="34"/>
  <c r="AK372" i="34"/>
  <c r="BO305" i="34"/>
  <c r="AY308" i="34"/>
  <c r="AI311" i="34"/>
  <c r="BO313" i="34"/>
  <c r="AK315" i="34"/>
  <c r="BA316" i="34"/>
  <c r="BQ317" i="34"/>
  <c r="AK319" i="34"/>
  <c r="BA320" i="34"/>
  <c r="BQ321" i="34"/>
  <c r="BF322" i="34"/>
  <c r="AP323" i="34"/>
  <c r="Z324" i="34"/>
  <c r="BF324" i="34"/>
  <c r="AP325" i="34"/>
  <c r="Z326" i="34"/>
  <c r="BF326" i="34"/>
  <c r="AP327" i="34"/>
  <c r="Z328" i="34"/>
  <c r="BF328" i="34"/>
  <c r="AP329" i="34"/>
  <c r="Z330" i="34"/>
  <c r="BF330" i="34"/>
  <c r="AP331" i="34"/>
  <c r="Z332" i="34"/>
  <c r="BF332" i="34"/>
  <c r="AP333" i="34"/>
  <c r="Z334" i="34"/>
  <c r="BF334" i="34"/>
  <c r="AP335" i="34"/>
  <c r="Z336" i="34"/>
  <c r="BF336" i="34"/>
  <c r="AP337" i="34"/>
  <c r="Z338" i="34"/>
  <c r="BF338" i="34"/>
  <c r="AP339" i="34"/>
  <c r="Z340" i="34"/>
  <c r="BF340" i="34"/>
  <c r="AP341" i="34"/>
  <c r="Z342" i="34"/>
  <c r="BF342" i="34"/>
  <c r="AP343" i="34"/>
  <c r="Z344" i="34"/>
  <c r="BF344" i="34"/>
  <c r="AP345" i="34"/>
  <c r="Z346" i="34"/>
  <c r="BF346" i="34"/>
  <c r="AP347" i="34"/>
  <c r="Z348" i="34"/>
  <c r="BF348" i="34"/>
  <c r="AP349" i="34"/>
  <c r="Z350" i="34"/>
  <c r="BF350" i="34"/>
  <c r="AP351" i="34"/>
  <c r="Z352" i="34"/>
  <c r="BF352" i="34"/>
  <c r="AP353" i="34"/>
  <c r="Z354" i="34"/>
  <c r="W306" i="34"/>
  <c r="BC308" i="34"/>
  <c r="AM311" i="34"/>
  <c r="W314" i="34"/>
  <c r="AM315" i="34"/>
  <c r="BC316" i="34"/>
  <c r="W318" i="34"/>
  <c r="AO271" i="34"/>
  <c r="BB295" i="34"/>
  <c r="BG267" i="34"/>
  <c r="AA287" i="34"/>
  <c r="AN267" i="34"/>
  <c r="BH280" i="34"/>
  <c r="AN288" i="34"/>
  <c r="BL293" i="34"/>
  <c r="AV298" i="34"/>
  <c r="AF301" i="34"/>
  <c r="BL303" i="34"/>
  <c r="AV306" i="34"/>
  <c r="AF309" i="34"/>
  <c r="BL311" i="34"/>
  <c r="AV314" i="34"/>
  <c r="AF317" i="34"/>
  <c r="BL319" i="34"/>
  <c r="BK304" i="34"/>
  <c r="BG314" i="34"/>
  <c r="AA320" i="34"/>
  <c r="AC323" i="34"/>
  <c r="BQ324" i="34"/>
  <c r="BA326" i="34"/>
  <c r="AS328" i="34"/>
  <c r="BQ329" i="34"/>
  <c r="AW331" i="34"/>
  <c r="Y333" i="34"/>
  <c r="AW334" i="34"/>
  <c r="Y336" i="34"/>
  <c r="BA337" i="34"/>
  <c r="AC339" i="34"/>
  <c r="BA340" i="34"/>
  <c r="AG342" i="34"/>
  <c r="AW343" i="34"/>
  <c r="BE344" i="34"/>
  <c r="AW345" i="34"/>
  <c r="AO346" i="34"/>
  <c r="Y347" i="34"/>
  <c r="BE347" i="34"/>
  <c r="AO348" i="34"/>
  <c r="Y349" i="34"/>
  <c r="BE349" i="34"/>
  <c r="AO350" i="34"/>
  <c r="Y351" i="34"/>
  <c r="BE351" i="34"/>
  <c r="AO352" i="34"/>
  <c r="Y353" i="34"/>
  <c r="BE353" i="34"/>
  <c r="AO354" i="34"/>
  <c r="Y355" i="34"/>
  <c r="BE355" i="34"/>
  <c r="AO356" i="34"/>
  <c r="Y357" i="34"/>
  <c r="BE357" i="34"/>
  <c r="AO358" i="34"/>
  <c r="Y359" i="34"/>
  <c r="BE359" i="34"/>
  <c r="AO360" i="34"/>
  <c r="Y361" i="34"/>
  <c r="BE361" i="34"/>
  <c r="AO362" i="34"/>
  <c r="Y363" i="34"/>
  <c r="BE363" i="34"/>
  <c r="AO364" i="34"/>
  <c r="Y365" i="34"/>
  <c r="BE365" i="34"/>
  <c r="AO366" i="34"/>
  <c r="Y367" i="34"/>
  <c r="BE367" i="34"/>
  <c r="AO368" i="34"/>
  <c r="Y369" i="34"/>
  <c r="BE369" i="34"/>
  <c r="AO370" i="34"/>
  <c r="Y371" i="34"/>
  <c r="BE371" i="34"/>
  <c r="AY303" i="34"/>
  <c r="AI306" i="34"/>
  <c r="BO308" i="34"/>
  <c r="AY311" i="34"/>
  <c r="AC314" i="34"/>
  <c r="AS315" i="34"/>
  <c r="BI316" i="34"/>
  <c r="AC318" i="34"/>
  <c r="AS319" i="34"/>
  <c r="BI320" i="34"/>
  <c r="AC322" i="34"/>
  <c r="BJ322" i="34"/>
  <c r="AT323" i="34"/>
  <c r="AD324" i="34"/>
  <c r="BJ324" i="34"/>
  <c r="AT325" i="34"/>
  <c r="AD326" i="34"/>
  <c r="BJ326" i="34"/>
  <c r="AT327" i="34"/>
  <c r="AD328" i="34"/>
  <c r="BJ328" i="34"/>
  <c r="AT329" i="34"/>
  <c r="AD330" i="34"/>
  <c r="BJ330" i="34"/>
  <c r="AT331" i="34"/>
  <c r="AD332" i="34"/>
  <c r="BJ332" i="34"/>
  <c r="AT333" i="34"/>
  <c r="AD334" i="34"/>
  <c r="BJ334" i="34"/>
  <c r="AT335" i="34"/>
  <c r="AD336" i="34"/>
  <c r="BJ336" i="34"/>
  <c r="AT337" i="34"/>
  <c r="AD338" i="34"/>
  <c r="BJ338" i="34"/>
  <c r="AT339" i="34"/>
  <c r="AD340" i="34"/>
  <c r="BJ340" i="34"/>
  <c r="AT341" i="34"/>
  <c r="AD342" i="34"/>
  <c r="BJ342" i="34"/>
  <c r="AT343" i="34"/>
  <c r="AD344" i="34"/>
  <c r="BJ344" i="34"/>
  <c r="AT345" i="34"/>
  <c r="AD346" i="34"/>
  <c r="BJ346" i="34"/>
  <c r="AT347" i="34"/>
  <c r="AD348" i="34"/>
  <c r="BJ348" i="34"/>
  <c r="AT349" i="34"/>
  <c r="AD350" i="34"/>
  <c r="BJ350" i="34"/>
  <c r="AT351" i="34"/>
  <c r="AD352" i="34"/>
  <c r="BJ352" i="34"/>
  <c r="AT353" i="34"/>
  <c r="BC303" i="34"/>
  <c r="AM306" i="34"/>
  <c r="W309" i="34"/>
  <c r="BC311" i="34"/>
  <c r="AE314" i="34"/>
  <c r="AU315" i="34"/>
  <c r="BK316" i="34"/>
  <c r="AE318" i="34"/>
  <c r="AU319" i="34"/>
  <c r="BK320" i="34"/>
  <c r="AD322" i="34"/>
  <c r="BK322" i="34"/>
  <c r="AU323" i="34"/>
  <c r="AE324" i="34"/>
  <c r="BK324" i="34"/>
  <c r="AU325" i="34"/>
  <c r="AE326" i="34"/>
  <c r="BK326" i="34"/>
  <c r="AU327" i="34"/>
  <c r="AE328" i="34"/>
  <c r="BK328" i="34"/>
  <c r="AU329" i="34"/>
  <c r="AE330" i="34"/>
  <c r="BK330" i="34"/>
  <c r="AU331" i="34"/>
  <c r="AE332" i="34"/>
  <c r="BK332" i="34"/>
  <c r="AU333" i="34"/>
  <c r="AE334" i="34"/>
  <c r="BK334" i="34"/>
  <c r="AU335" i="34"/>
  <c r="AE336" i="34"/>
  <c r="BK336" i="34"/>
  <c r="AU337" i="34"/>
  <c r="AE338" i="34"/>
  <c r="BK338" i="34"/>
  <c r="BE289" i="34"/>
  <c r="AT306" i="34"/>
  <c r="W273" i="34"/>
  <c r="AA291" i="34"/>
  <c r="X272" i="34"/>
  <c r="BP282" i="34"/>
  <c r="BL289" i="34"/>
  <c r="AF295" i="34"/>
  <c r="AB299" i="34"/>
  <c r="BH301" i="34"/>
  <c r="AR304" i="34"/>
  <c r="AB307" i="34"/>
  <c r="BH309" i="34"/>
  <c r="AR312" i="34"/>
  <c r="AB315" i="34"/>
  <c r="BH317" i="34"/>
  <c r="AR320" i="34"/>
  <c r="AE307" i="34"/>
  <c r="BO315" i="34"/>
  <c r="AI321" i="34"/>
  <c r="AW323" i="34"/>
  <c r="AG325" i="34"/>
  <c r="Y327" i="34"/>
  <c r="BE328" i="34"/>
  <c r="AK330" i="34"/>
  <c r="BI331" i="34"/>
  <c r="AK333" i="34"/>
  <c r="BM334" i="34"/>
  <c r="AO336" i="34"/>
  <c r="BM337" i="34"/>
  <c r="AO339" i="34"/>
  <c r="BQ340" i="34"/>
  <c r="AS342" i="34"/>
  <c r="BI343" i="34"/>
  <c r="BM344" i="34"/>
  <c r="BI345" i="34"/>
  <c r="AW346" i="34"/>
  <c r="AG347" i="34"/>
  <c r="BM347" i="34"/>
  <c r="AW348" i="34"/>
  <c r="AG349" i="34"/>
  <c r="BM349" i="34"/>
  <c r="AW350" i="34"/>
  <c r="AG351" i="34"/>
  <c r="BM351" i="34"/>
  <c r="AW352" i="34"/>
  <c r="AG353" i="34"/>
  <c r="BM353" i="34"/>
  <c r="AW354" i="34"/>
  <c r="AG355" i="34"/>
  <c r="BM355" i="34"/>
  <c r="AW356" i="34"/>
  <c r="AG357" i="34"/>
  <c r="BM357" i="34"/>
  <c r="AW358" i="34"/>
  <c r="AG359" i="34"/>
  <c r="BM359" i="34"/>
  <c r="AW360" i="34"/>
  <c r="AG361" i="34"/>
  <c r="BM361" i="34"/>
  <c r="AW362" i="34"/>
  <c r="AG363" i="34"/>
  <c r="BM363" i="34"/>
  <c r="AW364" i="34"/>
  <c r="AG365" i="34"/>
  <c r="BM365" i="34"/>
  <c r="AW366" i="34"/>
  <c r="AG367" i="34"/>
  <c r="BM367" i="34"/>
  <c r="AW368" i="34"/>
  <c r="AG369" i="34"/>
  <c r="BM369" i="34"/>
  <c r="AW370" i="34"/>
  <c r="AG371" i="34"/>
  <c r="BM371" i="34"/>
  <c r="AI304" i="34"/>
  <c r="BO306" i="34"/>
  <c r="AY309" i="34"/>
  <c r="AI312" i="34"/>
  <c r="AS314" i="34"/>
  <c r="BI315" i="34"/>
  <c r="AC317" i="34"/>
  <c r="AS318" i="34"/>
  <c r="BI319" i="34"/>
  <c r="AC321" i="34"/>
  <c r="AL322" i="34"/>
  <c r="BR322" i="34"/>
  <c r="BB323" i="34"/>
  <c r="AL324" i="34"/>
  <c r="BR324" i="34"/>
  <c r="BB325" i="34"/>
  <c r="AL326" i="34"/>
  <c r="BR326" i="34"/>
  <c r="BB327" i="34"/>
  <c r="AL328" i="34"/>
  <c r="BR328" i="34"/>
  <c r="BB329" i="34"/>
  <c r="AL330" i="34"/>
  <c r="BR330" i="34"/>
  <c r="BB331" i="34"/>
  <c r="AL332" i="34"/>
  <c r="BR332" i="34"/>
  <c r="BB333" i="34"/>
  <c r="AL334" i="34"/>
  <c r="BR334" i="34"/>
  <c r="BB335" i="34"/>
  <c r="AL336" i="34"/>
  <c r="BR336" i="34"/>
  <c r="BB337" i="34"/>
  <c r="AL338" i="34"/>
  <c r="BR338" i="34"/>
  <c r="BB339" i="34"/>
  <c r="AL340" i="34"/>
  <c r="BR340" i="34"/>
  <c r="BB341" i="34"/>
  <c r="AL342" i="34"/>
  <c r="BR342" i="34"/>
  <c r="BB343" i="34"/>
  <c r="AL344" i="34"/>
  <c r="BR344" i="34"/>
  <c r="BB345" i="34"/>
  <c r="AL346" i="34"/>
  <c r="BR346" i="34"/>
  <c r="BB347" i="34"/>
  <c r="AL348" i="34"/>
  <c r="BR348" i="34"/>
  <c r="BB349" i="34"/>
  <c r="AL350" i="34"/>
  <c r="BR350" i="34"/>
  <c r="BB351" i="34"/>
  <c r="AL352" i="34"/>
  <c r="BR352" i="34"/>
  <c r="BB353" i="34"/>
  <c r="AM304" i="34"/>
  <c r="W307" i="34"/>
  <c r="BC309" i="34"/>
  <c r="AM312" i="34"/>
  <c r="AU314" i="34"/>
  <c r="BK315" i="34"/>
  <c r="AE317" i="34"/>
  <c r="AU318" i="34"/>
  <c r="BK319" i="34"/>
  <c r="AE321" i="34"/>
  <c r="AM322" i="34"/>
  <c r="W323" i="34"/>
  <c r="BC323" i="34"/>
  <c r="AM324" i="34"/>
  <c r="W325" i="34"/>
  <c r="BC325" i="34"/>
  <c r="AM326" i="34"/>
  <c r="W327" i="34"/>
  <c r="BC327" i="34"/>
  <c r="AM328" i="34"/>
  <c r="W329" i="34"/>
  <c r="BC329" i="34"/>
  <c r="AM330" i="34"/>
  <c r="W331" i="34"/>
  <c r="BC331" i="34"/>
  <c r="AM332" i="34"/>
  <c r="W333" i="34"/>
  <c r="BC333" i="34"/>
  <c r="AM334" i="34"/>
  <c r="W335" i="34"/>
  <c r="BC335" i="34"/>
  <c r="AM336" i="34"/>
  <c r="W337" i="34"/>
  <c r="BC337" i="34"/>
  <c r="AM338" i="34"/>
  <c r="W339" i="34"/>
  <c r="BC339" i="34"/>
  <c r="BI357" i="34"/>
  <c r="AC355" i="34"/>
  <c r="AS352" i="34"/>
  <c r="BI349" i="34"/>
  <c r="AC347" i="34"/>
  <c r="BE343" i="34"/>
  <c r="BI337" i="34"/>
  <c r="BE331" i="34"/>
  <c r="AC325" i="34"/>
  <c r="BK306" i="34"/>
  <c r="AN312" i="34"/>
  <c r="BD301" i="34"/>
  <c r="AR281" i="34"/>
  <c r="BB298" i="34"/>
  <c r="BO328" i="34"/>
  <c r="W328" i="34"/>
  <c r="AE327" i="34"/>
  <c r="AA326" i="34"/>
  <c r="AA325" i="34"/>
  <c r="W324" i="34"/>
  <c r="BO322" i="34"/>
  <c r="BC321" i="34"/>
  <c r="AM319" i="34"/>
  <c r="AU316" i="34"/>
  <c r="W312" i="34"/>
  <c r="BC304" i="34"/>
  <c r="BB352" i="34"/>
  <c r="BN350" i="34"/>
  <c r="Z349" i="34"/>
  <c r="AL347" i="34"/>
  <c r="AX345" i="34"/>
  <c r="BF343" i="34"/>
  <c r="BR341" i="34"/>
  <c r="AH340" i="34"/>
  <c r="AP338" i="34"/>
  <c r="BB336" i="34"/>
  <c r="BN334" i="34"/>
  <c r="Z333" i="34"/>
  <c r="AL331" i="34"/>
  <c r="AX329" i="34"/>
  <c r="BF327" i="34"/>
  <c r="BR325" i="34"/>
  <c r="AH324" i="34"/>
  <c r="AK321" i="34"/>
  <c r="BQ315" i="34"/>
  <c r="AI307" i="34"/>
  <c r="BA370" i="34"/>
  <c r="BQ367" i="34"/>
  <c r="AK365" i="34"/>
  <c r="BA362" i="34"/>
  <c r="BQ359" i="34"/>
  <c r="AK357" i="34"/>
  <c r="BA354" i="34"/>
  <c r="BQ351" i="34"/>
  <c r="AK349" i="34"/>
  <c r="BA346" i="34"/>
  <c r="BI342" i="34"/>
  <c r="BE336" i="34"/>
  <c r="BA330" i="34"/>
  <c r="BM323" i="34"/>
  <c r="AB321" i="34"/>
  <c r="AR310" i="34"/>
  <c r="BH299" i="34"/>
  <c r="AF273" i="34"/>
  <c r="BQ294" i="34"/>
  <c r="AG330" i="34"/>
  <c r="AK323" i="34"/>
  <c r="AN320" i="34"/>
  <c r="BD309" i="34"/>
  <c r="X299" i="34"/>
  <c r="BH268" i="34"/>
  <c r="BA275" i="34"/>
  <c r="AK359" i="34"/>
  <c r="BA356" i="34"/>
  <c r="BQ353" i="34"/>
  <c r="AK351" i="34"/>
  <c r="BA348" i="34"/>
  <c r="BM345" i="34"/>
  <c r="AK341" i="34"/>
  <c r="AG335" i="34"/>
  <c r="AC329" i="34"/>
  <c r="AG322" i="34"/>
  <c r="AR318" i="34"/>
  <c r="BH307" i="34"/>
  <c r="BH295" i="34"/>
  <c r="BO292" i="34"/>
  <c r="BN328" i="34"/>
  <c r="Z327" i="34"/>
  <c r="AL325" i="34"/>
  <c r="AX323" i="34"/>
  <c r="BA319" i="34"/>
  <c r="AK314" i="34"/>
  <c r="BO303" i="34"/>
  <c r="BI369" i="34"/>
  <c r="AC367" i="34"/>
  <c r="AS364" i="34"/>
  <c r="BI361" i="34"/>
  <c r="AC359" i="34"/>
  <c r="AS356" i="34"/>
  <c r="BI353" i="34"/>
  <c r="AC351" i="34"/>
  <c r="AS348" i="34"/>
  <c r="BE345" i="34"/>
  <c r="BM340" i="34"/>
  <c r="BE334" i="34"/>
  <c r="BA328" i="34"/>
  <c r="AA321" i="34"/>
  <c r="BD317" i="34"/>
  <c r="X307" i="34"/>
  <c r="AB295" i="34"/>
  <c r="BC287" i="34"/>
  <c r="AU156" i="34"/>
  <c r="AY249" i="34"/>
  <c r="BK248" i="34"/>
  <c r="AA248" i="34"/>
  <c r="AM247" i="34"/>
  <c r="AU246" i="34"/>
  <c r="BG245" i="34"/>
  <c r="W245" i="34"/>
  <c r="AA244" i="34"/>
  <c r="AA243" i="34"/>
  <c r="AA242" i="34"/>
  <c r="BK240" i="34"/>
  <c r="AY239" i="34"/>
  <c r="AU238" i="34"/>
  <c r="AM237" i="34"/>
  <c r="AA236" i="34"/>
  <c r="BO234" i="34"/>
  <c r="BG233" i="34"/>
  <c r="AU232" i="34"/>
  <c r="AM231" i="34"/>
  <c r="AM229" i="34"/>
  <c r="BG226" i="34"/>
  <c r="AQ224" i="34"/>
  <c r="AM221" i="34"/>
  <c r="BC218" i="34"/>
  <c r="BG215" i="34"/>
  <c r="W213" i="34"/>
  <c r="AM210" i="34"/>
  <c r="AT262" i="34"/>
  <c r="BN258" i="34"/>
  <c r="AT254" i="34"/>
  <c r="AX249" i="34"/>
  <c r="AX245" i="34"/>
  <c r="BJ238" i="34"/>
  <c r="AT233" i="34"/>
  <c r="BN226" i="34"/>
  <c r="BB220" i="34"/>
  <c r="BN214" i="34"/>
  <c r="AH209" i="34"/>
  <c r="BN203" i="34"/>
  <c r="AH197" i="34"/>
  <c r="BB189" i="34"/>
  <c r="AT167" i="34"/>
  <c r="AS180" i="34"/>
  <c r="AV190" i="34"/>
  <c r="BQ144" i="34"/>
  <c r="BG202" i="34"/>
  <c r="AN176" i="34"/>
  <c r="AN195" i="34"/>
  <c r="Y158" i="34"/>
  <c r="BM176" i="34"/>
  <c r="BA195" i="34"/>
  <c r="AD154" i="34"/>
  <c r="AL168" i="34"/>
  <c r="AL179" i="34"/>
  <c r="AT186" i="34"/>
  <c r="BJ191" i="34"/>
  <c r="AL195" i="34"/>
  <c r="BB197" i="34"/>
  <c r="BN199" i="34"/>
  <c r="AT202" i="34"/>
  <c r="BJ204" i="34"/>
  <c r="BR206" i="34"/>
  <c r="AM207" i="34"/>
  <c r="BN210" i="34"/>
  <c r="AD213" i="34"/>
  <c r="BB215" i="34"/>
  <c r="BR217" i="34"/>
  <c r="AH220" i="34"/>
  <c r="BJ222" i="34"/>
  <c r="AD225" i="34"/>
  <c r="AL227" i="34"/>
  <c r="BN229" i="34"/>
  <c r="AH232" i="34"/>
  <c r="AT234" i="34"/>
  <c r="BR236" i="34"/>
  <c r="AL239" i="34"/>
  <c r="AX241" i="34"/>
  <c r="AD244" i="34"/>
  <c r="AH246" i="34"/>
  <c r="BN247" i="34"/>
  <c r="BJ249" i="34"/>
  <c r="AX251" i="34"/>
  <c r="AH253" i="34"/>
  <c r="AD255" i="34"/>
  <c r="BN256" i="34"/>
  <c r="AX258" i="34"/>
  <c r="AT260" i="34"/>
  <c r="AH262" i="34"/>
  <c r="BN263" i="34"/>
  <c r="BC209" i="34"/>
  <c r="W211" i="34"/>
  <c r="AM212" i="34"/>
  <c r="BC213" i="34"/>
  <c r="W215" i="34"/>
  <c r="AM216" i="34"/>
  <c r="BC217" i="34"/>
  <c r="W219" i="34"/>
  <c r="AM220" i="34"/>
  <c r="BC221" i="34"/>
  <c r="W223" i="34"/>
  <c r="AM224" i="34"/>
  <c r="BC225" i="34"/>
  <c r="W227" i="34"/>
  <c r="AM228" i="34"/>
  <c r="BC229" i="34"/>
  <c r="BG230" i="34"/>
  <c r="BC231" i="34"/>
  <c r="AM232" i="34"/>
  <c r="W233" i="34"/>
  <c r="BC233" i="34"/>
  <c r="AM234" i="34"/>
  <c r="W235" i="34"/>
  <c r="BC235" i="34"/>
  <c r="AM236" i="34"/>
  <c r="W237" i="34"/>
  <c r="BC237" i="34"/>
  <c r="AM238" i="34"/>
  <c r="W239" i="34"/>
  <c r="BC239" i="34"/>
  <c r="AM240" i="34"/>
  <c r="W241" i="34"/>
  <c r="BC241" i="34"/>
  <c r="AM242" i="34"/>
  <c r="W243" i="34"/>
  <c r="BC243" i="34"/>
  <c r="AM244" i="34"/>
  <c r="AQ165" i="34"/>
  <c r="AR155" i="34"/>
  <c r="AB181" i="34"/>
  <c r="AB200" i="34"/>
  <c r="BE162" i="34"/>
  <c r="BE181" i="34"/>
  <c r="AG199" i="34"/>
  <c r="BB157" i="34"/>
  <c r="BN171" i="34"/>
  <c r="AD181" i="34"/>
  <c r="AH188" i="34"/>
  <c r="AH193" i="34"/>
  <c r="BN195" i="34"/>
  <c r="AD198" i="34"/>
  <c r="BB200" i="34"/>
  <c r="BR202" i="34"/>
  <c r="AH205" i="34"/>
  <c r="BJ207" i="34"/>
  <c r="X209" i="34"/>
  <c r="AL211" i="34"/>
  <c r="BN213" i="34"/>
  <c r="AH216" i="34"/>
  <c r="AT218" i="34"/>
  <c r="BR220" i="34"/>
  <c r="AL223" i="34"/>
  <c r="AX225" i="34"/>
  <c r="AD228" i="34"/>
  <c r="AT230" i="34"/>
  <c r="BB232" i="34"/>
  <c r="AH235" i="34"/>
  <c r="AX237" i="34"/>
  <c r="BJ239" i="34"/>
  <c r="AL242" i="34"/>
  <c r="BB244" i="34"/>
  <c r="AX246" i="34"/>
  <c r="AT248" i="34"/>
  <c r="AH250" i="34"/>
  <c r="BN251" i="34"/>
  <c r="BJ253" i="34"/>
  <c r="AX255" i="34"/>
  <c r="AH257" i="34"/>
  <c r="AU172" i="34"/>
  <c r="BH160" i="34"/>
  <c r="BD184" i="34"/>
  <c r="BD203" i="34"/>
  <c r="AG166" i="34"/>
  <c r="AG185" i="34"/>
  <c r="BM201" i="34"/>
  <c r="AL160" i="34"/>
  <c r="AX174" i="34"/>
  <c r="AX182" i="34"/>
  <c r="AD189" i="34"/>
  <c r="AX193" i="34"/>
  <c r="AH196" i="34"/>
  <c r="AX198" i="34"/>
  <c r="BJ200" i="34"/>
  <c r="AL203" i="34"/>
  <c r="BB205" i="34"/>
  <c r="BN207" i="34"/>
  <c r="AS209" i="34"/>
  <c r="BJ211" i="34"/>
  <c r="BR213" i="34"/>
  <c r="AX216" i="34"/>
  <c r="BN218" i="34"/>
  <c r="AD221" i="34"/>
  <c r="BB223" i="34"/>
  <c r="BR225" i="34"/>
  <c r="AH228" i="34"/>
  <c r="BJ230" i="34"/>
  <c r="AD233" i="34"/>
  <c r="AL235" i="34"/>
  <c r="BN237" i="34"/>
  <c r="AH240" i="34"/>
  <c r="AT242" i="34"/>
  <c r="BR244" i="34"/>
  <c r="BN246" i="34"/>
  <c r="AX248" i="34"/>
  <c r="AT250" i="34"/>
  <c r="AH252" i="34"/>
  <c r="BN253" i="34"/>
  <c r="BJ255" i="34"/>
  <c r="AX257" i="34"/>
  <c r="AH259" i="34"/>
  <c r="AD261" i="34"/>
  <c r="BN262" i="34"/>
  <c r="AX264" i="34"/>
  <c r="AA210" i="34"/>
  <c r="AQ211" i="34"/>
  <c r="BG212" i="34"/>
  <c r="AA214" i="34"/>
  <c r="AQ215" i="34"/>
  <c r="BG216" i="34"/>
  <c r="AA218" i="34"/>
  <c r="AQ219" i="34"/>
  <c r="BG220" i="34"/>
  <c r="AA222" i="34"/>
  <c r="AQ223" i="34"/>
  <c r="BG224" i="34"/>
  <c r="AA226" i="34"/>
  <c r="AQ227" i="34"/>
  <c r="BG228" i="34"/>
  <c r="AA230" i="34"/>
  <c r="AA231" i="34"/>
  <c r="BO231" i="34"/>
  <c r="AY232" i="34"/>
  <c r="AI233" i="34"/>
  <c r="BO233" i="34"/>
  <c r="AY234" i="34"/>
  <c r="AI235" i="34"/>
  <c r="BO235" i="34"/>
  <c r="AY236" i="34"/>
  <c r="AI237" i="34"/>
  <c r="BO237" i="34"/>
  <c r="AY238" i="34"/>
  <c r="AI239" i="34"/>
  <c r="BO239" i="34"/>
  <c r="AY240" i="34"/>
  <c r="AI241" i="34"/>
  <c r="BO241" i="34"/>
  <c r="AY242" i="34"/>
  <c r="AI243" i="34"/>
  <c r="BO243" i="34"/>
  <c r="AY244" i="34"/>
  <c r="BG186" i="34"/>
  <c r="BL179" i="34"/>
  <c r="AG153" i="34"/>
  <c r="AS186" i="34"/>
  <c r="AH153" i="34"/>
  <c r="AH177" i="34"/>
  <c r="BN187" i="34"/>
  <c r="AX194" i="34"/>
  <c r="BN198" i="34"/>
  <c r="AD202" i="34"/>
  <c r="AD206" i="34"/>
  <c r="BC207" i="34"/>
  <c r="BB212" i="34"/>
  <c r="BB216" i="34"/>
  <c r="AD220" i="34"/>
  <c r="AH224" i="34"/>
  <c r="BJ227" i="34"/>
  <c r="BB231" i="34"/>
  <c r="BJ235" i="34"/>
  <c r="BN238" i="34"/>
  <c r="AH243" i="34"/>
  <c r="AT246" i="34"/>
  <c r="AH249" i="34"/>
  <c r="AT252" i="34"/>
  <c r="BN254" i="34"/>
  <c r="BN257" i="34"/>
  <c r="AH260" i="34"/>
  <c r="AX262" i="34"/>
  <c r="BG208" i="34"/>
  <c r="BG210" i="34"/>
  <c r="BC212" i="34"/>
  <c r="AQ214" i="34"/>
  <c r="AA216" i="34"/>
  <c r="W218" i="34"/>
  <c r="BG219" i="34"/>
  <c r="AQ221" i="34"/>
  <c r="AM223" i="34"/>
  <c r="AA225" i="34"/>
  <c r="BJ145" i="34"/>
  <c r="BO200" i="34"/>
  <c r="AR189" i="34"/>
  <c r="AW161" i="34"/>
  <c r="AC191" i="34"/>
  <c r="AH161" i="34"/>
  <c r="BR178" i="34"/>
  <c r="BR189" i="34"/>
  <c r="AT195" i="34"/>
  <c r="AT199" i="34"/>
  <c r="AT203" i="34"/>
  <c r="BN206" i="34"/>
  <c r="BR209" i="34"/>
  <c r="AX213" i="34"/>
  <c r="AT217" i="34"/>
  <c r="AX221" i="34"/>
  <c r="BB224" i="34"/>
  <c r="BR228" i="34"/>
  <c r="AX232" i="34"/>
  <c r="AH236" i="34"/>
  <c r="AX240" i="34"/>
  <c r="BJ243" i="34"/>
  <c r="AH247" i="34"/>
  <c r="BN249" i="34"/>
  <c r="BN252" i="34"/>
  <c r="BN255" i="34"/>
  <c r="AT258" i="34"/>
  <c r="BN260" i="34"/>
  <c r="AH263" i="34"/>
  <c r="AO209" i="34"/>
  <c r="AM211" i="34"/>
  <c r="AA213" i="34"/>
  <c r="BG214" i="34"/>
  <c r="BC216" i="34"/>
  <c r="AQ218" i="34"/>
  <c r="AA220" i="34"/>
  <c r="W222" i="34"/>
  <c r="BG223" i="34"/>
  <c r="AQ225" i="34"/>
  <c r="AM227" i="34"/>
  <c r="AA229" i="34"/>
  <c r="BC230" i="34"/>
  <c r="BK231" i="34"/>
  <c r="BG232" i="34"/>
  <c r="AY233" i="34"/>
  <c r="AU234" i="34"/>
  <c r="AQ235" i="34"/>
  <c r="AI236" i="34"/>
  <c r="AE237" i="34"/>
  <c r="AA238" i="34"/>
  <c r="BO238" i="34"/>
  <c r="BK239" i="34"/>
  <c r="BG240" i="34"/>
  <c r="AY241" i="34"/>
  <c r="AR136" i="34"/>
  <c r="AV162" i="34"/>
  <c r="AB194" i="34"/>
  <c r="Y171" i="34"/>
  <c r="AK198" i="34"/>
  <c r="BJ164" i="34"/>
  <c r="BN182" i="34"/>
  <c r="AT191" i="34"/>
  <c r="BJ196" i="34"/>
  <c r="AL200" i="34"/>
  <c r="AH204" i="34"/>
  <c r="AL208" i="34"/>
  <c r="AT210" i="34"/>
  <c r="BJ214" i="34"/>
  <c r="AL218" i="34"/>
  <c r="BR221" i="34"/>
  <c r="AL226" i="34"/>
  <c r="AX229" i="34"/>
  <c r="AX233" i="34"/>
  <c r="AD237" i="34"/>
  <c r="AD241" i="34"/>
  <c r="AD245" i="34"/>
  <c r="BJ247" i="34"/>
  <c r="BN250" i="34"/>
  <c r="AX253" i="34"/>
  <c r="AT256" i="34"/>
  <c r="AD259" i="34"/>
  <c r="AX261" i="34"/>
  <c r="BJ263" i="34"/>
  <c r="W210" i="34"/>
  <c r="BG211" i="34"/>
  <c r="AQ213" i="34"/>
  <c r="AM215" i="34"/>
  <c r="AA217" i="34"/>
  <c r="BG218" i="34"/>
  <c r="BC220" i="34"/>
  <c r="AQ222" i="34"/>
  <c r="AA224" i="34"/>
  <c r="W226" i="34"/>
  <c r="BG227" i="34"/>
  <c r="AQ229" i="34"/>
  <c r="W231" i="34"/>
  <c r="AA232" i="34"/>
  <c r="BO232" i="34"/>
  <c r="BK233" i="34"/>
  <c r="BG234" i="34"/>
  <c r="AY235" i="34"/>
  <c r="AU236" i="34"/>
  <c r="AQ237" i="34"/>
  <c r="AI238" i="34"/>
  <c r="AE239" i="34"/>
  <c r="AA240" i="34"/>
  <c r="BO240" i="34"/>
  <c r="BK241" i="34"/>
  <c r="BG242" i="34"/>
  <c r="AY243" i="34"/>
  <c r="AU244" i="34"/>
  <c r="AI245" i="34"/>
  <c r="BO245" i="34"/>
  <c r="AY246" i="34"/>
  <c r="AI247" i="34"/>
  <c r="BO247" i="34"/>
  <c r="AY248" i="34"/>
  <c r="AI249" i="34"/>
  <c r="BO249" i="34"/>
  <c r="AY250" i="34"/>
  <c r="AI251" i="34"/>
  <c r="BO251" i="34"/>
  <c r="AY252" i="34"/>
  <c r="AI253" i="34"/>
  <c r="BO253" i="34"/>
  <c r="AY254" i="34"/>
  <c r="AI255" i="34"/>
  <c r="BO255" i="34"/>
  <c r="AY256" i="34"/>
  <c r="AI257" i="34"/>
  <c r="BO257" i="34"/>
  <c r="AY258" i="34"/>
  <c r="AI259" i="34"/>
  <c r="BO259" i="34"/>
  <c r="AY260" i="34"/>
  <c r="AI261" i="34"/>
  <c r="BO261" i="34"/>
  <c r="AY262" i="34"/>
  <c r="AI263" i="34"/>
  <c r="BO263" i="34"/>
  <c r="AY264" i="34"/>
  <c r="AE207" i="34"/>
  <c r="AA209" i="34"/>
  <c r="BL209" i="34"/>
  <c r="AV210" i="34"/>
  <c r="AF211" i="34"/>
  <c r="BL211" i="34"/>
  <c r="AV212" i="34"/>
  <c r="AF213" i="34"/>
  <c r="BL213" i="34"/>
  <c r="AV214" i="34"/>
  <c r="AF215" i="34"/>
  <c r="BL215" i="34"/>
  <c r="AV216" i="34"/>
  <c r="AF217" i="34"/>
  <c r="BL217" i="34"/>
  <c r="AV218" i="34"/>
  <c r="AF219" i="34"/>
  <c r="BL219" i="34"/>
  <c r="AV220" i="34"/>
  <c r="AF221" i="34"/>
  <c r="BL221" i="34"/>
  <c r="AV222" i="34"/>
  <c r="AF223" i="34"/>
  <c r="BL223" i="34"/>
  <c r="AV224" i="34"/>
  <c r="AF225" i="34"/>
  <c r="BL225" i="34"/>
  <c r="AV226" i="34"/>
  <c r="AF227" i="34"/>
  <c r="BL227" i="34"/>
  <c r="AV228" i="34"/>
  <c r="AF229" i="34"/>
  <c r="BL229" i="34"/>
  <c r="AV230" i="34"/>
  <c r="AF231" i="34"/>
  <c r="BL231" i="34"/>
  <c r="AV232" i="34"/>
  <c r="AF233" i="34"/>
  <c r="BL233" i="34"/>
  <c r="AV234" i="34"/>
  <c r="AF235" i="34"/>
  <c r="BL235" i="34"/>
  <c r="AV236" i="34"/>
  <c r="AF237" i="34"/>
  <c r="BL237" i="34"/>
  <c r="AV238" i="34"/>
  <c r="AF239" i="34"/>
  <c r="BL239" i="34"/>
  <c r="AV240" i="34"/>
  <c r="AF241" i="34"/>
  <c r="BL241" i="34"/>
  <c r="AV242" i="34"/>
  <c r="AF243" i="34"/>
  <c r="BL243" i="34"/>
  <c r="AV244" i="34"/>
  <c r="AF245" i="34"/>
  <c r="BL245" i="34"/>
  <c r="AV246" i="34"/>
  <c r="AF247" i="34"/>
  <c r="BL247" i="34"/>
  <c r="AV248" i="34"/>
  <c r="AF249" i="34"/>
  <c r="BL249" i="34"/>
  <c r="AV250" i="34"/>
  <c r="AF251" i="34"/>
  <c r="BL251" i="34"/>
  <c r="AV252" i="34"/>
  <c r="AF253" i="34"/>
  <c r="BL253" i="34"/>
  <c r="AV254" i="34"/>
  <c r="AF255" i="34"/>
  <c r="BL255" i="34"/>
  <c r="AV256" i="34"/>
  <c r="AF257" i="34"/>
  <c r="BL257" i="34"/>
  <c r="AV258" i="34"/>
  <c r="AF259" i="34"/>
  <c r="BL259" i="34"/>
  <c r="AV260" i="34"/>
  <c r="AF261" i="34"/>
  <c r="BL261" i="34"/>
  <c r="AV262" i="34"/>
  <c r="AF263" i="34"/>
  <c r="AQ249" i="34"/>
  <c r="BC248" i="34"/>
  <c r="BK247" i="34"/>
  <c r="AA247" i="34"/>
  <c r="AM246" i="34"/>
  <c r="AY245" i="34"/>
  <c r="BK244" i="34"/>
  <c r="BK243" i="34"/>
  <c r="BK242" i="34"/>
  <c r="BG241" i="34"/>
  <c r="AU240" i="34"/>
  <c r="AQ239" i="34"/>
  <c r="AE238" i="34"/>
  <c r="BO236" i="34"/>
  <c r="BK235" i="34"/>
  <c r="BC234" i="34"/>
  <c r="AQ233" i="34"/>
  <c r="AI232" i="34"/>
  <c r="BO230" i="34"/>
  <c r="BC228" i="34"/>
  <c r="AQ226" i="34"/>
  <c r="BC223" i="34"/>
  <c r="W221" i="34"/>
  <c r="BG217" i="34"/>
  <c r="AA215" i="34"/>
  <c r="AA212" i="34"/>
  <c r="BO208" i="34"/>
  <c r="BJ261" i="34"/>
  <c r="BJ257" i="34"/>
  <c r="AD253" i="34"/>
  <c r="BN248" i="34"/>
  <c r="AL243" i="34"/>
  <c r="BR237" i="34"/>
  <c r="AL231" i="34"/>
  <c r="AT225" i="34"/>
  <c r="AL219" i="34"/>
  <c r="BR212" i="34"/>
  <c r="BB208" i="34"/>
  <c r="BB201" i="34"/>
  <c r="AL196" i="34"/>
  <c r="BB184" i="34"/>
  <c r="BJ156" i="34"/>
  <c r="AG172" i="34"/>
  <c r="X175" i="34"/>
  <c r="BG145" i="34"/>
  <c r="AI240" i="34"/>
  <c r="AA239" i="34"/>
  <c r="BK237" i="34"/>
  <c r="BG236" i="34"/>
  <c r="AU235" i="34"/>
  <c r="AI234" i="34"/>
  <c r="AE233" i="34"/>
  <c r="W232" i="34"/>
  <c r="AQ230" i="34"/>
  <c r="AA228" i="34"/>
  <c r="BG225" i="34"/>
  <c r="BG222" i="34"/>
  <c r="W220" i="34"/>
  <c r="AM217" i="34"/>
  <c r="AM214" i="34"/>
  <c r="BC211" i="34"/>
  <c r="AT264" i="34"/>
  <c r="AX260" i="34"/>
  <c r="AX256" i="34"/>
  <c r="BJ251" i="34"/>
  <c r="AX247" i="34"/>
  <c r="BR241" i="34"/>
  <c r="AD236" i="34"/>
  <c r="BR229" i="34"/>
  <c r="BJ223" i="34"/>
  <c r="AX217" i="34"/>
  <c r="AD212" i="34"/>
  <c r="AX206" i="34"/>
  <c r="AH201" i="34"/>
  <c r="AT194" i="34"/>
  <c r="BJ180" i="34"/>
  <c r="AO205" i="34"/>
  <c r="BI156" i="34"/>
  <c r="BL167" i="34"/>
  <c r="AD260" i="34"/>
  <c r="AT245" i="34"/>
  <c r="AT229" i="34"/>
  <c r="AC160" i="34"/>
  <c r="AW160" i="34"/>
  <c r="Y161" i="34"/>
  <c r="AS161" i="34"/>
  <c r="BM161" i="34"/>
  <c r="AO162" i="34"/>
  <c r="BI162" i="34"/>
  <c r="AG163" i="34"/>
  <c r="BE163" i="34"/>
  <c r="AC164" i="34"/>
  <c r="AW164" i="34"/>
  <c r="Y165" i="34"/>
  <c r="AS165" i="34"/>
  <c r="BM165" i="34"/>
  <c r="AO166" i="34"/>
  <c r="BI166" i="34"/>
  <c r="AG167" i="34"/>
  <c r="BE167" i="34"/>
  <c r="AC168" i="34"/>
  <c r="AW168" i="34"/>
  <c r="Y169" i="34"/>
  <c r="AS169" i="34"/>
  <c r="BM169" i="34"/>
  <c r="AO170" i="34"/>
  <c r="BI170" i="34"/>
  <c r="AG171" i="34"/>
  <c r="BE171" i="34"/>
  <c r="AC172" i="34"/>
  <c r="AW172" i="34"/>
  <c r="Y173" i="34"/>
  <c r="AS173" i="34"/>
  <c r="BM173" i="34"/>
  <c r="AO174" i="34"/>
  <c r="BI174" i="34"/>
  <c r="AG175" i="34"/>
  <c r="BE175" i="34"/>
  <c r="AC176" i="34"/>
  <c r="AW176" i="34"/>
  <c r="Y177" i="34"/>
  <c r="AS177" i="34"/>
  <c r="BM177" i="34"/>
  <c r="AO178" i="34"/>
  <c r="BI178" i="34"/>
  <c r="AG179" i="34"/>
  <c r="BE179" i="34"/>
  <c r="AC180" i="34"/>
  <c r="AW180" i="34"/>
  <c r="Y181" i="34"/>
  <c r="AS181" i="34"/>
  <c r="BM181" i="34"/>
  <c r="AO182" i="34"/>
  <c r="BI182" i="34"/>
  <c r="AG183" i="34"/>
  <c r="BE183" i="34"/>
  <c r="AC184" i="34"/>
  <c r="AW184" i="34"/>
  <c r="Y185" i="34"/>
  <c r="AS185" i="34"/>
  <c r="BM185" i="34"/>
  <c r="AO186" i="34"/>
  <c r="BI186" i="34"/>
  <c r="AG187" i="34"/>
  <c r="BE187" i="34"/>
  <c r="AC188" i="34"/>
  <c r="AW188" i="34"/>
  <c r="Y189" i="34"/>
  <c r="AS189" i="34"/>
  <c r="BM189" i="34"/>
  <c r="AO190" i="34"/>
  <c r="BI190" i="34"/>
  <c r="AG191" i="34"/>
  <c r="BE191" i="34"/>
  <c r="AC192" i="34"/>
  <c r="AW192" i="34"/>
  <c r="Y193" i="34"/>
  <c r="AS193" i="34"/>
  <c r="BM193" i="34"/>
  <c r="AO194" i="34"/>
  <c r="BI194" i="34"/>
  <c r="AC195" i="34"/>
  <c r="AS195" i="34"/>
  <c r="BI195" i="34"/>
  <c r="AC196" i="34"/>
  <c r="AS196" i="34"/>
  <c r="BI196" i="34"/>
  <c r="AC197" i="34"/>
  <c r="AS197" i="34"/>
  <c r="BI197" i="34"/>
  <c r="AC198" i="34"/>
  <c r="AS198" i="34"/>
  <c r="BI198" i="34"/>
  <c r="AC199" i="34"/>
  <c r="AS199" i="34"/>
  <c r="BI199" i="34"/>
  <c r="AC200" i="34"/>
  <c r="AS200" i="34"/>
  <c r="BI200" i="34"/>
  <c r="AC201" i="34"/>
  <c r="AS201" i="34"/>
  <c r="BI201" i="34"/>
  <c r="AC202" i="34"/>
  <c r="AS202" i="34"/>
  <c r="BI202" i="34"/>
  <c r="AC203" i="34"/>
  <c r="AS203" i="34"/>
  <c r="BI203" i="34"/>
  <c r="AC204" i="34"/>
  <c r="AS204" i="34"/>
  <c r="BI204" i="34"/>
  <c r="AC205" i="34"/>
  <c r="AS205" i="34"/>
  <c r="BI205" i="34"/>
  <c r="AC206" i="34"/>
  <c r="AS206" i="34"/>
  <c r="BI206" i="34"/>
  <c r="AC207" i="34"/>
  <c r="AS207" i="34"/>
  <c r="BI207" i="34"/>
  <c r="AC208" i="34"/>
  <c r="BR151" i="34"/>
  <c r="BR152" i="34"/>
  <c r="AP153" i="34"/>
  <c r="BF153" i="34"/>
  <c r="Z154" i="34"/>
  <c r="AP154" i="34"/>
  <c r="BF154" i="34"/>
  <c r="Z155" i="34"/>
  <c r="AP155" i="34"/>
  <c r="BF155" i="34"/>
  <c r="Z156" i="34"/>
  <c r="AP156" i="34"/>
  <c r="BF156" i="34"/>
  <c r="Z157" i="34"/>
  <c r="AP157" i="34"/>
  <c r="BF157" i="34"/>
  <c r="Z158" i="34"/>
  <c r="AP158" i="34"/>
  <c r="BF158" i="34"/>
  <c r="Z159" i="34"/>
  <c r="AP159" i="34"/>
  <c r="BF159" i="34"/>
  <c r="Z160" i="34"/>
  <c r="AP160" i="34"/>
  <c r="BF160" i="34"/>
  <c r="Z161" i="34"/>
  <c r="AP161" i="34"/>
  <c r="BF161" i="34"/>
  <c r="Z162" i="34"/>
  <c r="AP162" i="34"/>
  <c r="BF162" i="34"/>
  <c r="Z163" i="34"/>
  <c r="AP163" i="34"/>
  <c r="BF163" i="34"/>
  <c r="Z164" i="34"/>
  <c r="AP164" i="34"/>
  <c r="BF164" i="34"/>
  <c r="Z165" i="34"/>
  <c r="AP165" i="34"/>
  <c r="BF165" i="34"/>
  <c r="Z166" i="34"/>
  <c r="AP166" i="34"/>
  <c r="BF166" i="34"/>
  <c r="Z167" i="34"/>
  <c r="AP167" i="34"/>
  <c r="BF167" i="34"/>
  <c r="Z168" i="34"/>
  <c r="AP168" i="34"/>
  <c r="BF168" i="34"/>
  <c r="Z169" i="34"/>
  <c r="AP169" i="34"/>
  <c r="BF169" i="34"/>
  <c r="Z170" i="34"/>
  <c r="AP170" i="34"/>
  <c r="BF170" i="34"/>
  <c r="Z171" i="34"/>
  <c r="AP171" i="34"/>
  <c r="BF171" i="34"/>
  <c r="Z172" i="34"/>
  <c r="AP172" i="34"/>
  <c r="BF172" i="34"/>
  <c r="Z173" i="34"/>
  <c r="AP173" i="34"/>
  <c r="BF173" i="34"/>
  <c r="Z174" i="34"/>
  <c r="AP174" i="34"/>
  <c r="BF174" i="34"/>
  <c r="Z175" i="34"/>
  <c r="AP175" i="34"/>
  <c r="BF175" i="34"/>
  <c r="Z176" i="34"/>
  <c r="AP176" i="34"/>
  <c r="BF176" i="34"/>
  <c r="Z177" i="34"/>
  <c r="AP177" i="34"/>
  <c r="BF177" i="34"/>
  <c r="Z178" i="34"/>
  <c r="AP178" i="34"/>
  <c r="BF178" i="34"/>
  <c r="Z179" i="34"/>
  <c r="AP179" i="34"/>
  <c r="BF179" i="34"/>
  <c r="Z180" i="34"/>
  <c r="AP180" i="34"/>
  <c r="BF180" i="34"/>
  <c r="Z181" i="34"/>
  <c r="AP181" i="34"/>
  <c r="BF181" i="34"/>
  <c r="Z182" i="34"/>
  <c r="AP182" i="34"/>
  <c r="BF182" i="34"/>
  <c r="Z183" i="34"/>
  <c r="AP183" i="34"/>
  <c r="BF183" i="34"/>
  <c r="Z184" i="34"/>
  <c r="AP184" i="34"/>
  <c r="BF184" i="34"/>
  <c r="Z185" i="34"/>
  <c r="AP185" i="34"/>
  <c r="BF185" i="34"/>
  <c r="Z186" i="34"/>
  <c r="AP186" i="34"/>
  <c r="BF186" i="34"/>
  <c r="Z187" i="34"/>
  <c r="AP187" i="34"/>
  <c r="BF187" i="34"/>
  <c r="Z188" i="34"/>
  <c r="AP188" i="34"/>
  <c r="BF188" i="34"/>
  <c r="Z189" i="34"/>
  <c r="AP189" i="34"/>
  <c r="BF189" i="34"/>
  <c r="Z190" i="34"/>
  <c r="AP190" i="34"/>
  <c r="BF190" i="34"/>
  <c r="Z191" i="34"/>
  <c r="AP191" i="34"/>
  <c r="BF191" i="34"/>
  <c r="Z192" i="34"/>
  <c r="AP192" i="34"/>
  <c r="BF192" i="34"/>
  <c r="Z193" i="34"/>
  <c r="AP193" i="34"/>
  <c r="BF193" i="34"/>
  <c r="Z194" i="34"/>
  <c r="AP194" i="34"/>
  <c r="BF194" i="34"/>
  <c r="Z195" i="34"/>
  <c r="AP195" i="34"/>
  <c r="BF195" i="34"/>
  <c r="Z196" i="34"/>
  <c r="AP196" i="34"/>
  <c r="BF196" i="34"/>
  <c r="Z197" i="34"/>
  <c r="AP197" i="34"/>
  <c r="BF197" i="34"/>
  <c r="Z198" i="34"/>
  <c r="AP198" i="34"/>
  <c r="BF198" i="34"/>
  <c r="Z199" i="34"/>
  <c r="AP199" i="34"/>
  <c r="BF199" i="34"/>
  <c r="Z200" i="34"/>
  <c r="AP200" i="34"/>
  <c r="BF200" i="34"/>
  <c r="Z201" i="34"/>
  <c r="AP201" i="34"/>
  <c r="BF201" i="34"/>
  <c r="Z202" i="34"/>
  <c r="AP202" i="34"/>
  <c r="BF202" i="34"/>
  <c r="Z203" i="34"/>
  <c r="AP203" i="34"/>
  <c r="BF203" i="34"/>
  <c r="Z204" i="34"/>
  <c r="AP204" i="34"/>
  <c r="BF204" i="34"/>
  <c r="Z205" i="34"/>
  <c r="AP205" i="34"/>
  <c r="BF205" i="34"/>
  <c r="Z206" i="34"/>
  <c r="AP206" i="34"/>
  <c r="BF206" i="34"/>
  <c r="Z207" i="34"/>
  <c r="AP207" i="34"/>
  <c r="BF207" i="34"/>
  <c r="Z208" i="34"/>
  <c r="AP208" i="34"/>
  <c r="BF208" i="34"/>
  <c r="Z209" i="34"/>
  <c r="AP209" i="34"/>
  <c r="W208" i="34"/>
  <c r="BM208" i="34"/>
  <c r="AN209" i="34"/>
  <c r="BF209" i="34"/>
  <c r="Z210" i="34"/>
  <c r="AP210" i="34"/>
  <c r="BF210" i="34"/>
  <c r="Z211" i="34"/>
  <c r="AP211" i="34"/>
  <c r="BF211" i="34"/>
  <c r="Z212" i="34"/>
  <c r="AP212" i="34"/>
  <c r="BF212" i="34"/>
  <c r="Z213" i="34"/>
  <c r="AP213" i="34"/>
  <c r="BF213" i="34"/>
  <c r="Z214" i="34"/>
  <c r="AP214" i="34"/>
  <c r="BF214" i="34"/>
  <c r="Z215" i="34"/>
  <c r="AP215" i="34"/>
  <c r="BF215" i="34"/>
  <c r="Z216" i="34"/>
  <c r="AP216" i="34"/>
  <c r="BF216" i="34"/>
  <c r="Z217" i="34"/>
  <c r="AP217" i="34"/>
  <c r="BF217" i="34"/>
  <c r="Z218" i="34"/>
  <c r="AP218" i="34"/>
  <c r="BF218" i="34"/>
  <c r="Z219" i="34"/>
  <c r="AP219" i="34"/>
  <c r="BF219" i="34"/>
  <c r="Z220" i="34"/>
  <c r="AP220" i="34"/>
  <c r="BF220" i="34"/>
  <c r="Z221" i="34"/>
  <c r="AP221" i="34"/>
  <c r="BF221" i="34"/>
  <c r="Z222" i="34"/>
  <c r="AP222" i="34"/>
  <c r="BF222" i="34"/>
  <c r="Z223" i="34"/>
  <c r="AP223" i="34"/>
  <c r="BF223" i="34"/>
  <c r="Z224" i="34"/>
  <c r="AP224" i="34"/>
  <c r="BF224" i="34"/>
  <c r="Z225" i="34"/>
  <c r="AP225" i="34"/>
  <c r="BF225" i="34"/>
  <c r="Z226" i="34"/>
  <c r="AP226" i="34"/>
  <c r="BF226" i="34"/>
  <c r="Z227" i="34"/>
  <c r="AP227" i="34"/>
  <c r="BF227" i="34"/>
  <c r="Z228" i="34"/>
  <c r="AP228" i="34"/>
  <c r="BF228" i="34"/>
  <c r="Z229" i="34"/>
  <c r="AP229" i="34"/>
  <c r="BF229" i="34"/>
  <c r="Z230" i="34"/>
  <c r="AP230" i="34"/>
  <c r="BF230" i="34"/>
  <c r="Z231" i="34"/>
  <c r="AP231" i="34"/>
  <c r="BF231" i="34"/>
  <c r="Z232" i="34"/>
  <c r="AP232" i="34"/>
  <c r="BF232" i="34"/>
  <c r="Z233" i="34"/>
  <c r="AP233" i="34"/>
  <c r="BF233" i="34"/>
  <c r="Z234" i="34"/>
  <c r="AP234" i="34"/>
  <c r="BF234" i="34"/>
  <c r="Z235" i="34"/>
  <c r="AP235" i="34"/>
  <c r="BF235" i="34"/>
  <c r="Z236" i="34"/>
  <c r="AP236" i="34"/>
  <c r="BF236" i="34"/>
  <c r="Z237" i="34"/>
  <c r="AP237" i="34"/>
  <c r="BF237" i="34"/>
  <c r="Z238" i="34"/>
  <c r="AP238" i="34"/>
  <c r="BF238" i="34"/>
  <c r="Z239" i="34"/>
  <c r="AP239" i="34"/>
  <c r="BF239" i="34"/>
  <c r="Z240" i="34"/>
  <c r="AP240" i="34"/>
  <c r="BF240" i="34"/>
  <c r="Z241" i="34"/>
  <c r="AP241" i="34"/>
  <c r="BF241" i="34"/>
  <c r="Z242" i="34"/>
  <c r="AP242" i="34"/>
  <c r="BF242" i="34"/>
  <c r="Z243" i="34"/>
  <c r="AP243" i="34"/>
  <c r="BF243" i="34"/>
  <c r="Z244" i="34"/>
  <c r="AP244" i="34"/>
  <c r="BF244" i="34"/>
  <c r="Z245" i="34"/>
  <c r="AP245" i="34"/>
  <c r="AH111" i="34"/>
  <c r="BC97" i="34"/>
  <c r="AU101" i="34"/>
  <c r="AM103" i="34"/>
  <c r="W105" i="34"/>
  <c r="W107" i="34"/>
  <c r="BG108" i="34"/>
  <c r="AU110" i="34"/>
  <c r="BG112" i="34"/>
  <c r="AQ114" i="34"/>
  <c r="AE116" i="34"/>
  <c r="AM118" i="34"/>
  <c r="AA120" i="34"/>
  <c r="BC121" i="34"/>
  <c r="BP122" i="34"/>
  <c r="BJ124" i="34"/>
  <c r="AL126" i="34"/>
  <c r="BF127" i="34"/>
  <c r="BR128" i="34"/>
  <c r="AP130" i="34"/>
  <c r="BR131" i="34"/>
  <c r="AP133" i="34"/>
  <c r="BB134" i="34"/>
  <c r="Z136" i="34"/>
  <c r="AT137" i="34"/>
  <c r="BJ138" i="34"/>
  <c r="AP140" i="34"/>
  <c r="AL141" i="34"/>
  <c r="AL142" i="34"/>
  <c r="AT143" i="34"/>
  <c r="AT144" i="34"/>
  <c r="AP145" i="34"/>
  <c r="BB146" i="34"/>
  <c r="BB147" i="34"/>
  <c r="BB148" i="34"/>
  <c r="BJ149" i="34"/>
  <c r="BF150" i="34"/>
  <c r="BF151" i="34"/>
  <c r="AU124" i="34"/>
  <c r="AU125" i="34"/>
  <c r="AM126" i="34"/>
  <c r="AY127" i="34"/>
  <c r="AY128" i="34"/>
  <c r="BC129" i="34"/>
  <c r="AY130" i="34"/>
  <c r="AI131" i="34"/>
  <c r="AA132" i="34"/>
  <c r="BO132" i="34"/>
  <c r="BG133" i="34"/>
  <c r="AQ134" i="34"/>
  <c r="AI135" i="34"/>
  <c r="AA136" i="34"/>
  <c r="BK136" i="34"/>
  <c r="BG137" i="34"/>
  <c r="AQ138" i="34"/>
  <c r="AE139" i="34"/>
  <c r="AA140" i="34"/>
  <c r="BK140" i="34"/>
  <c r="AU141" i="34"/>
  <c r="AQ142" i="34"/>
  <c r="AE143" i="34"/>
  <c r="BO143" i="34"/>
  <c r="BK144" i="34"/>
  <c r="AU145" i="34"/>
  <c r="AI146" i="34"/>
  <c r="AE147" i="34"/>
  <c r="BO147" i="34"/>
  <c r="AY148" i="34"/>
  <c r="AU149" i="34"/>
  <c r="AI150" i="34"/>
  <c r="AA151" i="34"/>
  <c r="BO151" i="34"/>
  <c r="AQ152" i="34"/>
  <c r="W153" i="34"/>
  <c r="BL123" i="34"/>
  <c r="AR124" i="34"/>
  <c r="BP124" i="34"/>
  <c r="AZ125" i="34"/>
  <c r="AF126" i="34"/>
  <c r="BH126" i="34"/>
  <c r="AR127" i="34"/>
  <c r="BP127" i="34"/>
  <c r="AV128" i="34"/>
  <c r="AF129" i="34"/>
  <c r="BH129" i="34"/>
  <c r="AJ130" i="34"/>
  <c r="BP130" i="34"/>
  <c r="AV131" i="34"/>
  <c r="AB132" i="34"/>
  <c r="BH132" i="34"/>
  <c r="AJ133" i="34"/>
  <c r="BL133" i="34"/>
  <c r="AV134" i="34"/>
  <c r="AB135" i="34"/>
  <c r="AZ135" i="34"/>
  <c r="AJ136" i="34"/>
  <c r="BL136" i="34"/>
  <c r="AR137" i="34"/>
  <c r="AB138" i="34"/>
  <c r="AZ138" i="34"/>
  <c r="AF139" i="34"/>
  <c r="BL139" i="34"/>
  <c r="AR140" i="34"/>
  <c r="BP140" i="34"/>
  <c r="AZ141" i="34"/>
  <c r="AF142" i="34"/>
  <c r="BH142" i="34"/>
  <c r="AR143" i="34"/>
  <c r="BP143" i="34"/>
  <c r="AV144" i="34"/>
  <c r="AF145" i="34"/>
  <c r="BH145" i="34"/>
  <c r="AJ146" i="34"/>
  <c r="BP146" i="34"/>
  <c r="AV147" i="34"/>
  <c r="AB148" i="34"/>
  <c r="BH148" i="34"/>
  <c r="AJ149" i="34"/>
  <c r="BL149" i="34"/>
  <c r="AV150" i="34"/>
  <c r="AB151" i="34"/>
  <c r="AZ151" i="34"/>
  <c r="AJ152" i="34"/>
  <c r="AL123" i="34"/>
  <c r="AC124" i="34"/>
  <c r="BI124" i="34"/>
  <c r="AK125" i="34"/>
  <c r="BM125" i="34"/>
  <c r="AW126" i="34"/>
  <c r="AC127" i="34"/>
  <c r="BA127" i="34"/>
  <c r="AK128" i="34"/>
  <c r="BM128" i="34"/>
  <c r="AS129" i="34"/>
  <c r="AC130" i="34"/>
  <c r="BA130" i="34"/>
  <c r="AG131" i="34"/>
  <c r="BM131" i="34"/>
  <c r="AS132" i="34"/>
  <c r="BQ132" i="34"/>
  <c r="BA133" i="34"/>
  <c r="AG134" i="34"/>
  <c r="BI134" i="34"/>
  <c r="AS135" i="34"/>
  <c r="BQ135" i="34"/>
  <c r="AW136" i="34"/>
  <c r="AG137" i="34"/>
  <c r="BI137" i="34"/>
  <c r="AK138" i="34"/>
  <c r="BQ138" i="34"/>
  <c r="AW139" i="34"/>
  <c r="AC140" i="34"/>
  <c r="BI140" i="34"/>
  <c r="AK141" i="34"/>
  <c r="BM141" i="34"/>
  <c r="AW142" i="34"/>
  <c r="AC143" i="34"/>
  <c r="BA143" i="34"/>
  <c r="AK144" i="34"/>
  <c r="BM144" i="34"/>
  <c r="AS145" i="34"/>
  <c r="AC146" i="34"/>
  <c r="BA146" i="34"/>
  <c r="AG147" i="34"/>
  <c r="BM147" i="34"/>
  <c r="AS148" i="34"/>
  <c r="BQ148" i="34"/>
  <c r="BA149" i="34"/>
  <c r="AG150" i="34"/>
  <c r="BI150" i="34"/>
  <c r="AS151" i="34"/>
  <c r="BQ151" i="34"/>
  <c r="AW152" i="34"/>
  <c r="Z152" i="34"/>
  <c r="AM153" i="34"/>
  <c r="BK153" i="34"/>
  <c r="AU154" i="34"/>
  <c r="AA155" i="34"/>
  <c r="BC155" i="34"/>
  <c r="AM156" i="34"/>
  <c r="BK156" i="34"/>
  <c r="AQ157" i="34"/>
  <c r="AA158" i="34"/>
  <c r="BC158" i="34"/>
  <c r="AE159" i="34"/>
  <c r="BK159" i="34"/>
  <c r="AQ160" i="34"/>
  <c r="W161" i="34"/>
  <c r="BC161" i="34"/>
  <c r="AE162" i="34"/>
  <c r="BG162" i="34"/>
  <c r="AQ163" i="34"/>
  <c r="BK163" i="34"/>
  <c r="AI164" i="34"/>
  <c r="BG164" i="34"/>
  <c r="AE165" i="34"/>
  <c r="AY165" i="34"/>
  <c r="AA166" i="34"/>
  <c r="AU166" i="34"/>
  <c r="BO166" i="34"/>
  <c r="AQ167" i="34"/>
  <c r="BK167" i="34"/>
  <c r="AI168" i="34"/>
  <c r="BG168" i="34"/>
  <c r="AE169" i="34"/>
  <c r="AY169" i="34"/>
  <c r="AA170" i="34"/>
  <c r="AU170" i="34"/>
  <c r="BO170" i="34"/>
  <c r="AQ171" i="34"/>
  <c r="BK171" i="34"/>
  <c r="AI172" i="34"/>
  <c r="BG172" i="34"/>
  <c r="AE173" i="34"/>
  <c r="AY173" i="34"/>
  <c r="AA174" i="34"/>
  <c r="AU174" i="34"/>
  <c r="BO174" i="34"/>
  <c r="AQ175" i="34"/>
  <c r="BK175" i="34"/>
  <c r="AI176" i="34"/>
  <c r="BG176" i="34"/>
  <c r="AE177" i="34"/>
  <c r="AY177" i="34"/>
  <c r="AA178" i="34"/>
  <c r="AU178" i="34"/>
  <c r="BO178" i="34"/>
  <c r="AQ179" i="34"/>
  <c r="BK179" i="34"/>
  <c r="AI180" i="34"/>
  <c r="BG180" i="34"/>
  <c r="AE181" i="34"/>
  <c r="AY181" i="34"/>
  <c r="AA182" i="34"/>
  <c r="AU182" i="34"/>
  <c r="BO182" i="34"/>
  <c r="AQ183" i="34"/>
  <c r="BK183" i="34"/>
  <c r="AI184" i="34"/>
  <c r="BG184" i="34"/>
  <c r="AE185" i="34"/>
  <c r="AY185" i="34"/>
  <c r="AA186" i="34"/>
  <c r="AU186" i="34"/>
  <c r="BO186" i="34"/>
  <c r="AQ187" i="34"/>
  <c r="BK187" i="34"/>
  <c r="AI188" i="34"/>
  <c r="BG188" i="34"/>
  <c r="AE189" i="34"/>
  <c r="AY189" i="34"/>
  <c r="AA190" i="34"/>
  <c r="AU190" i="34"/>
  <c r="BO190" i="34"/>
  <c r="AQ191" i="34"/>
  <c r="BK191" i="34"/>
  <c r="AI192" i="34"/>
  <c r="BG192" i="34"/>
  <c r="AE193" i="34"/>
  <c r="AY193" i="34"/>
  <c r="AA194" i="34"/>
  <c r="AU194" i="34"/>
  <c r="BO194" i="34"/>
  <c r="AQ195" i="34"/>
  <c r="BK195" i="34"/>
  <c r="AI196" i="34"/>
  <c r="BG196" i="34"/>
  <c r="AE197" i="34"/>
  <c r="AY197" i="34"/>
  <c r="AA198" i="34"/>
  <c r="AU198" i="34"/>
  <c r="BO198" i="34"/>
  <c r="AQ199" i="34"/>
  <c r="BK199" i="34"/>
  <c r="AI200" i="34"/>
  <c r="BG200" i="34"/>
  <c r="AE201" i="34"/>
  <c r="AY201" i="34"/>
  <c r="AA202" i="34"/>
  <c r="AU202" i="34"/>
  <c r="BO202" i="34"/>
  <c r="AQ203" i="34"/>
  <c r="BK203" i="34"/>
  <c r="AI204" i="34"/>
  <c r="BG204" i="34"/>
  <c r="AE205" i="34"/>
  <c r="AY205" i="34"/>
  <c r="AA206" i="34"/>
  <c r="AU206" i="34"/>
  <c r="BO206" i="34"/>
  <c r="BN152" i="34"/>
  <c r="AR153" i="34"/>
  <c r="BL153" i="34"/>
  <c r="AN154" i="34"/>
  <c r="BH154" i="34"/>
  <c r="AF155" i="34"/>
  <c r="BD155" i="34"/>
  <c r="AB156" i="34"/>
  <c r="AV156" i="34"/>
  <c r="X157" i="34"/>
  <c r="AR157" i="34"/>
  <c r="BL157" i="34"/>
  <c r="AN158" i="34"/>
  <c r="BH158" i="34"/>
  <c r="AF159" i="34"/>
  <c r="BD159" i="34"/>
  <c r="AB160" i="34"/>
  <c r="AV160" i="34"/>
  <c r="X161" i="34"/>
  <c r="AR161" i="34"/>
  <c r="BL161" i="34"/>
  <c r="AN162" i="34"/>
  <c r="BH162" i="34"/>
  <c r="AF163" i="34"/>
  <c r="BD163" i="34"/>
  <c r="AB164" i="34"/>
  <c r="AV164" i="34"/>
  <c r="X165" i="34"/>
  <c r="AR165" i="34"/>
  <c r="BL165" i="34"/>
  <c r="AN166" i="34"/>
  <c r="BH166" i="34"/>
  <c r="AF167" i="34"/>
  <c r="BD167" i="34"/>
  <c r="AB168" i="34"/>
  <c r="AV168" i="34"/>
  <c r="X169" i="34"/>
  <c r="AR169" i="34"/>
  <c r="BL169" i="34"/>
  <c r="AN170" i="34"/>
  <c r="BH170" i="34"/>
  <c r="AF171" i="34"/>
  <c r="BD171" i="34"/>
  <c r="AB172" i="34"/>
  <c r="AV172" i="34"/>
  <c r="X173" i="34"/>
  <c r="AR173" i="34"/>
  <c r="BL173" i="34"/>
  <c r="AN174" i="34"/>
  <c r="BH174" i="34"/>
  <c r="AF175" i="34"/>
  <c r="AB102" i="34"/>
  <c r="AM100" i="34"/>
  <c r="AM104" i="34"/>
  <c r="BK107" i="34"/>
  <c r="BG111" i="34"/>
  <c r="AM115" i="34"/>
  <c r="AE119" i="34"/>
  <c r="BK122" i="34"/>
  <c r="BF125" i="34"/>
  <c r="AD128" i="34"/>
  <c r="AD131" i="34"/>
  <c r="AD134" i="34"/>
  <c r="BB136" i="34"/>
  <c r="BB139" i="34"/>
  <c r="BJ141" i="34"/>
  <c r="BR143" i="34"/>
  <c r="BR145" i="34"/>
  <c r="AD148" i="34"/>
  <c r="AD150" i="34"/>
  <c r="BO123" i="34"/>
  <c r="AE126" i="34"/>
  <c r="W128" i="34"/>
  <c r="AE130" i="34"/>
  <c r="BG131" i="34"/>
  <c r="AI133" i="34"/>
  <c r="BK134" i="34"/>
  <c r="AU136" i="34"/>
  <c r="BO137" i="34"/>
  <c r="AY139" i="34"/>
  <c r="AI141" i="34"/>
  <c r="BG142" i="34"/>
  <c r="AQ144" i="34"/>
  <c r="BO145" i="34"/>
  <c r="AU147" i="34"/>
  <c r="AA149" i="34"/>
  <c r="BG150" i="34"/>
  <c r="AA152" i="34"/>
  <c r="AJ123" i="34"/>
  <c r="BH124" i="34"/>
  <c r="BL125" i="34"/>
  <c r="AB127" i="34"/>
  <c r="AJ128" i="34"/>
  <c r="AR129" i="34"/>
  <c r="AZ130" i="34"/>
  <c r="BL131" i="34"/>
  <c r="BP132" i="34"/>
  <c r="AF134" i="34"/>
  <c r="AR135" i="34"/>
  <c r="AV136" i="34"/>
  <c r="BH137" i="34"/>
  <c r="BP138" i="34"/>
  <c r="AB140" i="34"/>
  <c r="AJ141" i="34"/>
  <c r="AV142" i="34"/>
  <c r="AZ143" i="34"/>
  <c r="BL144" i="34"/>
  <c r="AB146" i="34"/>
  <c r="AF147" i="34"/>
  <c r="AR148" i="34"/>
  <c r="AZ149" i="34"/>
  <c r="BH150" i="34"/>
  <c r="BP151" i="34"/>
  <c r="BM123" i="34"/>
  <c r="BQ124" i="34"/>
  <c r="AG126" i="34"/>
  <c r="AS127" i="34"/>
  <c r="AW128" i="34"/>
  <c r="BI129" i="34"/>
  <c r="BQ130" i="34"/>
  <c r="AC132" i="34"/>
  <c r="AK133" i="34"/>
  <c r="AW134" i="34"/>
  <c r="BA135" i="34"/>
  <c r="BM136" i="34"/>
  <c r="AC138" i="34"/>
  <c r="AG139" i="34"/>
  <c r="AS140" i="34"/>
  <c r="BA141" i="34"/>
  <c r="BI142" i="34"/>
  <c r="BQ143" i="34"/>
  <c r="AG145" i="34"/>
  <c r="AK146" i="34"/>
  <c r="AW147" i="34"/>
  <c r="BI148" i="34"/>
  <c r="BM149" i="34"/>
  <c r="AP115" i="34"/>
  <c r="BC101" i="34"/>
  <c r="BC105" i="34"/>
  <c r="AA109" i="34"/>
  <c r="W113" i="34"/>
  <c r="W117" i="34"/>
  <c r="AU120" i="34"/>
  <c r="BR123" i="34"/>
  <c r="BB126" i="34"/>
  <c r="AP129" i="34"/>
  <c r="AD132" i="34"/>
  <c r="AD135" i="34"/>
  <c r="BF137" i="34"/>
  <c r="AT140" i="34"/>
  <c r="BF142" i="34"/>
  <c r="BB144" i="34"/>
  <c r="BJ146" i="34"/>
  <c r="BR148" i="34"/>
  <c r="Z151" i="34"/>
  <c r="AY124" i="34"/>
  <c r="BK126" i="34"/>
  <c r="BK128" i="34"/>
  <c r="BG130" i="34"/>
  <c r="AQ132" i="34"/>
  <c r="BK133" i="34"/>
  <c r="AU135" i="34"/>
  <c r="AA137" i="34"/>
  <c r="AY138" i="34"/>
  <c r="AE140" i="34"/>
  <c r="BK141" i="34"/>
  <c r="AI143" i="34"/>
  <c r="BO144" i="34"/>
  <c r="AY146" i="34"/>
  <c r="AA148" i="34"/>
  <c r="BG149" i="34"/>
  <c r="AI151" i="34"/>
  <c r="AY152" i="34"/>
  <c r="BP123" i="34"/>
  <c r="AF125" i="34"/>
  <c r="AJ126" i="34"/>
  <c r="AV127" i="34"/>
  <c r="BH128" i="34"/>
  <c r="BL129" i="34"/>
  <c r="AB131" i="34"/>
  <c r="AJ132" i="34"/>
  <c r="AR133" i="34"/>
  <c r="AZ134" i="34"/>
  <c r="BL135" i="34"/>
  <c r="BP136" i="34"/>
  <c r="AF138" i="34"/>
  <c r="AR139" i="34"/>
  <c r="AV140" i="34"/>
  <c r="BH141" i="34"/>
  <c r="BP142" i="34"/>
  <c r="AB144" i="34"/>
  <c r="AJ145" i="34"/>
  <c r="AV146" i="34"/>
  <c r="AZ147" i="34"/>
  <c r="BL148" i="34"/>
  <c r="AB150" i="34"/>
  <c r="AF151" i="34"/>
  <c r="AR152" i="34"/>
  <c r="AK124" i="34"/>
  <c r="AS125" i="34"/>
  <c r="BA126" i="34"/>
  <c r="BM127" i="34"/>
  <c r="BQ128" i="34"/>
  <c r="AG130" i="34"/>
  <c r="AS131" i="34"/>
  <c r="AW132" i="34"/>
  <c r="BI133" i="34"/>
  <c r="BQ134" i="34"/>
  <c r="AC136" i="34"/>
  <c r="AK137" i="34"/>
  <c r="AW138" i="34"/>
  <c r="BA139" i="34"/>
  <c r="BM140" i="34"/>
  <c r="AC142" i="34"/>
  <c r="AG143" i="34"/>
  <c r="AS144" i="34"/>
  <c r="BA145" i="34"/>
  <c r="BI146" i="34"/>
  <c r="BQ147" i="34"/>
  <c r="AG149" i="34"/>
  <c r="AK150" i="34"/>
  <c r="AW151" i="34"/>
  <c r="BI152" i="34"/>
  <c r="AQ153" i="34"/>
  <c r="BC154" i="34"/>
  <c r="BK155" i="34"/>
  <c r="W157" i="34"/>
  <c r="AE158" i="34"/>
  <c r="AQ159" i="34"/>
  <c r="AU160" i="34"/>
  <c r="BG161" i="34"/>
  <c r="W163" i="34"/>
  <c r="BO163" i="34"/>
  <c r="BK164" i="34"/>
  <c r="BG165" i="34"/>
  <c r="AY166" i="34"/>
  <c r="AU167" i="34"/>
  <c r="AQ168" i="34"/>
  <c r="AI169" i="34"/>
  <c r="AE170" i="34"/>
  <c r="AA171" i="34"/>
  <c r="BO171" i="34"/>
  <c r="BK172" i="34"/>
  <c r="BG173" i="34"/>
  <c r="AY174" i="34"/>
  <c r="AU175" i="34"/>
  <c r="AQ176" i="34"/>
  <c r="AI177" i="34"/>
  <c r="AE178" i="34"/>
  <c r="AA179" i="34"/>
  <c r="BO179" i="34"/>
  <c r="BK180" i="34"/>
  <c r="BG181" i="34"/>
  <c r="AY182" i="34"/>
  <c r="AU183" i="34"/>
  <c r="AQ184" i="34"/>
  <c r="AI185" i="34"/>
  <c r="AE186" i="34"/>
  <c r="AA187" i="34"/>
  <c r="BO187" i="34"/>
  <c r="BK188" i="34"/>
  <c r="BG189" i="34"/>
  <c r="AY190" i="34"/>
  <c r="AU191" i="34"/>
  <c r="AQ192" i="34"/>
  <c r="AI193" i="34"/>
  <c r="AE194" i="34"/>
  <c r="AA195" i="34"/>
  <c r="BO195" i="34"/>
  <c r="BK196" i="34"/>
  <c r="BG197" i="34"/>
  <c r="AY198" i="34"/>
  <c r="AU199" i="34"/>
  <c r="AQ200" i="34"/>
  <c r="AI201" i="34"/>
  <c r="AE202" i="34"/>
  <c r="AA203" i="34"/>
  <c r="BO203" i="34"/>
  <c r="BK204" i="34"/>
  <c r="BG205" i="34"/>
  <c r="AY206" i="34"/>
  <c r="Z153" i="34"/>
  <c r="X154" i="34"/>
  <c r="BL154" i="34"/>
  <c r="BH155" i="34"/>
  <c r="BD156" i="34"/>
  <c r="AV157" i="34"/>
  <c r="AR158" i="34"/>
  <c r="AN159" i="34"/>
  <c r="AF160" i="34"/>
  <c r="AB161" i="34"/>
  <c r="X162" i="34"/>
  <c r="BL162" i="34"/>
  <c r="BH163" i="34"/>
  <c r="BD164" i="34"/>
  <c r="AV165" i="34"/>
  <c r="AR166" i="34"/>
  <c r="AN167" i="34"/>
  <c r="AF168" i="34"/>
  <c r="AB169" i="34"/>
  <c r="X170" i="34"/>
  <c r="BL170" i="34"/>
  <c r="BH171" i="34"/>
  <c r="BD172" i="34"/>
  <c r="AV173" i="34"/>
  <c r="AR174" i="34"/>
  <c r="AN175" i="34"/>
  <c r="BL175" i="34"/>
  <c r="AV176" i="34"/>
  <c r="AB177" i="34"/>
  <c r="BD177" i="34"/>
  <c r="AN178" i="34"/>
  <c r="BL178" i="34"/>
  <c r="AR179" i="34"/>
  <c r="AB180" i="34"/>
  <c r="BD180" i="34"/>
  <c r="AF181" i="34"/>
  <c r="BL181" i="34"/>
  <c r="AR182" i="34"/>
  <c r="X183" i="34"/>
  <c r="BD183" i="34"/>
  <c r="AF184" i="34"/>
  <c r="BH184" i="34"/>
  <c r="AR185" i="34"/>
  <c r="X186" i="34"/>
  <c r="AV186" i="34"/>
  <c r="AF187" i="34"/>
  <c r="BH187" i="34"/>
  <c r="AN188" i="34"/>
  <c r="X189" i="34"/>
  <c r="AV189" i="34"/>
  <c r="AB190" i="34"/>
  <c r="BH190" i="34"/>
  <c r="AN191" i="34"/>
  <c r="BL191" i="34"/>
  <c r="AV192" i="34"/>
  <c r="AB193" i="34"/>
  <c r="BD193" i="34"/>
  <c r="AN194" i="34"/>
  <c r="BL194" i="34"/>
  <c r="AR195" i="34"/>
  <c r="AB196" i="34"/>
  <c r="BD196" i="34"/>
  <c r="AF197" i="34"/>
  <c r="BL197" i="34"/>
  <c r="AR198" i="34"/>
  <c r="X199" i="34"/>
  <c r="BD199" i="34"/>
  <c r="AF200" i="34"/>
  <c r="BH200" i="34"/>
  <c r="AR201" i="34"/>
  <c r="X202" i="34"/>
  <c r="AV202" i="34"/>
  <c r="AF203" i="34"/>
  <c r="BH203" i="34"/>
  <c r="AN204" i="34"/>
  <c r="X205" i="34"/>
  <c r="AV205" i="34"/>
  <c r="AB206" i="34"/>
  <c r="BH206" i="34"/>
  <c r="AN207" i="34"/>
  <c r="BL207" i="34"/>
  <c r="AV208" i="34"/>
  <c r="AH152" i="34"/>
  <c r="AO153" i="34"/>
  <c r="Y154" i="34"/>
  <c r="AW154" i="34"/>
  <c r="AC155" i="34"/>
  <c r="BI155" i="34"/>
  <c r="AO156" i="34"/>
  <c r="BM156" i="34"/>
  <c r="AW157" i="34"/>
  <c r="AC158" i="34"/>
  <c r="BE158" i="34"/>
  <c r="AO159" i="34"/>
  <c r="BM159" i="34"/>
  <c r="AS160" i="34"/>
  <c r="AC161" i="34"/>
  <c r="BE161" i="34"/>
  <c r="AG162" i="34"/>
  <c r="BM162" i="34"/>
  <c r="AS163" i="34"/>
  <c r="Y164" i="34"/>
  <c r="BE164" i="34"/>
  <c r="AG165" i="34"/>
  <c r="BI165" i="34"/>
  <c r="AS166" i="34"/>
  <c r="Y167" i="34"/>
  <c r="AW167" i="34"/>
  <c r="AG168" i="34"/>
  <c r="BI168" i="34"/>
  <c r="AO169" i="34"/>
  <c r="Y170" i="34"/>
  <c r="AW170" i="34"/>
  <c r="AC171" i="34"/>
  <c r="BI171" i="34"/>
  <c r="AO172" i="34"/>
  <c r="BM172" i="34"/>
  <c r="AW173" i="34"/>
  <c r="AC174" i="34"/>
  <c r="BE174" i="34"/>
  <c r="AO175" i="34"/>
  <c r="BM175" i="34"/>
  <c r="AS176" i="34"/>
  <c r="AC177" i="34"/>
  <c r="BE177" i="34"/>
  <c r="AG178" i="34"/>
  <c r="BM178" i="34"/>
  <c r="AS179" i="34"/>
  <c r="Y180" i="34"/>
  <c r="BE180" i="34"/>
  <c r="AG181" i="34"/>
  <c r="BI181" i="34"/>
  <c r="AS182" i="34"/>
  <c r="Y183" i="34"/>
  <c r="AW183" i="34"/>
  <c r="AG184" i="34"/>
  <c r="BI184" i="34"/>
  <c r="AO185" i="34"/>
  <c r="Y186" i="34"/>
  <c r="AW186" i="34"/>
  <c r="AC187" i="34"/>
  <c r="BI187" i="34"/>
  <c r="AO188" i="34"/>
  <c r="BM188" i="34"/>
  <c r="AW189" i="34"/>
  <c r="AC190" i="34"/>
  <c r="BE190" i="34"/>
  <c r="AO191" i="34"/>
  <c r="BM191" i="34"/>
  <c r="AS192" i="34"/>
  <c r="AC193" i="34"/>
  <c r="BE193" i="34"/>
  <c r="AG194" i="34"/>
  <c r="BM194" i="34"/>
  <c r="AK195" i="34"/>
  <c r="BE195" i="34"/>
  <c r="AG196" i="34"/>
  <c r="BA196" i="34"/>
  <c r="Y197" i="34"/>
  <c r="AW197" i="34"/>
  <c r="BQ197" i="34"/>
  <c r="AO198" i="34"/>
  <c r="BM198" i="34"/>
  <c r="AK199" i="34"/>
  <c r="BE199" i="34"/>
  <c r="AG200" i="34"/>
  <c r="BA200" i="34"/>
  <c r="Y201" i="34"/>
  <c r="AW201" i="34"/>
  <c r="BQ201" i="34"/>
  <c r="AO202" i="34"/>
  <c r="BM202" i="34"/>
  <c r="AK203" i="34"/>
  <c r="BE203" i="34"/>
  <c r="AG204" i="34"/>
  <c r="BA204" i="34"/>
  <c r="Y205" i="34"/>
  <c r="AW205" i="34"/>
  <c r="BQ205" i="34"/>
  <c r="AO206" i="34"/>
  <c r="BM206" i="34"/>
  <c r="AK207" i="34"/>
  <c r="BE207" i="34"/>
  <c r="AG208" i="34"/>
  <c r="BB152" i="34"/>
  <c r="AL153" i="34"/>
  <c r="BJ153" i="34"/>
  <c r="AH154" i="34"/>
  <c r="BB154" i="34"/>
  <c r="AD155" i="34"/>
  <c r="AX155" i="34"/>
  <c r="BR155" i="34"/>
  <c r="AT156" i="34"/>
  <c r="BN156" i="34"/>
  <c r="AL157" i="34"/>
  <c r="BJ157" i="34"/>
  <c r="AH158" i="34"/>
  <c r="BB158" i="34"/>
  <c r="AD159" i="34"/>
  <c r="AX159" i="34"/>
  <c r="BR159" i="34"/>
  <c r="AT160" i="34"/>
  <c r="BN160" i="34"/>
  <c r="AL161" i="34"/>
  <c r="BJ161" i="34"/>
  <c r="AH162" i="34"/>
  <c r="BB162" i="34"/>
  <c r="AD163" i="34"/>
  <c r="AX163" i="34"/>
  <c r="BR163" i="34"/>
  <c r="AT164" i="34"/>
  <c r="BN164" i="34"/>
  <c r="AL165" i="34"/>
  <c r="BJ165" i="34"/>
  <c r="AH166" i="34"/>
  <c r="BB166" i="34"/>
  <c r="AD167" i="34"/>
  <c r="AX167" i="34"/>
  <c r="BR167" i="34"/>
  <c r="AT168" i="34"/>
  <c r="BN168" i="34"/>
  <c r="AL169" i="34"/>
  <c r="BJ169" i="34"/>
  <c r="AH170" i="34"/>
  <c r="BB170" i="34"/>
  <c r="AD171" i="34"/>
  <c r="AX171" i="34"/>
  <c r="BR171" i="34"/>
  <c r="AT172" i="34"/>
  <c r="BN172" i="34"/>
  <c r="AL173" i="34"/>
  <c r="BJ173" i="34"/>
  <c r="AH174" i="34"/>
  <c r="BB174" i="34"/>
  <c r="AD175" i="34"/>
  <c r="AX175" i="34"/>
  <c r="BR175" i="34"/>
  <c r="AT176" i="34"/>
  <c r="BN176" i="34"/>
  <c r="AL177" i="34"/>
  <c r="BJ177" i="34"/>
  <c r="AH178" i="34"/>
  <c r="BB178" i="34"/>
  <c r="AD179" i="34"/>
  <c r="AX179" i="34"/>
  <c r="BR179" i="34"/>
  <c r="AT180" i="34"/>
  <c r="BN180" i="34"/>
  <c r="AL181" i="34"/>
  <c r="BJ181" i="34"/>
  <c r="AH182" i="34"/>
  <c r="BB182" i="34"/>
  <c r="AD183" i="34"/>
  <c r="AX183" i="34"/>
  <c r="BR183" i="34"/>
  <c r="AT184" i="34"/>
  <c r="BN184" i="34"/>
  <c r="AL185" i="34"/>
  <c r="BJ185" i="34"/>
  <c r="AH186" i="34"/>
  <c r="BB186" i="34"/>
  <c r="AD187" i="34"/>
  <c r="AX187" i="34"/>
  <c r="BR187" i="34"/>
  <c r="AT188" i="34"/>
  <c r="BN188" i="34"/>
  <c r="AL189" i="34"/>
  <c r="BJ189" i="34"/>
  <c r="AH190" i="34"/>
  <c r="BB190" i="34"/>
  <c r="AD191" i="34"/>
  <c r="AX191" i="34"/>
  <c r="BR191" i="34"/>
  <c r="AT192" i="34"/>
  <c r="BN192" i="34"/>
  <c r="AL193" i="34"/>
  <c r="BJ193" i="34"/>
  <c r="AH194" i="34"/>
  <c r="BB194" i="34"/>
  <c r="AD195" i="34"/>
  <c r="AX195" i="34"/>
  <c r="BR195" i="34"/>
  <c r="AT196" i="34"/>
  <c r="BN196" i="34"/>
  <c r="AL197" i="34"/>
  <c r="BJ197" i="34"/>
  <c r="AH198" i="34"/>
  <c r="BB198" i="34"/>
  <c r="AD199" i="34"/>
  <c r="AX199" i="34"/>
  <c r="BR199" i="34"/>
  <c r="AT200" i="34"/>
  <c r="BN200" i="34"/>
  <c r="AL201" i="34"/>
  <c r="BJ201" i="34"/>
  <c r="AH202" i="34"/>
  <c r="BB202" i="34"/>
  <c r="AD203" i="34"/>
  <c r="AX203" i="34"/>
  <c r="BR203" i="34"/>
  <c r="AT204" i="34"/>
  <c r="BN204" i="34"/>
  <c r="AL205" i="34"/>
  <c r="BJ205" i="34"/>
  <c r="AH206" i="34"/>
  <c r="BB206" i="34"/>
  <c r="AD207" i="34"/>
  <c r="AX207" i="34"/>
  <c r="BR207" i="34"/>
  <c r="AT208" i="34"/>
  <c r="BN208" i="34"/>
  <c r="AL209" i="34"/>
  <c r="AM208" i="34"/>
  <c r="AC209" i="34"/>
  <c r="BB209" i="34"/>
  <c r="AD210" i="34"/>
  <c r="AX210" i="34"/>
  <c r="BR210" i="34"/>
  <c r="AT211" i="34"/>
  <c r="BN211" i="34"/>
  <c r="AL212" i="34"/>
  <c r="BJ212" i="34"/>
  <c r="AH213" i="34"/>
  <c r="BB213" i="34"/>
  <c r="AD214" i="34"/>
  <c r="AX214" i="34"/>
  <c r="BR214" i="34"/>
  <c r="AT215" i="34"/>
  <c r="BN215" i="34"/>
  <c r="AL216" i="34"/>
  <c r="BJ216" i="34"/>
  <c r="AH217" i="34"/>
  <c r="BB217" i="34"/>
  <c r="AD218" i="34"/>
  <c r="AX218" i="34"/>
  <c r="BR218" i="34"/>
  <c r="AT219" i="34"/>
  <c r="BN219" i="34"/>
  <c r="AL220" i="34"/>
  <c r="BJ220" i="34"/>
  <c r="AH221" i="34"/>
  <c r="BB221" i="34"/>
  <c r="AD222" i="34"/>
  <c r="AX222" i="34"/>
  <c r="BR222" i="34"/>
  <c r="AT223" i="34"/>
  <c r="BN223" i="34"/>
  <c r="AL224" i="34"/>
  <c r="BJ224" i="34"/>
  <c r="AH225" i="34"/>
  <c r="BB225" i="34"/>
  <c r="AD226" i="34"/>
  <c r="AX226" i="34"/>
  <c r="BR226" i="34"/>
  <c r="AT227" i="34"/>
  <c r="BN227" i="34"/>
  <c r="AL228" i="34"/>
  <c r="BJ228" i="34"/>
  <c r="AH229" i="34"/>
  <c r="BB229" i="34"/>
  <c r="AD230" i="34"/>
  <c r="AX230" i="34"/>
  <c r="BR230" i="34"/>
  <c r="AT231" i="34"/>
  <c r="BN231" i="34"/>
  <c r="AL232" i="34"/>
  <c r="BJ232" i="34"/>
  <c r="AH233" i="34"/>
  <c r="BB233" i="34"/>
  <c r="AD234" i="34"/>
  <c r="AX234" i="34"/>
  <c r="BR234" i="34"/>
  <c r="AT235" i="34"/>
  <c r="BN235" i="34"/>
  <c r="AL236" i="34"/>
  <c r="BJ236" i="34"/>
  <c r="AH237" i="34"/>
  <c r="BB237" i="34"/>
  <c r="AD238" i="34"/>
  <c r="AX238" i="34"/>
  <c r="BR238" i="34"/>
  <c r="AT239" i="34"/>
  <c r="BN239" i="34"/>
  <c r="AL240" i="34"/>
  <c r="BJ240" i="34"/>
  <c r="AH241" i="34"/>
  <c r="BB241" i="34"/>
  <c r="AD242" i="34"/>
  <c r="AX242" i="34"/>
  <c r="BR242" i="34"/>
  <c r="AT243" i="34"/>
  <c r="BN243" i="34"/>
  <c r="AL244" i="34"/>
  <c r="BJ244" i="34"/>
  <c r="AH245" i="34"/>
  <c r="BB245" i="34"/>
  <c r="BR245" i="34"/>
  <c r="AL246" i="34"/>
  <c r="BB246" i="34"/>
  <c r="BR246" i="34"/>
  <c r="AL247" i="34"/>
  <c r="BB247" i="34"/>
  <c r="BR247" i="34"/>
  <c r="AL248" i="34"/>
  <c r="BB248" i="34"/>
  <c r="BR248" i="34"/>
  <c r="AL249" i="34"/>
  <c r="BB249" i="34"/>
  <c r="BR249" i="34"/>
  <c r="AL250" i="34"/>
  <c r="BB250" i="34"/>
  <c r="BR250" i="34"/>
  <c r="AL251" i="34"/>
  <c r="BB251" i="34"/>
  <c r="BR251" i="34"/>
  <c r="AL252" i="34"/>
  <c r="BB252" i="34"/>
  <c r="BR252" i="34"/>
  <c r="AL253" i="34"/>
  <c r="BB253" i="34"/>
  <c r="BR253" i="34"/>
  <c r="AL254" i="34"/>
  <c r="BB254" i="34"/>
  <c r="BR254" i="34"/>
  <c r="AL255" i="34"/>
  <c r="BB255" i="34"/>
  <c r="BR255" i="34"/>
  <c r="AL256" i="34"/>
  <c r="BB256" i="34"/>
  <c r="BR256" i="34"/>
  <c r="AL257" i="34"/>
  <c r="BB257" i="34"/>
  <c r="BR257" i="34"/>
  <c r="AL258" i="34"/>
  <c r="BB258" i="34"/>
  <c r="BR258" i="34"/>
  <c r="AL259" i="34"/>
  <c r="BB259" i="34"/>
  <c r="BR259" i="34"/>
  <c r="AL260" i="34"/>
  <c r="BB260" i="34"/>
  <c r="BR260" i="34"/>
  <c r="AL261" i="34"/>
  <c r="BB261" i="34"/>
  <c r="BR261" i="34"/>
  <c r="AL262" i="34"/>
  <c r="BB262" i="34"/>
  <c r="BR262" i="34"/>
  <c r="AL263" i="34"/>
  <c r="BB263" i="34"/>
  <c r="BR263" i="34"/>
  <c r="AL264" i="34"/>
  <c r="AA207" i="34"/>
  <c r="AQ208" i="34"/>
  <c r="Y209" i="34"/>
  <c r="AU209" i="34"/>
  <c r="BK209" i="34"/>
  <c r="AE210" i="34"/>
  <c r="AU210" i="34"/>
  <c r="BK210" i="34"/>
  <c r="AE211" i="34"/>
  <c r="AU211" i="34"/>
  <c r="BK211" i="34"/>
  <c r="AE212" i="34"/>
  <c r="AU212" i="34"/>
  <c r="BK212" i="34"/>
  <c r="AE213" i="34"/>
  <c r="AU213" i="34"/>
  <c r="BK213" i="34"/>
  <c r="AE214" i="34"/>
  <c r="AU214" i="34"/>
  <c r="BK214" i="34"/>
  <c r="AE215" i="34"/>
  <c r="AU215" i="34"/>
  <c r="BK215" i="34"/>
  <c r="AE216" i="34"/>
  <c r="AU216" i="34"/>
  <c r="BK216" i="34"/>
  <c r="AE217" i="34"/>
  <c r="AU217" i="34"/>
  <c r="BK217" i="34"/>
  <c r="AE218" i="34"/>
  <c r="AU218" i="34"/>
  <c r="BK218" i="34"/>
  <c r="AE219" i="34"/>
  <c r="AU219" i="34"/>
  <c r="BK219" i="34"/>
  <c r="AE220" i="34"/>
  <c r="AU220" i="34"/>
  <c r="BK220" i="34"/>
  <c r="AE221" i="34"/>
  <c r="AU221" i="34"/>
  <c r="BK221" i="34"/>
  <c r="AE222" i="34"/>
  <c r="AU222" i="34"/>
  <c r="BK222" i="34"/>
  <c r="AE223" i="34"/>
  <c r="AU223" i="34"/>
  <c r="BK223" i="34"/>
  <c r="AE224" i="34"/>
  <c r="AU224" i="34"/>
  <c r="BK224" i="34"/>
  <c r="AE225" i="34"/>
  <c r="AU225" i="34"/>
  <c r="BK225" i="34"/>
  <c r="AE226" i="34"/>
  <c r="AU226" i="34"/>
  <c r="BK226" i="34"/>
  <c r="AE227" i="34"/>
  <c r="AU227" i="34"/>
  <c r="BK227" i="34"/>
  <c r="AE228" i="34"/>
  <c r="AU228" i="34"/>
  <c r="BK228" i="34"/>
  <c r="AE229" i="34"/>
  <c r="AU229" i="34"/>
  <c r="BK229" i="34"/>
  <c r="AE230" i="34"/>
  <c r="AU230" i="34"/>
  <c r="BK230" i="34"/>
  <c r="AE231" i="34"/>
  <c r="AU231" i="34"/>
  <c r="AP119" i="34"/>
  <c r="AM102" i="34"/>
  <c r="BK105" i="34"/>
  <c r="BK109" i="34"/>
  <c r="AQ113" i="34"/>
  <c r="AQ117" i="34"/>
  <c r="AE121" i="34"/>
  <c r="Z124" i="34"/>
  <c r="Z127" i="34"/>
  <c r="BJ129" i="34"/>
  <c r="AT132" i="34"/>
  <c r="AL135" i="34"/>
  <c r="AL138" i="34"/>
  <c r="BB140" i="34"/>
  <c r="BJ142" i="34"/>
  <c r="Z145" i="34"/>
  <c r="Z147" i="34"/>
  <c r="AL149" i="34"/>
  <c r="AL151" i="34"/>
  <c r="BO124" i="34"/>
  <c r="W127" i="34"/>
  <c r="AI129" i="34"/>
  <c r="BK130" i="34"/>
  <c r="AU132" i="34"/>
  <c r="AE134" i="34"/>
  <c r="AY135" i="34"/>
  <c r="AI137" i="34"/>
  <c r="BK138" i="34"/>
  <c r="AQ140" i="34"/>
  <c r="BO141" i="34"/>
  <c r="AY143" i="34"/>
  <c r="AA145" i="34"/>
  <c r="BG146" i="34"/>
  <c r="AQ148" i="34"/>
  <c r="BK149" i="34"/>
  <c r="AU151" i="34"/>
  <c r="BG152" i="34"/>
  <c r="AB124" i="34"/>
  <c r="AJ125" i="34"/>
  <c r="AV126" i="34"/>
  <c r="AZ127" i="34"/>
  <c r="BL128" i="34"/>
  <c r="AB130" i="34"/>
  <c r="AF131" i="34"/>
  <c r="AR132" i="34"/>
  <c r="AZ133" i="34"/>
  <c r="BH134" i="34"/>
  <c r="BP135" i="34"/>
  <c r="AF137" i="34"/>
  <c r="AJ138" i="34"/>
  <c r="AV139" i="34"/>
  <c r="BH140" i="34"/>
  <c r="BL141" i="34"/>
  <c r="AB143" i="34"/>
  <c r="AJ144" i="34"/>
  <c r="AR145" i="34"/>
  <c r="AZ146" i="34"/>
  <c r="BL147" i="34"/>
  <c r="BP148" i="34"/>
  <c r="AF150" i="34"/>
  <c r="AR151" i="34"/>
  <c r="AV152" i="34"/>
  <c r="AS124" i="34"/>
  <c r="BA125" i="34"/>
  <c r="BI126" i="34"/>
  <c r="BQ127" i="34"/>
  <c r="AG129" i="34"/>
  <c r="AK130" i="34"/>
  <c r="AW131" i="34"/>
  <c r="BI132" i="34"/>
  <c r="BM133" i="34"/>
  <c r="AC135" i="34"/>
  <c r="AK136" i="34"/>
  <c r="AS137" i="34"/>
  <c r="BA138" i="34"/>
  <c r="BM139" i="34"/>
  <c r="BQ140" i="34"/>
  <c r="AG142" i="34"/>
  <c r="AS143" i="34"/>
  <c r="AW144" i="34"/>
  <c r="BI145" i="34"/>
  <c r="BQ146" i="34"/>
  <c r="AC148" i="34"/>
  <c r="AK149" i="34"/>
  <c r="AW150" i="34"/>
  <c r="BA151" i="34"/>
  <c r="BM152" i="34"/>
  <c r="BC153" i="34"/>
  <c r="BG154" i="34"/>
  <c r="W156" i="34"/>
  <c r="AE157" i="34"/>
  <c r="AM158" i="34"/>
  <c r="AU159" i="34"/>
  <c r="BG160" i="34"/>
  <c r="BK161" i="34"/>
  <c r="AA163" i="34"/>
  <c r="AA164" i="34"/>
  <c r="BO164" i="34"/>
  <c r="BK165" i="34"/>
  <c r="BG166" i="34"/>
  <c r="AY167" i="34"/>
  <c r="AU168" i="34"/>
  <c r="AQ169" i="34"/>
  <c r="AI170" i="34"/>
  <c r="AE171" i="34"/>
  <c r="AA172" i="34"/>
  <c r="BO172" i="34"/>
  <c r="BK173" i="34"/>
  <c r="BG174" i="34"/>
  <c r="AY175" i="34"/>
  <c r="AU176" i="34"/>
  <c r="AQ177" i="34"/>
  <c r="AI178" i="34"/>
  <c r="AE179" i="34"/>
  <c r="AA180" i="34"/>
  <c r="BO180" i="34"/>
  <c r="BK181" i="34"/>
  <c r="BG182" i="34"/>
  <c r="AY183" i="34"/>
  <c r="AU184" i="34"/>
  <c r="AQ185" i="34"/>
  <c r="AI186" i="34"/>
  <c r="AE187" i="34"/>
  <c r="AA188" i="34"/>
  <c r="BO188" i="34"/>
  <c r="BK189" i="34"/>
  <c r="BG190" i="34"/>
  <c r="AY191" i="34"/>
  <c r="AU192" i="34"/>
  <c r="AQ193" i="34"/>
  <c r="AI194" i="34"/>
  <c r="AE195" i="34"/>
  <c r="AA196" i="34"/>
  <c r="BO196" i="34"/>
  <c r="BK197" i="34"/>
  <c r="BG198" i="34"/>
  <c r="AY199" i="34"/>
  <c r="AU200" i="34"/>
  <c r="AQ201" i="34"/>
  <c r="AI202" i="34"/>
  <c r="AE203" i="34"/>
  <c r="AA204" i="34"/>
  <c r="BO204" i="34"/>
  <c r="BK205" i="34"/>
  <c r="BG206" i="34"/>
  <c r="AF153" i="34"/>
  <c r="AB154" i="34"/>
  <c r="X155" i="34"/>
  <c r="BL155" i="34"/>
  <c r="BH156" i="34"/>
  <c r="BD157" i="34"/>
  <c r="AV158" i="34"/>
  <c r="AR159" i="34"/>
  <c r="AN160" i="34"/>
  <c r="AF161" i="34"/>
  <c r="AB162" i="34"/>
  <c r="X163" i="34"/>
  <c r="BL163" i="34"/>
  <c r="BH164" i="34"/>
  <c r="BD165" i="34"/>
  <c r="AV166" i="34"/>
  <c r="AR167" i="34"/>
  <c r="AN168" i="34"/>
  <c r="AF169" i="34"/>
  <c r="AB170" i="34"/>
  <c r="X171" i="34"/>
  <c r="BL171" i="34"/>
  <c r="BH172" i="34"/>
  <c r="BD173" i="34"/>
  <c r="AV174" i="34"/>
  <c r="AR175" i="34"/>
  <c r="AB176" i="34"/>
  <c r="BD176" i="34"/>
  <c r="AF177" i="34"/>
  <c r="BL177" i="34"/>
  <c r="AR178" i="34"/>
  <c r="X179" i="34"/>
  <c r="BD179" i="34"/>
  <c r="AF180" i="34"/>
  <c r="BH180" i="34"/>
  <c r="AR181" i="34"/>
  <c r="X182" i="34"/>
  <c r="AV182" i="34"/>
  <c r="AF183" i="34"/>
  <c r="BH183" i="34"/>
  <c r="AN184" i="34"/>
  <c r="X185" i="34"/>
  <c r="AV185" i="34"/>
  <c r="AB186" i="34"/>
  <c r="BH186" i="34"/>
  <c r="AN187" i="34"/>
  <c r="BL187" i="34"/>
  <c r="AV188" i="34"/>
  <c r="AB189" i="34"/>
  <c r="BD189" i="34"/>
  <c r="AN190" i="34"/>
  <c r="BL190" i="34"/>
  <c r="AR191" i="34"/>
  <c r="AB192" i="34"/>
  <c r="BD192" i="34"/>
  <c r="AF193" i="34"/>
  <c r="BL193" i="34"/>
  <c r="AR194" i="34"/>
  <c r="X195" i="34"/>
  <c r="BD195" i="34"/>
  <c r="AF196" i="34"/>
  <c r="BH196" i="34"/>
  <c r="AR197" i="34"/>
  <c r="X198" i="34"/>
  <c r="AV198" i="34"/>
  <c r="AF199" i="34"/>
  <c r="BH199" i="34"/>
  <c r="AN200" i="34"/>
  <c r="X201" i="34"/>
  <c r="AV201" i="34"/>
  <c r="AB202" i="34"/>
  <c r="BH202" i="34"/>
  <c r="AN203" i="34"/>
  <c r="BL203" i="34"/>
  <c r="AV204" i="34"/>
  <c r="AB205" i="34"/>
  <c r="BD205" i="34"/>
  <c r="AN206" i="34"/>
  <c r="BL206" i="34"/>
  <c r="AR207" i="34"/>
  <c r="AB208" i="34"/>
  <c r="BD208" i="34"/>
  <c r="AX152" i="34"/>
  <c r="AW153" i="34"/>
  <c r="AC154" i="34"/>
  <c r="BE154" i="34"/>
  <c r="AO155" i="34"/>
  <c r="BM155" i="34"/>
  <c r="AS156" i="34"/>
  <c r="AC157" i="34"/>
  <c r="BE157" i="34"/>
  <c r="AG158" i="34"/>
  <c r="BM158" i="34"/>
  <c r="AS159" i="34"/>
  <c r="Y160" i="34"/>
  <c r="BE160" i="34"/>
  <c r="AG161" i="34"/>
  <c r="BI161" i="34"/>
  <c r="AS162" i="34"/>
  <c r="Y163" i="34"/>
  <c r="AW163" i="34"/>
  <c r="AG164" i="34"/>
  <c r="BI164" i="34"/>
  <c r="AO165" i="34"/>
  <c r="Y166" i="34"/>
  <c r="AW166" i="34"/>
  <c r="AC167" i="34"/>
  <c r="BI167" i="34"/>
  <c r="AO168" i="34"/>
  <c r="BM168" i="34"/>
  <c r="AW169" i="34"/>
  <c r="AC170" i="34"/>
  <c r="BE170" i="34"/>
  <c r="AO171" i="34"/>
  <c r="BM171" i="34"/>
  <c r="AS172" i="34"/>
  <c r="AC173" i="34"/>
  <c r="BE173" i="34"/>
  <c r="AG174" i="34"/>
  <c r="BM174" i="34"/>
  <c r="AS175" i="34"/>
  <c r="Y176" i="34"/>
  <c r="BE176" i="34"/>
  <c r="AG177" i="34"/>
  <c r="BI177" i="34"/>
  <c r="AS178" i="34"/>
  <c r="Y179" i="34"/>
  <c r="AW179" i="34"/>
  <c r="AG180" i="34"/>
  <c r="BI180" i="34"/>
  <c r="AO181" i="34"/>
  <c r="Y182" i="34"/>
  <c r="AW182" i="34"/>
  <c r="AC183" i="34"/>
  <c r="BI183" i="34"/>
  <c r="AO184" i="34"/>
  <c r="BM184" i="34"/>
  <c r="AW185" i="34"/>
  <c r="AC186" i="34"/>
  <c r="BE186" i="34"/>
  <c r="AO187" i="34"/>
  <c r="BM187" i="34"/>
  <c r="AS188" i="34"/>
  <c r="AC189" i="34"/>
  <c r="BE189" i="34"/>
  <c r="AG190" i="34"/>
  <c r="BM190" i="34"/>
  <c r="AS191" i="34"/>
  <c r="Y192" i="34"/>
  <c r="BE192" i="34"/>
  <c r="AG193" i="34"/>
  <c r="BI193" i="34"/>
  <c r="AS194" i="34"/>
  <c r="BQ194" i="34"/>
  <c r="AO195" i="34"/>
  <c r="BM195" i="34"/>
  <c r="AK196" i="34"/>
  <c r="BE196" i="34"/>
  <c r="AG197" i="34"/>
  <c r="BA197" i="34"/>
  <c r="Y198" i="34"/>
  <c r="AW198" i="34"/>
  <c r="BQ198" i="34"/>
  <c r="AO199" i="34"/>
  <c r="BM199" i="34"/>
  <c r="AK200" i="34"/>
  <c r="BE200" i="34"/>
  <c r="AG201" i="34"/>
  <c r="BA201" i="34"/>
  <c r="Y202" i="34"/>
  <c r="AW202" i="34"/>
  <c r="BQ202" i="34"/>
  <c r="AO203" i="34"/>
  <c r="BM203" i="34"/>
  <c r="AK204" i="34"/>
  <c r="BE204" i="34"/>
  <c r="AG205" i="34"/>
  <c r="BA205" i="34"/>
  <c r="Y206" i="34"/>
  <c r="AW206" i="34"/>
  <c r="BQ206" i="34"/>
  <c r="AO207" i="34"/>
  <c r="BM207" i="34"/>
  <c r="AK208" i="34"/>
  <c r="BJ152" i="34"/>
  <c r="AT153" i="34"/>
  <c r="BN153" i="34"/>
  <c r="AL154" i="34"/>
  <c r="BJ154" i="34"/>
  <c r="AH155" i="34"/>
  <c r="BB155" i="34"/>
  <c r="AD156" i="34"/>
  <c r="AX156" i="34"/>
  <c r="BR156" i="34"/>
  <c r="AT157" i="34"/>
  <c r="BN157" i="34"/>
  <c r="AL158" i="34"/>
  <c r="BJ158" i="34"/>
  <c r="AH159" i="34"/>
  <c r="BB159" i="34"/>
  <c r="AD160" i="34"/>
  <c r="AX160" i="34"/>
  <c r="BR160" i="34"/>
  <c r="AT161" i="34"/>
  <c r="BN161" i="34"/>
  <c r="AL162" i="34"/>
  <c r="BJ162" i="34"/>
  <c r="AH163" i="34"/>
  <c r="BB163" i="34"/>
  <c r="AD164" i="34"/>
  <c r="AX164" i="34"/>
  <c r="BR164" i="34"/>
  <c r="AT165" i="34"/>
  <c r="BN165" i="34"/>
  <c r="AL166" i="34"/>
  <c r="BJ166" i="34"/>
  <c r="AH167" i="34"/>
  <c r="BB167" i="34"/>
  <c r="AD168" i="34"/>
  <c r="AX168" i="34"/>
  <c r="BR168" i="34"/>
  <c r="AT169" i="34"/>
  <c r="BN169" i="34"/>
  <c r="AL170" i="34"/>
  <c r="BJ170" i="34"/>
  <c r="AH171" i="34"/>
  <c r="BB171" i="34"/>
  <c r="AD172" i="34"/>
  <c r="AX172" i="34"/>
  <c r="BR172" i="34"/>
  <c r="AT173" i="34"/>
  <c r="BN173" i="34"/>
  <c r="AL174" i="34"/>
  <c r="BJ174" i="34"/>
  <c r="AH175" i="34"/>
  <c r="BB175" i="34"/>
  <c r="AD176" i="34"/>
  <c r="AX176" i="34"/>
  <c r="BR176" i="34"/>
  <c r="AT177" i="34"/>
  <c r="BN177" i="34"/>
  <c r="AL178" i="34"/>
  <c r="BJ178" i="34"/>
  <c r="AH179" i="34"/>
  <c r="BB179" i="34"/>
  <c r="AD180" i="34"/>
  <c r="AX180" i="34"/>
  <c r="BR180" i="34"/>
  <c r="AT181" i="34"/>
  <c r="BN181" i="34"/>
  <c r="AL182" i="34"/>
  <c r="BJ182" i="34"/>
  <c r="AH183" i="34"/>
  <c r="BB183" i="34"/>
  <c r="AD184" i="34"/>
  <c r="AX184" i="34"/>
  <c r="BR184" i="34"/>
  <c r="AT185" i="34"/>
  <c r="BN185" i="34"/>
  <c r="AL186" i="34"/>
  <c r="BJ186" i="34"/>
  <c r="AH187" i="34"/>
  <c r="BB187" i="34"/>
  <c r="AD188" i="34"/>
  <c r="AX188" i="34"/>
  <c r="BR188" i="34"/>
  <c r="AT189" i="34"/>
  <c r="BN189" i="34"/>
  <c r="AL190" i="34"/>
  <c r="BJ190" i="34"/>
  <c r="AH191" i="34"/>
  <c r="BB191" i="34"/>
  <c r="AD192" i="34"/>
  <c r="AX192" i="34"/>
  <c r="BR192" i="34"/>
  <c r="AT193" i="34"/>
  <c r="BN193" i="34"/>
  <c r="AL194" i="34"/>
  <c r="BJ194" i="34"/>
  <c r="AH195" i="34"/>
  <c r="BB195" i="34"/>
  <c r="AD196" i="34"/>
  <c r="AX196" i="34"/>
  <c r="BR196" i="34"/>
  <c r="AT197" i="34"/>
  <c r="BN197" i="34"/>
  <c r="AL198" i="34"/>
  <c r="BJ198" i="34"/>
  <c r="AH199" i="34"/>
  <c r="BB199" i="34"/>
  <c r="AD200" i="34"/>
  <c r="AX200" i="34"/>
  <c r="BR200" i="34"/>
  <c r="AT201" i="34"/>
  <c r="BN201" i="34"/>
  <c r="AL202" i="34"/>
  <c r="BJ202" i="34"/>
  <c r="AH203" i="34"/>
  <c r="BB203" i="34"/>
  <c r="AD204" i="34"/>
  <c r="AX204" i="34"/>
  <c r="BR204" i="34"/>
  <c r="AT205" i="34"/>
  <c r="BN205" i="34"/>
  <c r="AL206" i="34"/>
  <c r="BJ206" i="34"/>
  <c r="AH207" i="34"/>
  <c r="BB207" i="34"/>
  <c r="AD208" i="34"/>
  <c r="AX208" i="34"/>
  <c r="BR208" i="34"/>
  <c r="AT209" i="34"/>
  <c r="AW208" i="34"/>
  <c r="AI209" i="34"/>
  <c r="BJ209" i="34"/>
  <c r="AH210" i="34"/>
  <c r="BB210" i="34"/>
  <c r="AD211" i="34"/>
  <c r="AX211" i="34"/>
  <c r="BR211" i="34"/>
  <c r="AT212" i="34"/>
  <c r="BN212" i="34"/>
  <c r="AL213" i="34"/>
  <c r="BJ213" i="34"/>
  <c r="AH214" i="34"/>
  <c r="BB214" i="34"/>
  <c r="AD215" i="34"/>
  <c r="AX215" i="34"/>
  <c r="BR215" i="34"/>
  <c r="AT216" i="34"/>
  <c r="BN216" i="34"/>
  <c r="AL217" i="34"/>
  <c r="BJ217" i="34"/>
  <c r="AH218" i="34"/>
  <c r="BB218" i="34"/>
  <c r="AD219" i="34"/>
  <c r="AX219" i="34"/>
  <c r="BR219" i="34"/>
  <c r="AT220" i="34"/>
  <c r="BN220" i="34"/>
  <c r="AL221" i="34"/>
  <c r="BJ221" i="34"/>
  <c r="AH222" i="34"/>
  <c r="BB222" i="34"/>
  <c r="AD223" i="34"/>
  <c r="AX223" i="34"/>
  <c r="BR223" i="34"/>
  <c r="AT224" i="34"/>
  <c r="BN224" i="34"/>
  <c r="AL225" i="34"/>
  <c r="BJ225" i="34"/>
  <c r="AH226" i="34"/>
  <c r="BB226" i="34"/>
  <c r="AD227" i="34"/>
  <c r="AX227" i="34"/>
  <c r="BR227" i="34"/>
  <c r="AT228" i="34"/>
  <c r="BN228" i="34"/>
  <c r="AL229" i="34"/>
  <c r="BJ229" i="34"/>
  <c r="AH230" i="34"/>
  <c r="BB230" i="34"/>
  <c r="AD231" i="34"/>
  <c r="AX231" i="34"/>
  <c r="BR231" i="34"/>
  <c r="AT232" i="34"/>
  <c r="BN232" i="34"/>
  <c r="AL233" i="34"/>
  <c r="BJ233" i="34"/>
  <c r="AH234" i="34"/>
  <c r="BB234" i="34"/>
  <c r="AD235" i="34"/>
  <c r="AX235" i="34"/>
  <c r="BR235" i="34"/>
  <c r="AT236" i="34"/>
  <c r="BN236" i="34"/>
  <c r="AL237" i="34"/>
  <c r="BJ237" i="34"/>
  <c r="AH238" i="34"/>
  <c r="BB238" i="34"/>
  <c r="AD239" i="34"/>
  <c r="AX239" i="34"/>
  <c r="BR239" i="34"/>
  <c r="AT240" i="34"/>
  <c r="BN240" i="34"/>
  <c r="AL241" i="34"/>
  <c r="BJ241" i="34"/>
  <c r="AH242" i="34"/>
  <c r="BB242" i="34"/>
  <c r="AD243" i="34"/>
  <c r="AX243" i="34"/>
  <c r="BR243" i="34"/>
  <c r="AT244" i="34"/>
  <c r="BN244" i="34"/>
  <c r="AL245" i="34"/>
  <c r="BF245" i="34"/>
  <c r="Z246" i="34"/>
  <c r="AP246" i="34"/>
  <c r="BF246" i="34"/>
  <c r="Z247" i="34"/>
  <c r="AP247" i="34"/>
  <c r="BF247" i="34"/>
  <c r="Z248" i="34"/>
  <c r="AP248" i="34"/>
  <c r="BF248" i="34"/>
  <c r="Z249" i="34"/>
  <c r="AP249" i="34"/>
  <c r="BF249" i="34"/>
  <c r="Z250" i="34"/>
  <c r="AP250" i="34"/>
  <c r="BF250" i="34"/>
  <c r="Z251" i="34"/>
  <c r="AP251" i="34"/>
  <c r="BF251" i="34"/>
  <c r="Z252" i="34"/>
  <c r="AP252" i="34"/>
  <c r="BF252" i="34"/>
  <c r="Z253" i="34"/>
  <c r="AP253" i="34"/>
  <c r="BF253" i="34"/>
  <c r="Z254" i="34"/>
  <c r="AP254" i="34"/>
  <c r="BF254" i="34"/>
  <c r="Z255" i="34"/>
  <c r="AP255" i="34"/>
  <c r="BF255" i="34"/>
  <c r="Z256" i="34"/>
  <c r="AP256" i="34"/>
  <c r="BF256" i="34"/>
  <c r="Z257" i="34"/>
  <c r="AP257" i="34"/>
  <c r="BF257" i="34"/>
  <c r="Z258" i="34"/>
  <c r="AP258" i="34"/>
  <c r="BF258" i="34"/>
  <c r="Z259" i="34"/>
  <c r="AP259" i="34"/>
  <c r="BF259" i="34"/>
  <c r="Z260" i="34"/>
  <c r="AP260" i="34"/>
  <c r="BF260" i="34"/>
  <c r="Z261" i="34"/>
  <c r="AP261" i="34"/>
  <c r="BF261" i="34"/>
  <c r="Z262" i="34"/>
  <c r="AP262" i="34"/>
  <c r="BF262" i="34"/>
  <c r="Z263" i="34"/>
  <c r="AP263" i="34"/>
  <c r="BF263" i="34"/>
  <c r="Z264" i="34"/>
  <c r="AP264" i="34"/>
  <c r="AQ207" i="34"/>
  <c r="AY208" i="34"/>
  <c r="AE209" i="34"/>
  <c r="AY209" i="34"/>
  <c r="BO209" i="34"/>
  <c r="AI210" i="34"/>
  <c r="AY210" i="34"/>
  <c r="BO210" i="34"/>
  <c r="AI211" i="34"/>
  <c r="AY211" i="34"/>
  <c r="BO211" i="34"/>
  <c r="AI212" i="34"/>
  <c r="AY212" i="34"/>
  <c r="BO212" i="34"/>
  <c r="AI213" i="34"/>
  <c r="AY213" i="34"/>
  <c r="BO213" i="34"/>
  <c r="AI214" i="34"/>
  <c r="AY214" i="34"/>
  <c r="BO214" i="34"/>
  <c r="AI215" i="34"/>
  <c r="AY215" i="34"/>
  <c r="BO215" i="34"/>
  <c r="AI216" i="34"/>
  <c r="AY216" i="34"/>
  <c r="BO216" i="34"/>
  <c r="AI217" i="34"/>
  <c r="AY217" i="34"/>
  <c r="BO217" i="34"/>
  <c r="AI218" i="34"/>
  <c r="AY218" i="34"/>
  <c r="BO218" i="34"/>
  <c r="AI219" i="34"/>
  <c r="AY219" i="34"/>
  <c r="BO219" i="34"/>
  <c r="AI220" i="34"/>
  <c r="AY220" i="34"/>
  <c r="BO220" i="34"/>
  <c r="AI221" i="34"/>
  <c r="AY221" i="34"/>
  <c r="BO221" i="34"/>
  <c r="AI222" i="34"/>
  <c r="AY222" i="34"/>
  <c r="BO222" i="34"/>
  <c r="AI223" i="34"/>
  <c r="AY223" i="34"/>
  <c r="BO223" i="34"/>
  <c r="AI224" i="34"/>
  <c r="AY224" i="34"/>
  <c r="BO224" i="34"/>
  <c r="AI225" i="34"/>
  <c r="AY225" i="34"/>
  <c r="BO225" i="34"/>
  <c r="AI226" i="34"/>
  <c r="AY226" i="34"/>
  <c r="BO226" i="34"/>
  <c r="AI227" i="34"/>
  <c r="AY227" i="34"/>
  <c r="BO227" i="34"/>
  <c r="AI228" i="34"/>
  <c r="AY228" i="34"/>
  <c r="BO228" i="34"/>
  <c r="AI229" i="34"/>
  <c r="AY229" i="34"/>
  <c r="BO229" i="34"/>
  <c r="AI230" i="34"/>
  <c r="AE100" i="34"/>
  <c r="W115" i="34"/>
  <c r="Z128" i="34"/>
  <c r="AL139" i="34"/>
  <c r="BF147" i="34"/>
  <c r="BO127" i="34"/>
  <c r="BG134" i="34"/>
  <c r="BO140" i="34"/>
  <c r="AI147" i="34"/>
  <c r="AB123" i="34"/>
  <c r="AB128" i="34"/>
  <c r="BL132" i="34"/>
  <c r="AZ137" i="34"/>
  <c r="AJ142" i="34"/>
  <c r="AB147" i="34"/>
  <c r="BL151" i="34"/>
  <c r="AG127" i="34"/>
  <c r="BQ131" i="34"/>
  <c r="BI136" i="34"/>
  <c r="AS141" i="34"/>
  <c r="AG146" i="34"/>
  <c r="BQ150" i="34"/>
  <c r="AP152" i="34"/>
  <c r="AE155" i="34"/>
  <c r="BC157" i="34"/>
  <c r="W160" i="34"/>
  <c r="AM162" i="34"/>
  <c r="AQ164" i="34"/>
  <c r="AE166" i="34"/>
  <c r="BO167" i="34"/>
  <c r="BG169" i="34"/>
  <c r="AU171" i="34"/>
  <c r="AI173" i="34"/>
  <c r="AA175" i="34"/>
  <c r="BK176" i="34"/>
  <c r="AY178" i="34"/>
  <c r="AQ180" i="34"/>
  <c r="AE182" i="34"/>
  <c r="BO183" i="34"/>
  <c r="BG185" i="34"/>
  <c r="AU187" i="34"/>
  <c r="AI189" i="34"/>
  <c r="AA191" i="34"/>
  <c r="BK192" i="34"/>
  <c r="AY194" i="34"/>
  <c r="AQ196" i="34"/>
  <c r="AE198" i="34"/>
  <c r="BO199" i="34"/>
  <c r="BG201" i="34"/>
  <c r="AU203" i="34"/>
  <c r="AI205" i="34"/>
  <c r="BJ151" i="34"/>
  <c r="AR154" i="34"/>
  <c r="AF156" i="34"/>
  <c r="X158" i="34"/>
  <c r="BH159" i="34"/>
  <c r="AV161" i="34"/>
  <c r="AN163" i="34"/>
  <c r="AB165" i="34"/>
  <c r="BL166" i="34"/>
  <c r="BD168" i="34"/>
  <c r="AR170" i="34"/>
  <c r="AF172" i="34"/>
  <c r="X174" i="34"/>
  <c r="BD175" i="34"/>
  <c r="BH176" i="34"/>
  <c r="X178" i="34"/>
  <c r="AF179" i="34"/>
  <c r="AN180" i="34"/>
  <c r="AV181" i="34"/>
  <c r="BH182" i="34"/>
  <c r="BL183" i="34"/>
  <c r="AB185" i="34"/>
  <c r="AN186" i="34"/>
  <c r="AR187" i="34"/>
  <c r="BD188" i="34"/>
  <c r="BL189" i="34"/>
  <c r="X191" i="34"/>
  <c r="AF192" i="34"/>
  <c r="AR193" i="34"/>
  <c r="AV194" i="34"/>
  <c r="BH195" i="34"/>
  <c r="X197" i="34"/>
  <c r="AB198" i="34"/>
  <c r="AN199" i="34"/>
  <c r="AV200" i="34"/>
  <c r="BD201" i="34"/>
  <c r="BL202" i="34"/>
  <c r="AB204" i="34"/>
  <c r="AF205" i="34"/>
  <c r="AR206" i="34"/>
  <c r="BD207" i="34"/>
  <c r="BH208" i="34"/>
  <c r="BE153" i="34"/>
  <c r="BM154" i="34"/>
  <c r="Y156" i="34"/>
  <c r="AG157" i="34"/>
  <c r="AS158" i="34"/>
  <c r="AW159" i="34"/>
  <c r="BI160" i="34"/>
  <c r="Y162" i="34"/>
  <c r="AC163" i="34"/>
  <c r="AO164" i="34"/>
  <c r="AW165" i="34"/>
  <c r="BE166" i="34"/>
  <c r="BM167" i="34"/>
  <c r="AC169" i="34"/>
  <c r="AG170" i="34"/>
  <c r="AS171" i="34"/>
  <c r="BE172" i="34"/>
  <c r="BI173" i="34"/>
  <c r="Y175" i="34"/>
  <c r="AG176" i="34"/>
  <c r="AO177" i="34"/>
  <c r="AW178" i="34"/>
  <c r="BI179" i="34"/>
  <c r="BM180" i="34"/>
  <c r="AC182" i="34"/>
  <c r="AO183" i="34"/>
  <c r="AS184" i="34"/>
  <c r="BE185" i="34"/>
  <c r="BM186" i="34"/>
  <c r="Y188" i="34"/>
  <c r="AG189" i="34"/>
  <c r="AS190" i="34"/>
  <c r="AW191" i="34"/>
  <c r="BI192" i="34"/>
  <c r="Y194" i="34"/>
  <c r="Y195" i="34"/>
  <c r="BQ195" i="34"/>
  <c r="BM196" i="34"/>
  <c r="BE197" i="34"/>
  <c r="BA198" i="34"/>
  <c r="AW199" i="34"/>
  <c r="AO200" i="34"/>
  <c r="AK201" i="34"/>
  <c r="AG202" i="34"/>
  <c r="Y203" i="34"/>
  <c r="BQ203" i="34"/>
  <c r="BM204" i="34"/>
  <c r="BE205" i="34"/>
  <c r="BA206" i="34"/>
  <c r="AW207" i="34"/>
  <c r="AO208" i="34"/>
  <c r="AX153" i="34"/>
  <c r="AT154" i="34"/>
  <c r="AL155" i="34"/>
  <c r="AH156" i="34"/>
  <c r="AD157" i="34"/>
  <c r="BR157" i="34"/>
  <c r="BN158" i="34"/>
  <c r="BJ159" i="34"/>
  <c r="BB160" i="34"/>
  <c r="AX161" i="34"/>
  <c r="AT162" i="34"/>
  <c r="AL163" i="34"/>
  <c r="AH164" i="34"/>
  <c r="AD165" i="34"/>
  <c r="BR165" i="34"/>
  <c r="BN166" i="34"/>
  <c r="BJ167" i="34"/>
  <c r="BB168" i="34"/>
  <c r="AX169" i="34"/>
  <c r="AT170" i="34"/>
  <c r="AL171" i="34"/>
  <c r="AH172" i="34"/>
  <c r="AD173" i="34"/>
  <c r="BR173" i="34"/>
  <c r="BN174" i="34"/>
  <c r="BJ175" i="34"/>
  <c r="AQ103" i="34"/>
  <c r="AU118" i="34"/>
  <c r="Z131" i="34"/>
  <c r="AT141" i="34"/>
  <c r="BR149" i="34"/>
  <c r="BO129" i="34"/>
  <c r="AE136" i="34"/>
  <c r="AY142" i="34"/>
  <c r="BO148" i="34"/>
  <c r="AV124" i="34"/>
  <c r="AJ129" i="34"/>
  <c r="AB134" i="34"/>
  <c r="BH138" i="34"/>
  <c r="AV143" i="34"/>
  <c r="AJ148" i="34"/>
  <c r="AT123" i="34"/>
  <c r="AS128" i="34"/>
  <c r="AG133" i="34"/>
  <c r="BM137" i="34"/>
  <c r="BA142" i="34"/>
  <c r="AS147" i="34"/>
  <c r="AC151" i="34"/>
  <c r="BL152" i="34"/>
  <c r="AQ155" i="34"/>
  <c r="BG157" i="34"/>
  <c r="AA160" i="34"/>
  <c r="AU162" i="34"/>
  <c r="AU164" i="34"/>
  <c r="AI166" i="34"/>
  <c r="AA168" i="34"/>
  <c r="BK169" i="34"/>
  <c r="AY171" i="34"/>
  <c r="AQ173" i="34"/>
  <c r="AE175" i="34"/>
  <c r="BO176" i="34"/>
  <c r="BG178" i="34"/>
  <c r="AU180" i="34"/>
  <c r="AI182" i="34"/>
  <c r="AA184" i="34"/>
  <c r="BK185" i="34"/>
  <c r="AY187" i="34"/>
  <c r="AQ189" i="34"/>
  <c r="AE191" i="34"/>
  <c r="BO192" i="34"/>
  <c r="BG194" i="34"/>
  <c r="AU196" i="34"/>
  <c r="AI198" i="34"/>
  <c r="AA200" i="34"/>
  <c r="BK201" i="34"/>
  <c r="AY203" i="34"/>
  <c r="AQ205" i="34"/>
  <c r="AD152" i="34"/>
  <c r="AV154" i="34"/>
  <c r="AN156" i="34"/>
  <c r="AB158" i="34"/>
  <c r="BL159" i="34"/>
  <c r="BD161" i="34"/>
  <c r="AR163" i="34"/>
  <c r="AF165" i="34"/>
  <c r="X167" i="34"/>
  <c r="BH168" i="34"/>
  <c r="AV170" i="34"/>
  <c r="AN172" i="34"/>
  <c r="AB174" i="34"/>
  <c r="BH175" i="34"/>
  <c r="X177" i="34"/>
  <c r="AB178" i="34"/>
  <c r="AN179" i="34"/>
  <c r="AV180" i="34"/>
  <c r="BD181" i="34"/>
  <c r="BL182" i="34"/>
  <c r="AB184" i="34"/>
  <c r="AF185" i="34"/>
  <c r="AR186" i="34"/>
  <c r="BD187" i="34"/>
  <c r="BH188" i="34"/>
  <c r="X190" i="34"/>
  <c r="AF191" i="34"/>
  <c r="AN192" i="34"/>
  <c r="AV193" i="34"/>
  <c r="BH194" i="34"/>
  <c r="BL195" i="34"/>
  <c r="AB197" i="34"/>
  <c r="AN198" i="34"/>
  <c r="AR199" i="34"/>
  <c r="BD200" i="34"/>
  <c r="BL201" i="34"/>
  <c r="X203" i="34"/>
  <c r="AF204" i="34"/>
  <c r="AR205" i="34"/>
  <c r="AV206" i="34"/>
  <c r="BH207" i="34"/>
  <c r="BN151" i="34"/>
  <c r="BI153" i="34"/>
  <c r="Y155" i="34"/>
  <c r="AG156" i="34"/>
  <c r="AO157" i="34"/>
  <c r="AW158" i="34"/>
  <c r="BI159" i="34"/>
  <c r="BM160" i="34"/>
  <c r="AC162" i="34"/>
  <c r="AO163" i="34"/>
  <c r="AS164" i="34"/>
  <c r="BE165" i="34"/>
  <c r="BM166" i="34"/>
  <c r="Y168" i="34"/>
  <c r="AG169" i="34"/>
  <c r="AS170" i="34"/>
  <c r="AW171" i="34"/>
  <c r="BI172" i="34"/>
  <c r="Y174" i="34"/>
  <c r="AC175" i="34"/>
  <c r="AO176" i="34"/>
  <c r="AW177" i="34"/>
  <c r="BE178" i="34"/>
  <c r="BM179" i="34"/>
  <c r="AC181" i="34"/>
  <c r="AG182" i="34"/>
  <c r="AS183" i="34"/>
  <c r="BE184" i="34"/>
  <c r="BI185" i="34"/>
  <c r="Y187" i="34"/>
  <c r="AG188" i="34"/>
  <c r="AO189" i="34"/>
  <c r="AW190" i="34"/>
  <c r="BI191" i="34"/>
  <c r="BM192" i="34"/>
  <c r="AC194" i="34"/>
  <c r="AG195" i="34"/>
  <c r="Y196" i="34"/>
  <c r="BQ196" i="34"/>
  <c r="BM197" i="34"/>
  <c r="BE198" i="34"/>
  <c r="BA199" i="34"/>
  <c r="AW200" i="34"/>
  <c r="AO201" i="34"/>
  <c r="AK202" i="34"/>
  <c r="AG203" i="34"/>
  <c r="Y204" i="34"/>
  <c r="BQ204" i="34"/>
  <c r="BM205" i="34"/>
  <c r="BE206" i="34"/>
  <c r="BA207" i="34"/>
  <c r="AL152" i="34"/>
  <c r="BB153" i="34"/>
  <c r="AX154" i="34"/>
  <c r="AT155" i="34"/>
  <c r="AL156" i="34"/>
  <c r="AH157" i="34"/>
  <c r="AD158" i="34"/>
  <c r="BR158" i="34"/>
  <c r="BN159" i="34"/>
  <c r="BJ160" i="34"/>
  <c r="BB161" i="34"/>
  <c r="AX162" i="34"/>
  <c r="AT163" i="34"/>
  <c r="AL164" i="34"/>
  <c r="AH165" i="34"/>
  <c r="AD166" i="34"/>
  <c r="BR166" i="34"/>
  <c r="BN167" i="34"/>
  <c r="BJ168" i="34"/>
  <c r="BB169" i="34"/>
  <c r="AX170" i="34"/>
  <c r="AT171" i="34"/>
  <c r="AL172" i="34"/>
  <c r="AH173" i="34"/>
  <c r="AD174" i="34"/>
  <c r="BR174" i="34"/>
  <c r="BN175" i="34"/>
  <c r="BJ176" i="34"/>
  <c r="BB177" i="34"/>
  <c r="AX178" i="34"/>
  <c r="AT179" i="34"/>
  <c r="AL180" i="34"/>
  <c r="AH181" i="34"/>
  <c r="AD182" i="34"/>
  <c r="BR182" i="34"/>
  <c r="BN183" i="34"/>
  <c r="BJ184" i="34"/>
  <c r="BB185" i="34"/>
  <c r="AX186" i="34"/>
  <c r="AT187" i="34"/>
  <c r="AL188" i="34"/>
  <c r="AH189" i="34"/>
  <c r="AD190" i="34"/>
  <c r="BR190" i="34"/>
  <c r="BN191" i="34"/>
  <c r="BJ192" i="34"/>
  <c r="AQ107" i="34"/>
  <c r="AQ122" i="34"/>
  <c r="AT133" i="34"/>
  <c r="BB143" i="34"/>
  <c r="AX123" i="34"/>
  <c r="AU131" i="34"/>
  <c r="BK137" i="34"/>
  <c r="AE144" i="34"/>
  <c r="AQ150" i="34"/>
  <c r="BH125" i="34"/>
  <c r="AV130" i="34"/>
  <c r="AF135" i="34"/>
  <c r="BP139" i="34"/>
  <c r="BH144" i="34"/>
  <c r="AR149" i="34"/>
  <c r="BM124" i="34"/>
  <c r="BA129" i="34"/>
  <c r="AK134" i="34"/>
  <c r="AC139" i="34"/>
  <c r="BM143" i="34"/>
  <c r="AW148" i="34"/>
  <c r="AC152" i="34"/>
  <c r="AA154" i="34"/>
  <c r="AQ156" i="34"/>
  <c r="BG158" i="34"/>
  <c r="AE161" i="34"/>
  <c r="AU163" i="34"/>
  <c r="AI165" i="34"/>
  <c r="AA167" i="34"/>
  <c r="BK168" i="34"/>
  <c r="AY170" i="34"/>
  <c r="AQ172" i="34"/>
  <c r="AE174" i="34"/>
  <c r="BO175" i="34"/>
  <c r="BG177" i="34"/>
  <c r="AU179" i="34"/>
  <c r="AI181" i="34"/>
  <c r="AA183" i="34"/>
  <c r="BK184" i="34"/>
  <c r="AY186" i="34"/>
  <c r="AQ188" i="34"/>
  <c r="AE190" i="34"/>
  <c r="BO191" i="34"/>
  <c r="BG193" i="34"/>
  <c r="AU195" i="34"/>
  <c r="AI197" i="34"/>
  <c r="AA199" i="34"/>
  <c r="BK200" i="34"/>
  <c r="AY202" i="34"/>
  <c r="AQ204" i="34"/>
  <c r="AE206" i="34"/>
  <c r="AV153" i="34"/>
  <c r="AN155" i="34"/>
  <c r="AB157" i="34"/>
  <c r="BL158" i="34"/>
  <c r="BD160" i="34"/>
  <c r="AR162" i="34"/>
  <c r="AF164" i="34"/>
  <c r="X166" i="34"/>
  <c r="BH167" i="34"/>
  <c r="AV169" i="34"/>
  <c r="AN171" i="34"/>
  <c r="AB173" i="34"/>
  <c r="BL174" i="34"/>
  <c r="AF176" i="34"/>
  <c r="AR177" i="34"/>
  <c r="AV178" i="34"/>
  <c r="BH179" i="34"/>
  <c r="X181" i="34"/>
  <c r="AB182" i="34"/>
  <c r="AN183" i="34"/>
  <c r="AV184" i="34"/>
  <c r="BD185" i="34"/>
  <c r="BL186" i="34"/>
  <c r="AB188" i="34"/>
  <c r="AF189" i="34"/>
  <c r="AR190" i="34"/>
  <c r="BD191" i="34"/>
  <c r="BH192" i="34"/>
  <c r="X194" i="34"/>
  <c r="AF195" i="34"/>
  <c r="AN196" i="34"/>
  <c r="AV197" i="34"/>
  <c r="BH198" i="34"/>
  <c r="BL199" i="34"/>
  <c r="AB201" i="34"/>
  <c r="AN202" i="34"/>
  <c r="AR203" i="34"/>
  <c r="BD204" i="34"/>
  <c r="BL205" i="34"/>
  <c r="X207" i="34"/>
  <c r="AF208" i="34"/>
  <c r="AB153" i="34"/>
  <c r="AG154" i="34"/>
  <c r="AS155" i="34"/>
  <c r="BE156" i="34"/>
  <c r="BI157" i="34"/>
  <c r="Y159" i="34"/>
  <c r="AG160" i="34"/>
  <c r="AO161" i="34"/>
  <c r="AW162" i="34"/>
  <c r="BI163" i="34"/>
  <c r="BM164" i="34"/>
  <c r="AC166" i="34"/>
  <c r="AO167" i="34"/>
  <c r="AS168" i="34"/>
  <c r="BE169" i="34"/>
  <c r="BM170" i="34"/>
  <c r="Y172" i="34"/>
  <c r="AG173" i="34"/>
  <c r="AS174" i="34"/>
  <c r="AW175" i="34"/>
  <c r="BI176" i="34"/>
  <c r="Y178" i="34"/>
  <c r="AC179" i="34"/>
  <c r="AO180" i="34"/>
  <c r="AW181" i="34"/>
  <c r="BE182" i="34"/>
  <c r="BM183" i="34"/>
  <c r="AC185" i="34"/>
  <c r="AG186" i="34"/>
  <c r="AS187" i="34"/>
  <c r="BE188" i="34"/>
  <c r="BI189" i="34"/>
  <c r="Y191" i="34"/>
  <c r="AG192" i="34"/>
  <c r="AO193" i="34"/>
  <c r="AW194" i="34"/>
  <c r="AW195" i="34"/>
  <c r="AO196" i="34"/>
  <c r="AK197" i="34"/>
  <c r="AG198" i="34"/>
  <c r="Y199" i="34"/>
  <c r="BQ199" i="34"/>
  <c r="BM200" i="34"/>
  <c r="BE201" i="34"/>
  <c r="BA202" i="34"/>
  <c r="AW203" i="34"/>
  <c r="AO204" i="34"/>
  <c r="AK205" i="34"/>
  <c r="AG206" i="34"/>
  <c r="Y207" i="34"/>
  <c r="BQ207" i="34"/>
  <c r="AD153" i="34"/>
  <c r="BR153" i="34"/>
  <c r="BN154" i="34"/>
  <c r="BJ155" i="34"/>
  <c r="BB156" i="34"/>
  <c r="AX157" i="34"/>
  <c r="AT158" i="34"/>
  <c r="AL159" i="34"/>
  <c r="AH160" i="34"/>
  <c r="AD161" i="34"/>
  <c r="BR161" i="34"/>
  <c r="BN162" i="34"/>
  <c r="BJ163" i="34"/>
  <c r="BB164" i="34"/>
  <c r="AX165" i="34"/>
  <c r="AT166" i="34"/>
  <c r="AL167" i="34"/>
  <c r="AH168" i="34"/>
  <c r="AD169" i="34"/>
  <c r="BR169" i="34"/>
  <c r="BN170" i="34"/>
  <c r="BJ171" i="34"/>
  <c r="BB172" i="34"/>
  <c r="AX173" i="34"/>
  <c r="AT174" i="34"/>
  <c r="AL175" i="34"/>
  <c r="AH176" i="34"/>
  <c r="AD177" i="34"/>
  <c r="BR177" i="34"/>
  <c r="BN178" i="34"/>
  <c r="BJ179" i="34"/>
  <c r="BB180" i="34"/>
  <c r="AX181" i="34"/>
  <c r="AT182" i="34"/>
  <c r="AL183" i="34"/>
  <c r="AH184" i="34"/>
  <c r="AD185" i="34"/>
  <c r="BR185" i="34"/>
  <c r="BN186" i="34"/>
  <c r="BJ187" i="34"/>
  <c r="BB188" i="34"/>
  <c r="AX189" i="34"/>
  <c r="AT190" i="34"/>
  <c r="AL191" i="34"/>
  <c r="AH192" i="34"/>
  <c r="AD193" i="34"/>
  <c r="BR193" i="34"/>
  <c r="AL187" i="34"/>
  <c r="AX185" i="34"/>
  <c r="BJ183" i="34"/>
  <c r="BR181" i="34"/>
  <c r="AH180" i="34"/>
  <c r="AT178" i="34"/>
  <c r="BB176" i="34"/>
  <c r="BB173" i="34"/>
  <c r="AD170" i="34"/>
  <c r="AX166" i="34"/>
  <c r="BR162" i="34"/>
  <c r="AT159" i="34"/>
  <c r="BN155" i="34"/>
  <c r="Y208" i="34"/>
  <c r="AW204" i="34"/>
  <c r="BQ200" i="34"/>
  <c r="AO197" i="34"/>
  <c r="AW193" i="34"/>
  <c r="BI188" i="34"/>
  <c r="Y184" i="34"/>
  <c r="AO179" i="34"/>
  <c r="AW174" i="34"/>
  <c r="BI169" i="34"/>
  <c r="AC165" i="34"/>
  <c r="AO160" i="34"/>
  <c r="AW155" i="34"/>
  <c r="AF207" i="34"/>
  <c r="AR202" i="34"/>
  <c r="BD197" i="34"/>
  <c r="X193" i="34"/>
  <c r="AF188" i="34"/>
  <c r="AR183" i="34"/>
  <c r="BH178" i="34"/>
  <c r="AF173" i="34"/>
  <c r="AB166" i="34"/>
  <c r="X159" i="34"/>
  <c r="AI206" i="34"/>
  <c r="AE199" i="34"/>
  <c r="AA192" i="34"/>
  <c r="BO184" i="34"/>
  <c r="BK177" i="34"/>
  <c r="BG170" i="34"/>
  <c r="AY163" i="34"/>
  <c r="AE154" i="34"/>
  <c r="AK140" i="34"/>
  <c r="AZ150" i="34"/>
  <c r="AZ131" i="34"/>
  <c r="AU139" i="34"/>
  <c r="AT136" i="34"/>
  <c r="AJ209" i="34"/>
  <c r="BG207" i="34"/>
  <c r="AD264" i="34"/>
  <c r="AT263" i="34"/>
  <c r="BJ262" i="34"/>
  <c r="AD262" i="34"/>
  <c r="AT261" i="34"/>
  <c r="BJ260" i="34"/>
  <c r="AT259" i="34"/>
  <c r="BJ258" i="34"/>
  <c r="AD258" i="34"/>
  <c r="AT257" i="34"/>
  <c r="BJ256" i="34"/>
  <c r="AD256" i="34"/>
  <c r="AT255" i="34"/>
  <c r="BJ254" i="34"/>
  <c r="AT253" i="34"/>
  <c r="BJ252" i="34"/>
  <c r="AD252" i="34"/>
  <c r="AT251" i="34"/>
  <c r="BJ250" i="34"/>
  <c r="AD250" i="34"/>
  <c r="AT249" i="34"/>
  <c r="BJ248" i="34"/>
  <c r="AD248" i="34"/>
  <c r="AT247" i="34"/>
  <c r="BJ246" i="34"/>
  <c r="AD246" i="34"/>
  <c r="AX244" i="34"/>
  <c r="BJ242" i="34"/>
  <c r="BN241" i="34"/>
  <c r="BR240" i="34"/>
  <c r="AD240" i="34"/>
  <c r="AH239" i="34"/>
  <c r="AL238" i="34"/>
  <c r="AT237" i="34"/>
  <c r="AX236" i="34"/>
  <c r="BB235" i="34"/>
  <c r="BJ234" i="34"/>
  <c r="BN233" i="34"/>
  <c r="BR232" i="34"/>
  <c r="AD232" i="34"/>
  <c r="AH231" i="34"/>
  <c r="AL230" i="34"/>
  <c r="AX228" i="34"/>
  <c r="BB227" i="34"/>
  <c r="BJ226" i="34"/>
  <c r="BN225" i="34"/>
  <c r="BR224" i="34"/>
  <c r="AD224" i="34"/>
  <c r="AH223" i="34"/>
  <c r="AL222" i="34"/>
  <c r="AT221" i="34"/>
  <c r="AX220" i="34"/>
  <c r="BB219" i="34"/>
  <c r="BJ218" i="34"/>
  <c r="BN217" i="34"/>
  <c r="BR216" i="34"/>
  <c r="AD216" i="34"/>
  <c r="AH215" i="34"/>
  <c r="AL214" i="34"/>
  <c r="AT213" i="34"/>
  <c r="AX212" i="34"/>
  <c r="BB211" i="34"/>
  <c r="BJ210" i="34"/>
  <c r="BN209" i="34"/>
  <c r="BE208" i="34"/>
  <c r="AD209" i="34"/>
  <c r="AH208" i="34"/>
  <c r="AL207" i="34"/>
  <c r="AT206" i="34"/>
  <c r="AX205" i="34"/>
  <c r="BB204" i="34"/>
  <c r="BJ203" i="34"/>
  <c r="BN202" i="34"/>
  <c r="BR201" i="34"/>
  <c r="AD201" i="34"/>
  <c r="AH200" i="34"/>
  <c r="AL199" i="34"/>
  <c r="AT198" i="34"/>
  <c r="AX197" i="34"/>
  <c r="BB196" i="34"/>
  <c r="BJ195" i="34"/>
  <c r="BN194" i="34"/>
  <c r="BB193" i="34"/>
  <c r="AL192" i="34"/>
  <c r="AX190" i="34"/>
  <c r="BJ188" i="34"/>
  <c r="BR186" i="34"/>
  <c r="AH185" i="34"/>
  <c r="AT183" i="34"/>
  <c r="BB181" i="34"/>
  <c r="BN179" i="34"/>
  <c r="AD178" i="34"/>
  <c r="AL176" i="34"/>
  <c r="BJ172" i="34"/>
  <c r="AH169" i="34"/>
  <c r="BB165" i="34"/>
  <c r="AD162" i="34"/>
  <c r="AX158" i="34"/>
  <c r="BR154" i="34"/>
  <c r="AG207" i="34"/>
  <c r="BA203" i="34"/>
  <c r="Y200" i="34"/>
  <c r="AW196" i="34"/>
  <c r="AO192" i="34"/>
  <c r="AW187" i="34"/>
  <c r="BM182" i="34"/>
  <c r="AC178" i="34"/>
  <c r="AO173" i="34"/>
  <c r="BE168" i="34"/>
  <c r="BM163" i="34"/>
  <c r="AC159" i="34"/>
  <c r="AS154" i="34"/>
  <c r="X206" i="34"/>
  <c r="AF201" i="34"/>
  <c r="AV196" i="34"/>
  <c r="BH191" i="34"/>
  <c r="X187" i="34"/>
  <c r="AN182" i="34"/>
  <c r="AV177" i="34"/>
  <c r="AR171" i="34"/>
  <c r="AN164" i="34"/>
  <c r="AF157" i="34"/>
  <c r="AU204" i="34"/>
  <c r="AQ197" i="34"/>
  <c r="AI190" i="34"/>
  <c r="AE183" i="34"/>
  <c r="AA176" i="34"/>
  <c r="BO168" i="34"/>
  <c r="AM161" i="34"/>
  <c r="AK152" i="34"/>
  <c r="AW135" i="34"/>
  <c r="BL145" i="34"/>
  <c r="BP126" i="34"/>
  <c r="AA133" i="34"/>
  <c r="Z125" i="34"/>
  <c r="AY195" i="34"/>
  <c r="AU188" i="34"/>
  <c r="AQ181" i="34"/>
  <c r="AI174" i="34"/>
  <c r="AE167" i="34"/>
  <c r="W159" i="34"/>
  <c r="BI149" i="34"/>
  <c r="BI130" i="34"/>
  <c r="AF141" i="34"/>
  <c r="W152" i="34"/>
  <c r="BC125" i="34"/>
  <c r="AE111" i="34"/>
  <c r="AJ117" i="34"/>
  <c r="BA123" i="34"/>
  <c r="Z109" i="34"/>
  <c r="AP113" i="34"/>
  <c r="BF116" i="34"/>
  <c r="BF120" i="34"/>
  <c r="BC95" i="34"/>
  <c r="W99" i="34"/>
  <c r="BO99" i="34"/>
  <c r="AQ100" i="34"/>
  <c r="BK100" i="34"/>
  <c r="AM101" i="34"/>
  <c r="BG101" i="34"/>
  <c r="AE102" i="34"/>
  <c r="BC102" i="34"/>
  <c r="AA103" i="34"/>
  <c r="AU103" i="34"/>
  <c r="W104" i="34"/>
  <c r="AQ104" i="34"/>
  <c r="BK104" i="34"/>
  <c r="AM105" i="34"/>
  <c r="BG105" i="34"/>
  <c r="AE106" i="34"/>
  <c r="BC106" i="34"/>
  <c r="AA107" i="34"/>
  <c r="AU107" i="34"/>
  <c r="W108" i="34"/>
  <c r="AQ108" i="34"/>
  <c r="BK108" i="34"/>
  <c r="AM109" i="34"/>
  <c r="BG109" i="34"/>
  <c r="AE110" i="34"/>
  <c r="BC110" i="34"/>
  <c r="AA111" i="34"/>
  <c r="AU111" i="34"/>
  <c r="W112" i="34"/>
  <c r="AQ112" i="34"/>
  <c r="BK112" i="34"/>
  <c r="AM113" i="34"/>
  <c r="BG113" i="34"/>
  <c r="AE114" i="34"/>
  <c r="BC114" i="34"/>
  <c r="AA115" i="34"/>
  <c r="AU115" i="34"/>
  <c r="W116" i="34"/>
  <c r="AQ116" i="34"/>
  <c r="BK116" i="34"/>
  <c r="AM117" i="34"/>
  <c r="BG117" i="34"/>
  <c r="AE118" i="34"/>
  <c r="BC118" i="34"/>
  <c r="AA119" i="34"/>
  <c r="AU119" i="34"/>
  <c r="W120" i="34"/>
  <c r="AQ120" i="34"/>
  <c r="BK120" i="34"/>
  <c r="AM121" i="34"/>
  <c r="BG121" i="34"/>
  <c r="AE122" i="34"/>
  <c r="BC122" i="34"/>
  <c r="AA123" i="34"/>
  <c r="AU123" i="34"/>
  <c r="AN123" i="34"/>
  <c r="BN123" i="34"/>
  <c r="AH124" i="34"/>
  <c r="AX124" i="34"/>
  <c r="BN124" i="34"/>
  <c r="AH125" i="34"/>
  <c r="AX125" i="34"/>
  <c r="BN125" i="34"/>
  <c r="AH126" i="34"/>
  <c r="AX126" i="34"/>
  <c r="BN126" i="34"/>
  <c r="AH127" i="34"/>
  <c r="AX127" i="34"/>
  <c r="BN127" i="34"/>
  <c r="AH128" i="34"/>
  <c r="AX128" i="34"/>
  <c r="BN128" i="34"/>
  <c r="AH129" i="34"/>
  <c r="AX129" i="34"/>
  <c r="BN129" i="34"/>
  <c r="AH130" i="34"/>
  <c r="AX130" i="34"/>
  <c r="BN130" i="34"/>
  <c r="AH131" i="34"/>
  <c r="AX131" i="34"/>
  <c r="BN131" i="34"/>
  <c r="AH132" i="34"/>
  <c r="AX132" i="34"/>
  <c r="BN132" i="34"/>
  <c r="AH133" i="34"/>
  <c r="AX133" i="34"/>
  <c r="BN133" i="34"/>
  <c r="AH134" i="34"/>
  <c r="AX134" i="34"/>
  <c r="BN134" i="34"/>
  <c r="AH135" i="34"/>
  <c r="AX135" i="34"/>
  <c r="BN135" i="34"/>
  <c r="AH136" i="34"/>
  <c r="AX136" i="34"/>
  <c r="BN136" i="34"/>
  <c r="AH137" i="34"/>
  <c r="AX137" i="34"/>
  <c r="BN137" i="34"/>
  <c r="AH138" i="34"/>
  <c r="AX138" i="34"/>
  <c r="BN138" i="34"/>
  <c r="AH139" i="34"/>
  <c r="AX139" i="34"/>
  <c r="BN139" i="34"/>
  <c r="AH140" i="34"/>
  <c r="AX140" i="34"/>
  <c r="BN140" i="34"/>
  <c r="AH141" i="34"/>
  <c r="AX141" i="34"/>
  <c r="BN141" i="34"/>
  <c r="AH142" i="34"/>
  <c r="AX142" i="34"/>
  <c r="BN142" i="34"/>
  <c r="AH143" i="34"/>
  <c r="AX143" i="34"/>
  <c r="BN143" i="34"/>
  <c r="AH144" i="34"/>
  <c r="AX144" i="34"/>
  <c r="BN144" i="34"/>
  <c r="AH145" i="34"/>
  <c r="AX145" i="34"/>
  <c r="BN145" i="34"/>
  <c r="AH146" i="34"/>
  <c r="AX146" i="34"/>
  <c r="BN146" i="34"/>
  <c r="AH147" i="34"/>
  <c r="AX147" i="34"/>
  <c r="BN147" i="34"/>
  <c r="AH148" i="34"/>
  <c r="AX148" i="34"/>
  <c r="BN148" i="34"/>
  <c r="AH149" i="34"/>
  <c r="AX149" i="34"/>
  <c r="BN149" i="34"/>
  <c r="AH150" i="34"/>
  <c r="AX150" i="34"/>
  <c r="BN150" i="34"/>
  <c r="AH151" i="34"/>
  <c r="AX151" i="34"/>
  <c r="X123" i="34"/>
  <c r="BF123" i="34"/>
  <c r="AA124" i="34"/>
  <c r="AQ124" i="34"/>
  <c r="BG124" i="34"/>
  <c r="AA125" i="34"/>
  <c r="AQ125" i="34"/>
  <c r="BG125" i="34"/>
  <c r="AA126" i="34"/>
  <c r="AQ126" i="34"/>
  <c r="BG126" i="34"/>
  <c r="AA127" i="34"/>
  <c r="AQ127" i="34"/>
  <c r="BG127" i="34"/>
  <c r="AA128" i="34"/>
  <c r="AQ128" i="34"/>
  <c r="BG128" i="34"/>
  <c r="AA129" i="34"/>
  <c r="AQ129" i="34"/>
  <c r="BG129" i="34"/>
  <c r="AC99" i="34"/>
  <c r="BF103" i="34"/>
  <c r="BF112" i="34"/>
  <c r="Z118" i="34"/>
  <c r="Z122" i="34"/>
  <c r="AM98" i="34"/>
  <c r="AA100" i="34"/>
  <c r="BC100" i="34"/>
  <c r="AE101" i="34"/>
  <c r="BK101" i="34"/>
  <c r="AQ102" i="34"/>
  <c r="W103" i="34"/>
  <c r="BC103" i="34"/>
  <c r="AE104" i="34"/>
  <c r="BG104" i="34"/>
  <c r="AQ105" i="34"/>
  <c r="W106" i="34"/>
  <c r="AU106" i="34"/>
  <c r="AE107" i="34"/>
  <c r="BG107" i="34"/>
  <c r="AM108" i="34"/>
  <c r="W109" i="34"/>
  <c r="AU109" i="34"/>
  <c r="AA110" i="34"/>
  <c r="BG110" i="34"/>
  <c r="AM111" i="34"/>
  <c r="BK111" i="34"/>
  <c r="AU112" i="34"/>
  <c r="AA113" i="34"/>
  <c r="BC113" i="34"/>
  <c r="AM114" i="34"/>
  <c r="BK114" i="34"/>
  <c r="AQ115" i="34"/>
  <c r="AA116" i="34"/>
  <c r="BC116" i="34"/>
  <c r="AE117" i="34"/>
  <c r="BK117" i="34"/>
  <c r="AQ118" i="34"/>
  <c r="W119" i="34"/>
  <c r="BC119" i="34"/>
  <c r="AE120" i="34"/>
  <c r="BG120" i="34"/>
  <c r="AQ121" i="34"/>
  <c r="W122" i="34"/>
  <c r="AU122" i="34"/>
  <c r="AE123" i="34"/>
  <c r="BG123" i="34"/>
  <c r="BJ123" i="34"/>
  <c r="AL124" i="34"/>
  <c r="BF124" i="34"/>
  <c r="AD125" i="34"/>
  <c r="BB125" i="34"/>
  <c r="Z126" i="34"/>
  <c r="AT126" i="34"/>
  <c r="BR126" i="34"/>
  <c r="AP127" i="34"/>
  <c r="BJ127" i="34"/>
  <c r="AL128" i="34"/>
  <c r="BF128" i="34"/>
  <c r="AD129" i="34"/>
  <c r="BB129" i="34"/>
  <c r="Z130" i="34"/>
  <c r="AT130" i="34"/>
  <c r="BR130" i="34"/>
  <c r="AP131" i="34"/>
  <c r="BJ131" i="34"/>
  <c r="AL132" i="34"/>
  <c r="BF132" i="34"/>
  <c r="AD133" i="34"/>
  <c r="BB133" i="34"/>
  <c r="Z134" i="34"/>
  <c r="AT134" i="34"/>
  <c r="BR134" i="34"/>
  <c r="AP135" i="34"/>
  <c r="BJ135" i="34"/>
  <c r="AL136" i="34"/>
  <c r="BF136" i="34"/>
  <c r="AD137" i="34"/>
  <c r="BB137" i="34"/>
  <c r="Z138" i="34"/>
  <c r="AT138" i="34"/>
  <c r="BR138" i="34"/>
  <c r="AP139" i="34"/>
  <c r="BJ139" i="34"/>
  <c r="BQ112" i="34"/>
  <c r="AP110" i="34"/>
  <c r="Z116" i="34"/>
  <c r="BK94" i="34"/>
  <c r="AY99" i="34"/>
  <c r="AU100" i="34"/>
  <c r="AQ101" i="34"/>
  <c r="AA102" i="34"/>
  <c r="BK102" i="34"/>
  <c r="BG103" i="34"/>
  <c r="AU104" i="34"/>
  <c r="AE105" i="34"/>
  <c r="AA106" i="34"/>
  <c r="BK106" i="34"/>
  <c r="BC107" i="34"/>
  <c r="AU108" i="34"/>
  <c r="AE109" i="34"/>
  <c r="W110" i="34"/>
  <c r="BK110" i="34"/>
  <c r="BC111" i="34"/>
  <c r="AM112" i="34"/>
  <c r="AE113" i="34"/>
  <c r="W114" i="34"/>
  <c r="BG114" i="34"/>
  <c r="BC115" i="34"/>
  <c r="AM116" i="34"/>
  <c r="AA117" i="34"/>
  <c r="W118" i="34"/>
  <c r="BG118" i="34"/>
  <c r="AQ119" i="34"/>
  <c r="AM120" i="34"/>
  <c r="AA121" i="34"/>
  <c r="BK121" i="34"/>
  <c r="BG122" i="34"/>
  <c r="AQ123" i="34"/>
  <c r="BD123" i="34"/>
  <c r="AP124" i="34"/>
  <c r="BR124" i="34"/>
  <c r="AT125" i="34"/>
  <c r="AD126" i="34"/>
  <c r="BF126" i="34"/>
  <c r="AL127" i="34"/>
  <c r="BR127" i="34"/>
  <c r="AT128" i="34"/>
  <c r="Z129" i="34"/>
  <c r="BF129" i="34"/>
  <c r="AL130" i="34"/>
  <c r="BJ130" i="34"/>
  <c r="AT131" i="34"/>
  <c r="Z132" i="34"/>
  <c r="BB132" i="34"/>
  <c r="AL133" i="34"/>
  <c r="BJ133" i="34"/>
  <c r="AP134" i="34"/>
  <c r="Z135" i="34"/>
  <c r="BB135" i="34"/>
  <c r="AD136" i="34"/>
  <c r="BJ136" i="34"/>
  <c r="AP137" i="34"/>
  <c r="BR137" i="34"/>
  <c r="BB138" i="34"/>
  <c r="AD139" i="34"/>
  <c r="BF139" i="34"/>
  <c r="AL140" i="34"/>
  <c r="BF140" i="34"/>
  <c r="AD141" i="34"/>
  <c r="BB141" i="34"/>
  <c r="Z142" i="34"/>
  <c r="AT142" i="34"/>
  <c r="BR142" i="34"/>
  <c r="AP143" i="34"/>
  <c r="BJ143" i="34"/>
  <c r="AL144" i="34"/>
  <c r="BF144" i="34"/>
  <c r="AD145" i="34"/>
  <c r="BB145" i="34"/>
  <c r="Z146" i="34"/>
  <c r="AT146" i="34"/>
  <c r="BR146" i="34"/>
  <c r="AP147" i="34"/>
  <c r="BJ147" i="34"/>
  <c r="AL148" i="34"/>
  <c r="BF148" i="34"/>
  <c r="AD149" i="34"/>
  <c r="BB149" i="34"/>
  <c r="Z150" i="34"/>
  <c r="AT150" i="34"/>
  <c r="BR150" i="34"/>
  <c r="AP151" i="34"/>
  <c r="BD122" i="34"/>
  <c r="BK123" i="34"/>
  <c r="AI124" i="34"/>
  <c r="BC124" i="34"/>
  <c r="AE125" i="34"/>
  <c r="AY125" i="34"/>
  <c r="W126" i="34"/>
  <c r="AU126" i="34"/>
  <c r="BO126" i="34"/>
  <c r="AM127" i="34"/>
  <c r="BK127" i="34"/>
  <c r="AI128" i="34"/>
  <c r="BC128" i="34"/>
  <c r="AE129" i="34"/>
  <c r="AY129" i="34"/>
  <c r="W130" i="34"/>
  <c r="AM130" i="34"/>
  <c r="BC130" i="34"/>
  <c r="W131" i="34"/>
  <c r="AM131" i="34"/>
  <c r="BC131" i="34"/>
  <c r="W132" i="34"/>
  <c r="AM132" i="34"/>
  <c r="BC132" i="34"/>
  <c r="W133" i="34"/>
  <c r="AM133" i="34"/>
  <c r="BC133" i="34"/>
  <c r="W134" i="34"/>
  <c r="AM134" i="34"/>
  <c r="BC134" i="34"/>
  <c r="W135" i="34"/>
  <c r="AM135" i="34"/>
  <c r="BC135" i="34"/>
  <c r="W136" i="34"/>
  <c r="AM136" i="34"/>
  <c r="BC136" i="34"/>
  <c r="W137" i="34"/>
  <c r="AM137" i="34"/>
  <c r="BC137" i="34"/>
  <c r="W138" i="34"/>
  <c r="AM138" i="34"/>
  <c r="BC138" i="34"/>
  <c r="W139" i="34"/>
  <c r="AM139" i="34"/>
  <c r="BC139" i="34"/>
  <c r="W140" i="34"/>
  <c r="AM140" i="34"/>
  <c r="BC140" i="34"/>
  <c r="W141" i="34"/>
  <c r="AM141" i="34"/>
  <c r="BC141" i="34"/>
  <c r="W142" i="34"/>
  <c r="AM142" i="34"/>
  <c r="BC142" i="34"/>
  <c r="W143" i="34"/>
  <c r="AM143" i="34"/>
  <c r="BC143" i="34"/>
  <c r="W144" i="34"/>
  <c r="AM144" i="34"/>
  <c r="BC144" i="34"/>
  <c r="W145" i="34"/>
  <c r="AM145" i="34"/>
  <c r="BC145" i="34"/>
  <c r="W146" i="34"/>
  <c r="AM146" i="34"/>
  <c r="BC146" i="34"/>
  <c r="W147" i="34"/>
  <c r="AM147" i="34"/>
  <c r="BC147" i="34"/>
  <c r="W148" i="34"/>
  <c r="AM148" i="34"/>
  <c r="BC148" i="34"/>
  <c r="W149" i="34"/>
  <c r="AM149" i="34"/>
  <c r="BC149" i="34"/>
  <c r="W150" i="34"/>
  <c r="AM150" i="34"/>
  <c r="BC150" i="34"/>
  <c r="W151" i="34"/>
  <c r="AM151" i="34"/>
  <c r="BC151" i="34"/>
  <c r="AK118" i="34"/>
  <c r="Z114" i="34"/>
  <c r="AP121" i="34"/>
  <c r="BC99" i="34"/>
  <c r="W101" i="34"/>
  <c r="W102" i="34"/>
  <c r="AE103" i="34"/>
  <c r="AA104" i="34"/>
  <c r="AA105" i="34"/>
  <c r="AM106" i="34"/>
  <c r="AM107" i="34"/>
  <c r="AE108" i="34"/>
  <c r="AQ109" i="34"/>
  <c r="AQ110" i="34"/>
  <c r="AQ111" i="34"/>
  <c r="BC112" i="34"/>
  <c r="AU113" i="34"/>
  <c r="AU114" i="34"/>
  <c r="BG115" i="34"/>
  <c r="BG116" i="34"/>
  <c r="BC117" i="34"/>
  <c r="BK118" i="34"/>
  <c r="BK119" i="34"/>
  <c r="W121" i="34"/>
  <c r="AA122" i="34"/>
  <c r="W123" i="34"/>
  <c r="AV123" i="34"/>
  <c r="AT124" i="34"/>
  <c r="AL125" i="34"/>
  <c r="BR125" i="34"/>
  <c r="BJ126" i="34"/>
  <c r="BB127" i="34"/>
  <c r="AP128" i="34"/>
  <c r="AL129" i="34"/>
  <c r="BR129" i="34"/>
  <c r="BF130" i="34"/>
  <c r="BB131" i="34"/>
  <c r="AP132" i="34"/>
  <c r="Z133" i="34"/>
  <c r="BR133" i="34"/>
  <c r="BF134" i="34"/>
  <c r="AT135" i="34"/>
  <c r="AP136" i="34"/>
  <c r="Z137" i="34"/>
  <c r="BJ137" i="34"/>
  <c r="BF138" i="34"/>
  <c r="AT139" i="34"/>
  <c r="AD140" i="34"/>
  <c r="BJ140" i="34"/>
  <c r="AP141" i="34"/>
  <c r="BR141" i="34"/>
  <c r="BB142" i="34"/>
  <c r="AD143" i="34"/>
  <c r="BF143" i="34"/>
  <c r="AP144" i="34"/>
  <c r="BR144" i="34"/>
  <c r="AT145" i="34"/>
  <c r="AD146" i="34"/>
  <c r="BF146" i="34"/>
  <c r="AL147" i="34"/>
  <c r="BR147" i="34"/>
  <c r="AT148" i="34"/>
  <c r="Z149" i="34"/>
  <c r="BF149" i="34"/>
  <c r="AL150" i="34"/>
  <c r="BJ150" i="34"/>
  <c r="AT151" i="34"/>
  <c r="AP123" i="34"/>
  <c r="AE124" i="34"/>
  <c r="BK124" i="34"/>
  <c r="AM125" i="34"/>
  <c r="BO125" i="34"/>
  <c r="AY126" i="34"/>
  <c r="AE127" i="34"/>
  <c r="BC127" i="34"/>
  <c r="AM128" i="34"/>
  <c r="BO128" i="34"/>
  <c r="AU129" i="34"/>
  <c r="AA130" i="34"/>
  <c r="AU130" i="34"/>
  <c r="BO130" i="34"/>
  <c r="AQ131" i="34"/>
  <c r="BK131" i="34"/>
  <c r="AI132" i="34"/>
  <c r="BG132" i="34"/>
  <c r="AE133" i="34"/>
  <c r="AY133" i="34"/>
  <c r="AA134" i="34"/>
  <c r="AU134" i="34"/>
  <c r="BO134" i="34"/>
  <c r="AQ135" i="34"/>
  <c r="BK135" i="34"/>
  <c r="AI136" i="34"/>
  <c r="BG136" i="34"/>
  <c r="AE137" i="34"/>
  <c r="AY137" i="34"/>
  <c r="AA138" i="34"/>
  <c r="AU138" i="34"/>
  <c r="BO138" i="34"/>
  <c r="AQ139" i="34"/>
  <c r="BK139" i="34"/>
  <c r="AI140" i="34"/>
  <c r="BG140" i="34"/>
  <c r="AE141" i="34"/>
  <c r="AY141" i="34"/>
  <c r="AA142" i="34"/>
  <c r="AU142" i="34"/>
  <c r="BO142" i="34"/>
  <c r="AQ143" i="34"/>
  <c r="BK143" i="34"/>
  <c r="AI144" i="34"/>
  <c r="BG144" i="34"/>
  <c r="AE145" i="34"/>
  <c r="AY145" i="34"/>
  <c r="AA146" i="34"/>
  <c r="AU146" i="34"/>
  <c r="BO146" i="34"/>
  <c r="AQ147" i="34"/>
  <c r="BK147" i="34"/>
  <c r="AI148" i="34"/>
  <c r="BG148" i="34"/>
  <c r="AE149" i="34"/>
  <c r="AY149" i="34"/>
  <c r="AA150" i="34"/>
  <c r="AU150" i="34"/>
  <c r="BO150" i="34"/>
  <c r="AQ151" i="34"/>
  <c r="BK151" i="34"/>
  <c r="AE152" i="34"/>
  <c r="AU152" i="34"/>
  <c r="BK152" i="34"/>
  <c r="BH122" i="34"/>
  <c r="AZ123" i="34"/>
  <c r="X124" i="34"/>
  <c r="AN124" i="34"/>
  <c r="BD124" i="34"/>
  <c r="X125" i="34"/>
  <c r="AN125" i="34"/>
  <c r="BD125" i="34"/>
  <c r="X126" i="34"/>
  <c r="AN126" i="34"/>
  <c r="BD126" i="34"/>
  <c r="X127" i="34"/>
  <c r="AN127" i="34"/>
  <c r="BD127" i="34"/>
  <c r="X128" i="34"/>
  <c r="AN128" i="34"/>
  <c r="BD128" i="34"/>
  <c r="X129" i="34"/>
  <c r="AN129" i="34"/>
  <c r="BD129" i="34"/>
  <c r="X130" i="34"/>
  <c r="AN130" i="34"/>
  <c r="BD130" i="34"/>
  <c r="X131" i="34"/>
  <c r="AN131" i="34"/>
  <c r="BD131" i="34"/>
  <c r="X132" i="34"/>
  <c r="AN132" i="34"/>
  <c r="BD132" i="34"/>
  <c r="X133" i="34"/>
  <c r="AN133" i="34"/>
  <c r="BD133" i="34"/>
  <c r="X134" i="34"/>
  <c r="AN134" i="34"/>
  <c r="BD134" i="34"/>
  <c r="X135" i="34"/>
  <c r="AN135" i="34"/>
  <c r="BD135" i="34"/>
  <c r="X136" i="34"/>
  <c r="AN136" i="34"/>
  <c r="BD136" i="34"/>
  <c r="X137" i="34"/>
  <c r="AN137" i="34"/>
  <c r="BD137" i="34"/>
  <c r="X138" i="34"/>
  <c r="AN138" i="34"/>
  <c r="BD138" i="34"/>
  <c r="X139" i="34"/>
  <c r="AN139" i="34"/>
  <c r="BD139" i="34"/>
  <c r="X140" i="34"/>
  <c r="AN140" i="34"/>
  <c r="BD140" i="34"/>
  <c r="X141" i="34"/>
  <c r="AN141" i="34"/>
  <c r="BD141" i="34"/>
  <c r="X142" i="34"/>
  <c r="AN142" i="34"/>
  <c r="BD142" i="34"/>
  <c r="X143" i="34"/>
  <c r="AN143" i="34"/>
  <c r="BD143" i="34"/>
  <c r="X144" i="34"/>
  <c r="AN144" i="34"/>
  <c r="BD144" i="34"/>
  <c r="X145" i="34"/>
  <c r="AN145" i="34"/>
  <c r="BD145" i="34"/>
  <c r="X146" i="34"/>
  <c r="AN146" i="34"/>
  <c r="BD146" i="34"/>
  <c r="X147" i="34"/>
  <c r="AN147" i="34"/>
  <c r="BD147" i="34"/>
  <c r="X148" i="34"/>
  <c r="AN148" i="34"/>
  <c r="BD148" i="34"/>
  <c r="X149" i="34"/>
  <c r="AN149" i="34"/>
  <c r="BD149" i="34"/>
  <c r="X150" i="34"/>
  <c r="AN150" i="34"/>
  <c r="BD150" i="34"/>
  <c r="X151" i="34"/>
  <c r="AN151" i="34"/>
  <c r="BD151" i="34"/>
  <c r="X152" i="34"/>
  <c r="AN152" i="34"/>
  <c r="BL122" i="34"/>
  <c r="BB123" i="34"/>
  <c r="Y124" i="34"/>
  <c r="AO124" i="34"/>
  <c r="BE124" i="34"/>
  <c r="Y125" i="34"/>
  <c r="AO125" i="34"/>
  <c r="BE125" i="34"/>
  <c r="Y126" i="34"/>
  <c r="AO126" i="34"/>
  <c r="BE126" i="34"/>
  <c r="Y127" i="34"/>
  <c r="AO127" i="34"/>
  <c r="BE127" i="34"/>
  <c r="Y128" i="34"/>
  <c r="AO128" i="34"/>
  <c r="BE128" i="34"/>
  <c r="Y129" i="34"/>
  <c r="AO129" i="34"/>
  <c r="BE129" i="34"/>
  <c r="Y130" i="34"/>
  <c r="AO130" i="34"/>
  <c r="BE130" i="34"/>
  <c r="Y131" i="34"/>
  <c r="AO131" i="34"/>
  <c r="BE131" i="34"/>
  <c r="Y132" i="34"/>
  <c r="AO132" i="34"/>
  <c r="BE132" i="34"/>
  <c r="Y133" i="34"/>
  <c r="AO133" i="34"/>
  <c r="BE133" i="34"/>
  <c r="Y134" i="34"/>
  <c r="AO134" i="34"/>
  <c r="BE134" i="34"/>
  <c r="Y135" i="34"/>
  <c r="AO135" i="34"/>
  <c r="BE135" i="34"/>
  <c r="Y136" i="34"/>
  <c r="AO136" i="34"/>
  <c r="BE136" i="34"/>
  <c r="Y137" i="34"/>
  <c r="AO137" i="34"/>
  <c r="BE137" i="34"/>
  <c r="Y138" i="34"/>
  <c r="AO138" i="34"/>
  <c r="BE138" i="34"/>
  <c r="Y139" i="34"/>
  <c r="AO139" i="34"/>
  <c r="BE139" i="34"/>
  <c r="Y140" i="34"/>
  <c r="AO140" i="34"/>
  <c r="BE140" i="34"/>
  <c r="Y141" i="34"/>
  <c r="AO141" i="34"/>
  <c r="BE141" i="34"/>
  <c r="Y142" i="34"/>
  <c r="AO142" i="34"/>
  <c r="BE142" i="34"/>
  <c r="Y143" i="34"/>
  <c r="AO143" i="34"/>
  <c r="BE143" i="34"/>
  <c r="Y144" i="34"/>
  <c r="AO144" i="34"/>
  <c r="BE144" i="34"/>
  <c r="Y145" i="34"/>
  <c r="AO145" i="34"/>
  <c r="BE145" i="34"/>
  <c r="Y146" i="34"/>
  <c r="AO146" i="34"/>
  <c r="BE146" i="34"/>
  <c r="Y147" i="34"/>
  <c r="AO147" i="34"/>
  <c r="BE147" i="34"/>
  <c r="Y148" i="34"/>
  <c r="AO148" i="34"/>
  <c r="BE148" i="34"/>
  <c r="Y149" i="34"/>
  <c r="AO149" i="34"/>
  <c r="BE149" i="34"/>
  <c r="Y150" i="34"/>
  <c r="AO150" i="34"/>
  <c r="BE150" i="34"/>
  <c r="Y151" i="34"/>
  <c r="AO151" i="34"/>
  <c r="BE151" i="34"/>
  <c r="Y152" i="34"/>
  <c r="AO152" i="34"/>
  <c r="BE152" i="34"/>
  <c r="Y153" i="34"/>
  <c r="BD152" i="34"/>
  <c r="AI153" i="34"/>
  <c r="AY153" i="34"/>
  <c r="BO153" i="34"/>
  <c r="AI154" i="34"/>
  <c r="AY154" i="34"/>
  <c r="BO154" i="34"/>
  <c r="AI155" i="34"/>
  <c r="AY155" i="34"/>
  <c r="BO155" i="34"/>
  <c r="AI156" i="34"/>
  <c r="AY156" i="34"/>
  <c r="BO156" i="34"/>
  <c r="AI157" i="34"/>
  <c r="AY157" i="34"/>
  <c r="BO157" i="34"/>
  <c r="AI158" i="34"/>
  <c r="AY158" i="34"/>
  <c r="BO158" i="34"/>
  <c r="AI159" i="34"/>
  <c r="AY159" i="34"/>
  <c r="BO159" i="34"/>
  <c r="AI160" i="34"/>
  <c r="AY160" i="34"/>
  <c r="BO160" i="34"/>
  <c r="AI161" i="34"/>
  <c r="AY161" i="34"/>
  <c r="BO161" i="34"/>
  <c r="AI162" i="34"/>
  <c r="AY162" i="34"/>
  <c r="BO162" i="34"/>
  <c r="AI163" i="34"/>
  <c r="Z101" i="34"/>
  <c r="BF118" i="34"/>
  <c r="AU99" i="34"/>
  <c r="AA101" i="34"/>
  <c r="AU102" i="34"/>
  <c r="BK103" i="34"/>
  <c r="AU105" i="34"/>
  <c r="BG106" i="34"/>
  <c r="AA108" i="34"/>
  <c r="BC109" i="34"/>
  <c r="W111" i="34"/>
  <c r="AE112" i="34"/>
  <c r="BK113" i="34"/>
  <c r="AE115" i="34"/>
  <c r="AU116" i="34"/>
  <c r="AA118" i="34"/>
  <c r="AM119" i="34"/>
  <c r="BC120" i="34"/>
  <c r="AM122" i="34"/>
  <c r="BC123" i="34"/>
  <c r="AD124" i="34"/>
  <c r="AP125" i="34"/>
  <c r="AP126" i="34"/>
  <c r="AT127" i="34"/>
  <c r="BB128" i="34"/>
  <c r="AT129" i="34"/>
  <c r="BB130" i="34"/>
  <c r="BF131" i="34"/>
  <c r="BJ132" i="34"/>
  <c r="BF133" i="34"/>
  <c r="BJ134" i="34"/>
  <c r="BR135" i="34"/>
  <c r="BR136" i="34"/>
  <c r="AD138" i="34"/>
  <c r="Z139" i="34"/>
  <c r="Z140" i="34"/>
  <c r="BR140" i="34"/>
  <c r="BF141" i="34"/>
  <c r="AP142" i="34"/>
  <c r="AL143" i="34"/>
  <c r="Z144" i="34"/>
  <c r="BJ144" i="34"/>
  <c r="BF145" i="34"/>
  <c r="AP146" i="34"/>
  <c r="AD147" i="34"/>
  <c r="Z148" i="34"/>
  <c r="BJ148" i="34"/>
  <c r="AT149" i="34"/>
  <c r="AP150" i="34"/>
  <c r="AD151" i="34"/>
  <c r="AH123" i="34"/>
  <c r="AM124" i="34"/>
  <c r="W125" i="34"/>
  <c r="BK125" i="34"/>
  <c r="BC126" i="34"/>
  <c r="AU127" i="34"/>
  <c r="AE128" i="34"/>
  <c r="W129" i="34"/>
  <c r="BK129" i="34"/>
  <c r="AQ130" i="34"/>
  <c r="AA131" i="34"/>
  <c r="AY131" i="34"/>
  <c r="AE132" i="34"/>
  <c r="BK132" i="34"/>
  <c r="AQ133" i="34"/>
  <c r="BO133" i="34"/>
  <c r="AY134" i="34"/>
  <c r="AE135" i="34"/>
  <c r="BG135" i="34"/>
  <c r="AQ136" i="34"/>
  <c r="BO136" i="34"/>
  <c r="AU137" i="34"/>
  <c r="AE138" i="34"/>
  <c r="BG138" i="34"/>
  <c r="AI139" i="34"/>
  <c r="BO139" i="34"/>
  <c r="AU140" i="34"/>
  <c r="AA141" i="34"/>
  <c r="BG141" i="34"/>
  <c r="AI142" i="34"/>
  <c r="BK142" i="34"/>
  <c r="AU143" i="34"/>
  <c r="AA144" i="34"/>
  <c r="AY144" i="34"/>
  <c r="AI145" i="34"/>
  <c r="BK145" i="34"/>
  <c r="AQ146" i="34"/>
  <c r="AA147" i="34"/>
  <c r="AY147" i="34"/>
  <c r="AE148" i="34"/>
  <c r="BK148" i="34"/>
  <c r="AQ149" i="34"/>
  <c r="BO149" i="34"/>
  <c r="AY150" i="34"/>
  <c r="AE151" i="34"/>
  <c r="BG151" i="34"/>
  <c r="AI152" i="34"/>
  <c r="BC152" i="34"/>
  <c r="AA153" i="34"/>
  <c r="BH123" i="34"/>
  <c r="AF124" i="34"/>
  <c r="AZ124" i="34"/>
  <c r="AB125" i="34"/>
  <c r="AV125" i="34"/>
  <c r="BP125" i="34"/>
  <c r="AR126" i="34"/>
  <c r="BL126" i="34"/>
  <c r="AJ127" i="34"/>
  <c r="BH127" i="34"/>
  <c r="AF128" i="34"/>
  <c r="AZ128" i="34"/>
  <c r="AB129" i="34"/>
  <c r="AV129" i="34"/>
  <c r="BP129" i="34"/>
  <c r="AR130" i="34"/>
  <c r="BL130" i="34"/>
  <c r="AJ131" i="34"/>
  <c r="BH131" i="34"/>
  <c r="AF132" i="34"/>
  <c r="AZ132" i="34"/>
  <c r="AB133" i="34"/>
  <c r="AV133" i="34"/>
  <c r="BP133" i="34"/>
  <c r="AR134" i="34"/>
  <c r="BL134" i="34"/>
  <c r="AJ135" i="34"/>
  <c r="BH135" i="34"/>
  <c r="AF136" i="34"/>
  <c r="AZ136" i="34"/>
  <c r="AB137" i="34"/>
  <c r="AV137" i="34"/>
  <c r="BP137" i="34"/>
  <c r="AR138" i="34"/>
  <c r="BL138" i="34"/>
  <c r="AJ139" i="34"/>
  <c r="BH139" i="34"/>
  <c r="AF140" i="34"/>
  <c r="AZ140" i="34"/>
  <c r="AB141" i="34"/>
  <c r="AV141" i="34"/>
  <c r="BP141" i="34"/>
  <c r="AR142" i="34"/>
  <c r="BL142" i="34"/>
  <c r="AJ143" i="34"/>
  <c r="BH143" i="34"/>
  <c r="AF144" i="34"/>
  <c r="AZ144" i="34"/>
  <c r="AB145" i="34"/>
  <c r="AV145" i="34"/>
  <c r="BP145" i="34"/>
  <c r="AR146" i="34"/>
  <c r="BL146" i="34"/>
  <c r="AJ147" i="34"/>
  <c r="BH147" i="34"/>
  <c r="AF148" i="34"/>
  <c r="AZ148" i="34"/>
  <c r="AB149" i="34"/>
  <c r="AV149" i="34"/>
  <c r="BP149" i="34"/>
  <c r="AR150" i="34"/>
  <c r="BL150" i="34"/>
  <c r="AJ151" i="34"/>
  <c r="BH151" i="34"/>
  <c r="AF152" i="34"/>
  <c r="AZ152" i="34"/>
  <c r="BI123" i="34"/>
  <c r="AG124" i="34"/>
  <c r="BA124" i="34"/>
  <c r="AC125" i="34"/>
  <c r="AW125" i="34"/>
  <c r="BQ125" i="34"/>
  <c r="AS126" i="34"/>
  <c r="BM126" i="34"/>
  <c r="AK127" i="34"/>
  <c r="BI127" i="34"/>
  <c r="AG128" i="34"/>
  <c r="BA128" i="34"/>
  <c r="AC129" i="34"/>
  <c r="AW129" i="34"/>
  <c r="BQ129" i="34"/>
  <c r="AS130" i="34"/>
  <c r="BM130" i="34"/>
  <c r="AK131" i="34"/>
  <c r="BI131" i="34"/>
  <c r="AG132" i="34"/>
  <c r="BA132" i="34"/>
  <c r="AC133" i="34"/>
  <c r="AW133" i="34"/>
  <c r="BQ133" i="34"/>
  <c r="AS134" i="34"/>
  <c r="BM134" i="34"/>
  <c r="AK135" i="34"/>
  <c r="BI135" i="34"/>
  <c r="AG136" i="34"/>
  <c r="BA136" i="34"/>
  <c r="AC137" i="34"/>
  <c r="AW137" i="34"/>
  <c r="BQ137" i="34"/>
  <c r="AS138" i="34"/>
  <c r="BM138" i="34"/>
  <c r="AK139" i="34"/>
  <c r="BI139" i="34"/>
  <c r="AG140" i="34"/>
  <c r="BA140" i="34"/>
  <c r="AC141" i="34"/>
  <c r="AW141" i="34"/>
  <c r="BQ141" i="34"/>
  <c r="AS142" i="34"/>
  <c r="BM142" i="34"/>
  <c r="AK143" i="34"/>
  <c r="BI143" i="34"/>
  <c r="AG144" i="34"/>
  <c r="BA144" i="34"/>
  <c r="AC145" i="34"/>
  <c r="AW145" i="34"/>
  <c r="BQ145" i="34"/>
  <c r="AS146" i="34"/>
  <c r="BM146" i="34"/>
  <c r="AK147" i="34"/>
  <c r="BI147" i="34"/>
  <c r="AG148" i="34"/>
  <c r="BA148" i="34"/>
  <c r="AC149" i="34"/>
  <c r="AW149" i="34"/>
  <c r="BQ149" i="34"/>
  <c r="AS150" i="34"/>
  <c r="BM150" i="34"/>
  <c r="AK151" i="34"/>
  <c r="BI151" i="34"/>
  <c r="AG152" i="34"/>
  <c r="BA152" i="34"/>
  <c r="AC153" i="34"/>
  <c r="X153" i="34"/>
  <c r="AU153" i="34"/>
  <c r="W154" i="34"/>
  <c r="AQ154" i="34"/>
  <c r="BK154" i="34"/>
  <c r="AM155" i="34"/>
  <c r="BG155" i="34"/>
  <c r="AE156" i="34"/>
  <c r="BC156" i="34"/>
  <c r="AA157" i="34"/>
  <c r="AU157" i="34"/>
  <c r="W158" i="34"/>
  <c r="AQ158" i="34"/>
  <c r="BK158" i="34"/>
  <c r="AM159" i="34"/>
  <c r="BG159" i="34"/>
  <c r="AE160" i="34"/>
  <c r="BC160" i="34"/>
  <c r="AA161" i="34"/>
  <c r="AU161" i="34"/>
  <c r="W162" i="34"/>
  <c r="AQ162" i="34"/>
  <c r="BK162" i="34"/>
  <c r="AM163" i="34"/>
  <c r="BC163" i="34"/>
  <c r="W164" i="34"/>
  <c r="AM164" i="34"/>
  <c r="BC164" i="34"/>
  <c r="W165" i="34"/>
  <c r="AM165" i="34"/>
  <c r="BC165" i="34"/>
  <c r="W166" i="34"/>
  <c r="AM166" i="34"/>
  <c r="BC166" i="34"/>
  <c r="W167" i="34"/>
  <c r="AM167" i="34"/>
  <c r="BC167" i="34"/>
  <c r="W168" i="34"/>
  <c r="AM168" i="34"/>
  <c r="BC168" i="34"/>
  <c r="W169" i="34"/>
  <c r="AM169" i="34"/>
  <c r="BC169" i="34"/>
  <c r="W170" i="34"/>
  <c r="AM170" i="34"/>
  <c r="BC170" i="34"/>
  <c r="W171" i="34"/>
  <c r="AM171" i="34"/>
  <c r="BC171" i="34"/>
  <c r="W172" i="34"/>
  <c r="AM172" i="34"/>
  <c r="BC172" i="34"/>
  <c r="W173" i="34"/>
  <c r="AM173" i="34"/>
  <c r="BC173" i="34"/>
  <c r="W174" i="34"/>
  <c r="AM174" i="34"/>
  <c r="BC174" i="34"/>
  <c r="W175" i="34"/>
  <c r="AM175" i="34"/>
  <c r="BC175" i="34"/>
  <c r="W176" i="34"/>
  <c r="AM176" i="34"/>
  <c r="BC176" i="34"/>
  <c r="W177" i="34"/>
  <c r="AM177" i="34"/>
  <c r="BC177" i="34"/>
  <c r="W178" i="34"/>
  <c r="AM178" i="34"/>
  <c r="BC178" i="34"/>
  <c r="W179" i="34"/>
  <c r="AM179" i="34"/>
  <c r="BC179" i="34"/>
  <c r="W180" i="34"/>
  <c r="AM180" i="34"/>
  <c r="BC180" i="34"/>
  <c r="W181" i="34"/>
  <c r="AM181" i="34"/>
  <c r="BC181" i="34"/>
  <c r="W182" i="34"/>
  <c r="AM182" i="34"/>
  <c r="BC182" i="34"/>
  <c r="W183" i="34"/>
  <c r="AM183" i="34"/>
  <c r="BC183" i="34"/>
  <c r="W184" i="34"/>
  <c r="AM184" i="34"/>
  <c r="BC184" i="34"/>
  <c r="W185" i="34"/>
  <c r="AM185" i="34"/>
  <c r="BC185" i="34"/>
  <c r="W186" i="34"/>
  <c r="AM186" i="34"/>
  <c r="BC186" i="34"/>
  <c r="W187" i="34"/>
  <c r="AM187" i="34"/>
  <c r="BC187" i="34"/>
  <c r="W188" i="34"/>
  <c r="AM188" i="34"/>
  <c r="BC188" i="34"/>
  <c r="W189" i="34"/>
  <c r="AM189" i="34"/>
  <c r="BC189" i="34"/>
  <c r="W190" i="34"/>
  <c r="AM190" i="34"/>
  <c r="BC190" i="34"/>
  <c r="W191" i="34"/>
  <c r="AM191" i="34"/>
  <c r="BC191" i="34"/>
  <c r="W192" i="34"/>
  <c r="AM192" i="34"/>
  <c r="BC192" i="34"/>
  <c r="W193" i="34"/>
  <c r="AM193" i="34"/>
  <c r="BC193" i="34"/>
  <c r="W194" i="34"/>
  <c r="AM194" i="34"/>
  <c r="BC194" i="34"/>
  <c r="W195" i="34"/>
  <c r="AM195" i="34"/>
  <c r="BC195" i="34"/>
  <c r="W196" i="34"/>
  <c r="AM196" i="34"/>
  <c r="BC196" i="34"/>
  <c r="W197" i="34"/>
  <c r="AM197" i="34"/>
  <c r="BC197" i="34"/>
  <c r="W198" i="34"/>
  <c r="AM198" i="34"/>
  <c r="BC198" i="34"/>
  <c r="W199" i="34"/>
  <c r="AM199" i="34"/>
  <c r="BC199" i="34"/>
  <c r="W200" i="34"/>
  <c r="AM200" i="34"/>
  <c r="BC200" i="34"/>
  <c r="W201" i="34"/>
  <c r="AM201" i="34"/>
  <c r="BC201" i="34"/>
  <c r="W202" i="34"/>
  <c r="AM202" i="34"/>
  <c r="BC202" i="34"/>
  <c r="W203" i="34"/>
  <c r="AM203" i="34"/>
  <c r="BC203" i="34"/>
  <c r="W204" i="34"/>
  <c r="AM204" i="34"/>
  <c r="BC204" i="34"/>
  <c r="W205" i="34"/>
  <c r="AM205" i="34"/>
  <c r="BC205" i="34"/>
  <c r="W206" i="34"/>
  <c r="AM206" i="34"/>
  <c r="BC206" i="34"/>
  <c r="W207" i="34"/>
  <c r="BF152" i="34"/>
  <c r="AJ153" i="34"/>
  <c r="AZ153" i="34"/>
  <c r="BP153" i="34"/>
  <c r="AJ154" i="34"/>
  <c r="AZ154" i="34"/>
  <c r="BP154" i="34"/>
  <c r="AJ155" i="34"/>
  <c r="AZ155" i="34"/>
  <c r="BP155" i="34"/>
  <c r="AJ156" i="34"/>
  <c r="AZ156" i="34"/>
  <c r="BP156" i="34"/>
  <c r="AJ157" i="34"/>
  <c r="AZ157" i="34"/>
  <c r="BP157" i="34"/>
  <c r="AJ158" i="34"/>
  <c r="AZ158" i="34"/>
  <c r="BP158" i="34"/>
  <c r="AJ159" i="34"/>
  <c r="AZ159" i="34"/>
  <c r="BP159" i="34"/>
  <c r="AJ160" i="34"/>
  <c r="AZ160" i="34"/>
  <c r="BP160" i="34"/>
  <c r="AJ161" i="34"/>
  <c r="AZ161" i="34"/>
  <c r="BP161" i="34"/>
  <c r="AJ162" i="34"/>
  <c r="AZ162" i="34"/>
  <c r="BP162" i="34"/>
  <c r="AJ163" i="34"/>
  <c r="AZ163" i="34"/>
  <c r="BP163" i="34"/>
  <c r="AJ164" i="34"/>
  <c r="AZ164" i="34"/>
  <c r="BP164" i="34"/>
  <c r="AJ165" i="34"/>
  <c r="AZ165" i="34"/>
  <c r="BP165" i="34"/>
  <c r="AJ166" i="34"/>
  <c r="AZ166" i="34"/>
  <c r="BP166" i="34"/>
  <c r="AJ167" i="34"/>
  <c r="AZ167" i="34"/>
  <c r="BP167" i="34"/>
  <c r="AJ168" i="34"/>
  <c r="AZ168" i="34"/>
  <c r="BP168" i="34"/>
  <c r="AJ169" i="34"/>
  <c r="AZ169" i="34"/>
  <c r="BP169" i="34"/>
  <c r="AJ170" i="34"/>
  <c r="AZ170" i="34"/>
  <c r="BP170" i="34"/>
  <c r="AJ171" i="34"/>
  <c r="AZ171" i="34"/>
  <c r="BP171" i="34"/>
  <c r="AJ172" i="34"/>
  <c r="AZ172" i="34"/>
  <c r="BP172" i="34"/>
  <c r="AJ173" i="34"/>
  <c r="AZ173" i="34"/>
  <c r="BP173" i="34"/>
  <c r="AJ174" i="34"/>
  <c r="AZ174" i="34"/>
  <c r="BP174" i="34"/>
  <c r="AJ175" i="34"/>
  <c r="AZ175" i="34"/>
  <c r="BP175" i="34"/>
  <c r="AJ176" i="34"/>
  <c r="AZ176" i="34"/>
  <c r="BP176" i="34"/>
  <c r="AJ177" i="34"/>
  <c r="AZ177" i="34"/>
  <c r="BP177" i="34"/>
  <c r="AJ178" i="34"/>
  <c r="AZ178" i="34"/>
  <c r="BP178" i="34"/>
  <c r="AJ179" i="34"/>
  <c r="AZ179" i="34"/>
  <c r="BP179" i="34"/>
  <c r="AJ180" i="34"/>
  <c r="AZ180" i="34"/>
  <c r="BP180" i="34"/>
  <c r="AJ181" i="34"/>
  <c r="AZ181" i="34"/>
  <c r="BP181" i="34"/>
  <c r="AJ182" i="34"/>
  <c r="AZ182" i="34"/>
  <c r="BP182" i="34"/>
  <c r="AJ183" i="34"/>
  <c r="AZ183" i="34"/>
  <c r="BP183" i="34"/>
  <c r="AJ184" i="34"/>
  <c r="AZ184" i="34"/>
  <c r="BP184" i="34"/>
  <c r="AJ185" i="34"/>
  <c r="AZ185" i="34"/>
  <c r="BP185" i="34"/>
  <c r="AJ186" i="34"/>
  <c r="AZ186" i="34"/>
  <c r="BP186" i="34"/>
  <c r="AJ187" i="34"/>
  <c r="AZ187" i="34"/>
  <c r="BP187" i="34"/>
  <c r="AJ188" i="34"/>
  <c r="AZ188" i="34"/>
  <c r="BP188" i="34"/>
  <c r="AJ189" i="34"/>
  <c r="AZ189" i="34"/>
  <c r="BP189" i="34"/>
  <c r="AJ190" i="34"/>
  <c r="AZ190" i="34"/>
  <c r="BP190" i="34"/>
  <c r="AJ191" i="34"/>
  <c r="AZ191" i="34"/>
  <c r="BP191" i="34"/>
  <c r="AJ192" i="34"/>
  <c r="AZ192" i="34"/>
  <c r="BP192" i="34"/>
  <c r="AJ193" i="34"/>
  <c r="AZ193" i="34"/>
  <c r="BP193" i="34"/>
  <c r="AJ194" i="34"/>
  <c r="AZ194" i="34"/>
  <c r="BP194" i="34"/>
  <c r="AJ195" i="34"/>
  <c r="AZ195" i="34"/>
  <c r="BP195" i="34"/>
  <c r="AJ196" i="34"/>
  <c r="AZ196" i="34"/>
  <c r="BP196" i="34"/>
  <c r="AJ197" i="34"/>
  <c r="AZ197" i="34"/>
  <c r="BP197" i="34"/>
  <c r="AJ198" i="34"/>
  <c r="AZ198" i="34"/>
  <c r="BP198" i="34"/>
  <c r="AJ199" i="34"/>
  <c r="AZ199" i="34"/>
  <c r="BP199" i="34"/>
  <c r="AJ200" i="34"/>
  <c r="AZ200" i="34"/>
  <c r="BP200" i="34"/>
  <c r="AJ201" i="34"/>
  <c r="AZ201" i="34"/>
  <c r="BP201" i="34"/>
  <c r="AJ202" i="34"/>
  <c r="AZ202" i="34"/>
  <c r="BP202" i="34"/>
  <c r="AJ203" i="34"/>
  <c r="AZ203" i="34"/>
  <c r="BP203" i="34"/>
  <c r="AJ204" i="34"/>
  <c r="AZ204" i="34"/>
  <c r="BP204" i="34"/>
  <c r="AJ205" i="34"/>
  <c r="AZ205" i="34"/>
  <c r="BP205" i="34"/>
  <c r="AJ206" i="34"/>
  <c r="AZ206" i="34"/>
  <c r="BP206" i="34"/>
  <c r="AJ207" i="34"/>
  <c r="AZ207" i="34"/>
  <c r="BP207" i="34"/>
  <c r="AJ208" i="34"/>
  <c r="AZ208" i="34"/>
  <c r="BP208" i="34"/>
  <c r="BH152" i="34"/>
  <c r="AK153" i="34"/>
  <c r="BA153" i="34"/>
  <c r="BQ153" i="34"/>
  <c r="AK154" i="34"/>
  <c r="BA154" i="34"/>
  <c r="BQ154" i="34"/>
  <c r="AK155" i="34"/>
  <c r="BA155" i="34"/>
  <c r="BQ155" i="34"/>
  <c r="AK156" i="34"/>
  <c r="BA156" i="34"/>
  <c r="BQ156" i="34"/>
  <c r="AK157" i="34"/>
  <c r="BA157" i="34"/>
  <c r="BQ157" i="34"/>
  <c r="AK158" i="34"/>
  <c r="BA158" i="34"/>
  <c r="BQ158" i="34"/>
  <c r="AK159" i="34"/>
  <c r="BA159" i="34"/>
  <c r="BQ159" i="34"/>
  <c r="AK160" i="34"/>
  <c r="BA160" i="34"/>
  <c r="BQ160" i="34"/>
  <c r="AK161" i="34"/>
  <c r="BA161" i="34"/>
  <c r="BQ161" i="34"/>
  <c r="AK162" i="34"/>
  <c r="BA162" i="34"/>
  <c r="BQ162" i="34"/>
  <c r="AK163" i="34"/>
  <c r="BA163" i="34"/>
  <c r="BQ163" i="34"/>
  <c r="AK164" i="34"/>
  <c r="BA164" i="34"/>
  <c r="BQ164" i="34"/>
  <c r="AK165" i="34"/>
  <c r="BA165" i="34"/>
  <c r="BQ165" i="34"/>
  <c r="AK166" i="34"/>
  <c r="BA166" i="34"/>
  <c r="BQ166" i="34"/>
  <c r="AK167" i="34"/>
  <c r="BA167" i="34"/>
  <c r="BQ167" i="34"/>
  <c r="AK168" i="34"/>
  <c r="BA168" i="34"/>
  <c r="BQ168" i="34"/>
  <c r="AK169" i="34"/>
  <c r="BA169" i="34"/>
  <c r="BQ169" i="34"/>
  <c r="AK170" i="34"/>
  <c r="BA170" i="34"/>
  <c r="BQ170" i="34"/>
  <c r="AK171" i="34"/>
  <c r="BA171" i="34"/>
  <c r="BQ171" i="34"/>
  <c r="AK172" i="34"/>
  <c r="BA172" i="34"/>
  <c r="BQ172" i="34"/>
  <c r="AK173" i="34"/>
  <c r="BA173" i="34"/>
  <c r="BQ173" i="34"/>
  <c r="AK174" i="34"/>
  <c r="BA174" i="34"/>
  <c r="BQ174" i="34"/>
  <c r="AK175" i="34"/>
  <c r="BA175" i="34"/>
  <c r="BQ175" i="34"/>
  <c r="AK176" i="34"/>
  <c r="BA176" i="34"/>
  <c r="BQ176" i="34"/>
  <c r="AK177" i="34"/>
  <c r="BA177" i="34"/>
  <c r="BQ177" i="34"/>
  <c r="AK178" i="34"/>
  <c r="BA178" i="34"/>
  <c r="BQ178" i="34"/>
  <c r="AK179" i="34"/>
  <c r="BA179" i="34"/>
  <c r="BQ179" i="34"/>
  <c r="AK180" i="34"/>
  <c r="BA180" i="34"/>
  <c r="BQ180" i="34"/>
  <c r="AK181" i="34"/>
  <c r="BA181" i="34"/>
  <c r="BQ181" i="34"/>
  <c r="AK182" i="34"/>
  <c r="BA182" i="34"/>
  <c r="BQ182" i="34"/>
  <c r="AK183" i="34"/>
  <c r="BA183" i="34"/>
  <c r="BQ183" i="34"/>
  <c r="AK184" i="34"/>
  <c r="BA184" i="34"/>
  <c r="BQ184" i="34"/>
  <c r="AK185" i="34"/>
  <c r="BA185" i="34"/>
  <c r="BQ185" i="34"/>
  <c r="AK186" i="34"/>
  <c r="BA186" i="34"/>
  <c r="BQ186" i="34"/>
  <c r="AK187" i="34"/>
  <c r="BA187" i="34"/>
  <c r="BQ187" i="34"/>
  <c r="AK188" i="34"/>
  <c r="BA188" i="34"/>
  <c r="BQ188" i="34"/>
  <c r="AK189" i="34"/>
  <c r="BA189" i="34"/>
  <c r="BQ189" i="34"/>
  <c r="AK190" i="34"/>
  <c r="BA190" i="34"/>
  <c r="BQ190" i="34"/>
  <c r="AK191" i="34"/>
  <c r="BA191" i="34"/>
  <c r="BQ191" i="34"/>
  <c r="AK192" i="34"/>
  <c r="BA192" i="34"/>
  <c r="BQ192" i="34"/>
  <c r="AK193" i="34"/>
  <c r="BA193" i="34"/>
  <c r="BQ193" i="34"/>
  <c r="AK194" i="34"/>
  <c r="BA194" i="34"/>
  <c r="BE159" i="34"/>
  <c r="AG159" i="34"/>
  <c r="BI158" i="34"/>
  <c r="AO158" i="34"/>
  <c r="BM157" i="34"/>
  <c r="AS157" i="34"/>
  <c r="Y157" i="34"/>
  <c r="AW156" i="34"/>
  <c r="AC156" i="34"/>
  <c r="BE155" i="34"/>
  <c r="AG155" i="34"/>
  <c r="BI154" i="34"/>
  <c r="AO154" i="34"/>
  <c r="BM153" i="34"/>
  <c r="AS153" i="34"/>
  <c r="BP152" i="34"/>
  <c r="BL208" i="34"/>
  <c r="AR208" i="34"/>
  <c r="X208" i="34"/>
  <c r="AV207" i="34"/>
  <c r="AB207" i="34"/>
  <c r="BD206" i="34"/>
  <c r="AF206" i="34"/>
  <c r="BH205" i="34"/>
  <c r="AN205" i="34"/>
  <c r="BL204" i="34"/>
  <c r="AR204" i="34"/>
  <c r="X204" i="34"/>
  <c r="AV203" i="34"/>
  <c r="AB203" i="34"/>
  <c r="BD202" i="34"/>
  <c r="AF202" i="34"/>
  <c r="BH201" i="34"/>
  <c r="AN201" i="34"/>
  <c r="BL200" i="34"/>
  <c r="AR200" i="34"/>
  <c r="X200" i="34"/>
  <c r="AV199" i="34"/>
  <c r="AB199" i="34"/>
  <c r="BD198" i="34"/>
  <c r="AF198" i="34"/>
  <c r="BH197" i="34"/>
  <c r="AN197" i="34"/>
  <c r="BL196" i="34"/>
  <c r="AR196" i="34"/>
  <c r="X196" i="34"/>
  <c r="AV195" i="34"/>
  <c r="AB195" i="34"/>
  <c r="BD194" i="34"/>
  <c r="AF194" i="34"/>
  <c r="BH193" i="34"/>
  <c r="AN193" i="34"/>
  <c r="BL192" i="34"/>
  <c r="AR192" i="34"/>
  <c r="X192" i="34"/>
  <c r="AV191" i="34"/>
  <c r="AB191" i="34"/>
  <c r="BD190" i="34"/>
  <c r="AF190" i="34"/>
  <c r="BH189" i="34"/>
  <c r="AN189" i="34"/>
  <c r="BL188" i="34"/>
  <c r="AR188" i="34"/>
  <c r="X188" i="34"/>
  <c r="AV187" i="34"/>
  <c r="AB187" i="34"/>
  <c r="BD186" i="34"/>
  <c r="AF186" i="34"/>
  <c r="BH185" i="34"/>
  <c r="AN185" i="34"/>
  <c r="BL184" i="34"/>
  <c r="AR184" i="34"/>
  <c r="X184" i="34"/>
  <c r="AV183" i="34"/>
  <c r="AB183" i="34"/>
  <c r="BD182" i="34"/>
  <c r="AF182" i="34"/>
  <c r="BH181" i="34"/>
  <c r="AN181" i="34"/>
  <c r="BL180" i="34"/>
  <c r="AR180" i="34"/>
  <c r="X180" i="34"/>
  <c r="AV179" i="34"/>
  <c r="AB179" i="34"/>
  <c r="BD178" i="34"/>
  <c r="AF178" i="34"/>
  <c r="BH177" i="34"/>
  <c r="AN177" i="34"/>
  <c r="BL176" i="34"/>
  <c r="AR176" i="34"/>
  <c r="X176" i="34"/>
  <c r="AV175" i="34"/>
  <c r="AB175" i="34"/>
  <c r="BD174" i="34"/>
  <c r="AF174" i="34"/>
  <c r="BH173" i="34"/>
  <c r="AN173" i="34"/>
  <c r="BL172" i="34"/>
  <c r="AR172" i="34"/>
  <c r="X172" i="34"/>
  <c r="AV171" i="34"/>
  <c r="AB171" i="34"/>
  <c r="BD170" i="34"/>
  <c r="AF170" i="34"/>
  <c r="BH169" i="34"/>
  <c r="AN169" i="34"/>
  <c r="BL168" i="34"/>
  <c r="AR168" i="34"/>
  <c r="X168" i="34"/>
  <c r="AV167" i="34"/>
  <c r="AB167" i="34"/>
  <c r="BD166" i="34"/>
  <c r="AF166" i="34"/>
  <c r="BH165" i="34"/>
  <c r="AN165" i="34"/>
  <c r="BL164" i="34"/>
  <c r="AR164" i="34"/>
  <c r="X164" i="34"/>
  <c r="AV163" i="34"/>
  <c r="AB163" i="34"/>
  <c r="BD162" i="34"/>
  <c r="AF162" i="34"/>
  <c r="BH161" i="34"/>
  <c r="AN161" i="34"/>
  <c r="BL160" i="34"/>
  <c r="AR160" i="34"/>
  <c r="X160" i="34"/>
  <c r="AV159" i="34"/>
  <c r="AB159" i="34"/>
  <c r="BD158" i="34"/>
  <c r="AF158" i="34"/>
  <c r="BH157" i="34"/>
  <c r="AN157" i="34"/>
  <c r="BL156" i="34"/>
  <c r="AR156" i="34"/>
  <c r="X156" i="34"/>
  <c r="AV155" i="34"/>
  <c r="AB155" i="34"/>
  <c r="BD154" i="34"/>
  <c r="AF154" i="34"/>
  <c r="BH153" i="34"/>
  <c r="AN153" i="34"/>
  <c r="AT152" i="34"/>
  <c r="BK206" i="34"/>
  <c r="AQ206" i="34"/>
  <c r="BO205" i="34"/>
  <c r="AU205" i="34"/>
  <c r="AA205" i="34"/>
  <c r="AY204" i="34"/>
  <c r="AE204" i="34"/>
  <c r="BG203" i="34"/>
  <c r="AI203" i="34"/>
  <c r="BK202" i="34"/>
  <c r="AQ202" i="34"/>
  <c r="BO201" i="34"/>
  <c r="AU201" i="34"/>
  <c r="AA201" i="34"/>
  <c r="AY200" i="34"/>
  <c r="AE200" i="34"/>
  <c r="BG199" i="34"/>
  <c r="AI199" i="34"/>
  <c r="BK198" i="34"/>
  <c r="AQ198" i="34"/>
  <c r="BO197" i="34"/>
  <c r="AU197" i="34"/>
  <c r="AA197" i="34"/>
  <c r="AY196" i="34"/>
  <c r="AE196" i="34"/>
  <c r="BG195" i="34"/>
  <c r="AI195" i="34"/>
  <c r="BK194" i="34"/>
  <c r="AQ194" i="34"/>
  <c r="BO193" i="34"/>
  <c r="AU193" i="34"/>
  <c r="AA193" i="34"/>
  <c r="AY192" i="34"/>
  <c r="AE192" i="34"/>
  <c r="BG191" i="34"/>
  <c r="AI191" i="34"/>
  <c r="BK190" i="34"/>
  <c r="AQ190" i="34"/>
  <c r="BO189" i="34"/>
  <c r="AU189" i="34"/>
  <c r="AA189" i="34"/>
  <c r="AY188" i="34"/>
  <c r="AE188" i="34"/>
  <c r="BG187" i="34"/>
  <c r="AI187" i="34"/>
  <c r="BK186" i="34"/>
  <c r="AQ186" i="34"/>
  <c r="BO185" i="34"/>
  <c r="AU185" i="34"/>
  <c r="AA185" i="34"/>
  <c r="AY184" i="34"/>
  <c r="AE184" i="34"/>
  <c r="BG183" i="34"/>
  <c r="AI183" i="34"/>
  <c r="BK182" i="34"/>
  <c r="AQ182" i="34"/>
  <c r="BO181" i="34"/>
  <c r="AU181" i="34"/>
  <c r="AA181" i="34"/>
  <c r="AY180" i="34"/>
  <c r="AE180" i="34"/>
  <c r="BG179" i="34"/>
  <c r="AI179" i="34"/>
  <c r="BK178" i="34"/>
  <c r="AQ178" i="34"/>
  <c r="BO177" i="34"/>
  <c r="AU177" i="34"/>
  <c r="AA177" i="34"/>
  <c r="AY176" i="34"/>
  <c r="AE176" i="34"/>
  <c r="BG175" i="34"/>
  <c r="AI175" i="34"/>
  <c r="BK174" i="34"/>
  <c r="AQ174" i="34"/>
  <c r="BO173" i="34"/>
  <c r="AU173" i="34"/>
  <c r="AA173" i="34"/>
  <c r="AY172" i="34"/>
  <c r="AE172" i="34"/>
  <c r="BG171" i="34"/>
  <c r="AI171" i="34"/>
  <c r="BK170" i="34"/>
  <c r="AQ170" i="34"/>
  <c r="BO169" i="34"/>
  <c r="AU169" i="34"/>
  <c r="AA169" i="34"/>
  <c r="AY168" i="34"/>
  <c r="AE168" i="34"/>
  <c r="BG167" i="34"/>
  <c r="AI167" i="34"/>
  <c r="BK166" i="34"/>
  <c r="AQ166" i="34"/>
  <c r="BO165" i="34"/>
  <c r="AU165" i="34"/>
  <c r="AA165" i="34"/>
  <c r="AY164" i="34"/>
  <c r="AE164" i="34"/>
  <c r="BG163" i="34"/>
  <c r="AE163" i="34"/>
  <c r="BC162" i="34"/>
  <c r="AA162" i="34"/>
  <c r="AQ161" i="34"/>
  <c r="BK160" i="34"/>
  <c r="AM160" i="34"/>
  <c r="BC159" i="34"/>
  <c r="AA159" i="34"/>
  <c r="AU158" i="34"/>
  <c r="BK157" i="34"/>
  <c r="AM157" i="34"/>
  <c r="BG156" i="34"/>
  <c r="AA156" i="34"/>
  <c r="AU155" i="34"/>
  <c r="W155" i="34"/>
  <c r="AM154" i="34"/>
  <c r="BG153" i="34"/>
  <c r="AE153" i="34"/>
  <c r="BQ152" i="34"/>
  <c r="AS152" i="34"/>
  <c r="BM151" i="34"/>
  <c r="AG151" i="34"/>
  <c r="BA150" i="34"/>
  <c r="AC150" i="34"/>
  <c r="AS149" i="34"/>
  <c r="BM148" i="34"/>
  <c r="AK148" i="34"/>
  <c r="BA147" i="34"/>
  <c r="AC147" i="34"/>
  <c r="AW146" i="34"/>
  <c r="BM145" i="34"/>
  <c r="AK145" i="34"/>
  <c r="BI144" i="34"/>
  <c r="AC144" i="34"/>
  <c r="AW143" i="34"/>
  <c r="BQ142" i="34"/>
  <c r="AK142" i="34"/>
  <c r="BI141" i="34"/>
  <c r="AG141" i="34"/>
  <c r="AW140" i="34"/>
  <c r="BQ139" i="34"/>
  <c r="AS139" i="34"/>
  <c r="BI138" i="34"/>
  <c r="AG138" i="34"/>
  <c r="BA137" i="34"/>
  <c r="BQ136" i="34"/>
  <c r="AS136" i="34"/>
  <c r="BM135" i="34"/>
  <c r="AG135" i="34"/>
  <c r="BA134" i="34"/>
  <c r="AC134" i="34"/>
  <c r="AS133" i="34"/>
  <c r="BM132" i="34"/>
  <c r="AK132" i="34"/>
  <c r="BA131" i="34"/>
  <c r="AC131" i="34"/>
  <c r="AW130" i="34"/>
  <c r="BM129" i="34"/>
  <c r="AK129" i="34"/>
  <c r="BI128" i="34"/>
  <c r="AC128" i="34"/>
  <c r="AW127" i="34"/>
  <c r="BQ126" i="34"/>
  <c r="AK126" i="34"/>
  <c r="BI125" i="34"/>
  <c r="AG125" i="34"/>
  <c r="AW124" i="34"/>
  <c r="BQ123" i="34"/>
  <c r="AD123" i="34"/>
  <c r="AB152" i="34"/>
  <c r="AV151" i="34"/>
  <c r="BP150" i="34"/>
  <c r="AJ150" i="34"/>
  <c r="BH149" i="34"/>
  <c r="AF149" i="34"/>
  <c r="AV148" i="34"/>
  <c r="BP147" i="34"/>
  <c r="AR147" i="34"/>
  <c r="BH146" i="34"/>
  <c r="AF146" i="34"/>
  <c r="AZ145" i="34"/>
  <c r="BP144" i="34"/>
  <c r="AR144" i="34"/>
  <c r="BL143" i="34"/>
  <c r="AF143" i="34"/>
  <c r="AZ142" i="34"/>
  <c r="AB142" i="34"/>
  <c r="AR141" i="34"/>
  <c r="BL140" i="34"/>
  <c r="AJ140" i="34"/>
  <c r="AZ139" i="34"/>
  <c r="AB139" i="34"/>
  <c r="AV138" i="34"/>
  <c r="BL137" i="34"/>
  <c r="AJ137" i="34"/>
  <c r="BH136" i="34"/>
  <c r="AB136" i="34"/>
  <c r="AV135" i="34"/>
  <c r="BP134" i="34"/>
  <c r="AJ134" i="34"/>
  <c r="BH133" i="34"/>
  <c r="AF133" i="34"/>
  <c r="AV132" i="34"/>
  <c r="BP131" i="34"/>
  <c r="AR131" i="34"/>
  <c r="BH130" i="34"/>
  <c r="AF130" i="34"/>
  <c r="AZ129" i="34"/>
  <c r="BP128" i="34"/>
  <c r="AR128" i="34"/>
  <c r="BL127" i="34"/>
  <c r="AF127" i="34"/>
  <c r="AZ126" i="34"/>
  <c r="AB126" i="34"/>
  <c r="AR125" i="34"/>
  <c r="BL124" i="34"/>
  <c r="AJ124" i="34"/>
  <c r="AR123" i="34"/>
  <c r="BO152" i="34"/>
  <c r="AM152" i="34"/>
  <c r="AY151" i="34"/>
  <c r="BK150" i="34"/>
  <c r="AE150" i="34"/>
  <c r="AI149" i="34"/>
  <c r="AU148" i="34"/>
  <c r="BG147" i="34"/>
  <c r="BK146" i="34"/>
  <c r="AE146" i="34"/>
  <c r="AQ145" i="34"/>
  <c r="AU144" i="34"/>
  <c r="BG143" i="34"/>
  <c r="AA143" i="34"/>
  <c r="AE142" i="34"/>
  <c r="AQ141" i="34"/>
  <c r="AY140" i="34"/>
  <c r="BG139" i="34"/>
  <c r="AA139" i="34"/>
  <c r="AI138" i="34"/>
  <c r="AQ137" i="34"/>
  <c r="AY136" i="34"/>
  <c r="BO135" i="34"/>
  <c r="AA135" i="34"/>
  <c r="AI134" i="34"/>
  <c r="AU133" i="34"/>
  <c r="AY132" i="34"/>
  <c r="BO131" i="34"/>
  <c r="AE131" i="34"/>
  <c r="AI130" i="34"/>
  <c r="AM129" i="34"/>
  <c r="AU128" i="34"/>
  <c r="AI127" i="34"/>
  <c r="AI126" i="34"/>
  <c r="AI125" i="34"/>
  <c r="W124" i="34"/>
  <c r="BB151" i="34"/>
  <c r="BB150" i="34"/>
  <c r="AP149" i="34"/>
  <c r="AP148" i="34"/>
  <c r="AT147" i="34"/>
  <c r="AL146" i="34"/>
  <c r="AL145" i="34"/>
  <c r="AD144" i="34"/>
  <c r="Z143" i="34"/>
  <c r="AD142" i="34"/>
  <c r="Z141" i="34"/>
  <c r="BR139" i="34"/>
  <c r="AP138" i="34"/>
  <c r="AL137" i="34"/>
  <c r="BF135" i="34"/>
  <c r="AL134" i="34"/>
  <c r="BR132" i="34"/>
  <c r="AL131" i="34"/>
  <c r="AD130" i="34"/>
  <c r="BJ128" i="34"/>
  <c r="AD127" i="34"/>
  <c r="BJ125" i="34"/>
  <c r="BB124" i="34"/>
  <c r="AM123" i="34"/>
  <c r="AU121" i="34"/>
  <c r="BG119" i="34"/>
  <c r="AU117" i="34"/>
  <c r="BK115" i="34"/>
  <c r="AA114" i="34"/>
  <c r="AA112" i="34"/>
  <c r="AM110" i="34"/>
  <c r="BC108" i="34"/>
  <c r="AQ106" i="34"/>
  <c r="BC104" i="34"/>
  <c r="BG102" i="34"/>
  <c r="BG100" i="34"/>
  <c r="AM96" i="34"/>
  <c r="AT105" i="34"/>
  <c r="BR121" i="34"/>
  <c r="BR115" i="34"/>
  <c r="BA76" i="34"/>
  <c r="AR80" i="34"/>
  <c r="AS106" i="34"/>
  <c r="AP98" i="34"/>
  <c r="AH107" i="34"/>
  <c r="Z112" i="34"/>
  <c r="BF114" i="34"/>
  <c r="AP117" i="34"/>
  <c r="Z120" i="34"/>
  <c r="BF122" i="34"/>
  <c r="W97" i="34"/>
  <c r="AQ99" i="34"/>
  <c r="BK99" i="34"/>
  <c r="AI100" i="34"/>
  <c r="AY100" i="34"/>
  <c r="BO100" i="34"/>
  <c r="AI101" i="34"/>
  <c r="AY101" i="34"/>
  <c r="BO101" i="34"/>
  <c r="AI102" i="34"/>
  <c r="AY102" i="34"/>
  <c r="BO102" i="34"/>
  <c r="AI103" i="34"/>
  <c r="AY103" i="34"/>
  <c r="BO103" i="34"/>
  <c r="AI104" i="34"/>
  <c r="AY104" i="34"/>
  <c r="BO104" i="34"/>
  <c r="AI105" i="34"/>
  <c r="AY105" i="34"/>
  <c r="BO105" i="34"/>
  <c r="AI106" i="34"/>
  <c r="AY106" i="34"/>
  <c r="BO106" i="34"/>
  <c r="AI107" i="34"/>
  <c r="AY107" i="34"/>
  <c r="BO107" i="34"/>
  <c r="AI108" i="34"/>
  <c r="AY108" i="34"/>
  <c r="BO108" i="34"/>
  <c r="AI109" i="34"/>
  <c r="AY109" i="34"/>
  <c r="BO109" i="34"/>
  <c r="AI110" i="34"/>
  <c r="AY110" i="34"/>
  <c r="BO110" i="34"/>
  <c r="AI111" i="34"/>
  <c r="AY111" i="34"/>
  <c r="BO111" i="34"/>
  <c r="AI112" i="34"/>
  <c r="AY112" i="34"/>
  <c r="BO112" i="34"/>
  <c r="AI113" i="34"/>
  <c r="AY113" i="34"/>
  <c r="BO113" i="34"/>
  <c r="AI114" i="34"/>
  <c r="AY114" i="34"/>
  <c r="BO114" i="34"/>
  <c r="AI115" i="34"/>
  <c r="AY115" i="34"/>
  <c r="BO115" i="34"/>
  <c r="AI116" i="34"/>
  <c r="AY116" i="34"/>
  <c r="BO116" i="34"/>
  <c r="AI117" i="34"/>
  <c r="AY117" i="34"/>
  <c r="BO117" i="34"/>
  <c r="AI118" i="34"/>
  <c r="AY118" i="34"/>
  <c r="BO118" i="34"/>
  <c r="AI119" i="34"/>
  <c r="AY119" i="34"/>
  <c r="BO119" i="34"/>
  <c r="AI120" i="34"/>
  <c r="AY120" i="34"/>
  <c r="BO120" i="34"/>
  <c r="AI121" i="34"/>
  <c r="AY121" i="34"/>
  <c r="BO121" i="34"/>
  <c r="AI122" i="34"/>
  <c r="AY122" i="34"/>
  <c r="BO122" i="34"/>
  <c r="AI123" i="34"/>
  <c r="AY123" i="34"/>
  <c r="AF123" i="34"/>
  <c r="BK98" i="34"/>
  <c r="AE98" i="34"/>
  <c r="AU97" i="34"/>
  <c r="BK96" i="34"/>
  <c r="AE96" i="34"/>
  <c r="AU95" i="34"/>
  <c r="AQ94" i="34"/>
  <c r="AX122" i="34"/>
  <c r="BN121" i="34"/>
  <c r="AH121" i="34"/>
  <c r="AX120" i="34"/>
  <c r="BN119" i="34"/>
  <c r="AH119" i="34"/>
  <c r="AX118" i="34"/>
  <c r="BN117" i="34"/>
  <c r="AH117" i="34"/>
  <c r="AX116" i="34"/>
  <c r="BN115" i="34"/>
  <c r="AH115" i="34"/>
  <c r="AX114" i="34"/>
  <c r="BN113" i="34"/>
  <c r="AH113" i="34"/>
  <c r="AX112" i="34"/>
  <c r="BJ111" i="34"/>
  <c r="Z111" i="34"/>
  <c r="AD110" i="34"/>
  <c r="AX108" i="34"/>
  <c r="BJ106" i="34"/>
  <c r="Z105" i="34"/>
  <c r="Z103" i="34"/>
  <c r="AP100" i="34"/>
  <c r="BF97" i="34"/>
  <c r="AK122" i="34"/>
  <c r="BQ116" i="34"/>
  <c r="BA111" i="34"/>
  <c r="BE104" i="34"/>
  <c r="Y97" i="34"/>
  <c r="AB114" i="34"/>
  <c r="AZ95" i="34"/>
  <c r="BG98" i="34"/>
  <c r="AA98" i="34"/>
  <c r="AQ97" i="34"/>
  <c r="BG96" i="34"/>
  <c r="AA96" i="34"/>
  <c r="AQ95" i="34"/>
  <c r="AA94" i="34"/>
  <c r="AT122" i="34"/>
  <c r="BJ121" i="34"/>
  <c r="AD121" i="34"/>
  <c r="AT120" i="34"/>
  <c r="BJ119" i="34"/>
  <c r="AD119" i="34"/>
  <c r="AT118" i="34"/>
  <c r="BJ117" i="34"/>
  <c r="AD117" i="34"/>
  <c r="AT116" i="34"/>
  <c r="BJ115" i="34"/>
  <c r="AD115" i="34"/>
  <c r="AT114" i="34"/>
  <c r="BJ113" i="34"/>
  <c r="AD113" i="34"/>
  <c r="AT112" i="34"/>
  <c r="BF111" i="34"/>
  <c r="BR110" i="34"/>
  <c r="Z110" i="34"/>
  <c r="AP108" i="34"/>
  <c r="AX106" i="34"/>
  <c r="BJ104" i="34"/>
  <c r="AX102" i="34"/>
  <c r="BN99" i="34"/>
  <c r="AH97" i="34"/>
  <c r="BA121" i="34"/>
  <c r="AK116" i="34"/>
  <c r="BM110" i="34"/>
  <c r="BI103" i="34"/>
  <c r="AC96" i="34"/>
  <c r="AJ112" i="34"/>
  <c r="AP91" i="34"/>
  <c r="W100" i="34"/>
  <c r="AM99" i="34"/>
  <c r="BC98" i="34"/>
  <c r="W98" i="34"/>
  <c r="AM97" i="34"/>
  <c r="BC96" i="34"/>
  <c r="W96" i="34"/>
  <c r="AM95" i="34"/>
  <c r="Z123" i="34"/>
  <c r="AP122" i="34"/>
  <c r="BF121" i="34"/>
  <c r="Z121" i="34"/>
  <c r="AP120" i="34"/>
  <c r="BF119" i="34"/>
  <c r="Z119" i="34"/>
  <c r="AP118" i="34"/>
  <c r="BF117" i="34"/>
  <c r="Z117" i="34"/>
  <c r="AP116" i="34"/>
  <c r="BF115" i="34"/>
  <c r="Z115" i="34"/>
  <c r="AP114" i="34"/>
  <c r="BF113" i="34"/>
  <c r="Z113" i="34"/>
  <c r="AP112" i="34"/>
  <c r="BB111" i="34"/>
  <c r="BN110" i="34"/>
  <c r="BN109" i="34"/>
  <c r="AD108" i="34"/>
  <c r="AP106" i="34"/>
  <c r="AX104" i="34"/>
  <c r="AP102" i="34"/>
  <c r="BF99" i="34"/>
  <c r="Z97" i="34"/>
  <c r="BQ120" i="34"/>
  <c r="BA115" i="34"/>
  <c r="Y110" i="34"/>
  <c r="BM102" i="34"/>
  <c r="BG94" i="34"/>
  <c r="BH110" i="34"/>
  <c r="AD83" i="34"/>
  <c r="AI99" i="34"/>
  <c r="AY98" i="34"/>
  <c r="BO97" i="34"/>
  <c r="AI97" i="34"/>
  <c r="AY96" i="34"/>
  <c r="BO95" i="34"/>
  <c r="AG95" i="34"/>
  <c r="BR122" i="34"/>
  <c r="AL122" i="34"/>
  <c r="BB121" i="34"/>
  <c r="BR120" i="34"/>
  <c r="AL120" i="34"/>
  <c r="BB119" i="34"/>
  <c r="BR118" i="34"/>
  <c r="AL118" i="34"/>
  <c r="BB117" i="34"/>
  <c r="BR116" i="34"/>
  <c r="AL116" i="34"/>
  <c r="BB115" i="34"/>
  <c r="BR114" i="34"/>
  <c r="AL114" i="34"/>
  <c r="BB113" i="34"/>
  <c r="BR112" i="34"/>
  <c r="AL112" i="34"/>
  <c r="AX111" i="34"/>
  <c r="BJ110" i="34"/>
  <c r="BF109" i="34"/>
  <c r="BN107" i="34"/>
  <c r="AD106" i="34"/>
  <c r="AP104" i="34"/>
  <c r="BN101" i="34"/>
  <c r="AH99" i="34"/>
  <c r="AX96" i="34"/>
  <c r="AK120" i="34"/>
  <c r="BQ114" i="34"/>
  <c r="AC109" i="34"/>
  <c r="Y102" i="34"/>
  <c r="AV121" i="34"/>
  <c r="BH108" i="34"/>
  <c r="BF73" i="34"/>
  <c r="AE99" i="34"/>
  <c r="AU98" i="34"/>
  <c r="BK97" i="34"/>
  <c r="AE97" i="34"/>
  <c r="AU96" i="34"/>
  <c r="BK95" i="34"/>
  <c r="AB95" i="34"/>
  <c r="BN122" i="34"/>
  <c r="AH122" i="34"/>
  <c r="AX121" i="34"/>
  <c r="BN120" i="34"/>
  <c r="AH120" i="34"/>
  <c r="AX119" i="34"/>
  <c r="BN118" i="34"/>
  <c r="AH118" i="34"/>
  <c r="AX117" i="34"/>
  <c r="BN116" i="34"/>
  <c r="AH116" i="34"/>
  <c r="AX115" i="34"/>
  <c r="BN114" i="34"/>
  <c r="AH114" i="34"/>
  <c r="AX113" i="34"/>
  <c r="BN112" i="34"/>
  <c r="AH112" i="34"/>
  <c r="AT111" i="34"/>
  <c r="BF110" i="34"/>
  <c r="AT109" i="34"/>
  <c r="BF107" i="34"/>
  <c r="BN105" i="34"/>
  <c r="AD104" i="34"/>
  <c r="BF101" i="34"/>
  <c r="Z99" i="34"/>
  <c r="BN95" i="34"/>
  <c r="BA119" i="34"/>
  <c r="AK114" i="34"/>
  <c r="AG108" i="34"/>
  <c r="AC101" i="34"/>
  <c r="AF120" i="34"/>
  <c r="AN106" i="34"/>
  <c r="Y91" i="34"/>
  <c r="BG99" i="34"/>
  <c r="AA99" i="34"/>
  <c r="AQ98" i="34"/>
  <c r="BG97" i="34"/>
  <c r="AA97" i="34"/>
  <c r="AQ96" i="34"/>
  <c r="BG95" i="34"/>
  <c r="W95" i="34"/>
  <c r="BJ122" i="34"/>
  <c r="AD122" i="34"/>
  <c r="AT121" i="34"/>
  <c r="BJ120" i="34"/>
  <c r="AD120" i="34"/>
  <c r="AT119" i="34"/>
  <c r="BJ118" i="34"/>
  <c r="AD118" i="34"/>
  <c r="AT117" i="34"/>
  <c r="BJ116" i="34"/>
  <c r="AD116" i="34"/>
  <c r="AT115" i="34"/>
  <c r="BJ114" i="34"/>
  <c r="AD114" i="34"/>
  <c r="AT113" i="34"/>
  <c r="BJ112" i="34"/>
  <c r="AD112" i="34"/>
  <c r="AP111" i="34"/>
  <c r="AX110" i="34"/>
  <c r="AH109" i="34"/>
  <c r="AT107" i="34"/>
  <c r="BF105" i="34"/>
  <c r="BN103" i="34"/>
  <c r="AH101" i="34"/>
  <c r="AX98" i="34"/>
  <c r="AF95" i="34"/>
  <c r="BQ118" i="34"/>
  <c r="BA113" i="34"/>
  <c r="AO107" i="34"/>
  <c r="AC100" i="34"/>
  <c r="BH118" i="34"/>
  <c r="AJ104" i="34"/>
  <c r="BC91" i="34"/>
  <c r="BL92" i="34"/>
  <c r="AS83" i="34"/>
  <c r="BJ68" i="34"/>
  <c r="AT79" i="34"/>
  <c r="BJ87" i="34"/>
  <c r="BB93" i="34"/>
  <c r="AJ97" i="34"/>
  <c r="BP100" i="34"/>
  <c r="X103" i="34"/>
  <c r="AR105" i="34"/>
  <c r="AZ107" i="34"/>
  <c r="BD109" i="34"/>
  <c r="AZ111" i="34"/>
  <c r="AJ113" i="34"/>
  <c r="BP114" i="34"/>
  <c r="AZ116" i="34"/>
  <c r="AB118" i="34"/>
  <c r="AR119" i="34"/>
  <c r="BL120" i="34"/>
  <c r="AJ122" i="34"/>
  <c r="AW95" i="34"/>
  <c r="BA96" i="34"/>
  <c r="BA97" i="34"/>
  <c r="BA98" i="34"/>
  <c r="BA99" i="34"/>
  <c r="BE100" i="34"/>
  <c r="AW101" i="34"/>
  <c r="AS102" i="34"/>
  <c r="AO103" i="34"/>
  <c r="AG104" i="34"/>
  <c r="AC105" i="34"/>
  <c r="Y106" i="34"/>
  <c r="BM106" i="34"/>
  <c r="BI107" i="34"/>
  <c r="BE108" i="34"/>
  <c r="AW109" i="34"/>
  <c r="AS110" i="34"/>
  <c r="AK111" i="34"/>
  <c r="BQ111" i="34"/>
  <c r="BA112" i="34"/>
  <c r="AK113" i="34"/>
  <c r="BQ113" i="34"/>
  <c r="BA114" i="34"/>
  <c r="AK115" i="34"/>
  <c r="BQ115" i="34"/>
  <c r="BA116" i="34"/>
  <c r="AK117" i="34"/>
  <c r="BQ117" i="34"/>
  <c r="BA118" i="34"/>
  <c r="AK119" i="34"/>
  <c r="BQ119" i="34"/>
  <c r="BA120" i="34"/>
  <c r="AK121" i="34"/>
  <c r="BQ121" i="34"/>
  <c r="BA122" i="34"/>
  <c r="AK123" i="34"/>
  <c r="BA94" i="34"/>
  <c r="AX95" i="34"/>
  <c r="AH96" i="34"/>
  <c r="BN96" i="34"/>
  <c r="AX97" i="34"/>
  <c r="AH98" i="34"/>
  <c r="BN98" i="34"/>
  <c r="AX99" i="34"/>
  <c r="AH100" i="34"/>
  <c r="BN100" i="34"/>
  <c r="AX101" i="34"/>
  <c r="AH102" i="34"/>
  <c r="BN102" i="34"/>
  <c r="AX103" i="34"/>
  <c r="AH104" i="34"/>
  <c r="BN104" i="34"/>
  <c r="AX105" i="34"/>
  <c r="AH106" i="34"/>
  <c r="BN106" i="34"/>
  <c r="AX107" i="34"/>
  <c r="AH108" i="34"/>
  <c r="BN108" i="34"/>
  <c r="AX109" i="34"/>
  <c r="BC93" i="34"/>
  <c r="AC68" i="34"/>
  <c r="BM87" i="34"/>
  <c r="Z70" i="34"/>
  <c r="BN79" i="34"/>
  <c r="BN87" i="34"/>
  <c r="BF94" i="34"/>
  <c r="BP97" i="34"/>
  <c r="X101" i="34"/>
  <c r="AR103" i="34"/>
  <c r="AV105" i="34"/>
  <c r="BP107" i="34"/>
  <c r="AB110" i="34"/>
  <c r="BD111" i="34"/>
  <c r="AR113" i="34"/>
  <c r="X115" i="34"/>
  <c r="BH116" i="34"/>
  <c r="AF118" i="34"/>
  <c r="AZ119" i="34"/>
  <c r="BP120" i="34"/>
  <c r="AN122" i="34"/>
  <c r="BE95" i="34"/>
  <c r="BE96" i="34"/>
  <c r="BE97" i="34"/>
  <c r="BI98" i="34"/>
  <c r="BE99" i="34"/>
  <c r="BI100" i="34"/>
  <c r="BE101" i="34"/>
  <c r="AW102" i="34"/>
  <c r="AS103" i="34"/>
  <c r="AO104" i="34"/>
  <c r="AG105" i="34"/>
  <c r="AC106" i="34"/>
  <c r="Y107" i="34"/>
  <c r="BM107" i="34"/>
  <c r="BI108" i="34"/>
  <c r="BE109" i="34"/>
  <c r="AW110" i="34"/>
  <c r="AO111" i="34"/>
  <c r="Y112" i="34"/>
  <c r="BE112" i="34"/>
  <c r="AO113" i="34"/>
  <c r="Y114" i="34"/>
  <c r="BE114" i="34"/>
  <c r="AO115" i="34"/>
  <c r="Y116" i="34"/>
  <c r="BE116" i="34"/>
  <c r="AO117" i="34"/>
  <c r="Y118" i="34"/>
  <c r="BE118" i="34"/>
  <c r="AO119" i="34"/>
  <c r="Y120" i="34"/>
  <c r="BE120" i="34"/>
  <c r="AO121" i="34"/>
  <c r="Y122" i="34"/>
  <c r="BE122" i="34"/>
  <c r="AO123" i="34"/>
  <c r="BI94" i="34"/>
  <c r="BB95" i="34"/>
  <c r="AL96" i="34"/>
  <c r="BR96" i="34"/>
  <c r="BB97" i="34"/>
  <c r="AL98" i="34"/>
  <c r="BR98" i="34"/>
  <c r="BB99" i="34"/>
  <c r="AL100" i="34"/>
  <c r="BR100" i="34"/>
  <c r="BB101" i="34"/>
  <c r="AL102" i="34"/>
  <c r="BR102" i="34"/>
  <c r="BB103" i="34"/>
  <c r="AL104" i="34"/>
  <c r="BR104" i="34"/>
  <c r="BB105" i="34"/>
  <c r="AL106" i="34"/>
  <c r="BR106" i="34"/>
  <c r="BB107" i="34"/>
  <c r="AL108" i="34"/>
  <c r="BR108" i="34"/>
  <c r="BB109" i="34"/>
  <c r="AL110" i="34"/>
  <c r="AR74" i="34"/>
  <c r="AG70" i="34"/>
  <c r="AC88" i="34"/>
  <c r="AP70" i="34"/>
  <c r="BN81" i="34"/>
  <c r="BF89" i="34"/>
  <c r="BJ94" i="34"/>
  <c r="AJ98" i="34"/>
  <c r="AJ101" i="34"/>
  <c r="AZ103" i="34"/>
  <c r="BP105" i="34"/>
  <c r="AB108" i="34"/>
  <c r="AF110" i="34"/>
  <c r="BP111" i="34"/>
  <c r="BD113" i="34"/>
  <c r="AR115" i="34"/>
  <c r="BP116" i="34"/>
  <c r="AJ118" i="34"/>
  <c r="BD119" i="34"/>
  <c r="AJ121" i="34"/>
  <c r="AZ122" i="34"/>
  <c r="BI95" i="34"/>
  <c r="BM96" i="34"/>
  <c r="BI97" i="34"/>
  <c r="BM98" i="34"/>
  <c r="BQ99" i="34"/>
  <c r="BM100" i="34"/>
  <c r="BI101" i="34"/>
  <c r="BE102" i="34"/>
  <c r="AW103" i="34"/>
  <c r="AS104" i="34"/>
  <c r="AO105" i="34"/>
  <c r="AG106" i="34"/>
  <c r="AC107" i="34"/>
  <c r="Y108" i="34"/>
  <c r="BM108" i="34"/>
  <c r="BI109" i="34"/>
  <c r="BE110" i="34"/>
  <c r="AS111" i="34"/>
  <c r="AC112" i="34"/>
  <c r="BI112" i="34"/>
  <c r="AS113" i="34"/>
  <c r="AC114" i="34"/>
  <c r="BI114" i="34"/>
  <c r="AS115" i="34"/>
  <c r="AC116" i="34"/>
  <c r="BI116" i="34"/>
  <c r="AS117" i="34"/>
  <c r="AC118" i="34"/>
  <c r="BI118" i="34"/>
  <c r="AS119" i="34"/>
  <c r="AC120" i="34"/>
  <c r="BI120" i="34"/>
  <c r="AS121" i="34"/>
  <c r="AC122" i="34"/>
  <c r="BI122" i="34"/>
  <c r="AS123" i="34"/>
  <c r="BQ94" i="34"/>
  <c r="BF95" i="34"/>
  <c r="AP96" i="34"/>
  <c r="AH60" i="34"/>
  <c r="AN76" i="34"/>
  <c r="AK71" i="34"/>
  <c r="BE90" i="34"/>
  <c r="BF72" i="34"/>
  <c r="AD82" i="34"/>
  <c r="AT90" i="34"/>
  <c r="AH95" i="34"/>
  <c r="BL98" i="34"/>
  <c r="AZ101" i="34"/>
  <c r="BD103" i="34"/>
  <c r="AJ106" i="34"/>
  <c r="AZ108" i="34"/>
  <c r="AZ110" i="34"/>
  <c r="AF112" i="34"/>
  <c r="BP113" i="34"/>
  <c r="AV115" i="34"/>
  <c r="X117" i="34"/>
  <c r="AZ118" i="34"/>
  <c r="BP119" i="34"/>
  <c r="AR121" i="34"/>
  <c r="AY94" i="34"/>
  <c r="BQ95" i="34"/>
  <c r="BQ96" i="34"/>
  <c r="Y98" i="34"/>
  <c r="BQ98" i="34"/>
  <c r="Y100" i="34"/>
  <c r="Y101" i="34"/>
  <c r="BM101" i="34"/>
  <c r="BI102" i="34"/>
  <c r="BE103" i="34"/>
  <c r="AW104" i="34"/>
  <c r="AS105" i="34"/>
  <c r="AO106" i="34"/>
  <c r="AG107" i="34"/>
  <c r="AC108" i="34"/>
  <c r="Y109" i="34"/>
  <c r="BM109" i="34"/>
  <c r="BI110" i="34"/>
  <c r="AW111" i="34"/>
  <c r="AG112" i="34"/>
  <c r="BM112" i="34"/>
  <c r="AW113" i="34"/>
  <c r="AG114" i="34"/>
  <c r="BM114" i="34"/>
  <c r="AW115" i="34"/>
  <c r="AG116" i="34"/>
  <c r="BM116" i="34"/>
  <c r="AW117" i="34"/>
  <c r="AG118" i="34"/>
  <c r="BM118" i="34"/>
  <c r="AW119" i="34"/>
  <c r="AG120" i="34"/>
  <c r="BM120" i="34"/>
  <c r="AW121" i="34"/>
  <c r="AG122" i="34"/>
  <c r="BM122" i="34"/>
  <c r="AW123" i="34"/>
  <c r="AA95" i="34"/>
  <c r="BJ95" i="34"/>
  <c r="AT96" i="34"/>
  <c r="AD97" i="34"/>
  <c r="BJ97" i="34"/>
  <c r="AT98" i="34"/>
  <c r="AD99" i="34"/>
  <c r="BJ99" i="34"/>
  <c r="AT100" i="34"/>
  <c r="AD101" i="34"/>
  <c r="BJ101" i="34"/>
  <c r="AT102" i="34"/>
  <c r="AD103" i="34"/>
  <c r="BJ103" i="34"/>
  <c r="AT104" i="34"/>
  <c r="AD105" i="34"/>
  <c r="BJ105" i="34"/>
  <c r="AT106" i="34"/>
  <c r="AD107" i="34"/>
  <c r="BJ107" i="34"/>
  <c r="AT108" i="34"/>
  <c r="AD109" i="34"/>
  <c r="BJ109" i="34"/>
  <c r="AT110" i="34"/>
  <c r="AI75" i="34"/>
  <c r="AR83" i="34"/>
  <c r="BQ77" i="34"/>
  <c r="Y92" i="34"/>
  <c r="AD75" i="34"/>
  <c r="AD85" i="34"/>
  <c r="Z92" i="34"/>
  <c r="AF96" i="34"/>
  <c r="AR99" i="34"/>
  <c r="AF102" i="34"/>
  <c r="AN104" i="34"/>
  <c r="BL106" i="34"/>
  <c r="BP108" i="34"/>
  <c r="BL110" i="34"/>
  <c r="BH112" i="34"/>
  <c r="AJ114" i="34"/>
  <c r="AB116" i="34"/>
  <c r="AV117" i="34"/>
  <c r="BL118" i="34"/>
  <c r="AJ120" i="34"/>
  <c r="BD121" i="34"/>
  <c r="BO94" i="34"/>
  <c r="AG96" i="34"/>
  <c r="AK97" i="34"/>
  <c r="AG98" i="34"/>
  <c r="AK99" i="34"/>
  <c r="AK100" i="34"/>
  <c r="AG101" i="34"/>
  <c r="AC102" i="34"/>
  <c r="Y103" i="34"/>
  <c r="BM103" i="34"/>
  <c r="BI104" i="34"/>
  <c r="BE105" i="34"/>
  <c r="AW106" i="34"/>
  <c r="AS107" i="34"/>
  <c r="AO108" i="34"/>
  <c r="AG109" i="34"/>
  <c r="AC110" i="34"/>
  <c r="Y111" i="34"/>
  <c r="BE111" i="34"/>
  <c r="AO112" i="34"/>
  <c r="Y113" i="34"/>
  <c r="BE113" i="34"/>
  <c r="AO114" i="34"/>
  <c r="Y115" i="34"/>
  <c r="BE115" i="34"/>
  <c r="AO116" i="34"/>
  <c r="Y117" i="34"/>
  <c r="BE117" i="34"/>
  <c r="AO118" i="34"/>
  <c r="Y119" i="34"/>
  <c r="BE119" i="34"/>
  <c r="AO120" i="34"/>
  <c r="Y121" i="34"/>
  <c r="BE121" i="34"/>
  <c r="AO122" i="34"/>
  <c r="Y123" i="34"/>
  <c r="BE123" i="34"/>
  <c r="AK95" i="34"/>
  <c r="BR95" i="34"/>
  <c r="BB96" i="34"/>
  <c r="AL97" i="34"/>
  <c r="BR97" i="34"/>
  <c r="BB98" i="34"/>
  <c r="AL99" i="34"/>
  <c r="BR99" i="34"/>
  <c r="BB100" i="34"/>
  <c r="AL101" i="34"/>
  <c r="BR101" i="34"/>
  <c r="BB102" i="34"/>
  <c r="AL103" i="34"/>
  <c r="BR103" i="34"/>
  <c r="BB104" i="34"/>
  <c r="AL105" i="34"/>
  <c r="BR105" i="34"/>
  <c r="BB106" i="34"/>
  <c r="AL107" i="34"/>
  <c r="BR107" i="34"/>
  <c r="BB108" i="34"/>
  <c r="AL109" i="34"/>
  <c r="BR109" i="34"/>
  <c r="BB110" i="34"/>
  <c r="AL111" i="34"/>
  <c r="BR111" i="34"/>
  <c r="AI79" i="34"/>
  <c r="BL84" i="34"/>
  <c r="BE80" i="34"/>
  <c r="AW94" i="34"/>
  <c r="BR75" i="34"/>
  <c r="BR85" i="34"/>
  <c r="AX92" i="34"/>
  <c r="BH96" i="34"/>
  <c r="AB100" i="34"/>
  <c r="AZ102" i="34"/>
  <c r="BH104" i="34"/>
  <c r="BP106" i="34"/>
  <c r="AV109" i="34"/>
  <c r="X111" i="34"/>
  <c r="BL112" i="34"/>
  <c r="AN114" i="34"/>
  <c r="AF116" i="34"/>
  <c r="AZ117" i="34"/>
  <c r="X119" i="34"/>
  <c r="AN120" i="34"/>
  <c r="BP121" i="34"/>
  <c r="AO95" i="34"/>
  <c r="AK96" i="34"/>
  <c r="AO97" i="34"/>
  <c r="AO98" i="34"/>
  <c r="AO99" i="34"/>
  <c r="AO100" i="34"/>
  <c r="AO101" i="34"/>
  <c r="AG102" i="34"/>
  <c r="AC103" i="34"/>
  <c r="Y104" i="34"/>
  <c r="BM104" i="34"/>
  <c r="BI105" i="34"/>
  <c r="BE106" i="34"/>
  <c r="AW107" i="34"/>
  <c r="AS108" i="34"/>
  <c r="AO109" i="34"/>
  <c r="AG110" i="34"/>
  <c r="AC111" i="34"/>
  <c r="BI111" i="34"/>
  <c r="AS112" i="34"/>
  <c r="AC113" i="34"/>
  <c r="BI113" i="34"/>
  <c r="AS114" i="34"/>
  <c r="AC115" i="34"/>
  <c r="BI115" i="34"/>
  <c r="AS116" i="34"/>
  <c r="AC117" i="34"/>
  <c r="BI117" i="34"/>
  <c r="AS118" i="34"/>
  <c r="AC119" i="34"/>
  <c r="BI119" i="34"/>
  <c r="AS120" i="34"/>
  <c r="AC121" i="34"/>
  <c r="BI121" i="34"/>
  <c r="AS122" i="34"/>
  <c r="AC123" i="34"/>
  <c r="W94" i="34"/>
  <c r="AP95" i="34"/>
  <c r="Z96" i="34"/>
  <c r="BF96" i="34"/>
  <c r="AP97" i="34"/>
  <c r="Z98" i="34"/>
  <c r="BF98" i="34"/>
  <c r="AP99" i="34"/>
  <c r="Z100" i="34"/>
  <c r="BF100" i="34"/>
  <c r="AP101" i="34"/>
  <c r="Z102" i="34"/>
  <c r="BF102" i="34"/>
  <c r="AP103" i="34"/>
  <c r="Z104" i="34"/>
  <c r="BF104" i="34"/>
  <c r="AP105" i="34"/>
  <c r="Z106" i="34"/>
  <c r="BF106" i="34"/>
  <c r="AP107" i="34"/>
  <c r="Z108" i="34"/>
  <c r="BF108" i="34"/>
  <c r="AP109" i="34"/>
  <c r="BK87" i="34"/>
  <c r="AN91" i="34"/>
  <c r="AW82" i="34"/>
  <c r="BF67" i="34"/>
  <c r="AH77" i="34"/>
  <c r="BJ86" i="34"/>
  <c r="AX93" i="34"/>
  <c r="BL96" i="34"/>
  <c r="AN100" i="34"/>
  <c r="BH102" i="34"/>
  <c r="AJ105" i="34"/>
  <c r="AR107" i="34"/>
  <c r="AZ109" i="34"/>
  <c r="AJ111" i="34"/>
  <c r="BP112" i="34"/>
  <c r="BL114" i="34"/>
  <c r="AN116" i="34"/>
  <c r="BD117" i="34"/>
  <c r="AJ119" i="34"/>
  <c r="BH120" i="34"/>
  <c r="AB122" i="34"/>
  <c r="AS95" i="34"/>
  <c r="AS96" i="34"/>
  <c r="AS97" i="34"/>
  <c r="AS98" i="34"/>
  <c r="AW99" i="34"/>
  <c r="AS100" i="34"/>
  <c r="AS101" i="34"/>
  <c r="AO102" i="34"/>
  <c r="AG103" i="34"/>
  <c r="AC104" i="34"/>
  <c r="Y105" i="34"/>
  <c r="BM105" i="34"/>
  <c r="BI106" i="34"/>
  <c r="BE107" i="34"/>
  <c r="AW108" i="34"/>
  <c r="AS109" i="34"/>
  <c r="AO110" i="34"/>
  <c r="AG111" i="34"/>
  <c r="BM111" i="34"/>
  <c r="AW112" i="34"/>
  <c r="AG113" i="34"/>
  <c r="BM113" i="34"/>
  <c r="AW114" i="34"/>
  <c r="AG115" i="34"/>
  <c r="BM115" i="34"/>
  <c r="AW116" i="34"/>
  <c r="AG117" i="34"/>
  <c r="BM117" i="34"/>
  <c r="AW118" i="34"/>
  <c r="AG119" i="34"/>
  <c r="BM119" i="34"/>
  <c r="AW120" i="34"/>
  <c r="AG121" i="34"/>
  <c r="BM121" i="34"/>
  <c r="AW122" i="34"/>
  <c r="AG123" i="34"/>
  <c r="AM94" i="34"/>
  <c r="AT95" i="34"/>
  <c r="AD96" i="34"/>
  <c r="BJ96" i="34"/>
  <c r="AT97" i="34"/>
  <c r="AD98" i="34"/>
  <c r="BJ98" i="34"/>
  <c r="AT99" i="34"/>
  <c r="AD100" i="34"/>
  <c r="BJ100" i="34"/>
  <c r="AT101" i="34"/>
  <c r="AD102" i="34"/>
  <c r="BJ102" i="34"/>
  <c r="AT103" i="34"/>
  <c r="BO98" i="34"/>
  <c r="AI98" i="34"/>
  <c r="AY97" i="34"/>
  <c r="BO96" i="34"/>
  <c r="AI96" i="34"/>
  <c r="AY95" i="34"/>
  <c r="BC94" i="34"/>
  <c r="BB122" i="34"/>
  <c r="AL121" i="34"/>
  <c r="BB120" i="34"/>
  <c r="BR119" i="34"/>
  <c r="AL119" i="34"/>
  <c r="BB118" i="34"/>
  <c r="BR117" i="34"/>
  <c r="AL117" i="34"/>
  <c r="BB116" i="34"/>
  <c r="AL115" i="34"/>
  <c r="BB114" i="34"/>
  <c r="BR113" i="34"/>
  <c r="AL113" i="34"/>
  <c r="BB112" i="34"/>
  <c r="BN111" i="34"/>
  <c r="AD111" i="34"/>
  <c r="AH110" i="34"/>
  <c r="BJ108" i="34"/>
  <c r="Z107" i="34"/>
  <c r="AH105" i="34"/>
  <c r="AH103" i="34"/>
  <c r="AX100" i="34"/>
  <c r="BN97" i="34"/>
  <c r="BQ122" i="34"/>
  <c r="BA117" i="34"/>
  <c r="AK112" i="34"/>
  <c r="AW105" i="34"/>
  <c r="AC98" i="34"/>
  <c r="BP115" i="34"/>
  <c r="BP98" i="34"/>
  <c r="AU50" i="34"/>
  <c r="AE84" i="34"/>
  <c r="BP99" i="34"/>
  <c r="BD97" i="34"/>
  <c r="AI95" i="34"/>
  <c r="BR92" i="34"/>
  <c r="AT89" i="34"/>
  <c r="AP84" i="34"/>
  <c r="AP78" i="34"/>
  <c r="AT72" i="34"/>
  <c r="BE93" i="34"/>
  <c r="AW86" i="34"/>
  <c r="BA74" i="34"/>
  <c r="AJ89" i="34"/>
  <c r="X72" i="34"/>
  <c r="AU68" i="34"/>
  <c r="AN108" i="34"/>
  <c r="AZ106" i="34"/>
  <c r="BL104" i="34"/>
  <c r="AJ103" i="34"/>
  <c r="AV101" i="34"/>
  <c r="AV99" i="34"/>
  <c r="AR97" i="34"/>
  <c r="BM94" i="34"/>
  <c r="BF92" i="34"/>
  <c r="BB88" i="34"/>
  <c r="AD84" i="34"/>
  <c r="AP77" i="34"/>
  <c r="AH71" i="34"/>
  <c r="AK93" i="34"/>
  <c r="AO85" i="34"/>
  <c r="AO73" i="34"/>
  <c r="BD87" i="34"/>
  <c r="AF70" i="34"/>
  <c r="BC65" i="34"/>
  <c r="AV113" i="34"/>
  <c r="BJ38" i="34"/>
  <c r="X109" i="34"/>
  <c r="AV107" i="34"/>
  <c r="BD105" i="34"/>
  <c r="AF104" i="34"/>
  <c r="AJ102" i="34"/>
  <c r="AZ100" i="34"/>
  <c r="AN98" i="34"/>
  <c r="AJ96" i="34"/>
  <c r="AD94" i="34"/>
  <c r="AL91" i="34"/>
  <c r="Z86" i="34"/>
  <c r="BF80" i="34"/>
  <c r="BF74" i="34"/>
  <c r="BR67" i="34"/>
  <c r="AK89" i="34"/>
  <c r="BE79" i="34"/>
  <c r="AP66" i="34"/>
  <c r="BH78" i="34"/>
  <c r="Y85" i="34"/>
  <c r="AC82" i="34"/>
  <c r="AK79" i="34"/>
  <c r="AO76" i="34"/>
  <c r="AC73" i="34"/>
  <c r="BE69" i="34"/>
  <c r="BH94" i="34"/>
  <c r="AB91" i="34"/>
  <c r="BP86" i="34"/>
  <c r="BD82" i="34"/>
  <c r="AZ78" i="34"/>
  <c r="AB74" i="34"/>
  <c r="AF69" i="34"/>
  <c r="BK90" i="34"/>
  <c r="BG83" i="34"/>
  <c r="AE74" i="34"/>
  <c r="BC63" i="34"/>
  <c r="AL43" i="34"/>
  <c r="BQ110" i="34"/>
  <c r="AK110" i="34"/>
  <c r="BA109" i="34"/>
  <c r="BQ108" i="34"/>
  <c r="AK108" i="34"/>
  <c r="BA107" i="34"/>
  <c r="BQ106" i="34"/>
  <c r="AK106" i="34"/>
  <c r="BA105" i="34"/>
  <c r="BQ104" i="34"/>
  <c r="AK104" i="34"/>
  <c r="BA103" i="34"/>
  <c r="BQ102" i="34"/>
  <c r="AK102" i="34"/>
  <c r="BA101" i="34"/>
  <c r="BQ100" i="34"/>
  <c r="AG100" i="34"/>
  <c r="AS99" i="34"/>
  <c r="BE98" i="34"/>
  <c r="BQ97" i="34"/>
  <c r="AC97" i="34"/>
  <c r="AO96" i="34"/>
  <c r="BA95" i="34"/>
  <c r="AI94" i="34"/>
  <c r="AZ121" i="34"/>
  <c r="AZ120" i="34"/>
  <c r="AV119" i="34"/>
  <c r="AN118" i="34"/>
  <c r="AR117" i="34"/>
  <c r="AJ116" i="34"/>
  <c r="AJ115" i="34"/>
  <c r="AF114" i="34"/>
  <c r="X113" i="34"/>
  <c r="AB112" i="34"/>
  <c r="BP110" i="34"/>
  <c r="BP109" i="34"/>
  <c r="BL108" i="34"/>
  <c r="BD107" i="34"/>
  <c r="BH106" i="34"/>
  <c r="AZ105" i="34"/>
  <c r="AZ104" i="34"/>
  <c r="AV103" i="34"/>
  <c r="AN102" i="34"/>
  <c r="AR101" i="34"/>
  <c r="AJ100" i="34"/>
  <c r="AJ99" i="34"/>
  <c r="AF98" i="34"/>
  <c r="X97" i="34"/>
  <c r="AB96" i="34"/>
  <c r="BE94" i="34"/>
  <c r="AX94" i="34"/>
  <c r="AT93" i="34"/>
  <c r="AL92" i="34"/>
  <c r="AD91" i="34"/>
  <c r="AL89" i="34"/>
  <c r="AT87" i="34"/>
  <c r="BJ85" i="34"/>
  <c r="BR83" i="34"/>
  <c r="BF81" i="34"/>
  <c r="AH79" i="34"/>
  <c r="BJ76" i="34"/>
  <c r="AX74" i="34"/>
  <c r="Z72" i="34"/>
  <c r="BJ69" i="34"/>
  <c r="AJ67" i="34"/>
  <c r="Y93" i="34"/>
  <c r="AO90" i="34"/>
  <c r="AS87" i="34"/>
  <c r="BA84" i="34"/>
  <c r="BM81" i="34"/>
  <c r="Y79" i="34"/>
  <c r="BI75" i="34"/>
  <c r="BA72" i="34"/>
  <c r="AS69" i="34"/>
  <c r="AB94" i="34"/>
  <c r="AR90" i="34"/>
  <c r="AZ86" i="34"/>
  <c r="AB82" i="34"/>
  <c r="BH77" i="34"/>
  <c r="AV73" i="34"/>
  <c r="AV68" i="34"/>
  <c r="AM90" i="34"/>
  <c r="AU82" i="34"/>
  <c r="AU72" i="34"/>
  <c r="AA62" i="34"/>
  <c r="BA62" i="34"/>
  <c r="AF100" i="34"/>
  <c r="X99" i="34"/>
  <c r="AB98" i="34"/>
  <c r="BP96" i="34"/>
  <c r="BP95" i="34"/>
  <c r="AU94" i="34"/>
  <c r="AL94" i="34"/>
  <c r="AP93" i="34"/>
  <c r="AH92" i="34"/>
  <c r="BF90" i="34"/>
  <c r="Z89" i="34"/>
  <c r="AH87" i="34"/>
  <c r="AP85" i="34"/>
  <c r="BF83" i="34"/>
  <c r="AL81" i="34"/>
  <c r="Z79" i="34"/>
  <c r="AX76" i="34"/>
  <c r="AD74" i="34"/>
  <c r="BN71" i="34"/>
  <c r="AP69" i="34"/>
  <c r="BH66" i="34"/>
  <c r="BE92" i="34"/>
  <c r="BQ89" i="34"/>
  <c r="AG87" i="34"/>
  <c r="AO84" i="34"/>
  <c r="AO81" i="34"/>
  <c r="BA78" i="34"/>
  <c r="AW75" i="34"/>
  <c r="Y72" i="34"/>
  <c r="BM68" i="34"/>
  <c r="BP93" i="34"/>
  <c r="AB90" i="34"/>
  <c r="BH85" i="34"/>
  <c r="BD81" i="34"/>
  <c r="AN77" i="34"/>
  <c r="BP72" i="34"/>
  <c r="BP67" i="34"/>
  <c r="AI89" i="34"/>
  <c r="AU81" i="34"/>
  <c r="AU71" i="34"/>
  <c r="AM59" i="34"/>
  <c r="AZ55" i="34"/>
  <c r="BG55" i="34"/>
  <c r="AU40" i="34"/>
  <c r="W36" i="34"/>
  <c r="BD95" i="34"/>
  <c r="AE94" i="34"/>
  <c r="AH94" i="34"/>
  <c r="AH93" i="34"/>
  <c r="AD92" i="34"/>
  <c r="AX90" i="34"/>
  <c r="BF88" i="34"/>
  <c r="Z87" i="34"/>
  <c r="AH85" i="34"/>
  <c r="AP83" i="34"/>
  <c r="Z81" i="34"/>
  <c r="BB78" i="34"/>
  <c r="AP76" i="34"/>
  <c r="BN73" i="34"/>
  <c r="AT71" i="34"/>
  <c r="AH69" i="34"/>
  <c r="BH65" i="34"/>
  <c r="AS92" i="34"/>
  <c r="BE89" i="34"/>
  <c r="BE86" i="34"/>
  <c r="BQ83" i="34"/>
  <c r="AG81" i="34"/>
  <c r="AC78" i="34"/>
  <c r="Y75" i="34"/>
  <c r="BM71" i="34"/>
  <c r="AW68" i="34"/>
  <c r="AJ93" i="34"/>
  <c r="AZ89" i="34"/>
  <c r="AV85" i="34"/>
  <c r="AB81" i="34"/>
  <c r="BD76" i="34"/>
  <c r="AR72" i="34"/>
  <c r="X67" i="34"/>
  <c r="AU88" i="34"/>
  <c r="BG79" i="34"/>
  <c r="AE70" i="34"/>
  <c r="AE58" i="34"/>
  <c r="BG17" i="34"/>
  <c r="BA110" i="34"/>
  <c r="BQ109" i="34"/>
  <c r="AK109" i="34"/>
  <c r="BA108" i="34"/>
  <c r="BQ107" i="34"/>
  <c r="AK107" i="34"/>
  <c r="BA106" i="34"/>
  <c r="BQ105" i="34"/>
  <c r="AK105" i="34"/>
  <c r="BA104" i="34"/>
  <c r="BQ103" i="34"/>
  <c r="AK103" i="34"/>
  <c r="BA102" i="34"/>
  <c r="BQ101" i="34"/>
  <c r="AK101" i="34"/>
  <c r="BA100" i="34"/>
  <c r="BI99" i="34"/>
  <c r="Y99" i="34"/>
  <c r="AK98" i="34"/>
  <c r="AW97" i="34"/>
  <c r="BI96" i="34"/>
  <c r="Y96" i="34"/>
  <c r="AJ95" i="34"/>
  <c r="AF122" i="34"/>
  <c r="X121" i="34"/>
  <c r="AB120" i="34"/>
  <c r="BP118" i="34"/>
  <c r="BP117" i="34"/>
  <c r="BL116" i="34"/>
  <c r="BD115" i="34"/>
  <c r="BH114" i="34"/>
  <c r="AZ113" i="34"/>
  <c r="AZ112" i="34"/>
  <c r="AV111" i="34"/>
  <c r="AN110" i="34"/>
  <c r="AR109" i="34"/>
  <c r="AJ108" i="34"/>
  <c r="AJ107" i="34"/>
  <c r="AF106" i="34"/>
  <c r="X105" i="34"/>
  <c r="AB104" i="34"/>
  <c r="BP102" i="34"/>
  <c r="BP101" i="34"/>
  <c r="BL100" i="34"/>
  <c r="BD99" i="34"/>
  <c r="BH98" i="34"/>
  <c r="AZ97" i="34"/>
  <c r="AZ96" i="34"/>
  <c r="AV95" i="34"/>
  <c r="BR94" i="34"/>
  <c r="Z94" i="34"/>
  <c r="BN92" i="34"/>
  <c r="BN91" i="34"/>
  <c r="AD90" i="34"/>
  <c r="AT88" i="34"/>
  <c r="BB86" i="34"/>
  <c r="BJ84" i="34"/>
  <c r="BF82" i="34"/>
  <c r="AT80" i="34"/>
  <c r="Z78" i="34"/>
  <c r="BF75" i="34"/>
  <c r="AL73" i="34"/>
  <c r="Z71" i="34"/>
  <c r="AX68" i="34"/>
  <c r="AC94" i="34"/>
  <c r="BM91" i="34"/>
  <c r="BI88" i="34"/>
  <c r="Y86" i="34"/>
  <c r="AK83" i="34"/>
  <c r="AO80" i="34"/>
  <c r="AO77" i="34"/>
  <c r="AG74" i="34"/>
  <c r="Y71" i="34"/>
  <c r="BI67" i="34"/>
  <c r="AN92" i="34"/>
  <c r="BD88" i="34"/>
  <c r="AN84" i="34"/>
  <c r="AF80" i="34"/>
  <c r="AZ75" i="34"/>
  <c r="AN71" i="34"/>
  <c r="AQ93" i="34"/>
  <c r="AM86" i="34"/>
  <c r="AI77" i="34"/>
  <c r="BK67" i="34"/>
  <c r="BG45" i="34"/>
  <c r="AZ115" i="34"/>
  <c r="AZ114" i="34"/>
  <c r="AN112" i="34"/>
  <c r="AR111" i="34"/>
  <c r="AJ110" i="34"/>
  <c r="AJ109" i="34"/>
  <c r="AF108" i="34"/>
  <c r="X107" i="34"/>
  <c r="AB106" i="34"/>
  <c r="BP104" i="34"/>
  <c r="BP103" i="34"/>
  <c r="BL102" i="34"/>
  <c r="BD101" i="34"/>
  <c r="BH100" i="34"/>
  <c r="AZ99" i="34"/>
  <c r="AZ98" i="34"/>
  <c r="AV97" i="34"/>
  <c r="AN96" i="34"/>
  <c r="AR95" i="34"/>
  <c r="BN94" i="34"/>
  <c r="BN93" i="34"/>
  <c r="BJ92" i="34"/>
  <c r="BB91" i="34"/>
  <c r="BN89" i="34"/>
  <c r="Z88" i="34"/>
  <c r="AP86" i="34"/>
  <c r="AX84" i="34"/>
  <c r="AX82" i="34"/>
  <c r="Z80" i="34"/>
  <c r="BJ77" i="34"/>
  <c r="AP75" i="34"/>
  <c r="Z73" i="34"/>
  <c r="BB70" i="34"/>
  <c r="AP68" i="34"/>
  <c r="BM93" i="34"/>
  <c r="AO91" i="34"/>
  <c r="BA88" i="34"/>
  <c r="BE85" i="34"/>
  <c r="BI82" i="34"/>
  <c r="Y80" i="34"/>
  <c r="AC77" i="34"/>
  <c r="BM73" i="34"/>
  <c r="AW70" i="34"/>
  <c r="BN66" i="34"/>
  <c r="X92" i="34"/>
  <c r="AF88" i="34"/>
  <c r="AZ83" i="34"/>
  <c r="AV79" i="34"/>
  <c r="AJ75" i="34"/>
  <c r="AV70" i="34"/>
  <c r="AM92" i="34"/>
  <c r="BG85" i="34"/>
  <c r="AQ76" i="34"/>
  <c r="BO66" i="34"/>
  <c r="AW100" i="34"/>
  <c r="BM99" i="34"/>
  <c r="AG99" i="34"/>
  <c r="AW98" i="34"/>
  <c r="BM97" i="34"/>
  <c r="AG97" i="34"/>
  <c r="AW96" i="34"/>
  <c r="BM95" i="34"/>
  <c r="AE95" i="34"/>
  <c r="AV122" i="34"/>
  <c r="BL121" i="34"/>
  <c r="AF121" i="34"/>
  <c r="AV120" i="34"/>
  <c r="BL119" i="34"/>
  <c r="AF119" i="34"/>
  <c r="AV118" i="34"/>
  <c r="BL117" i="34"/>
  <c r="AF117" i="34"/>
  <c r="AV116" i="34"/>
  <c r="BL115" i="34"/>
  <c r="AF115" i="34"/>
  <c r="AV114" i="34"/>
  <c r="BL113" i="34"/>
  <c r="AF113" i="34"/>
  <c r="AV112" i="34"/>
  <c r="BL111" i="34"/>
  <c r="AF111" i="34"/>
  <c r="AV110" i="34"/>
  <c r="BL109" i="34"/>
  <c r="AF109" i="34"/>
  <c r="AV108" i="34"/>
  <c r="BL107" i="34"/>
  <c r="AF107" i="34"/>
  <c r="AV106" i="34"/>
  <c r="BL105" i="34"/>
  <c r="AF105" i="34"/>
  <c r="AV104" i="34"/>
  <c r="BL103" i="34"/>
  <c r="AF103" i="34"/>
  <c r="AV102" i="34"/>
  <c r="BL101" i="34"/>
  <c r="AF101" i="34"/>
  <c r="AV100" i="34"/>
  <c r="BL99" i="34"/>
  <c r="AF99" i="34"/>
  <c r="AV98" i="34"/>
  <c r="BL97" i="34"/>
  <c r="AF97" i="34"/>
  <c r="AV96" i="34"/>
  <c r="BL95" i="34"/>
  <c r="AC95" i="34"/>
  <c r="AD95" i="34"/>
  <c r="AT94" i="34"/>
  <c r="BJ93" i="34"/>
  <c r="AD93" i="34"/>
  <c r="AT92" i="34"/>
  <c r="BJ91" i="34"/>
  <c r="Z91" i="34"/>
  <c r="Z90" i="34"/>
  <c r="AH89" i="34"/>
  <c r="AP88" i="34"/>
  <c r="AP87" i="34"/>
  <c r="AX86" i="34"/>
  <c r="BF85" i="34"/>
  <c r="BF84" i="34"/>
  <c r="BN83" i="34"/>
  <c r="Z83" i="34"/>
  <c r="Z82" i="34"/>
  <c r="AH81" i="34"/>
  <c r="AP80" i="34"/>
  <c r="AP79" i="34"/>
  <c r="AX78" i="34"/>
  <c r="BF77" i="34"/>
  <c r="BF76" i="34"/>
  <c r="BN75" i="34"/>
  <c r="Z75" i="34"/>
  <c r="Z74" i="34"/>
  <c r="AH73" i="34"/>
  <c r="AP72" i="34"/>
  <c r="AP71" i="34"/>
  <c r="AX70" i="34"/>
  <c r="BF69" i="34"/>
  <c r="BF68" i="34"/>
  <c r="BN67" i="34"/>
  <c r="AZ66" i="34"/>
  <c r="Y94" i="34"/>
  <c r="AG93" i="34"/>
  <c r="AO92" i="34"/>
  <c r="AK91" i="34"/>
  <c r="AC90" i="34"/>
  <c r="AG89" i="34"/>
  <c r="Y88" i="34"/>
  <c r="Y87" i="34"/>
  <c r="BQ85" i="34"/>
  <c r="BI84" i="34"/>
  <c r="BM83" i="34"/>
  <c r="BE82" i="34"/>
  <c r="BE81" i="34"/>
  <c r="BA80" i="34"/>
  <c r="AS79" i="34"/>
  <c r="AW78" i="34"/>
  <c r="AK77" i="34"/>
  <c r="AC76" i="34"/>
  <c r="BM74" i="34"/>
  <c r="AW73" i="34"/>
  <c r="AW72" i="34"/>
  <c r="AG71" i="34"/>
  <c r="Y70" i="34"/>
  <c r="BI68" i="34"/>
  <c r="AH67" i="34"/>
  <c r="BD94" i="34"/>
  <c r="AB93" i="34"/>
  <c r="BH91" i="34"/>
  <c r="AN90" i="34"/>
  <c r="BL88" i="34"/>
  <c r="AR87" i="34"/>
  <c r="BD85" i="34"/>
  <c r="AF84" i="34"/>
  <c r="AZ82" i="34"/>
  <c r="BL80" i="34"/>
  <c r="AR79" i="34"/>
  <c r="AV77" i="34"/>
  <c r="X76" i="34"/>
  <c r="AN74" i="34"/>
  <c r="BD72" i="34"/>
  <c r="AJ71" i="34"/>
  <c r="AB69" i="34"/>
  <c r="BD66" i="34"/>
  <c r="AE92" i="34"/>
  <c r="BC89" i="34"/>
  <c r="AE87" i="34"/>
  <c r="BO83" i="34"/>
  <c r="W81" i="34"/>
  <c r="AE77" i="34"/>
  <c r="AA73" i="34"/>
  <c r="BO69" i="34"/>
  <c r="AE66" i="34"/>
  <c r="BK61" i="34"/>
  <c r="AU46" i="34"/>
  <c r="BR54" i="34"/>
  <c r="BP45" i="34"/>
  <c r="Y95" i="34"/>
  <c r="AR122" i="34"/>
  <c r="BH121" i="34"/>
  <c r="AB121" i="34"/>
  <c r="AR120" i="34"/>
  <c r="BH119" i="34"/>
  <c r="AB119" i="34"/>
  <c r="AR118" i="34"/>
  <c r="BH117" i="34"/>
  <c r="AB117" i="34"/>
  <c r="AR116" i="34"/>
  <c r="BH115" i="34"/>
  <c r="AB115" i="34"/>
  <c r="AR114" i="34"/>
  <c r="BH113" i="34"/>
  <c r="AB113" i="34"/>
  <c r="AR112" i="34"/>
  <c r="BH111" i="34"/>
  <c r="AB111" i="34"/>
  <c r="AR110" i="34"/>
  <c r="BH109" i="34"/>
  <c r="AB109" i="34"/>
  <c r="AR108" i="34"/>
  <c r="BH107" i="34"/>
  <c r="AB107" i="34"/>
  <c r="AR106" i="34"/>
  <c r="BH105" i="34"/>
  <c r="AB105" i="34"/>
  <c r="AR104" i="34"/>
  <c r="BH103" i="34"/>
  <c r="AB103" i="34"/>
  <c r="AR102" i="34"/>
  <c r="BH101" i="34"/>
  <c r="AB101" i="34"/>
  <c r="AR100" i="34"/>
  <c r="BH99" i="34"/>
  <c r="AB99" i="34"/>
  <c r="AR98" i="34"/>
  <c r="BH97" i="34"/>
  <c r="AB97" i="34"/>
  <c r="AR96" i="34"/>
  <c r="BH95" i="34"/>
  <c r="X95" i="34"/>
  <c r="Z95" i="34"/>
  <c r="AP94" i="34"/>
  <c r="BF93" i="34"/>
  <c r="Z93" i="34"/>
  <c r="AP92" i="34"/>
  <c r="BF91" i="34"/>
  <c r="BJ90" i="34"/>
  <c r="BR89" i="34"/>
  <c r="AD89" i="34"/>
  <c r="AD88" i="34"/>
  <c r="AL87" i="34"/>
  <c r="AT86" i="34"/>
  <c r="AT85" i="34"/>
  <c r="BB84" i="34"/>
  <c r="BJ83" i="34"/>
  <c r="BJ82" i="34"/>
  <c r="BR81" i="34"/>
  <c r="AD81" i="34"/>
  <c r="AD80" i="34"/>
  <c r="AL79" i="34"/>
  <c r="AT78" i="34"/>
  <c r="AT77" i="34"/>
  <c r="BB76" i="34"/>
  <c r="BJ75" i="34"/>
  <c r="BJ74" i="34"/>
  <c r="BR73" i="34"/>
  <c r="AD73" i="34"/>
  <c r="AD72" i="34"/>
  <c r="AL71" i="34"/>
  <c r="AT70" i="34"/>
  <c r="AT69" i="34"/>
  <c r="BB68" i="34"/>
  <c r="BJ67" i="34"/>
  <c r="AB66" i="34"/>
  <c r="BQ93" i="34"/>
  <c r="AC93" i="34"/>
  <c r="AC92" i="34"/>
  <c r="AG91" i="34"/>
  <c r="Y90" i="34"/>
  <c r="Y89" i="34"/>
  <c r="BQ87" i="34"/>
  <c r="BI86" i="34"/>
  <c r="BM85" i="34"/>
  <c r="BE84" i="34"/>
  <c r="BE83" i="34"/>
  <c r="BA82" i="34"/>
  <c r="AS81" i="34"/>
  <c r="AW80" i="34"/>
  <c r="AO79" i="34"/>
  <c r="AO78" i="34"/>
  <c r="AG77" i="34"/>
  <c r="BM75" i="34"/>
  <c r="BI74" i="34"/>
  <c r="AS73" i="34"/>
  <c r="AO72" i="34"/>
  <c r="AC71" i="34"/>
  <c r="BI69" i="34"/>
  <c r="BE68" i="34"/>
  <c r="Z67" i="34"/>
  <c r="AN94" i="34"/>
  <c r="X93" i="34"/>
  <c r="AV91" i="34"/>
  <c r="AJ90" i="34"/>
  <c r="BH88" i="34"/>
  <c r="AJ87" i="34"/>
  <c r="AZ85" i="34"/>
  <c r="BP83" i="34"/>
  <c r="AR82" i="34"/>
  <c r="AZ80" i="34"/>
  <c r="X79" i="34"/>
  <c r="AR77" i="34"/>
  <c r="BD75" i="34"/>
  <c r="AJ74" i="34"/>
  <c r="AZ72" i="34"/>
  <c r="X71" i="34"/>
  <c r="X69" i="34"/>
  <c r="BG93" i="34"/>
  <c r="BK91" i="34"/>
  <c r="AU89" i="34"/>
  <c r="W87" i="34"/>
  <c r="BK83" i="34"/>
  <c r="BK79" i="34"/>
  <c r="BK76" i="34"/>
  <c r="W73" i="34"/>
  <c r="BG69" i="34"/>
  <c r="AA66" i="34"/>
  <c r="AY59" i="34"/>
  <c r="AQ46" i="34"/>
  <c r="AH44" i="34"/>
  <c r="AL12" i="34"/>
  <c r="AO20" i="34"/>
  <c r="AD32" i="34"/>
  <c r="W37" i="34"/>
  <c r="AZ47" i="34"/>
  <c r="BD58" i="34"/>
  <c r="BI43" i="34"/>
  <c r="BA54" i="34"/>
  <c r="AC65" i="34"/>
  <c r="AL44" i="34"/>
  <c r="BR52" i="34"/>
  <c r="AX57" i="34"/>
  <c r="BN60" i="34"/>
  <c r="AH64" i="34"/>
  <c r="AT39" i="34"/>
  <c r="AE42" i="34"/>
  <c r="AU44" i="34"/>
  <c r="AA47" i="34"/>
  <c r="AE49" i="34"/>
  <c r="BG51" i="34"/>
  <c r="AE54" i="34"/>
  <c r="AQ56" i="34"/>
  <c r="BK58" i="34"/>
  <c r="W60" i="34"/>
  <c r="AE61" i="34"/>
  <c r="AE62" i="34"/>
  <c r="AA63" i="34"/>
  <c r="BG63" i="34"/>
  <c r="AQ64" i="34"/>
  <c r="AA65" i="34"/>
  <c r="BG65" i="34"/>
  <c r="AQ66" i="34"/>
  <c r="AA67" i="34"/>
  <c r="AV65" i="34"/>
  <c r="AD67" i="34"/>
  <c r="W68" i="34"/>
  <c r="BC68" i="34"/>
  <c r="AM69" i="34"/>
  <c r="W70" i="34"/>
  <c r="BC70" i="34"/>
  <c r="AM71" i="34"/>
  <c r="W72" i="34"/>
  <c r="BC72" i="34"/>
  <c r="AM73" i="34"/>
  <c r="W74" i="34"/>
  <c r="BC74" i="34"/>
  <c r="AM75" i="34"/>
  <c r="W76" i="34"/>
  <c r="BC76" i="34"/>
  <c r="AM77" i="34"/>
  <c r="W78" i="34"/>
  <c r="BC78" i="34"/>
  <c r="AM79" i="34"/>
  <c r="W80" i="34"/>
  <c r="BC80" i="34"/>
  <c r="AM81" i="34"/>
  <c r="W82" i="34"/>
  <c r="BC82" i="34"/>
  <c r="AM83" i="34"/>
  <c r="W84" i="34"/>
  <c r="BC84" i="34"/>
  <c r="AM85" i="34"/>
  <c r="W86" i="34"/>
  <c r="BC86" i="34"/>
  <c r="AM87" i="34"/>
  <c r="W88" i="34"/>
  <c r="BC88" i="34"/>
  <c r="AM89" i="34"/>
  <c r="W90" i="34"/>
  <c r="BC90" i="34"/>
  <c r="AM91" i="34"/>
  <c r="W92" i="34"/>
  <c r="BC92" i="34"/>
  <c r="AM93" i="34"/>
  <c r="AZ65" i="34"/>
  <c r="AF67" i="34"/>
  <c r="X68" i="34"/>
  <c r="BD68" i="34"/>
  <c r="AN69" i="34"/>
  <c r="X70" i="34"/>
  <c r="BD70" i="34"/>
  <c r="AA7" i="34"/>
  <c r="BF34" i="34"/>
  <c r="BK38" i="34"/>
  <c r="AZ48" i="34"/>
  <c r="AB60" i="34"/>
  <c r="AC45" i="34"/>
  <c r="AO56" i="34"/>
  <c r="AK65" i="34"/>
  <c r="AP46" i="34"/>
  <c r="AH53" i="34"/>
  <c r="BB57" i="34"/>
  <c r="AX61" i="34"/>
  <c r="AL64" i="34"/>
  <c r="AD40" i="34"/>
  <c r="AU42" i="34"/>
  <c r="BK44" i="34"/>
  <c r="AE47" i="34"/>
  <c r="BG49" i="34"/>
  <c r="BK51" i="34"/>
  <c r="AQ54" i="34"/>
  <c r="BK56" i="34"/>
  <c r="BO58" i="34"/>
  <c r="AE60" i="34"/>
  <c r="AM61" i="34"/>
  <c r="AI62" i="34"/>
  <c r="AE63" i="34"/>
  <c r="BK63" i="34"/>
  <c r="AU64" i="34"/>
  <c r="AE65" i="34"/>
  <c r="BK65" i="34"/>
  <c r="AU66" i="34"/>
  <c r="AE67" i="34"/>
  <c r="BL65" i="34"/>
  <c r="AL67" i="34"/>
  <c r="AA68" i="34"/>
  <c r="BG68" i="34"/>
  <c r="AQ69" i="34"/>
  <c r="AA70" i="34"/>
  <c r="BG70" i="34"/>
  <c r="AQ71" i="34"/>
  <c r="AA72" i="34"/>
  <c r="BG72" i="34"/>
  <c r="AQ73" i="34"/>
  <c r="AA74" i="34"/>
  <c r="BG74" i="34"/>
  <c r="AQ75" i="34"/>
  <c r="AA76" i="34"/>
  <c r="BG76" i="34"/>
  <c r="AQ77" i="34"/>
  <c r="AA78" i="34"/>
  <c r="BG78" i="34"/>
  <c r="AQ79" i="34"/>
  <c r="AA80" i="34"/>
  <c r="BG80" i="34"/>
  <c r="AQ81" i="34"/>
  <c r="AA82" i="34"/>
  <c r="BG82" i="34"/>
  <c r="AQ83" i="34"/>
  <c r="AA84" i="34"/>
  <c r="BG84" i="34"/>
  <c r="AQ85" i="34"/>
  <c r="AA86" i="34"/>
  <c r="BG86" i="34"/>
  <c r="AQ87" i="34"/>
  <c r="AA88" i="34"/>
  <c r="BG88" i="34"/>
  <c r="AQ89" i="34"/>
  <c r="BL27" i="34"/>
  <c r="AT35" i="34"/>
  <c r="W40" i="34"/>
  <c r="BD50" i="34"/>
  <c r="AN61" i="34"/>
  <c r="BQ46" i="34"/>
  <c r="Y58" i="34"/>
  <c r="AS66" i="34"/>
  <c r="BN46" i="34"/>
  <c r="AH54" i="34"/>
  <c r="BN57" i="34"/>
  <c r="BB61" i="34"/>
  <c r="BR64" i="34"/>
  <c r="AQ40" i="34"/>
  <c r="BK42" i="34"/>
  <c r="AE45" i="34"/>
  <c r="AU47" i="34"/>
  <c r="BK49" i="34"/>
  <c r="AQ52" i="34"/>
  <c r="AU54" i="34"/>
  <c r="AA57" i="34"/>
  <c r="AE59" i="34"/>
  <c r="AI60" i="34"/>
  <c r="AU61" i="34"/>
  <c r="AQ62" i="34"/>
  <c r="AI63" i="34"/>
  <c r="BO63" i="34"/>
  <c r="AY64" i="34"/>
  <c r="AI65" i="34"/>
  <c r="BO65" i="34"/>
  <c r="AY66" i="34"/>
  <c r="AI67" i="34"/>
  <c r="AD66" i="34"/>
  <c r="AR67" i="34"/>
  <c r="AE68" i="34"/>
  <c r="BK68" i="34"/>
  <c r="X30" i="34"/>
  <c r="AZ27" i="34"/>
  <c r="AF39" i="34"/>
  <c r="X52" i="34"/>
  <c r="AZ63" i="34"/>
  <c r="AK48" i="34"/>
  <c r="AO59" i="34"/>
  <c r="AJ39" i="34"/>
  <c r="BN47" i="34"/>
  <c r="AL54" i="34"/>
  <c r="BN58" i="34"/>
  <c r="BR61" i="34"/>
  <c r="AH65" i="34"/>
  <c r="BK40" i="34"/>
  <c r="AA43" i="34"/>
  <c r="AU45" i="34"/>
  <c r="BK47" i="34"/>
  <c r="AE50" i="34"/>
  <c r="AU52" i="34"/>
  <c r="AA55" i="34"/>
  <c r="AE57" i="34"/>
  <c r="AI59" i="34"/>
  <c r="AU60" i="34"/>
  <c r="AY61" i="34"/>
  <c r="AU62" i="34"/>
  <c r="AM63" i="34"/>
  <c r="W64" i="34"/>
  <c r="BC64" i="34"/>
  <c r="AM65" i="34"/>
  <c r="W66" i="34"/>
  <c r="BC66" i="34"/>
  <c r="AM67" i="34"/>
  <c r="AL66" i="34"/>
  <c r="AW67" i="34"/>
  <c r="AI68" i="34"/>
  <c r="BO68" i="34"/>
  <c r="AY69" i="34"/>
  <c r="AI70" i="34"/>
  <c r="BO70" i="34"/>
  <c r="AY71" i="34"/>
  <c r="AI72" i="34"/>
  <c r="BO72" i="34"/>
  <c r="AY73" i="34"/>
  <c r="AI74" i="34"/>
  <c r="BO74" i="34"/>
  <c r="AY75" i="34"/>
  <c r="AI76" i="34"/>
  <c r="BO76" i="34"/>
  <c r="AY77" i="34"/>
  <c r="AI78" i="34"/>
  <c r="BO78" i="34"/>
  <c r="AY79" i="34"/>
  <c r="AI80" i="34"/>
  <c r="BO80" i="34"/>
  <c r="AY81" i="34"/>
  <c r="AI82" i="34"/>
  <c r="BO82" i="34"/>
  <c r="AY83" i="34"/>
  <c r="AI84" i="34"/>
  <c r="BO84" i="34"/>
  <c r="AY85" i="34"/>
  <c r="AI86" i="34"/>
  <c r="BO86" i="34"/>
  <c r="AY87" i="34"/>
  <c r="AI88" i="34"/>
  <c r="BO88" i="34"/>
  <c r="AY89" i="34"/>
  <c r="AI90" i="34"/>
  <c r="BO90" i="34"/>
  <c r="AY91" i="34"/>
  <c r="AI92" i="34"/>
  <c r="BO92" i="34"/>
  <c r="AY93" i="34"/>
  <c r="AN66" i="34"/>
  <c r="AX67" i="34"/>
  <c r="AJ68" i="34"/>
  <c r="BP68" i="34"/>
  <c r="AZ69" i="34"/>
  <c r="AJ70" i="34"/>
  <c r="X37" i="34"/>
  <c r="AN42" i="34"/>
  <c r="AZ64" i="34"/>
  <c r="AK60" i="34"/>
  <c r="Z49" i="34"/>
  <c r="AH59" i="34"/>
  <c r="AL65" i="34"/>
  <c r="AU43" i="34"/>
  <c r="AE48" i="34"/>
  <c r="BK52" i="34"/>
  <c r="BG57" i="34"/>
  <c r="AY60" i="34"/>
  <c r="AY62" i="34"/>
  <c r="AA64" i="34"/>
  <c r="AQ65" i="34"/>
  <c r="BG66" i="34"/>
  <c r="AT66" i="34"/>
  <c r="AM68" i="34"/>
  <c r="AU69" i="34"/>
  <c r="AU70" i="34"/>
  <c r="BC71" i="34"/>
  <c r="AY72" i="34"/>
  <c r="BG73" i="34"/>
  <c r="BK74" i="34"/>
  <c r="BK75" i="34"/>
  <c r="W77" i="34"/>
  <c r="BO77" i="34"/>
  <c r="AA79" i="34"/>
  <c r="AE80" i="34"/>
  <c r="AE81" i="34"/>
  <c r="AM82" i="34"/>
  <c r="AI83" i="34"/>
  <c r="AQ84" i="34"/>
  <c r="AU85" i="34"/>
  <c r="AU86" i="34"/>
  <c r="BC87" i="34"/>
  <c r="AY88" i="34"/>
  <c r="BG89" i="34"/>
  <c r="AY90" i="34"/>
  <c r="AU91" i="34"/>
  <c r="AQ92" i="34"/>
  <c r="AI93" i="34"/>
  <c r="AF66" i="34"/>
  <c r="BH67" i="34"/>
  <c r="AZ68" i="34"/>
  <c r="AV69" i="34"/>
  <c r="AR70" i="34"/>
  <c r="AF71" i="34"/>
  <c r="BL71" i="34"/>
  <c r="AV72" i="34"/>
  <c r="AF73" i="34"/>
  <c r="BL73" i="34"/>
  <c r="AV74" i="34"/>
  <c r="AF75" i="34"/>
  <c r="BL75" i="34"/>
  <c r="AV76" i="34"/>
  <c r="AF77" i="34"/>
  <c r="BL77" i="34"/>
  <c r="AV78" i="34"/>
  <c r="AF79" i="34"/>
  <c r="BL79" i="34"/>
  <c r="AV80" i="34"/>
  <c r="AF81" i="34"/>
  <c r="BL81" i="34"/>
  <c r="AV82" i="34"/>
  <c r="AF83" i="34"/>
  <c r="BL83" i="34"/>
  <c r="AV84" i="34"/>
  <c r="AF85" i="34"/>
  <c r="BL85" i="34"/>
  <c r="AV86" i="34"/>
  <c r="AF87" i="34"/>
  <c r="BL87" i="34"/>
  <c r="AV88" i="34"/>
  <c r="AF89" i="34"/>
  <c r="BL89" i="34"/>
  <c r="AV90" i="34"/>
  <c r="AF91" i="34"/>
  <c r="BL91" i="34"/>
  <c r="AV92" i="34"/>
  <c r="AF93" i="34"/>
  <c r="BL93" i="34"/>
  <c r="AV94" i="34"/>
  <c r="X66" i="34"/>
  <c r="AO67" i="34"/>
  <c r="BI30" i="34"/>
  <c r="BD42" i="34"/>
  <c r="BP64" i="34"/>
  <c r="BE61" i="34"/>
  <c r="AP50" i="34"/>
  <c r="BB59" i="34"/>
  <c r="BN65" i="34"/>
  <c r="BG43" i="34"/>
  <c r="AQ48" i="34"/>
  <c r="AE53" i="34"/>
  <c r="BK57" i="34"/>
  <c r="BC60" i="34"/>
  <c r="BG62" i="34"/>
  <c r="AE64" i="34"/>
  <c r="AU65" i="34"/>
  <c r="BK66" i="34"/>
  <c r="BB66" i="34"/>
  <c r="AQ68" i="34"/>
  <c r="BC69" i="34"/>
  <c r="AY70" i="34"/>
  <c r="BG71" i="34"/>
  <c r="BK72" i="34"/>
  <c r="BK73" i="34"/>
  <c r="W75" i="34"/>
  <c r="BO75" i="34"/>
  <c r="AA77" i="34"/>
  <c r="AE78" i="34"/>
  <c r="AE79" i="34"/>
  <c r="AM80" i="34"/>
  <c r="AI81" i="34"/>
  <c r="AQ82" i="34"/>
  <c r="AU83" i="34"/>
  <c r="AU84" i="34"/>
  <c r="BC85" i="34"/>
  <c r="AY86" i="34"/>
  <c r="BG87" i="34"/>
  <c r="AE31" i="34"/>
  <c r="BP56" i="34"/>
  <c r="BQ62" i="34"/>
  <c r="BB55" i="34"/>
  <c r="BB63" i="34"/>
  <c r="AQ44" i="34"/>
  <c r="BK50" i="34"/>
  <c r="AE56" i="34"/>
  <c r="W61" i="34"/>
  <c r="AU63" i="34"/>
  <c r="W65" i="34"/>
  <c r="W67" i="34"/>
  <c r="BG67" i="34"/>
  <c r="AI69" i="34"/>
  <c r="W71" i="34"/>
  <c r="AM72" i="34"/>
  <c r="BC73" i="34"/>
  <c r="AE75" i="34"/>
  <c r="AU76" i="34"/>
  <c r="BK77" i="34"/>
  <c r="AU79" i="34"/>
  <c r="BK80" i="34"/>
  <c r="AE82" i="34"/>
  <c r="BQ36" i="34"/>
  <c r="AB52" i="34"/>
  <c r="BI51" i="34"/>
  <c r="AL51" i="34"/>
  <c r="BB62" i="34"/>
  <c r="BG41" i="34"/>
  <c r="BK48" i="34"/>
  <c r="AE55" i="34"/>
  <c r="BC59" i="34"/>
  <c r="BK62" i="34"/>
  <c r="BG64" i="34"/>
  <c r="AI66" i="34"/>
  <c r="BJ66" i="34"/>
  <c r="W69" i="34"/>
  <c r="AM70" i="34"/>
  <c r="BK71" i="34"/>
  <c r="AE73" i="34"/>
  <c r="AU74" i="34"/>
  <c r="AE76" i="34"/>
  <c r="AU77" i="34"/>
  <c r="BK78" i="34"/>
  <c r="AQ80" i="34"/>
  <c r="BG81" i="34"/>
  <c r="AA83" i="34"/>
  <c r="AY84" i="34"/>
  <c r="BO85" i="34"/>
  <c r="AI87" i="34"/>
  <c r="BK88" i="34"/>
  <c r="BO89" i="34"/>
  <c r="W91" i="34"/>
  <c r="BO91" i="34"/>
  <c r="W93" i="34"/>
  <c r="AJ65" i="34"/>
  <c r="BD67" i="34"/>
  <c r="BH68" i="34"/>
  <c r="BH69" i="34"/>
  <c r="BH70" i="34"/>
  <c r="AV71" i="34"/>
  <c r="AJ72" i="34"/>
  <c r="X73" i="34"/>
  <c r="BH73" i="34"/>
  <c r="AZ74" i="34"/>
  <c r="AN75" i="34"/>
  <c r="AB76" i="34"/>
  <c r="BL76" i="34"/>
  <c r="AZ77" i="34"/>
  <c r="AN78" i="34"/>
  <c r="AB79" i="34"/>
  <c r="BP79" i="34"/>
  <c r="BD80" i="34"/>
  <c r="AR81" i="34"/>
  <c r="AF82" i="34"/>
  <c r="BP82" i="34"/>
  <c r="BD83" i="34"/>
  <c r="AR84" i="34"/>
  <c r="AJ85" i="34"/>
  <c r="X86" i="34"/>
  <c r="BH86" i="34"/>
  <c r="AV87" i="34"/>
  <c r="AJ88" i="34"/>
  <c r="AC27" i="34"/>
  <c r="AB55" i="34"/>
  <c r="AS54" i="34"/>
  <c r="AX52" i="34"/>
  <c r="BN62" i="34"/>
  <c r="BK41" i="34"/>
  <c r="AA49" i="34"/>
  <c r="AU55" i="34"/>
  <c r="BK59" i="34"/>
  <c r="BO62" i="34"/>
  <c r="BK64" i="34"/>
  <c r="AM66" i="34"/>
  <c r="BR66" i="34"/>
  <c r="AA69" i="34"/>
  <c r="AQ70" i="34"/>
  <c r="BO71" i="34"/>
  <c r="AI73" i="34"/>
  <c r="AY74" i="34"/>
  <c r="AM76" i="34"/>
  <c r="BC77" i="34"/>
  <c r="W79" i="34"/>
  <c r="AU80" i="34"/>
  <c r="BK81" i="34"/>
  <c r="AE83" i="34"/>
  <c r="BK84" i="34"/>
  <c r="AE86" i="34"/>
  <c r="AU87" i="34"/>
  <c r="W89" i="34"/>
  <c r="AA90" i="34"/>
  <c r="AA91" i="34"/>
  <c r="AA92" i="34"/>
  <c r="AA93" i="34"/>
  <c r="BP65" i="34"/>
  <c r="BL67" i="34"/>
  <c r="BL68" i="34"/>
  <c r="BL69" i="34"/>
  <c r="BL70" i="34"/>
  <c r="AZ71" i="34"/>
  <c r="AN72" i="34"/>
  <c r="AB73" i="34"/>
  <c r="BP73" i="34"/>
  <c r="BD74" i="34"/>
  <c r="AR75" i="34"/>
  <c r="AF76" i="34"/>
  <c r="BP76" i="34"/>
  <c r="BD77" i="34"/>
  <c r="AR78" i="34"/>
  <c r="AJ79" i="34"/>
  <c r="X80" i="34"/>
  <c r="BH80" i="34"/>
  <c r="AV81" i="34"/>
  <c r="AJ82" i="34"/>
  <c r="X83" i="34"/>
  <c r="BH83" i="34"/>
  <c r="AZ84" i="34"/>
  <c r="AN85" i="34"/>
  <c r="AB86" i="34"/>
  <c r="BL86" i="34"/>
  <c r="AZ87" i="34"/>
  <c r="AN88" i="34"/>
  <c r="AB89" i="34"/>
  <c r="BP89" i="34"/>
  <c r="BD90" i="34"/>
  <c r="AR91" i="34"/>
  <c r="AF92" i="34"/>
  <c r="BP92" i="34"/>
  <c r="BD93" i="34"/>
  <c r="AR94" i="34"/>
  <c r="AH66" i="34"/>
  <c r="AZ67" i="34"/>
  <c r="AK68" i="34"/>
  <c r="BQ68" i="34"/>
  <c r="BA69" i="34"/>
  <c r="AK70" i="34"/>
  <c r="BQ70" i="34"/>
  <c r="BA71" i="34"/>
  <c r="AK72" i="34"/>
  <c r="BQ72" i="34"/>
  <c r="BA73" i="34"/>
  <c r="AK74" i="34"/>
  <c r="BQ74" i="34"/>
  <c r="BA75" i="34"/>
  <c r="AK76" i="34"/>
  <c r="BQ76" i="34"/>
  <c r="BA77" i="34"/>
  <c r="AR44" i="34"/>
  <c r="BF40" i="34"/>
  <c r="BB60" i="34"/>
  <c r="AE46" i="34"/>
  <c r="BK55" i="34"/>
  <c r="BO61" i="34"/>
  <c r="AY65" i="34"/>
  <c r="BC67" i="34"/>
  <c r="BK69" i="34"/>
  <c r="AE72" i="34"/>
  <c r="AM74" i="34"/>
  <c r="AY76" i="34"/>
  <c r="AY78" i="34"/>
  <c r="AA81" i="34"/>
  <c r="BC83" i="34"/>
  <c r="AE85" i="34"/>
  <c r="AA87" i="34"/>
  <c r="AA89" i="34"/>
  <c r="AQ90" i="34"/>
  <c r="BG91" i="34"/>
  <c r="AE93" i="34"/>
  <c r="BL66" i="34"/>
  <c r="AR68" i="34"/>
  <c r="BP69" i="34"/>
  <c r="AB71" i="34"/>
  <c r="AB72" i="34"/>
  <c r="AJ73" i="34"/>
  <c r="AF74" i="34"/>
  <c r="AB75" i="34"/>
  <c r="AJ76" i="34"/>
  <c r="AJ77" i="34"/>
  <c r="AF78" i="34"/>
  <c r="AN79" i="34"/>
  <c r="AJ80" i="34"/>
  <c r="AJ81" i="34"/>
  <c r="AN82" i="34"/>
  <c r="AN83" i="34"/>
  <c r="AJ84" i="34"/>
  <c r="AR85" i="34"/>
  <c r="AN86" i="34"/>
  <c r="AN87" i="34"/>
  <c r="AR88" i="34"/>
  <c r="AN89" i="34"/>
  <c r="AF90" i="34"/>
  <c r="X91" i="34"/>
  <c r="BP91" i="34"/>
  <c r="BH92" i="34"/>
  <c r="AZ93" i="34"/>
  <c r="AZ94" i="34"/>
  <c r="AX66" i="34"/>
  <c r="BM67" i="34"/>
  <c r="BA68" i="34"/>
  <c r="AO69" i="34"/>
  <c r="AC70" i="34"/>
  <c r="BM70" i="34"/>
  <c r="BE71" i="34"/>
  <c r="AS72" i="34"/>
  <c r="AG73" i="34"/>
  <c r="BQ73" i="34"/>
  <c r="BE74" i="34"/>
  <c r="AS75" i="34"/>
  <c r="AG76" i="34"/>
  <c r="Y77" i="34"/>
  <c r="BI77" i="34"/>
  <c r="AS78" i="34"/>
  <c r="AC79" i="34"/>
  <c r="BI79" i="34"/>
  <c r="AS80" i="34"/>
  <c r="AC81" i="34"/>
  <c r="BI81" i="34"/>
  <c r="AS82" i="34"/>
  <c r="AC83" i="34"/>
  <c r="BI83" i="34"/>
  <c r="AS84" i="34"/>
  <c r="AC85" i="34"/>
  <c r="BI85" i="34"/>
  <c r="AS86" i="34"/>
  <c r="AC87" i="34"/>
  <c r="BI87" i="34"/>
  <c r="AS88" i="34"/>
  <c r="AC89" i="34"/>
  <c r="BI89" i="34"/>
  <c r="AS90" i="34"/>
  <c r="AC91" i="34"/>
  <c r="BI91" i="34"/>
  <c r="AY28" i="34"/>
  <c r="Y50" i="34"/>
  <c r="AH56" i="34"/>
  <c r="AE41" i="34"/>
  <c r="AU51" i="34"/>
  <c r="BO60" i="34"/>
  <c r="AI64" i="34"/>
  <c r="AQ67" i="34"/>
  <c r="AY68" i="34"/>
  <c r="AE71" i="34"/>
  <c r="AU73" i="34"/>
  <c r="BC75" i="34"/>
  <c r="AM78" i="34"/>
  <c r="BO79" i="34"/>
  <c r="AY82" i="34"/>
  <c r="AM84" i="34"/>
  <c r="AQ86" i="34"/>
  <c r="AM88" i="34"/>
  <c r="BK89" i="34"/>
  <c r="AI91" i="34"/>
  <c r="AY92" i="34"/>
  <c r="BK93" i="34"/>
  <c r="AB68" i="34"/>
  <c r="AJ69" i="34"/>
  <c r="AZ70" i="34"/>
  <c r="BH71" i="34"/>
  <c r="BH72" i="34"/>
  <c r="BD73" i="34"/>
  <c r="BL74" i="34"/>
  <c r="BH75" i="34"/>
  <c r="BH76" i="34"/>
  <c r="BP77" i="34"/>
  <c r="BL78" i="34"/>
  <c r="BH79" i="34"/>
  <c r="BP80" i="34"/>
  <c r="BP81" i="34"/>
  <c r="BL82" i="34"/>
  <c r="X84" i="34"/>
  <c r="BP84" i="34"/>
  <c r="BP85" i="34"/>
  <c r="X87" i="34"/>
  <c r="X88" i="34"/>
  <c r="BP88" i="34"/>
  <c r="BH89" i="34"/>
  <c r="BH90" i="34"/>
  <c r="AZ91" i="34"/>
  <c r="AR92" i="34"/>
  <c r="AN93" i="34"/>
  <c r="AF94" i="34"/>
  <c r="AN65" i="34"/>
  <c r="AT67" i="34"/>
  <c r="AO68" i="34"/>
  <c r="AC69" i="34"/>
  <c r="BM69" i="34"/>
  <c r="BA70" i="34"/>
  <c r="AO71" i="34"/>
  <c r="AC72" i="34"/>
  <c r="BM72" i="34"/>
  <c r="BE73" i="34"/>
  <c r="AS74" i="34"/>
  <c r="AG75" i="34"/>
  <c r="BQ75" i="34"/>
  <c r="BE76" i="34"/>
  <c r="AS77" i="34"/>
  <c r="AG78" i="34"/>
  <c r="BM78" i="34"/>
  <c r="AW79" i="34"/>
  <c r="AG80" i="34"/>
  <c r="BM80" i="34"/>
  <c r="AW81" i="34"/>
  <c r="AG82" i="34"/>
  <c r="BM82" i="34"/>
  <c r="AW83" i="34"/>
  <c r="AG84" i="34"/>
  <c r="BM84" i="34"/>
  <c r="AW85" i="34"/>
  <c r="AG86" i="34"/>
  <c r="BM86" i="34"/>
  <c r="AW87" i="34"/>
  <c r="AG88" i="34"/>
  <c r="BM88" i="34"/>
  <c r="AW89" i="34"/>
  <c r="AG90" i="34"/>
  <c r="BM90" i="34"/>
  <c r="AW91" i="34"/>
  <c r="AG92" i="34"/>
  <c r="BM92" i="34"/>
  <c r="AW93" i="34"/>
  <c r="AG94" i="34"/>
  <c r="AJ66" i="34"/>
  <c r="AV67" i="34"/>
  <c r="AH68" i="34"/>
  <c r="BN68" i="34"/>
  <c r="AX69" i="34"/>
  <c r="AH70" i="34"/>
  <c r="BN70" i="34"/>
  <c r="AX71" i="34"/>
  <c r="AH72" i="34"/>
  <c r="BN72" i="34"/>
  <c r="AX73" i="34"/>
  <c r="AH74" i="34"/>
  <c r="BN74" i="34"/>
  <c r="AX75" i="34"/>
  <c r="AH76" i="34"/>
  <c r="BN76" i="34"/>
  <c r="AX77" i="34"/>
  <c r="AH78" i="34"/>
  <c r="BN78" i="34"/>
  <c r="AX79" i="34"/>
  <c r="AH80" i="34"/>
  <c r="BN80" i="34"/>
  <c r="AX81" i="34"/>
  <c r="AH82" i="34"/>
  <c r="BN82" i="34"/>
  <c r="AX83" i="34"/>
  <c r="AH84" i="34"/>
  <c r="BN84" i="34"/>
  <c r="AX85" i="34"/>
  <c r="AH86" i="34"/>
  <c r="BN86" i="34"/>
  <c r="AX87" i="34"/>
  <c r="AH88" i="34"/>
  <c r="BN88" i="34"/>
  <c r="AX89" i="34"/>
  <c r="AH90" i="34"/>
  <c r="BN90" i="34"/>
  <c r="AX91" i="34"/>
  <c r="BC33" i="34"/>
  <c r="Y51" i="34"/>
  <c r="AX56" i="34"/>
  <c r="BK43" i="34"/>
  <c r="AU53" i="34"/>
  <c r="BG61" i="34"/>
  <c r="AM64" i="34"/>
  <c r="AU67" i="34"/>
  <c r="AE69" i="34"/>
  <c r="AI71" i="34"/>
  <c r="BO73" i="34"/>
  <c r="BG75" i="34"/>
  <c r="AQ78" i="34"/>
  <c r="AY80" i="34"/>
  <c r="BK82" i="34"/>
  <c r="W85" i="34"/>
  <c r="BK86" i="34"/>
  <c r="AQ88" i="34"/>
  <c r="AE90" i="34"/>
  <c r="AQ91" i="34"/>
  <c r="BG92" i="34"/>
  <c r="AV66" i="34"/>
  <c r="AF68" i="34"/>
  <c r="AR69" i="34"/>
  <c r="BP70" i="34"/>
  <c r="BP71" i="34"/>
  <c r="BL72" i="34"/>
  <c r="X74" i="34"/>
  <c r="BP74" i="34"/>
  <c r="BP75" i="34"/>
  <c r="X77" i="34"/>
  <c r="X78" i="34"/>
  <c r="BP78" i="34"/>
  <c r="AB80" i="34"/>
  <c r="X81" i="34"/>
  <c r="X82" i="34"/>
  <c r="AB83" i="34"/>
  <c r="AB84" i="34"/>
  <c r="X85" i="34"/>
  <c r="AF86" i="34"/>
  <c r="AB87" i="34"/>
  <c r="AB88" i="34"/>
  <c r="X89" i="34"/>
  <c r="X90" i="34"/>
  <c r="BL90" i="34"/>
  <c r="BD91" i="34"/>
  <c r="AZ92" i="34"/>
  <c r="AR93" i="34"/>
  <c r="AJ94" i="34"/>
  <c r="BD65" i="34"/>
  <c r="BE67" i="34"/>
  <c r="AS68" i="34"/>
  <c r="AG69" i="34"/>
  <c r="BQ69" i="34"/>
  <c r="BE70" i="34"/>
  <c r="AS71" i="34"/>
  <c r="AG72" i="34"/>
  <c r="Y73" i="34"/>
  <c r="BI73" i="34"/>
  <c r="AW74" i="34"/>
  <c r="AK75" i="34"/>
  <c r="Y76" i="34"/>
  <c r="BI76" i="34"/>
  <c r="AW77" i="34"/>
  <c r="AK78" i="34"/>
  <c r="BQ78" i="34"/>
  <c r="BA79" i="34"/>
  <c r="AK80" i="34"/>
  <c r="BQ80" i="34"/>
  <c r="BA81" i="34"/>
  <c r="AK82" i="34"/>
  <c r="BQ82" i="34"/>
  <c r="BA83" i="34"/>
  <c r="AK84" i="34"/>
  <c r="BQ84" i="34"/>
  <c r="BA85" i="34"/>
  <c r="AK86" i="34"/>
  <c r="BQ86" i="34"/>
  <c r="BA87" i="34"/>
  <c r="AK88" i="34"/>
  <c r="BQ88" i="34"/>
  <c r="BA89" i="34"/>
  <c r="AK90" i="34"/>
  <c r="BQ90" i="34"/>
  <c r="BA91" i="34"/>
  <c r="AK92" i="34"/>
  <c r="BQ92" i="34"/>
  <c r="BA93" i="34"/>
  <c r="AK94" i="34"/>
  <c r="AR66" i="34"/>
  <c r="BA67" i="34"/>
  <c r="AL68" i="34"/>
  <c r="BR68" i="34"/>
  <c r="BB69" i="34"/>
  <c r="AL70" i="34"/>
  <c r="BR70" i="34"/>
  <c r="BB71" i="34"/>
  <c r="AL72" i="34"/>
  <c r="BR72" i="34"/>
  <c r="BB73" i="34"/>
  <c r="AL74" i="34"/>
  <c r="BR74" i="34"/>
  <c r="BB75" i="34"/>
  <c r="AL76" i="34"/>
  <c r="BR76" i="34"/>
  <c r="BB77" i="34"/>
  <c r="AL78" i="34"/>
  <c r="BR78" i="34"/>
  <c r="BB79" i="34"/>
  <c r="AL80" i="34"/>
  <c r="BR80" i="34"/>
  <c r="BB81" i="34"/>
  <c r="AL82" i="34"/>
  <c r="BR82" i="34"/>
  <c r="BB83" i="34"/>
  <c r="AL84" i="34"/>
  <c r="BR84" i="34"/>
  <c r="BB85" i="34"/>
  <c r="AL86" i="34"/>
  <c r="BR86" i="34"/>
  <c r="BB87" i="34"/>
  <c r="AL88" i="34"/>
  <c r="BR88" i="34"/>
  <c r="BB89" i="34"/>
  <c r="AL90" i="34"/>
  <c r="BR90" i="34"/>
  <c r="AT91" i="34"/>
  <c r="BB90" i="34"/>
  <c r="BJ89" i="34"/>
  <c r="BJ88" i="34"/>
  <c r="BR87" i="34"/>
  <c r="AD87" i="34"/>
  <c r="AD86" i="34"/>
  <c r="AL85" i="34"/>
  <c r="AT84" i="34"/>
  <c r="AT83" i="34"/>
  <c r="BB82" i="34"/>
  <c r="BJ81" i="34"/>
  <c r="BJ80" i="34"/>
  <c r="BR79" i="34"/>
  <c r="AD79" i="34"/>
  <c r="AD78" i="34"/>
  <c r="AL77" i="34"/>
  <c r="AT76" i="34"/>
  <c r="AT75" i="34"/>
  <c r="BB74" i="34"/>
  <c r="BJ73" i="34"/>
  <c r="BJ72" i="34"/>
  <c r="BR71" i="34"/>
  <c r="AD71" i="34"/>
  <c r="AD70" i="34"/>
  <c r="AL69" i="34"/>
  <c r="AT68" i="34"/>
  <c r="AP67" i="34"/>
  <c r="AR65" i="34"/>
  <c r="BI93" i="34"/>
  <c r="BI92" i="34"/>
  <c r="BQ91" i="34"/>
  <c r="BI90" i="34"/>
  <c r="BM89" i="34"/>
  <c r="BE88" i="34"/>
  <c r="BE87" i="34"/>
  <c r="BA86" i="34"/>
  <c r="AS85" i="34"/>
  <c r="AW84" i="34"/>
  <c r="AO83" i="34"/>
  <c r="AO82" i="34"/>
  <c r="AK81" i="34"/>
  <c r="AC80" i="34"/>
  <c r="AG79" i="34"/>
  <c r="Y78" i="34"/>
  <c r="BM76" i="34"/>
  <c r="BE75" i="34"/>
  <c r="AO74" i="34"/>
  <c r="AK73" i="34"/>
  <c r="BQ71" i="34"/>
  <c r="BI70" i="34"/>
  <c r="AW69" i="34"/>
  <c r="AG68" i="34"/>
  <c r="BF66" i="34"/>
  <c r="X94" i="34"/>
  <c r="BD92" i="34"/>
  <c r="AJ91" i="34"/>
  <c r="BD89" i="34"/>
  <c r="AZ88" i="34"/>
  <c r="BD86" i="34"/>
  <c r="AB85" i="34"/>
  <c r="AV83" i="34"/>
  <c r="BH81" i="34"/>
  <c r="AN80" i="34"/>
  <c r="BD78" i="34"/>
  <c r="AB77" i="34"/>
  <c r="AV75" i="34"/>
  <c r="AZ73" i="34"/>
  <c r="AF72" i="34"/>
  <c r="AN70" i="34"/>
  <c r="AN68" i="34"/>
  <c r="AU93" i="34"/>
  <c r="AE91" i="34"/>
  <c r="AE89" i="34"/>
  <c r="BK85" i="34"/>
  <c r="W83" i="34"/>
  <c r="BC79" i="34"/>
  <c r="AU75" i="34"/>
  <c r="AQ72" i="34"/>
  <c r="BO67" i="34"/>
  <c r="BO64" i="34"/>
  <c r="AU58" i="34"/>
  <c r="AA41" i="34"/>
  <c r="BB41" i="34"/>
  <c r="CG234" i="34"/>
  <c r="AL83" i="34"/>
  <c r="AT82" i="34"/>
  <c r="AT81" i="34"/>
  <c r="BB80" i="34"/>
  <c r="BJ79" i="34"/>
  <c r="BJ78" i="34"/>
  <c r="BR77" i="34"/>
  <c r="AD77" i="34"/>
  <c r="AD76" i="34"/>
  <c r="AL75" i="34"/>
  <c r="AT74" i="34"/>
  <c r="AT73" i="34"/>
  <c r="BB72" i="34"/>
  <c r="BJ71" i="34"/>
  <c r="BJ70" i="34"/>
  <c r="BR69" i="34"/>
  <c r="AD69" i="34"/>
  <c r="AD68" i="34"/>
  <c r="AB67" i="34"/>
  <c r="AS94" i="34"/>
  <c r="AS93" i="34"/>
  <c r="BA92" i="34"/>
  <c r="BE91" i="34"/>
  <c r="BA90" i="34"/>
  <c r="AS89" i="34"/>
  <c r="AW88" i="34"/>
  <c r="AO87" i="34"/>
  <c r="AO86" i="34"/>
  <c r="AK85" i="34"/>
  <c r="AC84" i="34"/>
  <c r="AG83" i="34"/>
  <c r="Y82" i="34"/>
  <c r="Y81" i="34"/>
  <c r="BQ79" i="34"/>
  <c r="BI78" i="34"/>
  <c r="BM77" i="34"/>
  <c r="AW76" i="34"/>
  <c r="AO75" i="34"/>
  <c r="AC74" i="34"/>
  <c r="BI72" i="34"/>
  <c r="BI71" i="34"/>
  <c r="AS70" i="34"/>
  <c r="AK69" i="34"/>
  <c r="Y68" i="34"/>
  <c r="BP94" i="34"/>
  <c r="BH93" i="34"/>
  <c r="AJ92" i="34"/>
  <c r="BP90" i="34"/>
  <c r="AV89" i="34"/>
  <c r="BP87" i="34"/>
  <c r="AR86" i="34"/>
  <c r="BH84" i="34"/>
  <c r="AJ83" i="34"/>
  <c r="AZ81" i="34"/>
  <c r="BD79" i="34"/>
  <c r="AJ78" i="34"/>
  <c r="AZ76" i="34"/>
  <c r="X75" i="34"/>
  <c r="AR73" i="34"/>
  <c r="BD71" i="34"/>
  <c r="AB70" i="34"/>
  <c r="AS67" i="34"/>
  <c r="BK92" i="34"/>
  <c r="BG90" i="34"/>
  <c r="AE88" i="34"/>
  <c r="AI85" i="34"/>
  <c r="BO81" i="34"/>
  <c r="AU78" i="34"/>
  <c r="AA75" i="34"/>
  <c r="AA71" i="34"/>
  <c r="BB67" i="34"/>
  <c r="AY63" i="34"/>
  <c r="BG53" i="34"/>
  <c r="BR65" i="34"/>
  <c r="AC42" i="34"/>
  <c r="BO93" i="34"/>
  <c r="X122" i="34"/>
  <c r="AN121" i="34"/>
  <c r="BD120" i="34"/>
  <c r="X120" i="34"/>
  <c r="AN119" i="34"/>
  <c r="BD118" i="34"/>
  <c r="X118" i="34"/>
  <c r="AN117" i="34"/>
  <c r="BD116" i="34"/>
  <c r="X116" i="34"/>
  <c r="AN115" i="34"/>
  <c r="BD114" i="34"/>
  <c r="X114" i="34"/>
  <c r="AN113" i="34"/>
  <c r="BD112" i="34"/>
  <c r="X112" i="34"/>
  <c r="AN111" i="34"/>
  <c r="BD110" i="34"/>
  <c r="X110" i="34"/>
  <c r="AN109" i="34"/>
  <c r="BD108" i="34"/>
  <c r="X108" i="34"/>
  <c r="AN107" i="34"/>
  <c r="BD106" i="34"/>
  <c r="X106" i="34"/>
  <c r="AN105" i="34"/>
  <c r="BD104" i="34"/>
  <c r="X104" i="34"/>
  <c r="AN103" i="34"/>
  <c r="BD102" i="34"/>
  <c r="X102" i="34"/>
  <c r="AN101" i="34"/>
  <c r="BD100" i="34"/>
  <c r="X100" i="34"/>
  <c r="AN99" i="34"/>
  <c r="BD98" i="34"/>
  <c r="X98" i="34"/>
  <c r="AN97" i="34"/>
  <c r="BD96" i="34"/>
  <c r="X96" i="34"/>
  <c r="AN95" i="34"/>
  <c r="AL95" i="34"/>
  <c r="BB94" i="34"/>
  <c r="BR93" i="34"/>
  <c r="AL93" i="34"/>
  <c r="BB92" i="34"/>
  <c r="BR91" i="34"/>
  <c r="AH91" i="34"/>
  <c r="AP90" i="34"/>
  <c r="AP89" i="34"/>
  <c r="AX88" i="34"/>
  <c r="BF87" i="34"/>
  <c r="BF86" i="34"/>
  <c r="BN85" i="34"/>
  <c r="Z85" i="34"/>
  <c r="Z84" i="34"/>
  <c r="AH83" i="34"/>
  <c r="AP82" i="34"/>
  <c r="AP81" i="34"/>
  <c r="AX80" i="34"/>
  <c r="BF79" i="34"/>
  <c r="BF78" i="34"/>
  <c r="BN77" i="34"/>
  <c r="Z77" i="34"/>
  <c r="Z76" i="34"/>
  <c r="AH75" i="34"/>
  <c r="AP74" i="34"/>
  <c r="AP73" i="34"/>
  <c r="AX72" i="34"/>
  <c r="BF71" i="34"/>
  <c r="BF70" i="34"/>
  <c r="BN69" i="34"/>
  <c r="Z69" i="34"/>
  <c r="Z68" i="34"/>
  <c r="BP66" i="34"/>
  <c r="AO94" i="34"/>
  <c r="AO93" i="34"/>
  <c r="AW92" i="34"/>
  <c r="AS91" i="34"/>
  <c r="AW90" i="34"/>
  <c r="AO89" i="34"/>
  <c r="AO88" i="34"/>
  <c r="AK87" i="34"/>
  <c r="AC86" i="34"/>
  <c r="AG85" i="34"/>
  <c r="Y84" i="34"/>
  <c r="Y83" i="34"/>
  <c r="BQ81" i="34"/>
  <c r="BI80" i="34"/>
  <c r="BM79" i="34"/>
  <c r="BE78" i="34"/>
  <c r="BE77" i="34"/>
  <c r="AS76" i="34"/>
  <c r="AC75" i="34"/>
  <c r="Y74" i="34"/>
  <c r="BE72" i="34"/>
  <c r="AW71" i="34"/>
  <c r="AO70" i="34"/>
  <c r="Y69" i="34"/>
  <c r="BQ67" i="34"/>
  <c r="BL94" i="34"/>
  <c r="AV93" i="34"/>
  <c r="AB92" i="34"/>
  <c r="AZ90" i="34"/>
  <c r="AR89" i="34"/>
  <c r="BH87" i="34"/>
  <c r="AJ86" i="34"/>
  <c r="BD84" i="34"/>
  <c r="BH82" i="34"/>
  <c r="AN81" i="34"/>
  <c r="AZ79" i="34"/>
  <c r="AB78" i="34"/>
  <c r="AR76" i="34"/>
  <c r="BH74" i="34"/>
  <c r="AN73" i="34"/>
  <c r="AR71" i="34"/>
  <c r="BD69" i="34"/>
  <c r="AN67" i="34"/>
  <c r="AU92" i="34"/>
  <c r="AU90" i="34"/>
  <c r="BO87" i="34"/>
  <c r="AA85" i="34"/>
  <c r="BC81" i="34"/>
  <c r="BG77" i="34"/>
  <c r="AQ74" i="34"/>
  <c r="BK70" i="34"/>
  <c r="AY67" i="34"/>
  <c r="AQ63" i="34"/>
  <c r="AA51" i="34"/>
  <c r="AL63" i="34"/>
  <c r="BA41" i="34"/>
  <c r="AI61" i="34"/>
  <c r="AU49" i="34"/>
  <c r="BN53" i="34"/>
  <c r="W63" i="34"/>
  <c r="BC62" i="34"/>
  <c r="AM62" i="34"/>
  <c r="W62" i="34"/>
  <c r="BC61" i="34"/>
  <c r="BK60" i="34"/>
  <c r="AM60" i="34"/>
  <c r="BO59" i="34"/>
  <c r="AU59" i="34"/>
  <c r="W59" i="34"/>
  <c r="AQ58" i="34"/>
  <c r="AU57" i="34"/>
  <c r="AU56" i="34"/>
  <c r="BK54" i="34"/>
  <c r="BK53" i="34"/>
  <c r="AA53" i="34"/>
  <c r="AE52" i="34"/>
  <c r="AE51" i="34"/>
  <c r="AQ50" i="34"/>
  <c r="AU48" i="34"/>
  <c r="BG47" i="34"/>
  <c r="BK46" i="34"/>
  <c r="BK45" i="34"/>
  <c r="AA45" i="34"/>
  <c r="AE44" i="34"/>
  <c r="AE43" i="34"/>
  <c r="AQ42" i="34"/>
  <c r="AU41" i="34"/>
  <c r="AL39" i="34"/>
  <c r="BB65" i="34"/>
  <c r="BB64" i="34"/>
  <c r="AX63" i="34"/>
  <c r="AL62" i="34"/>
  <c r="BR60" i="34"/>
  <c r="BR59" i="34"/>
  <c r="AX58" i="34"/>
  <c r="BN56" i="34"/>
  <c r="AH55" i="34"/>
  <c r="AP51" i="34"/>
  <c r="BF48" i="34"/>
  <c r="AX45" i="34"/>
  <c r="BR41" i="34"/>
  <c r="AN38" i="34"/>
  <c r="AK64" i="34"/>
  <c r="BE60" i="34"/>
  <c r="BA57" i="34"/>
  <c r="AC53" i="34"/>
  <c r="AO48" i="34"/>
  <c r="BI44" i="34"/>
  <c r="AO40" i="34"/>
  <c r="BH61" i="34"/>
  <c r="AJ58" i="34"/>
  <c r="BP53" i="34"/>
  <c r="AN49" i="34"/>
  <c r="BH45" i="34"/>
  <c r="AN41" i="34"/>
  <c r="AM37" i="34"/>
  <c r="AA33" i="34"/>
  <c r="BJ37" i="34"/>
  <c r="AN27" i="34"/>
  <c r="AK28" i="34"/>
  <c r="BB23" i="34"/>
  <c r="CE37" i="34"/>
  <c r="CA105" i="34"/>
  <c r="Z5" i="34"/>
  <c r="BB3" i="34"/>
  <c r="BF16" i="34"/>
  <c r="AQ22" i="34"/>
  <c r="AZ20" i="34"/>
  <c r="AM11" i="34"/>
  <c r="AO21" i="34"/>
  <c r="AQ14" i="34"/>
  <c r="BJ21" i="34"/>
  <c r="AD26" i="34"/>
  <c r="BD28" i="34"/>
  <c r="AN32" i="34"/>
  <c r="X35" i="34"/>
  <c r="X38" i="34"/>
  <c r="AS29" i="34"/>
  <c r="AC32" i="34"/>
  <c r="AS35" i="34"/>
  <c r="BQ38" i="34"/>
  <c r="CF166" i="34"/>
  <c r="AM5" i="34"/>
  <c r="AO9" i="34"/>
  <c r="AH8" i="34"/>
  <c r="AE10" i="34"/>
  <c r="CA159" i="34"/>
  <c r="BD23" i="34"/>
  <c r="AM15" i="34"/>
  <c r="BM22" i="34"/>
  <c r="AL18" i="34"/>
  <c r="AT22" i="34"/>
  <c r="AD27" i="34"/>
  <c r="BL29" i="34"/>
  <c r="AV32" i="34"/>
  <c r="BL35" i="34"/>
  <c r="BK26" i="34"/>
  <c r="BI29" i="34"/>
  <c r="BQ32" i="34"/>
  <c r="AS36" i="34"/>
  <c r="AC39" i="34"/>
  <c r="AL28" i="34"/>
  <c r="BR31" i="34"/>
  <c r="AD34" i="34"/>
  <c r="AP36" i="34"/>
  <c r="AA25" i="34"/>
  <c r="W28" i="34"/>
  <c r="AE30" i="34"/>
  <c r="AQ32" i="34"/>
  <c r="BG33" i="34"/>
  <c r="AQ35" i="34"/>
  <c r="BO36" i="34"/>
  <c r="BO37" i="34"/>
  <c r="AE39" i="34"/>
  <c r="X39" i="34"/>
  <c r="AZ40" i="34"/>
  <c r="BH41" i="34"/>
  <c r="AB43" i="34"/>
  <c r="AB44" i="34"/>
  <c r="AN45" i="34"/>
  <c r="BD46" i="34"/>
  <c r="BD47" i="34"/>
  <c r="BP48" i="34"/>
  <c r="AJ50" i="34"/>
  <c r="AJ51" i="34"/>
  <c r="AR52" i="34"/>
  <c r="BH53" i="34"/>
  <c r="BH54" i="34"/>
  <c r="X56" i="34"/>
  <c r="AN57" i="34"/>
  <c r="AN58" i="34"/>
  <c r="AZ59" i="34"/>
  <c r="BP60" i="34"/>
  <c r="BP61" i="34"/>
  <c r="AB63" i="34"/>
  <c r="AR64" i="34"/>
  <c r="BF38" i="34"/>
  <c r="BE40" i="34"/>
  <c r="Y42" i="34"/>
  <c r="Y43" i="34"/>
  <c r="AK44" i="34"/>
  <c r="BA45" i="34"/>
  <c r="BA46" i="34"/>
  <c r="BI47" i="34"/>
  <c r="AC49" i="34"/>
  <c r="AC50" i="34"/>
  <c r="AO51" i="34"/>
  <c r="BE52" i="34"/>
  <c r="BE53" i="34"/>
  <c r="BQ54" i="34"/>
  <c r="AK56" i="34"/>
  <c r="AK57" i="34"/>
  <c r="AS58" i="34"/>
  <c r="CF187" i="34"/>
  <c r="AS16" i="34"/>
  <c r="AM21" i="34"/>
  <c r="AN26" i="34"/>
  <c r="AQ10" i="34"/>
  <c r="AT25" i="34"/>
  <c r="X31" i="34"/>
  <c r="AF37" i="34"/>
  <c r="BI31" i="34"/>
  <c r="BI37" i="34"/>
  <c r="AT29" i="34"/>
  <c r="BR32" i="34"/>
  <c r="BF35" i="34"/>
  <c r="AI25" i="34"/>
  <c r="AM29" i="34"/>
  <c r="BC31" i="34"/>
  <c r="AE34" i="34"/>
  <c r="AE36" i="34"/>
  <c r="BK37" i="34"/>
  <c r="AY39" i="34"/>
  <c r="BL39" i="34"/>
  <c r="AR41" i="34"/>
  <c r="AJ43" i="34"/>
  <c r="BP44" i="34"/>
  <c r="AJ46" i="34"/>
  <c r="X48" i="34"/>
  <c r="AR49" i="34"/>
  <c r="AB51" i="34"/>
  <c r="BP52" i="34"/>
  <c r="AJ54" i="34"/>
  <c r="BD55" i="34"/>
  <c r="AR57" i="34"/>
  <c r="AB59" i="34"/>
  <c r="AR60" i="34"/>
  <c r="AJ62" i="34"/>
  <c r="BD63" i="34"/>
  <c r="AX38" i="34"/>
  <c r="AC41" i="34"/>
  <c r="AS42" i="34"/>
  <c r="BQ43" i="34"/>
  <c r="BE45" i="34"/>
  <c r="AO47" i="34"/>
  <c r="BE48" i="34"/>
  <c r="AS50" i="34"/>
  <c r="BQ51" i="34"/>
  <c r="BA53" i="34"/>
  <c r="AO55" i="34"/>
  <c r="BE56" i="34"/>
  <c r="AC58" i="34"/>
  <c r="BI59" i="34"/>
  <c r="BI60" i="34"/>
  <c r="Y62" i="34"/>
  <c r="AO63" i="34"/>
  <c r="AO64" i="34"/>
  <c r="BA65" i="34"/>
  <c r="BQ66" i="34"/>
  <c r="AZ39" i="34"/>
  <c r="Z41" i="34"/>
  <c r="AP42" i="34"/>
  <c r="AP43" i="34"/>
  <c r="BB44" i="34"/>
  <c r="BR45" i="34"/>
  <c r="BR46" i="34"/>
  <c r="AH48" i="34"/>
  <c r="AX49" i="34"/>
  <c r="AX50" i="34"/>
  <c r="BF51" i="34"/>
  <c r="BN52" i="34"/>
  <c r="BB53" i="34"/>
  <c r="AX54" i="34"/>
  <c r="AX55" i="34"/>
  <c r="AL56" i="34"/>
  <c r="AH57" i="34"/>
  <c r="AH58" i="34"/>
  <c r="BR58" i="34"/>
  <c r="BN59" i="34"/>
  <c r="AX60" i="34"/>
  <c r="AH61" i="34"/>
  <c r="BN61" i="34"/>
  <c r="AX62" i="34"/>
  <c r="AH63" i="34"/>
  <c r="BN63" i="34"/>
  <c r="AX64" i="34"/>
  <c r="ET109" i="33"/>
  <c r="CA38" i="34"/>
  <c r="BB9" i="34"/>
  <c r="AJ17" i="34"/>
  <c r="AG18" i="34"/>
  <c r="BR18" i="34"/>
  <c r="BQ26" i="34"/>
  <c r="AN33" i="34"/>
  <c r="AM27" i="34"/>
  <c r="AK34" i="34"/>
  <c r="AC40" i="34"/>
  <c r="BR29" i="34"/>
  <c r="BR33" i="34"/>
  <c r="Z37" i="34"/>
  <c r="AY26" i="34"/>
  <c r="AU29" i="34"/>
  <c r="BC32" i="34"/>
  <c r="BK34" i="34"/>
  <c r="AU36" i="34"/>
  <c r="AI38" i="34"/>
  <c r="BC39" i="34"/>
  <c r="AR40" i="34"/>
  <c r="AJ42" i="34"/>
  <c r="AZ43" i="34"/>
  <c r="X45" i="34"/>
  <c r="BH46" i="34"/>
  <c r="AR48" i="34"/>
  <c r="BH49" i="34"/>
  <c r="AZ51" i="34"/>
  <c r="X53" i="34"/>
  <c r="BD54" i="34"/>
  <c r="AR56" i="34"/>
  <c r="BH57" i="34"/>
  <c r="AJ59" i="34"/>
  <c r="X61" i="34"/>
  <c r="BD62" i="34"/>
  <c r="X64" i="34"/>
  <c r="AP39" i="34"/>
  <c r="AK41" i="34"/>
  <c r="BQ42" i="34"/>
  <c r="BE44" i="34"/>
  <c r="Y46" i="34"/>
  <c r="AS47" i="34"/>
  <c r="AK49" i="34"/>
  <c r="BQ50" i="34"/>
  <c r="AK52" i="34"/>
  <c r="Y54" i="34"/>
  <c r="AS55" i="34"/>
  <c r="AC57" i="34"/>
  <c r="BQ58" i="34"/>
  <c r="BQ59" i="34"/>
  <c r="AC61" i="34"/>
  <c r="AS62" i="34"/>
  <c r="AS63" i="34"/>
  <c r="BE64" i="34"/>
  <c r="Y66" i="34"/>
  <c r="Y67" i="34"/>
  <c r="AH40" i="34"/>
  <c r="AX41" i="34"/>
  <c r="AX42" i="34"/>
  <c r="BF43" i="34"/>
  <c r="Z45" i="34"/>
  <c r="Z46" i="34"/>
  <c r="AL47" i="34"/>
  <c r="BB48" i="34"/>
  <c r="BB49" i="34"/>
  <c r="BN50" i="34"/>
  <c r="AH52" i="34"/>
  <c r="AW4" i="34"/>
  <c r="C28" i="39" s="1"/>
  <c r="AN18" i="34"/>
  <c r="AD20" i="34"/>
  <c r="AV34" i="34"/>
  <c r="AS34" i="34"/>
  <c r="BJ30" i="34"/>
  <c r="AL37" i="34"/>
  <c r="W31" i="34"/>
  <c r="W35" i="34"/>
  <c r="BC38" i="34"/>
  <c r="BP40" i="34"/>
  <c r="X44" i="34"/>
  <c r="AB47" i="34"/>
  <c r="AN50" i="34"/>
  <c r="AN53" i="34"/>
  <c r="AZ56" i="34"/>
  <c r="X60" i="34"/>
  <c r="BH62" i="34"/>
  <c r="AK40" i="34"/>
  <c r="AO43" i="34"/>
  <c r="AS46" i="34"/>
  <c r="BA49" i="34"/>
  <c r="BI52" i="34"/>
  <c r="BI55" i="34"/>
  <c r="Y59" i="34"/>
  <c r="BA61" i="34"/>
  <c r="BI63" i="34"/>
  <c r="AC66" i="34"/>
  <c r="BB40" i="34"/>
  <c r="BN42" i="34"/>
  <c r="AH45" i="34"/>
  <c r="BF47" i="34"/>
  <c r="BR49" i="34"/>
  <c r="AL52" i="34"/>
  <c r="AX53" i="34"/>
  <c r="BN54" i="34"/>
  <c r="BN55" i="34"/>
  <c r="BR56" i="34"/>
  <c r="AL58" i="34"/>
  <c r="AX59" i="34"/>
  <c r="AL60" i="34"/>
  <c r="AL61" i="34"/>
  <c r="AH62" i="34"/>
  <c r="BR62" i="34"/>
  <c r="BR63" i="34"/>
  <c r="BN64" i="34"/>
  <c r="AX65" i="34"/>
  <c r="BB38" i="34"/>
  <c r="BR39" i="34"/>
  <c r="BG40" i="34"/>
  <c r="AQ41" i="34"/>
  <c r="AA42" i="34"/>
  <c r="BG42" i="34"/>
  <c r="AQ43" i="34"/>
  <c r="AA44" i="34"/>
  <c r="BG44" i="34"/>
  <c r="AQ45" i="34"/>
  <c r="AA46" i="34"/>
  <c r="BG46" i="34"/>
  <c r="AQ47" i="34"/>
  <c r="AA48" i="34"/>
  <c r="BG48" i="34"/>
  <c r="AQ49" i="34"/>
  <c r="AA50" i="34"/>
  <c r="BG50" i="34"/>
  <c r="AQ51" i="34"/>
  <c r="AA52" i="34"/>
  <c r="BG52" i="34"/>
  <c r="AQ53" i="34"/>
  <c r="AA54" i="34"/>
  <c r="BG54" i="34"/>
  <c r="AQ55" i="34"/>
  <c r="AA56" i="34"/>
  <c r="BG56" i="34"/>
  <c r="AQ57" i="34"/>
  <c r="AA58" i="34"/>
  <c r="BG58" i="34"/>
  <c r="AA59" i="34"/>
  <c r="AQ59" i="34"/>
  <c r="BG59" i="34"/>
  <c r="AA60" i="34"/>
  <c r="AQ60" i="34"/>
  <c r="BG60" i="34"/>
  <c r="AA61" i="34"/>
  <c r="AQ61" i="34"/>
  <c r="AO12" i="34"/>
  <c r="X25" i="34"/>
  <c r="AL53" i="34"/>
  <c r="BR42" i="34"/>
  <c r="AK61" i="34"/>
  <c r="BA50" i="34"/>
  <c r="CE55" i="34"/>
  <c r="CG149" i="34"/>
  <c r="CE218" i="34"/>
  <c r="CE172" i="34"/>
  <c r="CE248" i="34"/>
  <c r="CG269" i="34"/>
  <c r="W4" i="34"/>
  <c r="A45" i="39" s="1"/>
  <c r="AU5" i="34"/>
  <c r="BL4" i="34"/>
  <c r="A36" i="39" s="1"/>
  <c r="CA126" i="34"/>
  <c r="AK5" i="34"/>
  <c r="AF9" i="34"/>
  <c r="AF16" i="34"/>
  <c r="Y10" i="34"/>
  <c r="BE14" i="34"/>
  <c r="Y17" i="34"/>
  <c r="BN5" i="34"/>
  <c r="BF8" i="34"/>
  <c r="BN10" i="34"/>
  <c r="BR12" i="34"/>
  <c r="AL15" i="34"/>
  <c r="CE188" i="34"/>
  <c r="BK13" i="34"/>
  <c r="BC18" i="34"/>
  <c r="AI20" i="34"/>
  <c r="AY21" i="34"/>
  <c r="AM23" i="34"/>
  <c r="BO6" i="34"/>
  <c r="BO12" i="34"/>
  <c r="BP17" i="34"/>
  <c r="AJ19" i="34"/>
  <c r="BH20" i="34"/>
  <c r="AZ22" i="34"/>
  <c r="AB24" i="34"/>
  <c r="AN25" i="34"/>
  <c r="BD26" i="34"/>
  <c r="W8" i="34"/>
  <c r="BC12" i="34"/>
  <c r="AO17" i="34"/>
  <c r="AO18" i="34"/>
  <c r="AW19" i="34"/>
  <c r="BM20" i="34"/>
  <c r="Y22" i="34"/>
  <c r="Y23" i="34"/>
  <c r="AO24" i="34"/>
  <c r="BG7" i="34"/>
  <c r="BG11" i="34"/>
  <c r="BG15" i="34"/>
  <c r="BB17" i="34"/>
  <c r="AT18" i="34"/>
  <c r="AT19" i="34"/>
  <c r="AL20" i="34"/>
  <c r="AD21" i="34"/>
  <c r="AD22" i="34"/>
  <c r="BR22" i="34"/>
  <c r="BJ23" i="34"/>
  <c r="BJ24" i="34"/>
  <c r="BB25" i="34"/>
  <c r="AT26" i="34"/>
  <c r="AT27" i="34"/>
  <c r="BA25" i="34"/>
  <c r="AF27" i="34"/>
  <c r="BM24" i="34"/>
  <c r="AW26" i="34"/>
  <c r="BR27" i="34"/>
  <c r="BJ28" i="34"/>
  <c r="BB29" i="34"/>
  <c r="BB30" i="34"/>
  <c r="AT31" i="34"/>
  <c r="AL32" i="34"/>
  <c r="AL33" i="34"/>
  <c r="BJ33" i="34"/>
  <c r="AP34" i="34"/>
  <c r="Z35" i="34"/>
  <c r="BB35" i="34"/>
  <c r="AD36" i="34"/>
  <c r="BJ36" i="34"/>
  <c r="AP37" i="34"/>
  <c r="BR37" i="34"/>
  <c r="BO24" i="34"/>
  <c r="BO25" i="34"/>
  <c r="Y27" i="34"/>
  <c r="BO27" i="34"/>
  <c r="AU28" i="34"/>
  <c r="W29" i="34"/>
  <c r="BC29" i="34"/>
  <c r="AI30" i="34"/>
  <c r="BK30" i="34"/>
  <c r="AU31" i="34"/>
  <c r="W32" i="34"/>
  <c r="AU32" i="34"/>
  <c r="W33" i="34"/>
  <c r="AQ33" i="34"/>
  <c r="BK33" i="34"/>
  <c r="AM34" i="34"/>
  <c r="BG34" i="34"/>
  <c r="AE35" i="34"/>
  <c r="BC35" i="34"/>
  <c r="AA36" i="34"/>
  <c r="AQ36" i="34"/>
  <c r="BG36" i="34"/>
  <c r="AA37" i="34"/>
  <c r="AQ37" i="34"/>
  <c r="BG37" i="34"/>
  <c r="AA38" i="34"/>
  <c r="AQ38" i="34"/>
  <c r="BG38" i="34"/>
  <c r="AA39" i="34"/>
  <c r="AQ39" i="34"/>
  <c r="BG39" i="34"/>
  <c r="AA40" i="34"/>
  <c r="BL38" i="34"/>
  <c r="AV39" i="34"/>
  <c r="AF40" i="34"/>
  <c r="AV40" i="34"/>
  <c r="BL40" i="34"/>
  <c r="AF41" i="34"/>
  <c r="AV41" i="34"/>
  <c r="BL41" i="34"/>
  <c r="AF42" i="34"/>
  <c r="AV42" i="34"/>
  <c r="BL42" i="34"/>
  <c r="AF43" i="34"/>
  <c r="AV43" i="34"/>
  <c r="BL43" i="34"/>
  <c r="AF44" i="34"/>
  <c r="AV44" i="34"/>
  <c r="BL44" i="34"/>
  <c r="AF45" i="34"/>
  <c r="AV45" i="34"/>
  <c r="BL45" i="34"/>
  <c r="AF46" i="34"/>
  <c r="AV46" i="34"/>
  <c r="BL46" i="34"/>
  <c r="AF47" i="34"/>
  <c r="AV47" i="34"/>
  <c r="BL47" i="34"/>
  <c r="AF48" i="34"/>
  <c r="AV48" i="34"/>
  <c r="BL48" i="34"/>
  <c r="AF49" i="34"/>
  <c r="AV49" i="34"/>
  <c r="BL49" i="34"/>
  <c r="AF50" i="34"/>
  <c r="AV50" i="34"/>
  <c r="BL50" i="34"/>
  <c r="AF51" i="34"/>
  <c r="AV51" i="34"/>
  <c r="BL51" i="34"/>
  <c r="AF52" i="34"/>
  <c r="AV52" i="34"/>
  <c r="BL52" i="34"/>
  <c r="AF53" i="34"/>
  <c r="AV53" i="34"/>
  <c r="BL53" i="34"/>
  <c r="AF54" i="34"/>
  <c r="AV54" i="34"/>
  <c r="BL54" i="34"/>
  <c r="AF55" i="34"/>
  <c r="AV55" i="34"/>
  <c r="BL55" i="34"/>
  <c r="AF56" i="34"/>
  <c r="AV56" i="34"/>
  <c r="BL56" i="34"/>
  <c r="AF57" i="34"/>
  <c r="AV57" i="34"/>
  <c r="BL57" i="34"/>
  <c r="AF58" i="34"/>
  <c r="AV58" i="34"/>
  <c r="BL58" i="34"/>
  <c r="AF59" i="34"/>
  <c r="AV59" i="34"/>
  <c r="BL59" i="34"/>
  <c r="AF60" i="34"/>
  <c r="AV60" i="34"/>
  <c r="BL60" i="34"/>
  <c r="AF61" i="34"/>
  <c r="AV61" i="34"/>
  <c r="BL61" i="34"/>
  <c r="AF62" i="34"/>
  <c r="AV62" i="34"/>
  <c r="BL62" i="34"/>
  <c r="AF63" i="34"/>
  <c r="AV63" i="34"/>
  <c r="BL63" i="34"/>
  <c r="AF64" i="34"/>
  <c r="AV64" i="34"/>
  <c r="BL64" i="34"/>
  <c r="AF65" i="34"/>
  <c r="BN38" i="34"/>
  <c r="AX39" i="34"/>
  <c r="AG40" i="34"/>
  <c r="AW40" i="34"/>
  <c r="BM40" i="34"/>
  <c r="AG41" i="34"/>
  <c r="AW41" i="34"/>
  <c r="BM41" i="34"/>
  <c r="AG42" i="34"/>
  <c r="AW42" i="34"/>
  <c r="BM42" i="34"/>
  <c r="AG43" i="34"/>
  <c r="AW43" i="34"/>
  <c r="BM43" i="34"/>
  <c r="AG44" i="34"/>
  <c r="AW44" i="34"/>
  <c r="BM44" i="34"/>
  <c r="AG45" i="34"/>
  <c r="AW45" i="34"/>
  <c r="BM45" i="34"/>
  <c r="AG46" i="34"/>
  <c r="AW46" i="34"/>
  <c r="BM46" i="34"/>
  <c r="AG47" i="34"/>
  <c r="AW47" i="34"/>
  <c r="BM47" i="34"/>
  <c r="AG48" i="34"/>
  <c r="AW48" i="34"/>
  <c r="BM48" i="34"/>
  <c r="AG49" i="34"/>
  <c r="AW49" i="34"/>
  <c r="BM49" i="34"/>
  <c r="AG50" i="34"/>
  <c r="AW50" i="34"/>
  <c r="BM50" i="34"/>
  <c r="AG51" i="34"/>
  <c r="AW51" i="34"/>
  <c r="BM51" i="34"/>
  <c r="AG52" i="34"/>
  <c r="AW52" i="34"/>
  <c r="BM52" i="34"/>
  <c r="AG53" i="34"/>
  <c r="AW53" i="34"/>
  <c r="BM53" i="34"/>
  <c r="AG54" i="34"/>
  <c r="AW54" i="34"/>
  <c r="BM54" i="34"/>
  <c r="AG55" i="34"/>
  <c r="AW55" i="34"/>
  <c r="BM55" i="34"/>
  <c r="AG56" i="34"/>
  <c r="AW56" i="34"/>
  <c r="BM56" i="34"/>
  <c r="AG57" i="34"/>
  <c r="AW57" i="34"/>
  <c r="BM57" i="34"/>
  <c r="AG58" i="34"/>
  <c r="AW58" i="34"/>
  <c r="BM58" i="34"/>
  <c r="AG59" i="34"/>
  <c r="AW59" i="34"/>
  <c r="BM59" i="34"/>
  <c r="AG60" i="34"/>
  <c r="AW60" i="34"/>
  <c r="BM60" i="34"/>
  <c r="AG61" i="34"/>
  <c r="AW61" i="34"/>
  <c r="BM61" i="34"/>
  <c r="AG62" i="34"/>
  <c r="AW62" i="34"/>
  <c r="BM62" i="34"/>
  <c r="AG63" i="34"/>
  <c r="AW63" i="34"/>
  <c r="BM63" i="34"/>
  <c r="AG64" i="34"/>
  <c r="AW64" i="34"/>
  <c r="BM64" i="34"/>
  <c r="AG65" i="34"/>
  <c r="AW65" i="34"/>
  <c r="BM65" i="34"/>
  <c r="AG66" i="34"/>
  <c r="AW66" i="34"/>
  <c r="BM66" i="34"/>
  <c r="AG67" i="34"/>
  <c r="BH38" i="34"/>
  <c r="AR39" i="34"/>
  <c r="AB40" i="34"/>
  <c r="AT40" i="34"/>
  <c r="BJ40" i="34"/>
  <c r="AD41" i="34"/>
  <c r="AT41" i="34"/>
  <c r="BJ41" i="34"/>
  <c r="AD42" i="34"/>
  <c r="AT42" i="34"/>
  <c r="BJ42" i="34"/>
  <c r="AD43" i="34"/>
  <c r="AT43" i="34"/>
  <c r="BJ43" i="34"/>
  <c r="AD44" i="34"/>
  <c r="AT44" i="34"/>
  <c r="BJ44" i="34"/>
  <c r="AD45" i="34"/>
  <c r="AT45" i="34"/>
  <c r="BJ45" i="34"/>
  <c r="AD46" i="34"/>
  <c r="AT46" i="34"/>
  <c r="BJ46" i="34"/>
  <c r="AD47" i="34"/>
  <c r="AT47" i="34"/>
  <c r="BJ47" i="34"/>
  <c r="AD48" i="34"/>
  <c r="AT48" i="34"/>
  <c r="BJ48" i="34"/>
  <c r="AD49" i="34"/>
  <c r="AT49" i="34"/>
  <c r="BJ49" i="34"/>
  <c r="AD50" i="34"/>
  <c r="AT50" i="34"/>
  <c r="BJ50" i="34"/>
  <c r="AD51" i="34"/>
  <c r="AT51" i="34"/>
  <c r="BJ51" i="34"/>
  <c r="AD52" i="34"/>
  <c r="CF12" i="34"/>
  <c r="CE110" i="34"/>
  <c r="CE227" i="34"/>
  <c r="CA78" i="34"/>
  <c r="AF4" i="34"/>
  <c r="C48" i="39" s="1"/>
  <c r="BI4" i="34"/>
  <c r="E32" i="39" s="1"/>
  <c r="AV15" i="34"/>
  <c r="BI12" i="34"/>
  <c r="AX4" i="34"/>
  <c r="C29" i="39" s="1"/>
  <c r="AX10" i="34"/>
  <c r="AP14" i="34"/>
  <c r="AU12" i="34"/>
  <c r="BG19" i="34"/>
  <c r="BO22" i="34"/>
  <c r="AI11" i="34"/>
  <c r="X19" i="34"/>
  <c r="BP21" i="34"/>
  <c r="AF25" i="34"/>
  <c r="AM7" i="34"/>
  <c r="W16" i="34"/>
  <c r="AO19" i="34"/>
  <c r="BE21" i="34"/>
  <c r="Y24" i="34"/>
  <c r="AA11" i="34"/>
  <c r="AT17" i="34"/>
  <c r="AD19" i="34"/>
  <c r="BR20" i="34"/>
  <c r="BJ22" i="34"/>
  <c r="AT24" i="34"/>
  <c r="AL26" i="34"/>
  <c r="AK25" i="34"/>
  <c r="X28" i="34"/>
  <c r="AF29" i="34"/>
  <c r="AV30" i="34"/>
  <c r="BD31" i="34"/>
  <c r="BD32" i="34"/>
  <c r="X34" i="34"/>
  <c r="AF35" i="34"/>
  <c r="AN36" i="34"/>
  <c r="BD37" i="34"/>
  <c r="AU25" i="34"/>
  <c r="AW27" i="34"/>
  <c r="BQ28" i="34"/>
  <c r="AC30" i="34"/>
  <c r="AC31" i="34"/>
  <c r="AS32" i="34"/>
  <c r="BA33" i="34"/>
  <c r="BI34" i="34"/>
  <c r="AC36" i="34"/>
  <c r="AC37" i="34"/>
  <c r="AK38" i="34"/>
  <c r="BA39" i="34"/>
  <c r="BM25" i="34"/>
  <c r="AY27" i="34"/>
  <c r="BR28" i="34"/>
  <c r="AD30" i="34"/>
  <c r="AL31" i="34"/>
  <c r="BB32" i="34"/>
  <c r="AT33" i="34"/>
  <c r="AL34" i="34"/>
  <c r="AD35" i="34"/>
  <c r="BR35" i="34"/>
  <c r="BB36" i="34"/>
  <c r="AT37" i="34"/>
  <c r="AL38" i="34"/>
  <c r="BG25" i="34"/>
  <c r="AO27" i="34"/>
  <c r="AE28" i="34"/>
  <c r="BO28" i="34"/>
  <c r="BK29" i="34"/>
  <c r="AY30" i="34"/>
  <c r="AI31" i="34"/>
  <c r="AE32" i="34"/>
  <c r="BG32" i="34"/>
  <c r="AM33" i="34"/>
  <c r="W34" i="34"/>
  <c r="AU34" i="34"/>
  <c r="AA35" i="34"/>
  <c r="BG35" i="34"/>
  <c r="AI36" i="34"/>
  <c r="BC36" i="34"/>
  <c r="AE37" i="34"/>
  <c r="AY37" i="34"/>
  <c r="W38" i="34"/>
  <c r="AU38" i="34"/>
  <c r="BO38" i="34"/>
  <c r="AM39" i="34"/>
  <c r="BK39" i="34"/>
  <c r="AV38" i="34"/>
  <c r="AN39" i="34"/>
  <c r="AJ40" i="34"/>
  <c r="BD40" i="34"/>
  <c r="AB41" i="34"/>
  <c r="AZ41" i="34"/>
  <c r="X42" i="34"/>
  <c r="AR42" i="34"/>
  <c r="BP42" i="34"/>
  <c r="AN43" i="34"/>
  <c r="BH43" i="34"/>
  <c r="AJ44" i="34"/>
  <c r="BD44" i="34"/>
  <c r="AB45" i="34"/>
  <c r="AZ45" i="34"/>
  <c r="X46" i="34"/>
  <c r="AR46" i="34"/>
  <c r="BP46" i="34"/>
  <c r="AN47" i="34"/>
  <c r="BH47" i="34"/>
  <c r="AJ48" i="34"/>
  <c r="BD48" i="34"/>
  <c r="AB49" i="34"/>
  <c r="AZ49" i="34"/>
  <c r="X50" i="34"/>
  <c r="AR50" i="34"/>
  <c r="BP50" i="34"/>
  <c r="AN51" i="34"/>
  <c r="BH51" i="34"/>
  <c r="AJ52" i="34"/>
  <c r="BD52" i="34"/>
  <c r="AB53" i="34"/>
  <c r="AZ53" i="34"/>
  <c r="X54" i="34"/>
  <c r="AR54" i="34"/>
  <c r="BP54" i="34"/>
  <c r="AN55" i="34"/>
  <c r="BH55" i="34"/>
  <c r="AJ56" i="34"/>
  <c r="BD56" i="34"/>
  <c r="AB57" i="34"/>
  <c r="AZ57" i="34"/>
  <c r="X58" i="34"/>
  <c r="AR58" i="34"/>
  <c r="BP58" i="34"/>
  <c r="AN59" i="34"/>
  <c r="BH59" i="34"/>
  <c r="AJ60" i="34"/>
  <c r="BD60" i="34"/>
  <c r="AB61" i="34"/>
  <c r="AZ61" i="34"/>
  <c r="X62" i="34"/>
  <c r="AR62" i="34"/>
  <c r="BP62" i="34"/>
  <c r="AN63" i="34"/>
  <c r="BH63" i="34"/>
  <c r="AJ64" i="34"/>
  <c r="BD64" i="34"/>
  <c r="AB65" i="34"/>
  <c r="Z39" i="34"/>
  <c r="BN39" i="34"/>
  <c r="AS40" i="34"/>
  <c r="BQ40" i="34"/>
  <c r="AO41" i="34"/>
  <c r="BI41" i="34"/>
  <c r="AK42" i="34"/>
  <c r="BE42" i="34"/>
  <c r="AC43" i="34"/>
  <c r="BA43" i="34"/>
  <c r="Y44" i="34"/>
  <c r="AS44" i="34"/>
  <c r="BQ44" i="34"/>
  <c r="AO45" i="34"/>
  <c r="BI45" i="34"/>
  <c r="AK46" i="34"/>
  <c r="BE46" i="34"/>
  <c r="AC47" i="34"/>
  <c r="BA47" i="34"/>
  <c r="Y48" i="34"/>
  <c r="AS48" i="34"/>
  <c r="BQ48" i="34"/>
  <c r="AO49" i="34"/>
  <c r="BI49" i="34"/>
  <c r="AK50" i="34"/>
  <c r="BE50" i="34"/>
  <c r="AC51" i="34"/>
  <c r="BA51" i="34"/>
  <c r="Y52" i="34"/>
  <c r="AS52" i="34"/>
  <c r="BQ52" i="34"/>
  <c r="AO53" i="34"/>
  <c r="BI53" i="34"/>
  <c r="AK54" i="34"/>
  <c r="BE54" i="34"/>
  <c r="AC55" i="34"/>
  <c r="BA55" i="34"/>
  <c r="Y56" i="34"/>
  <c r="AS56" i="34"/>
  <c r="BQ56" i="34"/>
  <c r="AO57" i="34"/>
  <c r="BI57" i="34"/>
  <c r="AK58" i="34"/>
  <c r="BE58" i="34"/>
  <c r="AC59" i="34"/>
  <c r="BA59" i="34"/>
  <c r="Y60" i="34"/>
  <c r="AS60" i="34"/>
  <c r="BQ60" i="34"/>
  <c r="AO61" i="34"/>
  <c r="BI61" i="34"/>
  <c r="AK62" i="34"/>
  <c r="BE62" i="34"/>
  <c r="AC63" i="34"/>
  <c r="BA63" i="34"/>
  <c r="Y64" i="34"/>
  <c r="AS64" i="34"/>
  <c r="BQ64" i="34"/>
  <c r="AO65" i="34"/>
  <c r="BI65" i="34"/>
  <c r="AK66" i="34"/>
  <c r="BE66" i="34"/>
  <c r="AC67" i="34"/>
  <c r="BP38" i="34"/>
  <c r="BH39" i="34"/>
  <c r="AP40" i="34"/>
  <c r="BN40" i="34"/>
  <c r="AL41" i="34"/>
  <c r="BF41" i="34"/>
  <c r="AH42" i="34"/>
  <c r="BB42" i="34"/>
  <c r="Z43" i="34"/>
  <c r="AX43" i="34"/>
  <c r="BR43" i="34"/>
  <c r="AP44" i="34"/>
  <c r="BN44" i="34"/>
  <c r="AL45" i="34"/>
  <c r="BF45" i="34"/>
  <c r="AH46" i="34"/>
  <c r="BB46" i="34"/>
  <c r="Z47" i="34"/>
  <c r="AX47" i="34"/>
  <c r="BR47" i="34"/>
  <c r="AP48" i="34"/>
  <c r="BN48" i="34"/>
  <c r="AL49" i="34"/>
  <c r="BF49" i="34"/>
  <c r="AH50" i="34"/>
  <c r="BB50" i="34"/>
  <c r="Z51" i="34"/>
  <c r="AX51" i="34"/>
  <c r="BR51" i="34"/>
  <c r="AP52" i="34"/>
  <c r="BF52" i="34"/>
  <c r="Z53" i="34"/>
  <c r="AP53" i="34"/>
  <c r="BF53" i="34"/>
  <c r="Z54" i="34"/>
  <c r="AP54" i="34"/>
  <c r="BF54" i="34"/>
  <c r="Z55" i="34"/>
  <c r="AP55" i="34"/>
  <c r="BF55" i="34"/>
  <c r="Z56" i="34"/>
  <c r="AP56" i="34"/>
  <c r="BF56" i="34"/>
  <c r="Z57" i="34"/>
  <c r="AP57" i="34"/>
  <c r="BF57" i="34"/>
  <c r="Z58" i="34"/>
  <c r="AP58" i="34"/>
  <c r="BF58" i="34"/>
  <c r="Z59" i="34"/>
  <c r="AP59" i="34"/>
  <c r="BF59" i="34"/>
  <c r="Z60" i="34"/>
  <c r="AP60" i="34"/>
  <c r="BF60" i="34"/>
  <c r="Z61" i="34"/>
  <c r="AP61" i="34"/>
  <c r="BF61" i="34"/>
  <c r="Z62" i="34"/>
  <c r="AP62" i="34"/>
  <c r="BF62" i="34"/>
  <c r="Z63" i="34"/>
  <c r="AP63" i="34"/>
  <c r="BF63" i="34"/>
  <c r="Z64" i="34"/>
  <c r="AP64" i="34"/>
  <c r="BF64" i="34"/>
  <c r="Z65" i="34"/>
  <c r="AP65" i="34"/>
  <c r="BF65" i="34"/>
  <c r="Z66" i="34"/>
  <c r="BR38" i="34"/>
  <c r="BB39" i="34"/>
  <c r="AI40" i="34"/>
  <c r="AY40" i="34"/>
  <c r="BO40" i="34"/>
  <c r="AI41" i="34"/>
  <c r="AY41" i="34"/>
  <c r="BO41" i="34"/>
  <c r="AI42" i="34"/>
  <c r="AY42" i="34"/>
  <c r="BO42" i="34"/>
  <c r="AI43" i="34"/>
  <c r="AY43" i="34"/>
  <c r="BO43" i="34"/>
  <c r="AI44" i="34"/>
  <c r="AY44" i="34"/>
  <c r="BO44" i="34"/>
  <c r="AI45" i="34"/>
  <c r="AY45" i="34"/>
  <c r="BO45" i="34"/>
  <c r="AI46" i="34"/>
  <c r="AY46" i="34"/>
  <c r="BO46" i="34"/>
  <c r="AI47" i="34"/>
  <c r="AY47" i="34"/>
  <c r="BO47" i="34"/>
  <c r="AI48" i="34"/>
  <c r="AY48" i="34"/>
  <c r="BO48" i="34"/>
  <c r="AI49" i="34"/>
  <c r="AY49" i="34"/>
  <c r="BO49" i="34"/>
  <c r="AI50" i="34"/>
  <c r="AY50" i="34"/>
  <c r="BO50" i="34"/>
  <c r="AI51" i="34"/>
  <c r="AY51" i="34"/>
  <c r="BO51" i="34"/>
  <c r="AI52" i="34"/>
  <c r="AY52" i="34"/>
  <c r="BO52" i="34"/>
  <c r="AI53" i="34"/>
  <c r="AY53" i="34"/>
  <c r="BO53" i="34"/>
  <c r="AI54" i="34"/>
  <c r="AY54" i="34"/>
  <c r="BO54" i="34"/>
  <c r="AI55" i="34"/>
  <c r="AY55" i="34"/>
  <c r="BO55" i="34"/>
  <c r="AI56" i="34"/>
  <c r="AY56" i="34"/>
  <c r="BO56" i="34"/>
  <c r="AI57" i="34"/>
  <c r="AY57" i="34"/>
  <c r="BO57" i="34"/>
  <c r="AI58" i="34"/>
  <c r="AY58" i="34"/>
  <c r="CE41" i="34"/>
  <c r="CE130" i="34"/>
  <c r="CA104" i="34"/>
  <c r="W5" i="34"/>
  <c r="BD5" i="34"/>
  <c r="AP4" i="34"/>
  <c r="A29" i="39" s="1"/>
  <c r="Y7" i="34"/>
  <c r="BI15" i="34"/>
  <c r="BB7" i="34"/>
  <c r="Z12" i="34"/>
  <c r="BN15" i="34"/>
  <c r="AQ17" i="34"/>
  <c r="AA21" i="34"/>
  <c r="W24" i="34"/>
  <c r="AY16" i="34"/>
  <c r="AB20" i="34"/>
  <c r="AJ23" i="34"/>
  <c r="X26" i="34"/>
  <c r="BC10" i="34"/>
  <c r="BE17" i="34"/>
  <c r="AG20" i="34"/>
  <c r="BE22" i="34"/>
  <c r="CF275" i="34"/>
  <c r="BG13" i="34"/>
  <c r="AD18" i="34"/>
  <c r="BJ19" i="34"/>
  <c r="BB21" i="34"/>
  <c r="AT23" i="34"/>
  <c r="AD25" i="34"/>
  <c r="BR26" i="34"/>
  <c r="BA26" i="34"/>
  <c r="AN28" i="34"/>
  <c r="BD29" i="34"/>
  <c r="BD30" i="34"/>
  <c r="BL31" i="34"/>
  <c r="AF33" i="34"/>
  <c r="AN34" i="34"/>
  <c r="AN35" i="34"/>
  <c r="BD36" i="34"/>
  <c r="BL37" i="34"/>
  <c r="AE26" i="34"/>
  <c r="AC28" i="34"/>
  <c r="AC29" i="34"/>
  <c r="AK30" i="34"/>
  <c r="BA31" i="34"/>
  <c r="BI32" i="34"/>
  <c r="BI33" i="34"/>
  <c r="AC35" i="34"/>
  <c r="AK36" i="34"/>
  <c r="AS37" i="34"/>
  <c r="BI38" i="34"/>
  <c r="BI39" i="34"/>
  <c r="AG26" i="34"/>
  <c r="AD28" i="34"/>
  <c r="AL29" i="34"/>
  <c r="AL30" i="34"/>
  <c r="BB31" i="34"/>
  <c r="BJ32" i="34"/>
  <c r="BF33" i="34"/>
  <c r="BB34" i="34"/>
  <c r="AL35" i="34"/>
  <c r="Z36" i="34"/>
  <c r="BR36" i="34"/>
  <c r="BF37" i="34"/>
  <c r="AP38" i="34"/>
  <c r="AI26" i="34"/>
  <c r="AU27" i="34"/>
  <c r="AM28" i="34"/>
  <c r="AI29" i="34"/>
  <c r="BO29" i="34"/>
  <c r="BC30" i="34"/>
  <c r="AY31" i="34"/>
  <c r="AM32" i="34"/>
  <c r="BK32" i="34"/>
  <c r="AU33" i="34"/>
  <c r="AA34" i="34"/>
  <c r="BC34" i="34"/>
  <c r="AM35" i="34"/>
  <c r="BK35" i="34"/>
  <c r="AM36" i="34"/>
  <c r="BK36" i="34"/>
  <c r="AI37" i="34"/>
  <c r="BC37" i="34"/>
  <c r="AE38" i="34"/>
  <c r="AY38" i="34"/>
  <c r="W39" i="34"/>
  <c r="AU39" i="34"/>
  <c r="BO39" i="34"/>
  <c r="BD38" i="34"/>
  <c r="BD39" i="34"/>
  <c r="AN40" i="34"/>
  <c r="BH40" i="34"/>
  <c r="AJ41" i="34"/>
  <c r="BD41" i="34"/>
  <c r="AB42" i="34"/>
  <c r="AZ42" i="34"/>
  <c r="X43" i="34"/>
  <c r="AR43" i="34"/>
  <c r="BP43" i="34"/>
  <c r="AN44" i="34"/>
  <c r="BH44" i="34"/>
  <c r="AJ45" i="34"/>
  <c r="BD45" i="34"/>
  <c r="AB46" i="34"/>
  <c r="AZ46" i="34"/>
  <c r="X47" i="34"/>
  <c r="AR47" i="34"/>
  <c r="BP47" i="34"/>
  <c r="AN48" i="34"/>
  <c r="BH48" i="34"/>
  <c r="AJ49" i="34"/>
  <c r="BD49" i="34"/>
  <c r="AB50" i="34"/>
  <c r="AZ50" i="34"/>
  <c r="X51" i="34"/>
  <c r="AR51" i="34"/>
  <c r="BP51" i="34"/>
  <c r="AN52" i="34"/>
  <c r="BH52" i="34"/>
  <c r="AJ53" i="34"/>
  <c r="BD53" i="34"/>
  <c r="AB54" i="34"/>
  <c r="AZ54" i="34"/>
  <c r="X55" i="34"/>
  <c r="AR55" i="34"/>
  <c r="BP55" i="34"/>
  <c r="AN56" i="34"/>
  <c r="BH56" i="34"/>
  <c r="AJ57" i="34"/>
  <c r="BD57" i="34"/>
  <c r="AB58" i="34"/>
  <c r="AZ58" i="34"/>
  <c r="X59" i="34"/>
  <c r="AR59" i="34"/>
  <c r="BP59" i="34"/>
  <c r="AN60" i="34"/>
  <c r="BH60" i="34"/>
  <c r="AJ61" i="34"/>
  <c r="BD61" i="34"/>
  <c r="AB62" i="34"/>
  <c r="AZ62" i="34"/>
  <c r="X63" i="34"/>
  <c r="AR63" i="34"/>
  <c r="BP63" i="34"/>
  <c r="AN64" i="34"/>
  <c r="BH64" i="34"/>
  <c r="AJ38" i="34"/>
  <c r="AH39" i="34"/>
  <c r="Z40" i="34"/>
  <c r="BA40" i="34"/>
  <c r="Y41" i="34"/>
  <c r="AS41" i="34"/>
  <c r="BQ41" i="34"/>
  <c r="AO42" i="34"/>
  <c r="BI42" i="34"/>
  <c r="AK43" i="34"/>
  <c r="BE43" i="34"/>
  <c r="AC44" i="34"/>
  <c r="BA44" i="34"/>
  <c r="Y45" i="34"/>
  <c r="AS45" i="34"/>
  <c r="BQ45" i="34"/>
  <c r="AO46" i="34"/>
  <c r="BI46" i="34"/>
  <c r="AK47" i="34"/>
  <c r="BE47" i="34"/>
  <c r="AC48" i="34"/>
  <c r="BA48" i="34"/>
  <c r="Y49" i="34"/>
  <c r="AS49" i="34"/>
  <c r="BQ49" i="34"/>
  <c r="AO50" i="34"/>
  <c r="BI50" i="34"/>
  <c r="AK51" i="34"/>
  <c r="BE51" i="34"/>
  <c r="AC52" i="34"/>
  <c r="BA52" i="34"/>
  <c r="Y53" i="34"/>
  <c r="AS53" i="34"/>
  <c r="BQ53" i="34"/>
  <c r="AO54" i="34"/>
  <c r="BI54" i="34"/>
  <c r="AK55" i="34"/>
  <c r="BE55" i="34"/>
  <c r="AC56" i="34"/>
  <c r="BA56" i="34"/>
  <c r="Y57" i="34"/>
  <c r="AS57" i="34"/>
  <c r="BQ57" i="34"/>
  <c r="AO58" i="34"/>
  <c r="BI58" i="34"/>
  <c r="AK59" i="34"/>
  <c r="BE59" i="34"/>
  <c r="AC60" i="34"/>
  <c r="BA60" i="34"/>
  <c r="Y61" i="34"/>
  <c r="AS61" i="34"/>
  <c r="BQ61" i="34"/>
  <c r="AO62" i="34"/>
  <c r="BI62" i="34"/>
  <c r="AK63" i="34"/>
  <c r="BE63" i="34"/>
  <c r="AC64" i="34"/>
  <c r="BA64" i="34"/>
  <c r="Y65" i="34"/>
  <c r="AS65" i="34"/>
  <c r="BQ65" i="34"/>
  <c r="AO66" i="34"/>
  <c r="BI66" i="34"/>
  <c r="AK67" i="34"/>
  <c r="AB39" i="34"/>
  <c r="BP39" i="34"/>
  <c r="AX40" i="34"/>
  <c r="BR40" i="34"/>
  <c r="AP41" i="34"/>
  <c r="BN41" i="34"/>
  <c r="AL42" i="34"/>
  <c r="BF42" i="34"/>
  <c r="AH43" i="34"/>
  <c r="BB43" i="34"/>
  <c r="Z44" i="34"/>
  <c r="AX44" i="34"/>
  <c r="BR44" i="34"/>
  <c r="AP45" i="34"/>
  <c r="BN45" i="34"/>
  <c r="AL46" i="34"/>
  <c r="BF46" i="34"/>
  <c r="AH47" i="34"/>
  <c r="BB47" i="34"/>
  <c r="Z48" i="34"/>
  <c r="AX48" i="34"/>
  <c r="BR48" i="34"/>
  <c r="AP49" i="34"/>
  <c r="BN49" i="34"/>
  <c r="AL50" i="34"/>
  <c r="BF50" i="34"/>
  <c r="AH51" i="34"/>
  <c r="BB51" i="34"/>
  <c r="Z52" i="34"/>
  <c r="AT52" i="34"/>
  <c r="BJ52" i="34"/>
  <c r="AD53" i="34"/>
  <c r="AT53" i="34"/>
  <c r="BJ53" i="34"/>
  <c r="AD54" i="34"/>
  <c r="AT54" i="34"/>
  <c r="BJ54" i="34"/>
  <c r="AD55" i="34"/>
  <c r="AT55" i="34"/>
  <c r="BJ55" i="34"/>
  <c r="AD56" i="34"/>
  <c r="AT56" i="34"/>
  <c r="BJ56" i="34"/>
  <c r="AD57" i="34"/>
  <c r="AT57" i="34"/>
  <c r="BJ57" i="34"/>
  <c r="AD58" i="34"/>
  <c r="AT58" i="34"/>
  <c r="BJ58" i="34"/>
  <c r="AD59" i="34"/>
  <c r="AT59" i="34"/>
  <c r="BJ59" i="34"/>
  <c r="AD60" i="34"/>
  <c r="AT60" i="34"/>
  <c r="BJ60" i="34"/>
  <c r="AD61" i="34"/>
  <c r="AT61" i="34"/>
  <c r="BJ61" i="34"/>
  <c r="AD62" i="34"/>
  <c r="AT62" i="34"/>
  <c r="BJ62" i="34"/>
  <c r="AD63" i="34"/>
  <c r="AT63" i="34"/>
  <c r="BJ63" i="34"/>
  <c r="AD64" i="34"/>
  <c r="AT64" i="34"/>
  <c r="BJ64" i="34"/>
  <c r="AD65" i="34"/>
  <c r="AT65" i="34"/>
  <c r="BJ65" i="34"/>
  <c r="AR38" i="34"/>
  <c r="AD39" i="34"/>
  <c r="BJ39" i="34"/>
  <c r="AM40" i="34"/>
  <c r="BC40" i="34"/>
  <c r="W41" i="34"/>
  <c r="AM41" i="34"/>
  <c r="BC41" i="34"/>
  <c r="W42" i="34"/>
  <c r="AM42" i="34"/>
  <c r="BC42" i="34"/>
  <c r="W43" i="34"/>
  <c r="AM43" i="34"/>
  <c r="BC43" i="34"/>
  <c r="W44" i="34"/>
  <c r="AM44" i="34"/>
  <c r="BC44" i="34"/>
  <c r="W45" i="34"/>
  <c r="AM45" i="34"/>
  <c r="BC45" i="34"/>
  <c r="W46" i="34"/>
  <c r="AM46" i="34"/>
  <c r="BC46" i="34"/>
  <c r="W47" i="34"/>
  <c r="AM47" i="34"/>
  <c r="BC47" i="34"/>
  <c r="W48" i="34"/>
  <c r="AM48" i="34"/>
  <c r="BC48" i="34"/>
  <c r="W49" i="34"/>
  <c r="AM49" i="34"/>
  <c r="BC49" i="34"/>
  <c r="W50" i="34"/>
  <c r="AM50" i="34"/>
  <c r="BC50" i="34"/>
  <c r="W51" i="34"/>
  <c r="AM51" i="34"/>
  <c r="BC51" i="34"/>
  <c r="W52" i="34"/>
  <c r="AM52" i="34"/>
  <c r="BC52" i="34"/>
  <c r="W53" i="34"/>
  <c r="AM53" i="34"/>
  <c r="BC53" i="34"/>
  <c r="W54" i="34"/>
  <c r="AM54" i="34"/>
  <c r="BC54" i="34"/>
  <c r="W55" i="34"/>
  <c r="AM55" i="34"/>
  <c r="BC55" i="34"/>
  <c r="W56" i="34"/>
  <c r="AM56" i="34"/>
  <c r="BC56" i="34"/>
  <c r="W57" i="34"/>
  <c r="AM57" i="34"/>
  <c r="BC57" i="34"/>
  <c r="W58" i="34"/>
  <c r="AM58" i="34"/>
  <c r="BC58" i="34"/>
  <c r="AL59" i="34"/>
  <c r="BB58" i="34"/>
  <c r="BR57" i="34"/>
  <c r="AL57" i="34"/>
  <c r="BB56" i="34"/>
  <c r="BR55" i="34"/>
  <c r="AL55" i="34"/>
  <c r="BB54" i="34"/>
  <c r="BR53" i="34"/>
  <c r="BB52" i="34"/>
  <c r="BN51" i="34"/>
  <c r="BR50" i="34"/>
  <c r="Z50" i="34"/>
  <c r="AH49" i="34"/>
  <c r="AL48" i="34"/>
  <c r="AP47" i="34"/>
  <c r="AX46" i="34"/>
  <c r="BB45" i="34"/>
  <c r="BF44" i="34"/>
  <c r="BN43" i="34"/>
  <c r="Z42" i="34"/>
  <c r="AH41" i="34"/>
  <c r="AL40" i="34"/>
  <c r="AZ38" i="34"/>
  <c r="BA66" i="34"/>
  <c r="BE65" i="34"/>
  <c r="BI64" i="34"/>
  <c r="BQ63" i="34"/>
  <c r="Y63" i="34"/>
  <c r="AC62" i="34"/>
  <c r="AO60" i="34"/>
  <c r="AS59" i="34"/>
  <c r="BA58" i="34"/>
  <c r="BE57" i="34"/>
  <c r="BI56" i="34"/>
  <c r="BQ55" i="34"/>
  <c r="Y55" i="34"/>
  <c r="AC54" i="34"/>
  <c r="AK53" i="34"/>
  <c r="AO52" i="34"/>
  <c r="AS51" i="34"/>
  <c r="BE49" i="34"/>
  <c r="BI48" i="34"/>
  <c r="BQ47" i="34"/>
  <c r="Y47" i="34"/>
  <c r="AC46" i="34"/>
  <c r="AK45" i="34"/>
  <c r="AO44" i="34"/>
  <c r="AS43" i="34"/>
  <c r="BA42" i="34"/>
  <c r="BE41" i="34"/>
  <c r="BI40" i="34"/>
  <c r="BF39" i="34"/>
  <c r="X65" i="34"/>
  <c r="AB64" i="34"/>
  <c r="AJ63" i="34"/>
  <c r="AN62" i="34"/>
  <c r="AR61" i="34"/>
  <c r="AZ60" i="34"/>
  <c r="BD59" i="34"/>
  <c r="BH58" i="34"/>
  <c r="BP57" i="34"/>
  <c r="X57" i="34"/>
  <c r="AB56" i="34"/>
  <c r="AJ55" i="34"/>
  <c r="AN54" i="34"/>
  <c r="AR53" i="34"/>
  <c r="AZ52" i="34"/>
  <c r="BD51" i="34"/>
  <c r="BH50" i="34"/>
  <c r="BP49" i="34"/>
  <c r="X49" i="34"/>
  <c r="AB48" i="34"/>
  <c r="AJ47" i="34"/>
  <c r="AN46" i="34"/>
  <c r="AR45" i="34"/>
  <c r="AZ44" i="34"/>
  <c r="BD43" i="34"/>
  <c r="BH42" i="34"/>
  <c r="BP41" i="34"/>
  <c r="X41" i="34"/>
  <c r="X40" i="34"/>
  <c r="AE40" i="34"/>
  <c r="AI39" i="34"/>
  <c r="AM38" i="34"/>
  <c r="AU37" i="34"/>
  <c r="AY36" i="34"/>
  <c r="AU35" i="34"/>
  <c r="AQ34" i="34"/>
  <c r="AE33" i="34"/>
  <c r="BO31" i="34"/>
  <c r="AM30" i="34"/>
  <c r="BK28" i="34"/>
  <c r="BO26" i="34"/>
  <c r="AD38" i="34"/>
  <c r="AT36" i="34"/>
  <c r="BJ34" i="34"/>
  <c r="AP33" i="34"/>
  <c r="BR30" i="34"/>
  <c r="BB28" i="34"/>
  <c r="AG25" i="34"/>
  <c r="AC38" i="34"/>
  <c r="BA35" i="34"/>
  <c r="AS33" i="34"/>
  <c r="BQ30" i="34"/>
  <c r="AS28" i="34"/>
  <c r="AE25" i="34"/>
  <c r="X36" i="34"/>
  <c r="BD33" i="34"/>
  <c r="AN31" i="34"/>
  <c r="X29" i="34"/>
  <c r="BJ27" i="34"/>
  <c r="AL24" i="34"/>
  <c r="BJ20" i="34"/>
  <c r="Z17" i="34"/>
  <c r="BE23" i="34"/>
  <c r="Y19" i="34"/>
  <c r="CA175" i="34"/>
  <c r="BD21" i="34"/>
  <c r="AI10" i="34"/>
  <c r="AM19" i="34"/>
  <c r="Z14" i="34"/>
  <c r="BL11" i="34"/>
  <c r="CA149" i="34"/>
  <c r="CA47" i="34"/>
  <c r="CE4" i="34"/>
  <c r="A75" i="39" s="1"/>
  <c r="AS39" i="34"/>
  <c r="AS38" i="34"/>
  <c r="BA37" i="34"/>
  <c r="BI36" i="34"/>
  <c r="BI35" i="34"/>
  <c r="BQ34" i="34"/>
  <c r="AC34" i="34"/>
  <c r="AC33" i="34"/>
  <c r="AK32" i="34"/>
  <c r="AS31" i="34"/>
  <c r="AS30" i="34"/>
  <c r="BA29" i="34"/>
  <c r="BI28" i="34"/>
  <c r="BH27" i="34"/>
  <c r="AU26" i="34"/>
  <c r="BK24" i="34"/>
  <c r="AN37" i="34"/>
  <c r="AV36" i="34"/>
  <c r="BD35" i="34"/>
  <c r="BD34" i="34"/>
  <c r="BL33" i="34"/>
  <c r="X33" i="34"/>
  <c r="X32" i="34"/>
  <c r="AF31" i="34"/>
  <c r="AN30" i="34"/>
  <c r="AN29" i="34"/>
  <c r="AV28" i="34"/>
  <c r="BA27" i="34"/>
  <c r="BQ25" i="34"/>
  <c r="BB27" i="34"/>
  <c r="BJ26" i="34"/>
  <c r="BJ25" i="34"/>
  <c r="BR24" i="34"/>
  <c r="AD24" i="34"/>
  <c r="AD23" i="34"/>
  <c r="AL22" i="34"/>
  <c r="AT21" i="34"/>
  <c r="AT20" i="34"/>
  <c r="BB19" i="34"/>
  <c r="BJ18" i="34"/>
  <c r="BJ17" i="34"/>
  <c r="AQ16" i="34"/>
  <c r="AA13" i="34"/>
  <c r="AQ8" i="34"/>
  <c r="BE24" i="34"/>
  <c r="AW23" i="34"/>
  <c r="AG22" i="34"/>
  <c r="Y21" i="34"/>
  <c r="Y20" i="34"/>
  <c r="BE18" i="34"/>
  <c r="AW17" i="34"/>
  <c r="W14" i="34"/>
  <c r="BC8" i="34"/>
  <c r="CE254" i="34"/>
  <c r="BL25" i="34"/>
  <c r="AN24" i="34"/>
  <c r="BH22" i="34"/>
  <c r="AR21" i="34"/>
  <c r="BD19" i="34"/>
  <c r="AB18" i="34"/>
  <c r="BO14" i="34"/>
  <c r="AY7" i="34"/>
  <c r="BG23" i="34"/>
  <c r="AI22" i="34"/>
  <c r="AQ20" i="34"/>
  <c r="BO18" i="34"/>
  <c r="AA17" i="34"/>
  <c r="AU7" i="34"/>
  <c r="BB15" i="34"/>
  <c r="AX13" i="34"/>
  <c r="AH11" i="34"/>
  <c r="AP9" i="34"/>
  <c r="AL7" i="34"/>
  <c r="CF220" i="34"/>
  <c r="AK15" i="34"/>
  <c r="BE11" i="34"/>
  <c r="AT4" i="34"/>
  <c r="B29" i="39" s="1"/>
  <c r="AV10" i="34"/>
  <c r="BM5" i="34"/>
  <c r="CA190" i="34"/>
  <c r="AN5" i="34"/>
  <c r="CA63" i="34"/>
  <c r="AI4" i="34"/>
  <c r="A51" i="39" s="1"/>
  <c r="CG3" i="34"/>
  <c r="CA40" i="34"/>
  <c r="CE249" i="34"/>
  <c r="CG118" i="34"/>
  <c r="CE113" i="34"/>
  <c r="CE87" i="34"/>
  <c r="CF5" i="34"/>
  <c r="CE44" i="34"/>
  <c r="CF4" i="34"/>
  <c r="A76" i="39" s="1"/>
  <c r="CG33" i="34"/>
  <c r="CF76" i="34"/>
  <c r="CE18" i="34"/>
  <c r="CG60" i="34"/>
  <c r="CG83" i="34"/>
  <c r="CG79" i="34"/>
  <c r="CF128" i="34"/>
  <c r="CE171" i="34"/>
  <c r="CG90" i="34"/>
  <c r="CF130" i="34"/>
  <c r="CF158" i="34"/>
  <c r="CE94" i="34"/>
  <c r="CG152" i="34"/>
  <c r="CG196" i="34"/>
  <c r="CG75" i="34"/>
  <c r="CG100" i="34"/>
  <c r="CG156" i="34"/>
  <c r="CE200" i="34"/>
  <c r="CE228" i="34"/>
  <c r="CE140" i="34"/>
  <c r="CE221" i="34"/>
  <c r="CG255" i="34"/>
  <c r="CE3" i="34"/>
  <c r="CG146" i="34"/>
  <c r="CF208" i="34"/>
  <c r="CE241" i="34"/>
  <c r="CE264" i="34"/>
  <c r="CA4" i="34"/>
  <c r="C69" i="39" s="1"/>
  <c r="CA56" i="34"/>
  <c r="CG122" i="34"/>
  <c r="CF198" i="34"/>
  <c r="CF234" i="34"/>
  <c r="CE259" i="34"/>
  <c r="CF280" i="34"/>
  <c r="CA25" i="34"/>
  <c r="CA89" i="34"/>
  <c r="CE250" i="34"/>
  <c r="CA108" i="34"/>
  <c r="CA172" i="34"/>
  <c r="BC4" i="34"/>
  <c r="E29" i="39" s="1"/>
  <c r="BO4" i="34"/>
  <c r="C36" i="39" s="1"/>
  <c r="AI5" i="34"/>
  <c r="AY5" i="34"/>
  <c r="BO5" i="34"/>
  <c r="CE262" i="34"/>
  <c r="CA117" i="34"/>
  <c r="CA181" i="34"/>
  <c r="AB4" i="34"/>
  <c r="C46" i="39" s="1"/>
  <c r="AR4" i="34"/>
  <c r="A31" i="39" s="1"/>
  <c r="BH4" i="34"/>
  <c r="C32" i="39" s="1"/>
  <c r="AB5" i="34"/>
  <c r="AR5" i="34"/>
  <c r="BH5" i="34"/>
  <c r="AR6" i="34"/>
  <c r="CG252" i="34"/>
  <c r="CA110" i="34"/>
  <c r="CA174" i="34"/>
  <c r="AC4" i="34"/>
  <c r="A48" i="39" s="1"/>
  <c r="AO4" i="34"/>
  <c r="A28" i="39" s="1"/>
  <c r="BA4" i="34"/>
  <c r="E28" i="39" s="1"/>
  <c r="BM4" i="34"/>
  <c r="C34" i="39" s="1"/>
  <c r="AC5" i="34"/>
  <c r="AS5" i="34"/>
  <c r="BI5" i="34"/>
  <c r="BA6" i="34"/>
  <c r="Z4" i="34"/>
  <c r="AP5" i="34"/>
  <c r="AF7" i="34"/>
  <c r="AV8" i="34"/>
  <c r="BL9" i="34"/>
  <c r="AF11" i="34"/>
  <c r="AV12" i="34"/>
  <c r="BL13" i="34"/>
  <c r="AF15" i="34"/>
  <c r="AV16" i="34"/>
  <c r="CA119" i="34"/>
  <c r="BJ5" i="34"/>
  <c r="BE7" i="34"/>
  <c r="Y9" i="34"/>
  <c r="BI9" i="34"/>
  <c r="AS10" i="34"/>
  <c r="AC11" i="34"/>
  <c r="BI11" i="34"/>
  <c r="AS12" i="34"/>
  <c r="AC13" i="34"/>
  <c r="BI13" i="34"/>
  <c r="AS14" i="34"/>
  <c r="AC15" i="34"/>
  <c r="AW15" i="34"/>
  <c r="BM15" i="34"/>
  <c r="AG16" i="34"/>
  <c r="AW16" i="34"/>
  <c r="BM16" i="34"/>
  <c r="AG17" i="34"/>
  <c r="CE270" i="34"/>
  <c r="CA123" i="34"/>
  <c r="CA187" i="34"/>
  <c r="BN4" i="34"/>
  <c r="C35" i="39" s="1"/>
  <c r="AD6" i="34"/>
  <c r="BJ6" i="34"/>
  <c r="AD7" i="34"/>
  <c r="AT7" i="34"/>
  <c r="BJ7" i="34"/>
  <c r="AD8" i="34"/>
  <c r="AT8" i="34"/>
  <c r="BJ8" i="34"/>
  <c r="AD9" i="34"/>
  <c r="AT9" i="34"/>
  <c r="BJ9" i="34"/>
  <c r="AD10" i="34"/>
  <c r="AT10" i="34"/>
  <c r="BJ10" i="34"/>
  <c r="AD11" i="34"/>
  <c r="AT11" i="34"/>
  <c r="BJ11" i="34"/>
  <c r="AD12" i="34"/>
  <c r="AT12" i="34"/>
  <c r="BJ12" i="34"/>
  <c r="AD13" i="34"/>
  <c r="AT13" i="34"/>
  <c r="BJ13" i="34"/>
  <c r="AD14" i="34"/>
  <c r="AT14" i="34"/>
  <c r="BJ14" i="34"/>
  <c r="AD15" i="34"/>
  <c r="AT15" i="34"/>
  <c r="BJ15" i="34"/>
  <c r="AD16" i="34"/>
  <c r="AT16" i="34"/>
  <c r="BJ16" i="34"/>
  <c r="CA42" i="34"/>
  <c r="BK6" i="34"/>
  <c r="AE8" i="34"/>
  <c r="AU9" i="34"/>
  <c r="BK10" i="34"/>
  <c r="AE12" i="34"/>
  <c r="AU13" i="34"/>
  <c r="BK14" i="34"/>
  <c r="AE16" i="34"/>
  <c r="AI17" i="34"/>
  <c r="AY17" i="34"/>
  <c r="BO17" i="34"/>
  <c r="AI18" i="34"/>
  <c r="AY18" i="34"/>
  <c r="ET157" i="33"/>
  <c r="CG22" i="34"/>
  <c r="CE76" i="34"/>
  <c r="CF44" i="34"/>
  <c r="CG4" i="34"/>
  <c r="A77" i="39" s="1"/>
  <c r="CE50" i="34"/>
  <c r="CF97" i="34"/>
  <c r="CE107" i="34"/>
  <c r="CF160" i="34"/>
  <c r="CF102" i="34"/>
  <c r="CE145" i="34"/>
  <c r="CG179" i="34"/>
  <c r="CE166" i="34"/>
  <c r="CF211" i="34"/>
  <c r="CF38" i="34"/>
  <c r="CG172" i="34"/>
  <c r="CF213" i="34"/>
  <c r="CE92" i="34"/>
  <c r="CE230" i="34"/>
  <c r="CF270" i="34"/>
  <c r="CE98" i="34"/>
  <c r="CE219" i="34"/>
  <c r="CF253" i="34"/>
  <c r="CE280" i="34"/>
  <c r="CA72" i="34"/>
  <c r="CF169" i="34"/>
  <c r="CF227" i="34"/>
  <c r="CF264" i="34"/>
  <c r="CA5" i="34"/>
  <c r="CA73" i="34"/>
  <c r="CF271" i="34"/>
  <c r="CA140" i="34"/>
  <c r="AA4" i="34"/>
  <c r="A47" i="39" s="1"/>
  <c r="AQ4" i="34"/>
  <c r="A30" i="39" s="1"/>
  <c r="AE5" i="34"/>
  <c r="BC5" i="34"/>
  <c r="CF204" i="34"/>
  <c r="CA95" i="34"/>
  <c r="CA197" i="34"/>
  <c r="AJ4" i="34"/>
  <c r="C50" i="39" s="1"/>
  <c r="BD4" i="34"/>
  <c r="E30" i="39" s="1"/>
  <c r="AF5" i="34"/>
  <c r="AZ5" i="34"/>
  <c r="AB6" i="34"/>
  <c r="CE274" i="34"/>
  <c r="CA142" i="34"/>
  <c r="Y4" i="34"/>
  <c r="AS4" i="34"/>
  <c r="B28" i="39" s="1"/>
  <c r="Y5" i="34"/>
  <c r="AW5" i="34"/>
  <c r="BQ5" i="34"/>
  <c r="CA147" i="34"/>
  <c r="BF5" i="34"/>
  <c r="BL7" i="34"/>
  <c r="AV9" i="34"/>
  <c r="AV11" i="34"/>
  <c r="AF13" i="34"/>
  <c r="BL14" i="34"/>
  <c r="BL16" i="34"/>
  <c r="AD4" i="34"/>
  <c r="C47" i="39" s="1"/>
  <c r="AT5" i="34"/>
  <c r="Y8" i="34"/>
  <c r="AS9" i="34"/>
  <c r="AO10" i="34"/>
  <c r="AO11" i="34"/>
  <c r="AC12" i="34"/>
  <c r="Y13" i="34"/>
  <c r="Y14" i="34"/>
  <c r="BI14" i="34"/>
  <c r="AS15" i="34"/>
  <c r="BQ15" i="34"/>
  <c r="AO16" i="34"/>
  <c r="BI16" i="34"/>
  <c r="CG170" i="34"/>
  <c r="CA75" i="34"/>
  <c r="CA171" i="34"/>
  <c r="AH5" i="34"/>
  <c r="AT6" i="34"/>
  <c r="Z7" i="34"/>
  <c r="AX7" i="34"/>
  <c r="BR7" i="34"/>
  <c r="AP8" i="34"/>
  <c r="BN8" i="34"/>
  <c r="AL9" i="34"/>
  <c r="BF9" i="34"/>
  <c r="AH10" i="34"/>
  <c r="BB10" i="34"/>
  <c r="Z11" i="34"/>
  <c r="AX11" i="34"/>
  <c r="BR11" i="34"/>
  <c r="AP12" i="34"/>
  <c r="BN12" i="34"/>
  <c r="AL13" i="34"/>
  <c r="BF13" i="34"/>
  <c r="AH14" i="34"/>
  <c r="BB14" i="34"/>
  <c r="Z15" i="34"/>
  <c r="AX15" i="34"/>
  <c r="BR15" i="34"/>
  <c r="AP16" i="34"/>
  <c r="BN16" i="34"/>
  <c r="BR4" i="34"/>
  <c r="F36" i="39" s="1"/>
  <c r="BK7" i="34"/>
  <c r="BK9" i="34"/>
  <c r="AU11" i="34"/>
  <c r="AE13" i="34"/>
  <c r="AE15" i="34"/>
  <c r="BK16" i="34"/>
  <c r="AU17" i="34"/>
  <c r="W18" i="34"/>
  <c r="AQ18" i="34"/>
  <c r="BK18" i="34"/>
  <c r="AE19" i="34"/>
  <c r="AU19" i="34"/>
  <c r="BK19" i="34"/>
  <c r="AE20" i="34"/>
  <c r="AU20" i="34"/>
  <c r="BK20" i="34"/>
  <c r="AE21" i="34"/>
  <c r="AU21" i="34"/>
  <c r="BK21" i="34"/>
  <c r="AE22" i="34"/>
  <c r="AU22" i="34"/>
  <c r="BK22" i="34"/>
  <c r="AE23" i="34"/>
  <c r="AU23" i="34"/>
  <c r="BK23" i="34"/>
  <c r="AE24" i="34"/>
  <c r="CG227" i="34"/>
  <c r="AM6" i="34"/>
  <c r="BO7" i="34"/>
  <c r="AI9" i="34"/>
  <c r="AY10" i="34"/>
  <c r="BO11" i="34"/>
  <c r="AI13" i="34"/>
  <c r="AY14" i="34"/>
  <c r="BO15" i="34"/>
  <c r="AD17" i="34"/>
  <c r="AV17" i="34"/>
  <c r="BL17" i="34"/>
  <c r="AF18" i="34"/>
  <c r="AV18" i="34"/>
  <c r="BL18" i="34"/>
  <c r="AF19" i="34"/>
  <c r="AV19" i="34"/>
  <c r="BL19" i="34"/>
  <c r="AF20" i="34"/>
  <c r="AV20" i="34"/>
  <c r="BL20" i="34"/>
  <c r="AF21" i="34"/>
  <c r="AV21" i="34"/>
  <c r="BL21" i="34"/>
  <c r="AF22" i="34"/>
  <c r="AV22" i="34"/>
  <c r="BL22" i="34"/>
  <c r="AF23" i="34"/>
  <c r="AV23" i="34"/>
  <c r="BL23" i="34"/>
  <c r="AF24" i="34"/>
  <c r="AV24" i="34"/>
  <c r="BL24" i="34"/>
  <c r="CE12" i="34"/>
  <c r="CG65" i="34"/>
  <c r="CF39" i="34"/>
  <c r="CE5" i="34"/>
  <c r="CE139" i="34"/>
  <c r="CE61" i="34"/>
  <c r="CG151" i="34"/>
  <c r="CF123" i="34"/>
  <c r="CG204" i="34"/>
  <c r="CE114" i="34"/>
  <c r="CE192" i="34"/>
  <c r="CG242" i="34"/>
  <c r="CE239" i="34"/>
  <c r="CA27" i="34"/>
  <c r="CG197" i="34"/>
  <c r="CG258" i="34"/>
  <c r="CA24" i="34"/>
  <c r="CE148" i="34"/>
  <c r="CG241" i="34"/>
  <c r="CE275" i="34"/>
  <c r="CA57" i="34"/>
  <c r="CA30" i="34"/>
  <c r="CA188" i="34"/>
  <c r="AM4" i="34"/>
  <c r="A53" i="39" s="1"/>
  <c r="BK4" i="34"/>
  <c r="A35" i="39" s="1"/>
  <c r="AQ5" i="34"/>
  <c r="CG138" i="34"/>
  <c r="CA133" i="34"/>
  <c r="AZ4" i="34"/>
  <c r="C31" i="39" s="1"/>
  <c r="AJ5" i="34"/>
  <c r="BL5" i="34"/>
  <c r="CE226" i="34"/>
  <c r="CA158" i="34"/>
  <c r="AK4" i="34"/>
  <c r="A52" i="39" s="1"/>
  <c r="BE4" i="34"/>
  <c r="E31" i="39" s="1"/>
  <c r="AG5" i="34"/>
  <c r="BE5" i="34"/>
  <c r="CA58" i="34"/>
  <c r="AH6" i="34"/>
  <c r="BL8" i="34"/>
  <c r="BL10" i="34"/>
  <c r="AV13" i="34"/>
  <c r="BL15" i="34"/>
  <c r="CA183" i="34"/>
  <c r="AY6" i="34"/>
  <c r="BE8" i="34"/>
  <c r="AC10" i="34"/>
  <c r="AS11" i="34"/>
  <c r="BE12" i="34"/>
  <c r="BE13" i="34"/>
  <c r="Y15" i="34"/>
  <c r="BE15" i="34"/>
  <c r="AK16" i="34"/>
  <c r="BQ16" i="34"/>
  <c r="CG248" i="34"/>
  <c r="CA155" i="34"/>
  <c r="AX5" i="34"/>
  <c r="BN6" i="34"/>
  <c r="AP7" i="34"/>
  <c r="Z8" i="34"/>
  <c r="BB8" i="34"/>
  <c r="AH9" i="34"/>
  <c r="BN9" i="34"/>
  <c r="AP10" i="34"/>
  <c r="BR10" i="34"/>
  <c r="BB11" i="34"/>
  <c r="AH12" i="34"/>
  <c r="BF12" i="34"/>
  <c r="AP13" i="34"/>
  <c r="BR13" i="34"/>
  <c r="AX14" i="34"/>
  <c r="AH15" i="34"/>
  <c r="BF15" i="34"/>
  <c r="AL16" i="34"/>
  <c r="BR16" i="34"/>
  <c r="AE7" i="34"/>
  <c r="AE9" i="34"/>
  <c r="BK11" i="34"/>
  <c r="AE14" i="34"/>
  <c r="AU16" i="34"/>
  <c r="BC17" i="34"/>
  <c r="AE18" i="34"/>
  <c r="BG18" i="34"/>
  <c r="AI19" i="34"/>
  <c r="BC19" i="34"/>
  <c r="AA20" i="34"/>
  <c r="AY20" i="34"/>
  <c r="W21" i="34"/>
  <c r="AQ21" i="34"/>
  <c r="BO21" i="34"/>
  <c r="AM22" i="34"/>
  <c r="BG22" i="34"/>
  <c r="AI23" i="34"/>
  <c r="BC23" i="34"/>
  <c r="AA24" i="34"/>
  <c r="CA83" i="34"/>
  <c r="AI7" i="34"/>
  <c r="BO8" i="34"/>
  <c r="BO10" i="34"/>
  <c r="AY12" i="34"/>
  <c r="AI14" i="34"/>
  <c r="AI16" i="34"/>
  <c r="AN17" i="34"/>
  <c r="BH17" i="34"/>
  <c r="AJ18" i="34"/>
  <c r="BD18" i="34"/>
  <c r="AB19" i="34"/>
  <c r="AZ19" i="34"/>
  <c r="X20" i="34"/>
  <c r="AR20" i="34"/>
  <c r="BP20" i="34"/>
  <c r="AN21" i="34"/>
  <c r="BH21" i="34"/>
  <c r="AJ22" i="34"/>
  <c r="BD22" i="34"/>
  <c r="AB23" i="34"/>
  <c r="AZ23" i="34"/>
  <c r="X24" i="34"/>
  <c r="AR24" i="34"/>
  <c r="BP24" i="34"/>
  <c r="AJ25" i="34"/>
  <c r="AZ25" i="34"/>
  <c r="BP25" i="34"/>
  <c r="AJ26" i="34"/>
  <c r="AZ26" i="34"/>
  <c r="BP26" i="34"/>
  <c r="AL4" i="34"/>
  <c r="C51" i="39" s="1"/>
  <c r="W7" i="34"/>
  <c r="AM8" i="34"/>
  <c r="BC9" i="34"/>
  <c r="W11" i="34"/>
  <c r="AM12" i="34"/>
  <c r="BC13" i="34"/>
  <c r="W15" i="34"/>
  <c r="AM16" i="34"/>
  <c r="AK17" i="34"/>
  <c r="BA17" i="34"/>
  <c r="BQ17" i="34"/>
  <c r="AK18" i="34"/>
  <c r="BA18" i="34"/>
  <c r="BQ18" i="34"/>
  <c r="AK19" i="34"/>
  <c r="BA19" i="34"/>
  <c r="BQ19" i="34"/>
  <c r="AK20" i="34"/>
  <c r="BA20" i="34"/>
  <c r="BQ20" i="34"/>
  <c r="AK21" i="34"/>
  <c r="BA21" i="34"/>
  <c r="BQ21" i="34"/>
  <c r="AK22" i="34"/>
  <c r="BA22" i="34"/>
  <c r="BQ22" i="34"/>
  <c r="AK23" i="34"/>
  <c r="BA23" i="34"/>
  <c r="BQ23" i="34"/>
  <c r="AK24" i="34"/>
  <c r="BA24" i="34"/>
  <c r="CA127" i="34"/>
  <c r="BC6" i="34"/>
  <c r="AA8" i="34"/>
  <c r="AQ9" i="34"/>
  <c r="BG10" i="34"/>
  <c r="AA12" i="34"/>
  <c r="AQ13" i="34"/>
  <c r="BG14" i="34"/>
  <c r="AA16" i="34"/>
  <c r="AH17" i="34"/>
  <c r="AX17" i="34"/>
  <c r="BN17" i="34"/>
  <c r="AH18" i="34"/>
  <c r="AX18" i="34"/>
  <c r="BN18" i="34"/>
  <c r="AH19" i="34"/>
  <c r="AX19" i="34"/>
  <c r="BN19" i="34"/>
  <c r="AH20" i="34"/>
  <c r="AX20" i="34"/>
  <c r="BN20" i="34"/>
  <c r="AH21" i="34"/>
  <c r="AX21" i="34"/>
  <c r="BN21" i="34"/>
  <c r="AH22" i="34"/>
  <c r="AX22" i="34"/>
  <c r="BN22" i="34"/>
  <c r="AH23" i="34"/>
  <c r="AX23" i="34"/>
  <c r="BN23" i="34"/>
  <c r="AH24" i="34"/>
  <c r="AX24" i="34"/>
  <c r="BN24" i="34"/>
  <c r="AH25" i="34"/>
  <c r="AX25" i="34"/>
  <c r="BN25" i="34"/>
  <c r="AH26" i="34"/>
  <c r="AX26" i="34"/>
  <c r="BN26" i="34"/>
  <c r="AH27" i="34"/>
  <c r="AX27" i="34"/>
  <c r="BG24" i="34"/>
  <c r="AS25" i="34"/>
  <c r="AC26" i="34"/>
  <c r="BI26" i="34"/>
  <c r="AK27" i="34"/>
  <c r="BG27" i="34"/>
  <c r="AB28" i="34"/>
  <c r="AR28" i="34"/>
  <c r="BH28" i="34"/>
  <c r="AB29" i="34"/>
  <c r="AR29" i="34"/>
  <c r="BH29" i="34"/>
  <c r="AB30" i="34"/>
  <c r="AR30" i="34"/>
  <c r="BH30" i="34"/>
  <c r="AB31" i="34"/>
  <c r="AR31" i="34"/>
  <c r="BH31" i="34"/>
  <c r="AB32" i="34"/>
  <c r="AR32" i="34"/>
  <c r="BH32" i="34"/>
  <c r="AB33" i="34"/>
  <c r="AR33" i="34"/>
  <c r="BH33" i="34"/>
  <c r="AB34" i="34"/>
  <c r="AR34" i="34"/>
  <c r="BH34" i="34"/>
  <c r="AB35" i="34"/>
  <c r="AR35" i="34"/>
  <c r="BH35" i="34"/>
  <c r="AB36" i="34"/>
  <c r="AR36" i="34"/>
  <c r="BH36" i="34"/>
  <c r="AB37" i="34"/>
  <c r="AR37" i="34"/>
  <c r="BH37" i="34"/>
  <c r="AB38" i="34"/>
  <c r="W25" i="34"/>
  <c r="BC25" i="34"/>
  <c r="AM26" i="34"/>
  <c r="W27" i="34"/>
  <c r="AR27" i="34"/>
  <c r="BM27" i="34"/>
  <c r="AG28" i="34"/>
  <c r="AW28" i="34"/>
  <c r="BM28" i="34"/>
  <c r="AG29" i="34"/>
  <c r="AW29" i="34"/>
  <c r="BM29" i="34"/>
  <c r="AG30" i="34"/>
  <c r="AW30" i="34"/>
  <c r="BM30" i="34"/>
  <c r="AG31" i="34"/>
  <c r="AW31" i="34"/>
  <c r="BM31" i="34"/>
  <c r="AG32" i="34"/>
  <c r="AW32" i="34"/>
  <c r="BM32" i="34"/>
  <c r="AG33" i="34"/>
  <c r="AW33" i="34"/>
  <c r="BM33" i="34"/>
  <c r="AG34" i="34"/>
  <c r="AW34" i="34"/>
  <c r="BM34" i="34"/>
  <c r="AG35" i="34"/>
  <c r="AW35" i="34"/>
  <c r="BM35" i="34"/>
  <c r="AG36" i="34"/>
  <c r="AW36" i="34"/>
  <c r="BM36" i="34"/>
  <c r="AG37" i="34"/>
  <c r="AW37" i="34"/>
  <c r="BM37" i="34"/>
  <c r="AG38" i="34"/>
  <c r="AW38" i="34"/>
  <c r="BM38" i="34"/>
  <c r="AG39" i="34"/>
  <c r="AW39" i="34"/>
  <c r="BM39" i="34"/>
  <c r="AY24" i="34"/>
  <c r="AO25" i="34"/>
  <c r="Y26" i="34"/>
  <c r="BE26" i="34"/>
  <c r="AI27" i="34"/>
  <c r="BD27" i="34"/>
  <c r="Z28" i="34"/>
  <c r="AP28" i="34"/>
  <c r="BF28" i="34"/>
  <c r="Z29" i="34"/>
  <c r="AP29" i="34"/>
  <c r="BF29" i="34"/>
  <c r="Z30" i="34"/>
  <c r="AP30" i="34"/>
  <c r="BF30" i="34"/>
  <c r="Z31" i="34"/>
  <c r="AP31" i="34"/>
  <c r="BF31" i="34"/>
  <c r="Z32" i="34"/>
  <c r="AP32" i="34"/>
  <c r="BF32" i="34"/>
  <c r="Z33" i="34"/>
  <c r="H42" i="38"/>
  <c r="CG54" i="34"/>
  <c r="CE23" i="34"/>
  <c r="CF7" i="34"/>
  <c r="CE82" i="34"/>
  <c r="CF96" i="34"/>
  <c r="CG181" i="34"/>
  <c r="CG123" i="34"/>
  <c r="CE173" i="34"/>
  <c r="CF181" i="34"/>
  <c r="CF105" i="34"/>
  <c r="CF143" i="34"/>
  <c r="CF221" i="34"/>
  <c r="CG191" i="34"/>
  <c r="CF262" i="34"/>
  <c r="CE168" i="34"/>
  <c r="CE234" i="34"/>
  <c r="CG274" i="34"/>
  <c r="CA88" i="34"/>
  <c r="CE209" i="34"/>
  <c r="CG253" i="34"/>
  <c r="CA9" i="34"/>
  <c r="CE176" i="34"/>
  <c r="CA124" i="34"/>
  <c r="AE4" i="34"/>
  <c r="A49" i="39" s="1"/>
  <c r="AY4" i="34"/>
  <c r="C30" i="39" s="1"/>
  <c r="AA5" i="34"/>
  <c r="BG5" i="34"/>
  <c r="CF3" i="34"/>
  <c r="CA165" i="34"/>
  <c r="AN4" i="34"/>
  <c r="B43" i="39" s="1"/>
  <c r="BP4" i="34"/>
  <c r="F34" i="39" s="1"/>
  <c r="AV5" i="34"/>
  <c r="BH6" i="34"/>
  <c r="CA82" i="34"/>
  <c r="CA3" i="34"/>
  <c r="BQ4" i="34"/>
  <c r="F35" i="39" s="1"/>
  <c r="AO5" i="34"/>
  <c r="AK6" i="34"/>
  <c r="BF4" i="34"/>
  <c r="A32" i="39" s="1"/>
  <c r="AV7" i="34"/>
  <c r="AF10" i="34"/>
  <c r="AF12" i="34"/>
  <c r="AV14" i="34"/>
  <c r="AF17" i="34"/>
  <c r="BJ4" i="34"/>
  <c r="A34" i="39" s="1"/>
  <c r="AO7" i="34"/>
  <c r="BE9" i="34"/>
  <c r="BI10" i="34"/>
  <c r="Y12" i="34"/>
  <c r="AO13" i="34"/>
  <c r="AO14" i="34"/>
  <c r="AO15" i="34"/>
  <c r="Y16" i="34"/>
  <c r="BA16" i="34"/>
  <c r="AC17" i="34"/>
  <c r="CA107" i="34"/>
  <c r="AH4" i="34"/>
  <c r="C49" i="39" s="1"/>
  <c r="AL6" i="34"/>
  <c r="AH7" i="34"/>
  <c r="BF7" i="34"/>
  <c r="AL8" i="34"/>
  <c r="BR8" i="34"/>
  <c r="AX9" i="34"/>
  <c r="Z10" i="34"/>
  <c r="BF10" i="34"/>
  <c r="AL11" i="34"/>
  <c r="BN11" i="34"/>
  <c r="AX12" i="34"/>
  <c r="Z13" i="34"/>
  <c r="BB13" i="34"/>
  <c r="AL14" i="34"/>
  <c r="BN14" i="34"/>
  <c r="AP15" i="34"/>
  <c r="Z16" i="34"/>
  <c r="BB16" i="34"/>
  <c r="CA143" i="34"/>
  <c r="AU8" i="34"/>
  <c r="AU10" i="34"/>
  <c r="BK12" i="34"/>
  <c r="AU15" i="34"/>
  <c r="AM17" i="34"/>
  <c r="BK17" i="34"/>
  <c r="AU18" i="34"/>
  <c r="W19" i="34"/>
  <c r="AQ19" i="34"/>
  <c r="BO19" i="34"/>
  <c r="AM20" i="34"/>
  <c r="BG20" i="34"/>
  <c r="AI21" i="34"/>
  <c r="BC21" i="34"/>
  <c r="AA22" i="34"/>
  <c r="AY22" i="34"/>
  <c r="W23" i="34"/>
  <c r="AQ23" i="34"/>
  <c r="BO23" i="34"/>
  <c r="AM24" i="34"/>
  <c r="AL5" i="34"/>
  <c r="AI8" i="34"/>
  <c r="BO9" i="34"/>
  <c r="AY11" i="34"/>
  <c r="AY13" i="34"/>
  <c r="AI15" i="34"/>
  <c r="BO16" i="34"/>
  <c r="AZ17" i="34"/>
  <c r="X18" i="34"/>
  <c r="AR18" i="34"/>
  <c r="BP18" i="34"/>
  <c r="AN19" i="34"/>
  <c r="BH19" i="34"/>
  <c r="AJ20" i="34"/>
  <c r="BD20" i="34"/>
  <c r="AB21" i="34"/>
  <c r="AZ21" i="34"/>
  <c r="X22" i="34"/>
  <c r="AR22" i="34"/>
  <c r="BP22" i="34"/>
  <c r="AN23" i="34"/>
  <c r="BH23" i="34"/>
  <c r="AJ24" i="34"/>
  <c r="BD24" i="34"/>
  <c r="AB25" i="34"/>
  <c r="AR25" i="34"/>
  <c r="BH25" i="34"/>
  <c r="AB26" i="34"/>
  <c r="AR26" i="34"/>
  <c r="BH26" i="34"/>
  <c r="CA111" i="34"/>
  <c r="BB5" i="34"/>
  <c r="BC7" i="34"/>
  <c r="W9" i="34"/>
  <c r="AM10" i="34"/>
  <c r="BC11" i="34"/>
  <c r="W13" i="34"/>
  <c r="AM14" i="34"/>
  <c r="BC15" i="34"/>
  <c r="W17" i="34"/>
  <c r="AS17" i="34"/>
  <c r="BI17" i="34"/>
  <c r="AC18" i="34"/>
  <c r="AS18" i="34"/>
  <c r="BI18" i="34"/>
  <c r="AC19" i="34"/>
  <c r="AS19" i="34"/>
  <c r="BI19" i="34"/>
  <c r="AC20" i="34"/>
  <c r="AS20" i="34"/>
  <c r="BI20" i="34"/>
  <c r="AC21" i="34"/>
  <c r="AS21" i="34"/>
  <c r="BI21" i="34"/>
  <c r="AC22" i="34"/>
  <c r="AS22" i="34"/>
  <c r="BI22" i="34"/>
  <c r="AC23" i="34"/>
  <c r="AS23" i="34"/>
  <c r="BI23" i="34"/>
  <c r="AC24" i="34"/>
  <c r="AS24" i="34"/>
  <c r="BI24" i="34"/>
  <c r="BB4" i="34"/>
  <c r="H28" i="39" s="1"/>
  <c r="AQ7" i="34"/>
  <c r="BG8" i="34"/>
  <c r="AA10" i="34"/>
  <c r="AQ11" i="34"/>
  <c r="BG12" i="34"/>
  <c r="AA14" i="34"/>
  <c r="AQ15" i="34"/>
  <c r="BG16" i="34"/>
  <c r="AP17" i="34"/>
  <c r="BF17" i="34"/>
  <c r="Z18" i="34"/>
  <c r="AP18" i="34"/>
  <c r="BF18" i="34"/>
  <c r="Z19" i="34"/>
  <c r="AP19" i="34"/>
  <c r="BF19" i="34"/>
  <c r="Z20" i="34"/>
  <c r="AP20" i="34"/>
  <c r="BF20" i="34"/>
  <c r="Z21" i="34"/>
  <c r="AP21" i="34"/>
  <c r="BF21" i="34"/>
  <c r="Z22" i="34"/>
  <c r="AP22" i="34"/>
  <c r="BF22" i="34"/>
  <c r="Z23" i="34"/>
  <c r="AP23" i="34"/>
  <c r="BF23" i="34"/>
  <c r="Z24" i="34"/>
  <c r="AP24" i="34"/>
  <c r="BF24" i="34"/>
  <c r="Z25" i="34"/>
  <c r="AP25" i="34"/>
  <c r="BF25" i="34"/>
  <c r="Z26" i="34"/>
  <c r="AP26" i="34"/>
  <c r="BF26" i="34"/>
  <c r="Z27" i="34"/>
  <c r="AP27" i="34"/>
  <c r="BF27" i="34"/>
  <c r="AC25" i="34"/>
  <c r="BI25" i="34"/>
  <c r="AS26" i="34"/>
  <c r="AA27" i="34"/>
  <c r="AV27" i="34"/>
  <c r="BP27" i="34"/>
  <c r="AJ28" i="34"/>
  <c r="AZ28" i="34"/>
  <c r="BP28" i="34"/>
  <c r="AJ29" i="34"/>
  <c r="AZ29" i="34"/>
  <c r="BP29" i="34"/>
  <c r="AJ30" i="34"/>
  <c r="AZ30" i="34"/>
  <c r="BP30" i="34"/>
  <c r="AJ31" i="34"/>
  <c r="AZ31" i="34"/>
  <c r="BP31" i="34"/>
  <c r="AJ32" i="34"/>
  <c r="AZ32" i="34"/>
  <c r="BP32" i="34"/>
  <c r="AJ33" i="34"/>
  <c r="AZ33" i="34"/>
  <c r="BP33" i="34"/>
  <c r="AJ34" i="34"/>
  <c r="AZ34" i="34"/>
  <c r="BP34" i="34"/>
  <c r="AJ35" i="34"/>
  <c r="AZ35" i="34"/>
  <c r="BP35" i="34"/>
  <c r="AJ36" i="34"/>
  <c r="AZ36" i="34"/>
  <c r="BP36" i="34"/>
  <c r="AJ37" i="34"/>
  <c r="AZ37" i="34"/>
  <c r="BP37" i="34"/>
  <c r="AU24" i="34"/>
  <c r="AM25" i="34"/>
  <c r="W26" i="34"/>
  <c r="BC26" i="34"/>
  <c r="AG27" i="34"/>
  <c r="BC27" i="34"/>
  <c r="Y28" i="34"/>
  <c r="AO28" i="34"/>
  <c r="BE28" i="34"/>
  <c r="Y29" i="34"/>
  <c r="AO29" i="34"/>
  <c r="BE29" i="34"/>
  <c r="Y30" i="34"/>
  <c r="AO30" i="34"/>
  <c r="BE30" i="34"/>
  <c r="Y31" i="34"/>
  <c r="AO31" i="34"/>
  <c r="BE31" i="34"/>
  <c r="Y32" i="34"/>
  <c r="AO32" i="34"/>
  <c r="BE32" i="34"/>
  <c r="Y33" i="34"/>
  <c r="AO33" i="34"/>
  <c r="BE33" i="34"/>
  <c r="Y34" i="34"/>
  <c r="AO34" i="34"/>
  <c r="BE34" i="34"/>
  <c r="Y35" i="34"/>
  <c r="AO35" i="34"/>
  <c r="BE35" i="34"/>
  <c r="Y36" i="34"/>
  <c r="AO36" i="34"/>
  <c r="BE36" i="34"/>
  <c r="Y37" i="34"/>
  <c r="AO37" i="34"/>
  <c r="BE37" i="34"/>
  <c r="Y38" i="34"/>
  <c r="AO38" i="34"/>
  <c r="BE38" i="34"/>
  <c r="Y39" i="34"/>
  <c r="AO39" i="34"/>
  <c r="BE39" i="34"/>
  <c r="Y40" i="34"/>
  <c r="Y25" i="34"/>
  <c r="BE25" i="34"/>
  <c r="AO26" i="34"/>
  <c r="X27" i="34"/>
  <c r="AS27" i="34"/>
  <c r="BN27" i="34"/>
  <c r="AH28" i="34"/>
  <c r="AX28" i="34"/>
  <c r="BN28" i="34"/>
  <c r="AH29" i="34"/>
  <c r="AX29" i="34"/>
  <c r="BN29" i="34"/>
  <c r="AH30" i="34"/>
  <c r="AX30" i="34"/>
  <c r="BN30" i="34"/>
  <c r="AH31" i="34"/>
  <c r="AX31" i="34"/>
  <c r="BN31" i="34"/>
  <c r="AH32" i="34"/>
  <c r="AX32" i="34"/>
  <c r="BN32" i="34"/>
  <c r="AH33" i="34"/>
  <c r="AX33" i="34"/>
  <c r="BN33" i="34"/>
  <c r="AH34" i="34"/>
  <c r="AX34" i="34"/>
  <c r="BN34" i="34"/>
  <c r="AH35" i="34"/>
  <c r="AX35" i="34"/>
  <c r="BN35" i="34"/>
  <c r="AH36" i="34"/>
  <c r="AX36" i="34"/>
  <c r="BN36" i="34"/>
  <c r="AH37" i="34"/>
  <c r="AX37" i="34"/>
  <c r="BN37" i="34"/>
  <c r="AH38" i="34"/>
  <c r="BC24" i="34"/>
  <c r="AQ25" i="34"/>
  <c r="AA26" i="34"/>
  <c r="BG26" i="34"/>
  <c r="AJ27" i="34"/>
  <c r="BE27" i="34"/>
  <c r="AA28" i="34"/>
  <c r="AQ28" i="34"/>
  <c r="BG28" i="34"/>
  <c r="AA29" i="34"/>
  <c r="AQ29" i="34"/>
  <c r="BG29" i="34"/>
  <c r="AA30" i="34"/>
  <c r="AQ30" i="34"/>
  <c r="BG30" i="34"/>
  <c r="AA31" i="34"/>
  <c r="AQ31" i="34"/>
  <c r="BG31" i="34"/>
  <c r="AA32" i="34"/>
  <c r="CF65" i="34"/>
  <c r="CG28" i="34"/>
  <c r="CG117" i="34"/>
  <c r="CE137" i="34"/>
  <c r="CE190" i="34"/>
  <c r="CE184" i="34"/>
  <c r="CE205" i="34"/>
  <c r="CF186" i="34"/>
  <c r="CA8" i="34"/>
  <c r="CG219" i="34"/>
  <c r="CA41" i="34"/>
  <c r="CA156" i="34"/>
  <c r="BG4" i="34"/>
  <c r="B32" i="39" s="1"/>
  <c r="BK5" i="34"/>
  <c r="X4" i="34"/>
  <c r="C45" i="39" s="1"/>
  <c r="X5" i="34"/>
  <c r="CG184" i="34"/>
  <c r="AG4" i="34"/>
  <c r="A50" i="39" s="1"/>
  <c r="CE199" i="34"/>
  <c r="AF8" i="34"/>
  <c r="BL12" i="34"/>
  <c r="CG264" i="34"/>
  <c r="AO8" i="34"/>
  <c r="Y11" i="34"/>
  <c r="AS13" i="34"/>
  <c r="BA15" i="34"/>
  <c r="BE16" i="34"/>
  <c r="CA139" i="34"/>
  <c r="BB6" i="34"/>
  <c r="BN7" i="34"/>
  <c r="Z9" i="34"/>
  <c r="AL10" i="34"/>
  <c r="AP11" i="34"/>
  <c r="BB12" i="34"/>
  <c r="BN13" i="34"/>
  <c r="BR14" i="34"/>
  <c r="AH16" i="34"/>
  <c r="AE6" i="34"/>
  <c r="AE11" i="34"/>
  <c r="BK15" i="34"/>
  <c r="AA18" i="34"/>
  <c r="AA19" i="34"/>
  <c r="W20" i="34"/>
  <c r="BO20" i="34"/>
  <c r="BG21" i="34"/>
  <c r="BC22" i="34"/>
  <c r="AY23" i="34"/>
  <c r="AQ24" i="34"/>
  <c r="AY8" i="34"/>
  <c r="AI12" i="34"/>
  <c r="AY15" i="34"/>
  <c r="BD17" i="34"/>
  <c r="AZ18" i="34"/>
  <c r="AR19" i="34"/>
  <c r="AN20" i="34"/>
  <c r="AJ21" i="34"/>
  <c r="AB22" i="34"/>
  <c r="X23" i="34"/>
  <c r="BP23" i="34"/>
  <c r="BH24" i="34"/>
  <c r="AV25" i="34"/>
  <c r="AF26" i="34"/>
  <c r="BL26" i="34"/>
  <c r="AU6" i="34"/>
  <c r="AM9" i="34"/>
  <c r="W12" i="34"/>
  <c r="BC14" i="34"/>
  <c r="AE17" i="34"/>
  <c r="BM17" i="34"/>
  <c r="AW18" i="34"/>
  <c r="AG19" i="34"/>
  <c r="BM19" i="34"/>
  <c r="AW20" i="34"/>
  <c r="AG21" i="34"/>
  <c r="BM21" i="34"/>
  <c r="AW22" i="34"/>
  <c r="AG23" i="34"/>
  <c r="BM23" i="34"/>
  <c r="AW24" i="34"/>
  <c r="BR5" i="34"/>
  <c r="AA9" i="34"/>
  <c r="ET124" i="33"/>
  <c r="CF33" i="34"/>
  <c r="CF71" i="34"/>
  <c r="CF18" i="34"/>
  <c r="CF139" i="34"/>
  <c r="CG206" i="34"/>
  <c r="CE277" i="34"/>
  <c r="CF269" i="34"/>
  <c r="CF248" i="34"/>
  <c r="CF222" i="34"/>
  <c r="AU4" i="34"/>
  <c r="B30" i="39" s="1"/>
  <c r="CF238" i="34"/>
  <c r="AV4" i="34"/>
  <c r="B31" i="39" s="1"/>
  <c r="BP5" i="34"/>
  <c r="BA5" i="34"/>
  <c r="BL6" i="34"/>
  <c r="AF14" i="34"/>
  <c r="AD5" i="34"/>
  <c r="BE10" i="34"/>
  <c r="AC14" i="34"/>
  <c r="AC16" i="34"/>
  <c r="CA26" i="34"/>
  <c r="BR6" i="34"/>
  <c r="AX8" i="34"/>
  <c r="BR9" i="34"/>
  <c r="BF11" i="34"/>
  <c r="AH13" i="34"/>
  <c r="BF14" i="34"/>
  <c r="AX16" i="34"/>
  <c r="BK8" i="34"/>
  <c r="AU14" i="34"/>
  <c r="AM18" i="34"/>
  <c r="AY19" i="34"/>
  <c r="BC20" i="34"/>
  <c r="W22" i="34"/>
  <c r="AA23" i="34"/>
  <c r="AI24" i="34"/>
  <c r="AY9" i="34"/>
  <c r="BO13" i="34"/>
  <c r="AR17" i="34"/>
  <c r="BH18" i="34"/>
  <c r="BP19" i="34"/>
  <c r="X21" i="34"/>
  <c r="AN22" i="34"/>
  <c r="AR23" i="34"/>
  <c r="AZ24" i="34"/>
  <c r="BD25" i="34"/>
  <c r="AV26" i="34"/>
  <c r="W10" i="34"/>
  <c r="AM13" i="34"/>
  <c r="BC16" i="34"/>
  <c r="Y18" i="34"/>
  <c r="BM18" i="34"/>
  <c r="BE19" i="34"/>
  <c r="BE20" i="34"/>
  <c r="AW21" i="34"/>
  <c r="AO22" i="34"/>
  <c r="AO23" i="34"/>
  <c r="AG24" i="34"/>
  <c r="CA191" i="34"/>
  <c r="BG9" i="34"/>
  <c r="AQ12" i="34"/>
  <c r="AA15" i="34"/>
  <c r="AL17" i="34"/>
  <c r="BR17" i="34"/>
  <c r="BB18" i="34"/>
  <c r="AL19" i="34"/>
  <c r="BR19" i="34"/>
  <c r="BB20" i="34"/>
  <c r="AL21" i="34"/>
  <c r="BR21" i="34"/>
  <c r="BB22" i="34"/>
  <c r="AL23" i="34"/>
  <c r="BR23" i="34"/>
  <c r="BB24" i="34"/>
  <c r="AL25" i="34"/>
  <c r="BR25" i="34"/>
  <c r="BB26" i="34"/>
  <c r="AL27" i="34"/>
  <c r="BQ24" i="34"/>
  <c r="AK26" i="34"/>
  <c r="AQ27" i="34"/>
  <c r="AF28" i="34"/>
  <c r="BL28" i="34"/>
  <c r="AV29" i="34"/>
  <c r="AF30" i="34"/>
  <c r="BL30" i="34"/>
  <c r="AV31" i="34"/>
  <c r="AF32" i="34"/>
  <c r="BL32" i="34"/>
  <c r="AV33" i="34"/>
  <c r="AF34" i="34"/>
  <c r="BL34" i="34"/>
  <c r="AV35" i="34"/>
  <c r="AF36" i="34"/>
  <c r="BL36" i="34"/>
  <c r="AV37" i="34"/>
  <c r="AF38" i="34"/>
  <c r="BK25" i="34"/>
  <c r="AB27" i="34"/>
  <c r="BQ27" i="34"/>
  <c r="BA28" i="34"/>
  <c r="AK29" i="34"/>
  <c r="BQ29" i="34"/>
  <c r="BA30" i="34"/>
  <c r="AK31" i="34"/>
  <c r="BQ31" i="34"/>
  <c r="BA32" i="34"/>
  <c r="AK33" i="34"/>
  <c r="BQ33" i="34"/>
  <c r="BA34" i="34"/>
  <c r="AK35" i="34"/>
  <c r="BQ35" i="34"/>
  <c r="BA36" i="34"/>
  <c r="AK37" i="34"/>
  <c r="BQ37" i="34"/>
  <c r="BA38" i="34"/>
  <c r="AK39" i="34"/>
  <c r="BQ39" i="34"/>
  <c r="AW25" i="34"/>
  <c r="BM26" i="34"/>
  <c r="BI27" i="34"/>
  <c r="AT28" i="34"/>
  <c r="AD29" i="34"/>
  <c r="BJ29" i="34"/>
  <c r="AT30" i="34"/>
  <c r="AD31" i="34"/>
  <c r="BJ31" i="34"/>
  <c r="AT32" i="34"/>
  <c r="AD33" i="34"/>
  <c r="BB33" i="34"/>
  <c r="Z34" i="34"/>
  <c r="AT34" i="34"/>
  <c r="BR34" i="34"/>
  <c r="AP35" i="34"/>
  <c r="BJ35" i="34"/>
  <c r="AL36" i="34"/>
  <c r="BF36" i="34"/>
  <c r="AD37" i="34"/>
  <c r="BB37" i="34"/>
  <c r="Z38" i="34"/>
  <c r="AT38" i="34"/>
  <c r="AY25" i="34"/>
  <c r="AQ26" i="34"/>
  <c r="AE27" i="34"/>
  <c r="BK27" i="34"/>
  <c r="AI28" i="34"/>
  <c r="BC28" i="34"/>
  <c r="AE29" i="34"/>
  <c r="AY29" i="34"/>
  <c r="W30" i="34"/>
  <c r="AU30" i="34"/>
  <c r="BO30" i="34"/>
  <c r="AM31" i="34"/>
  <c r="BK31" i="34"/>
  <c r="AI32" i="34"/>
  <c r="AY32" i="34"/>
  <c r="BO32" i="34"/>
  <c r="AI33" i="34"/>
  <c r="AY33" i="34"/>
  <c r="BO33" i="34"/>
  <c r="AI34" i="34"/>
  <c r="AY34" i="34"/>
  <c r="BO34" i="34"/>
  <c r="AI35" i="34"/>
  <c r="AY35" i="34"/>
  <c r="BO35" i="34"/>
  <c r="ET156" i="33"/>
  <c r="CG10" i="34"/>
  <c r="CE16" i="34"/>
  <c r="CF21" i="34"/>
  <c r="CG26" i="34"/>
  <c r="CE32" i="34"/>
  <c r="CF37" i="34"/>
  <c r="CG42" i="34"/>
  <c r="CE48" i="34"/>
  <c r="CF53" i="34"/>
  <c r="CG58" i="34"/>
  <c r="CE64" i="34"/>
  <c r="CF69" i="34"/>
  <c r="CG74" i="34"/>
  <c r="CE80" i="34"/>
  <c r="CF8" i="34"/>
  <c r="CG13" i="34"/>
  <c r="CE19" i="34"/>
  <c r="CF24" i="34"/>
  <c r="CG29" i="34"/>
  <c r="CE35" i="34"/>
  <c r="CF40" i="34"/>
  <c r="CG45" i="34"/>
  <c r="CE51" i="34"/>
  <c r="CF56" i="34"/>
  <c r="CG61" i="34"/>
  <c r="CE67" i="34"/>
  <c r="CF72" i="34"/>
  <c r="CG77" i="34"/>
  <c r="CE83" i="34"/>
  <c r="CF88" i="34"/>
  <c r="CG93" i="34"/>
  <c r="CG8" i="34"/>
  <c r="CE14" i="34"/>
  <c r="CF19" i="34"/>
  <c r="CG24" i="34"/>
  <c r="CE30" i="34"/>
  <c r="CF35" i="34"/>
  <c r="CG40" i="34"/>
  <c r="CE46" i="34"/>
  <c r="CF51" i="34"/>
  <c r="CG56" i="34"/>
  <c r="CE62" i="34"/>
  <c r="CF67" i="34"/>
  <c r="CG72" i="34"/>
  <c r="CE78" i="34"/>
  <c r="CF83" i="34"/>
  <c r="CE25" i="34"/>
  <c r="CF46" i="34"/>
  <c r="CG67" i="34"/>
  <c r="CE86" i="34"/>
  <c r="CE93" i="34"/>
  <c r="CG98" i="34"/>
  <c r="CE21" i="34"/>
  <c r="CF42" i="34"/>
  <c r="CG63" i="34"/>
  <c r="CG84" i="34"/>
  <c r="CG91" i="34"/>
  <c r="CG97" i="34"/>
  <c r="CE103" i="34"/>
  <c r="CF108" i="34"/>
  <c r="CG113" i="34"/>
  <c r="CE119" i="34"/>
  <c r="CF124" i="34"/>
  <c r="CG129" i="34"/>
  <c r="CE135" i="34"/>
  <c r="CF140" i="34"/>
  <c r="CG145" i="34"/>
  <c r="CE151" i="34"/>
  <c r="CF156" i="34"/>
  <c r="CG161" i="34"/>
  <c r="CE167" i="34"/>
  <c r="CF172" i="34"/>
  <c r="CG177" i="34"/>
  <c r="CE183" i="34"/>
  <c r="CF188" i="34"/>
  <c r="CG23" i="34"/>
  <c r="CE45" i="34"/>
  <c r="CF66" i="34"/>
  <c r="CF85" i="34"/>
  <c r="CG92" i="34"/>
  <c r="CF98" i="34"/>
  <c r="CG103" i="34"/>
  <c r="CE109" i="34"/>
  <c r="CF114" i="34"/>
  <c r="CG119" i="34"/>
  <c r="ET107" i="33"/>
  <c r="ET117" i="33"/>
  <c r="ET123" i="33"/>
  <c r="ET150" i="33"/>
  <c r="ET158" i="33"/>
  <c r="ET106" i="33"/>
  <c r="ET114" i="33"/>
  <c r="ET122" i="33"/>
  <c r="ET151" i="33"/>
  <c r="ET155" i="33"/>
  <c r="ET159" i="33"/>
  <c r="ET116" i="33"/>
  <c r="ET140" i="33"/>
  <c r="CF75" i="34"/>
  <c r="CG80" i="34"/>
  <c r="CF14" i="34"/>
  <c r="CG35" i="34"/>
  <c r="CE57" i="34"/>
  <c r="CF78" i="34"/>
  <c r="CF89" i="34"/>
  <c r="CE96" i="34"/>
  <c r="CF10" i="34"/>
  <c r="CG31" i="34"/>
  <c r="CE53" i="34"/>
  <c r="CF74" i="34"/>
  <c r="CE88" i="34"/>
  <c r="CE95" i="34"/>
  <c r="CF100" i="34"/>
  <c r="CG105" i="34"/>
  <c r="CE111" i="34"/>
  <c r="CF116" i="34"/>
  <c r="CG121" i="34"/>
  <c r="CE127" i="34"/>
  <c r="CF132" i="34"/>
  <c r="CG137" i="34"/>
  <c r="CE143" i="34"/>
  <c r="CF148" i="34"/>
  <c r="CG153" i="34"/>
  <c r="CE159" i="34"/>
  <c r="CF164" i="34"/>
  <c r="CG169" i="34"/>
  <c r="CE175" i="34"/>
  <c r="CF180" i="34"/>
  <c r="CG185" i="34"/>
  <c r="CE13" i="34"/>
  <c r="CF34" i="34"/>
  <c r="CG55" i="34"/>
  <c r="CE77" i="34"/>
  <c r="CE89" i="34"/>
  <c r="CG95" i="34"/>
  <c r="CE101" i="34"/>
  <c r="CF106" i="34"/>
  <c r="CG111" i="34"/>
  <c r="CE117" i="34"/>
  <c r="CF122" i="34"/>
  <c r="CG127" i="34"/>
  <c r="CE133" i="34"/>
  <c r="CF138" i="34"/>
  <c r="CG143" i="34"/>
  <c r="CE149" i="34"/>
  <c r="CF154" i="34"/>
  <c r="CG159" i="34"/>
  <c r="CE165" i="34"/>
  <c r="CF170" i="34"/>
  <c r="CG175" i="34"/>
  <c r="CF6" i="34"/>
  <c r="CG86" i="34"/>
  <c r="CG104" i="34"/>
  <c r="CF115" i="34"/>
  <c r="CE126" i="34"/>
  <c r="CG136" i="34"/>
  <c r="CF147" i="34"/>
  <c r="CE158" i="34"/>
  <c r="CG168" i="34"/>
  <c r="CF179" i="34"/>
  <c r="CG186" i="34"/>
  <c r="CG192" i="34"/>
  <c r="CE198" i="34"/>
  <c r="CF203" i="34"/>
  <c r="CG208" i="34"/>
  <c r="CE214" i="34"/>
  <c r="CF219" i="34"/>
  <c r="CF54" i="34"/>
  <c r="CE100" i="34"/>
  <c r="CG110" i="34"/>
  <c r="CF121" i="34"/>
  <c r="CE17" i="34"/>
  <c r="CF90" i="34"/>
  <c r="CE106" i="34"/>
  <c r="CG116" i="34"/>
  <c r="CF127" i="34"/>
  <c r="CE138" i="34"/>
  <c r="CG148" i="34"/>
  <c r="CF159" i="34"/>
  <c r="CE170" i="34"/>
  <c r="CG180" i="34"/>
  <c r="CG187" i="34"/>
  <c r="CF193" i="34"/>
  <c r="CG198" i="34"/>
  <c r="CE204" i="34"/>
  <c r="CF209" i="34"/>
  <c r="CG214" i="34"/>
  <c r="CE220" i="34"/>
  <c r="CF225" i="34"/>
  <c r="CG230" i="34"/>
  <c r="CE236" i="34"/>
  <c r="CF241" i="34"/>
  <c r="CG246" i="34"/>
  <c r="CF117" i="34"/>
  <c r="CF145" i="34"/>
  <c r="CG166" i="34"/>
  <c r="CF185" i="34"/>
  <c r="CE197" i="34"/>
  <c r="CG207" i="34"/>
  <c r="CF218" i="34"/>
  <c r="CF226" i="34"/>
  <c r="CG233" i="34"/>
  <c r="CG240" i="34"/>
  <c r="CG247" i="34"/>
  <c r="CE253" i="34"/>
  <c r="CF258" i="34"/>
  <c r="CG263" i="34"/>
  <c r="CE269" i="34"/>
  <c r="CF274" i="34"/>
  <c r="CG279" i="34"/>
  <c r="CA7" i="34"/>
  <c r="CA23" i="34"/>
  <c r="CA39" i="34"/>
  <c r="CA55" i="34"/>
  <c r="CF109" i="34"/>
  <c r="CF141" i="34"/>
  <c r="BQ14" i="34"/>
  <c r="BA14" i="34"/>
  <c r="AK14" i="34"/>
  <c r="BQ13" i="34"/>
  <c r="BA13" i="34"/>
  <c r="AK13" i="34"/>
  <c r="BQ12" i="34"/>
  <c r="BA12" i="34"/>
  <c r="AK12" i="34"/>
  <c r="BQ11" i="34"/>
  <c r="BA11" i="34"/>
  <c r="AK11" i="34"/>
  <c r="BQ10" i="34"/>
  <c r="BA10" i="34"/>
  <c r="AK10" i="34"/>
  <c r="BQ9" i="34"/>
  <c r="BA9" i="34"/>
  <c r="AK9" i="34"/>
  <c r="BQ8" i="34"/>
  <c r="BA8" i="34"/>
  <c r="AK8" i="34"/>
  <c r="BQ7" i="34"/>
  <c r="BA7" i="34"/>
  <c r="AK7" i="34"/>
  <c r="BQ6" i="34"/>
  <c r="AQ6" i="34"/>
  <c r="CA167" i="34"/>
  <c r="CA99" i="34"/>
  <c r="CE242" i="34"/>
  <c r="AB17" i="34"/>
  <c r="BH16" i="34"/>
  <c r="AR16" i="34"/>
  <c r="AB16" i="34"/>
  <c r="BH15" i="34"/>
  <c r="AR15" i="34"/>
  <c r="AB15" i="34"/>
  <c r="BH14" i="34"/>
  <c r="AR14" i="34"/>
  <c r="AB14" i="34"/>
  <c r="BH13" i="34"/>
  <c r="AR13" i="34"/>
  <c r="AB13" i="34"/>
  <c r="BH12" i="34"/>
  <c r="AR12" i="34"/>
  <c r="AB12" i="34"/>
  <c r="BH11" i="34"/>
  <c r="AR11" i="34"/>
  <c r="AB11" i="34"/>
  <c r="BH10" i="34"/>
  <c r="AR10" i="34"/>
  <c r="AB10" i="34"/>
  <c r="BH9" i="34"/>
  <c r="AR9" i="34"/>
  <c r="AB9" i="34"/>
  <c r="BH8" i="34"/>
  <c r="AR8" i="34"/>
  <c r="AB8" i="34"/>
  <c r="BH7" i="34"/>
  <c r="AR7" i="34"/>
  <c r="AB7" i="34"/>
  <c r="BF6" i="34"/>
  <c r="Z6" i="34"/>
  <c r="CA195" i="34"/>
  <c r="CA131" i="34"/>
  <c r="CG280" i="34"/>
  <c r="CF125" i="34"/>
  <c r="AW6" i="34"/>
  <c r="AG6" i="34"/>
  <c r="CA186" i="34"/>
  <c r="CA170" i="34"/>
  <c r="CA154" i="34"/>
  <c r="CA138" i="34"/>
  <c r="CA122" i="34"/>
  <c r="CA106" i="34"/>
  <c r="CA74" i="34"/>
  <c r="CA22" i="34"/>
  <c r="CG268" i="34"/>
  <c r="CF247" i="34"/>
  <c r="CG217" i="34"/>
  <c r="CF165" i="34"/>
  <c r="BD6" i="34"/>
  <c r="AN6" i="34"/>
  <c r="X6" i="34"/>
  <c r="CA193" i="34"/>
  <c r="CA177" i="34"/>
  <c r="CA161" i="34"/>
  <c r="CA145" i="34"/>
  <c r="CA129" i="34"/>
  <c r="CA113" i="34"/>
  <c r="CA87" i="34"/>
  <c r="CA50" i="34"/>
  <c r="CE278" i="34"/>
  <c r="CG256" i="34"/>
  <c r="CF231" i="34"/>
  <c r="CG193" i="34"/>
  <c r="CE104" i="34"/>
  <c r="CA200" i="34"/>
  <c r="CA184" i="34"/>
  <c r="CA168" i="34"/>
  <c r="CA152" i="34"/>
  <c r="CA136" i="34"/>
  <c r="CA120" i="34"/>
  <c r="CA102" i="34"/>
  <c r="CA70" i="34"/>
  <c r="CA14" i="34"/>
  <c r="CE266" i="34"/>
  <c r="CG243" i="34"/>
  <c r="CF212" i="34"/>
  <c r="CG154" i="34"/>
  <c r="CA101" i="34"/>
  <c r="CA85" i="34"/>
  <c r="CA69" i="34"/>
  <c r="CA53" i="34"/>
  <c r="CA37" i="34"/>
  <c r="CA21" i="34"/>
  <c r="CE279" i="34"/>
  <c r="CG273" i="34"/>
  <c r="CF268" i="34"/>
  <c r="CE263" i="34"/>
  <c r="CG257" i="34"/>
  <c r="CF252" i="34"/>
  <c r="CE247" i="34"/>
  <c r="CG239" i="34"/>
  <c r="CG232" i="34"/>
  <c r="CG225" i="34"/>
  <c r="CE217" i="34"/>
  <c r="CF206" i="34"/>
  <c r="CG195" i="34"/>
  <c r="CG183" i="34"/>
  <c r="CE164" i="34"/>
  <c r="CG142" i="34"/>
  <c r="CE112" i="34"/>
  <c r="CA100" i="34"/>
  <c r="CA84" i="34"/>
  <c r="CA68" i="34"/>
  <c r="CA52" i="34"/>
  <c r="CA36" i="34"/>
  <c r="CA20" i="34"/>
  <c r="CG278" i="34"/>
  <c r="CF273" i="34"/>
  <c r="CE268" i="34"/>
  <c r="CG262" i="34"/>
  <c r="CF257" i="34"/>
  <c r="CE252" i="34"/>
  <c r="CF246" i="34"/>
  <c r="CF239" i="34"/>
  <c r="CF232" i="34"/>
  <c r="CE225" i="34"/>
  <c r="CF216" i="34"/>
  <c r="CG205" i="34"/>
  <c r="CE195" i="34"/>
  <c r="CG182" i="34"/>
  <c r="CG162" i="34"/>
  <c r="CE136" i="34"/>
  <c r="CG43" i="34"/>
  <c r="CA43" i="34"/>
  <c r="CA19" i="34"/>
  <c r="CF282" i="34"/>
  <c r="CG275" i="34"/>
  <c r="CG267" i="34"/>
  <c r="CE261" i="34"/>
  <c r="CF254" i="34"/>
  <c r="CE246" i="34"/>
  <c r="CE237" i="34"/>
  <c r="CF228" i="34"/>
  <c r="CG215" i="34"/>
  <c r="CF202" i="34"/>
  <c r="CE189" i="34"/>
  <c r="CF161" i="34"/>
  <c r="CG134" i="34"/>
  <c r="CF22" i="34"/>
  <c r="CE240" i="34"/>
  <c r="CF233" i="34"/>
  <c r="CG226" i="34"/>
  <c r="CG218" i="34"/>
  <c r="CE212" i="34"/>
  <c r="CF205" i="34"/>
  <c r="CF197" i="34"/>
  <c r="CG190" i="34"/>
  <c r="CF182" i="34"/>
  <c r="CF167" i="34"/>
  <c r="CE154" i="34"/>
  <c r="CG140" i="34"/>
  <c r="CG124" i="34"/>
  <c r="CF111" i="34"/>
  <c r="CG96" i="34"/>
  <c r="CF129" i="34"/>
  <c r="CE116" i="34"/>
  <c r="CG102" i="34"/>
  <c r="CE33" i="34"/>
  <c r="CG216" i="34"/>
  <c r="CE210" i="34"/>
  <c r="CE202" i="34"/>
  <c r="CF195" i="34"/>
  <c r="CG188" i="34"/>
  <c r="CG176" i="34"/>
  <c r="CF163" i="34"/>
  <c r="CE150" i="34"/>
  <c r="CE134" i="34"/>
  <c r="CG120" i="34"/>
  <c r="CF107" i="34"/>
  <c r="CF70" i="34"/>
  <c r="CF178" i="34"/>
  <c r="CG171" i="34"/>
  <c r="CG163" i="34"/>
  <c r="CE157" i="34"/>
  <c r="CF150" i="34"/>
  <c r="CF142" i="34"/>
  <c r="CG135" i="34"/>
  <c r="CE129" i="34"/>
  <c r="CE121" i="34"/>
  <c r="CF110" i="34"/>
  <c r="CG99" i="34"/>
  <c r="CF87" i="34"/>
  <c r="CF50" i="34"/>
  <c r="CG7" i="34"/>
  <c r="CE179" i="34"/>
  <c r="CF168" i="34"/>
  <c r="CG157" i="34"/>
  <c r="CE147" i="34"/>
  <c r="CF136" i="34"/>
  <c r="CG125" i="34"/>
  <c r="CE115" i="34"/>
  <c r="CF104" i="34"/>
  <c r="CF93" i="34"/>
  <c r="CE69" i="34"/>
  <c r="CF26" i="34"/>
  <c r="CG94" i="34"/>
  <c r="CE73" i="34"/>
  <c r="CF30" i="34"/>
  <c r="CF79" i="34"/>
  <c r="CG68" i="34"/>
  <c r="CE58" i="34"/>
  <c r="CF47" i="34"/>
  <c r="CG36" i="34"/>
  <c r="CE26" i="34"/>
  <c r="CF15" i="34"/>
  <c r="CF84" i="34"/>
  <c r="CG73" i="34"/>
  <c r="CE63" i="34"/>
  <c r="CF52" i="34"/>
  <c r="CG41" i="34"/>
  <c r="CE31" i="34"/>
  <c r="CF20" i="34"/>
  <c r="CG9" i="34"/>
  <c r="CE84" i="34"/>
  <c r="CF73" i="34"/>
  <c r="CG62" i="34"/>
  <c r="CE52" i="34"/>
  <c r="CF41" i="34"/>
  <c r="CG30" i="34"/>
  <c r="CE20" i="34"/>
  <c r="CF9" i="34"/>
  <c r="ET108" i="33"/>
  <c r="ET153" i="33"/>
  <c r="ET125" i="33"/>
  <c r="AG15" i="34"/>
  <c r="BM14" i="34"/>
  <c r="AW14" i="34"/>
  <c r="AG14" i="34"/>
  <c r="BM13" i="34"/>
  <c r="AW13" i="34"/>
  <c r="AG13" i="34"/>
  <c r="BM12" i="34"/>
  <c r="AW12" i="34"/>
  <c r="AG12" i="34"/>
  <c r="BM11" i="34"/>
  <c r="AW11" i="34"/>
  <c r="AG11" i="34"/>
  <c r="BM10" i="34"/>
  <c r="AW10" i="34"/>
  <c r="AG10" i="34"/>
  <c r="BM9" i="34"/>
  <c r="AW9" i="34"/>
  <c r="AG9" i="34"/>
  <c r="BM8" i="34"/>
  <c r="AW8" i="34"/>
  <c r="AG8" i="34"/>
  <c r="BM7" i="34"/>
  <c r="AW7" i="34"/>
  <c r="AG7" i="34"/>
  <c r="BM6" i="34"/>
  <c r="AI6" i="34"/>
  <c r="CA151" i="34"/>
  <c r="CA67" i="34"/>
  <c r="CG209" i="34"/>
  <c r="X17" i="34"/>
  <c r="BD16" i="34"/>
  <c r="AN16" i="34"/>
  <c r="X16" i="34"/>
  <c r="BD15" i="34"/>
  <c r="AN15" i="34"/>
  <c r="X15" i="34"/>
  <c r="BD14" i="34"/>
  <c r="AN14" i="34"/>
  <c r="X14" i="34"/>
  <c r="BD13" i="34"/>
  <c r="AN13" i="34"/>
  <c r="X13" i="34"/>
  <c r="BD12" i="34"/>
  <c r="AN12" i="34"/>
  <c r="X12" i="34"/>
  <c r="BD11" i="34"/>
  <c r="AN11" i="34"/>
  <c r="X11" i="34"/>
  <c r="BD10" i="34"/>
  <c r="AN10" i="34"/>
  <c r="X10" i="34"/>
  <c r="BD9" i="34"/>
  <c r="AN9" i="34"/>
  <c r="X9" i="34"/>
  <c r="BD8" i="34"/>
  <c r="AN8" i="34"/>
  <c r="X8" i="34"/>
  <c r="BD7" i="34"/>
  <c r="AN7" i="34"/>
  <c r="X7" i="34"/>
  <c r="AX6" i="34"/>
  <c r="CA179" i="34"/>
  <c r="CA115" i="34"/>
  <c r="CF259" i="34"/>
  <c r="BI6" i="34"/>
  <c r="AS6" i="34"/>
  <c r="AC6" i="34"/>
  <c r="CA198" i="34"/>
  <c r="CA182" i="34"/>
  <c r="CA166" i="34"/>
  <c r="CA150" i="34"/>
  <c r="CA134" i="34"/>
  <c r="CA118" i="34"/>
  <c r="CA98" i="34"/>
  <c r="CA66" i="34"/>
  <c r="CA6" i="34"/>
  <c r="CF263" i="34"/>
  <c r="CF240" i="34"/>
  <c r="CE207" i="34"/>
  <c r="CE144" i="34"/>
  <c r="AZ6" i="34"/>
  <c r="AJ6" i="34"/>
  <c r="CA189" i="34"/>
  <c r="CA173" i="34"/>
  <c r="CA157" i="34"/>
  <c r="CA141" i="34"/>
  <c r="CA125" i="34"/>
  <c r="CA109" i="34"/>
  <c r="CA79" i="34"/>
  <c r="CA34" i="34"/>
  <c r="CG272" i="34"/>
  <c r="CF251" i="34"/>
  <c r="CF224" i="34"/>
  <c r="CE181" i="34"/>
  <c r="W6" i="34"/>
  <c r="CA196" i="34"/>
  <c r="CA180" i="34"/>
  <c r="CA164" i="34"/>
  <c r="CA148" i="34"/>
  <c r="CA132" i="34"/>
  <c r="CA116" i="34"/>
  <c r="CA94" i="34"/>
  <c r="CA62" i="34"/>
  <c r="CE282" i="34"/>
  <c r="CG260" i="34"/>
  <c r="CG236" i="34"/>
  <c r="CG201" i="34"/>
  <c r="CF133" i="34"/>
  <c r="CA97" i="34"/>
  <c r="CA81" i="34"/>
  <c r="CA65" i="34"/>
  <c r="CA49" i="34"/>
  <c r="CA33" i="34"/>
  <c r="CA17" i="34"/>
  <c r="CG277" i="34"/>
  <c r="CF272" i="34"/>
  <c r="CE267" i="34"/>
  <c r="CG261" i="34"/>
  <c r="CF256" i="34"/>
  <c r="CE251" i="34"/>
  <c r="CE245" i="34"/>
  <c r="CE238" i="34"/>
  <c r="CE231" i="34"/>
  <c r="CG223" i="34"/>
  <c r="CF214" i="34"/>
  <c r="CG203" i="34"/>
  <c r="CE193" i="34"/>
  <c r="CE180" i="34"/>
  <c r="CG158" i="34"/>
  <c r="CF137" i="34"/>
  <c r="CF101" i="34"/>
  <c r="CA96" i="34"/>
  <c r="CA80" i="34"/>
  <c r="CA64" i="34"/>
  <c r="CA48" i="34"/>
  <c r="CA32" i="34"/>
  <c r="CA16" i="34"/>
  <c r="CG282" i="34"/>
  <c r="CF277" i="34"/>
  <c r="CE272" i="34"/>
  <c r="CG266" i="34"/>
  <c r="CF261" i="34"/>
  <c r="CE256" i="34"/>
  <c r="CG250" i="34"/>
  <c r="CG244" i="34"/>
  <c r="CG237" i="34"/>
  <c r="CF230" i="34"/>
  <c r="CF223" i="34"/>
  <c r="CG213" i="34"/>
  <c r="CE203" i="34"/>
  <c r="CF192" i="34"/>
  <c r="CG178" i="34"/>
  <c r="CF157" i="34"/>
  <c r="CG130" i="34"/>
  <c r="CA59" i="34"/>
  <c r="CA35" i="34"/>
  <c r="CA15" i="34"/>
  <c r="CE281" i="34"/>
  <c r="CE273" i="34"/>
  <c r="CF266" i="34"/>
  <c r="CG259" i="34"/>
  <c r="CG251" i="34"/>
  <c r="CF244" i="34"/>
  <c r="CF235" i="34"/>
  <c r="CG224" i="34"/>
  <c r="CE213" i="34"/>
  <c r="CG199" i="34"/>
  <c r="CE182" i="34"/>
  <c r="CE156" i="34"/>
  <c r="CE128" i="34"/>
  <c r="CF245" i="34"/>
  <c r="CG238" i="34"/>
  <c r="CE232" i="34"/>
  <c r="CE224" i="34"/>
  <c r="CF217" i="34"/>
  <c r="CG210" i="34"/>
  <c r="CG202" i="34"/>
  <c r="CE196" i="34"/>
  <c r="CF189" i="34"/>
  <c r="CE178" i="34"/>
  <c r="CG164" i="34"/>
  <c r="CF151" i="34"/>
  <c r="CF135" i="34"/>
  <c r="CE122" i="34"/>
  <c r="CG108" i="34"/>
  <c r="CE81" i="34"/>
  <c r="CG126" i="34"/>
  <c r="CF113" i="34"/>
  <c r="CF95" i="34"/>
  <c r="CG11" i="34"/>
  <c r="CF215" i="34"/>
  <c r="CF207" i="34"/>
  <c r="CG200" i="34"/>
  <c r="CE194" i="34"/>
  <c r="CE185" i="34"/>
  <c r="CE174" i="34"/>
  <c r="CG160" i="34"/>
  <c r="CG144" i="34"/>
  <c r="CF131" i="34"/>
  <c r="CE118" i="34"/>
  <c r="CE102" i="34"/>
  <c r="CE49" i="34"/>
  <c r="CE177" i="34"/>
  <c r="CE169" i="34"/>
  <c r="CF162" i="34"/>
  <c r="CG155" i="34"/>
  <c r="CG147" i="34"/>
  <c r="CE141" i="34"/>
  <c r="CF134" i="34"/>
  <c r="CF126" i="34"/>
  <c r="CF118" i="34"/>
  <c r="CG107" i="34"/>
  <c r="CE97" i="34"/>
  <c r="CF82" i="34"/>
  <c r="CG39" i="34"/>
  <c r="CE187" i="34"/>
  <c r="CF176" i="34"/>
  <c r="CG165" i="34"/>
  <c r="CE155" i="34"/>
  <c r="CF144" i="34"/>
  <c r="CG133" i="34"/>
  <c r="CE123" i="34"/>
  <c r="CF112" i="34"/>
  <c r="CG101" i="34"/>
  <c r="CE90" i="34"/>
  <c r="CF58" i="34"/>
  <c r="CG15" i="34"/>
  <c r="CF91" i="34"/>
  <c r="CF62" i="34"/>
  <c r="CG19" i="34"/>
  <c r="CG76" i="34"/>
  <c r="CE66" i="34"/>
  <c r="CF55" i="34"/>
  <c r="CG44" i="34"/>
  <c r="CE34" i="34"/>
  <c r="CF23" i="34"/>
  <c r="CG12" i="34"/>
  <c r="CF92" i="34"/>
  <c r="CG81" i="34"/>
  <c r="CE71" i="34"/>
  <c r="CF60" i="34"/>
  <c r="CG49" i="34"/>
  <c r="CE39" i="34"/>
  <c r="CF28" i="34"/>
  <c r="CG17" i="34"/>
  <c r="CE7" i="34"/>
  <c r="CF81" i="34"/>
  <c r="CG70" i="34"/>
  <c r="CE60" i="34"/>
  <c r="CF49" i="34"/>
  <c r="CG38" i="34"/>
  <c r="CE28" i="34"/>
  <c r="CF17" i="34"/>
  <c r="CG6" i="34"/>
  <c r="ET149" i="33"/>
  <c r="ET118" i="33"/>
  <c r="ET154" i="33"/>
  <c r="AC9" i="34"/>
  <c r="BI8" i="34"/>
  <c r="AS8" i="34"/>
  <c r="AC8" i="34"/>
  <c r="BI7" i="34"/>
  <c r="AS7" i="34"/>
  <c r="AC7" i="34"/>
  <c r="BG6" i="34"/>
  <c r="AA6" i="34"/>
  <c r="CA199" i="34"/>
  <c r="CA135" i="34"/>
  <c r="CA10" i="34"/>
  <c r="CF149" i="34"/>
  <c r="BP16" i="34"/>
  <c r="AZ16" i="34"/>
  <c r="AJ16" i="34"/>
  <c r="BP15" i="34"/>
  <c r="AZ15" i="34"/>
  <c r="AJ15" i="34"/>
  <c r="BP14" i="34"/>
  <c r="AZ14" i="34"/>
  <c r="AJ14" i="34"/>
  <c r="BP13" i="34"/>
  <c r="AZ13" i="34"/>
  <c r="AJ13" i="34"/>
  <c r="BP12" i="34"/>
  <c r="AZ12" i="34"/>
  <c r="AJ12" i="34"/>
  <c r="BP11" i="34"/>
  <c r="AZ11" i="34"/>
  <c r="AJ11" i="34"/>
  <c r="BP10" i="34"/>
  <c r="AZ10" i="34"/>
  <c r="AJ10" i="34"/>
  <c r="BP9" i="34"/>
  <c r="AZ9" i="34"/>
  <c r="AJ9" i="34"/>
  <c r="BP8" i="34"/>
  <c r="AZ8" i="34"/>
  <c r="AJ8" i="34"/>
  <c r="BP7" i="34"/>
  <c r="AZ7" i="34"/>
  <c r="AJ7" i="34"/>
  <c r="BP6" i="34"/>
  <c r="AP6" i="34"/>
  <c r="CA163" i="34"/>
  <c r="CA91" i="34"/>
  <c r="CE235" i="34"/>
  <c r="BE6" i="34"/>
  <c r="AO6" i="34"/>
  <c r="Y6" i="34"/>
  <c r="CA194" i="34"/>
  <c r="CA178" i="34"/>
  <c r="CA162" i="34"/>
  <c r="CA146" i="34"/>
  <c r="CA130" i="34"/>
  <c r="CA114" i="34"/>
  <c r="CA90" i="34"/>
  <c r="CA54" i="34"/>
  <c r="CF279" i="34"/>
  <c r="CE258" i="34"/>
  <c r="CE233" i="34"/>
  <c r="CF196" i="34"/>
  <c r="CG114" i="34"/>
  <c r="AV6" i="34"/>
  <c r="AF6" i="34"/>
  <c r="CA201" i="34"/>
  <c r="CA185" i="34"/>
  <c r="CA169" i="34"/>
  <c r="CA153" i="34"/>
  <c r="CA137" i="34"/>
  <c r="CA121" i="34"/>
  <c r="CA103" i="34"/>
  <c r="CA71" i="34"/>
  <c r="CA18" i="34"/>
  <c r="CF267" i="34"/>
  <c r="CG245" i="34"/>
  <c r="CE215" i="34"/>
  <c r="CE160" i="34"/>
  <c r="CA192" i="34"/>
  <c r="CA176" i="34"/>
  <c r="CA160" i="34"/>
  <c r="CA144" i="34"/>
  <c r="CA128" i="34"/>
  <c r="CA112" i="34"/>
  <c r="CA86" i="34"/>
  <c r="CA46" i="34"/>
  <c r="CG276" i="34"/>
  <c r="CF255" i="34"/>
  <c r="CG229" i="34"/>
  <c r="CE191" i="34"/>
  <c r="CE85" i="34"/>
  <c r="CA93" i="34"/>
  <c r="CA77" i="34"/>
  <c r="CA61" i="34"/>
  <c r="CA45" i="34"/>
  <c r="CA29" i="34"/>
  <c r="CA13" i="34"/>
  <c r="CG281" i="34"/>
  <c r="CF276" i="34"/>
  <c r="CE271" i="34"/>
  <c r="CG265" i="34"/>
  <c r="CF260" i="34"/>
  <c r="CE255" i="34"/>
  <c r="CG249" i="34"/>
  <c r="CF243" i="34"/>
  <c r="CF236" i="34"/>
  <c r="CE229" i="34"/>
  <c r="CE222" i="34"/>
  <c r="CG211" i="34"/>
  <c r="CE201" i="34"/>
  <c r="CF190" i="34"/>
  <c r="CG174" i="34"/>
  <c r="CF153" i="34"/>
  <c r="CE132" i="34"/>
  <c r="CE65" i="34"/>
  <c r="CA92" i="34"/>
  <c r="CA76" i="34"/>
  <c r="CA60" i="34"/>
  <c r="CA44" i="34"/>
  <c r="CA28" i="34"/>
  <c r="CA12" i="34"/>
  <c r="CF281" i="34"/>
  <c r="CE276" i="34"/>
  <c r="CG270" i="34"/>
  <c r="CF265" i="34"/>
  <c r="CE260" i="34"/>
  <c r="CG254" i="34"/>
  <c r="CF249" i="34"/>
  <c r="CE243" i="34"/>
  <c r="CG235" i="34"/>
  <c r="CG228" i="34"/>
  <c r="CG221" i="34"/>
  <c r="CE211" i="34"/>
  <c r="CF200" i="34"/>
  <c r="CG189" i="34"/>
  <c r="CF173" i="34"/>
  <c r="CE152" i="34"/>
  <c r="CE120" i="34"/>
  <c r="CA51" i="34"/>
  <c r="CA31" i="34"/>
  <c r="CA11" i="34"/>
  <c r="CF278" i="34"/>
  <c r="CG271" i="34"/>
  <c r="CE265" i="34"/>
  <c r="CE257" i="34"/>
  <c r="CF250" i="34"/>
  <c r="CF242" i="34"/>
  <c r="CG231" i="34"/>
  <c r="CE223" i="34"/>
  <c r="CF210" i="34"/>
  <c r="CF194" i="34"/>
  <c r="CF177" i="34"/>
  <c r="CG150" i="34"/>
  <c r="CG106" i="34"/>
  <c r="CE244" i="34"/>
  <c r="CF237" i="34"/>
  <c r="CF229" i="34"/>
  <c r="CG222" i="34"/>
  <c r="CE216" i="34"/>
  <c r="CE208" i="34"/>
  <c r="CF201" i="34"/>
  <c r="CG194" i="34"/>
  <c r="CE186" i="34"/>
  <c r="CF175" i="34"/>
  <c r="CE162" i="34"/>
  <c r="CE146" i="34"/>
  <c r="CG132" i="34"/>
  <c r="CF119" i="34"/>
  <c r="CF103" i="34"/>
  <c r="CG59" i="34"/>
  <c r="CE124" i="34"/>
  <c r="CE108" i="34"/>
  <c r="CG88" i="34"/>
  <c r="CG220" i="34"/>
  <c r="CG212" i="34"/>
  <c r="CE206" i="34"/>
  <c r="CF199" i="34"/>
  <c r="CF191" i="34"/>
  <c r="CF183" i="34"/>
  <c r="CF171" i="34"/>
  <c r="CF155" i="34"/>
  <c r="CE142" i="34"/>
  <c r="CG128" i="34"/>
  <c r="CG112" i="34"/>
  <c r="CF99" i="34"/>
  <c r="CG27" i="34"/>
  <c r="CF174" i="34"/>
  <c r="CG167" i="34"/>
  <c r="CE161" i="34"/>
  <c r="CE153" i="34"/>
  <c r="CF146" i="34"/>
  <c r="CG139" i="34"/>
  <c r="CG131" i="34"/>
  <c r="CE125" i="34"/>
  <c r="CG115" i="34"/>
  <c r="CE105" i="34"/>
  <c r="CF94" i="34"/>
  <c r="CG71" i="34"/>
  <c r="CE29" i="34"/>
  <c r="CF184" i="34"/>
  <c r="CG173" i="34"/>
  <c r="CE163" i="34"/>
  <c r="CF152" i="34"/>
  <c r="CG141" i="34"/>
  <c r="CE131" i="34"/>
  <c r="CF120" i="34"/>
  <c r="CG109" i="34"/>
  <c r="CE99" i="34"/>
  <c r="CF86" i="34"/>
  <c r="CG47" i="34"/>
  <c r="CG87" i="34"/>
  <c r="CG51" i="34"/>
  <c r="CE9" i="34"/>
  <c r="CE74" i="34"/>
  <c r="CF63" i="34"/>
  <c r="CG52" i="34"/>
  <c r="CE42" i="34"/>
  <c r="CF31" i="34"/>
  <c r="CG20" i="34"/>
  <c r="CE10" i="34"/>
  <c r="CG89" i="34"/>
  <c r="CE79" i="34"/>
  <c r="CF68" i="34"/>
  <c r="CG57" i="34"/>
  <c r="CE47" i="34"/>
  <c r="CF36" i="34"/>
  <c r="CG25" i="34"/>
  <c r="CE15" i="34"/>
  <c r="CG78" i="34"/>
  <c r="CE68" i="34"/>
  <c r="CF57" i="34"/>
  <c r="CG46" i="34"/>
  <c r="CE36" i="34"/>
  <c r="CF25" i="34"/>
  <c r="CG14" i="34"/>
  <c r="ET161" i="33"/>
  <c r="ET110" i="33"/>
  <c r="ET115" i="33"/>
  <c r="CE70" i="34"/>
  <c r="CG64" i="34"/>
  <c r="CF59" i="34"/>
  <c r="CE54" i="34"/>
  <c r="CG48" i="34"/>
  <c r="CF43" i="34"/>
  <c r="CE38" i="34"/>
  <c r="CG32" i="34"/>
  <c r="CF27" i="34"/>
  <c r="CE22" i="34"/>
  <c r="CG16" i="34"/>
  <c r="CF11" i="34"/>
  <c r="CE6" i="34"/>
  <c r="CE91" i="34"/>
  <c r="CG85" i="34"/>
  <c r="CF80" i="34"/>
  <c r="CE75" i="34"/>
  <c r="CG69" i="34"/>
  <c r="CF64" i="34"/>
  <c r="CE59" i="34"/>
  <c r="CG53" i="34"/>
  <c r="CF48" i="34"/>
  <c r="CE43" i="34"/>
  <c r="CG37" i="34"/>
  <c r="CF32" i="34"/>
  <c r="CE27" i="34"/>
  <c r="CG21" i="34"/>
  <c r="CF16" i="34"/>
  <c r="CE11" i="34"/>
  <c r="CG5" i="34"/>
  <c r="CG82" i="34"/>
  <c r="CF77" i="34"/>
  <c r="CE72" i="34"/>
  <c r="CG66" i="34"/>
  <c r="CF61" i="34"/>
  <c r="CE56" i="34"/>
  <c r="CG50" i="34"/>
  <c r="CF45" i="34"/>
  <c r="CE40" i="34"/>
  <c r="CG34" i="34"/>
  <c r="CF29" i="34"/>
  <c r="CE24" i="34"/>
  <c r="CG18" i="34"/>
  <c r="CF13" i="34"/>
  <c r="CE8" i="34"/>
  <c r="ET160" i="33"/>
  <c r="ET152" i="33"/>
  <c r="ET132" i="33"/>
  <c r="ET142" i="33"/>
  <c r="ET134" i="33"/>
  <c r="ET126" i="33"/>
  <c r="ET112" i="33"/>
  <c r="ET145" i="33"/>
  <c r="ET141" i="33"/>
  <c r="ET137" i="33"/>
  <c r="ET133" i="33"/>
  <c r="ET129" i="33"/>
  <c r="ET119" i="33"/>
  <c r="ET113" i="33"/>
  <c r="ET148" i="33"/>
  <c r="ET144" i="33"/>
  <c r="ET136" i="33"/>
  <c r="ET128" i="33"/>
  <c r="ET120" i="33"/>
  <c r="ET146" i="33"/>
  <c r="ET138" i="33"/>
  <c r="ET130" i="33"/>
  <c r="ET147" i="33"/>
  <c r="ET143" i="33"/>
  <c r="ET139" i="33"/>
  <c r="ET135" i="33"/>
  <c r="ET131" i="33"/>
  <c r="ET127" i="33"/>
  <c r="ET121" i="33"/>
  <c r="ET111" i="33"/>
  <c r="ET105" i="33"/>
  <c r="K242" i="33"/>
  <c r="J43" i="33" l="1"/>
  <c r="I44" i="33"/>
  <c r="D24" i="38"/>
  <c r="K36" i="33"/>
  <c r="D34" i="38"/>
  <c r="D32" i="38"/>
  <c r="D30" i="38"/>
  <c r="D28" i="38"/>
  <c r="D26" i="38"/>
  <c r="H36" i="33"/>
  <c r="H39" i="38"/>
  <c r="H37" i="38"/>
  <c r="H31" i="38"/>
  <c r="H29" i="38"/>
  <c r="C20" i="37"/>
  <c r="A20" i="37"/>
  <c r="F41" i="37"/>
  <c r="C42" i="37"/>
  <c r="D41" i="37"/>
  <c r="B42" i="37"/>
  <c r="B12" i="37"/>
  <c r="A37" i="37"/>
  <c r="D35" i="37"/>
  <c r="H34" i="37"/>
  <c r="A34" i="37"/>
  <c r="A33" i="37"/>
  <c r="A32" i="37"/>
  <c r="A31" i="37"/>
  <c r="A30" i="37"/>
  <c r="A29" i="37"/>
  <c r="F24" i="37"/>
  <c r="C23" i="37"/>
  <c r="C21" i="37"/>
  <c r="B15" i="37"/>
  <c r="B9" i="37"/>
  <c r="B10" i="37"/>
  <c r="C19" i="37"/>
  <c r="A19" i="37"/>
  <c r="F40" i="37"/>
  <c r="C41" i="37"/>
  <c r="D40" i="37"/>
  <c r="B41" i="37"/>
  <c r="A45" i="37"/>
  <c r="C36" i="37"/>
  <c r="C35" i="37"/>
  <c r="D34" i="37"/>
  <c r="D33" i="37"/>
  <c r="D32" i="37"/>
  <c r="D31" i="37"/>
  <c r="D30" i="37"/>
  <c r="D29" i="37"/>
  <c r="D28" i="37"/>
  <c r="C24" i="37"/>
  <c r="B23" i="37"/>
  <c r="F20" i="37"/>
  <c r="B13" i="37"/>
  <c r="A8" i="37"/>
  <c r="C18" i="37"/>
  <c r="A18" i="37"/>
  <c r="F39" i="37"/>
  <c r="C40" i="37"/>
  <c r="D39" i="37"/>
  <c r="B40" i="37"/>
  <c r="C37" i="37"/>
  <c r="B36" i="37"/>
  <c r="B35" i="37"/>
  <c r="C34" i="37"/>
  <c r="C33" i="37"/>
  <c r="C32" i="37"/>
  <c r="C31" i="37"/>
  <c r="C30" i="37"/>
  <c r="C29" i="37"/>
  <c r="C25" i="37"/>
  <c r="A24" i="37"/>
  <c r="A23" i="37"/>
  <c r="F19" i="37"/>
  <c r="B11" i="37"/>
  <c r="A21" i="37"/>
  <c r="D42" i="37"/>
  <c r="C43" i="37"/>
  <c r="C39" i="37"/>
  <c r="B43" i="37"/>
  <c r="B39" i="37"/>
  <c r="B37" i="37"/>
  <c r="A36" i="37"/>
  <c r="A35" i="37"/>
  <c r="B34" i="37"/>
  <c r="B33" i="37"/>
  <c r="B32" i="37"/>
  <c r="B31" i="37"/>
  <c r="B30" i="37"/>
  <c r="B29" i="37"/>
  <c r="A25" i="37"/>
  <c r="F23" i="37"/>
  <c r="F21" i="37"/>
  <c r="F18" i="37"/>
  <c r="K220" i="33"/>
  <c r="N180" i="33"/>
  <c r="K43" i="33"/>
  <c r="J153" i="33"/>
  <c r="BY4" i="34"/>
  <c r="H38" i="33"/>
  <c r="N42" i="33"/>
  <c r="N33" i="33"/>
  <c r="N36" i="33"/>
  <c r="N32" i="33"/>
  <c r="J39" i="33"/>
  <c r="K41" i="33"/>
  <c r="K35" i="33"/>
  <c r="H25" i="38"/>
  <c r="K40" i="33"/>
  <c r="K37" i="33"/>
  <c r="I223" i="33"/>
  <c r="I146" i="33"/>
  <c r="O171" i="33"/>
  <c r="J254" i="33"/>
  <c r="O119" i="33"/>
  <c r="O107" i="33"/>
  <c r="O208" i="33"/>
  <c r="J175" i="33"/>
  <c r="K119" i="33"/>
  <c r="H41" i="38"/>
  <c r="N131" i="33"/>
  <c r="K132" i="33"/>
  <c r="N144" i="33"/>
  <c r="K223" i="33"/>
  <c r="H248" i="33"/>
  <c r="N231" i="33"/>
  <c r="N150" i="33"/>
  <c r="I132" i="33"/>
  <c r="O121" i="33"/>
  <c r="H218" i="33"/>
  <c r="I149" i="33"/>
  <c r="O233" i="33"/>
  <c r="J185" i="33"/>
  <c r="O182" i="33"/>
  <c r="O139" i="33"/>
  <c r="N110" i="33"/>
  <c r="J126" i="33"/>
  <c r="K188" i="33"/>
  <c r="K42" i="33"/>
  <c r="N116" i="33"/>
  <c r="O36" i="33"/>
  <c r="J191" i="33"/>
  <c r="K44" i="33"/>
  <c r="J144" i="33"/>
  <c r="O229" i="33"/>
  <c r="I210" i="33"/>
  <c r="H171" i="33"/>
  <c r="O245" i="33"/>
  <c r="O194" i="33"/>
  <c r="I234" i="33"/>
  <c r="N44" i="33"/>
  <c r="O231" i="33"/>
  <c r="N181" i="33"/>
  <c r="J226" i="33"/>
  <c r="H106" i="33"/>
  <c r="N161" i="33"/>
  <c r="I36" i="33"/>
  <c r="J181" i="33"/>
  <c r="H44" i="33"/>
  <c r="K147" i="33"/>
  <c r="I130" i="33"/>
  <c r="H160" i="33"/>
  <c r="N223" i="33"/>
  <c r="O187" i="33"/>
  <c r="K245" i="33"/>
  <c r="H217" i="33"/>
  <c r="N203" i="33"/>
  <c r="J161" i="33"/>
  <c r="J36" i="33"/>
  <c r="J243" i="33"/>
  <c r="J44" i="33"/>
  <c r="N187" i="33"/>
  <c r="H153" i="33"/>
  <c r="N147" i="33"/>
  <c r="J113" i="33"/>
  <c r="I37" i="33"/>
  <c r="H167" i="33"/>
  <c r="H223" i="33"/>
  <c r="O161" i="33"/>
  <c r="O191" i="33"/>
  <c r="I147" i="33"/>
  <c r="K113" i="33"/>
  <c r="H221" i="33"/>
  <c r="J255" i="33"/>
  <c r="N136" i="33"/>
  <c r="I187" i="33"/>
  <c r="J37" i="33"/>
  <c r="J127" i="33"/>
  <c r="I127" i="33"/>
  <c r="N190" i="33"/>
  <c r="N158" i="33"/>
  <c r="O215" i="33"/>
  <c r="I114" i="33"/>
  <c r="N241" i="33"/>
  <c r="I121" i="33"/>
  <c r="K158" i="33"/>
  <c r="H112" i="33"/>
  <c r="N211" i="33"/>
  <c r="H118" i="33"/>
  <c r="H121" i="33"/>
  <c r="H158" i="33"/>
  <c r="H191" i="33"/>
  <c r="I243" i="33"/>
  <c r="N247" i="33"/>
  <c r="K150" i="33"/>
  <c r="I39" i="33"/>
  <c r="K144" i="33"/>
  <c r="O179" i="33"/>
  <c r="O144" i="33"/>
  <c r="O113" i="33"/>
  <c r="J221" i="33"/>
  <c r="H234" i="33"/>
  <c r="K33" i="33"/>
  <c r="J203" i="33"/>
  <c r="I204" i="33"/>
  <c r="J240" i="33"/>
  <c r="N37" i="33"/>
  <c r="I136" i="33"/>
  <c r="O132" i="33"/>
  <c r="N191" i="33"/>
  <c r="I194" i="33"/>
  <c r="I231" i="33"/>
  <c r="K187" i="33"/>
  <c r="N153" i="33"/>
  <c r="I144" i="33"/>
  <c r="J150" i="33"/>
  <c r="O150" i="33"/>
  <c r="O147" i="33"/>
  <c r="N229" i="33"/>
  <c r="N255" i="33"/>
  <c r="O136" i="33"/>
  <c r="J242" i="33"/>
  <c r="J184" i="33"/>
  <c r="N184" i="33"/>
  <c r="J131" i="33"/>
  <c r="I161" i="33"/>
  <c r="J132" i="33"/>
  <c r="K191" i="33"/>
  <c r="H243" i="33"/>
  <c r="N234" i="33"/>
  <c r="K231" i="33"/>
  <c r="H231" i="33"/>
  <c r="J187" i="33"/>
  <c r="O153" i="33"/>
  <c r="N183" i="33"/>
  <c r="H183" i="33"/>
  <c r="O183" i="33"/>
  <c r="I220" i="33"/>
  <c r="I181" i="33"/>
  <c r="K255" i="33"/>
  <c r="O37" i="33"/>
  <c r="O217" i="33"/>
  <c r="N217" i="33"/>
  <c r="I240" i="33"/>
  <c r="J134" i="33"/>
  <c r="N254" i="33"/>
  <c r="I239" i="33"/>
  <c r="H124" i="33"/>
  <c r="J145" i="33"/>
  <c r="O236" i="33"/>
  <c r="J180" i="33"/>
  <c r="K180" i="33"/>
  <c r="I169" i="33"/>
  <c r="J176" i="33"/>
  <c r="O158" i="33"/>
  <c r="O209" i="33"/>
  <c r="J35" i="33"/>
  <c r="K247" i="33"/>
  <c r="H39" i="33"/>
  <c r="K185" i="33"/>
  <c r="I112" i="33"/>
  <c r="I38" i="33"/>
  <c r="N174" i="33"/>
  <c r="N149" i="33"/>
  <c r="N138" i="33"/>
  <c r="J155" i="33"/>
  <c r="H139" i="33"/>
  <c r="K140" i="33"/>
  <c r="H40" i="33"/>
  <c r="I168" i="33"/>
  <c r="N250" i="33"/>
  <c r="B23" i="39"/>
  <c r="K208" i="33"/>
  <c r="O256" i="33"/>
  <c r="H134" i="33"/>
  <c r="K175" i="33"/>
  <c r="I218" i="33"/>
  <c r="O196" i="33"/>
  <c r="H196" i="33"/>
  <c r="J121" i="33"/>
  <c r="J158" i="33"/>
  <c r="O141" i="33"/>
  <c r="J229" i="33"/>
  <c r="K183" i="33"/>
  <c r="O210" i="33"/>
  <c r="H163" i="33"/>
  <c r="H148" i="33"/>
  <c r="I241" i="33"/>
  <c r="K112" i="33"/>
  <c r="J164" i="33"/>
  <c r="I164" i="33"/>
  <c r="K164" i="33"/>
  <c r="J111" i="33"/>
  <c r="H111" i="33"/>
  <c r="K111" i="33"/>
  <c r="O227" i="33"/>
  <c r="H227" i="33"/>
  <c r="K120" i="33"/>
  <c r="H120" i="33"/>
  <c r="J120" i="33"/>
  <c r="N233" i="33"/>
  <c r="H233" i="33"/>
  <c r="H213" i="33"/>
  <c r="K213" i="33"/>
  <c r="O213" i="33"/>
  <c r="I193" i="33"/>
  <c r="J193" i="33"/>
  <c r="O193" i="33"/>
  <c r="H193" i="33"/>
  <c r="K193" i="33"/>
  <c r="N193" i="33"/>
  <c r="O108" i="33"/>
  <c r="J108" i="33"/>
  <c r="H108" i="33"/>
  <c r="N108" i="33"/>
  <c r="K108" i="33"/>
  <c r="I108" i="33"/>
  <c r="O186" i="33"/>
  <c r="J186" i="33"/>
  <c r="K186" i="33"/>
  <c r="I186" i="33"/>
  <c r="BZ4" i="34"/>
  <c r="C21" i="39"/>
  <c r="C68" i="39"/>
  <c r="J227" i="33"/>
  <c r="I126" i="33"/>
  <c r="O120" i="33"/>
  <c r="O35" i="33"/>
  <c r="O188" i="33"/>
  <c r="O164" i="33"/>
  <c r="O228" i="33"/>
  <c r="H151" i="33"/>
  <c r="I227" i="33"/>
  <c r="O111" i="33"/>
  <c r="N120" i="33"/>
  <c r="H126" i="33"/>
  <c r="H35" i="33"/>
  <c r="N164" i="33"/>
  <c r="K238" i="33"/>
  <c r="I120" i="33"/>
  <c r="I233" i="33"/>
  <c r="H164" i="33"/>
  <c r="K202" i="33"/>
  <c r="N185" i="33"/>
  <c r="I228" i="33"/>
  <c r="I195" i="33"/>
  <c r="O195" i="33"/>
  <c r="J159" i="33"/>
  <c r="O252" i="33"/>
  <c r="N159" i="33"/>
  <c r="N105" i="33"/>
  <c r="H188" i="33"/>
  <c r="I188" i="33"/>
  <c r="K251" i="33"/>
  <c r="H251" i="33"/>
  <c r="O251" i="33"/>
  <c r="J251" i="33"/>
  <c r="N251" i="33"/>
  <c r="I246" i="33"/>
  <c r="H246" i="33"/>
  <c r="O246" i="33"/>
  <c r="J246" i="33"/>
  <c r="N246" i="33"/>
  <c r="J109" i="33"/>
  <c r="I109" i="33"/>
  <c r="O109" i="33"/>
  <c r="K109" i="33"/>
  <c r="K110" i="33"/>
  <c r="J110" i="33"/>
  <c r="H110" i="33"/>
  <c r="J146" i="33"/>
  <c r="O146" i="33"/>
  <c r="N146" i="33"/>
  <c r="K235" i="33"/>
  <c r="O235" i="33"/>
  <c r="J235" i="33"/>
  <c r="H235" i="33"/>
  <c r="H149" i="33"/>
  <c r="K149" i="33"/>
  <c r="O149" i="33"/>
  <c r="J40" i="33"/>
  <c r="N40" i="33"/>
  <c r="I172" i="33"/>
  <c r="H172" i="33"/>
  <c r="O206" i="33"/>
  <c r="H206" i="33"/>
  <c r="J206" i="33"/>
  <c r="I189" i="33"/>
  <c r="J189" i="33"/>
  <c r="O189" i="33"/>
  <c r="I116" i="33"/>
  <c r="H116" i="33"/>
  <c r="K116" i="33"/>
  <c r="J178" i="33"/>
  <c r="I178" i="33"/>
  <c r="K178" i="33"/>
  <c r="O178" i="33"/>
  <c r="H178" i="33"/>
  <c r="N216" i="33"/>
  <c r="I216" i="33"/>
  <c r="J216" i="33"/>
  <c r="H253" i="33"/>
  <c r="J253" i="33"/>
  <c r="O253" i="33"/>
  <c r="I253" i="33"/>
  <c r="K34" i="33"/>
  <c r="J34" i="33"/>
  <c r="O34" i="33"/>
  <c r="I34" i="33"/>
  <c r="N34" i="33"/>
  <c r="N109" i="33"/>
  <c r="H146" i="33"/>
  <c r="H228" i="33"/>
  <c r="K159" i="33"/>
  <c r="J172" i="33"/>
  <c r="O40" i="33"/>
  <c r="N227" i="33"/>
  <c r="O172" i="33"/>
  <c r="N111" i="33"/>
  <c r="J233" i="33"/>
  <c r="H157" i="33"/>
  <c r="N206" i="33"/>
  <c r="N35" i="33"/>
  <c r="I35" i="33"/>
  <c r="K206" i="33"/>
  <c r="K216" i="33"/>
  <c r="N238" i="33"/>
  <c r="J188" i="33"/>
  <c r="I157" i="33"/>
  <c r="I110" i="33"/>
  <c r="H156" i="33"/>
  <c r="K172" i="33"/>
  <c r="N186" i="33"/>
  <c r="N182" i="33"/>
  <c r="J213" i="33"/>
  <c r="I206" i="33"/>
  <c r="H135" i="33"/>
  <c r="O135" i="33"/>
  <c r="H159" i="33"/>
  <c r="I159" i="33"/>
  <c r="J182" i="33"/>
  <c r="H182" i="33"/>
  <c r="I182" i="33"/>
  <c r="K195" i="33"/>
  <c r="H195" i="33"/>
  <c r="J195" i="33"/>
  <c r="N139" i="33"/>
  <c r="K139" i="33"/>
  <c r="I139" i="33"/>
  <c r="I105" i="33"/>
  <c r="K105" i="33"/>
  <c r="J105" i="33"/>
  <c r="H105" i="33"/>
  <c r="J238" i="33"/>
  <c r="O238" i="33"/>
  <c r="I238" i="33"/>
  <c r="K219" i="33"/>
  <c r="I219" i="33"/>
  <c r="H219" i="33"/>
  <c r="O219" i="33"/>
  <c r="N157" i="33"/>
  <c r="J157" i="33"/>
  <c r="K157" i="33"/>
  <c r="O126" i="33"/>
  <c r="K126" i="33"/>
  <c r="J156" i="33"/>
  <c r="O156" i="33"/>
  <c r="I156" i="33"/>
  <c r="K156" i="33"/>
  <c r="I185" i="33"/>
  <c r="H185" i="33"/>
  <c r="J202" i="33"/>
  <c r="I202" i="33"/>
  <c r="N202" i="33"/>
  <c r="O202" i="33"/>
  <c r="N151" i="33"/>
  <c r="K151" i="33"/>
  <c r="O151" i="33"/>
  <c r="I151" i="33"/>
  <c r="N129" i="33"/>
  <c r="K129" i="33"/>
  <c r="O129" i="33"/>
  <c r="H129" i="33"/>
  <c r="I129" i="33"/>
  <c r="K252" i="33"/>
  <c r="I252" i="33"/>
  <c r="H252" i="33"/>
  <c r="J252" i="33"/>
  <c r="N198" i="33"/>
  <c r="K198" i="33"/>
  <c r="H198" i="33"/>
  <c r="J198" i="33"/>
  <c r="O198" i="33"/>
  <c r="H42" i="33"/>
  <c r="O42" i="33"/>
  <c r="I42" i="33"/>
  <c r="J42" i="33"/>
  <c r="J129" i="33"/>
  <c r="O216" i="33"/>
  <c r="I235" i="33"/>
  <c r="K253" i="33"/>
  <c r="H34" i="33"/>
  <c r="H186" i="33"/>
  <c r="N213" i="33"/>
  <c r="I40" i="33"/>
  <c r="O116" i="33"/>
  <c r="I131" i="33"/>
  <c r="O131" i="33"/>
  <c r="J167" i="33"/>
  <c r="O167" i="33"/>
  <c r="K221" i="33"/>
  <c r="O221" i="33"/>
  <c r="K203" i="33"/>
  <c r="O203" i="33"/>
  <c r="K171" i="33"/>
  <c r="I171" i="33"/>
  <c r="J234" i="33"/>
  <c r="O234" i="33"/>
  <c r="N123" i="33"/>
  <c r="H123" i="33"/>
  <c r="O123" i="33"/>
  <c r="I123" i="33"/>
  <c r="H226" i="33"/>
  <c r="O226" i="33"/>
  <c r="K226" i="33"/>
  <c r="O106" i="33"/>
  <c r="N106" i="33"/>
  <c r="A14" i="39"/>
  <c r="A11" i="39"/>
  <c r="J220" i="33"/>
  <c r="O220" i="33"/>
  <c r="O248" i="33"/>
  <c r="K248" i="33"/>
  <c r="I214" i="33"/>
  <c r="J214" i="33"/>
  <c r="N214" i="33"/>
  <c r="I255" i="33"/>
  <c r="H255" i="33"/>
  <c r="I160" i="33"/>
  <c r="K160" i="33"/>
  <c r="O160" i="33"/>
  <c r="K121" i="33"/>
  <c r="K131" i="33"/>
  <c r="K161" i="33"/>
  <c r="H132" i="33"/>
  <c r="O181" i="33"/>
  <c r="K243" i="33"/>
  <c r="J194" i="33"/>
  <c r="J248" i="33"/>
  <c r="O44" i="33"/>
  <c r="N197" i="33"/>
  <c r="I153" i="33"/>
  <c r="J143" i="33"/>
  <c r="J147" i="33"/>
  <c r="H229" i="33"/>
  <c r="I183" i="33"/>
  <c r="K229" i="33"/>
  <c r="I221" i="33"/>
  <c r="H130" i="33"/>
  <c r="O114" i="33"/>
  <c r="H181" i="33"/>
  <c r="I248" i="33"/>
  <c r="N243" i="33"/>
  <c r="H220" i="33"/>
  <c r="N160" i="33"/>
  <c r="N171" i="33"/>
  <c r="K123" i="33"/>
  <c r="I137" i="33"/>
  <c r="H214" i="33"/>
  <c r="K214" i="33"/>
  <c r="O223" i="33"/>
  <c r="A12" i="39"/>
  <c r="H37" i="33"/>
  <c r="N226" i="33"/>
  <c r="I150" i="33"/>
  <c r="K106" i="33"/>
  <c r="J106" i="33"/>
  <c r="K127" i="33"/>
  <c r="J115" i="33"/>
  <c r="I115" i="33"/>
  <c r="O204" i="33"/>
  <c r="J204" i="33"/>
  <c r="K211" i="33"/>
  <c r="H211" i="33"/>
  <c r="H38" i="38"/>
  <c r="D35" i="38"/>
  <c r="D31" i="38"/>
  <c r="N209" i="33"/>
  <c r="H232" i="33"/>
  <c r="K174" i="33"/>
  <c r="J141" i="33"/>
  <c r="N133" i="33"/>
  <c r="K232" i="33"/>
  <c r="O205" i="33"/>
  <c r="J173" i="33"/>
  <c r="H199" i="33"/>
  <c r="O177" i="33"/>
  <c r="J197" i="33"/>
  <c r="H174" i="33"/>
  <c r="O142" i="33"/>
  <c r="J212" i="33"/>
  <c r="H215" i="33"/>
  <c r="K212" i="33"/>
  <c r="I141" i="33"/>
  <c r="O143" i="33"/>
  <c r="H205" i="33"/>
  <c r="H141" i="33"/>
  <c r="N177" i="33"/>
  <c r="J177" i="33"/>
  <c r="O112" i="33"/>
  <c r="H197" i="33"/>
  <c r="I174" i="33"/>
  <c r="O174" i="33"/>
  <c r="O211" i="33"/>
  <c r="N192" i="33"/>
  <c r="H36" i="38"/>
  <c r="H32" i="38"/>
  <c r="H28" i="38"/>
  <c r="H24" i="38"/>
  <c r="H122" i="33"/>
  <c r="J122" i="33"/>
  <c r="O122" i="33"/>
  <c r="O207" i="33"/>
  <c r="J207" i="33"/>
  <c r="H236" i="33"/>
  <c r="I236" i="33"/>
  <c r="N236" i="33"/>
  <c r="K236" i="33"/>
  <c r="O162" i="33"/>
  <c r="I162" i="33"/>
  <c r="K125" i="33"/>
  <c r="N125" i="33"/>
  <c r="O125" i="33"/>
  <c r="K200" i="33"/>
  <c r="O200" i="33"/>
  <c r="N200" i="33"/>
  <c r="I244" i="33"/>
  <c r="N244" i="33"/>
  <c r="H244" i="33"/>
  <c r="J237" i="33"/>
  <c r="O237" i="33"/>
  <c r="N222" i="33"/>
  <c r="H222" i="33"/>
  <c r="H165" i="33"/>
  <c r="K165" i="33"/>
  <c r="O165" i="33"/>
  <c r="I165" i="33"/>
  <c r="J33" i="33"/>
  <c r="H33" i="33"/>
  <c r="N119" i="33"/>
  <c r="I107" i="33"/>
  <c r="O225" i="33"/>
  <c r="I33" i="33"/>
  <c r="I247" i="33"/>
  <c r="J239" i="33"/>
  <c r="O176" i="33"/>
  <c r="K107" i="33"/>
  <c r="J225" i="33"/>
  <c r="N239" i="33"/>
  <c r="K239" i="33"/>
  <c r="H125" i="33"/>
  <c r="H169" i="33"/>
  <c r="K169" i="33"/>
  <c r="N169" i="33"/>
  <c r="O117" i="33"/>
  <c r="I117" i="33"/>
  <c r="H117" i="33"/>
  <c r="K32" i="33"/>
  <c r="H32" i="33"/>
  <c r="K134" i="33"/>
  <c r="K254" i="33"/>
  <c r="O39" i="33"/>
  <c r="K38" i="33"/>
  <c r="O38" i="33"/>
  <c r="H208" i="33"/>
  <c r="H225" i="33"/>
  <c r="K176" i="33"/>
  <c r="K225" i="33"/>
  <c r="H237" i="33"/>
  <c r="I237" i="33"/>
  <c r="H256" i="33"/>
  <c r="N165" i="33"/>
  <c r="I166" i="33"/>
  <c r="N155" i="33"/>
  <c r="J117" i="33"/>
  <c r="I122" i="33"/>
  <c r="J162" i="33"/>
  <c r="N122" i="33"/>
  <c r="I175" i="33"/>
  <c r="H250" i="33"/>
  <c r="H119" i="33"/>
  <c r="O175" i="33"/>
  <c r="K117" i="33"/>
  <c r="K207" i="33"/>
  <c r="J124" i="33"/>
  <c r="O247" i="33"/>
  <c r="I254" i="33"/>
  <c r="I225" i="33"/>
  <c r="N201" i="33"/>
  <c r="N38" i="33"/>
  <c r="H176" i="33"/>
  <c r="I176" i="33"/>
  <c r="N124" i="33"/>
  <c r="H180" i="33"/>
  <c r="I32" i="33"/>
  <c r="O155" i="33"/>
  <c r="K122" i="33"/>
  <c r="K162" i="33"/>
  <c r="N175" i="33"/>
  <c r="J133" i="33"/>
  <c r="O133" i="33"/>
  <c r="K133" i="33"/>
  <c r="H133" i="33"/>
  <c r="O232" i="33"/>
  <c r="I232" i="33"/>
  <c r="K197" i="33"/>
  <c r="I197" i="33"/>
  <c r="K173" i="33"/>
  <c r="O173" i="33"/>
  <c r="I249" i="33"/>
  <c r="K249" i="33"/>
  <c r="J249" i="33"/>
  <c r="H249" i="33"/>
  <c r="K218" i="33"/>
  <c r="N218" i="33"/>
  <c r="O218" i="33"/>
  <c r="I199" i="33"/>
  <c r="O199" i="33"/>
  <c r="K199" i="33"/>
  <c r="K196" i="33"/>
  <c r="N196" i="33"/>
  <c r="I196" i="33"/>
  <c r="J179" i="33"/>
  <c r="K179" i="33"/>
  <c r="N179" i="33"/>
  <c r="K204" i="33"/>
  <c r="H204" i="33"/>
  <c r="N148" i="33"/>
  <c r="J148" i="33"/>
  <c r="O148" i="33"/>
  <c r="H192" i="33"/>
  <c r="K192" i="33"/>
  <c r="O192" i="33"/>
  <c r="O118" i="33"/>
  <c r="I118" i="33"/>
  <c r="N118" i="33"/>
  <c r="J118" i="33"/>
  <c r="J140" i="33"/>
  <c r="I140" i="33"/>
  <c r="K130" i="33"/>
  <c r="N130" i="33"/>
  <c r="O130" i="33"/>
  <c r="I256" i="33"/>
  <c r="J256" i="33"/>
  <c r="K256" i="33"/>
  <c r="O166" i="33"/>
  <c r="H166" i="33"/>
  <c r="J166" i="33"/>
  <c r="K166" i="33"/>
  <c r="J201" i="33"/>
  <c r="O201" i="33"/>
  <c r="H145" i="33"/>
  <c r="O145" i="33"/>
  <c r="O170" i="33"/>
  <c r="I170" i="33"/>
  <c r="N170" i="33"/>
  <c r="J168" i="33"/>
  <c r="H168" i="33"/>
  <c r="O43" i="33"/>
  <c r="H43" i="33"/>
  <c r="N43" i="33"/>
  <c r="I43" i="33"/>
  <c r="I138" i="33"/>
  <c r="H138" i="33"/>
  <c r="I41" i="33"/>
  <c r="O41" i="33"/>
  <c r="J41" i="33"/>
  <c r="O134" i="33"/>
  <c r="K39" i="33"/>
  <c r="J38" i="33"/>
  <c r="I208" i="33"/>
  <c r="K170" i="33"/>
  <c r="K138" i="33"/>
  <c r="N41" i="33"/>
  <c r="K155" i="33"/>
  <c r="J32" i="33"/>
  <c r="N145" i="33"/>
  <c r="O33" i="33"/>
  <c r="N162" i="33"/>
  <c r="H200" i="33"/>
  <c r="J114" i="33"/>
  <c r="K114" i="33"/>
  <c r="N205" i="33"/>
  <c r="K205" i="33"/>
  <c r="I205" i="33"/>
  <c r="I209" i="33"/>
  <c r="J209" i="33"/>
  <c r="H209" i="33"/>
  <c r="N212" i="33"/>
  <c r="O212" i="33"/>
  <c r="O190" i="33"/>
  <c r="H190" i="33"/>
  <c r="K190" i="33"/>
  <c r="I190" i="33"/>
  <c r="N142" i="33"/>
  <c r="K142" i="33"/>
  <c r="J215" i="33"/>
  <c r="I215" i="33"/>
  <c r="K143" i="33"/>
  <c r="I143" i="33"/>
  <c r="O224" i="33"/>
  <c r="H224" i="33"/>
  <c r="I177" i="33"/>
  <c r="K177" i="33"/>
  <c r="J152" i="33"/>
  <c r="N152" i="33"/>
  <c r="H152" i="33"/>
  <c r="O152" i="33"/>
  <c r="I152" i="33"/>
  <c r="N210" i="33"/>
  <c r="J210" i="33"/>
  <c r="K115" i="33"/>
  <c r="H115" i="33"/>
  <c r="O115" i="33"/>
  <c r="J241" i="33"/>
  <c r="K241" i="33"/>
  <c r="H241" i="33"/>
  <c r="K128" i="33"/>
  <c r="O128" i="33"/>
  <c r="N128" i="33"/>
  <c r="H128" i="33"/>
  <c r="J128" i="33"/>
  <c r="N117" i="33"/>
  <c r="I201" i="33"/>
  <c r="I134" i="33"/>
  <c r="N207" i="33"/>
  <c r="H173" i="33"/>
  <c r="K141" i="33"/>
  <c r="H247" i="33"/>
  <c r="J244" i="33"/>
  <c r="N215" i="33"/>
  <c r="I124" i="33"/>
  <c r="N39" i="33"/>
  <c r="I180" i="33"/>
  <c r="N112" i="33"/>
  <c r="N208" i="33"/>
  <c r="H170" i="33"/>
  <c r="N107" i="33"/>
  <c r="O239" i="33"/>
  <c r="H212" i="33"/>
  <c r="J232" i="33"/>
  <c r="H107" i="33"/>
  <c r="N143" i="33"/>
  <c r="N199" i="33"/>
  <c r="H201" i="33"/>
  <c r="K124" i="33"/>
  <c r="K237" i="33"/>
  <c r="I211" i="33"/>
  <c r="H41" i="33"/>
  <c r="N249" i="33"/>
  <c r="I155" i="33"/>
  <c r="O169" i="33"/>
  <c r="H210" i="33"/>
  <c r="H142" i="33"/>
  <c r="N114" i="33"/>
  <c r="O32" i="33"/>
  <c r="I192" i="33"/>
  <c r="N168" i="33"/>
  <c r="I145" i="33"/>
  <c r="J142" i="33"/>
  <c r="O254" i="33"/>
  <c r="I179" i="33"/>
  <c r="I207" i="33"/>
  <c r="H162" i="33"/>
  <c r="I125" i="33"/>
  <c r="J138" i="33"/>
  <c r="K148" i="33"/>
  <c r="O168" i="33"/>
  <c r="N115" i="33"/>
  <c r="O244" i="33"/>
  <c r="I119" i="33"/>
  <c r="I173" i="33"/>
  <c r="I128" i="33"/>
  <c r="I222" i="33"/>
  <c r="J200" i="33"/>
  <c r="O137" i="33"/>
  <c r="H137" i="33"/>
  <c r="J137" i="33"/>
  <c r="N137" i="33"/>
  <c r="I242" i="33"/>
  <c r="H242" i="33"/>
  <c r="N242" i="33"/>
  <c r="N127" i="33"/>
  <c r="H127" i="33"/>
  <c r="H136" i="33"/>
  <c r="K136" i="33"/>
  <c r="O240" i="33"/>
  <c r="H240" i="33"/>
  <c r="K240" i="33"/>
  <c r="H113" i="33"/>
  <c r="N113" i="33"/>
  <c r="N194" i="33"/>
  <c r="K194" i="33"/>
  <c r="J217" i="33"/>
  <c r="I217" i="33"/>
  <c r="I203" i="33"/>
  <c r="I167" i="33"/>
  <c r="K167" i="33"/>
  <c r="C52" i="39"/>
  <c r="P5" i="33"/>
  <c r="L4" i="33"/>
  <c r="J154" i="33"/>
  <c r="I154" i="33"/>
  <c r="J230" i="33"/>
  <c r="H230" i="33"/>
  <c r="K230" i="33"/>
  <c r="N230" i="33"/>
  <c r="I230" i="33"/>
  <c r="O230" i="33"/>
  <c r="O154" i="33"/>
  <c r="K163" i="33"/>
  <c r="N163" i="33"/>
  <c r="J163" i="33"/>
  <c r="I163" i="33"/>
  <c r="K154" i="33"/>
  <c r="N154" i="33"/>
  <c r="H189" i="33"/>
  <c r="K189" i="33"/>
  <c r="N189" i="33"/>
  <c r="K222" i="33"/>
  <c r="J222" i="33"/>
  <c r="J219" i="33"/>
  <c r="N219" i="33"/>
  <c r="J228" i="33"/>
  <c r="N228" i="33"/>
  <c r="G26" i="33"/>
  <c r="J224" i="33"/>
  <c r="K224" i="33"/>
  <c r="I224" i="33"/>
  <c r="N224" i="33"/>
  <c r="K250" i="33"/>
  <c r="I250" i="33"/>
  <c r="J250" i="33"/>
  <c r="N245" i="33"/>
  <c r="I245" i="33"/>
  <c r="J245" i="33"/>
  <c r="J135" i="33"/>
  <c r="K135" i="33"/>
  <c r="N135" i="33"/>
  <c r="O140" i="33"/>
  <c r="N140" i="33"/>
  <c r="I184" i="33"/>
  <c r="O184" i="33"/>
  <c r="K184" i="33"/>
  <c r="Q21" i="33"/>
  <c r="Q14" i="33"/>
  <c r="Q17" i="33"/>
  <c r="L20" i="33"/>
  <c r="G25" i="33"/>
  <c r="E27" i="33"/>
  <c r="M31" i="33"/>
  <c r="G24" i="33"/>
  <c r="L16" i="33"/>
  <c r="S20" i="33"/>
  <c r="P29" i="33"/>
  <c r="P22" i="33"/>
  <c r="E14" i="33"/>
  <c r="L29" i="33"/>
  <c r="Q26" i="33"/>
  <c r="S24" i="33"/>
  <c r="E22" i="33"/>
  <c r="M19" i="33"/>
  <c r="Q10" i="33"/>
  <c r="S31" i="33"/>
  <c r="G29" i="33"/>
  <c r="M26" i="33"/>
  <c r="M24" i="33"/>
  <c r="S16" i="33"/>
  <c r="P13" i="33"/>
  <c r="E10" i="33"/>
  <c r="G31" i="33"/>
  <c r="P18" i="33"/>
  <c r="P9" i="33"/>
  <c r="S25" i="33"/>
  <c r="M23" i="33"/>
  <c r="E18" i="33"/>
  <c r="L12" i="33"/>
  <c r="A40" i="38"/>
  <c r="S27" i="33"/>
  <c r="M25" i="33"/>
  <c r="Q31" i="33"/>
  <c r="L31" i="33"/>
  <c r="S30" i="33"/>
  <c r="M30" i="33"/>
  <c r="G30" i="33"/>
  <c r="S28" i="33"/>
  <c r="E28" i="33"/>
  <c r="Q27" i="33"/>
  <c r="M27" i="33"/>
  <c r="P26" i="33"/>
  <c r="Q25" i="33"/>
  <c r="Q24" i="33"/>
  <c r="S23" i="33"/>
  <c r="L23" i="33"/>
  <c r="M22" i="33"/>
  <c r="P21" i="33"/>
  <c r="E21" i="33"/>
  <c r="Q20" i="33"/>
  <c r="S19" i="33"/>
  <c r="L19" i="33"/>
  <c r="M18" i="33"/>
  <c r="P17" i="33"/>
  <c r="E17" i="33"/>
  <c r="Q16" i="33"/>
  <c r="Q15" i="33"/>
  <c r="E15" i="33"/>
  <c r="P14" i="33"/>
  <c r="L13" i="33"/>
  <c r="Q11" i="33"/>
  <c r="E11" i="33"/>
  <c r="P10" i="33"/>
  <c r="M5" i="33"/>
  <c r="G4" i="33"/>
  <c r="P31" i="33"/>
  <c r="E31" i="33"/>
  <c r="Q30" i="33"/>
  <c r="L30" i="33"/>
  <c r="S29" i="33"/>
  <c r="E29" i="33"/>
  <c r="Q28" i="33"/>
  <c r="M28" i="33"/>
  <c r="P27" i="33"/>
  <c r="L27" i="33"/>
  <c r="G27" i="33"/>
  <c r="E26" i="33"/>
  <c r="E25" i="33"/>
  <c r="E24" i="33"/>
  <c r="Q23" i="33"/>
  <c r="S22" i="33"/>
  <c r="L22" i="33"/>
  <c r="M21" i="33"/>
  <c r="P20" i="33"/>
  <c r="E20" i="33"/>
  <c r="Q19" i="33"/>
  <c r="S18" i="33"/>
  <c r="L18" i="33"/>
  <c r="M17" i="33"/>
  <c r="P16" i="33"/>
  <c r="E16" i="33"/>
  <c r="P15" i="33"/>
  <c r="L14" i="33"/>
  <c r="Q12" i="33"/>
  <c r="E12" i="33"/>
  <c r="P11" i="33"/>
  <c r="Q8" i="33"/>
  <c r="Q7" i="33"/>
  <c r="Q6" i="33"/>
  <c r="S5" i="33"/>
  <c r="L26" i="33"/>
  <c r="S4" i="33"/>
  <c r="P30" i="33"/>
  <c r="E30" i="33"/>
  <c r="Q29" i="33"/>
  <c r="M29" i="33"/>
  <c r="P28" i="33"/>
  <c r="L28" i="33"/>
  <c r="G28" i="33"/>
  <c r="S26" i="33"/>
  <c r="P23" i="33"/>
  <c r="E23" i="33"/>
  <c r="Q22" i="33"/>
  <c r="S21" i="33"/>
  <c r="L21" i="33"/>
  <c r="M20" i="33"/>
  <c r="P19" i="33"/>
  <c r="E19" i="33"/>
  <c r="Q18" i="33"/>
  <c r="S17" i="33"/>
  <c r="L17" i="33"/>
  <c r="M16" i="33"/>
  <c r="L15" i="33"/>
  <c r="Q13" i="33"/>
  <c r="E13" i="33"/>
  <c r="P12" i="33"/>
  <c r="L11" i="33"/>
  <c r="Q9" i="33"/>
  <c r="E9" i="33"/>
  <c r="Q5" i="33"/>
  <c r="E5" i="33"/>
  <c r="P4" i="33"/>
  <c r="A38" i="38"/>
  <c r="P8" i="33"/>
  <c r="E8" i="33"/>
  <c r="P7" i="33"/>
  <c r="E7" i="33"/>
  <c r="P6" i="33"/>
  <c r="E6" i="33"/>
  <c r="P25" i="33"/>
  <c r="L25" i="33"/>
  <c r="P24" i="33"/>
  <c r="L24" i="33"/>
  <c r="S15" i="33"/>
  <c r="M15" i="33"/>
  <c r="S14" i="33"/>
  <c r="M14" i="33"/>
  <c r="S13" i="33"/>
  <c r="M13" i="33"/>
  <c r="S12" i="33"/>
  <c r="M12" i="33"/>
  <c r="S11" i="33"/>
  <c r="M11" i="33"/>
  <c r="S10" i="33"/>
  <c r="S9" i="33"/>
  <c r="S8" i="33"/>
  <c r="S7" i="33"/>
  <c r="S6" i="33"/>
  <c r="G23" i="33"/>
  <c r="G22" i="33"/>
  <c r="G21" i="33"/>
  <c r="G20" i="33"/>
  <c r="G19" i="33"/>
  <c r="G18" i="33"/>
  <c r="G17" i="33"/>
  <c r="G16" i="33"/>
  <c r="G15" i="33"/>
  <c r="G14" i="33"/>
  <c r="G13" i="33"/>
  <c r="G12" i="33"/>
  <c r="G11" i="33"/>
  <c r="G10" i="33"/>
  <c r="G9" i="33"/>
  <c r="G8" i="33"/>
  <c r="G7" i="33"/>
  <c r="G6" i="33"/>
  <c r="G5" i="33"/>
  <c r="Q4" i="33"/>
  <c r="M4" i="33"/>
  <c r="E4" i="33"/>
  <c r="N30" i="33" l="1"/>
  <c r="H29" i="33"/>
  <c r="I4" i="33"/>
  <c r="H24" i="33"/>
  <c r="H25" i="33"/>
  <c r="H26" i="33"/>
  <c r="K31" i="33"/>
  <c r="J29" i="33"/>
  <c r="I29" i="33"/>
  <c r="O29" i="33"/>
  <c r="O4" i="33"/>
  <c r="J30" i="33"/>
  <c r="I25" i="33"/>
  <c r="J25" i="33"/>
  <c r="N31" i="33"/>
  <c r="J26" i="33"/>
  <c r="N4" i="33"/>
  <c r="O26" i="33"/>
  <c r="H4" i="33"/>
  <c r="J4" i="33"/>
  <c r="K4" i="33"/>
  <c r="K26" i="33"/>
  <c r="A51" i="38"/>
  <c r="A55" i="38" s="1"/>
  <c r="B20" i="38"/>
  <c r="H44" i="38"/>
  <c r="A15" i="38"/>
  <c r="K24" i="33"/>
  <c r="J31" i="33"/>
  <c r="N24" i="33"/>
  <c r="I31" i="33"/>
  <c r="I26" i="33"/>
  <c r="O31" i="33"/>
  <c r="N26" i="33"/>
  <c r="N25" i="33"/>
  <c r="J24" i="33"/>
  <c r="O25" i="33"/>
  <c r="N29" i="33"/>
  <c r="I24" i="33"/>
  <c r="O24" i="33"/>
  <c r="K25" i="33"/>
  <c r="K29" i="33"/>
  <c r="H31" i="33"/>
  <c r="A9" i="38"/>
  <c r="A22" i="38"/>
  <c r="H28" i="33"/>
  <c r="I28" i="33"/>
  <c r="J28" i="33"/>
  <c r="N28" i="33"/>
  <c r="K28" i="33"/>
  <c r="O28" i="33"/>
  <c r="H27" i="33"/>
  <c r="K27" i="33"/>
  <c r="O27" i="33"/>
  <c r="I27" i="33"/>
  <c r="J27" i="33"/>
  <c r="N27" i="33"/>
  <c r="H30" i="33"/>
  <c r="K30" i="33"/>
  <c r="I30" i="33"/>
  <c r="O30" i="33"/>
  <c r="A14" i="38"/>
  <c r="B17" i="38"/>
  <c r="E17" i="38"/>
  <c r="K18" i="33"/>
  <c r="O18" i="33"/>
  <c r="H18" i="33"/>
  <c r="I18" i="33"/>
  <c r="N18" i="33"/>
  <c r="J18" i="33"/>
  <c r="K10" i="33"/>
  <c r="O10" i="33"/>
  <c r="H10" i="33"/>
  <c r="I10" i="33"/>
  <c r="N10" i="33"/>
  <c r="J10" i="33"/>
  <c r="K22" i="33"/>
  <c r="O22" i="33"/>
  <c r="H22" i="33"/>
  <c r="I22" i="33"/>
  <c r="N22" i="33"/>
  <c r="J22" i="33"/>
  <c r="K7" i="33"/>
  <c r="O7" i="33"/>
  <c r="H7" i="33"/>
  <c r="I7" i="33"/>
  <c r="N7" i="33"/>
  <c r="J7" i="33"/>
  <c r="K15" i="33"/>
  <c r="O15" i="33"/>
  <c r="H15" i="33"/>
  <c r="I15" i="33"/>
  <c r="N15" i="33"/>
  <c r="J15" i="33"/>
  <c r="K23" i="33"/>
  <c r="O23" i="33"/>
  <c r="H23" i="33"/>
  <c r="I23" i="33"/>
  <c r="N23" i="33"/>
  <c r="J23" i="33"/>
  <c r="K6" i="33"/>
  <c r="O6" i="33"/>
  <c r="H6" i="33"/>
  <c r="I6" i="33"/>
  <c r="N6" i="33"/>
  <c r="J6" i="33"/>
  <c r="K14" i="33"/>
  <c r="O14" i="33"/>
  <c r="H14" i="33"/>
  <c r="I14" i="33"/>
  <c r="N14" i="33"/>
  <c r="J14" i="33"/>
  <c r="K11" i="33"/>
  <c r="O11" i="33"/>
  <c r="H11" i="33"/>
  <c r="I11" i="33"/>
  <c r="N11" i="33"/>
  <c r="J11" i="33"/>
  <c r="K19" i="33"/>
  <c r="O19" i="33"/>
  <c r="H19" i="33"/>
  <c r="I19" i="33"/>
  <c r="N19" i="33"/>
  <c r="J19" i="33"/>
  <c r="K8" i="33"/>
  <c r="O8" i="33"/>
  <c r="H8" i="33"/>
  <c r="I8" i="33"/>
  <c r="N8" i="33"/>
  <c r="J8" i="33"/>
  <c r="K12" i="33"/>
  <c r="O12" i="33"/>
  <c r="H12" i="33"/>
  <c r="I12" i="33"/>
  <c r="N12" i="33"/>
  <c r="J12" i="33"/>
  <c r="K16" i="33"/>
  <c r="O16" i="33"/>
  <c r="H16" i="33"/>
  <c r="I16" i="33"/>
  <c r="N16" i="33"/>
  <c r="J16" i="33"/>
  <c r="K20" i="33"/>
  <c r="O20" i="33"/>
  <c r="H20" i="33"/>
  <c r="I20" i="33"/>
  <c r="N20" i="33"/>
  <c r="J20" i="33"/>
  <c r="K5" i="33"/>
  <c r="O5" i="33"/>
  <c r="H5" i="33"/>
  <c r="I5" i="33"/>
  <c r="N5" i="33"/>
  <c r="J5" i="33"/>
  <c r="K9" i="33"/>
  <c r="O9" i="33"/>
  <c r="H9" i="33"/>
  <c r="I9" i="33"/>
  <c r="N9" i="33"/>
  <c r="J9" i="33"/>
  <c r="K13" i="33"/>
  <c r="O13" i="33"/>
  <c r="H13" i="33"/>
  <c r="I13" i="33"/>
  <c r="N13" i="33"/>
  <c r="J13" i="33"/>
  <c r="K17" i="33"/>
  <c r="O17" i="33"/>
  <c r="H17" i="33"/>
  <c r="I17" i="33"/>
  <c r="N17" i="33"/>
  <c r="J17" i="33"/>
  <c r="K21" i="33"/>
  <c r="O21" i="33"/>
  <c r="H21" i="33"/>
  <c r="I21" i="33"/>
  <c r="N21" i="33"/>
  <c r="J21" i="33"/>
  <c r="H46" i="38" l="1"/>
  <c r="A53" i="38"/>
  <c r="A13" i="38"/>
  <c r="A54" i="38"/>
  <c r="A10" i="38"/>
  <c r="B19" i="38"/>
  <c r="A11" i="38"/>
  <c r="A12" i="38"/>
  <c r="F48" i="38"/>
  <c r="H45" i="38"/>
</calcChain>
</file>

<file path=xl/sharedStrings.xml><?xml version="1.0" encoding="utf-8"?>
<sst xmlns="http://schemas.openxmlformats.org/spreadsheetml/2006/main" count="1170" uniqueCount="805">
  <si>
    <t>LISTE DES CLIENTS</t>
  </si>
  <si>
    <t>Nom</t>
  </si>
  <si>
    <t>Adresse</t>
  </si>
  <si>
    <t>Ville</t>
  </si>
  <si>
    <t>Code Postal</t>
  </si>
  <si>
    <t>responsable facture</t>
  </si>
  <si>
    <t>telephone</t>
  </si>
  <si>
    <t>courriel</t>
  </si>
  <si>
    <t>Courriel a CC Facture</t>
  </si>
  <si>
    <t>Notes</t>
  </si>
  <si>
    <t>statut</t>
  </si>
  <si>
    <t>H7N 5H9</t>
  </si>
  <si>
    <t>Ville de Longueuil</t>
  </si>
  <si>
    <t>Parc Jean-Drapeau</t>
  </si>
  <si>
    <t>division</t>
  </si>
  <si>
    <t>CLIENT</t>
  </si>
  <si>
    <t>ÉVÉNEMENT</t>
  </si>
  <si>
    <t>G_SOU_901</t>
  </si>
  <si>
    <t>G_SOU_902</t>
  </si>
  <si>
    <t>G_SOU_903</t>
  </si>
  <si>
    <t>G_SOU_904</t>
  </si>
  <si>
    <t>G_SOU_905</t>
  </si>
  <si>
    <t>G_SOU_906</t>
  </si>
  <si>
    <t>G_SOU_907</t>
  </si>
  <si>
    <t>G_SOU_908</t>
  </si>
  <si>
    <t>G_SOU_909</t>
  </si>
  <si>
    <t>G_SOU_910</t>
  </si>
  <si>
    <t>G_SOU_911</t>
  </si>
  <si>
    <t>G_SOU_912</t>
  </si>
  <si>
    <t>G_SOU_913</t>
  </si>
  <si>
    <t>G_SOU_914</t>
  </si>
  <si>
    <t>G_SOU_915</t>
  </si>
  <si>
    <t>G_SOU_916</t>
  </si>
  <si>
    <t>G_SOU_917</t>
  </si>
  <si>
    <t>G_SOU_918</t>
  </si>
  <si>
    <t>G_SOU_919</t>
  </si>
  <si>
    <t>G_SOU_920</t>
  </si>
  <si>
    <t>G_SOU_921</t>
  </si>
  <si>
    <t>G_SOU_922</t>
  </si>
  <si>
    <t>G_SOU_923</t>
  </si>
  <si>
    <t>G_SOU_924</t>
  </si>
  <si>
    <t>G_SOU_925</t>
  </si>
  <si>
    <t>G_SOU_926</t>
  </si>
  <si>
    <t>G_SOU_927</t>
  </si>
  <si>
    <t>G_SOU_928</t>
  </si>
  <si>
    <t>G_SOU_929</t>
  </si>
  <si>
    <t>G_SOU_930</t>
  </si>
  <si>
    <t>G_SOU_931</t>
  </si>
  <si>
    <t>G_SOU_932</t>
  </si>
  <si>
    <t>G_SOU_933</t>
  </si>
  <si>
    <t>G_SOU_934</t>
  </si>
  <si>
    <t>G_SOU_935</t>
  </si>
  <si>
    <t>G_SOU_936</t>
  </si>
  <si>
    <t>G_SOU_937</t>
  </si>
  <si>
    <t>G_SOU_938</t>
  </si>
  <si>
    <t>G_SOU_939</t>
  </si>
  <si>
    <t>G_SOU_940</t>
  </si>
  <si>
    <t>G_SOU_941</t>
  </si>
  <si>
    <t>TPS</t>
  </si>
  <si>
    <t>TVQ</t>
  </si>
  <si>
    <t>ID Dossier</t>
  </si>
  <si>
    <t>Client</t>
  </si>
  <si>
    <t>Adresse de l'événement</t>
  </si>
  <si>
    <t xml:space="preserve">Mot clef descriptif dossier
</t>
  </si>
  <si>
    <t>date</t>
  </si>
  <si>
    <t xml:space="preserve">Mandat: </t>
  </si>
  <si>
    <t>Type d'événement</t>
  </si>
  <si>
    <t>TYPE de Termes</t>
  </si>
  <si>
    <t>évaluation du niveau de risque</t>
  </si>
  <si>
    <t>Pyrotechnie</t>
  </si>
  <si>
    <t>Vente d'alcool</t>
  </si>
  <si>
    <t>Présence d'animaux</t>
  </si>
  <si>
    <t>Hauteurs</t>
  </si>
  <si>
    <t>Structure gonflables</t>
  </si>
  <si>
    <t>securité sur place</t>
  </si>
  <si>
    <t>plus de 1000 personnes</t>
  </si>
  <si>
    <t>Compétition sportive</t>
  </si>
  <si>
    <t>Présence médias</t>
  </si>
  <si>
    <t>activité aquatique</t>
  </si>
  <si>
    <t>couverture du publique</t>
  </si>
  <si>
    <t>autre evenement danger</t>
  </si>
  <si>
    <t>Multi-étage</t>
  </si>
  <si>
    <t>NB ETAGE</t>
  </si>
  <si>
    <t>pas dascenceur</t>
  </si>
  <si>
    <t>plan d'Eau</t>
  </si>
  <si>
    <t>acces restreint services d'urgence</t>
  </si>
  <si>
    <t>communications limités</t>
  </si>
  <si>
    <t>Large périmetre</t>
  </si>
  <si>
    <t>Espace clos</t>
  </si>
  <si>
    <t>autre lieux danger</t>
  </si>
  <si>
    <t>Système Radio Comm</t>
  </si>
  <si>
    <t>Vehicule intervention rapide</t>
  </si>
  <si>
    <t>vehicule d'intervention (ambulance)</t>
  </si>
  <si>
    <t>embarcation nautique</t>
  </si>
  <si>
    <t>voiturette golf ambulance</t>
  </si>
  <si>
    <t>Montage/demontage</t>
  </si>
  <si>
    <t>Livraison éloignée</t>
  </si>
  <si>
    <t>KM Livraison</t>
  </si>
  <si>
    <t>autre extra</t>
  </si>
  <si>
    <t>Localisation Clinique</t>
  </si>
  <si>
    <t>Info Parking Livraison</t>
  </si>
  <si>
    <t>Info Parking Medic</t>
  </si>
  <si>
    <t>Responsable sur site</t>
  </si>
  <si>
    <t>telephone resp sur site</t>
  </si>
  <si>
    <t>Info appels urgences</t>
  </si>
  <si>
    <t>INFO LUNCH</t>
  </si>
  <si>
    <t>PR</t>
  </si>
  <si>
    <t>ASJ</t>
  </si>
  <si>
    <t>notes specifiques</t>
  </si>
  <si>
    <t>Kit admin</t>
  </si>
  <si>
    <t>Kit admin qte</t>
  </si>
  <si>
    <t>Kit PR</t>
  </si>
  <si>
    <t>Kit ¨PR qte</t>
  </si>
  <si>
    <t>Kit Paramedic</t>
  </si>
  <si>
    <t>Kit paramedic qte</t>
  </si>
  <si>
    <t>trousse 02</t>
  </si>
  <si>
    <t>trousse O2 qte</t>
  </si>
  <si>
    <t>kit trauma</t>
  </si>
  <si>
    <t>kit trauma qte</t>
  </si>
  <si>
    <t>kit festival</t>
  </si>
  <si>
    <t>kit festival qte</t>
  </si>
  <si>
    <t>kit clinique</t>
  </si>
  <si>
    <t>kit clinique qte</t>
  </si>
  <si>
    <t>kit 1000+</t>
  </si>
  <si>
    <t>kit 1000+ qte</t>
  </si>
  <si>
    <t>autres materiel</t>
  </si>
  <si>
    <t>Intro spécifique</t>
  </si>
  <si>
    <t>intro specifique 2</t>
  </si>
  <si>
    <t>intro specifique 3</t>
  </si>
  <si>
    <t>langage</t>
  </si>
  <si>
    <t>Soumission</t>
  </si>
  <si>
    <t>Division</t>
  </si>
  <si>
    <t>langue</t>
  </si>
  <si>
    <t>ID DOSSIER CLIENT</t>
  </si>
  <si>
    <t>adresse facturation</t>
  </si>
  <si>
    <t>ville</t>
  </si>
  <si>
    <t>code postal</t>
  </si>
  <si>
    <t>téléphone</t>
  </si>
  <si>
    <t>responsable sur site</t>
  </si>
  <si>
    <t>Courriel/tel Responsable site</t>
  </si>
  <si>
    <t>responsable facturation</t>
  </si>
  <si>
    <t>courriel facture</t>
  </si>
  <si>
    <t>mandat</t>
  </si>
  <si>
    <t>type</t>
  </si>
  <si>
    <t>Événement</t>
  </si>
  <si>
    <t>Lieux Événements</t>
  </si>
  <si>
    <t>location1</t>
  </si>
  <si>
    <t>qte loc 1</t>
  </si>
  <si>
    <t>tarif loc 1</t>
  </si>
  <si>
    <t>total location 1</t>
  </si>
  <si>
    <t>location2</t>
  </si>
  <si>
    <t>qte loc 2</t>
  </si>
  <si>
    <t>tarif loc 2</t>
  </si>
  <si>
    <t>total location 2</t>
  </si>
  <si>
    <t>specificite 1</t>
  </si>
  <si>
    <t>qte spec 1</t>
  </si>
  <si>
    <t>tarif spec 1</t>
  </si>
  <si>
    <t>total specificite 1</t>
  </si>
  <si>
    <t>specificite 2</t>
  </si>
  <si>
    <t>qte spec 2</t>
  </si>
  <si>
    <t>tarif spec 2</t>
  </si>
  <si>
    <t>total specificité 2</t>
  </si>
  <si>
    <t>KMS livraison eloignee</t>
  </si>
  <si>
    <t>prix kilometrage</t>
  </si>
  <si>
    <t>total prix km</t>
  </si>
  <si>
    <t>date 1</t>
  </si>
  <si>
    <t>type intervenant</t>
  </si>
  <si>
    <t>Hr début prévu1</t>
  </si>
  <si>
    <t>Hr fin prévu1</t>
  </si>
  <si>
    <t>qte1</t>
  </si>
  <si>
    <t>total journee 1</t>
  </si>
  <si>
    <t>DATE 2</t>
  </si>
  <si>
    <t>type intervenant2</t>
  </si>
  <si>
    <t>Hr début prévu2</t>
  </si>
  <si>
    <t>Hr fin prévu2</t>
  </si>
  <si>
    <t>qte2</t>
  </si>
  <si>
    <t>tarif intervenant 2</t>
  </si>
  <si>
    <t>total journee 2</t>
  </si>
  <si>
    <t>DATE 3</t>
  </si>
  <si>
    <t>type intervenant3</t>
  </si>
  <si>
    <t>Hr fin prévu3</t>
  </si>
  <si>
    <t>tarif intervenant 3</t>
  </si>
  <si>
    <t>total journee 3</t>
  </si>
  <si>
    <t>DATE 4</t>
  </si>
  <si>
    <t>type intervenant4</t>
  </si>
  <si>
    <t>Hr fin prévu4</t>
  </si>
  <si>
    <t>qte 4</t>
  </si>
  <si>
    <t>tarif intervenant 4</t>
  </si>
  <si>
    <t>total journee 4</t>
  </si>
  <si>
    <t>DATE 5</t>
  </si>
  <si>
    <t>type intervenant5</t>
  </si>
  <si>
    <t>Hr fin prévu5</t>
  </si>
  <si>
    <t>tarif intervenant 5</t>
  </si>
  <si>
    <t>total journee 5</t>
  </si>
  <si>
    <t>DATE 6</t>
  </si>
  <si>
    <t>type intervenant6</t>
  </si>
  <si>
    <t>Hr fin prévu6</t>
  </si>
  <si>
    <t>qte6</t>
  </si>
  <si>
    <t>tarif intervenant 6</t>
  </si>
  <si>
    <t>total journee 6</t>
  </si>
  <si>
    <t>DATE 7</t>
  </si>
  <si>
    <t>type intervenant7</t>
  </si>
  <si>
    <t>Hr fin prévu7</t>
  </si>
  <si>
    <t>qte7</t>
  </si>
  <si>
    <t>tarif intervenant 7</t>
  </si>
  <si>
    <t>total journee 7</t>
  </si>
  <si>
    <t>DATE 8</t>
  </si>
  <si>
    <t>type intervenant8</t>
  </si>
  <si>
    <t>Hr fin prévu8</t>
  </si>
  <si>
    <t>qte8</t>
  </si>
  <si>
    <t>tarif intervenant 8</t>
  </si>
  <si>
    <t>total journee 8</t>
  </si>
  <si>
    <t>DATE 9</t>
  </si>
  <si>
    <t>type intervenant9</t>
  </si>
  <si>
    <t>Hr fin prévu9</t>
  </si>
  <si>
    <t>qte9</t>
  </si>
  <si>
    <t>tarif intervenant 9</t>
  </si>
  <si>
    <t>total journee 9</t>
  </si>
  <si>
    <t>DATE 10</t>
  </si>
  <si>
    <t>type intervenant10</t>
  </si>
  <si>
    <t>Hr fin prévu10</t>
  </si>
  <si>
    <t>qte10</t>
  </si>
  <si>
    <t>tarif intervenant 10</t>
  </si>
  <si>
    <t>total journee 10</t>
  </si>
  <si>
    <t>DATE 11</t>
  </si>
  <si>
    <t>type intervenant11</t>
  </si>
  <si>
    <t>Hr fin prévu11</t>
  </si>
  <si>
    <t>qte11</t>
  </si>
  <si>
    <t>tarif intervenant 11</t>
  </si>
  <si>
    <t>total journee 11</t>
  </si>
  <si>
    <t>DATE 12</t>
  </si>
  <si>
    <t>type intervenant12</t>
  </si>
  <si>
    <t>Hr fin prévu12</t>
  </si>
  <si>
    <t>qte12</t>
  </si>
  <si>
    <t>tarif intervenant 12</t>
  </si>
  <si>
    <t>total journee 12</t>
  </si>
  <si>
    <t>DATE 13</t>
  </si>
  <si>
    <t>type intervenant13</t>
  </si>
  <si>
    <t>Hr fin prévu13</t>
  </si>
  <si>
    <t>qte13</t>
  </si>
  <si>
    <t>total intervenant 13</t>
  </si>
  <si>
    <t>total journee 13</t>
  </si>
  <si>
    <t>DATE 14</t>
  </si>
  <si>
    <t>type intervenant14</t>
  </si>
  <si>
    <t>Hr début prévu14</t>
  </si>
  <si>
    <t>Hr fin prévu14</t>
  </si>
  <si>
    <t>qte14</t>
  </si>
  <si>
    <t>total intervenant 14</t>
  </si>
  <si>
    <t>total journee 14</t>
  </si>
  <si>
    <t>Sous Total</t>
  </si>
  <si>
    <t>Termes</t>
  </si>
  <si>
    <t>No Suivi Logistique</t>
  </si>
  <si>
    <t>Numero</t>
  </si>
  <si>
    <t>Suffixe</t>
  </si>
  <si>
    <t>dossier d'événement</t>
  </si>
  <si>
    <t>date rapport logisitique</t>
  </si>
  <si>
    <t>Évenement</t>
  </si>
  <si>
    <t>Lieu Événement</t>
  </si>
  <si>
    <t>Contact client sur le site</t>
  </si>
  <si>
    <t>Début prévu</t>
  </si>
  <si>
    <t>fin prévu</t>
  </si>
  <si>
    <t>Personne logistique aller</t>
  </si>
  <si>
    <t>vehicule logistique aller</t>
  </si>
  <si>
    <t>personne logistique retours</t>
  </si>
  <si>
    <t>vehicule logistique retours</t>
  </si>
  <si>
    <t>Parking Load-in/out info</t>
  </si>
  <si>
    <t>localisation clinique</t>
  </si>
  <si>
    <t>niveau risque</t>
  </si>
  <si>
    <t>kit admin</t>
  </si>
  <si>
    <t>qte</t>
  </si>
  <si>
    <t>kit pr</t>
  </si>
  <si>
    <t>kit paramedic</t>
  </si>
  <si>
    <t>qte kit medic</t>
  </si>
  <si>
    <t>qtetrousse o2</t>
  </si>
  <si>
    <t>qte3</t>
  </si>
  <si>
    <t>qte kit festival</t>
  </si>
  <si>
    <t>qte kit clinique</t>
  </si>
  <si>
    <t>qte4</t>
  </si>
  <si>
    <t>autre equipement</t>
  </si>
  <si>
    <t>notes besoins materiel</t>
  </si>
  <si>
    <t>No suivi directive</t>
  </si>
  <si>
    <t>dossier evenement</t>
  </si>
  <si>
    <t>evenement</t>
  </si>
  <si>
    <t>adresse evenement</t>
  </si>
  <si>
    <t>telephone contact</t>
  </si>
  <si>
    <t>Info sur les appels d'urgences</t>
  </si>
  <si>
    <t>info parking</t>
  </si>
  <si>
    <t>Info Lunch</t>
  </si>
  <si>
    <t>uniforme info1</t>
  </si>
  <si>
    <t>uniforme info 2</t>
  </si>
  <si>
    <t>uniforme info 3</t>
  </si>
  <si>
    <t>uniforme info 4</t>
  </si>
  <si>
    <t>uniforme info 5</t>
  </si>
  <si>
    <t>uniforme info 6</t>
  </si>
  <si>
    <t>uniforme info 7</t>
  </si>
  <si>
    <t>uniforme info 8</t>
  </si>
  <si>
    <t>uniforme info 9</t>
  </si>
  <si>
    <t>uniforme info 10</t>
  </si>
  <si>
    <t>uniforme info 11</t>
  </si>
  <si>
    <t>uniforme info 12</t>
  </si>
  <si>
    <t>uniforme info 13 TXT</t>
  </si>
  <si>
    <t>Colonne1</t>
  </si>
  <si>
    <t>G_LOG</t>
  </si>
  <si>
    <t>L'Are-Place-Jean-Loup</t>
  </si>
  <si>
    <t>SIX INVITATIONAL 2019</t>
  </si>
  <si>
    <t>Lindsay Lesage</t>
  </si>
  <si>
    <t xml:space="preserve">Van </t>
  </si>
  <si>
    <t>Lindsay RTR</t>
  </si>
  <si>
    <t>Van</t>
  </si>
  <si>
    <t>l'équipement est sur place</t>
  </si>
  <si>
    <t>G_DIR</t>
  </si>
  <si>
    <t>Pantalons bleus</t>
  </si>
  <si>
    <t>Souliers acceptés</t>
  </si>
  <si>
    <t>note specifiiiique</t>
  </si>
  <si>
    <t>FGL S-4855 -Forzani</t>
  </si>
  <si>
    <t>Forzani</t>
  </si>
  <si>
    <t>Sophie</t>
  </si>
  <si>
    <t>Auto perso</t>
  </si>
  <si>
    <t>Polo marin</t>
  </si>
  <si>
    <t>Le Tournage</t>
  </si>
  <si>
    <t>Régie-4141 -Robotique</t>
  </si>
  <si>
    <t>Robotique</t>
  </si>
  <si>
    <t>Polo Marin Évolusoins</t>
  </si>
  <si>
    <t>Pantalons Bleus</t>
  </si>
  <si>
    <t>DOSSIER D'ÉVÉNEMENT</t>
  </si>
  <si>
    <t>Choisir Dossier</t>
  </si>
  <si>
    <t># Dossier:</t>
  </si>
  <si>
    <t xml:space="preserve">Date: </t>
  </si>
  <si>
    <t>Client:</t>
  </si>
  <si>
    <t>Adresse de l'événement:</t>
  </si>
  <si>
    <t>Mandat:</t>
  </si>
  <si>
    <t>Type d'événement:</t>
  </si>
  <si>
    <t>Type de Termes:</t>
  </si>
  <si>
    <t>langue:</t>
  </si>
  <si>
    <t>Localisation Clinique:</t>
  </si>
  <si>
    <t>Niveau de risque:</t>
  </si>
  <si>
    <t>Risques liés à l'événement:</t>
  </si>
  <si>
    <t>Risques liés aux lieux:</t>
  </si>
  <si>
    <t>Intervenants Requis:</t>
  </si>
  <si>
    <t xml:space="preserve">Extra Requis: </t>
  </si>
  <si>
    <t>Type</t>
  </si>
  <si>
    <t>Tarif</t>
  </si>
  <si>
    <t>QTE</t>
  </si>
  <si>
    <t>Chef Opérations</t>
  </si>
  <si>
    <t>Infirmière</t>
  </si>
  <si>
    <t>Materiel requis:</t>
  </si>
  <si>
    <t>NOTES:</t>
  </si>
  <si>
    <t>Gestion médicale d'urgence</t>
  </si>
  <si>
    <t>SOUMISSION</t>
  </si>
  <si>
    <t>224 Rue des Bouleaux, Neuville, G0A 2R0</t>
  </si>
  <si>
    <t>No Soumission:</t>
  </si>
  <si>
    <t>Tel.: 514-265-7426 @: factures@evolusoins.com</t>
  </si>
  <si>
    <t>Date:</t>
  </si>
  <si>
    <t>www.gmuqc.com</t>
  </si>
  <si>
    <t xml:space="preserve"> </t>
  </si>
  <si>
    <t xml:space="preserve">Responsable Spécifique: </t>
  </si>
  <si>
    <t>Description des Services        ***       Service Description</t>
  </si>
  <si>
    <t xml:space="preserve">pour </t>
  </si>
  <si>
    <t>Dates</t>
  </si>
  <si>
    <t>Type Intervenant</t>
  </si>
  <si>
    <t>Total Heures</t>
  </si>
  <si>
    <t>Début</t>
  </si>
  <si>
    <t>Fin</t>
  </si>
  <si>
    <t>Taux horaire</t>
  </si>
  <si>
    <t>TARIF</t>
  </si>
  <si>
    <t>* Les factures seront toutes assujetties aux taxes applicables. *</t>
  </si>
  <si>
    <t>Sous total:</t>
  </si>
  <si>
    <t>TPS: 803465939 RT0001  (5%)</t>
  </si>
  <si>
    <t>TVQ: 1220516276 TQ0001 (9,975%)</t>
  </si>
  <si>
    <t xml:space="preserve">Total de cette proposition </t>
  </si>
  <si>
    <t>G_LOG_903</t>
  </si>
  <si>
    <t>LOGISTIQUE</t>
  </si>
  <si>
    <t># Logistique:</t>
  </si>
  <si>
    <t>Dossier:</t>
  </si>
  <si>
    <t>Mandat</t>
  </si>
  <si>
    <t>INFO SPÉCIFIQUES:</t>
  </si>
  <si>
    <t xml:space="preserve">Contact client sur le site: </t>
  </si>
  <si>
    <t>Début Prévu:</t>
  </si>
  <si>
    <t>Fin Prévu:</t>
  </si>
  <si>
    <t>LIEU de l'Événement:</t>
  </si>
  <si>
    <t>Informations spécifiques:</t>
  </si>
  <si>
    <t>Notes Équipement:</t>
  </si>
  <si>
    <t>EXTRAS REQUIS</t>
  </si>
  <si>
    <t>Vehicule de
 transport:  (Aller)</t>
  </si>
  <si>
    <t>Vehicule de
 transport:  (Retour)</t>
  </si>
  <si>
    <t>Personne attitrée 
Logistique: (Aller)</t>
  </si>
  <si>
    <t>Personne attitrée 
Logistique: (Retour)</t>
  </si>
  <si>
    <t>Informations Parking Livraison:</t>
  </si>
  <si>
    <t xml:space="preserve">Localisation Clinique: </t>
  </si>
  <si>
    <t xml:space="preserve">BESOINS MATÉRIELS: </t>
  </si>
  <si>
    <t xml:space="preserve">Notes: </t>
  </si>
  <si>
    <t>Liste</t>
  </si>
  <si>
    <t>Qte</t>
  </si>
  <si>
    <t>Entrepot</t>
  </si>
  <si>
    <t>Emplacement</t>
  </si>
  <si>
    <t xml:space="preserve">Notes spécifiques: </t>
  </si>
  <si>
    <t>G_DIR_903</t>
  </si>
  <si>
    <t>DIRECTIVES OPÉRATIONNELLES</t>
  </si>
  <si>
    <t xml:space="preserve">Référence Directives: </t>
  </si>
  <si>
    <t>CONTACT CLIENT sur le site:</t>
  </si>
  <si>
    <t xml:space="preserve">Informations supplémentaires spécifiques à l'Événement: </t>
  </si>
  <si>
    <t>Type d'uniforme requis pour l'événement:</t>
  </si>
  <si>
    <t xml:space="preserve">Un cartable des opérations est disponible et doit être rempli quotidiennement et adéquatement! Tout le dialogue officiel doit y être inscrit (Production, sécurité, direction, etc…) Les remises de diachylons doivent être notées dans le journal. Si vous devez désinfecter une plaie, prendre des signes vitaux ou examiner un usager de façon évaluative, un RIP doit être rempli. 
À votre arrivée, demandez à avoir accès à la clinique médicale d’ÉvoluSoins où vous pourrez récupérer votre équipement nécessaire (Si on vous assigne un poste fixe : trousse, O2, DEA, planche avec courroies et collet cervical, chaise roulante. Si on vous demande une patrouille : trousse avec accès à la clinique en cas d’intervention)
Prenez garde de l’envergure de l’événement qui se déroulera sous vos yeux. Nous nous devons de demeurer vigilants face à cette clientèle diversifiée. 
 Le professionnalisme, l’efficacité, la courtoisie et le SOURIRE font la force de notre expertise et de notre réputation! C’est de cette manière que nous obtenons les meilleurs mandats!
Merci beaucoup et nous vous sommes reconnaissants de votre participation.
Lindsay Lesage
Coordonnatrice aux opérations
(514) 266-8570
</t>
  </si>
  <si>
    <t>Montréal</t>
  </si>
  <si>
    <t>Québec</t>
  </si>
  <si>
    <t>No Item</t>
  </si>
  <si>
    <t>Identification</t>
  </si>
  <si>
    <t>Description</t>
  </si>
  <si>
    <t>Marque</t>
  </si>
  <si>
    <t>non</t>
  </si>
  <si>
    <t>Liste des Kits Masquée</t>
  </si>
  <si>
    <t>LISTE DÉROULANTE</t>
  </si>
  <si>
    <t>Kit Patrouille 1 Réel</t>
  </si>
  <si>
    <t>Kit Patrouille 2 Réel</t>
  </si>
  <si>
    <t>Kit Patrouille 3 Réel</t>
  </si>
  <si>
    <t>Kit PR 1 Réel</t>
  </si>
  <si>
    <t>Kit PR 2 Réel</t>
  </si>
  <si>
    <t>Kit PR 3 Réel</t>
  </si>
  <si>
    <t>Kit Paramédic 1 Réel</t>
  </si>
  <si>
    <t>Kit Paramédic 2 Réel</t>
  </si>
  <si>
    <t>Kit Paramédic 3 Réel</t>
  </si>
  <si>
    <t>Kit O2  A Réel</t>
  </si>
  <si>
    <t>Kit O2  B Réel</t>
  </si>
  <si>
    <t>Kit O2  C Réel</t>
  </si>
  <si>
    <t>Kit Trauma 1 Réel</t>
  </si>
  <si>
    <t>Kit Trauma 2 Réel</t>
  </si>
  <si>
    <t>Kit Extra 1 Réel</t>
  </si>
  <si>
    <t>Kit Extra 2 Réel</t>
  </si>
  <si>
    <t>Kit Extra 3 Réel</t>
  </si>
  <si>
    <t>Kit Soins Avancés 1 Réel</t>
  </si>
  <si>
    <t>Kit Nautique 1 Réel</t>
  </si>
  <si>
    <t>Kit Admin 1 Réel</t>
  </si>
  <si>
    <t>Kit Admin 2 Réel</t>
  </si>
  <si>
    <t>Kit Admin 3 Réel</t>
  </si>
  <si>
    <t>Kit Admin 4 Réel</t>
  </si>
  <si>
    <t>Kit Admin 5 Réel</t>
  </si>
  <si>
    <t>Ailleurs Réel</t>
  </si>
  <si>
    <t>Ailleurs 2 Réel</t>
  </si>
  <si>
    <t xml:space="preserve">VISUALISATION DE KIT: </t>
  </si>
  <si>
    <t>ITEMS PAR TROUSSE</t>
  </si>
  <si>
    <t>Emplacement dans entrepot</t>
  </si>
  <si>
    <t>QTE PAR TROUSSE</t>
  </si>
  <si>
    <t>BON DE COMMANDE</t>
  </si>
  <si>
    <t>Numero bon commande</t>
  </si>
  <si>
    <t>Date</t>
  </si>
  <si>
    <t>Fournisseur</t>
  </si>
  <si>
    <t>Liste déroulante</t>
  </si>
  <si>
    <t>Numéro item GMU</t>
  </si>
  <si>
    <t>marque</t>
  </si>
  <si>
    <t>QTE à Commander</t>
  </si>
  <si>
    <t>fournisseur 1</t>
  </si>
  <si>
    <t>numero item fournisseur 1</t>
  </si>
  <si>
    <t>prix fournisseur 1</t>
  </si>
  <si>
    <t>emballage 1</t>
  </si>
  <si>
    <t>Madame Karyne Roy</t>
  </si>
  <si>
    <t>2505 Rue Saint-Antoine</t>
  </si>
  <si>
    <t>Lachine, Québec</t>
  </si>
  <si>
    <t>Karyne@planiconceptplus.com</t>
  </si>
  <si>
    <t>evenement corporatif</t>
  </si>
  <si>
    <t>planiconceptplus</t>
  </si>
  <si>
    <t>New City Gas</t>
  </si>
  <si>
    <t>Michael Armstrong</t>
  </si>
  <si>
    <t>950, rue Ottawa</t>
  </si>
  <si>
    <t>Montréal, QC</t>
  </si>
  <si>
    <t>michael@productionsplayground.com</t>
  </si>
  <si>
    <t>evenements party et autre</t>
  </si>
  <si>
    <t>Hangman productions</t>
  </si>
  <si>
    <t>604-817-5063</t>
  </si>
  <si>
    <t>elise@hangmanproductions.ca</t>
  </si>
  <si>
    <t>redbull ou qqch du genre</t>
  </si>
  <si>
    <t>Fête des Enfants de Montréal</t>
  </si>
  <si>
    <t>sboissonneault@parcjeandrapeau.com</t>
  </si>
  <si>
    <t>Divers/cité</t>
  </si>
  <si>
    <t>Monsieur Antoine Rochette, directeur de site</t>
  </si>
  <si>
    <t>4067 boul st-laurent, bureau 300</t>
  </si>
  <si>
    <t>Montréal, Québec - H2W 1Y7</t>
  </si>
  <si>
    <t>(514) 285-9496 - equipe@diverscite.org</t>
  </si>
  <si>
    <t>festival</t>
  </si>
  <si>
    <t>David Skitt</t>
  </si>
  <si>
    <t>Synchro Golf</t>
  </si>
  <si>
    <t>774, rue St-Paul ouest</t>
  </si>
  <si>
    <t>Montréal (Québec) H3C 1M4</t>
  </si>
  <si>
    <t>T: 514-842-5621</t>
  </si>
  <si>
    <t>omnium golf cite richelieu</t>
  </si>
  <si>
    <t>Gestion Gesport inc</t>
  </si>
  <si>
    <t>992, Rue Joliette</t>
  </si>
  <si>
    <t>Longueuil, Qc</t>
  </si>
  <si>
    <t>marioblain@marathonmontreal.com</t>
  </si>
  <si>
    <t>marathon</t>
  </si>
  <si>
    <t>Madame Nelli Vlahandreas</t>
  </si>
  <si>
    <t>École primaire Socrates</t>
  </si>
  <si>
    <t>nelli_04@hotmail.com</t>
  </si>
  <si>
    <t>crosscountry centre de la nature laval ecole secondaires….</t>
  </si>
  <si>
    <t>Red Bull Canada</t>
  </si>
  <si>
    <t>a/s: Mylène Tremblay</t>
  </si>
  <si>
    <t>mylene.tremblay@ca.redbull.com</t>
  </si>
  <si>
    <t>(514) 793-9843</t>
  </si>
  <si>
    <t>redbull crash ice</t>
  </si>
  <si>
    <t>Boreal Runners Club, Montreal</t>
  </si>
  <si>
    <t>41 rue Fredmir</t>
  </si>
  <si>
    <t xml:space="preserve">Dollard-Des Ormeaux </t>
  </si>
  <si>
    <t>(Québec) H9A2R1</t>
  </si>
  <si>
    <t>Christopher Cross</t>
  </si>
  <si>
    <t>514-501-2182</t>
  </si>
  <si>
    <t>christopher.cross@L-3com.com</t>
  </si>
  <si>
    <t>Centre universitaire de santé McGill - McGill University Health Center</t>
  </si>
  <si>
    <t>Julie Quenneville</t>
  </si>
  <si>
    <t xml:space="preserve">Director of Marketing </t>
  </si>
  <si>
    <t>Bureau du Marketing et développement - Marketing and Development Office</t>
  </si>
  <si>
    <t>2155, rue Guy #1442, Montréal (Québec) H3H 2R9</t>
  </si>
  <si>
    <t>514-934-1934 #43011</t>
  </si>
  <si>
    <t>514-296-7212 cell</t>
  </si>
  <si>
    <t>julie.quenneville@muchc.mcgill.ca</t>
  </si>
  <si>
    <t>evenements divers</t>
  </si>
  <si>
    <t>Madame Isabelle-Marie Longpré</t>
  </si>
  <si>
    <t>Corporation de la Fête Nationale de Saint-Hubert</t>
  </si>
  <si>
    <t xml:space="preserve">C.P. 29541, 5950, boul. Cousineau </t>
  </si>
  <si>
    <t>Saint-Hubert, Qc, J3Y 9A9</t>
  </si>
  <si>
    <t>514-432-7036</t>
  </si>
  <si>
    <t>Corporation de la salle André-Mathieu</t>
  </si>
  <si>
    <t>c/o Julien Aidelbaum MRCY Festival</t>
  </si>
  <si>
    <t>475, boul. de l'Avenir</t>
  </si>
  <si>
    <t>Laval, Québec</t>
  </si>
  <si>
    <t>450.667.2327</t>
  </si>
  <si>
    <t>mrcy block party</t>
  </si>
  <si>
    <t>Fondation  de  la  Cité  de  la  santé</t>
  </si>
  <si>
    <t>Steve  Côté,  Coordonnateur  aux  événements</t>
  </si>
  <si>
    <t>1755  Boul.  René  Laennec  Bureau  D-­‐0007,  Laval,  Qc.,  J7M  3L9</t>
  </si>
  <si>
    <t>Téléphone: 450.975.5373</t>
  </si>
  <si>
    <t>scote@fondationcitedelasante.com</t>
  </si>
  <si>
    <t>des pas pour la re cherche</t>
  </si>
  <si>
    <t>Association de Football de Varennes</t>
  </si>
  <si>
    <t>marc-andre.lemay@hotmail.com</t>
  </si>
  <si>
    <t xml:space="preserve">association football.  Sophie le connait.  </t>
  </si>
  <si>
    <t>Fondation de l'Institut de Cardiologie de Montréal</t>
  </si>
  <si>
    <t>Yoann Desrosiers ydesrosiers@tbosco.com</t>
  </si>
  <si>
    <t>grand bal vin cœur fondation et Cdsssi</t>
  </si>
  <si>
    <t xml:space="preserve">Ville de Montréal, Arrondissement de LaSalle 55, avenue Dupras </t>
  </si>
  <si>
    <t>Madame Ginette Cadieux gcadieux@ville.montreal.qc.ca</t>
  </si>
  <si>
    <t>ville de lasalle</t>
  </si>
  <si>
    <t>Événements sportif SJO 6074 des Sternes Laval</t>
  </si>
  <si>
    <t>Dominic Chalifoux dchalifoux@axiuminfra.com</t>
  </si>
  <si>
    <t xml:space="preserve">course val david </t>
  </si>
  <si>
    <t xml:space="preserve">Olympiques spéciaux Québec 1274 rue Jean-Talon Est, Suit 200 </t>
  </si>
  <si>
    <t>parcours des heros</t>
  </si>
  <si>
    <t>Skyline Security 4000 rue Octave Laval, Qc</t>
  </si>
  <si>
    <t>Matt Guerguerian matt@skylinesecurity.ca</t>
  </si>
  <si>
    <t>association avec agence securite, pour evenemnt celebration au colise de laval</t>
  </si>
  <si>
    <t>bal de larsenal</t>
  </si>
  <si>
    <t>Musée McCord</t>
  </si>
  <si>
    <t>18-072</t>
  </si>
  <si>
    <t>defi gratte ciel</t>
  </si>
  <si>
    <t>Produktions K</t>
  </si>
  <si>
    <t>18-091</t>
  </si>
  <si>
    <t xml:space="preserve">bbq qqch </t>
  </si>
  <si>
    <t>Longueuil, service des approvisionnements</t>
  </si>
  <si>
    <t>18-074</t>
  </si>
  <si>
    <t>*** ATTENTION!!! Anciens clients.  Peut donner une idee, mais il faudrait faire quelques recherches sur ces clients avant de les contacter.  Adresses perimees ou pas utile…  mais l'exercice devrait donner des resultats intéressants!!!</t>
  </si>
  <si>
    <t>tarif type 1</t>
  </si>
  <si>
    <t>tarif intervenant 1
***Attention Overright**</t>
  </si>
  <si>
    <t>qte5</t>
  </si>
  <si>
    <t>Hr début prevu12</t>
  </si>
  <si>
    <t>hr debut prevu13</t>
  </si>
  <si>
    <t>Hr début prevu11</t>
  </si>
  <si>
    <t>hr début prevu10</t>
  </si>
  <si>
    <t>Hr début prevu9</t>
  </si>
  <si>
    <t>Hr debut prevu8</t>
  </si>
  <si>
    <t>Hr début prevu7</t>
  </si>
  <si>
    <t>Hr debut prevu6</t>
  </si>
  <si>
    <t>Hr debut prevu5</t>
  </si>
  <si>
    <t>Hr debut prevu4</t>
  </si>
  <si>
    <t>Hr debut prevu3</t>
  </si>
  <si>
    <t>Ancienne École des Beaux Arts de Montréal, 3450 rue Saint-Urbain 
Montréal (ville de) (Qc), Canada
H2X 2N5</t>
  </si>
  <si>
    <t>Festival Chromatic</t>
  </si>
  <si>
    <t>https://www.chromatic.ca/contact/partenaire/</t>
  </si>
  <si>
    <t>Piknic Électronik Montréal</t>
  </si>
  <si>
    <t>Les dimanches du 19 mai au 29 septembre 2019</t>
  </si>
  <si>
    <t>5455 de Gaspe, bureau 470, montreal qc, h2t 3b3</t>
  </si>
  <si>
    <t>T: 514-904-1247</t>
  </si>
  <si>
    <t>info@piknicelectronik.com</t>
  </si>
  <si>
    <t>https://piknicelectronik.com/montreal/a-propos/</t>
  </si>
  <si>
    <t>Contacter le 19-03-01 via site web demande de partenaire</t>
  </si>
  <si>
    <t>trouver sur web</t>
  </si>
  <si>
    <t>https://www.velo.qc.ca/fr/govelo/Festival-Go-velo-Montreal</t>
  </si>
  <si>
    <t>Vélo Québec</t>
  </si>
  <si>
    <t>Maison des cyclistes
1251, rue Rachel Est
Montréal (Québec) H2J 2J9</t>
  </si>
  <si>
    <t>514 521-8356 , poste 504</t>
  </si>
  <si>
    <t>https://www.francosmontreal.com/</t>
  </si>
  <si>
    <t>L'Équipe Spectra
400, boul. De Maisonneuve Ouest
9e étage
Montréal, (Québec)
Canada H3A 1L4</t>
  </si>
  <si>
    <t>Francopholies</t>
  </si>
  <si>
    <t>Gérer par Spectra</t>
  </si>
  <si>
    <t> 514 525-7732 (equipe spectra)</t>
  </si>
  <si>
    <t>info@equipespectra.ca</t>
  </si>
  <si>
    <t>Festival de Jazz</t>
  </si>
  <si>
    <t>http://www.montrealjazzfest.com/fr-CA/Infos</t>
  </si>
  <si>
    <t>Montreal completement cirque</t>
  </si>
  <si>
    <t>2345, rue Jarry Est
Montréal (Québec) H1Z 4P3</t>
  </si>
  <si>
    <t>Tohu</t>
  </si>
  <si>
    <t>Bureaux administratifs : 514 374-3522</t>
  </si>
  <si>
    <t>n générale :
info@tohu.ca</t>
  </si>
  <si>
    <t>festival juste pour rire</t>
  </si>
  <si>
    <t>2101 Boulevard Saint-Laurent
Montréal, Québec
Canada H2X 2T5
T (514) 845-3155
info@hahaha.com</t>
  </si>
  <si>
    <t>https://www.hahaha.com/fr/nous-joindre</t>
  </si>
  <si>
    <t>Festival International Nuits d'Afrique de Montréal</t>
  </si>
  <si>
    <t>arterre du Quartier des Spectacles 
Montréal (ville de) (Qc), Canada
H2L 4R6</t>
  </si>
  <si>
    <t>PRODUCTIONS 
NUITS D'AFRIQUE INC.
4374, boul. St-Laurent, 1st floor Montréal (Québec) H2W 1Z5 Canada
PHONE : (514) 499-9239
FAX : (514) 499-9215
COURRIEL : info@festivalnuitsdafrique.com</t>
  </si>
  <si>
    <t>pas sur si on la pas déjà.... Présence autochtone??????</t>
  </si>
  <si>
    <t>Fierté Montréal</t>
  </si>
  <si>
    <t xml:space="preserve">Parc des Faubourgs 
Montréal (ville de) (Qc), Canada
H2K 4N9 </t>
  </si>
  <si>
    <t>Fierté Montréal
4262, rue Sainte-Catherine Est, bureau 200
Montréal (Québec)  H1V 1X6</t>
  </si>
  <si>
    <t>festival a mtl 10 au 18 aout</t>
  </si>
  <si>
    <t>Festival International de Rhum de Montréal (Yulrumfest)</t>
  </si>
  <si>
    <t>pas d'info dispo sur contact mais potentiel de boisson hahah</t>
  </si>
  <si>
    <t>FESTIVAL DES ARTS DE RUELLE</t>
  </si>
  <si>
    <t>https://festivalfar.com/contact/</t>
  </si>
  <si>
    <t>MARATHON MONT-ROYAL MEC</t>
  </si>
  <si>
    <t>Samedi 20 octobre 2018</t>
  </si>
  <si>
    <t>ORGANISATEUR 
MEC Montréal (Marché Central)</t>
  </si>
  <si>
    <t>https://www.quebecvacances.com/marathon-du-mont-royal</t>
  </si>
  <si>
    <t>Festival du Monde Arabe de Montréal</t>
  </si>
  <si>
    <t xml:space="preserve">Plusieurs sites : Quartier des spectacles, Place des Arts et différentes salles à Montréal </t>
  </si>
  <si>
    <t>http://festivalarabe.com/</t>
  </si>
  <si>
    <t>https://festivalarabe.com/contact/</t>
  </si>
  <si>
    <t/>
  </si>
  <si>
    <t>Téléphone : 514 903-6193</t>
  </si>
  <si>
    <t> 8 et 9 septembre</t>
  </si>
  <si>
    <t>renouvellement</t>
  </si>
  <si>
    <t>courriel envoyé</t>
  </si>
  <si>
    <t>Présence autochtone</t>
  </si>
  <si>
    <t>commicon</t>
  </si>
  <si>
    <t>Nationnal women's show</t>
  </si>
  <si>
    <t>métro métro (beachclub RIO)</t>
  </si>
  <si>
    <t>oasis (beachclub RIO)</t>
  </si>
  <si>
    <t>Festival YULEAT</t>
  </si>
  <si>
    <t>Osheaga</t>
  </si>
  <si>
    <t>Heavy Montréal</t>
  </si>
  <si>
    <t>Ile Sonic</t>
  </si>
  <si>
    <t>St-Lambert en fête</t>
  </si>
  <si>
    <t>Expo-Agricole</t>
  </si>
  <si>
    <t>Festival Classica</t>
  </si>
  <si>
    <t>Les Seigneuriales</t>
  </si>
  <si>
    <t>Expo Ormstown</t>
  </si>
  <si>
    <t>Jardin Daniel A Seguin</t>
  </si>
  <si>
    <t>Ville de Valleyfield</t>
  </si>
  <si>
    <t>Ville de St-Hyacinthe</t>
  </si>
  <si>
    <t>Un été show</t>
  </si>
  <si>
    <t>Régate de Valleyfield</t>
  </si>
  <si>
    <t>Festival Art de Valleyfield</t>
  </si>
  <si>
    <t>Festin Culturel</t>
  </si>
  <si>
    <t>Festival de Montgolfière</t>
  </si>
  <si>
    <t>Ile St-Bernard</t>
  </si>
  <si>
    <t>Marché de Noel de Longueuil</t>
  </si>
  <si>
    <t>Ville de Vaudreuil</t>
  </si>
  <si>
    <t>Ville de Brossard</t>
  </si>
  <si>
    <t>Equipement sur place</t>
  </si>
  <si>
    <t>Information specifique</t>
  </si>
  <si>
    <t>G_LOG_901</t>
  </si>
  <si>
    <t>G_DIR_901</t>
  </si>
  <si>
    <t>G_LOG_902</t>
  </si>
  <si>
    <t>G_DIR_902</t>
  </si>
  <si>
    <t>G_LOG_904</t>
  </si>
  <si>
    <t>G_DIR_904</t>
  </si>
  <si>
    <t>G_LOG_905</t>
  </si>
  <si>
    <t>G_DIR_905</t>
  </si>
  <si>
    <t>G_LOG_906</t>
  </si>
  <si>
    <t>G_DIR_906</t>
  </si>
  <si>
    <t>G_LOG_907</t>
  </si>
  <si>
    <t>G_DIR_907</t>
  </si>
  <si>
    <t>G_LOG_908</t>
  </si>
  <si>
    <t>G_DIR_908</t>
  </si>
  <si>
    <t>G_LOG_909</t>
  </si>
  <si>
    <t>G_DIR_909</t>
  </si>
  <si>
    <t>G_LOG_910</t>
  </si>
  <si>
    <t>G_DIR_910</t>
  </si>
  <si>
    <t>G_LOG_911</t>
  </si>
  <si>
    <t>G_DIR_911</t>
  </si>
  <si>
    <t>G_LOG_912</t>
  </si>
  <si>
    <t>G_DIR_912</t>
  </si>
  <si>
    <t>G_LOG_913</t>
  </si>
  <si>
    <t>G_DIR_913</t>
  </si>
  <si>
    <t>G_LOG_914</t>
  </si>
  <si>
    <t>G_DIR_914</t>
  </si>
  <si>
    <t>G_LOG_915</t>
  </si>
  <si>
    <t>G_DIR_915</t>
  </si>
  <si>
    <t>G_LOG_916</t>
  </si>
  <si>
    <t>G_DIR_916</t>
  </si>
  <si>
    <t>G_LOG_917</t>
  </si>
  <si>
    <t>G_DIR_917</t>
  </si>
  <si>
    <t>G_LOG_918</t>
  </si>
  <si>
    <t>G_DIR_918</t>
  </si>
  <si>
    <t>G_DIR_919</t>
  </si>
  <si>
    <t>G_DIR_920</t>
  </si>
  <si>
    <t>G_DIR_921</t>
  </si>
  <si>
    <t>G_DIR_922</t>
  </si>
  <si>
    <t>G_DIR_923</t>
  </si>
  <si>
    <t>G_DIR_924</t>
  </si>
  <si>
    <t>G_DIR_925</t>
  </si>
  <si>
    <t>G_DIR_926</t>
  </si>
  <si>
    <t>G_DIR_927</t>
  </si>
  <si>
    <t>G_DIR_928</t>
  </si>
  <si>
    <t>G_DIR_929</t>
  </si>
  <si>
    <t>G_DIR_930</t>
  </si>
  <si>
    <t>G_DIR_931</t>
  </si>
  <si>
    <t>G_DIR_932</t>
  </si>
  <si>
    <t>G_DIR_933</t>
  </si>
  <si>
    <t>G_DIR_934</t>
  </si>
  <si>
    <t>G_DIR_935</t>
  </si>
  <si>
    <t>G_DIR_936</t>
  </si>
  <si>
    <t>G_DIR_937</t>
  </si>
  <si>
    <t>G_DIR_938</t>
  </si>
  <si>
    <t>Manque info</t>
  </si>
  <si>
    <t>QTE type 1</t>
  </si>
  <si>
    <t>tarif type 2</t>
  </si>
  <si>
    <t>QTE type 2</t>
  </si>
  <si>
    <t>Tarif type 3</t>
  </si>
  <si>
    <t>QTE type 3</t>
  </si>
  <si>
    <t>Tarif type 4</t>
  </si>
  <si>
    <t>QTE type 4</t>
  </si>
  <si>
    <t>tarif type 5</t>
  </si>
  <si>
    <t>qte type 5</t>
  </si>
  <si>
    <t>Tarif type 6</t>
  </si>
  <si>
    <t>qte type 6</t>
  </si>
  <si>
    <t>Tarif type 7</t>
  </si>
  <si>
    <t>Qte type 7</t>
  </si>
  <si>
    <t>Tarif type 8</t>
  </si>
  <si>
    <t>Qte type 8</t>
  </si>
  <si>
    <t>Numero2</t>
  </si>
  <si>
    <t>Suffixe3</t>
  </si>
  <si>
    <t>Contact client sur le site4</t>
  </si>
  <si>
    <t>Colonne5</t>
  </si>
  <si>
    <t>Colonne6</t>
  </si>
  <si>
    <t>Colonne2</t>
  </si>
  <si>
    <t>Colonne3</t>
  </si>
  <si>
    <t>Prix Livraison Éloignée / km</t>
  </si>
  <si>
    <t>QTE KMS Livraison</t>
  </si>
  <si>
    <t>qte15</t>
  </si>
  <si>
    <t>Qte intervenant 2</t>
  </si>
  <si>
    <t>qte intervenants 3</t>
  </si>
  <si>
    <t>qte intervenants 4</t>
  </si>
  <si>
    <t>qte intervenants 5</t>
  </si>
  <si>
    <t>qte intervenants 6</t>
  </si>
  <si>
    <t>qte intervenants 7</t>
  </si>
  <si>
    <t>qte intervenants 8</t>
  </si>
  <si>
    <t>qte intervenants 9</t>
  </si>
  <si>
    <t>qte intervenants 10</t>
  </si>
  <si>
    <t>qte intervenants 11</t>
  </si>
  <si>
    <t>qte intervenants 12</t>
  </si>
  <si>
    <t>qte intervenants 13</t>
  </si>
  <si>
    <t>qte intervenants 14</t>
  </si>
  <si>
    <t>STATUS</t>
  </si>
  <si>
    <t>Actif</t>
  </si>
  <si>
    <t>Fermé</t>
  </si>
  <si>
    <t>LISTES DÉROULANTES</t>
  </si>
  <si>
    <t>Liste Clients</t>
  </si>
  <si>
    <t>BD_Ouverture_Dossier</t>
  </si>
  <si>
    <t>DIVISION</t>
  </si>
  <si>
    <t>Autre</t>
  </si>
  <si>
    <t>de Paramédic Privé</t>
  </si>
  <si>
    <t>de Couverture Médicale</t>
  </si>
  <si>
    <t>de Vente</t>
  </si>
  <si>
    <t>Medical Coverage</t>
  </si>
  <si>
    <t>Le Montage/Démontage</t>
  </si>
  <si>
    <t>La Convention</t>
  </si>
  <si>
    <t>Le Salon</t>
  </si>
  <si>
    <t>Le Festival</t>
  </si>
  <si>
    <t>La Compétition Sportive</t>
  </si>
  <si>
    <t>Le Spectacle</t>
  </si>
  <si>
    <t>Évaluation niveau risque</t>
  </si>
  <si>
    <t>Langage</t>
  </si>
  <si>
    <t>TYPE INTERVENANT</t>
  </si>
  <si>
    <t>BD_Factures ET BD_Soumissions</t>
  </si>
  <si>
    <t>Paramedic</t>
  </si>
  <si>
    <t>Médic</t>
  </si>
  <si>
    <t>Chef Équipe</t>
  </si>
  <si>
    <t>must be filled</t>
  </si>
  <si>
    <t>25/12/2019</t>
  </si>
  <si>
    <t>revision</t>
  </si>
  <si>
    <t>jhbjhbjhbjhb</t>
  </si>
  <si>
    <t>Radio-Comm</t>
  </si>
  <si>
    <t>tarif type 9</t>
  </si>
  <si>
    <t>qte type 9</t>
  </si>
  <si>
    <t>Mustbefilled</t>
  </si>
  <si>
    <t>blabla</t>
  </si>
  <si>
    <t>Via Script</t>
  </si>
  <si>
    <t>Medecin</t>
  </si>
  <si>
    <t>TOTAL Soumission</t>
  </si>
  <si>
    <t>répartiteur</t>
  </si>
  <si>
    <t>Physio</t>
  </si>
  <si>
    <t>secouristes</t>
  </si>
  <si>
    <t>CLIENT TEST</t>
  </si>
  <si>
    <t>ADRESSE TEST</t>
  </si>
  <si>
    <t>VILLE TEST</t>
  </si>
  <si>
    <t>CP TEST</t>
  </si>
  <si>
    <t>RESPP FACT TEST</t>
  </si>
  <si>
    <t>555-555-5555</t>
  </si>
  <si>
    <t>COURRIEL TEST</t>
  </si>
  <si>
    <t>NOTES TEST</t>
  </si>
  <si>
    <t>ACTIF</t>
  </si>
  <si>
    <t>test</t>
  </si>
  <si>
    <t>L'événement</t>
  </si>
  <si>
    <t>autre Événement danger</t>
  </si>
  <si>
    <t>L'Are_test_test</t>
  </si>
  <si>
    <t>tessst</t>
  </si>
  <si>
    <t>Clie_test_tessst</t>
  </si>
  <si>
    <t>Client test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</si>
</sst>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 #,##0.00_)\ &quot;$&quot;_ ;_ * \(#,##0.00\)\ &quot;$&quot;_ ;_ * &quot;-&quot;??_)\ &quot;$&quot;_ ;_ @_ "/>
    <numFmt numFmtId="164" formatCode="_-&quot;$&quot;* #,##0.00_-;\-&quot;$&quot;* #,##0.00_-;_-&quot;$&quot;* &quot;-&quot;??_-;_-@_-"/>
    <numFmt numFmtId="165" formatCode="d/mmm/yyyy"/>
    <numFmt numFmtId="166" formatCode="[$$-1009]#,##0.00"/>
    <numFmt numFmtId="168" formatCode="yyyy/mm/dd/dddd"/>
    <numFmt numFmtId="169" formatCode="[$-F400]h:mm:ss\ AM/PM"/>
    <numFmt numFmtId="170" formatCode="[$$-1009]#,##0.00;\-[$$-1009]#,##0.00"/>
  </numFmts>
  <fonts count="78">
    <font>
      <sz val="11"/>
      <color theme="1"/>
      <name val="Calibri"/>
      <family val="2"/>
      <scheme val="minor"/>
    </font>
    <font>
      <sz val="11"/>
      <color theme="1"/>
      <name val="Calibri"/>
      <family val="2"/>
      <scheme val="minor"/>
    </font>
    <font>
      <b/>
      <sz val="20"/>
      <color theme="1"/>
      <name val="Calibri"/>
      <family val="2"/>
      <scheme val="minor"/>
    </font>
    <font>
      <b/>
      <sz val="22"/>
      <color theme="1"/>
      <name val="Calibri"/>
      <family val="2"/>
      <scheme val="minor"/>
    </font>
    <font>
      <b/>
      <sz val="11"/>
      <color theme="1"/>
      <name val="Calibri"/>
      <family val="2"/>
      <scheme val="minor"/>
    </font>
    <font>
      <sz val="9"/>
      <name val="Calibri"/>
      <family val="2"/>
      <scheme val="minor"/>
    </font>
    <font>
      <sz val="10"/>
      <name val="Calibri"/>
      <family val="2"/>
      <scheme val="minor"/>
    </font>
    <font>
      <b/>
      <sz val="14"/>
      <name val="Calibri"/>
      <family val="2"/>
      <scheme val="minor"/>
    </font>
    <font>
      <i/>
      <sz val="9"/>
      <name val="Calibri"/>
      <family val="2"/>
      <scheme val="minor"/>
    </font>
    <font>
      <b/>
      <sz val="12"/>
      <name val="Calibri"/>
      <family val="2"/>
      <scheme val="minor"/>
    </font>
    <font>
      <b/>
      <sz val="13"/>
      <name val="Calibri"/>
      <family val="2"/>
      <scheme val="minor"/>
    </font>
    <font>
      <sz val="10"/>
      <name val="Arial"/>
      <family val="2"/>
    </font>
    <font>
      <b/>
      <sz val="11"/>
      <name val="Calibri"/>
      <family val="2"/>
      <scheme val="minor"/>
    </font>
    <font>
      <i/>
      <sz val="10"/>
      <name val="Calibri"/>
      <family val="2"/>
      <scheme val="minor"/>
    </font>
    <font>
      <b/>
      <i/>
      <sz val="12"/>
      <name val="Calibri"/>
      <family val="2"/>
      <scheme val="minor"/>
    </font>
    <font>
      <b/>
      <sz val="16"/>
      <name val="Calibri"/>
      <family val="2"/>
      <scheme val="minor"/>
    </font>
    <font>
      <b/>
      <u/>
      <sz val="12"/>
      <color indexed="63"/>
      <name val="Calibri"/>
      <family val="2"/>
      <scheme val="minor"/>
    </font>
    <font>
      <b/>
      <sz val="10"/>
      <name val="Calibri"/>
      <family val="2"/>
      <scheme val="minor"/>
    </font>
    <font>
      <sz val="8"/>
      <name val="Calibri"/>
      <family val="2"/>
      <scheme val="minor"/>
    </font>
    <font>
      <sz val="11"/>
      <name val="Calibri"/>
      <family val="2"/>
      <scheme val="minor"/>
    </font>
    <font>
      <b/>
      <sz val="9"/>
      <name val="Calibri"/>
      <family val="2"/>
      <scheme val="minor"/>
    </font>
    <font>
      <b/>
      <sz val="8"/>
      <name val="Calibri"/>
      <family val="2"/>
      <scheme val="minor"/>
    </font>
    <font>
      <sz val="11"/>
      <name val="Calibri"/>
      <family val="2"/>
    </font>
    <font>
      <b/>
      <i/>
      <sz val="12"/>
      <name val="Calibri"/>
      <family val="2"/>
    </font>
    <font>
      <sz val="10"/>
      <name val="Calibri"/>
      <family val="2"/>
    </font>
    <font>
      <b/>
      <sz val="12"/>
      <name val="Calibri"/>
      <family val="2"/>
    </font>
    <font>
      <b/>
      <u/>
      <sz val="16"/>
      <name val="Calibri"/>
      <family val="2"/>
    </font>
    <font>
      <b/>
      <sz val="18"/>
      <name val="Calibri"/>
      <family val="2"/>
      <scheme val="minor"/>
    </font>
    <font>
      <b/>
      <sz val="20"/>
      <name val="Calibri"/>
      <family val="2"/>
      <scheme val="minor"/>
    </font>
    <font>
      <b/>
      <sz val="12"/>
      <color theme="1"/>
      <name val="Calibri"/>
      <family val="2"/>
      <scheme val="minor"/>
    </font>
    <font>
      <b/>
      <sz val="14"/>
      <color theme="1"/>
      <name val="Calibri"/>
      <family val="2"/>
      <scheme val="minor"/>
    </font>
    <font>
      <i/>
      <sz val="11"/>
      <name val="Calibri"/>
      <family val="2"/>
      <scheme val="minor"/>
    </font>
    <font>
      <b/>
      <sz val="16"/>
      <color theme="1"/>
      <name val="Calibri"/>
      <family val="2"/>
      <scheme val="minor"/>
    </font>
    <font>
      <b/>
      <sz val="16"/>
      <name val="Calibri"/>
      <family val="2"/>
    </font>
    <font>
      <b/>
      <sz val="18"/>
      <name val="Calibri"/>
      <family val="2"/>
    </font>
    <font>
      <b/>
      <sz val="11"/>
      <name val="Calibri"/>
      <family val="2"/>
    </font>
    <font>
      <sz val="10"/>
      <name val="Georgia Pro"/>
      <family val="1"/>
    </font>
    <font>
      <b/>
      <sz val="12"/>
      <name val="Georgia Pro"/>
      <family val="1"/>
    </font>
    <font>
      <b/>
      <u/>
      <sz val="12"/>
      <color indexed="63"/>
      <name val="Georgia Pro Black"/>
      <family val="1"/>
    </font>
    <font>
      <sz val="7"/>
      <name val="Calibri"/>
      <family val="2"/>
      <scheme val="minor"/>
    </font>
    <font>
      <sz val="9"/>
      <name val="Georgia Pro"/>
      <family val="1"/>
    </font>
    <font>
      <b/>
      <sz val="8"/>
      <name val="Georgia Pro"/>
      <family val="1"/>
    </font>
    <font>
      <b/>
      <sz val="11"/>
      <color theme="0"/>
      <name val="Calibri"/>
      <family val="2"/>
      <scheme val="minor"/>
    </font>
    <font>
      <sz val="11"/>
      <color theme="1"/>
      <name val="Georgia Pro"/>
      <family val="1"/>
    </font>
    <font>
      <sz val="10"/>
      <color theme="1"/>
      <name val="Arial Narrow"/>
      <family val="2"/>
    </font>
    <font>
      <b/>
      <i/>
      <sz val="11"/>
      <color theme="1"/>
      <name val="Calibri"/>
      <family val="2"/>
      <scheme val="minor"/>
    </font>
    <font>
      <i/>
      <sz val="11"/>
      <color theme="0"/>
      <name val="Calibri"/>
      <family val="2"/>
      <scheme val="minor"/>
    </font>
    <font>
      <b/>
      <i/>
      <sz val="9"/>
      <name val="Calibri"/>
      <family val="2"/>
      <scheme val="minor"/>
    </font>
    <font>
      <b/>
      <sz val="10"/>
      <name val="Calibri"/>
      <family val="2"/>
    </font>
    <font>
      <sz val="8"/>
      <color theme="1"/>
      <name val="Arial Narrow"/>
      <family val="2"/>
    </font>
    <font>
      <b/>
      <sz val="8"/>
      <color theme="1"/>
      <name val="Arial Narrow"/>
      <family val="2"/>
    </font>
    <font>
      <sz val="7"/>
      <color theme="1"/>
      <name val="Arial Narrow"/>
      <family val="2"/>
    </font>
    <font>
      <b/>
      <i/>
      <sz val="11"/>
      <name val="Calibri"/>
      <family val="2"/>
      <scheme val="minor"/>
    </font>
    <font>
      <u/>
      <sz val="11"/>
      <color theme="10"/>
      <name val="Calibri"/>
      <family val="2"/>
      <scheme val="minor"/>
    </font>
    <font>
      <u/>
      <sz val="11"/>
      <color theme="10"/>
      <name val="Calibri"/>
      <family val="3"/>
      <charset val="1"/>
      <scheme val="minor"/>
    </font>
    <font>
      <sz val="10"/>
      <color indexed="8"/>
      <name val="Calibri"/>
      <family val="2"/>
      <scheme val="minor"/>
    </font>
    <font>
      <sz val="10"/>
      <color rgb="FF000000"/>
      <name val="Arial"/>
      <family val="2"/>
    </font>
    <font>
      <sz val="10"/>
      <color rgb="FF444545"/>
      <name val="Calibri"/>
      <family val="2"/>
      <scheme val="minor"/>
    </font>
    <font>
      <sz val="11"/>
      <color rgb="FF1F497D"/>
      <name val="Calibri"/>
      <family val="2"/>
      <scheme val="minor"/>
    </font>
    <font>
      <sz val="9"/>
      <color rgb="FF660066"/>
      <name val="Consolas"/>
      <family val="3"/>
    </font>
    <font>
      <b/>
      <i/>
      <sz val="14"/>
      <name val="Calibri"/>
      <family val="2"/>
      <scheme val="minor"/>
    </font>
    <font>
      <sz val="10"/>
      <color indexed="8"/>
      <name val="Calibri"/>
      <family val="2"/>
    </font>
    <font>
      <sz val="10"/>
      <color rgb="FF000000"/>
      <name val="Calibri"/>
      <family val="2"/>
      <scheme val="minor"/>
    </font>
    <font>
      <sz val="11"/>
      <color rgb="FF1F497D"/>
      <name val="Calibri"/>
      <family val="2"/>
    </font>
    <font>
      <sz val="12"/>
      <name val="Times New Roman"/>
      <family val="1"/>
    </font>
    <font>
      <sz val="10"/>
      <color indexed="63"/>
      <name val="Calibri"/>
      <family val="2"/>
      <scheme val="minor"/>
    </font>
    <font>
      <sz val="8"/>
      <name val="Arial"/>
      <family val="2"/>
    </font>
    <font>
      <i/>
      <sz val="8"/>
      <name val="Georgia Pro"/>
      <family val="1"/>
    </font>
    <font>
      <i/>
      <sz val="9"/>
      <name val="Georgia Pro"/>
      <family val="1"/>
    </font>
    <font>
      <i/>
      <sz val="8"/>
      <name val="Calibri"/>
      <family val="2"/>
      <scheme val="minor"/>
    </font>
    <font>
      <i/>
      <sz val="7"/>
      <name val="Georgia Pro"/>
      <family val="1"/>
    </font>
    <font>
      <sz val="11"/>
      <color rgb="FF7030A0"/>
      <name val="Calibri"/>
      <family val="2"/>
      <scheme val="minor"/>
    </font>
    <font>
      <sz val="12"/>
      <color theme="1"/>
      <name val="Times New Roman"/>
      <family val="1"/>
    </font>
    <font>
      <sz val="11"/>
      <color rgb="FF302921"/>
      <name val="Calibri"/>
      <family val="2"/>
      <scheme val="minor"/>
    </font>
    <font>
      <b/>
      <sz val="11"/>
      <color rgb="FF0000FF"/>
      <name val="Trebuchet MS"/>
      <family val="2"/>
    </font>
    <font>
      <sz val="12"/>
      <color rgb="FF222222"/>
      <name val="Arial"/>
      <family val="2"/>
    </font>
    <font>
      <sz val="11"/>
      <color rgb="FF000000"/>
      <name val="Lucida Grande"/>
    </font>
    <font>
      <sz val="9"/>
      <name val="Arial"/>
      <family val="2"/>
    </font>
  </fonts>
  <fills count="17">
    <fill>
      <patternFill patternType="none"/>
    </fill>
    <fill>
      <patternFill patternType="gray125"/>
    </fill>
    <fill>
      <patternFill patternType="solid">
        <fgColor rgb="FFCCFFCC"/>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6" tint="-0.249977111117893"/>
        <bgColor indexed="64"/>
      </patternFill>
    </fill>
    <fill>
      <patternFill patternType="solid">
        <fgColor theme="3" tint="0.59999389629810485"/>
        <bgColor indexed="64"/>
      </patternFill>
    </fill>
    <fill>
      <patternFill patternType="solid">
        <fgColor theme="0"/>
        <bgColor indexed="64"/>
      </patternFill>
    </fill>
    <fill>
      <patternFill patternType="solid">
        <fgColor rgb="FFFFFF00"/>
        <bgColor indexed="64"/>
      </patternFill>
    </fill>
    <fill>
      <patternFill patternType="solid">
        <fgColor theme="5" tint="0.39997558519241921"/>
        <bgColor indexed="64"/>
      </patternFill>
    </fill>
    <fill>
      <patternFill patternType="solid">
        <fgColor theme="4"/>
        <bgColor theme="4"/>
      </patternFill>
    </fill>
    <fill>
      <patternFill patternType="solid">
        <fgColor rgb="FFFF6699"/>
        <bgColor indexed="64"/>
      </patternFill>
    </fill>
    <fill>
      <patternFill patternType="solid">
        <fgColor rgb="FFFF0000"/>
        <bgColor indexed="64"/>
      </patternFill>
    </fill>
    <fill>
      <patternFill patternType="solid">
        <fgColor theme="7" tint="0.79998168889431442"/>
        <bgColor theme="7" tint="0.79998168889431442"/>
      </patternFill>
    </fill>
    <fill>
      <patternFill patternType="solid">
        <fgColor theme="7"/>
        <bgColor theme="7"/>
      </patternFill>
    </fill>
    <fill>
      <patternFill patternType="solid">
        <fgColor rgb="FF00B0F0"/>
        <bgColor indexed="64"/>
      </patternFill>
    </fill>
    <fill>
      <patternFill patternType="solid">
        <fgColor rgb="FFFF99CC"/>
        <bgColor indexed="64"/>
      </patternFill>
    </fill>
  </fills>
  <borders count="5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double">
        <color auto="1"/>
      </left>
      <right/>
      <top style="thin">
        <color auto="1"/>
      </top>
      <bottom/>
      <diagonal/>
    </border>
    <border>
      <left/>
      <right/>
      <top style="thin">
        <color auto="1"/>
      </top>
      <bottom/>
      <diagonal/>
    </border>
    <border>
      <left/>
      <right style="double">
        <color auto="1"/>
      </right>
      <top style="thin">
        <color auto="1"/>
      </top>
      <bottom/>
      <diagonal/>
    </border>
    <border>
      <left style="double">
        <color auto="1"/>
      </left>
      <right style="double">
        <color auto="1"/>
      </right>
      <top/>
      <bottom style="double">
        <color auto="1"/>
      </bottom>
      <diagonal/>
    </border>
    <border>
      <left/>
      <right/>
      <top style="medium">
        <color indexed="64"/>
      </top>
      <bottom/>
      <diagonal/>
    </border>
    <border>
      <left/>
      <right style="thin">
        <color indexed="64"/>
      </right>
      <top style="double">
        <color auto="1"/>
      </top>
      <bottom/>
      <diagonal/>
    </border>
    <border>
      <left/>
      <right style="thin">
        <color indexed="64"/>
      </right>
      <top/>
      <bottom/>
      <diagonal/>
    </border>
    <border>
      <left style="thin">
        <color indexed="64"/>
      </left>
      <right style="thin">
        <color indexed="64"/>
      </right>
      <top style="double">
        <color auto="1"/>
      </top>
      <bottom/>
      <diagonal/>
    </border>
    <border>
      <left style="thin">
        <color indexed="64"/>
      </left>
      <right style="thin">
        <color indexed="64"/>
      </right>
      <top/>
      <bottom/>
      <diagonal/>
    </border>
    <border>
      <left/>
      <right/>
      <top/>
      <bottom style="thick">
        <color auto="1"/>
      </bottom>
      <diagonal/>
    </border>
    <border>
      <left style="medium">
        <color auto="1"/>
      </left>
      <right style="medium">
        <color auto="1"/>
      </right>
      <top/>
      <bottom style="medium">
        <color auto="1"/>
      </bottom>
      <diagonal/>
    </border>
    <border>
      <left/>
      <right/>
      <top style="medium">
        <color theme="1"/>
      </top>
      <bottom style="medium">
        <color theme="1"/>
      </bottom>
      <diagonal/>
    </border>
    <border>
      <left style="medium">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auto="1"/>
      </top>
      <bottom style="double">
        <color auto="1"/>
      </bottom>
      <diagonal/>
    </border>
    <border>
      <left/>
      <right style="double">
        <color auto="1"/>
      </right>
      <top style="thin">
        <color auto="1"/>
      </top>
      <bottom style="double">
        <color auto="1"/>
      </bottom>
      <diagonal/>
    </border>
    <border>
      <left style="thin">
        <color theme="7" tint="0.39997558519241921"/>
      </left>
      <right/>
      <top style="thin">
        <color theme="7" tint="0.39997558519241921"/>
      </top>
      <bottom/>
      <diagonal/>
    </border>
    <border>
      <left/>
      <right/>
      <top style="thin">
        <color theme="7" tint="0.39997558519241921"/>
      </top>
      <bottom/>
      <diagonal/>
    </border>
    <border>
      <left/>
      <right style="thin">
        <color theme="7" tint="0.39997558519241921"/>
      </right>
      <top style="thin">
        <color theme="7" tint="0.39997558519241921"/>
      </top>
      <bottom/>
      <diagonal/>
    </border>
    <border>
      <left style="thin">
        <color theme="7" tint="0.39997558519241921"/>
      </left>
      <right/>
      <top/>
      <bottom/>
      <diagonal/>
    </border>
    <border>
      <left/>
      <right style="thin">
        <color theme="7" tint="0.39997558519241921"/>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5">
    <xf numFmtId="0" fontId="0" fillId="0" borderId="0"/>
    <xf numFmtId="44" fontId="1" fillId="0" borderId="0" applyFont="0" applyFill="0" applyBorder="0" applyAlignment="0" applyProtection="0"/>
    <xf numFmtId="0" fontId="11" fillId="0" borderId="0"/>
    <xf numFmtId="164" fontId="1" fillId="0" borderId="0" applyFont="0" applyFill="0" applyBorder="0" applyAlignment="0" applyProtection="0"/>
    <xf numFmtId="0" fontId="53" fillId="0" borderId="0" applyNumberFormat="0" applyFill="0" applyBorder="0" applyAlignment="0" applyProtection="0"/>
  </cellStyleXfs>
  <cellXfs count="416">
    <xf numFmtId="0" fontId="0" fillId="0" borderId="0" xfId="0"/>
    <xf numFmtId="0" fontId="0" fillId="2" borderId="0" xfId="0" applyFill="1"/>
    <xf numFmtId="0" fontId="0" fillId="3" borderId="0" xfId="0" applyFill="1"/>
    <xf numFmtId="0" fontId="0" fillId="4" borderId="0" xfId="0" applyFill="1"/>
    <xf numFmtId="0" fontId="6" fillId="0" borderId="0" xfId="0" applyFont="1" applyAlignment="1">
      <alignment horizontal="center"/>
    </xf>
    <xf numFmtId="0" fontId="6" fillId="0" borderId="0" xfId="0" applyFont="1"/>
    <xf numFmtId="14" fontId="6" fillId="0" borderId="0" xfId="0" applyNumberFormat="1" applyFont="1"/>
    <xf numFmtId="49" fontId="6" fillId="0" borderId="0" xfId="0" applyNumberFormat="1" applyFont="1"/>
    <xf numFmtId="0" fontId="8" fillId="0" borderId="0" xfId="0" applyFont="1" applyAlignment="1">
      <alignment horizontal="center"/>
    </xf>
    <xf numFmtId="0" fontId="8" fillId="0" borderId="0" xfId="0" applyFont="1"/>
    <xf numFmtId="49" fontId="10" fillId="0" borderId="0" xfId="0" applyNumberFormat="1" applyFont="1"/>
    <xf numFmtId="0" fontId="9" fillId="0" borderId="0" xfId="0" applyFont="1" applyAlignment="1">
      <alignment horizontal="right"/>
    </xf>
    <xf numFmtId="0" fontId="6" fillId="0" borderId="0" xfId="0" applyFont="1" applyAlignment="1">
      <alignment horizontal="right"/>
    </xf>
    <xf numFmtId="168" fontId="18" fillId="0" borderId="9" xfId="0" applyNumberFormat="1" applyFont="1" applyBorder="1" applyAlignment="1">
      <alignment horizontal="left"/>
    </xf>
    <xf numFmtId="169" fontId="5" fillId="0" borderId="0" xfId="0" applyNumberFormat="1" applyFont="1" applyAlignment="1">
      <alignment horizontal="left"/>
    </xf>
    <xf numFmtId="0" fontId="5" fillId="0" borderId="0" xfId="0" applyFont="1" applyAlignment="1">
      <alignment horizontal="center"/>
    </xf>
    <xf numFmtId="49" fontId="17" fillId="0" borderId="12" xfId="0" applyNumberFormat="1" applyFont="1" applyBorder="1"/>
    <xf numFmtId="0" fontId="24" fillId="0" borderId="0" xfId="0" applyFont="1"/>
    <xf numFmtId="14" fontId="24" fillId="0" borderId="0" xfId="0" applyNumberFormat="1" applyFont="1"/>
    <xf numFmtId="170" fontId="5" fillId="0" borderId="0" xfId="0" applyNumberFormat="1" applyFont="1" applyAlignment="1">
      <alignment horizontal="center"/>
    </xf>
    <xf numFmtId="0" fontId="16" fillId="0" borderId="10" xfId="0" applyFont="1" applyBorder="1" applyAlignment="1">
      <alignment horizontal="center"/>
    </xf>
    <xf numFmtId="164" fontId="19" fillId="0" borderId="10" xfId="3" applyFont="1" applyBorder="1" applyAlignment="1">
      <alignment vertical="center"/>
    </xf>
    <xf numFmtId="166" fontId="26" fillId="0" borderId="0" xfId="0" applyNumberFormat="1" applyFont="1"/>
    <xf numFmtId="170" fontId="5" fillId="0" borderId="16" xfId="0" applyNumberFormat="1" applyFont="1" applyBorder="1" applyAlignment="1">
      <alignment horizontal="center"/>
    </xf>
    <xf numFmtId="164" fontId="19" fillId="0" borderId="17" xfId="3" applyFont="1" applyBorder="1" applyAlignment="1">
      <alignment vertical="center"/>
    </xf>
    <xf numFmtId="0" fontId="0" fillId="0" borderId="20" xfId="0" applyBorder="1"/>
    <xf numFmtId="166" fontId="26" fillId="0" borderId="21" xfId="0" applyNumberFormat="1" applyFont="1" applyBorder="1"/>
    <xf numFmtId="49" fontId="6" fillId="0" borderId="22" xfId="0" applyNumberFormat="1" applyFont="1" applyBorder="1"/>
    <xf numFmtId="166" fontId="26" fillId="0" borderId="23" xfId="0" applyNumberFormat="1" applyFont="1" applyBorder="1"/>
    <xf numFmtId="0" fontId="0" fillId="0" borderId="0" xfId="0" applyAlignment="1">
      <alignment horizontal="right"/>
    </xf>
    <xf numFmtId="0" fontId="30" fillId="0" borderId="0" xfId="0" applyFont="1"/>
    <xf numFmtId="0" fontId="29" fillId="0" borderId="0" xfId="0" applyFont="1"/>
    <xf numFmtId="168" fontId="13" fillId="0" borderId="9" xfId="0" applyNumberFormat="1" applyFont="1" applyBorder="1" applyAlignment="1">
      <alignment horizontal="left"/>
    </xf>
    <xf numFmtId="168" fontId="13" fillId="0" borderId="9" xfId="0" applyNumberFormat="1" applyFont="1" applyBorder="1" applyAlignment="1">
      <alignment horizontal="left" wrapText="1"/>
    </xf>
    <xf numFmtId="2" fontId="31" fillId="0" borderId="0" xfId="0" applyNumberFormat="1" applyFont="1" applyAlignment="1">
      <alignment horizontal="center"/>
    </xf>
    <xf numFmtId="0" fontId="0" fillId="5" borderId="0" xfId="0" applyFill="1"/>
    <xf numFmtId="0" fontId="0" fillId="0" borderId="0" xfId="0" applyAlignment="1">
      <alignment wrapText="1"/>
    </xf>
    <xf numFmtId="0" fontId="0" fillId="6" borderId="0" xfId="0" applyFill="1"/>
    <xf numFmtId="0" fontId="0" fillId="7" borderId="0" xfId="0" applyFill="1"/>
    <xf numFmtId="49" fontId="5" fillId="7" borderId="0" xfId="0" applyNumberFormat="1" applyFont="1" applyFill="1"/>
    <xf numFmtId="0" fontId="42" fillId="10" borderId="38" xfId="0" applyFont="1" applyFill="1" applyBorder="1"/>
    <xf numFmtId="0" fontId="42" fillId="10" borderId="0" xfId="0" applyFont="1" applyFill="1"/>
    <xf numFmtId="0" fontId="0" fillId="0" borderId="1" xfId="0" applyBorder="1"/>
    <xf numFmtId="0" fontId="0" fillId="0" borderId="2" xfId="0" applyBorder="1"/>
    <xf numFmtId="0" fontId="42" fillId="9" borderId="2" xfId="0" applyFont="1" applyFill="1" applyBorder="1"/>
    <xf numFmtId="0" fontId="42" fillId="9" borderId="3" xfId="0" applyFont="1" applyFill="1" applyBorder="1"/>
    <xf numFmtId="0" fontId="43" fillId="7" borderId="0" xfId="0" applyFont="1" applyFill="1"/>
    <xf numFmtId="0" fontId="44" fillId="0" borderId="0" xfId="0" applyFont="1"/>
    <xf numFmtId="0" fontId="0" fillId="3" borderId="0" xfId="0" applyFill="1" applyAlignment="1">
      <alignment wrapText="1"/>
    </xf>
    <xf numFmtId="0" fontId="0" fillId="0" borderId="39" xfId="0" applyBorder="1"/>
    <xf numFmtId="0" fontId="0" fillId="0" borderId="37" xfId="0" applyBorder="1"/>
    <xf numFmtId="0" fontId="4" fillId="0" borderId="0" xfId="0" applyFont="1"/>
    <xf numFmtId="0" fontId="6" fillId="7" borderId="0" xfId="0" applyFont="1" applyFill="1"/>
    <xf numFmtId="0" fontId="28" fillId="7" borderId="0" xfId="0" applyFont="1" applyFill="1"/>
    <xf numFmtId="0" fontId="25" fillId="7" borderId="0" xfId="0" applyFont="1" applyFill="1" applyAlignment="1">
      <alignment vertical="top"/>
    </xf>
    <xf numFmtId="166" fontId="34" fillId="7" borderId="0" xfId="0" applyNumberFormat="1" applyFont="1" applyFill="1"/>
    <xf numFmtId="49" fontId="6" fillId="7" borderId="0" xfId="0" applyNumberFormat="1" applyFont="1" applyFill="1"/>
    <xf numFmtId="14" fontId="6" fillId="7" borderId="0" xfId="0" applyNumberFormat="1" applyFont="1" applyFill="1"/>
    <xf numFmtId="49" fontId="17" fillId="7" borderId="0" xfId="0" applyNumberFormat="1" applyFont="1" applyFill="1"/>
    <xf numFmtId="0" fontId="22" fillId="7" borderId="0" xfId="0" applyFont="1" applyFill="1"/>
    <xf numFmtId="0" fontId="22" fillId="7" borderId="0" xfId="0" applyFont="1" applyFill="1" applyAlignment="1">
      <alignment horizontal="right"/>
    </xf>
    <xf numFmtId="164" fontId="23" fillId="7" borderId="0" xfId="3" applyFont="1" applyFill="1" applyAlignment="1">
      <alignment horizontal="right"/>
    </xf>
    <xf numFmtId="0" fontId="24" fillId="7" borderId="0" xfId="0" applyFont="1" applyFill="1"/>
    <xf numFmtId="14" fontId="24" fillId="7" borderId="0" xfId="0" applyNumberFormat="1" applyFont="1" applyFill="1"/>
    <xf numFmtId="166" fontId="26" fillId="7" borderId="0" xfId="0" applyNumberFormat="1" applyFont="1" applyFill="1"/>
    <xf numFmtId="0" fontId="6" fillId="0" borderId="14" xfId="0" applyFont="1" applyBorder="1"/>
    <xf numFmtId="2" fontId="5" fillId="0" borderId="9" xfId="0" applyNumberFormat="1" applyFont="1" applyBorder="1"/>
    <xf numFmtId="168" fontId="21" fillId="0" borderId="9" xfId="0" applyNumberFormat="1" applyFont="1" applyBorder="1" applyAlignment="1">
      <alignment horizontal="center"/>
    </xf>
    <xf numFmtId="14" fontId="47" fillId="0" borderId="0" xfId="0" applyNumberFormat="1" applyFont="1" applyAlignment="1">
      <alignment horizontal="right"/>
    </xf>
    <xf numFmtId="0" fontId="20" fillId="0" borderId="0" xfId="0" applyFont="1" applyAlignment="1">
      <alignment horizontal="right"/>
    </xf>
    <xf numFmtId="14" fontId="17" fillId="0" borderId="0" xfId="0" applyNumberFormat="1" applyFont="1" applyAlignment="1">
      <alignment horizontal="right"/>
    </xf>
    <xf numFmtId="2" fontId="5" fillId="0" borderId="10" xfId="0" applyNumberFormat="1" applyFont="1" applyBorder="1" applyAlignment="1">
      <alignment horizontal="center"/>
    </xf>
    <xf numFmtId="168" fontId="13" fillId="0" borderId="9" xfId="0" applyNumberFormat="1" applyFont="1" applyBorder="1" applyAlignment="1">
      <alignment horizontal="right"/>
    </xf>
    <xf numFmtId="0" fontId="6" fillId="7" borderId="3" xfId="0" applyFont="1" applyFill="1" applyBorder="1"/>
    <xf numFmtId="0" fontId="17" fillId="7" borderId="2" xfId="0" applyFont="1" applyFill="1" applyBorder="1" applyAlignment="1">
      <alignment vertical="center"/>
    </xf>
    <xf numFmtId="14" fontId="0" fillId="0" borderId="0" xfId="0" applyNumberFormat="1"/>
    <xf numFmtId="0" fontId="36" fillId="0" borderId="0" xfId="0" applyFont="1"/>
    <xf numFmtId="0" fontId="36" fillId="0" borderId="9" xfId="0" applyFont="1" applyBorder="1" applyAlignment="1">
      <alignment horizontal="right"/>
    </xf>
    <xf numFmtId="169" fontId="5" fillId="0" borderId="0" xfId="0" applyNumberFormat="1" applyFont="1" applyAlignment="1">
      <alignment horizontal="center"/>
    </xf>
    <xf numFmtId="2" fontId="5" fillId="0" borderId="0" xfId="0" applyNumberFormat="1" applyFont="1" applyAlignment="1">
      <alignment horizontal="center"/>
    </xf>
    <xf numFmtId="0" fontId="39" fillId="7" borderId="0" xfId="0" applyFont="1" applyFill="1"/>
    <xf numFmtId="2" fontId="5" fillId="7" borderId="34" xfId="0" applyNumberFormat="1" applyFont="1" applyFill="1" applyBorder="1" applyAlignment="1">
      <alignment horizontal="center"/>
    </xf>
    <xf numFmtId="169" fontId="5" fillId="7" borderId="0" xfId="0" applyNumberFormat="1" applyFont="1" applyFill="1" applyAlignment="1">
      <alignment horizontal="left"/>
    </xf>
    <xf numFmtId="169" fontId="5" fillId="7" borderId="0" xfId="0" applyNumberFormat="1" applyFont="1" applyFill="1" applyAlignment="1">
      <alignment horizontal="center"/>
    </xf>
    <xf numFmtId="170" fontId="5" fillId="7" borderId="0" xfId="0" applyNumberFormat="1" applyFont="1" applyFill="1" applyAlignment="1">
      <alignment horizontal="center"/>
    </xf>
    <xf numFmtId="164" fontId="19" fillId="7" borderId="10" xfId="3" applyFont="1" applyFill="1" applyBorder="1" applyAlignment="1">
      <alignment vertical="center"/>
    </xf>
    <xf numFmtId="2" fontId="5" fillId="7" borderId="35" xfId="0" applyNumberFormat="1" applyFont="1" applyFill="1" applyBorder="1" applyAlignment="1">
      <alignment horizontal="center"/>
    </xf>
    <xf numFmtId="0" fontId="5" fillId="7" borderId="0" xfId="0" applyFont="1" applyFill="1" applyAlignment="1">
      <alignment horizontal="center"/>
    </xf>
    <xf numFmtId="2" fontId="52" fillId="0" borderId="16" xfId="0" applyNumberFormat="1" applyFont="1" applyBorder="1" applyAlignment="1">
      <alignment horizontal="center"/>
    </xf>
    <xf numFmtId="169" fontId="52" fillId="0" borderId="16" xfId="0" applyNumberFormat="1" applyFont="1" applyBorder="1" applyAlignment="1">
      <alignment horizontal="left"/>
    </xf>
    <xf numFmtId="169" fontId="52" fillId="0" borderId="16" xfId="0" applyNumberFormat="1" applyFont="1" applyBorder="1" applyAlignment="1">
      <alignment horizontal="center"/>
    </xf>
    <xf numFmtId="166" fontId="33" fillId="7" borderId="0" xfId="0" applyNumberFormat="1" applyFont="1" applyFill="1"/>
    <xf numFmtId="14" fontId="48" fillId="7" borderId="0" xfId="0" applyNumberFormat="1" applyFont="1" applyFill="1"/>
    <xf numFmtId="0" fontId="48" fillId="7" borderId="0" xfId="0" applyFont="1" applyFill="1" applyAlignment="1">
      <alignment horizontal="right"/>
    </xf>
    <xf numFmtId="49" fontId="9" fillId="7" borderId="0" xfId="0" applyNumberFormat="1" applyFont="1" applyFill="1"/>
    <xf numFmtId="0" fontId="6" fillId="7" borderId="10" xfId="0" applyFont="1" applyFill="1" applyBorder="1"/>
    <xf numFmtId="0" fontId="6" fillId="0" borderId="10" xfId="0" applyFont="1" applyBorder="1"/>
    <xf numFmtId="20" fontId="0" fillId="0" borderId="0" xfId="0" applyNumberFormat="1"/>
    <xf numFmtId="0" fontId="53" fillId="0" borderId="0" xfId="4"/>
    <xf numFmtId="169" fontId="5" fillId="7" borderId="6" xfId="0" applyNumberFormat="1" applyFont="1" applyFill="1" applyBorder="1" applyAlignment="1">
      <alignment horizontal="left"/>
    </xf>
    <xf numFmtId="169" fontId="5" fillId="7" borderId="6" xfId="0" applyNumberFormat="1" applyFont="1" applyFill="1" applyBorder="1" applyAlignment="1">
      <alignment horizontal="center"/>
    </xf>
    <xf numFmtId="170" fontId="5" fillId="7" borderId="6" xfId="0" applyNumberFormat="1" applyFont="1" applyFill="1" applyBorder="1" applyAlignment="1">
      <alignment horizontal="center"/>
    </xf>
    <xf numFmtId="164" fontId="19" fillId="7" borderId="7" xfId="3" applyFont="1" applyFill="1" applyBorder="1" applyAlignment="1">
      <alignment vertical="center"/>
    </xf>
    <xf numFmtId="168" fontId="18" fillId="7" borderId="24" xfId="0" applyNumberFormat="1" applyFont="1" applyFill="1" applyBorder="1" applyAlignment="1">
      <alignment horizontal="left"/>
    </xf>
    <xf numFmtId="0" fontId="5" fillId="7" borderId="40" xfId="0" applyFont="1" applyFill="1" applyBorder="1" applyAlignment="1">
      <alignment horizontal="center"/>
    </xf>
    <xf numFmtId="0" fontId="5" fillId="7" borderId="25" xfId="0" applyFont="1" applyFill="1" applyBorder="1" applyAlignment="1">
      <alignment horizontal="center"/>
    </xf>
    <xf numFmtId="2" fontId="5" fillId="7" borderId="41" xfId="0" applyNumberFormat="1" applyFont="1" applyFill="1" applyBorder="1" applyAlignment="1">
      <alignment horizontal="center"/>
    </xf>
    <xf numFmtId="169" fontId="5" fillId="7" borderId="25" xfId="0" applyNumberFormat="1" applyFont="1" applyFill="1" applyBorder="1" applyAlignment="1">
      <alignment horizontal="left"/>
    </xf>
    <xf numFmtId="169" fontId="5" fillId="7" borderId="25" xfId="0" applyNumberFormat="1" applyFont="1" applyFill="1" applyBorder="1" applyAlignment="1">
      <alignment horizontal="center"/>
    </xf>
    <xf numFmtId="170" fontId="5" fillId="7" borderId="25" xfId="0" applyNumberFormat="1" applyFont="1" applyFill="1" applyBorder="1" applyAlignment="1">
      <alignment horizontal="center"/>
    </xf>
    <xf numFmtId="164" fontId="19" fillId="7" borderId="26" xfId="3" applyFont="1" applyFill="1" applyBorder="1" applyAlignment="1">
      <alignment vertical="center"/>
    </xf>
    <xf numFmtId="0" fontId="6" fillId="0" borderId="0" xfId="0" applyFont="1" applyAlignment="1">
      <alignment horizontal="left"/>
    </xf>
    <xf numFmtId="0" fontId="54" fillId="0" borderId="0" xfId="4" applyFont="1" applyAlignment="1">
      <alignment wrapText="1"/>
    </xf>
    <xf numFmtId="49" fontId="55" fillId="0" borderId="0" xfId="0" applyNumberFormat="1" applyFont="1"/>
    <xf numFmtId="0" fontId="56" fillId="0" borderId="0" xfId="0" applyFont="1"/>
    <xf numFmtId="0" fontId="24" fillId="0" borderId="0" xfId="0" applyFont="1" applyAlignment="1">
      <alignment vertical="center"/>
    </xf>
    <xf numFmtId="0" fontId="53" fillId="0" borderId="0" xfId="4" applyAlignment="1">
      <alignment vertical="center"/>
    </xf>
    <xf numFmtId="0" fontId="57" fillId="0" borderId="0" xfId="0" applyFont="1"/>
    <xf numFmtId="49" fontId="6" fillId="0" borderId="0" xfId="4" applyNumberFormat="1" applyFont="1"/>
    <xf numFmtId="0" fontId="58" fillId="0" borderId="0" xfId="0" applyFont="1" applyAlignment="1">
      <alignment vertical="center"/>
    </xf>
    <xf numFmtId="0" fontId="59" fillId="0" borderId="0" xfId="0" applyFont="1"/>
    <xf numFmtId="0" fontId="53" fillId="0" borderId="0" xfId="4"/>
    <xf numFmtId="44" fontId="0" fillId="0" borderId="0" xfId="1" applyFont="1"/>
    <xf numFmtId="0" fontId="6" fillId="7" borderId="9" xfId="0" applyFont="1" applyFill="1" applyBorder="1"/>
    <xf numFmtId="0" fontId="6" fillId="0" borderId="9" xfId="0" applyFont="1" applyBorder="1"/>
    <xf numFmtId="0" fontId="0" fillId="8" borderId="0" xfId="0" applyFill="1"/>
    <xf numFmtId="0" fontId="6" fillId="7" borderId="10" xfId="0" applyFont="1" applyFill="1" applyBorder="1" applyAlignment="1">
      <alignment horizontal="left"/>
    </xf>
    <xf numFmtId="0" fontId="17" fillId="7" borderId="0" xfId="0" applyFont="1" applyFill="1" applyAlignment="1">
      <alignment horizontal="right" vertical="top"/>
    </xf>
    <xf numFmtId="0" fontId="17" fillId="7" borderId="0" xfId="0" applyFont="1" applyFill="1" applyAlignment="1">
      <alignment horizontal="right"/>
    </xf>
    <xf numFmtId="49" fontId="7" fillId="7" borderId="0" xfId="0" applyNumberFormat="1" applyFont="1" applyFill="1"/>
    <xf numFmtId="49" fontId="17" fillId="7" borderId="0" xfId="0" applyNumberFormat="1" applyFont="1" applyFill="1" applyAlignment="1">
      <alignment horizontal="right"/>
    </xf>
    <xf numFmtId="0" fontId="17" fillId="7" borderId="0" xfId="0" applyFont="1" applyFill="1"/>
    <xf numFmtId="0" fontId="28" fillId="7" borderId="0" xfId="0" applyFont="1" applyFill="1" applyAlignment="1">
      <alignment horizontal="right"/>
    </xf>
    <xf numFmtId="14" fontId="17" fillId="7" borderId="0" xfId="0" applyNumberFormat="1" applyFont="1" applyFill="1" applyAlignment="1">
      <alignment horizontal="right"/>
    </xf>
    <xf numFmtId="14" fontId="17" fillId="7" borderId="0" xfId="0" applyNumberFormat="1" applyFont="1" applyFill="1"/>
    <xf numFmtId="14" fontId="6" fillId="7" borderId="0" xfId="0" applyNumberFormat="1" applyFont="1" applyFill="1" applyAlignment="1">
      <alignment horizontal="right"/>
    </xf>
    <xf numFmtId="0" fontId="8" fillId="7" borderId="0" xfId="0" applyFont="1" applyFill="1" applyAlignment="1">
      <alignment horizontal="center"/>
    </xf>
    <xf numFmtId="0" fontId="8" fillId="7" borderId="0" xfId="0" applyFont="1" applyFill="1"/>
    <xf numFmtId="49" fontId="10" fillId="7" borderId="0" xfId="0" applyNumberFormat="1" applyFont="1" applyFill="1"/>
    <xf numFmtId="165" fontId="9" fillId="7" borderId="0" xfId="0" applyNumberFormat="1" applyFont="1" applyFill="1"/>
    <xf numFmtId="49" fontId="14" fillId="7" borderId="0" xfId="0" applyNumberFormat="1" applyFont="1" applyFill="1" applyAlignment="1">
      <alignment horizontal="left"/>
    </xf>
    <xf numFmtId="0" fontId="10" fillId="7" borderId="0" xfId="0" applyFont="1" applyFill="1"/>
    <xf numFmtId="0" fontId="13" fillId="7" borderId="0" xfId="0" applyFont="1" applyFill="1" applyAlignment="1">
      <alignment horizontal="left"/>
    </xf>
    <xf numFmtId="0" fontId="9" fillId="7" borderId="0" xfId="0" applyFont="1" applyFill="1" applyAlignment="1">
      <alignment horizontal="right"/>
    </xf>
    <xf numFmtId="0" fontId="6" fillId="7" borderId="0" xfId="0" applyFont="1" applyFill="1" applyAlignment="1">
      <alignment horizontal="right"/>
    </xf>
    <xf numFmtId="0" fontId="13" fillId="7" borderId="0" xfId="0" applyFont="1" applyFill="1"/>
    <xf numFmtId="0" fontId="13" fillId="7" borderId="13" xfId="0" applyFont="1" applyFill="1" applyBorder="1" applyAlignment="1">
      <alignment vertical="top"/>
    </xf>
    <xf numFmtId="0" fontId="36" fillId="7" borderId="9" xfId="0" applyFont="1" applyFill="1" applyBorder="1" applyAlignment="1">
      <alignment horizontal="right"/>
    </xf>
    <xf numFmtId="0" fontId="16" fillId="7" borderId="10" xfId="0" applyFont="1" applyFill="1" applyBorder="1" applyAlignment="1">
      <alignment horizontal="center"/>
    </xf>
    <xf numFmtId="0" fontId="36" fillId="7" borderId="0" xfId="0" applyFont="1" applyFill="1"/>
    <xf numFmtId="0" fontId="6" fillId="7" borderId="14" xfId="0" applyFont="1" applyFill="1" applyBorder="1"/>
    <xf numFmtId="49" fontId="17" fillId="7" borderId="15" xfId="0" applyNumberFormat="1" applyFont="1" applyFill="1" applyBorder="1" applyAlignment="1">
      <alignment horizontal="center" vertical="center" wrapText="1" shrinkToFit="1"/>
    </xf>
    <xf numFmtId="0" fontId="17" fillId="7" borderId="16" xfId="0" applyFont="1" applyFill="1" applyBorder="1" applyAlignment="1">
      <alignment horizontal="center" vertical="center" wrapText="1" shrinkToFit="1"/>
    </xf>
    <xf numFmtId="0" fontId="38" fillId="7" borderId="8" xfId="0" applyFont="1" applyFill="1" applyBorder="1" applyAlignment="1">
      <alignment horizontal="center"/>
    </xf>
    <xf numFmtId="168" fontId="18" fillId="7" borderId="9" xfId="0" applyNumberFormat="1" applyFont="1" applyFill="1" applyBorder="1" applyAlignment="1">
      <alignment horizontal="left"/>
    </xf>
    <xf numFmtId="2" fontId="5" fillId="7" borderId="0" xfId="0" applyNumberFormat="1" applyFont="1" applyFill="1" applyAlignment="1">
      <alignment horizontal="center"/>
    </xf>
    <xf numFmtId="170" fontId="5" fillId="7" borderId="10" xfId="0" applyNumberFormat="1" applyFont="1" applyFill="1" applyBorder="1" applyAlignment="1">
      <alignment horizontal="center"/>
    </xf>
    <xf numFmtId="164" fontId="19" fillId="7" borderId="11" xfId="3" applyFont="1" applyFill="1" applyBorder="1" applyAlignment="1">
      <alignment vertical="center"/>
    </xf>
    <xf numFmtId="2" fontId="40" fillId="7" borderId="0" xfId="0" applyNumberFormat="1" applyFont="1" applyFill="1"/>
    <xf numFmtId="2" fontId="40" fillId="7" borderId="10" xfId="0" applyNumberFormat="1" applyFont="1" applyFill="1" applyBorder="1"/>
    <xf numFmtId="164" fontId="19" fillId="7" borderId="11" xfId="3" applyFont="1" applyFill="1" applyBorder="1"/>
    <xf numFmtId="168" fontId="5" fillId="7" borderId="27" xfId="0" applyNumberFormat="1" applyFont="1" applyFill="1" applyBorder="1" applyAlignment="1">
      <alignment horizontal="left"/>
    </xf>
    <xf numFmtId="0" fontId="5" fillId="7" borderId="28" xfId="0" applyFont="1" applyFill="1" applyBorder="1" applyAlignment="1">
      <alignment horizontal="center"/>
    </xf>
    <xf numFmtId="0" fontId="22" fillId="7" borderId="28" xfId="0" applyFont="1" applyFill="1" applyBorder="1"/>
    <xf numFmtId="14" fontId="35" fillId="7" borderId="28" xfId="0" applyNumberFormat="1" applyFont="1" applyFill="1" applyBorder="1" applyAlignment="1">
      <alignment horizontal="right"/>
    </xf>
    <xf numFmtId="0" fontId="22" fillId="7" borderId="29" xfId="0" applyFont="1" applyFill="1" applyBorder="1"/>
    <xf numFmtId="164" fontId="23" fillId="7" borderId="11" xfId="3" applyFont="1" applyFill="1" applyBorder="1" applyAlignment="1">
      <alignment horizontal="right"/>
    </xf>
    <xf numFmtId="168" fontId="5" fillId="7" borderId="9" xfId="0" applyNumberFormat="1" applyFont="1" applyFill="1" applyBorder="1" applyAlignment="1">
      <alignment horizontal="left"/>
    </xf>
    <xf numFmtId="0" fontId="35" fillId="7" borderId="0" xfId="0" applyFont="1" applyFill="1" applyAlignment="1">
      <alignment horizontal="right"/>
    </xf>
    <xf numFmtId="0" fontId="22" fillId="7" borderId="10" xfId="0" applyFont="1" applyFill="1" applyBorder="1"/>
    <xf numFmtId="49" fontId="17" fillId="7" borderId="12" xfId="0" applyNumberFormat="1" applyFont="1" applyFill="1" applyBorder="1"/>
    <xf numFmtId="0" fontId="22" fillId="7" borderId="13" xfId="0" applyFont="1" applyFill="1" applyBorder="1"/>
    <xf numFmtId="0" fontId="35" fillId="7" borderId="13" xfId="0" applyFont="1" applyFill="1" applyBorder="1" applyAlignment="1">
      <alignment horizontal="right"/>
    </xf>
    <xf numFmtId="0" fontId="22" fillId="7" borderId="14" xfId="0" applyFont="1" applyFill="1" applyBorder="1"/>
    <xf numFmtId="164" fontId="23" fillId="7" borderId="30" xfId="3" applyFont="1" applyFill="1" applyBorder="1" applyAlignment="1">
      <alignment horizontal="right"/>
    </xf>
    <xf numFmtId="0" fontId="33" fillId="7" borderId="0" xfId="0" applyFont="1" applyFill="1" applyAlignment="1">
      <alignment horizontal="right"/>
    </xf>
    <xf numFmtId="0" fontId="47" fillId="0" borderId="0" xfId="0" applyFont="1"/>
    <xf numFmtId="168" fontId="21" fillId="0" borderId="5" xfId="0" applyNumberFormat="1" applyFont="1" applyBorder="1"/>
    <xf numFmtId="168" fontId="21" fillId="0" borderId="6" xfId="0" applyNumberFormat="1" applyFont="1" applyBorder="1"/>
    <xf numFmtId="168" fontId="21" fillId="0" borderId="7" xfId="0" applyNumberFormat="1" applyFont="1" applyBorder="1"/>
    <xf numFmtId="0" fontId="5" fillId="7" borderId="33" xfId="0" applyFont="1" applyFill="1" applyBorder="1" applyAlignment="1">
      <alignment horizontal="left"/>
    </xf>
    <xf numFmtId="0" fontId="0" fillId="12" borderId="0" xfId="0" applyFill="1"/>
    <xf numFmtId="0" fontId="6" fillId="7" borderId="0" xfId="0" applyFont="1" applyFill="1" applyAlignment="1">
      <alignment horizontal="left"/>
    </xf>
    <xf numFmtId="0" fontId="6" fillId="7" borderId="13" xfId="0" applyFont="1" applyFill="1" applyBorder="1" applyAlignment="1">
      <alignment horizontal="center"/>
    </xf>
    <xf numFmtId="0" fontId="6" fillId="7" borderId="0" xfId="0" applyFont="1" applyFill="1" applyAlignment="1">
      <alignment horizontal="center"/>
    </xf>
    <xf numFmtId="0" fontId="6" fillId="0" borderId="4" xfId="0" applyFont="1" applyBorder="1" applyAlignment="1">
      <alignment horizontal="center"/>
    </xf>
    <xf numFmtId="49" fontId="6" fillId="0" borderId="0" xfId="0" applyNumberFormat="1" applyFont="1" applyAlignment="1">
      <alignment horizontal="center"/>
    </xf>
    <xf numFmtId="0" fontId="17" fillId="7" borderId="0" xfId="0" applyFont="1" applyFill="1" applyAlignment="1">
      <alignment horizontal="center"/>
    </xf>
    <xf numFmtId="2" fontId="40" fillId="7" borderId="0" xfId="0" applyNumberFormat="1" applyFont="1" applyFill="1" applyAlignment="1">
      <alignment horizontal="center"/>
    </xf>
    <xf numFmtId="0" fontId="52" fillId="0" borderId="16" xfId="0" applyFont="1" applyBorder="1" applyAlignment="1">
      <alignment horizontal="center"/>
    </xf>
    <xf numFmtId="0" fontId="5" fillId="7" borderId="32" xfId="0" applyFont="1" applyFill="1" applyBorder="1" applyAlignment="1">
      <alignment horizontal="center"/>
    </xf>
    <xf numFmtId="0" fontId="5" fillId="7" borderId="33" xfId="0" applyFont="1" applyFill="1" applyBorder="1" applyAlignment="1">
      <alignment horizontal="center"/>
    </xf>
    <xf numFmtId="49" fontId="61" fillId="0" borderId="0" xfId="0" applyNumberFormat="1" applyFont="1"/>
    <xf numFmtId="49" fontId="53" fillId="0" borderId="0" xfId="4" applyNumberFormat="1"/>
    <xf numFmtId="0" fontId="61" fillId="0" borderId="0" xfId="0" applyFont="1"/>
    <xf numFmtId="0" fontId="24" fillId="0" borderId="0" xfId="0" applyFont="1" applyAlignment="1">
      <alignment horizontal="left"/>
    </xf>
    <xf numFmtId="0" fontId="62" fillId="0" borderId="0" xfId="0" applyFont="1" applyAlignment="1">
      <alignment horizontal="left" readingOrder="1"/>
    </xf>
    <xf numFmtId="0" fontId="63" fillId="0" borderId="0" xfId="0" applyFont="1"/>
    <xf numFmtId="0" fontId="53" fillId="0" borderId="0" xfId="4" applyAlignment="1">
      <alignment horizontal="left" readingOrder="1"/>
    </xf>
    <xf numFmtId="0" fontId="64" fillId="0" borderId="0" xfId="0" applyFont="1"/>
    <xf numFmtId="0" fontId="65" fillId="0" borderId="0" xfId="0" applyFont="1"/>
    <xf numFmtId="0" fontId="55" fillId="0" borderId="0" xfId="0" applyFont="1"/>
    <xf numFmtId="0" fontId="64" fillId="0" borderId="0" xfId="0" applyFont="1" applyAlignment="1">
      <alignment vertical="center"/>
    </xf>
    <xf numFmtId="0" fontId="66" fillId="0" borderId="0" xfId="0" applyFont="1" applyAlignment="1">
      <alignment vertical="center"/>
    </xf>
    <xf numFmtId="168" fontId="67" fillId="7" borderId="9" xfId="0" applyNumberFormat="1" applyFont="1" applyFill="1" applyBorder="1" applyAlignment="1">
      <alignment horizontal="left"/>
    </xf>
    <xf numFmtId="2" fontId="68" fillId="7" borderId="0" xfId="0" applyNumberFormat="1" applyFont="1" applyFill="1" applyAlignment="1">
      <alignment horizontal="center"/>
    </xf>
    <xf numFmtId="168" fontId="69" fillId="7" borderId="9" xfId="0" applyNumberFormat="1" applyFont="1" applyFill="1" applyBorder="1" applyAlignment="1">
      <alignment horizontal="left"/>
    </xf>
    <xf numFmtId="44" fontId="70" fillId="7" borderId="10" xfId="1" applyFont="1" applyFill="1" applyBorder="1"/>
    <xf numFmtId="0" fontId="11" fillId="0" borderId="0" xfId="0" applyFont="1" applyAlignment="1">
      <alignment vertical="center" wrapText="1"/>
    </xf>
    <xf numFmtId="0" fontId="11" fillId="0" borderId="0" xfId="0" applyFont="1" applyAlignment="1">
      <alignment wrapText="1"/>
    </xf>
    <xf numFmtId="0" fontId="11" fillId="0" borderId="0" xfId="0" applyFont="1"/>
    <xf numFmtId="0" fontId="11" fillId="0" borderId="0" xfId="4" applyFont="1"/>
    <xf numFmtId="0" fontId="11" fillId="0" borderId="0" xfId="0" applyFont="1" applyAlignment="1">
      <alignment horizontal="left" vertical="center"/>
    </xf>
    <xf numFmtId="0" fontId="11" fillId="0" borderId="0" xfId="0" applyFont="1" applyAlignment="1">
      <alignment horizontal="center" vertical="center" wrapText="1"/>
    </xf>
    <xf numFmtId="0" fontId="71" fillId="0" borderId="0" xfId="0" applyFont="1"/>
    <xf numFmtId="0" fontId="19" fillId="0" borderId="0" xfId="0" applyFont="1"/>
    <xf numFmtId="0" fontId="19" fillId="0" borderId="0" xfId="0" applyFont="1" applyAlignment="1">
      <alignment vertical="center"/>
    </xf>
    <xf numFmtId="0" fontId="42" fillId="14" borderId="44" xfId="0" applyFont="1" applyFill="1" applyBorder="1"/>
    <xf numFmtId="0" fontId="42" fillId="14" borderId="45" xfId="0" applyFont="1" applyFill="1" applyBorder="1"/>
    <xf numFmtId="0" fontId="42" fillId="14" borderId="45" xfId="0" applyFont="1" applyFill="1" applyBorder="1" applyAlignment="1">
      <alignment wrapText="1"/>
    </xf>
    <xf numFmtId="0" fontId="0" fillId="13" borderId="45" xfId="0" applyFill="1" applyBorder="1"/>
    <xf numFmtId="14" fontId="0" fillId="13" borderId="45" xfId="0" applyNumberFormat="1" applyFill="1" applyBorder="1"/>
    <xf numFmtId="0" fontId="44" fillId="13" borderId="45" xfId="0" applyFont="1" applyFill="1" applyBorder="1"/>
    <xf numFmtId="0" fontId="0" fillId="13" borderId="46" xfId="0" applyFill="1" applyBorder="1"/>
    <xf numFmtId="0" fontId="0" fillId="0" borderId="45" xfId="0" applyBorder="1"/>
    <xf numFmtId="0" fontId="44" fillId="0" borderId="45" xfId="0" applyFont="1" applyBorder="1"/>
    <xf numFmtId="0" fontId="0" fillId="0" borderId="46" xfId="0" applyBorder="1"/>
    <xf numFmtId="14" fontId="0" fillId="0" borderId="45" xfId="0" applyNumberFormat="1" applyBorder="1"/>
    <xf numFmtId="0" fontId="72" fillId="0" borderId="45" xfId="0" applyFont="1" applyBorder="1"/>
    <xf numFmtId="0" fontId="0" fillId="13" borderId="45" xfId="0" applyFill="1" applyBorder="1" applyAlignment="1">
      <alignment horizontal="right"/>
    </xf>
    <xf numFmtId="0" fontId="0" fillId="0" borderId="45" xfId="0" applyBorder="1" applyAlignment="1">
      <alignment horizontal="right"/>
    </xf>
    <xf numFmtId="0" fontId="4" fillId="11" borderId="0" xfId="0" applyFont="1" applyFill="1"/>
    <xf numFmtId="0" fontId="4" fillId="11" borderId="0" xfId="0" applyFont="1" applyFill="1" applyAlignment="1">
      <alignment wrapText="1"/>
    </xf>
    <xf numFmtId="0" fontId="42" fillId="14" borderId="47" xfId="0" applyFont="1" applyFill="1" applyBorder="1"/>
    <xf numFmtId="0" fontId="42" fillId="14" borderId="0" xfId="0" applyFont="1" applyFill="1"/>
    <xf numFmtId="0" fontId="42" fillId="14" borderId="0" xfId="0" applyFont="1" applyFill="1" applyAlignment="1">
      <alignment wrapText="1"/>
    </xf>
    <xf numFmtId="0" fontId="42" fillId="14" borderId="48" xfId="0" applyFont="1" applyFill="1" applyBorder="1"/>
    <xf numFmtId="0" fontId="17" fillId="7" borderId="17" xfId="0" applyFont="1" applyFill="1" applyBorder="1" applyAlignment="1">
      <alignment horizontal="center" vertical="center" wrapText="1" shrinkToFit="1"/>
    </xf>
    <xf numFmtId="0" fontId="15" fillId="8" borderId="1" xfId="0" applyFont="1" applyFill="1" applyBorder="1" applyAlignment="1">
      <alignment horizontal="center" vertical="center"/>
    </xf>
    <xf numFmtId="0" fontId="15" fillId="7" borderId="0" xfId="0" applyFont="1" applyFill="1" applyAlignment="1">
      <alignment horizontal="center" vertical="center"/>
    </xf>
    <xf numFmtId="49" fontId="5" fillId="0" borderId="0" xfId="0" applyNumberFormat="1" applyFont="1"/>
    <xf numFmtId="0" fontId="0" fillId="0" borderId="0" xfId="0" applyAlignment="1">
      <alignment vertical="center"/>
    </xf>
    <xf numFmtId="44" fontId="0" fillId="8" borderId="0" xfId="1" applyFont="1" applyFill="1"/>
    <xf numFmtId="0" fontId="30" fillId="3" borderId="0" xfId="0" applyFont="1" applyFill="1"/>
    <xf numFmtId="15" fontId="0" fillId="0" borderId="0" xfId="0" applyNumberFormat="1"/>
    <xf numFmtId="0" fontId="73" fillId="0" borderId="0" xfId="0" applyFont="1"/>
    <xf numFmtId="0" fontId="58" fillId="0" borderId="0" xfId="0" applyFont="1"/>
    <xf numFmtId="0" fontId="68" fillId="7" borderId="0" xfId="0" applyNumberFormat="1" applyFont="1" applyFill="1" applyAlignment="1">
      <alignment horizontal="center"/>
    </xf>
    <xf numFmtId="0" fontId="0" fillId="0" borderId="0" xfId="0" applyNumberFormat="1"/>
    <xf numFmtId="0" fontId="0" fillId="0" borderId="0" xfId="0" applyBorder="1"/>
    <xf numFmtId="0" fontId="74" fillId="0" borderId="0" xfId="0" applyFont="1" applyAlignment="1">
      <alignment vertical="center"/>
    </xf>
    <xf numFmtId="0" fontId="75" fillId="0" borderId="0" xfId="0" applyFont="1"/>
    <xf numFmtId="0" fontId="76" fillId="0" borderId="0" xfId="0" applyFont="1" applyAlignment="1">
      <alignment vertical="center"/>
    </xf>
    <xf numFmtId="0" fontId="77" fillId="0" borderId="0" xfId="0" applyFont="1"/>
    <xf numFmtId="0" fontId="0" fillId="0" borderId="31" xfId="0" applyBorder="1"/>
    <xf numFmtId="0" fontId="0" fillId="0" borderId="3" xfId="0" applyBorder="1"/>
    <xf numFmtId="0" fontId="0" fillId="0" borderId="18" xfId="0" applyBorder="1"/>
    <xf numFmtId="0" fontId="0" fillId="0" borderId="19" xfId="0" applyBorder="1"/>
    <xf numFmtId="0" fontId="0" fillId="0" borderId="21" xfId="0" applyBorder="1"/>
    <xf numFmtId="0" fontId="0" fillId="0" borderId="22" xfId="0" applyBorder="1"/>
    <xf numFmtId="0" fontId="0" fillId="0" borderId="4" xfId="0" applyBorder="1"/>
    <xf numFmtId="0" fontId="0" fillId="0" borderId="23" xfId="0" applyBorder="1"/>
    <xf numFmtId="0" fontId="0" fillId="0" borderId="50" xfId="0" applyBorder="1"/>
    <xf numFmtId="0" fontId="0" fillId="0" borderId="49" xfId="0" applyBorder="1"/>
    <xf numFmtId="0" fontId="0" fillId="8" borderId="0" xfId="0" applyNumberFormat="1" applyFill="1"/>
    <xf numFmtId="0" fontId="0" fillId="12" borderId="0" xfId="0" applyNumberFormat="1" applyFill="1"/>
    <xf numFmtId="0" fontId="0" fillId="8" borderId="0" xfId="1" applyNumberFormat="1" applyFont="1" applyFill="1"/>
    <xf numFmtId="0" fontId="32" fillId="11" borderId="0" xfId="0" applyFont="1" applyFill="1"/>
    <xf numFmtId="0" fontId="42" fillId="14" borderId="0" xfId="0" applyFont="1" applyFill="1" applyBorder="1"/>
    <xf numFmtId="0" fontId="6" fillId="7" borderId="0" xfId="0" applyFont="1" applyFill="1" applyAlignment="1">
      <alignment horizontal="center"/>
    </xf>
    <xf numFmtId="0" fontId="0" fillId="15" borderId="0" xfId="0" applyFill="1"/>
    <xf numFmtId="14" fontId="4" fillId="11" borderId="0" xfId="0" applyNumberFormat="1" applyFont="1" applyFill="1"/>
    <xf numFmtId="14" fontId="0" fillId="12" borderId="0" xfId="0" applyNumberFormat="1" applyFill="1"/>
    <xf numFmtId="0" fontId="0" fillId="16" borderId="0" xfId="0" applyFill="1"/>
    <xf numFmtId="0" fontId="4" fillId="11" borderId="18" xfId="0" applyFont="1" applyFill="1" applyBorder="1"/>
    <xf numFmtId="0" fontId="4" fillId="11" borderId="20" xfId="0" applyFont="1" applyFill="1" applyBorder="1"/>
    <xf numFmtId="0" fontId="29" fillId="11" borderId="18" xfId="0" applyFont="1" applyFill="1" applyBorder="1"/>
    <xf numFmtId="0" fontId="4" fillId="11" borderId="31" xfId="0" applyFont="1" applyFill="1" applyBorder="1"/>
    <xf numFmtId="0" fontId="4" fillId="11" borderId="31" xfId="0" applyNumberFormat="1" applyFont="1" applyFill="1" applyBorder="1" applyAlignment="1">
      <alignment wrapText="1"/>
    </xf>
    <xf numFmtId="0" fontId="4" fillId="11" borderId="20" xfId="0" applyFont="1" applyFill="1" applyBorder="1" applyAlignment="1">
      <alignment wrapText="1"/>
    </xf>
    <xf numFmtId="0" fontId="4" fillId="11" borderId="31" xfId="0" applyFont="1" applyFill="1" applyBorder="1" applyAlignment="1">
      <alignment wrapText="1"/>
    </xf>
    <xf numFmtId="44" fontId="32" fillId="11" borderId="0" xfId="1" applyNumberFormat="1" applyFont="1" applyFill="1"/>
    <xf numFmtId="14" fontId="4" fillId="11" borderId="31" xfId="0" applyNumberFormat="1" applyFont="1" applyFill="1" applyBorder="1"/>
    <xf numFmtId="0" fontId="4" fillId="11" borderId="31" xfId="0" applyNumberFormat="1" applyFont="1" applyFill="1" applyBorder="1"/>
    <xf numFmtId="0" fontId="4" fillId="16" borderId="0" xfId="0" applyFont="1" applyFill="1"/>
    <xf numFmtId="14" fontId="0" fillId="16" borderId="0" xfId="0" applyNumberFormat="1" applyFill="1"/>
    <xf numFmtId="0" fontId="30" fillId="16" borderId="0" xfId="0" applyFont="1" applyFill="1"/>
    <xf numFmtId="0" fontId="0" fillId="16" borderId="0" xfId="0" applyFill="1" applyBorder="1"/>
    <xf numFmtId="0" fontId="0" fillId="16" borderId="20" xfId="0" applyFill="1" applyBorder="1"/>
    <xf numFmtId="20" fontId="0" fillId="16" borderId="0" xfId="0" applyNumberFormat="1" applyFill="1"/>
    <xf numFmtId="44" fontId="0" fillId="16" borderId="0" xfId="1" applyNumberFormat="1" applyFont="1" applyFill="1"/>
    <xf numFmtId="44" fontId="0" fillId="8" borderId="0" xfId="1" applyNumberFormat="1" applyFont="1" applyFill="1"/>
    <xf numFmtId="0" fontId="44" fillId="16" borderId="0" xfId="0" applyFont="1" applyFill="1"/>
    <xf numFmtId="46" fontId="0" fillId="16" borderId="0" xfId="0" applyNumberFormat="1" applyFill="1"/>
    <xf numFmtId="0" fontId="3" fillId="15" borderId="0" xfId="0" applyFont="1" applyFill="1" applyAlignment="1">
      <alignment horizontal="center"/>
    </xf>
    <xf numFmtId="0" fontId="6" fillId="7" borderId="0" xfId="0" applyFont="1" applyFill="1" applyAlignment="1">
      <alignment horizontal="center"/>
    </xf>
    <xf numFmtId="0" fontId="6" fillId="7" borderId="0" xfId="0" applyFont="1" applyFill="1" applyAlignment="1">
      <alignment horizontal="left"/>
    </xf>
    <xf numFmtId="0" fontId="6" fillId="7" borderId="0" xfId="0" applyFont="1" applyFill="1" applyAlignment="1">
      <alignment horizontal="left" wrapText="1"/>
    </xf>
    <xf numFmtId="49" fontId="17" fillId="7" borderId="0" xfId="0" applyNumberFormat="1" applyFont="1" applyFill="1" applyAlignment="1">
      <alignment horizontal="center"/>
    </xf>
    <xf numFmtId="0" fontId="28" fillId="7" borderId="0" xfId="0" applyFont="1" applyFill="1" applyAlignment="1">
      <alignment horizontal="right" wrapText="1"/>
    </xf>
    <xf numFmtId="0" fontId="6" fillId="0" borderId="0" xfId="0" applyFont="1" applyAlignment="1">
      <alignment horizontal="center"/>
    </xf>
    <xf numFmtId="0" fontId="15" fillId="7" borderId="1" xfId="0" applyFont="1" applyFill="1" applyBorder="1" applyAlignment="1">
      <alignment horizontal="center" vertical="center"/>
    </xf>
    <xf numFmtId="0" fontId="15" fillId="7" borderId="2" xfId="0" applyFont="1" applyFill="1" applyBorder="1" applyAlignment="1">
      <alignment horizontal="center" vertical="center"/>
    </xf>
    <xf numFmtId="14" fontId="6" fillId="7" borderId="0" xfId="0" applyNumberFormat="1" applyFont="1" applyFill="1" applyAlignment="1">
      <alignment horizontal="center" vertical="top"/>
    </xf>
    <xf numFmtId="14" fontId="12" fillId="7" borderId="0" xfId="0" applyNumberFormat="1" applyFont="1" applyFill="1" applyAlignment="1">
      <alignment horizontal="center" vertical="top"/>
    </xf>
    <xf numFmtId="14" fontId="6" fillId="7" borderId="0" xfId="0" applyNumberFormat="1" applyFont="1" applyFill="1" applyAlignment="1">
      <alignment horizontal="center"/>
    </xf>
    <xf numFmtId="0" fontId="9" fillId="7" borderId="0" xfId="0" applyFont="1" applyFill="1" applyAlignment="1">
      <alignment horizontal="center"/>
    </xf>
    <xf numFmtId="0" fontId="14" fillId="7" borderId="0" xfId="0" applyFont="1" applyFill="1" applyAlignment="1">
      <alignment horizontal="center"/>
    </xf>
    <xf numFmtId="0" fontId="49" fillId="0" borderId="0" xfId="0" applyFont="1" applyAlignment="1">
      <alignment horizontal="left" vertical="top" wrapText="1"/>
    </xf>
    <xf numFmtId="2" fontId="68" fillId="7" borderId="0" xfId="0" applyNumberFormat="1" applyFont="1" applyFill="1" applyAlignment="1">
      <alignment horizontal="center"/>
    </xf>
    <xf numFmtId="0" fontId="41" fillId="7" borderId="24" xfId="0" applyFont="1" applyFill="1" applyBorder="1" applyAlignment="1">
      <alignment horizontal="center"/>
    </xf>
    <xf numFmtId="0" fontId="41" fillId="7" borderId="25" xfId="0" applyFont="1" applyFill="1" applyBorder="1" applyAlignment="1">
      <alignment horizontal="center"/>
    </xf>
    <xf numFmtId="0" fontId="41" fillId="7" borderId="26" xfId="0" applyFont="1" applyFill="1" applyBorder="1" applyAlignment="1">
      <alignment horizontal="center"/>
    </xf>
    <xf numFmtId="44" fontId="33" fillId="7" borderId="36" xfId="1" applyFont="1" applyFill="1" applyBorder="1" applyAlignment="1">
      <alignment horizontal="center" vertical="top"/>
    </xf>
    <xf numFmtId="0" fontId="50" fillId="0" borderId="0" xfId="0" applyFont="1" applyAlignment="1">
      <alignment horizontal="center"/>
    </xf>
    <xf numFmtId="0" fontId="17" fillId="7" borderId="0" xfId="0" applyFont="1" applyFill="1" applyAlignment="1">
      <alignment horizontal="center"/>
    </xf>
    <xf numFmtId="14" fontId="20" fillId="7" borderId="0" xfId="0" applyNumberFormat="1" applyFont="1" applyFill="1" applyAlignment="1">
      <alignment horizontal="left"/>
    </xf>
    <xf numFmtId="0" fontId="60" fillId="7" borderId="0" xfId="0" applyFont="1" applyFill="1" applyAlignment="1">
      <alignment horizontal="left"/>
    </xf>
    <xf numFmtId="0" fontId="52" fillId="7" borderId="0" xfId="0" applyFont="1" applyFill="1" applyAlignment="1">
      <alignment horizontal="left"/>
    </xf>
    <xf numFmtId="0" fontId="14" fillId="7" borderId="0" xfId="0" applyFont="1" applyFill="1" applyAlignment="1">
      <alignment horizontal="left"/>
    </xf>
    <xf numFmtId="0" fontId="13" fillId="7" borderId="13" xfId="0" applyFont="1" applyFill="1" applyBorder="1" applyAlignment="1">
      <alignment horizontal="center" vertical="top"/>
    </xf>
    <xf numFmtId="0" fontId="6" fillId="7" borderId="13" xfId="0" applyFont="1" applyFill="1" applyBorder="1" applyAlignment="1">
      <alignment horizontal="center"/>
    </xf>
    <xf numFmtId="0" fontId="37" fillId="7" borderId="5" xfId="0" applyFont="1" applyFill="1" applyBorder="1" applyAlignment="1">
      <alignment horizontal="center"/>
    </xf>
    <xf numFmtId="0" fontId="37" fillId="7" borderId="6" xfId="0" applyFont="1" applyFill="1" applyBorder="1" applyAlignment="1">
      <alignment horizontal="center"/>
    </xf>
    <xf numFmtId="0" fontId="37" fillId="7" borderId="7" xfId="0" applyFont="1" applyFill="1" applyBorder="1" applyAlignment="1">
      <alignment horizontal="center"/>
    </xf>
    <xf numFmtId="0" fontId="49" fillId="0" borderId="0" xfId="0" applyFont="1" applyAlignment="1">
      <alignment horizontal="left" wrapText="1"/>
    </xf>
    <xf numFmtId="0" fontId="51" fillId="0" borderId="0" xfId="0" applyFont="1" applyAlignment="1">
      <alignment horizontal="left" vertical="top" wrapText="1"/>
    </xf>
    <xf numFmtId="0" fontId="51" fillId="0" borderId="0" xfId="0" applyFont="1" applyAlignment="1">
      <alignment horizontal="left" wrapText="1"/>
    </xf>
    <xf numFmtId="0" fontId="36" fillId="7" borderId="0" xfId="0" applyFont="1" applyFill="1" applyAlignment="1">
      <alignment horizontal="left"/>
    </xf>
    <xf numFmtId="0" fontId="15" fillId="7" borderId="9" xfId="0" applyFont="1" applyFill="1" applyBorder="1" applyAlignment="1">
      <alignment horizontal="center" vertical="center" wrapText="1"/>
    </xf>
    <xf numFmtId="0" fontId="15" fillId="7" borderId="0" xfId="0" applyFont="1" applyFill="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14" fontId="48" fillId="7" borderId="0" xfId="0" applyNumberFormat="1" applyFont="1" applyFill="1" applyAlignment="1">
      <alignment horizontal="right"/>
    </xf>
    <xf numFmtId="0" fontId="15" fillId="7" borderId="18" xfId="0" applyFont="1" applyFill="1" applyBorder="1" applyAlignment="1">
      <alignment horizontal="center" vertical="center"/>
    </xf>
    <xf numFmtId="0" fontId="15" fillId="7" borderId="31" xfId="0" applyFont="1" applyFill="1" applyBorder="1" applyAlignment="1">
      <alignment horizontal="center" vertical="center"/>
    </xf>
    <xf numFmtId="0" fontId="15" fillId="7" borderId="19" xfId="0" applyFont="1" applyFill="1" applyBorder="1" applyAlignment="1">
      <alignment horizontal="center" vertical="center"/>
    </xf>
    <xf numFmtId="0" fontId="15" fillId="7" borderId="22"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23" xfId="0" applyFont="1" applyFill="1" applyBorder="1" applyAlignment="1">
      <alignment horizontal="center" vertical="center"/>
    </xf>
    <xf numFmtId="49" fontId="6" fillId="0" borderId="0" xfId="0" applyNumberFormat="1" applyFont="1" applyAlignment="1">
      <alignment horizontal="left" wrapText="1"/>
    </xf>
    <xf numFmtId="49" fontId="6" fillId="0" borderId="0" xfId="0" applyNumberFormat="1" applyFont="1" applyAlignment="1">
      <alignment horizontal="left"/>
    </xf>
    <xf numFmtId="49" fontId="6" fillId="0" borderId="0" xfId="0" applyNumberFormat="1" applyFont="1" applyAlignment="1">
      <alignment horizontal="center" wrapText="1"/>
    </xf>
    <xf numFmtId="0" fontId="6" fillId="0" borderId="0" xfId="0" applyFont="1" applyAlignment="1">
      <alignment horizontal="center" wrapText="1"/>
    </xf>
    <xf numFmtId="0" fontId="27" fillId="0" borderId="0" xfId="0" applyFont="1" applyAlignment="1">
      <alignment horizontal="right"/>
    </xf>
    <xf numFmtId="14" fontId="17" fillId="0" borderId="0" xfId="0" applyNumberFormat="1" applyFont="1" applyAlignment="1">
      <alignment horizontal="right"/>
    </xf>
    <xf numFmtId="0" fontId="12" fillId="0" borderId="0" xfId="0" applyFont="1" applyAlignment="1">
      <alignment horizontal="center"/>
    </xf>
    <xf numFmtId="0" fontId="14" fillId="0" borderId="0" xfId="0" applyFont="1" applyAlignment="1">
      <alignment horizontal="left"/>
    </xf>
    <xf numFmtId="0" fontId="5" fillId="7" borderId="9" xfId="0" applyFont="1" applyFill="1" applyBorder="1" applyAlignment="1">
      <alignment horizontal="center"/>
    </xf>
    <xf numFmtId="0" fontId="5" fillId="7" borderId="33" xfId="0" applyFont="1" applyFill="1" applyBorder="1" applyAlignment="1">
      <alignment horizontal="center"/>
    </xf>
    <xf numFmtId="0" fontId="25" fillId="0" borderId="0" xfId="0" applyFont="1" applyAlignment="1">
      <alignment horizontal="center" vertical="top"/>
    </xf>
    <xf numFmtId="0" fontId="6" fillId="0" borderId="0" xfId="0" applyFont="1" applyAlignment="1">
      <alignment horizontal="center" vertical="top" wrapText="1"/>
    </xf>
    <xf numFmtId="0" fontId="6" fillId="0" borderId="0" xfId="0" applyFont="1" applyAlignment="1">
      <alignment horizontal="center" vertical="top"/>
    </xf>
    <xf numFmtId="0" fontId="28" fillId="7" borderId="0" xfId="0" applyFont="1" applyFill="1" applyAlignment="1">
      <alignment horizontal="right" vertical="top" wrapText="1"/>
    </xf>
    <xf numFmtId="0" fontId="28" fillId="7" borderId="0" xfId="0" applyFont="1" applyFill="1" applyAlignment="1">
      <alignment horizontal="right" vertical="top"/>
    </xf>
    <xf numFmtId="0" fontId="28" fillId="7" borderId="0" xfId="0" applyFont="1" applyFill="1" applyAlignment="1">
      <alignment horizontal="center"/>
    </xf>
    <xf numFmtId="0" fontId="28" fillId="0" borderId="18" xfId="0" applyFont="1" applyBorder="1" applyAlignment="1">
      <alignment horizontal="center"/>
    </xf>
    <xf numFmtId="0" fontId="28" fillId="0" borderId="31" xfId="0" applyFont="1" applyBorder="1" applyAlignment="1">
      <alignment horizontal="center"/>
    </xf>
    <xf numFmtId="0" fontId="28" fillId="0" borderId="19" xfId="0" applyFont="1" applyBorder="1" applyAlignment="1">
      <alignment horizontal="center"/>
    </xf>
    <xf numFmtId="0" fontId="27" fillId="0" borderId="20" xfId="0" applyFont="1" applyBorder="1" applyAlignment="1">
      <alignment horizontal="center"/>
    </xf>
    <xf numFmtId="0" fontId="27" fillId="0" borderId="0" xfId="0" applyFont="1" applyAlignment="1">
      <alignment horizontal="center"/>
    </xf>
    <xf numFmtId="0" fontId="27" fillId="0" borderId="21" xfId="0" applyFont="1" applyBorder="1" applyAlignment="1">
      <alignment horizontal="center"/>
    </xf>
    <xf numFmtId="0" fontId="9" fillId="0" borderId="20" xfId="0" applyFont="1" applyBorder="1" applyAlignment="1">
      <alignment horizontal="center"/>
    </xf>
    <xf numFmtId="0" fontId="9" fillId="0" borderId="0" xfId="0" applyFont="1" applyAlignment="1">
      <alignment horizontal="center"/>
    </xf>
    <xf numFmtId="0" fontId="9" fillId="0" borderId="21" xfId="0" applyFont="1" applyBorder="1" applyAlignment="1">
      <alignment horizontal="center"/>
    </xf>
    <xf numFmtId="0" fontId="24" fillId="0" borderId="20" xfId="0" applyFont="1" applyBorder="1" applyAlignment="1">
      <alignment horizontal="center"/>
    </xf>
    <xf numFmtId="0" fontId="24" fillId="0" borderId="0" xfId="0" applyFont="1" applyAlignment="1">
      <alignment horizontal="center"/>
    </xf>
    <xf numFmtId="0" fontId="6" fillId="0" borderId="4" xfId="0" applyFont="1" applyBorder="1" applyAlignment="1">
      <alignment horizontal="center"/>
    </xf>
    <xf numFmtId="0" fontId="19" fillId="0" borderId="0" xfId="0" applyFont="1" applyAlignment="1">
      <alignment horizontal="left" wrapText="1"/>
    </xf>
    <xf numFmtId="0" fontId="19" fillId="0" borderId="0" xfId="0" applyFont="1" applyAlignment="1">
      <alignment horizontal="left" vertical="top" wrapText="1"/>
    </xf>
    <xf numFmtId="49" fontId="17" fillId="0" borderId="0" xfId="0" applyNumberFormat="1" applyFont="1" applyAlignment="1">
      <alignment horizontal="center" wrapText="1"/>
    </xf>
    <xf numFmtId="0" fontId="52" fillId="0" borderId="15" xfId="0" applyFont="1" applyBorder="1" applyAlignment="1">
      <alignment horizontal="center"/>
    </xf>
    <xf numFmtId="0" fontId="52" fillId="0" borderId="16" xfId="0" applyFont="1" applyBorder="1" applyAlignment="1">
      <alignment horizontal="center"/>
    </xf>
    <xf numFmtId="0" fontId="6" fillId="0" borderId="42" xfId="0" applyFont="1" applyBorder="1" applyAlignment="1">
      <alignment horizontal="center" wrapText="1"/>
    </xf>
    <xf numFmtId="0" fontId="6" fillId="0" borderId="43" xfId="0" applyFont="1" applyBorder="1" applyAlignment="1">
      <alignment horizontal="center" wrapText="1"/>
    </xf>
    <xf numFmtId="0" fontId="5" fillId="7" borderId="5" xfId="0" applyFont="1" applyFill="1" applyBorder="1" applyAlignment="1">
      <alignment horizontal="center"/>
    </xf>
    <xf numFmtId="0" fontId="5" fillId="7" borderId="32" xfId="0" applyFont="1" applyFill="1" applyBorder="1" applyAlignment="1">
      <alignment horizontal="center"/>
    </xf>
    <xf numFmtId="0" fontId="5" fillId="0" borderId="0" xfId="0" applyFont="1" applyAlignment="1">
      <alignment horizontal="center" wrapText="1"/>
    </xf>
    <xf numFmtId="0" fontId="5" fillId="0" borderId="10" xfId="0" applyFont="1" applyBorder="1" applyAlignment="1">
      <alignment horizontal="center" wrapText="1"/>
    </xf>
    <xf numFmtId="168" fontId="21" fillId="0" borderId="9" xfId="0" applyNumberFormat="1" applyFont="1" applyBorder="1" applyAlignment="1">
      <alignment horizontal="left" wrapText="1"/>
    </xf>
    <xf numFmtId="168" fontId="21" fillId="0" borderId="0" xfId="0" applyNumberFormat="1" applyFont="1" applyAlignment="1">
      <alignment horizontal="left" wrapText="1"/>
    </xf>
    <xf numFmtId="168" fontId="21" fillId="0" borderId="10" xfId="0" applyNumberFormat="1" applyFont="1" applyBorder="1" applyAlignment="1">
      <alignment horizontal="left" wrapText="1"/>
    </xf>
    <xf numFmtId="0" fontId="5" fillId="0" borderId="13" xfId="0" applyFont="1" applyBorder="1" applyAlignment="1">
      <alignment horizontal="center"/>
    </xf>
    <xf numFmtId="0" fontId="5" fillId="0" borderId="14"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5" fillId="0" borderId="0" xfId="0" applyFont="1" applyAlignment="1">
      <alignment horizontal="center"/>
    </xf>
    <xf numFmtId="168" fontId="13" fillId="0" borderId="0" xfId="0" applyNumberFormat="1" applyFont="1" applyAlignment="1">
      <alignment horizontal="center" wrapText="1"/>
    </xf>
    <xf numFmtId="0" fontId="5" fillId="0" borderId="10" xfId="0" applyFont="1" applyBorder="1" applyAlignment="1">
      <alignment horizontal="center"/>
    </xf>
    <xf numFmtId="49" fontId="17" fillId="7" borderId="9" xfId="0" applyNumberFormat="1" applyFont="1" applyFill="1" applyBorder="1" applyAlignment="1">
      <alignment horizontal="center"/>
    </xf>
    <xf numFmtId="49" fontId="17" fillId="7" borderId="10" xfId="0" applyNumberFormat="1" applyFont="1" applyFill="1" applyBorder="1" applyAlignment="1">
      <alignment horizontal="center"/>
    </xf>
    <xf numFmtId="49" fontId="17" fillId="0" borderId="9" xfId="0" applyNumberFormat="1" applyFont="1" applyBorder="1" applyAlignment="1">
      <alignment horizontal="center"/>
    </xf>
    <xf numFmtId="49" fontId="17" fillId="0" borderId="0" xfId="0" applyNumberFormat="1" applyFont="1" applyAlignment="1">
      <alignment horizontal="center"/>
    </xf>
    <xf numFmtId="49" fontId="17" fillId="0" borderId="10" xfId="0" applyNumberFormat="1" applyFont="1" applyBorder="1" applyAlignment="1">
      <alignment horizontal="center"/>
    </xf>
    <xf numFmtId="0" fontId="13" fillId="0" borderId="0" xfId="0" applyFont="1" applyAlignment="1">
      <alignment horizontal="left"/>
    </xf>
    <xf numFmtId="0" fontId="13" fillId="0" borderId="13" xfId="0" applyFont="1" applyBorder="1" applyAlignment="1">
      <alignment horizontal="left"/>
    </xf>
    <xf numFmtId="0" fontId="37" fillId="0" borderId="5"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6" fillId="0" borderId="0" xfId="0" applyFont="1" applyAlignment="1">
      <alignment horizontal="left"/>
    </xf>
    <xf numFmtId="0" fontId="7" fillId="0" borderId="9"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21" fillId="0" borderId="0" xfId="0" applyFont="1" applyAlignment="1">
      <alignment horizontal="center"/>
    </xf>
    <xf numFmtId="0" fontId="21" fillId="0" borderId="10" xfId="0" applyFont="1" applyBorder="1" applyAlignment="1">
      <alignment horizontal="center"/>
    </xf>
    <xf numFmtId="14" fontId="5" fillId="0" borderId="0" xfId="0" applyNumberFormat="1" applyFont="1" applyAlignment="1">
      <alignment horizontal="center"/>
    </xf>
    <xf numFmtId="0" fontId="20" fillId="0" borderId="0" xfId="0" applyFont="1" applyAlignment="1">
      <alignment horizontal="center"/>
    </xf>
    <xf numFmtId="0" fontId="20" fillId="0" borderId="10" xfId="0" applyFont="1" applyBorder="1" applyAlignment="1">
      <alignment horizontal="center"/>
    </xf>
    <xf numFmtId="0" fontId="0" fillId="0" borderId="0" xfId="0" applyAlignment="1">
      <alignment horizontal="center" wrapText="1"/>
    </xf>
    <xf numFmtId="0" fontId="46" fillId="7" borderId="0" xfId="0" applyFont="1" applyFill="1" applyAlignment="1">
      <alignment horizontal="center"/>
    </xf>
    <xf numFmtId="0" fontId="0" fillId="0" borderId="0" xfId="0" applyAlignment="1">
      <alignment horizontal="center"/>
    </xf>
    <xf numFmtId="0" fontId="2" fillId="0" borderId="0" xfId="0" applyFont="1" applyAlignment="1">
      <alignment horizontal="center"/>
    </xf>
    <xf numFmtId="0" fontId="45" fillId="7" borderId="0" xfId="0" applyFont="1" applyFill="1" applyAlignment="1">
      <alignment horizontal="center"/>
    </xf>
    <xf numFmtId="0" fontId="29" fillId="0" borderId="0" xfId="0" applyFont="1" applyAlignment="1">
      <alignment horizontal="center"/>
    </xf>
    <xf numFmtId="0" fontId="45" fillId="0" borderId="0" xfId="0" applyFont="1" applyAlignment="1">
      <alignment horizontal="right"/>
    </xf>
  </cellXfs>
  <cellStyles count="5">
    <cellStyle name="Hyperlink" xfId="4" xr:uid="{00000000-0005-0000-0000-000001000000}"/>
    <cellStyle name="Monétaire" xfId="1" builtinId="4"/>
    <cellStyle name="Monétaire 2" xfId="3" xr:uid="{00000000-0005-0000-0000-000002000000}"/>
    <cellStyle name="Normal" xfId="0" builtinId="0"/>
    <cellStyle name="Normal 2" xfId="2" xr:uid="{00000000-0005-0000-0000-000004000000}"/>
  </cellStyles>
  <dxfs count="11">
    <dxf>
      <font>
        <b/>
        <i val="0"/>
        <strike val="0"/>
        <condense val="0"/>
        <extend val="0"/>
        <outline val="0"/>
        <shadow val="0"/>
        <u val="none"/>
        <vertAlign val="baseline"/>
        <sz val="11"/>
        <color theme="0"/>
        <name val="Calibri"/>
        <scheme val="minor"/>
      </font>
      <fill>
        <patternFill patternType="solid">
          <fgColor theme="4"/>
          <bgColor theme="4"/>
        </patternFill>
      </fill>
    </dxf>
    <dxf>
      <font>
        <b/>
        <strike val="0"/>
        <outline val="0"/>
        <shadow val="0"/>
        <u val="none"/>
        <vertAlign val="baseline"/>
        <sz val="14"/>
        <color theme="1"/>
        <name val="Calibri"/>
        <scheme val="minor"/>
      </font>
    </dxf>
    <dxf>
      <fill>
        <patternFill patternType="solid">
          <fgColor indexed="64"/>
          <bgColor theme="9" tint="0.59999389629810485"/>
        </patternFill>
      </fill>
    </dxf>
    <dxf>
      <alignment horizontal="right" vertical="bottom" textRotation="0" wrapText="0" indent="0" justifyLastLine="0" shrinkToFit="0" readingOrder="0"/>
    </dxf>
    <dxf>
      <border outline="0">
        <top style="thin">
          <color theme="7" tint="0.39997558519241921"/>
        </top>
      </border>
    </dxf>
    <dxf>
      <font>
        <b/>
        <i val="0"/>
        <strike val="0"/>
        <condense val="0"/>
        <extend val="0"/>
        <outline val="0"/>
        <shadow val="0"/>
        <u val="none"/>
        <vertAlign val="baseline"/>
        <sz val="11"/>
        <color theme="0"/>
        <name val="Calibri"/>
        <scheme val="minor"/>
      </font>
      <fill>
        <patternFill patternType="solid">
          <fgColor theme="7"/>
          <bgColor theme="7"/>
        </patternFill>
      </fill>
      <alignment horizontal="general" vertical="bottom" textRotation="0" wrapText="1" indent="0" justifyLastLine="0" shrinkToFit="0" readingOrder="0"/>
    </dxf>
    <dxf>
      <fill>
        <patternFill patternType="solid">
          <fgColor indexed="64"/>
          <bgColor theme="3" tint="0.59999389629810485"/>
        </patternFill>
      </fill>
    </dxf>
    <dxf>
      <fill>
        <patternFill>
          <bgColor rgb="FFCC66FF"/>
        </patternFill>
      </fill>
    </dxf>
    <dxf>
      <fill>
        <patternFill>
          <bgColor rgb="FF7030A0"/>
        </patternFill>
      </fill>
    </dxf>
    <dxf>
      <fill>
        <patternFill>
          <bgColor rgb="FFFF99CC"/>
        </patternFill>
      </fill>
    </dxf>
    <dxf>
      <font>
        <b/>
        <i val="0"/>
      </font>
      <fill>
        <patternFill>
          <bgColor rgb="FFFF3399"/>
        </patternFill>
      </fill>
    </dxf>
  </dxfs>
  <tableStyles count="2" defaultTableStyle="TableStyleMedium2" defaultPivotStyle="PivotStyleLight16">
    <tableStyle name="Style de tableau 1" pivot="0" count="2" xr9:uid="{00000000-0011-0000-FFFF-FFFF00000000}">
      <tableStyleElement type="headerRow" dxfId="10"/>
      <tableStyleElement type="firstRowStripe" dxfId="9"/>
    </tableStyle>
    <tableStyle name="Style de tableau 2" pivot="0" count="2" xr9:uid="{00000000-0011-0000-FFFF-FFFF01000000}">
      <tableStyleElement type="headerRow" dxfId="8"/>
      <tableStyleElement type="secondRowStripe" dxfId="7"/>
    </tableStyle>
  </tableStyles>
  <colors>
    <mruColors>
      <color rgb="FFFF3399"/>
      <color rgb="FFD91DBE"/>
      <color rgb="FFCC66FF"/>
      <color rgb="FFFF99CC"/>
      <color rgb="FFFF6699"/>
      <color rgb="FFFF66FF"/>
      <color rgb="FFFFFF99"/>
      <color rgb="FFBA1EA7"/>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hyperlink" Target="#VUE_Soumission!A1"/><Relationship Id="rId1" Type="http://schemas.openxmlformats.org/officeDocument/2006/relationships/hyperlink" Target="#VUE_Ouverture_Dossier!A1"/></Relationships>
</file>

<file path=xl/drawings/_rels/drawing2.xml.rels><?xml version="1.0" encoding="UTF-8" standalone="yes"?>
<Relationships xmlns="http://schemas.openxmlformats.org/package/2006/relationships"><Relationship Id="rId3" Type="http://schemas.openxmlformats.org/officeDocument/2006/relationships/hyperlink" Target="#ACCUEIL!A1"/><Relationship Id="rId2" Type="http://schemas.openxmlformats.org/officeDocument/2006/relationships/hyperlink" Target="#'Sommaire Soumissions'!A1"/><Relationship Id="rId1" Type="http://schemas.openxmlformats.org/officeDocument/2006/relationships/hyperlink" Target="#'Sommaire Factures'!A1"/></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3" Type="http://schemas.openxmlformats.org/officeDocument/2006/relationships/hyperlink" Target="#ACCUEIL!A1"/><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1" Type="http://schemas.openxmlformats.org/officeDocument/2006/relationships/hyperlink" Target="#ACCUEIL!A1"/></Relationships>
</file>

<file path=xl/drawings/_rels/drawing9.xml.rels><?xml version="1.0" encoding="UTF-8" standalone="yes"?>
<Relationships xmlns="http://schemas.openxmlformats.org/package/2006/relationships"><Relationship Id="rId2" Type="http://schemas.openxmlformats.org/officeDocument/2006/relationships/hyperlink" Target="#ACCUEIL!A1"/><Relationship Id="rId1" Type="http://schemas.openxmlformats.org/officeDocument/2006/relationships/hyperlink" Target="#Inventaire!A1"/></Relationships>
</file>

<file path=xl/drawings/_rels/drawing10.xml.rels><?xml version="1.0" encoding="UTF-8" standalone="yes"?>
<Relationships xmlns="http://schemas.openxmlformats.org/package/2006/relationships"><Relationship Id="rId3" Type="http://schemas.openxmlformats.org/officeDocument/2006/relationships/hyperlink" Target="#ACCUEIL!A1"/><Relationship Id="rId2" Type="http://schemas.openxmlformats.org/officeDocument/2006/relationships/hyperlink" Target="#Inventaire!A1"/><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324971</xdr:colOff>
      <xdr:row>1</xdr:row>
      <xdr:rowOff>168088</xdr:rowOff>
    </xdr:from>
    <xdr:to>
      <xdr:col>5</xdr:col>
      <xdr:colOff>476251</xdr:colOff>
      <xdr:row>7</xdr:row>
      <xdr:rowOff>21851</xdr:rowOff>
    </xdr:to>
    <xdr:sp macro="[0]!MacroouvreLC" textlink="">
      <xdr:nvSpPr>
        <xdr:cNvPr id="2" name="Rectangle : coins arrondis 1">
          <a:extLst>
            <a:ext uri="{FF2B5EF4-FFF2-40B4-BE49-F238E27FC236}">
              <a16:creationId xmlns:a16="http://schemas.microsoft.com/office/drawing/2014/main" id="{00000000-0008-0000-0000-000002000000}"/>
            </a:ext>
          </a:extLst>
        </xdr:cNvPr>
        <xdr:cNvSpPr/>
      </xdr:nvSpPr>
      <xdr:spPr>
        <a:xfrm>
          <a:off x="324971" y="358588"/>
          <a:ext cx="3961280" cy="996763"/>
        </a:xfrm>
        <a:prstGeom prst="roundRect">
          <a:avLst/>
        </a:prstGeom>
        <a:solidFill>
          <a:srgbClr val="FFC000"/>
        </a:solidFill>
        <a:ln w="5715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aseline="0"/>
            <a:t>  </a:t>
          </a:r>
          <a:r>
            <a:rPr lang="fr-CA" sz="2400" b="1"/>
            <a:t>Liste des Clients</a:t>
          </a:r>
        </a:p>
      </xdr:txBody>
    </xdr:sp>
    <xdr:clientData/>
  </xdr:twoCellAnchor>
  <xdr:twoCellAnchor>
    <xdr:from>
      <xdr:col>0</xdr:col>
      <xdr:colOff>416618</xdr:colOff>
      <xdr:row>9</xdr:row>
      <xdr:rowOff>77162</xdr:rowOff>
    </xdr:from>
    <xdr:to>
      <xdr:col>2</xdr:col>
      <xdr:colOff>407093</xdr:colOff>
      <xdr:row>16</xdr:row>
      <xdr:rowOff>134312</xdr:rowOff>
    </xdr:to>
    <xdr:sp macro="[0]!check" textlink="">
      <xdr:nvSpPr>
        <xdr:cNvPr id="8" name="Rectangle : coins arrondis 7">
          <a:extLst>
            <a:ext uri="{FF2B5EF4-FFF2-40B4-BE49-F238E27FC236}">
              <a16:creationId xmlns:a16="http://schemas.microsoft.com/office/drawing/2014/main" id="{00000000-0008-0000-0000-000008000000}"/>
            </a:ext>
          </a:extLst>
        </xdr:cNvPr>
        <xdr:cNvSpPr/>
      </xdr:nvSpPr>
      <xdr:spPr>
        <a:xfrm>
          <a:off x="416618" y="1791662"/>
          <a:ext cx="1514475" cy="1390650"/>
        </a:xfrm>
        <a:prstGeom prst="roundRect">
          <a:avLst/>
        </a:prstGeom>
        <a:solidFill>
          <a:srgbClr val="00B0F0"/>
        </a:solidFill>
        <a:ln w="5715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a:p>
          <a:pPr algn="l"/>
          <a:endParaRPr lang="fr-CA" sz="1100"/>
        </a:p>
        <a:p>
          <a:pPr algn="l"/>
          <a:endParaRPr lang="fr-CA" sz="1100"/>
        </a:p>
        <a:p>
          <a:pPr algn="l"/>
          <a:r>
            <a:rPr lang="fr-CA" sz="1400" b="1"/>
            <a:t>Nouveau Client</a:t>
          </a:r>
        </a:p>
      </xdr:txBody>
    </xdr:sp>
    <xdr:clientData/>
  </xdr:twoCellAnchor>
  <xdr:twoCellAnchor>
    <xdr:from>
      <xdr:col>3</xdr:col>
      <xdr:colOff>127987</xdr:colOff>
      <xdr:row>9</xdr:row>
      <xdr:rowOff>110539</xdr:rowOff>
    </xdr:from>
    <xdr:to>
      <xdr:col>5</xdr:col>
      <xdr:colOff>118462</xdr:colOff>
      <xdr:row>16</xdr:row>
      <xdr:rowOff>167689</xdr:rowOff>
    </xdr:to>
    <xdr:sp macro="[0]!activer_userform_dossier" textlink="">
      <xdr:nvSpPr>
        <xdr:cNvPr id="9" name="Rectangle : coins arrondis 8">
          <a:extLst>
            <a:ext uri="{FF2B5EF4-FFF2-40B4-BE49-F238E27FC236}">
              <a16:creationId xmlns:a16="http://schemas.microsoft.com/office/drawing/2014/main" id="{00000000-0008-0000-0000-000009000000}"/>
            </a:ext>
          </a:extLst>
        </xdr:cNvPr>
        <xdr:cNvSpPr/>
      </xdr:nvSpPr>
      <xdr:spPr>
        <a:xfrm>
          <a:off x="2413987" y="1825039"/>
          <a:ext cx="1514475" cy="139065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CRÉATION </a:t>
          </a:r>
        </a:p>
        <a:p>
          <a:pPr algn="ctr"/>
          <a:r>
            <a:rPr lang="fr-CA" sz="1400" b="1"/>
            <a:t>D'UN</a:t>
          </a:r>
        </a:p>
        <a:p>
          <a:pPr algn="ctr"/>
          <a:endParaRPr lang="fr-CA" sz="1400" b="1"/>
        </a:p>
        <a:p>
          <a:pPr algn="ctr"/>
          <a:r>
            <a:rPr lang="fr-CA" sz="1400" b="1"/>
            <a:t>DOSSIER EVENEMENT</a:t>
          </a:r>
        </a:p>
      </xdr:txBody>
    </xdr:sp>
    <xdr:clientData/>
  </xdr:twoCellAnchor>
  <xdr:twoCellAnchor>
    <xdr:from>
      <xdr:col>5</xdr:col>
      <xdr:colOff>678997</xdr:colOff>
      <xdr:row>9</xdr:row>
      <xdr:rowOff>72119</xdr:rowOff>
    </xdr:from>
    <xdr:to>
      <xdr:col>7</xdr:col>
      <xdr:colOff>669472</xdr:colOff>
      <xdr:row>16</xdr:row>
      <xdr:rowOff>129269</xdr:rowOff>
    </xdr:to>
    <xdr:sp macro="[0]!Ouvrirquoteform" textlink="">
      <xdr:nvSpPr>
        <xdr:cNvPr id="11" name="Rectangle : coins arrondis 10">
          <a:extLst>
            <a:ext uri="{FF2B5EF4-FFF2-40B4-BE49-F238E27FC236}">
              <a16:creationId xmlns:a16="http://schemas.microsoft.com/office/drawing/2014/main" id="{00000000-0008-0000-0000-00000B000000}"/>
            </a:ext>
          </a:extLst>
        </xdr:cNvPr>
        <xdr:cNvSpPr/>
      </xdr:nvSpPr>
      <xdr:spPr>
        <a:xfrm>
          <a:off x="4488997" y="1786619"/>
          <a:ext cx="1514475" cy="1390650"/>
        </a:xfrm>
        <a:prstGeom prst="roundRect">
          <a:avLst/>
        </a:prstGeom>
        <a:solidFill>
          <a:srgbClr val="00B0F0"/>
        </a:solidFill>
        <a:ln w="57150">
          <a:solidFill>
            <a:srgbClr val="FF339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CA" sz="1400" b="1">
            <a:solidFill>
              <a:schemeClr val="lt1"/>
            </a:solidFill>
            <a:effectLst/>
            <a:latin typeface="+mn-lt"/>
            <a:ea typeface="+mn-ea"/>
            <a:cs typeface="+mn-cs"/>
          </a:endParaRPr>
        </a:p>
        <a:p>
          <a:pPr algn="ctr"/>
          <a:r>
            <a:rPr lang="fr-CA" sz="1400" b="1">
              <a:solidFill>
                <a:schemeClr val="lt1"/>
              </a:solidFill>
              <a:effectLst/>
              <a:latin typeface="+mn-lt"/>
              <a:ea typeface="+mn-ea"/>
              <a:cs typeface="+mn-cs"/>
            </a:rPr>
            <a:t>CRÉATION</a:t>
          </a:r>
        </a:p>
        <a:p>
          <a:pPr algn="ctr"/>
          <a:r>
            <a:rPr lang="fr-CA" sz="1400" b="1">
              <a:solidFill>
                <a:schemeClr val="lt1"/>
              </a:solidFill>
              <a:effectLst/>
              <a:latin typeface="+mn-lt"/>
              <a:ea typeface="+mn-ea"/>
              <a:cs typeface="+mn-cs"/>
            </a:rPr>
            <a:t>D'UNE</a:t>
          </a:r>
          <a:r>
            <a:rPr lang="fr-CA" sz="1400" b="1" baseline="0">
              <a:solidFill>
                <a:schemeClr val="lt1"/>
              </a:solidFill>
              <a:effectLst/>
              <a:latin typeface="+mn-lt"/>
              <a:ea typeface="+mn-ea"/>
              <a:cs typeface="+mn-cs"/>
            </a:rPr>
            <a:t> </a:t>
          </a:r>
        </a:p>
        <a:p>
          <a:pPr algn="ctr"/>
          <a:endParaRPr lang="fr-CA" sz="1400" b="1" baseline="0">
            <a:solidFill>
              <a:schemeClr val="lt1"/>
            </a:solidFill>
            <a:effectLst/>
            <a:latin typeface="+mn-lt"/>
            <a:ea typeface="+mn-ea"/>
            <a:cs typeface="+mn-cs"/>
          </a:endParaRPr>
        </a:p>
        <a:p>
          <a:pPr algn="ctr"/>
          <a:r>
            <a:rPr lang="fr-CA" sz="1400" b="1" baseline="0">
              <a:solidFill>
                <a:schemeClr val="lt1"/>
              </a:solidFill>
              <a:effectLst/>
              <a:latin typeface="+mn-lt"/>
              <a:ea typeface="+mn-ea"/>
              <a:cs typeface="+mn-cs"/>
            </a:rPr>
            <a:t>SOUMISSION</a:t>
          </a:r>
          <a:endParaRPr lang="fr-CA" sz="1600">
            <a:effectLst/>
          </a:endParaRPr>
        </a:p>
      </xdr:txBody>
    </xdr:sp>
    <xdr:clientData/>
  </xdr:twoCellAnchor>
  <xdr:twoCellAnchor>
    <xdr:from>
      <xdr:col>3</xdr:col>
      <xdr:colOff>246530</xdr:colOff>
      <xdr:row>18</xdr:row>
      <xdr:rowOff>33618</xdr:rowOff>
    </xdr:from>
    <xdr:to>
      <xdr:col>5</xdr:col>
      <xdr:colOff>67236</xdr:colOff>
      <xdr:row>23</xdr:row>
      <xdr:rowOff>89647</xdr:rowOff>
    </xdr:to>
    <xdr:sp macro="" textlink="">
      <xdr:nvSpPr>
        <xdr:cNvPr id="4" name="Rectangle : coins arrondis 3">
          <a:hlinkClick xmlns:r="http://schemas.openxmlformats.org/officeDocument/2006/relationships" r:id="rId1"/>
          <a:extLst>
            <a:ext uri="{FF2B5EF4-FFF2-40B4-BE49-F238E27FC236}">
              <a16:creationId xmlns:a16="http://schemas.microsoft.com/office/drawing/2014/main" id="{412A1308-6E43-4459-85AC-BC0CBB8ADFD2}"/>
            </a:ext>
          </a:extLst>
        </xdr:cNvPr>
        <xdr:cNvSpPr/>
      </xdr:nvSpPr>
      <xdr:spPr>
        <a:xfrm>
          <a:off x="2532530" y="3462618"/>
          <a:ext cx="1344706" cy="1008529"/>
        </a:xfrm>
        <a:prstGeom prst="roundRect">
          <a:avLst/>
        </a:prstGeom>
        <a:ln w="3810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VOIR DOSSIER</a:t>
          </a:r>
          <a:r>
            <a:rPr lang="fr-CA" sz="1400" b="1" baseline="0"/>
            <a:t> EVENEMENT</a:t>
          </a:r>
          <a:endParaRPr lang="fr-CA" sz="1400" b="1"/>
        </a:p>
      </xdr:txBody>
    </xdr:sp>
    <xdr:clientData/>
  </xdr:twoCellAnchor>
  <xdr:twoCellAnchor>
    <xdr:from>
      <xdr:col>5</xdr:col>
      <xdr:colOff>757518</xdr:colOff>
      <xdr:row>18</xdr:row>
      <xdr:rowOff>17930</xdr:rowOff>
    </xdr:from>
    <xdr:to>
      <xdr:col>7</xdr:col>
      <xdr:colOff>578224</xdr:colOff>
      <xdr:row>23</xdr:row>
      <xdr:rowOff>73959</xdr:rowOff>
    </xdr:to>
    <xdr:sp macro="" textlink="">
      <xdr:nvSpPr>
        <xdr:cNvPr id="17" name="Rectangle : coins arrondis 16">
          <a:hlinkClick xmlns:r="http://schemas.openxmlformats.org/officeDocument/2006/relationships" r:id="rId2"/>
          <a:extLst>
            <a:ext uri="{FF2B5EF4-FFF2-40B4-BE49-F238E27FC236}">
              <a16:creationId xmlns:a16="http://schemas.microsoft.com/office/drawing/2014/main" id="{4A682E8D-730E-405C-B8C1-7F2E3BAB7D3A}"/>
            </a:ext>
          </a:extLst>
        </xdr:cNvPr>
        <xdr:cNvSpPr/>
      </xdr:nvSpPr>
      <xdr:spPr>
        <a:xfrm>
          <a:off x="4567518" y="3446930"/>
          <a:ext cx="1344706" cy="1008529"/>
        </a:xfrm>
        <a:prstGeom prst="roundRect">
          <a:avLst/>
        </a:prstGeom>
        <a:ln w="38100">
          <a:solidFill>
            <a:srgbClr val="FF339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VOIR</a:t>
          </a:r>
        </a:p>
        <a:p>
          <a:pPr algn="ctr"/>
          <a:r>
            <a:rPr lang="fr-CA" sz="1400" b="1"/>
            <a:t> SOUMISSION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0</xdr:row>
      <xdr:rowOff>1619251</xdr:rowOff>
    </xdr:from>
    <xdr:to>
      <xdr:col>1</xdr:col>
      <xdr:colOff>2343150</xdr:colOff>
      <xdr:row>0</xdr:row>
      <xdr:rowOff>2171701</xdr:rowOff>
    </xdr:to>
    <xdr:sp macro="" textlink="">
      <xdr:nvSpPr>
        <xdr:cNvPr id="3" name="Rectangle : coins arrondis 2">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161925" y="1619251"/>
          <a:ext cx="2943225" cy="552450"/>
        </a:xfrm>
        <a:prstGeom prst="roundRect">
          <a:avLst/>
        </a:prstGeom>
        <a:solidFill>
          <a:srgbClr val="FFC000"/>
        </a:solidFill>
        <a:ln w="571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2000" b="1"/>
            <a:t>Sommaire</a:t>
          </a:r>
          <a:r>
            <a:rPr lang="fr-CA" sz="2000" b="1" baseline="0"/>
            <a:t> des Factures</a:t>
          </a:r>
          <a:endParaRPr lang="fr-CA" sz="2000" b="1"/>
        </a:p>
      </xdr:txBody>
    </xdr:sp>
    <xdr:clientData/>
  </xdr:twoCellAnchor>
  <xdr:twoCellAnchor>
    <xdr:from>
      <xdr:col>0</xdr:col>
      <xdr:colOff>152401</xdr:colOff>
      <xdr:row>0</xdr:row>
      <xdr:rowOff>838201</xdr:rowOff>
    </xdr:from>
    <xdr:to>
      <xdr:col>1</xdr:col>
      <xdr:colOff>2343150</xdr:colOff>
      <xdr:row>0</xdr:row>
      <xdr:rowOff>1409701</xdr:rowOff>
    </xdr:to>
    <xdr:sp macro="" textlink="">
      <xdr:nvSpPr>
        <xdr:cNvPr id="4" name="Rectangle : coins arrondis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152401" y="838201"/>
          <a:ext cx="2952749" cy="571500"/>
        </a:xfrm>
        <a:prstGeom prst="roundRect">
          <a:avLst/>
        </a:prstGeom>
        <a:solidFill>
          <a:srgbClr val="FFC000"/>
        </a:solidFill>
        <a:ln w="57150">
          <a:solidFill>
            <a:srgbClr val="FF339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1600" b="1" baseline="0">
              <a:solidFill>
                <a:schemeClr val="lt1"/>
              </a:solidFill>
              <a:latin typeface="+mn-lt"/>
              <a:ea typeface="+mn-ea"/>
              <a:cs typeface="+mn-cs"/>
            </a:rPr>
            <a:t>Sommaire des </a:t>
          </a:r>
          <a:r>
            <a:rPr lang="fr-CA" sz="2000" b="1" baseline="0">
              <a:solidFill>
                <a:schemeClr val="lt1"/>
              </a:solidFill>
              <a:latin typeface="+mn-lt"/>
              <a:ea typeface="+mn-ea"/>
              <a:cs typeface="+mn-cs"/>
            </a:rPr>
            <a:t>Soumissions</a:t>
          </a:r>
        </a:p>
      </xdr:txBody>
    </xdr:sp>
    <xdr:clientData/>
  </xdr:twoCellAnchor>
  <xdr:twoCellAnchor>
    <xdr:from>
      <xdr:col>2</xdr:col>
      <xdr:colOff>85726</xdr:colOff>
      <xdr:row>0</xdr:row>
      <xdr:rowOff>1047750</xdr:rowOff>
    </xdr:from>
    <xdr:to>
      <xdr:col>3</xdr:col>
      <xdr:colOff>342900</xdr:colOff>
      <xdr:row>0</xdr:row>
      <xdr:rowOff>1952626</xdr:rowOff>
    </xdr:to>
    <xdr:sp macro="[0]!check" textlink="">
      <xdr:nvSpPr>
        <xdr:cNvPr id="6" name="Rectangle : coins arrondis 5">
          <a:extLst>
            <a:ext uri="{FF2B5EF4-FFF2-40B4-BE49-F238E27FC236}">
              <a16:creationId xmlns:a16="http://schemas.microsoft.com/office/drawing/2014/main" id="{00000000-0008-0000-0500-000006000000}"/>
            </a:ext>
          </a:extLst>
        </xdr:cNvPr>
        <xdr:cNvSpPr/>
      </xdr:nvSpPr>
      <xdr:spPr>
        <a:xfrm>
          <a:off x="3676651" y="1047750"/>
          <a:ext cx="2324099" cy="904876"/>
        </a:xfrm>
        <a:prstGeom prst="roundRect">
          <a:avLst/>
        </a:prstGeom>
        <a:solidFill>
          <a:srgbClr val="00B0F0"/>
        </a:solidFill>
        <a:ln w="5715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Nouveau Client</a:t>
          </a:r>
        </a:p>
      </xdr:txBody>
    </xdr:sp>
    <xdr:clientData/>
  </xdr:twoCellAnchor>
  <xdr:twoCellAnchor>
    <xdr:from>
      <xdr:col>0</xdr:col>
      <xdr:colOff>200025</xdr:colOff>
      <xdr:row>0</xdr:row>
      <xdr:rowOff>238126</xdr:rowOff>
    </xdr:from>
    <xdr:to>
      <xdr:col>1</xdr:col>
      <xdr:colOff>628651</xdr:colOff>
      <xdr:row>0</xdr:row>
      <xdr:rowOff>657226</xdr:rowOff>
    </xdr:to>
    <xdr:sp macro="" textlink="">
      <xdr:nvSpPr>
        <xdr:cNvPr id="7" name="Rectangle : coins arrondis 6">
          <a:hlinkClick xmlns:r="http://schemas.openxmlformats.org/officeDocument/2006/relationships" r:id="rId3"/>
          <a:extLst>
            <a:ext uri="{FF2B5EF4-FFF2-40B4-BE49-F238E27FC236}">
              <a16:creationId xmlns:a16="http://schemas.microsoft.com/office/drawing/2014/main" id="{00000000-0008-0000-0500-000007000000}"/>
            </a:ext>
          </a:extLst>
        </xdr:cNvPr>
        <xdr:cNvSpPr/>
      </xdr:nvSpPr>
      <xdr:spPr>
        <a:xfrm>
          <a:off x="200025" y="238126"/>
          <a:ext cx="1190626" cy="41910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1600" b="1"/>
            <a:t>ACCUEIL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38100</xdr:colOff>
      <xdr:row>1</xdr:row>
      <xdr:rowOff>123825</xdr:rowOff>
    </xdr:from>
    <xdr:to>
      <xdr:col>14</xdr:col>
      <xdr:colOff>28575</xdr:colOff>
      <xdr:row>3</xdr:row>
      <xdr:rowOff>123825</xdr:rowOff>
    </xdr:to>
    <xdr:sp macro="" textlink="">
      <xdr:nvSpPr>
        <xdr:cNvPr id="6" name="Rectangle : coins arrondis 5">
          <a:hlinkClick xmlns:r="http://schemas.openxmlformats.org/officeDocument/2006/relationships" r:id="rId1"/>
          <a:extLst>
            <a:ext uri="{FF2B5EF4-FFF2-40B4-BE49-F238E27FC236}">
              <a16:creationId xmlns:a16="http://schemas.microsoft.com/office/drawing/2014/main" id="{7DDF6A7C-7809-42D1-AB11-C68424B2FC4E}"/>
            </a:ext>
          </a:extLst>
        </xdr:cNvPr>
        <xdr:cNvSpPr/>
      </xdr:nvSpPr>
      <xdr:spPr>
        <a:xfrm>
          <a:off x="9591675" y="1533525"/>
          <a:ext cx="1514475" cy="38100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542925</xdr:colOff>
      <xdr:row>2</xdr:row>
      <xdr:rowOff>114300</xdr:rowOff>
    </xdr:from>
    <xdr:to>
      <xdr:col>9</xdr:col>
      <xdr:colOff>2057400</xdr:colOff>
      <xdr:row>3</xdr:row>
      <xdr:rowOff>161925</xdr:rowOff>
    </xdr:to>
    <xdr:sp macro="" textlink="">
      <xdr:nvSpPr>
        <xdr:cNvPr id="6" name="Rectangle : coins arrondis 5">
          <a:hlinkClick xmlns:r="http://schemas.openxmlformats.org/officeDocument/2006/relationships" r:id="rId1"/>
          <a:extLst>
            <a:ext uri="{FF2B5EF4-FFF2-40B4-BE49-F238E27FC236}">
              <a16:creationId xmlns:a16="http://schemas.microsoft.com/office/drawing/2014/main" id="{18626A5F-5CF8-4B9C-8E29-C1E45E5C65C5}"/>
            </a:ext>
          </a:extLst>
        </xdr:cNvPr>
        <xdr:cNvSpPr/>
      </xdr:nvSpPr>
      <xdr:spPr>
        <a:xfrm>
          <a:off x="8743950" y="1104900"/>
          <a:ext cx="1514475" cy="38100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392781</xdr:colOff>
      <xdr:row>56</xdr:row>
      <xdr:rowOff>92823</xdr:rowOff>
    </xdr:from>
    <xdr:to>
      <xdr:col>7</xdr:col>
      <xdr:colOff>948216</xdr:colOff>
      <xdr:row>58</xdr:row>
      <xdr:rowOff>37537</xdr:rowOff>
    </xdr:to>
    <xdr:pic>
      <xdr:nvPicPr>
        <xdr:cNvPr id="2" name="Image 1" descr="2008_Logo.JPG">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rcRect/>
        <a:stretch>
          <a:fillRect/>
        </a:stretch>
      </xdr:blipFill>
      <xdr:spPr bwMode="auto">
        <a:xfrm>
          <a:off x="3853531" y="12713448"/>
          <a:ext cx="3047810" cy="1151214"/>
        </a:xfrm>
        <a:prstGeom prst="rect">
          <a:avLst/>
        </a:prstGeom>
        <a:noFill/>
        <a:ln w="9525">
          <a:noFill/>
          <a:miter lim="800000"/>
          <a:headEnd/>
          <a:tailEnd/>
        </a:ln>
      </xdr:spPr>
    </xdr:pic>
    <xdr:clientData/>
  </xdr:twoCellAnchor>
  <xdr:twoCellAnchor editAs="oneCell">
    <xdr:from>
      <xdr:col>0</xdr:col>
      <xdr:colOff>168275</xdr:colOff>
      <xdr:row>56</xdr:row>
      <xdr:rowOff>82550</xdr:rowOff>
    </xdr:from>
    <xdr:to>
      <xdr:col>2</xdr:col>
      <xdr:colOff>428527</xdr:colOff>
      <xdr:row>58</xdr:row>
      <xdr:rowOff>3175</xdr:rowOff>
    </xdr:to>
    <xdr:pic>
      <xdr:nvPicPr>
        <xdr:cNvPr id="3" name="Image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8275" y="12703175"/>
          <a:ext cx="2847877" cy="1127125"/>
        </a:xfrm>
        <a:prstGeom prst="rect">
          <a:avLst/>
        </a:prstGeom>
      </xdr:spPr>
    </xdr:pic>
    <xdr:clientData/>
  </xdr:twoCellAnchor>
  <xdr:twoCellAnchor editAs="oneCell">
    <xdr:from>
      <xdr:col>3</xdr:col>
      <xdr:colOff>367381</xdr:colOff>
      <xdr:row>0</xdr:row>
      <xdr:rowOff>73773</xdr:rowOff>
    </xdr:from>
    <xdr:to>
      <xdr:col>7</xdr:col>
      <xdr:colOff>922816</xdr:colOff>
      <xdr:row>2</xdr:row>
      <xdr:rowOff>76570</xdr:rowOff>
    </xdr:to>
    <xdr:pic>
      <xdr:nvPicPr>
        <xdr:cNvPr id="4" name="Image 3" descr="2008_Logo.JPG">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a:srcRect/>
        <a:stretch>
          <a:fillRect/>
        </a:stretch>
      </xdr:blipFill>
      <xdr:spPr bwMode="auto">
        <a:xfrm>
          <a:off x="3828131" y="73773"/>
          <a:ext cx="3047810" cy="1114047"/>
        </a:xfrm>
        <a:prstGeom prst="rect">
          <a:avLst/>
        </a:prstGeom>
        <a:noFill/>
        <a:ln w="9525">
          <a:noFill/>
          <a:miter lim="800000"/>
          <a:headEnd/>
          <a:tailEnd/>
        </a:ln>
      </xdr:spPr>
    </xdr:pic>
    <xdr:clientData/>
  </xdr:twoCellAnchor>
  <xdr:twoCellAnchor editAs="oneCell">
    <xdr:from>
      <xdr:col>0</xdr:col>
      <xdr:colOff>142875</xdr:colOff>
      <xdr:row>0</xdr:row>
      <xdr:rowOff>63500</xdr:rowOff>
    </xdr:from>
    <xdr:to>
      <xdr:col>2</xdr:col>
      <xdr:colOff>403127</xdr:colOff>
      <xdr:row>2</xdr:row>
      <xdr:rowOff>37709</xdr:rowOff>
    </xdr:to>
    <xdr:pic>
      <xdr:nvPicPr>
        <xdr:cNvPr id="5" name="Image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2875" y="63500"/>
          <a:ext cx="2847877" cy="1085459"/>
        </a:xfrm>
        <a:prstGeom prst="rect">
          <a:avLst/>
        </a:prstGeom>
      </xdr:spPr>
    </xdr:pic>
    <xdr:clientData/>
  </xdr:twoCellAnchor>
  <xdr:twoCellAnchor>
    <xdr:from>
      <xdr:col>9</xdr:col>
      <xdr:colOff>1200150</xdr:colOff>
      <xdr:row>3</xdr:row>
      <xdr:rowOff>104775</xdr:rowOff>
    </xdr:from>
    <xdr:to>
      <xdr:col>11</xdr:col>
      <xdr:colOff>695325</xdr:colOff>
      <xdr:row>5</xdr:row>
      <xdr:rowOff>104775</xdr:rowOff>
    </xdr:to>
    <xdr:sp macro="" textlink="">
      <xdr:nvSpPr>
        <xdr:cNvPr id="6" name="Rectangle : coins arrondis 5">
          <a:hlinkClick xmlns:r="http://schemas.openxmlformats.org/officeDocument/2006/relationships" r:id="rId3"/>
          <a:extLst>
            <a:ext uri="{FF2B5EF4-FFF2-40B4-BE49-F238E27FC236}">
              <a16:creationId xmlns:a16="http://schemas.microsoft.com/office/drawing/2014/main" id="{03AC9AB7-0322-462F-A131-8AE50D1C54B4}"/>
            </a:ext>
          </a:extLst>
        </xdr:cNvPr>
        <xdr:cNvSpPr/>
      </xdr:nvSpPr>
      <xdr:spPr>
        <a:xfrm>
          <a:off x="8515350" y="1514475"/>
          <a:ext cx="1514475" cy="38100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190500</xdr:colOff>
      <xdr:row>0</xdr:row>
      <xdr:rowOff>76200</xdr:rowOff>
    </xdr:from>
    <xdr:to>
      <xdr:col>1</xdr:col>
      <xdr:colOff>1704975</xdr:colOff>
      <xdr:row>0</xdr:row>
      <xdr:rowOff>457200</xdr:rowOff>
    </xdr:to>
    <xdr:sp macro="" textlink="">
      <xdr:nvSpPr>
        <xdr:cNvPr id="2" name="Rectangle : coins arrondis 1">
          <a:hlinkClick xmlns:r="http://schemas.openxmlformats.org/officeDocument/2006/relationships" r:id="rId1"/>
          <a:extLst>
            <a:ext uri="{FF2B5EF4-FFF2-40B4-BE49-F238E27FC236}">
              <a16:creationId xmlns:a16="http://schemas.microsoft.com/office/drawing/2014/main" id="{2F8DA5D3-592C-4412-B0B6-80DC65937F64}"/>
            </a:ext>
          </a:extLst>
        </xdr:cNvPr>
        <xdr:cNvSpPr/>
      </xdr:nvSpPr>
      <xdr:spPr>
        <a:xfrm>
          <a:off x="1685925" y="76200"/>
          <a:ext cx="1514475" cy="38100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28575</xdr:colOff>
      <xdr:row>0</xdr:row>
      <xdr:rowOff>76200</xdr:rowOff>
    </xdr:from>
    <xdr:to>
      <xdr:col>2</xdr:col>
      <xdr:colOff>57150</xdr:colOff>
      <xdr:row>0</xdr:row>
      <xdr:rowOff>457200</xdr:rowOff>
    </xdr:to>
    <xdr:sp macro="" textlink="">
      <xdr:nvSpPr>
        <xdr:cNvPr id="2" name="Rectangle : coins arrondis 1">
          <a:hlinkClick xmlns:r="http://schemas.openxmlformats.org/officeDocument/2006/relationships" r:id="rId1"/>
          <a:extLst>
            <a:ext uri="{FF2B5EF4-FFF2-40B4-BE49-F238E27FC236}">
              <a16:creationId xmlns:a16="http://schemas.microsoft.com/office/drawing/2014/main" id="{0BBBDB95-B803-495B-AB29-451D7CF3F65A}"/>
            </a:ext>
          </a:extLst>
        </xdr:cNvPr>
        <xdr:cNvSpPr/>
      </xdr:nvSpPr>
      <xdr:spPr>
        <a:xfrm>
          <a:off x="28575" y="76200"/>
          <a:ext cx="1514475" cy="38100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104775</xdr:colOff>
      <xdr:row>0</xdr:row>
      <xdr:rowOff>142875</xdr:rowOff>
    </xdr:from>
    <xdr:to>
      <xdr:col>1</xdr:col>
      <xdr:colOff>285750</xdr:colOff>
      <xdr:row>0</xdr:row>
      <xdr:rowOff>523875</xdr:rowOff>
    </xdr:to>
    <xdr:sp macro="" textlink="">
      <xdr:nvSpPr>
        <xdr:cNvPr id="2" name="Rectangle : coins arrondis 1">
          <a:hlinkClick xmlns:r="http://schemas.openxmlformats.org/officeDocument/2006/relationships" r:id="rId1"/>
          <a:extLst>
            <a:ext uri="{FF2B5EF4-FFF2-40B4-BE49-F238E27FC236}">
              <a16:creationId xmlns:a16="http://schemas.microsoft.com/office/drawing/2014/main" id="{7104744D-CB9B-4E85-8EC1-53644363F311}"/>
            </a:ext>
          </a:extLst>
        </xdr:cNvPr>
        <xdr:cNvSpPr/>
      </xdr:nvSpPr>
      <xdr:spPr>
        <a:xfrm>
          <a:off x="104775" y="142875"/>
          <a:ext cx="1514475" cy="38100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419100</xdr:colOff>
      <xdr:row>0</xdr:row>
      <xdr:rowOff>400050</xdr:rowOff>
    </xdr:from>
    <xdr:to>
      <xdr:col>7</xdr:col>
      <xdr:colOff>1685925</xdr:colOff>
      <xdr:row>0</xdr:row>
      <xdr:rowOff>1476375</xdr:rowOff>
    </xdr:to>
    <xdr:sp macro="" textlink="">
      <xdr:nvSpPr>
        <xdr:cNvPr id="2" name="Rectangle : coins arrondis 1">
          <a:hlinkClick xmlns:r="http://schemas.openxmlformats.org/officeDocument/2006/relationships" r:id="rId1"/>
          <a:extLst>
            <a:ext uri="{FF2B5EF4-FFF2-40B4-BE49-F238E27FC236}">
              <a16:creationId xmlns:a16="http://schemas.microsoft.com/office/drawing/2014/main" id="{00000000-0008-0000-1300-000002000000}"/>
            </a:ext>
          </a:extLst>
        </xdr:cNvPr>
        <xdr:cNvSpPr/>
      </xdr:nvSpPr>
      <xdr:spPr>
        <a:xfrm>
          <a:off x="1943100" y="400050"/>
          <a:ext cx="4400550" cy="1076325"/>
        </a:xfrm>
        <a:prstGeom prst="roundRect">
          <a:avLst/>
        </a:prstGeom>
        <a:solidFill>
          <a:srgbClr val="FFC000"/>
        </a:solidFill>
        <a:ln w="5715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3200" b="1"/>
            <a:t>INVENTAIRE</a:t>
          </a:r>
        </a:p>
      </xdr:txBody>
    </xdr:sp>
    <xdr:clientData/>
  </xdr:twoCellAnchor>
  <xdr:twoCellAnchor>
    <xdr:from>
      <xdr:col>0</xdr:col>
      <xdr:colOff>190500</xdr:colOff>
      <xdr:row>0</xdr:row>
      <xdr:rowOff>123825</xdr:rowOff>
    </xdr:from>
    <xdr:to>
      <xdr:col>2</xdr:col>
      <xdr:colOff>180975</xdr:colOff>
      <xdr:row>0</xdr:row>
      <xdr:rowOff>1514475</xdr:rowOff>
    </xdr:to>
    <xdr:sp macro="" textlink="">
      <xdr:nvSpPr>
        <xdr:cNvPr id="3" name="Rectangle : coins arrondis 2">
          <a:hlinkClick xmlns:r="http://schemas.openxmlformats.org/officeDocument/2006/relationships" r:id="rId2"/>
          <a:extLst>
            <a:ext uri="{FF2B5EF4-FFF2-40B4-BE49-F238E27FC236}">
              <a16:creationId xmlns:a16="http://schemas.microsoft.com/office/drawing/2014/main" id="{00000000-0008-0000-1300-000003000000}"/>
            </a:ext>
          </a:extLst>
        </xdr:cNvPr>
        <xdr:cNvSpPr/>
      </xdr:nvSpPr>
      <xdr:spPr>
        <a:xfrm>
          <a:off x="190500" y="123825"/>
          <a:ext cx="1514475" cy="139065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6</xdr:col>
      <xdr:colOff>704850</xdr:colOff>
      <xdr:row>1</xdr:row>
      <xdr:rowOff>504825</xdr:rowOff>
    </xdr:from>
    <xdr:ext cx="2992181" cy="936625"/>
    <xdr:pic>
      <xdr:nvPicPr>
        <xdr:cNvPr id="2" name="Imag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62600" y="1647825"/>
          <a:ext cx="2992181" cy="936625"/>
        </a:xfrm>
        <a:prstGeom prst="rect">
          <a:avLst/>
        </a:prstGeom>
      </xdr:spPr>
    </xdr:pic>
    <xdr:clientData/>
  </xdr:oneCellAnchor>
  <xdr:twoCellAnchor>
    <xdr:from>
      <xdr:col>2</xdr:col>
      <xdr:colOff>638175</xdr:colOff>
      <xdr:row>0</xdr:row>
      <xdr:rowOff>476250</xdr:rowOff>
    </xdr:from>
    <xdr:to>
      <xdr:col>7</xdr:col>
      <xdr:colOff>733425</xdr:colOff>
      <xdr:row>1</xdr:row>
      <xdr:rowOff>180975</xdr:rowOff>
    </xdr:to>
    <xdr:sp macro="" textlink="">
      <xdr:nvSpPr>
        <xdr:cNvPr id="3" name="Rectangle : coins arrondis 2">
          <a:hlinkClick xmlns:r="http://schemas.openxmlformats.org/officeDocument/2006/relationships" r:id="rId2"/>
          <a:extLst>
            <a:ext uri="{FF2B5EF4-FFF2-40B4-BE49-F238E27FC236}">
              <a16:creationId xmlns:a16="http://schemas.microsoft.com/office/drawing/2014/main" id="{00000000-0008-0000-1400-000003000000}"/>
            </a:ext>
          </a:extLst>
        </xdr:cNvPr>
        <xdr:cNvSpPr/>
      </xdr:nvSpPr>
      <xdr:spPr>
        <a:xfrm>
          <a:off x="2295525" y="476250"/>
          <a:ext cx="4400550" cy="1076325"/>
        </a:xfrm>
        <a:prstGeom prst="roundRect">
          <a:avLst/>
        </a:prstGeom>
        <a:solidFill>
          <a:srgbClr val="FFC000"/>
        </a:solidFill>
        <a:ln w="5715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3200" b="1"/>
            <a:t>INVENTAIRE</a:t>
          </a:r>
        </a:p>
      </xdr:txBody>
    </xdr:sp>
    <xdr:clientData/>
  </xdr:twoCellAnchor>
  <xdr:twoCellAnchor>
    <xdr:from>
      <xdr:col>0</xdr:col>
      <xdr:colOff>542925</xdr:colOff>
      <xdr:row>0</xdr:row>
      <xdr:rowOff>200025</xdr:rowOff>
    </xdr:from>
    <xdr:to>
      <xdr:col>2</xdr:col>
      <xdr:colOff>400050</xdr:colOff>
      <xdr:row>1</xdr:row>
      <xdr:rowOff>219075</xdr:rowOff>
    </xdr:to>
    <xdr:sp macro="" textlink="">
      <xdr:nvSpPr>
        <xdr:cNvPr id="4" name="Rectangle : coins arrondis 3">
          <a:hlinkClick xmlns:r="http://schemas.openxmlformats.org/officeDocument/2006/relationships" r:id="rId3"/>
          <a:extLst>
            <a:ext uri="{FF2B5EF4-FFF2-40B4-BE49-F238E27FC236}">
              <a16:creationId xmlns:a16="http://schemas.microsoft.com/office/drawing/2014/main" id="{00000000-0008-0000-1400-000004000000}"/>
            </a:ext>
          </a:extLst>
        </xdr:cNvPr>
        <xdr:cNvSpPr/>
      </xdr:nvSpPr>
      <xdr:spPr>
        <a:xfrm>
          <a:off x="542925" y="200025"/>
          <a:ext cx="1514475" cy="1390650"/>
        </a:xfrm>
        <a:prstGeom prst="roundRect">
          <a:avLst/>
        </a:prstGeom>
        <a:solidFill>
          <a:srgbClr val="00B0F0"/>
        </a:solidFill>
        <a:ln w="571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600" b="1"/>
            <a:t>ACCUEIL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MMAR/AppData/Local/Temp/Volet%20Secourist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ophie/Dropbox/Evolusoins%20GMU%202018/Admin/Sommaire%20Transitoire%20GMU-Evolu.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ophie/Dropbox/Evolusoins%20GMU%202018/Admin/Sommaire%20Entr&#233;es%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développemenSecouristes"/>
      <sheetName val="QUESTIONS POUR SEB"/>
      <sheetName val="listes Prix de présences &amp; idee"/>
      <sheetName val="Liste Secouristes Recrutement"/>
      <sheetName val="Banque Secouristes"/>
      <sheetName val="Volet Secouristes"/>
    </sheetNames>
    <definedNames>
      <definedName name="joursdelasemaine_inversés" refersTo="#REF!"/>
    </defined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EDURE"/>
      <sheetName val="liste clients"/>
      <sheetName val="Recettes par Clients"/>
      <sheetName val="Liste Événements 2018"/>
      <sheetName val="Sommaire FACTURES"/>
      <sheetName val="Feuil1"/>
      <sheetName val="Feuil2"/>
      <sheetName val="Feuil3"/>
      <sheetName val="Feuil4"/>
      <sheetName val="Sommaire SOUMISSIONS"/>
      <sheetName val="TERMES 2"/>
      <sheetName val="TEMPLATE MAKE COPIE (2)"/>
      <sheetName val="SOU-G-860"/>
      <sheetName val="SOU-G-861"/>
      <sheetName val="SOU-G-862"/>
      <sheetName val="SOU-G-863"/>
      <sheetName val="SOU-G-864"/>
      <sheetName val="SOU-G-865"/>
      <sheetName val="SOU-G-866"/>
      <sheetName val="SOU-G-867"/>
      <sheetName val="SOU-G-868"/>
      <sheetName val="SOU-G-869"/>
      <sheetName val="SOU-G-870"/>
      <sheetName val="SOU-G-871"/>
      <sheetName val="SOU-G-872"/>
      <sheetName val="SOU-G-873"/>
      <sheetName val="SOU-G-874"/>
      <sheetName val="SOU-G-875"/>
      <sheetName val="18-199"/>
      <sheetName val="18-200"/>
      <sheetName val="18-201"/>
      <sheetName val="18-202"/>
      <sheetName val="18-203"/>
      <sheetName val="18-204"/>
      <sheetName val="18-205"/>
      <sheetName val="18-206"/>
      <sheetName val="18-207"/>
      <sheetName val="18-208"/>
      <sheetName val="18-209"/>
      <sheetName val="18-210"/>
      <sheetName val="18-211"/>
      <sheetName val="18-212"/>
      <sheetName val="18-213"/>
      <sheetName val="18-214"/>
      <sheetName val="19-001"/>
      <sheetName val="19-002"/>
      <sheetName val="19-003"/>
      <sheetName val="19-004"/>
      <sheetName val="19-005"/>
      <sheetName val="19-006"/>
      <sheetName val="19-007"/>
      <sheetName val="19-008"/>
      <sheetName val="19-009"/>
      <sheetName val="19-010"/>
      <sheetName val="19-011"/>
      <sheetName val="19-012"/>
      <sheetName val="19-013"/>
      <sheetName val="19-059"/>
      <sheetName val="config"/>
      <sheetName val="Template Back Up 18-11-0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Liste Clients"/>
      <sheetName val="Prospection Clients"/>
      <sheetName val="Sommaire Soumissions"/>
      <sheetName val="Sommaire Factures"/>
      <sheetName val="BD_Ouverture_Dossier"/>
      <sheetName val="VUE_Ouverture_Dossier"/>
      <sheetName val="BD_Soumission"/>
      <sheetName val="VUE_Soumission"/>
      <sheetName val="BD_Logistique &amp; Directives"/>
      <sheetName val="VUE_Log&amp;Dir"/>
      <sheetName val="BD_Factures"/>
      <sheetName val="VUE_Factures"/>
      <sheetName val="BD_Rapport"/>
      <sheetName val="VUE_Rapport"/>
      <sheetName val="État de compte"/>
      <sheetName val="Inventaire"/>
      <sheetName val="Liste matériel Trousses"/>
      <sheetName val="Inventaire Commandes"/>
      <sheetName val="Config Inventaire"/>
      <sheetName val="TERMES"/>
      <sheetName val="A FAI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bleau_client" displayName="Tableau_client" ref="B3:K306" totalsRowShown="0">
  <autoFilter ref="B3:K306" xr:uid="{00000000-0009-0000-0100-000001000000}"/>
  <tableColumns count="10">
    <tableColumn id="1" xr3:uid="{00000000-0010-0000-0200-000001000000}" name="Nom"/>
    <tableColumn id="2" xr3:uid="{00000000-0010-0000-0200-000002000000}" name="Adresse"/>
    <tableColumn id="3" xr3:uid="{00000000-0010-0000-0200-000003000000}" name="Ville"/>
    <tableColumn id="4" xr3:uid="{00000000-0010-0000-0200-000004000000}" name="Code Postal"/>
    <tableColumn id="5" xr3:uid="{00000000-0010-0000-0200-000005000000}" name="responsable facture"/>
    <tableColumn id="6" xr3:uid="{00000000-0010-0000-0200-000006000000}" name="telephone"/>
    <tableColumn id="7" xr3:uid="{00000000-0010-0000-0200-000007000000}" name="courriel"/>
    <tableColumn id="8" xr3:uid="{00000000-0010-0000-0200-000008000000}" name="Courriel a CC Facture"/>
    <tableColumn id="9" xr3:uid="{00000000-0010-0000-0200-000009000000}" name="Notes"/>
    <tableColumn id="10" xr3:uid="{00000000-0010-0000-0200-00000A000000}" name="statut" dataDxfId="6"/>
  </tableColumns>
  <tableStyleInfo name="TableStyleMedium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4000000}" name="Tableau12" displayName="Tableau12" ref="A1:CR1000" totalsRowShown="0" headerRowDxfId="5" tableBorderDxfId="4">
  <autoFilter ref="A1:CR1000" xr:uid="{00000000-0009-0000-0100-00000C000000}"/>
  <tableColumns count="96">
    <tableColumn id="1" xr3:uid="{00000000-0010-0000-0400-000001000000}" name="ID Dossier"/>
    <tableColumn id="2" xr3:uid="{00000000-0010-0000-0400-000002000000}" name="Client"/>
    <tableColumn id="3" xr3:uid="{00000000-0010-0000-0400-000003000000}" name="Adresse de l'événement"/>
    <tableColumn id="4" xr3:uid="{00000000-0010-0000-0400-000004000000}" name="Mot clef descriptif dossier_x000a_"/>
    <tableColumn id="5" xr3:uid="{00000000-0010-0000-0400-000005000000}" name="date"/>
    <tableColumn id="6" xr3:uid="{00000000-0010-0000-0400-000006000000}" name="division"/>
    <tableColumn id="7" xr3:uid="{00000000-0010-0000-0400-000007000000}" name="Mandat: "/>
    <tableColumn id="8" xr3:uid="{00000000-0010-0000-0400-000008000000}" name="Type d'événement"/>
    <tableColumn id="9" xr3:uid="{00000000-0010-0000-0400-000009000000}" name="TYPE de Termes"/>
    <tableColumn id="10" xr3:uid="{00000000-0010-0000-0400-00000A000000}" name="évaluation du niveau de risque"/>
    <tableColumn id="11" xr3:uid="{00000000-0010-0000-0400-00000B000000}" name="Pyrotechnie"/>
    <tableColumn id="12" xr3:uid="{00000000-0010-0000-0400-00000C000000}" name="Vente d'alcool"/>
    <tableColumn id="13" xr3:uid="{00000000-0010-0000-0400-00000D000000}" name="Présence d'animaux"/>
    <tableColumn id="14" xr3:uid="{00000000-0010-0000-0400-00000E000000}" name="Hauteurs"/>
    <tableColumn id="15" xr3:uid="{00000000-0010-0000-0400-00000F000000}" name="Structure gonflables"/>
    <tableColumn id="16" xr3:uid="{00000000-0010-0000-0400-000010000000}" name="securité sur place"/>
    <tableColumn id="17" xr3:uid="{00000000-0010-0000-0400-000011000000}" name="plus de 1000 personnes"/>
    <tableColumn id="18" xr3:uid="{00000000-0010-0000-0400-000012000000}" name="Compétition sportive"/>
    <tableColumn id="19" xr3:uid="{00000000-0010-0000-0400-000013000000}" name="Présence médias"/>
    <tableColumn id="20" xr3:uid="{00000000-0010-0000-0400-000014000000}" name="activité aquatique"/>
    <tableColumn id="21" xr3:uid="{00000000-0010-0000-0400-000015000000}" name="couverture du publique"/>
    <tableColumn id="22" xr3:uid="{00000000-0010-0000-0400-000016000000}" name="autre Événement danger"/>
    <tableColumn id="23" xr3:uid="{00000000-0010-0000-0400-000017000000}" name="Multi-étage"/>
    <tableColumn id="24" xr3:uid="{00000000-0010-0000-0400-000018000000}" name="NB ETAGE"/>
    <tableColumn id="25" xr3:uid="{00000000-0010-0000-0400-000019000000}" name="pas dascenceur"/>
    <tableColumn id="26" xr3:uid="{00000000-0010-0000-0400-00001A000000}" name="plan d'Eau"/>
    <tableColumn id="27" xr3:uid="{00000000-0010-0000-0400-00001B000000}" name="acces restreint services d'urgence"/>
    <tableColumn id="28" xr3:uid="{00000000-0010-0000-0400-00001C000000}" name="communications limités"/>
    <tableColumn id="29" xr3:uid="{00000000-0010-0000-0400-00001D000000}" name="Large périmetre"/>
    <tableColumn id="30" xr3:uid="{00000000-0010-0000-0400-00001E000000}" name="Espace clos"/>
    <tableColumn id="31" xr3:uid="{00000000-0010-0000-0400-00001F000000}" name="autre lieux danger"/>
    <tableColumn id="32" xr3:uid="{00000000-0010-0000-0400-000020000000}" name="Système Radio Comm"/>
    <tableColumn id="33" xr3:uid="{00000000-0010-0000-0400-000021000000}" name="Vehicule intervention rapide"/>
    <tableColumn id="34" xr3:uid="{00000000-0010-0000-0400-000022000000}" name="vehicule d'intervention (ambulance)"/>
    <tableColumn id="35" xr3:uid="{00000000-0010-0000-0400-000023000000}" name="embarcation nautique"/>
    <tableColumn id="36" xr3:uid="{00000000-0010-0000-0400-000024000000}" name="voiturette golf ambulance"/>
    <tableColumn id="37" xr3:uid="{00000000-0010-0000-0400-000025000000}" name="Montage/demontage"/>
    <tableColumn id="38" xr3:uid="{00000000-0010-0000-0400-000026000000}" name="Prix Livraison Éloignée / km"/>
    <tableColumn id="39" xr3:uid="{00000000-0010-0000-0400-000027000000}" name="QTE KMS Livraison"/>
    <tableColumn id="40" xr3:uid="{00000000-0010-0000-0400-000028000000}" name="autre extra"/>
    <tableColumn id="41" xr3:uid="{00000000-0010-0000-0400-000029000000}" name="Localisation Clinique"/>
    <tableColumn id="42" xr3:uid="{00000000-0010-0000-0400-00002A000000}" name="Info Parking Livraison"/>
    <tableColumn id="43" xr3:uid="{00000000-0010-0000-0400-00002B000000}" name="Info Parking Medic"/>
    <tableColumn id="44" xr3:uid="{00000000-0010-0000-0400-00002C000000}" name="Responsable sur site"/>
    <tableColumn id="45" xr3:uid="{00000000-0010-0000-0400-00002D000000}" name="telephone resp sur site"/>
    <tableColumn id="46" xr3:uid="{00000000-0010-0000-0400-00002E000000}" name="Info appels urgences"/>
    <tableColumn id="47" xr3:uid="{00000000-0010-0000-0400-00002F000000}" name="INFO LUNCH"/>
    <tableColumn id="48" xr3:uid="{00000000-0010-0000-0400-000030000000}" name="Médic" dataDxfId="3"/>
    <tableColumn id="49" xr3:uid="{00000000-0010-0000-0400-000031000000}" name="tarif type 1"/>
    <tableColumn id="50" xr3:uid="{00000000-0010-0000-0400-000032000000}" name="QTE type 1"/>
    <tableColumn id="51" xr3:uid="{00000000-0010-0000-0400-000033000000}" name="PR"/>
    <tableColumn id="52" xr3:uid="{00000000-0010-0000-0400-000034000000}" name="tarif type 2"/>
    <tableColumn id="53" xr3:uid="{00000000-0010-0000-0400-000035000000}" name="QTE type 2"/>
    <tableColumn id="54" xr3:uid="{00000000-0010-0000-0400-000036000000}" name="Paramedic"/>
    <tableColumn id="55" xr3:uid="{00000000-0010-0000-0400-000037000000}" name="Tarif type 3"/>
    <tableColumn id="56" xr3:uid="{00000000-0010-0000-0400-000038000000}" name="QTE type 3"/>
    <tableColumn id="57" xr3:uid="{00000000-0010-0000-0400-000039000000}" name="ASJ"/>
    <tableColumn id="58" xr3:uid="{00000000-0010-0000-0400-00003A000000}" name="Tarif type 4"/>
    <tableColumn id="59" xr3:uid="{00000000-0010-0000-0400-00003B000000}" name="QTE type 4"/>
    <tableColumn id="60" xr3:uid="{00000000-0010-0000-0400-00003C000000}" name="Chef Opérations"/>
    <tableColumn id="61" xr3:uid="{00000000-0010-0000-0400-00003D000000}" name="tarif type 5"/>
    <tableColumn id="62" xr3:uid="{00000000-0010-0000-0400-00003E000000}" name="qte type 5"/>
    <tableColumn id="63" xr3:uid="{00000000-0010-0000-0400-00003F000000}" name="Chef Équipe"/>
    <tableColumn id="64" xr3:uid="{00000000-0010-0000-0400-000040000000}" name="Tarif type 6"/>
    <tableColumn id="65" xr3:uid="{00000000-0010-0000-0400-000041000000}" name="qte type 6"/>
    <tableColumn id="66" xr3:uid="{00000000-0010-0000-0400-000042000000}" name="Radio-Comm"/>
    <tableColumn id="67" xr3:uid="{00000000-0010-0000-0400-000043000000}" name="Tarif type 7"/>
    <tableColumn id="68" xr3:uid="{00000000-0010-0000-0400-000044000000}" name="Qte type 7"/>
    <tableColumn id="69" xr3:uid="{00000000-0010-0000-0400-000045000000}" name="Infirmière"/>
    <tableColumn id="70" xr3:uid="{00000000-0010-0000-0400-000046000000}" name="Tarif type 8"/>
    <tableColumn id="71" xr3:uid="{00000000-0010-0000-0400-000047000000}" name="Qte type 8"/>
    <tableColumn id="97" xr3:uid="{E8209B02-978E-4728-B0E6-638BF3DE46FC}" name="Medecin"/>
    <tableColumn id="96" xr3:uid="{52304284-69D5-4919-89E8-FF77A7440850}" name="tarif type 9"/>
    <tableColumn id="95" xr3:uid="{47C11CB2-C19E-4AE2-9C25-3BBF040512E7}" name="qte type 9"/>
    <tableColumn id="72" xr3:uid="{00000000-0010-0000-0400-000048000000}" name="notes specifiques"/>
    <tableColumn id="73" xr3:uid="{00000000-0010-0000-0400-000049000000}" name="Kit admin"/>
    <tableColumn id="74" xr3:uid="{00000000-0010-0000-0400-00004A000000}" name="Kit admin qte"/>
    <tableColumn id="75" xr3:uid="{00000000-0010-0000-0400-00004B000000}" name="Kit PR"/>
    <tableColumn id="76" xr3:uid="{00000000-0010-0000-0400-00004C000000}" name="Kit ¨PR qte"/>
    <tableColumn id="77" xr3:uid="{00000000-0010-0000-0400-00004D000000}" name="Kit Paramedic"/>
    <tableColumn id="78" xr3:uid="{00000000-0010-0000-0400-00004E000000}" name="Kit paramedic qte"/>
    <tableColumn id="79" xr3:uid="{00000000-0010-0000-0400-00004F000000}" name="trousse 02"/>
    <tableColumn id="80" xr3:uid="{00000000-0010-0000-0400-000050000000}" name="trousse O2 qte"/>
    <tableColumn id="81" xr3:uid="{00000000-0010-0000-0400-000051000000}" name="kit trauma"/>
    <tableColumn id="82" xr3:uid="{00000000-0010-0000-0400-000052000000}" name="kit trauma qte"/>
    <tableColumn id="83" xr3:uid="{00000000-0010-0000-0400-000053000000}" name="kit festival"/>
    <tableColumn id="84" xr3:uid="{00000000-0010-0000-0400-000054000000}" name="kit festival qte"/>
    <tableColumn id="85" xr3:uid="{00000000-0010-0000-0400-000055000000}" name="kit clinique"/>
    <tableColumn id="86" xr3:uid="{00000000-0010-0000-0400-000056000000}" name="kit clinique qte"/>
    <tableColumn id="87" xr3:uid="{00000000-0010-0000-0400-000057000000}" name="kit 1000+"/>
    <tableColumn id="88" xr3:uid="{00000000-0010-0000-0400-000058000000}" name="kit 1000+ qte"/>
    <tableColumn id="89" xr3:uid="{00000000-0010-0000-0400-000059000000}" name="autres materiel"/>
    <tableColumn id="91" xr3:uid="{00000000-0010-0000-0400-00005B000000}" name="langage"/>
    <tableColumn id="92" xr3:uid="{00000000-0010-0000-0400-00005C000000}" name="Colonne1"/>
    <tableColumn id="93" xr3:uid="{00000000-0010-0000-0400-00005D000000}" name="Colonne2"/>
    <tableColumn id="94" xr3:uid="{00000000-0010-0000-0400-00005E000000}" name="Colonne3"/>
  </tableColumns>
  <tableStyleInfo name="TableStyleMedium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6000000}" name="Tableau14" displayName="Tableau14" ref="A1:CV3501" totalsRowShown="0" headerRowDxfId="2">
  <autoFilter ref="A1:CV3501" xr:uid="{00000000-0009-0000-0100-00000E000000}"/>
  <tableColumns count="100">
    <tableColumn id="1" xr3:uid="{00000000-0010-0000-0600-000001000000}" name="No Suivi Logistique"/>
    <tableColumn id="2" xr3:uid="{00000000-0010-0000-0600-000002000000}" name="Numero"/>
    <tableColumn id="3" xr3:uid="{00000000-0010-0000-0600-000003000000}" name="Suffixe"/>
    <tableColumn id="4" xr3:uid="{00000000-0010-0000-0600-000004000000}" name="dossier d'événement"/>
    <tableColumn id="5" xr3:uid="{00000000-0010-0000-0600-000005000000}" name="date rapport logisitique"/>
    <tableColumn id="6" xr3:uid="{00000000-0010-0000-0600-000006000000}" name="Client"/>
    <tableColumn id="7" xr3:uid="{00000000-0010-0000-0600-000007000000}" name="mandat"/>
    <tableColumn id="8" xr3:uid="{00000000-0010-0000-0600-000008000000}" name="type"/>
    <tableColumn id="9" xr3:uid="{00000000-0010-0000-0600-000009000000}" name="Évenement" dataDxfId="1"/>
    <tableColumn id="10" xr3:uid="{00000000-0010-0000-0600-00000A000000}" name="Lieu Événement"/>
    <tableColumn id="11" xr3:uid="{00000000-0010-0000-0600-00000B000000}" name="Contact client sur le site"/>
    <tableColumn id="12" xr3:uid="{00000000-0010-0000-0600-00000C000000}" name="Début prévu"/>
    <tableColumn id="13" xr3:uid="{00000000-0010-0000-0600-00000D000000}" name="fin prévu"/>
    <tableColumn id="14" xr3:uid="{00000000-0010-0000-0600-00000E000000}" name="Equipement sur place"/>
    <tableColumn id="15" xr3:uid="{00000000-0010-0000-0600-00000F000000}" name="Personne logistique aller"/>
    <tableColumn id="16" xr3:uid="{00000000-0010-0000-0600-000010000000}" name="vehicule logistique aller"/>
    <tableColumn id="17" xr3:uid="{00000000-0010-0000-0600-000011000000}" name="personne logistique retours"/>
    <tableColumn id="18" xr3:uid="{00000000-0010-0000-0600-000012000000}" name="vehicule logistique retours"/>
    <tableColumn id="19" xr3:uid="{00000000-0010-0000-0600-000013000000}" name="Parking Load-in/out info"/>
    <tableColumn id="20" xr3:uid="{00000000-0010-0000-0600-000014000000}" name="Information specifique"/>
    <tableColumn id="21" xr3:uid="{00000000-0010-0000-0600-000015000000}" name="localisation clinique"/>
    <tableColumn id="22" xr3:uid="{00000000-0010-0000-0600-000016000000}" name="niveau risque"/>
    <tableColumn id="23" xr3:uid="{00000000-0010-0000-0600-000017000000}" name="kit admin"/>
    <tableColumn id="24" xr3:uid="{00000000-0010-0000-0600-000018000000}" name="qte"/>
    <tableColumn id="25" xr3:uid="{00000000-0010-0000-0600-000019000000}" name="kit pr"/>
    <tableColumn id="26" xr3:uid="{00000000-0010-0000-0600-00001A000000}" name="qte2"/>
    <tableColumn id="27" xr3:uid="{00000000-0010-0000-0600-00001B000000}" name="kit paramedic"/>
    <tableColumn id="28" xr3:uid="{00000000-0010-0000-0600-00001C000000}" name="qte kit medic"/>
    <tableColumn id="29" xr3:uid="{00000000-0010-0000-0600-00001D000000}" name="trousse 02"/>
    <tableColumn id="30" xr3:uid="{00000000-0010-0000-0600-00001E000000}" name="qtetrousse o2"/>
    <tableColumn id="31" xr3:uid="{00000000-0010-0000-0600-00001F000000}" name="kit trauma"/>
    <tableColumn id="32" xr3:uid="{00000000-0010-0000-0600-000020000000}" name="qte3"/>
    <tableColumn id="33" xr3:uid="{00000000-0010-0000-0600-000021000000}" name="kit festival"/>
    <tableColumn id="34" xr3:uid="{00000000-0010-0000-0600-000022000000}" name="qte kit festival"/>
    <tableColumn id="35" xr3:uid="{00000000-0010-0000-0600-000023000000}" name="kit clinique"/>
    <tableColumn id="36" xr3:uid="{00000000-0010-0000-0600-000024000000}" name="qte kit clinique"/>
    <tableColumn id="37" xr3:uid="{00000000-0010-0000-0600-000025000000}" name="kit 1000+"/>
    <tableColumn id="38" xr3:uid="{00000000-0010-0000-0600-000026000000}" name="qte4"/>
    <tableColumn id="39" xr3:uid="{00000000-0010-0000-0600-000027000000}" name="autre equipement"/>
    <tableColumn id="40" xr3:uid="{00000000-0010-0000-0600-000028000000}" name="notes besoins materiel"/>
    <tableColumn id="41" xr3:uid="{00000000-0010-0000-0600-000029000000}" name="Pyrotechnie"/>
    <tableColumn id="42" xr3:uid="{00000000-0010-0000-0600-00002A000000}" name="Vente d'alcool"/>
    <tableColumn id="43" xr3:uid="{00000000-0010-0000-0600-00002B000000}" name="Présence d'animaux"/>
    <tableColumn id="44" xr3:uid="{00000000-0010-0000-0600-00002C000000}" name="Hauteurs"/>
    <tableColumn id="45" xr3:uid="{00000000-0010-0000-0600-00002D000000}" name="Structure gonflables"/>
    <tableColumn id="46" xr3:uid="{00000000-0010-0000-0600-00002E000000}" name="securité sur place"/>
    <tableColumn id="47" xr3:uid="{00000000-0010-0000-0600-00002F000000}" name="plus de 1000 personnes"/>
    <tableColumn id="48" xr3:uid="{00000000-0010-0000-0600-000030000000}" name="Compétition sportive"/>
    <tableColumn id="49" xr3:uid="{00000000-0010-0000-0600-000031000000}" name="Présence médias"/>
    <tableColumn id="50" xr3:uid="{00000000-0010-0000-0600-000032000000}" name="activité aquatique"/>
    <tableColumn id="51" xr3:uid="{00000000-0010-0000-0600-000033000000}" name="couverture du publique"/>
    <tableColumn id="52" xr3:uid="{00000000-0010-0000-0600-000034000000}" name="autre evenement danger"/>
    <tableColumn id="53" xr3:uid="{00000000-0010-0000-0600-000035000000}" name="Multi-étage"/>
    <tableColumn id="54" xr3:uid="{00000000-0010-0000-0600-000036000000}" name="NB ETAGE"/>
    <tableColumn id="55" xr3:uid="{00000000-0010-0000-0600-000037000000}" name="pas dascenceur"/>
    <tableColumn id="56" xr3:uid="{00000000-0010-0000-0600-000038000000}" name="plan d'Eau"/>
    <tableColumn id="57" xr3:uid="{00000000-0010-0000-0600-000039000000}" name="acces restreint services d'urgence"/>
    <tableColumn id="58" xr3:uid="{00000000-0010-0000-0600-00003A000000}" name="communications limités"/>
    <tableColumn id="59" xr3:uid="{00000000-0010-0000-0600-00003B000000}" name="Large périmetre"/>
    <tableColumn id="60" xr3:uid="{00000000-0010-0000-0600-00003C000000}" name="Espace clos"/>
    <tableColumn id="61" xr3:uid="{00000000-0010-0000-0600-00003D000000}" name="autre lieux danger"/>
    <tableColumn id="62" xr3:uid="{00000000-0010-0000-0600-00003E000000}" name="Système Radio Comm"/>
    <tableColumn id="63" xr3:uid="{00000000-0010-0000-0600-00003F000000}" name="Vehicule intervention rapide"/>
    <tableColumn id="64" xr3:uid="{00000000-0010-0000-0600-000040000000}" name="vehicule d'intervention (ambulance)"/>
    <tableColumn id="65" xr3:uid="{00000000-0010-0000-0600-000041000000}" name="embarcation nautique"/>
    <tableColumn id="66" xr3:uid="{00000000-0010-0000-0600-000042000000}" name="voiturette golf ambulance"/>
    <tableColumn id="67" xr3:uid="{00000000-0010-0000-0600-000043000000}" name="Montage/demontage"/>
    <tableColumn id="68" xr3:uid="{00000000-0010-0000-0600-000044000000}" name="Livraison éloignée"/>
    <tableColumn id="69" xr3:uid="{00000000-0010-0000-0600-000045000000}" name="KM Livraison"/>
    <tableColumn id="70" xr3:uid="{00000000-0010-0000-0600-000046000000}" name="autre extra"/>
    <tableColumn id="71" xr3:uid="{00000000-0010-0000-0600-000047000000}" name="Colonne1"/>
    <tableColumn id="72" xr3:uid="{00000000-0010-0000-0600-000048000000}" name="No suivi directive"/>
    <tableColumn id="73" xr3:uid="{00000000-0010-0000-0600-000049000000}" name="Numero2"/>
    <tableColumn id="74" xr3:uid="{00000000-0010-0000-0600-00004A000000}" name="Suffixe3"/>
    <tableColumn id="75" xr3:uid="{00000000-0010-0000-0600-00004B000000}" name="dossier evenement"/>
    <tableColumn id="76" xr3:uid="{00000000-0010-0000-0600-00004C000000}" name="evenement"/>
    <tableColumn id="77" xr3:uid="{00000000-0010-0000-0600-00004D000000}" name="adresse evenement"/>
    <tableColumn id="78" xr3:uid="{00000000-0010-0000-0600-00004E000000}" name="Contact client sur le site4"/>
    <tableColumn id="79" xr3:uid="{00000000-0010-0000-0600-00004F000000}" name="telephone contact"/>
    <tableColumn id="80" xr3:uid="{00000000-0010-0000-0600-000050000000}" name="Intro spécifique"/>
    <tableColumn id="81" xr3:uid="{00000000-0010-0000-0600-000051000000}" name="intro specifique 2"/>
    <tableColumn id="82" xr3:uid="{00000000-0010-0000-0600-000052000000}" name="intro specifique 3"/>
    <tableColumn id="83" xr3:uid="{00000000-0010-0000-0600-000053000000}" name="Info sur les appels d'urgences"/>
    <tableColumn id="84" xr3:uid="{00000000-0010-0000-0600-000054000000}" name="info parking"/>
    <tableColumn id="85" xr3:uid="{00000000-0010-0000-0600-000055000000}" name="Info Lunch"/>
    <tableColumn id="86" xr3:uid="{00000000-0010-0000-0600-000056000000}" name="uniforme info1"/>
    <tableColumn id="87" xr3:uid="{00000000-0010-0000-0600-000057000000}" name="uniforme info 2"/>
    <tableColumn id="88" xr3:uid="{00000000-0010-0000-0600-000058000000}" name="uniforme info 3"/>
    <tableColumn id="89" xr3:uid="{00000000-0010-0000-0600-000059000000}" name="uniforme info 4"/>
    <tableColumn id="90" xr3:uid="{00000000-0010-0000-0600-00005A000000}" name="uniforme info 5"/>
    <tableColumn id="91" xr3:uid="{00000000-0010-0000-0600-00005B000000}" name="uniforme info 6"/>
    <tableColumn id="92" xr3:uid="{00000000-0010-0000-0600-00005C000000}" name="uniforme info 7"/>
    <tableColumn id="93" xr3:uid="{00000000-0010-0000-0600-00005D000000}" name="uniforme info 8"/>
    <tableColumn id="94" xr3:uid="{00000000-0010-0000-0600-00005E000000}" name="uniforme info 9"/>
    <tableColumn id="95" xr3:uid="{00000000-0010-0000-0600-00005F000000}" name="uniforme info 10"/>
    <tableColumn id="96" xr3:uid="{00000000-0010-0000-0600-000060000000}" name="uniforme info 11"/>
    <tableColumn id="97" xr3:uid="{00000000-0010-0000-0600-000061000000}" name="uniforme info 12"/>
    <tableColumn id="98" xr3:uid="{00000000-0010-0000-0600-000062000000}" name="uniforme info 13 TXT"/>
    <tableColumn id="99" xr3:uid="{00000000-0010-0000-0600-000063000000}" name="Colonne5"/>
    <tableColumn id="100" xr3:uid="{00000000-0010-0000-0600-000064000000}" name="Colonne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au10" displayName="Tableau10" ref="B32:I154" totalsRowShown="0" headerRowDxfId="0">
  <autoFilter ref="B32:I154" xr:uid="{00000000-0009-0000-0100-00000A000000}"/>
  <tableColumns count="8">
    <tableColumn id="1" xr3:uid="{00000000-0010-0000-0900-000001000000}" name="No Item"/>
    <tableColumn id="2" xr3:uid="{00000000-0010-0000-0900-000002000000}" name="Identification"/>
    <tableColumn id="3" xr3:uid="{00000000-0010-0000-0900-000003000000}" name="Description"/>
    <tableColumn id="4" xr3:uid="{00000000-0010-0000-0900-000004000000}" name="Marque"/>
    <tableColumn id="5" xr3:uid="{00000000-0010-0000-0900-000005000000}" name="type"/>
    <tableColumn id="8" xr3:uid="{00000000-0010-0000-0900-000008000000}" name="Entrepot"/>
    <tableColumn id="6" xr3:uid="{00000000-0010-0000-0900-000006000000}" name="Emplacement dans entrepot"/>
    <tableColumn id="7" xr3:uid="{00000000-0010-0000-0900-000007000000}" name="QTE PAR TROUSSE"/>
  </tableColumns>
  <tableStyleInfo name="TableStyleMedium1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gmuqc.com/" TargetMode="External"/><Relationship Id="rId1" Type="http://schemas.openxmlformats.org/officeDocument/2006/relationships/hyperlink" Target="http://www.gmuqc.com/"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openxmlformats.org/officeDocument/2006/relationships/hyperlink" Target="mailto:julie.quenneville@muchc.mcgill.ca" TargetMode="External"/><Relationship Id="rId13" Type="http://schemas.openxmlformats.org/officeDocument/2006/relationships/hyperlink" Target="https://www.quebecvacances.com/marathon-du-mont-royal" TargetMode="External"/><Relationship Id="rId3" Type="http://schemas.openxmlformats.org/officeDocument/2006/relationships/hyperlink" Target="mailto:elise@hangmanproductions.ca" TargetMode="External"/><Relationship Id="rId7" Type="http://schemas.openxmlformats.org/officeDocument/2006/relationships/hyperlink" Target="mailto:christopher.cross@L-3com.com" TargetMode="External"/><Relationship Id="rId12" Type="http://schemas.openxmlformats.org/officeDocument/2006/relationships/hyperlink" Target="mailto:info@equipespectra.ca" TargetMode="External"/><Relationship Id="rId2" Type="http://schemas.openxmlformats.org/officeDocument/2006/relationships/hyperlink" Target="mailto:eflambert@evenko.ca" TargetMode="External"/><Relationship Id="rId1" Type="http://schemas.openxmlformats.org/officeDocument/2006/relationships/hyperlink" Target="mailto:Karyne@planiconceptplus.com" TargetMode="External"/><Relationship Id="rId6" Type="http://schemas.openxmlformats.org/officeDocument/2006/relationships/hyperlink" Target="mailto:mylene.tremblay@ca.redbull.com" TargetMode="External"/><Relationship Id="rId11" Type="http://schemas.openxmlformats.org/officeDocument/2006/relationships/hyperlink" Target="mailto:info@equipespectra.ca" TargetMode="External"/><Relationship Id="rId5" Type="http://schemas.openxmlformats.org/officeDocument/2006/relationships/hyperlink" Target="mailto:nelli_04@hotmail.com" TargetMode="External"/><Relationship Id="rId10" Type="http://schemas.openxmlformats.org/officeDocument/2006/relationships/hyperlink" Target="mailto:info@piknicelectronik.com" TargetMode="External"/><Relationship Id="rId4" Type="http://schemas.openxmlformats.org/officeDocument/2006/relationships/hyperlink" Target="mailto:marioblain@marathonmontreal.com" TargetMode="External"/><Relationship Id="rId9" Type="http://schemas.openxmlformats.org/officeDocument/2006/relationships/hyperlink" Target="http://piknicelectronik.com/montreal/" TargetMode="External"/><Relationship Id="rId14"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sheetPr>
  <dimension ref="A1:BI1"/>
  <sheetViews>
    <sheetView tabSelected="1" zoomScale="85" zoomScaleNormal="85" workbookViewId="0">
      <selection activeCell="K27" sqref="K27"/>
    </sheetView>
  </sheetViews>
  <sheetFormatPr baseColWidth="10" defaultColWidth="11.42578125" defaultRowHeight="15"/>
  <cols>
    <col min="1" max="61" width="11.42578125" style="35"/>
    <col min="62" max="16384" width="11.42578125" style="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sheetPr>
  <dimension ref="A1:AT87"/>
  <sheetViews>
    <sheetView zoomScaleNormal="100" workbookViewId="0">
      <selection activeCell="C7" sqref="C7"/>
    </sheetView>
  </sheetViews>
  <sheetFormatPr baseColWidth="10" defaultColWidth="11.42578125" defaultRowHeight="15"/>
  <cols>
    <col min="1" max="1" width="11.42578125" style="37"/>
    <col min="2" max="2" width="42.42578125" customWidth="1"/>
    <col min="3" max="3" width="31" customWidth="1"/>
    <col min="4" max="4" width="18.28515625" customWidth="1"/>
    <col min="5" max="5" width="13.85546875" customWidth="1"/>
    <col min="6" max="6" width="22.140625" customWidth="1"/>
    <col min="7" max="7" width="21.140625" customWidth="1"/>
    <col min="8" max="8" width="30.140625" customWidth="1"/>
    <col min="9" max="10" width="11.5703125" customWidth="1"/>
    <col min="11" max="46" width="11.42578125" style="37"/>
  </cols>
  <sheetData>
    <row r="1" spans="2:11" s="37" customFormat="1" ht="225.75" customHeight="1"/>
    <row r="2" spans="2:11" s="37" customFormat="1" ht="65.25" customHeight="1">
      <c r="B2" s="294" t="s">
        <v>0</v>
      </c>
      <c r="C2" s="294"/>
      <c r="D2" s="294"/>
      <c r="E2" s="294"/>
      <c r="F2" s="294"/>
      <c r="G2" s="294"/>
      <c r="H2" s="294"/>
      <c r="I2" s="294"/>
      <c r="J2" s="294"/>
    </row>
    <row r="3" spans="2:11">
      <c r="B3" s="270" t="s">
        <v>1</v>
      </c>
      <c r="C3" s="270" t="s">
        <v>2</v>
      </c>
      <c r="D3" s="270" t="s">
        <v>3</v>
      </c>
      <c r="E3" s="270" t="s">
        <v>4</v>
      </c>
      <c r="F3" s="270" t="s">
        <v>5</v>
      </c>
      <c r="G3" s="270" t="s">
        <v>6</v>
      </c>
      <c r="H3" s="270" t="s">
        <v>7</v>
      </c>
      <c r="I3" s="270" t="s">
        <v>8</v>
      </c>
      <c r="J3" s="270" t="s">
        <v>9</v>
      </c>
      <c r="K3" t="s">
        <v>10</v>
      </c>
    </row>
    <row r="4" spans="2:11">
      <c r="B4" t="s">
        <v>789</v>
      </c>
      <c r="C4" t="s">
        <v>790</v>
      </c>
      <c r="D4" t="s">
        <v>791</v>
      </c>
      <c r="E4" t="s">
        <v>792</v>
      </c>
      <c r="F4" t="s">
        <v>793</v>
      </c>
      <c r="G4" t="s">
        <v>794</v>
      </c>
      <c r="H4" t="s">
        <v>795</v>
      </c>
      <c r="J4" t="s">
        <v>796</v>
      </c>
      <c r="K4" s="37" t="s">
        <v>797</v>
      </c>
    </row>
    <row r="5" spans="2:11">
      <c r="B5" t="s">
        <v>804</v>
      </c>
      <c r="C5" t="s">
        <v>790</v>
      </c>
      <c r="D5" t="s">
        <v>791</v>
      </c>
      <c r="E5" t="s">
        <v>792</v>
      </c>
      <c r="F5" t="s">
        <v>793</v>
      </c>
      <c r="G5" t="s">
        <v>794</v>
      </c>
      <c r="H5" t="s">
        <v>795</v>
      </c>
      <c r="K5"/>
    </row>
    <row r="6" spans="2:11">
      <c r="K6"/>
    </row>
    <row r="7" spans="2:11">
      <c r="H7" s="98"/>
      <c r="K7"/>
    </row>
    <row r="8" spans="2:11">
      <c r="H8" s="112"/>
      <c r="K8"/>
    </row>
    <row r="9" spans="2:11">
      <c r="K9"/>
    </row>
    <row r="10" spans="2:11">
      <c r="C10" s="113"/>
      <c r="H10" s="98"/>
      <c r="K10"/>
    </row>
    <row r="11" spans="2:11">
      <c r="C11" s="113"/>
      <c r="D11" s="113"/>
      <c r="F11" s="5"/>
      <c r="H11" s="98"/>
      <c r="K11"/>
    </row>
    <row r="12" spans="2:11">
      <c r="K12"/>
    </row>
    <row r="13" spans="2:11">
      <c r="B13" s="114"/>
      <c r="C13" s="114"/>
      <c r="D13" s="114"/>
      <c r="E13" s="114"/>
      <c r="K13"/>
    </row>
    <row r="14" spans="2:11">
      <c r="K14"/>
    </row>
    <row r="15" spans="2:11">
      <c r="K15"/>
    </row>
    <row r="16" spans="2:11">
      <c r="B16" s="113"/>
      <c r="C16" s="115"/>
      <c r="D16" s="115"/>
      <c r="F16" s="115"/>
      <c r="G16" s="115"/>
      <c r="H16" s="116"/>
      <c r="K16"/>
    </row>
    <row r="17" spans="2:11">
      <c r="B17" s="117"/>
      <c r="C17" s="113"/>
      <c r="D17" s="113"/>
      <c r="H17" s="98"/>
      <c r="K17"/>
    </row>
    <row r="18" spans="2:11">
      <c r="C18" s="246"/>
      <c r="E18" s="119"/>
      <c r="H18" s="98"/>
      <c r="K18"/>
    </row>
    <row r="19" spans="2:11">
      <c r="H19" s="98"/>
      <c r="K19"/>
    </row>
    <row r="20" spans="2:11">
      <c r="B20" s="117"/>
      <c r="C20" s="113"/>
      <c r="D20" s="113"/>
      <c r="E20" s="118"/>
      <c r="F20" s="111"/>
      <c r="G20" s="111"/>
      <c r="K20"/>
    </row>
    <row r="21" spans="2:11">
      <c r="H21" s="98"/>
      <c r="K21"/>
    </row>
    <row r="22" spans="2:11">
      <c r="C22" s="119"/>
      <c r="H22" s="98"/>
      <c r="K22"/>
    </row>
    <row r="23" spans="2:11">
      <c r="H23" s="98"/>
      <c r="K23"/>
    </row>
    <row r="24" spans="2:11">
      <c r="H24" s="120"/>
      <c r="K24"/>
    </row>
    <row r="25" spans="2:11">
      <c r="H25" s="98"/>
      <c r="K25"/>
    </row>
    <row r="26" spans="2:11">
      <c r="B26" s="36"/>
      <c r="C26" s="36"/>
      <c r="D26" s="36"/>
      <c r="E26" s="36"/>
      <c r="G26" s="36"/>
      <c r="H26" s="98"/>
      <c r="K26"/>
    </row>
    <row r="27" spans="2:11">
      <c r="H27" s="98"/>
      <c r="K27"/>
    </row>
    <row r="28" spans="2:11">
      <c r="H28" s="121"/>
      <c r="K28"/>
    </row>
    <row r="29" spans="2:11">
      <c r="C29" s="36"/>
      <c r="H29" s="98"/>
      <c r="K29"/>
    </row>
    <row r="30" spans="2:11">
      <c r="H30" s="98"/>
      <c r="K30"/>
    </row>
    <row r="31" spans="2:11">
      <c r="H31" s="98"/>
      <c r="K31"/>
    </row>
    <row r="32" spans="2:11">
      <c r="H32" s="98"/>
      <c r="K32"/>
    </row>
    <row r="33" spans="2:11">
      <c r="H33" s="98"/>
      <c r="K33"/>
    </row>
    <row r="34" spans="2:11">
      <c r="H34" s="98"/>
      <c r="K34"/>
    </row>
    <row r="35" spans="2:11">
      <c r="K35"/>
    </row>
    <row r="36" spans="2:11">
      <c r="C36" s="215"/>
      <c r="D36" s="215"/>
      <c r="E36" s="215"/>
      <c r="F36" s="216"/>
      <c r="H36" s="98"/>
      <c r="K36"/>
    </row>
    <row r="37" spans="2:11">
      <c r="H37" s="98"/>
      <c r="K37"/>
    </row>
    <row r="38" spans="2:11">
      <c r="F38" s="241"/>
      <c r="H38" s="98"/>
      <c r="K38"/>
    </row>
    <row r="39" spans="2:11">
      <c r="H39" s="98"/>
    </row>
    <row r="40" spans="2:11">
      <c r="C40" s="241"/>
      <c r="E40" s="241"/>
      <c r="G40" s="241"/>
      <c r="H40" s="98"/>
      <c r="K40"/>
    </row>
    <row r="41" spans="2:11">
      <c r="C41" s="241"/>
      <c r="E41" s="241"/>
      <c r="G41" s="241"/>
      <c r="H41" s="98"/>
    </row>
    <row r="42" spans="2:11">
      <c r="C42" s="241"/>
      <c r="E42" s="241"/>
      <c r="G42" s="241"/>
      <c r="H42" s="98"/>
    </row>
    <row r="43" spans="2:11">
      <c r="C43" s="245"/>
      <c r="H43" s="98"/>
    </row>
    <row r="44" spans="2:11">
      <c r="H44" s="98"/>
      <c r="K44"/>
    </row>
    <row r="45" spans="2:11">
      <c r="H45" s="98"/>
    </row>
    <row r="46" spans="2:11">
      <c r="B46" s="241"/>
      <c r="C46" s="241"/>
      <c r="H46" s="98"/>
    </row>
    <row r="47" spans="2:11">
      <c r="H47" s="98"/>
      <c r="K47"/>
    </row>
    <row r="48" spans="2:11">
      <c r="H48" s="98"/>
    </row>
    <row r="49" spans="2:11">
      <c r="H49" s="98"/>
    </row>
    <row r="50" spans="2:11" ht="15.75">
      <c r="C50" s="251"/>
      <c r="E50" s="251"/>
      <c r="H50" s="98"/>
    </row>
    <row r="51" spans="2:11" ht="16.5">
      <c r="C51" s="241"/>
      <c r="E51" s="241"/>
      <c r="G51" s="250"/>
      <c r="H51" s="98"/>
    </row>
    <row r="52" spans="2:11" ht="16.5">
      <c r="G52" s="250"/>
      <c r="H52" s="98"/>
    </row>
    <row r="53" spans="2:11" ht="16.5">
      <c r="C53" s="241"/>
      <c r="E53" s="241"/>
      <c r="G53" s="250"/>
      <c r="H53" s="98"/>
    </row>
    <row r="54" spans="2:11" ht="16.5">
      <c r="C54" s="241"/>
      <c r="E54" s="241"/>
      <c r="G54" s="250"/>
      <c r="H54" s="98"/>
    </row>
    <row r="55" spans="2:11" ht="15.75">
      <c r="B55" s="241"/>
      <c r="C55" s="251"/>
      <c r="E55" s="251"/>
      <c r="G55" s="98"/>
      <c r="H55" s="98"/>
    </row>
    <row r="56" spans="2:11" ht="16.5">
      <c r="B56" s="241"/>
      <c r="C56" s="241"/>
      <c r="E56" s="241"/>
      <c r="G56" s="250"/>
      <c r="H56" s="98"/>
    </row>
    <row r="57" spans="2:11">
      <c r="B57" s="252"/>
      <c r="C57" s="253"/>
      <c r="E57" s="253"/>
      <c r="G57" s="253"/>
      <c r="H57" s="98"/>
    </row>
    <row r="58" spans="2:11" ht="15.75">
      <c r="B58" s="252"/>
      <c r="C58" s="251"/>
      <c r="D58" s="251"/>
      <c r="E58" s="251"/>
      <c r="G58" s="98"/>
      <c r="H58" s="98"/>
    </row>
    <row r="59" spans="2:11" ht="16.5">
      <c r="C59" s="241"/>
      <c r="E59" s="241"/>
      <c r="G59" s="250"/>
      <c r="H59" s="98"/>
    </row>
    <row r="60" spans="2:11">
      <c r="H60" s="98"/>
      <c r="K60"/>
    </row>
    <row r="61" spans="2:11">
      <c r="H61" s="98"/>
      <c r="K61"/>
    </row>
    <row r="62" spans="2:11">
      <c r="G62" s="98"/>
      <c r="H62" s="98"/>
    </row>
    <row r="63" spans="2:11">
      <c r="G63" s="98"/>
      <c r="H63" s="98"/>
    </row>
    <row r="87" spans="2:11">
      <c r="B87" t="s">
        <v>789</v>
      </c>
      <c r="C87" t="s">
        <v>790</v>
      </c>
      <c r="D87" t="s">
        <v>791</v>
      </c>
      <c r="E87" t="s">
        <v>792</v>
      </c>
      <c r="F87" t="s">
        <v>793</v>
      </c>
      <c r="G87" t="s">
        <v>794</v>
      </c>
      <c r="H87" t="s">
        <v>795</v>
      </c>
      <c r="J87" t="s">
        <v>796</v>
      </c>
      <c r="K87" s="37" t="s">
        <v>797</v>
      </c>
    </row>
  </sheetData>
  <mergeCells count="1">
    <mergeCell ref="B2:J2"/>
  </mergeCells>
  <pageMargins left="0.7" right="0.7" top="0.75" bottom="0.75" header="0.3" footer="0.3"/>
  <pageSetup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6">
    <tabColor theme="7" tint="0.39997558519241921"/>
  </sheetPr>
  <dimension ref="A1:O46"/>
  <sheetViews>
    <sheetView workbookViewId="0">
      <selection activeCell="H10" sqref="H10"/>
    </sheetView>
  </sheetViews>
  <sheetFormatPr baseColWidth="10" defaultColWidth="11.42578125" defaultRowHeight="15"/>
  <cols>
    <col min="1" max="1" width="19.85546875" customWidth="1"/>
    <col min="2" max="2" width="19" customWidth="1"/>
    <col min="3" max="3" width="13.140625" customWidth="1"/>
    <col min="4" max="4" width="10.140625" customWidth="1"/>
    <col min="5" max="6" width="9.5703125" customWidth="1"/>
    <col min="7" max="7" width="8.140625" customWidth="1"/>
    <col min="8" max="8" width="15" customWidth="1"/>
    <col min="9" max="9" width="2.42578125" customWidth="1"/>
    <col min="10" max="10" width="18.85546875" customWidth="1"/>
    <col min="11" max="11" width="11.140625" customWidth="1"/>
    <col min="12" max="12" width="6.42578125" customWidth="1"/>
  </cols>
  <sheetData>
    <row r="1" spans="1:15" ht="111" customHeight="1" thickBot="1">
      <c r="A1" s="7"/>
      <c r="B1" s="184"/>
      <c r="C1" s="184"/>
      <c r="D1" s="52"/>
      <c r="E1" s="299" t="s">
        <v>324</v>
      </c>
      <c r="F1" s="299"/>
      <c r="G1" s="299"/>
      <c r="H1" s="299"/>
      <c r="I1" s="300"/>
      <c r="J1" s="301" t="s">
        <v>801</v>
      </c>
      <c r="K1" s="302"/>
      <c r="L1" s="302"/>
      <c r="M1" s="74" t="s">
        <v>325</v>
      </c>
      <c r="N1" s="73"/>
      <c r="O1" s="52"/>
    </row>
    <row r="2" spans="1:15">
      <c r="A2" s="56"/>
      <c r="B2" s="184"/>
      <c r="C2" s="184"/>
      <c r="D2" s="52"/>
      <c r="E2" s="127"/>
      <c r="F2" s="303"/>
      <c r="G2" s="303"/>
      <c r="H2" s="303"/>
      <c r="I2" s="300"/>
      <c r="J2" s="52"/>
      <c r="K2" s="52"/>
      <c r="L2" s="52"/>
      <c r="M2" s="52"/>
      <c r="N2" s="52"/>
      <c r="O2" s="52"/>
    </row>
    <row r="3" spans="1:15">
      <c r="A3" s="56"/>
      <c r="B3" s="184"/>
      <c r="C3" s="184"/>
      <c r="D3" s="52"/>
      <c r="E3" s="127" t="s">
        <v>326</v>
      </c>
      <c r="F3" s="304" t="str">
        <f>J1</f>
        <v>L'Are_test_test</v>
      </c>
      <c r="G3" s="304"/>
      <c r="H3" s="304"/>
      <c r="I3" s="300"/>
      <c r="J3" s="52"/>
      <c r="K3" s="52"/>
      <c r="L3" s="52"/>
      <c r="M3" s="52"/>
      <c r="N3" s="52"/>
      <c r="O3" s="52"/>
    </row>
    <row r="4" spans="1:15">
      <c r="A4" s="56"/>
      <c r="B4" s="184"/>
      <c r="C4" s="184"/>
      <c r="D4" s="52"/>
      <c r="E4" s="128" t="s">
        <v>327</v>
      </c>
      <c r="F4" s="305" t="e">
        <f>VLOOKUP(J1,BD_Ouverture_Dossier!A2:CO1000,5,FALSE)</f>
        <v>#N/A</v>
      </c>
      <c r="G4" s="305"/>
      <c r="H4" s="305"/>
      <c r="I4" s="300"/>
      <c r="J4" s="52"/>
      <c r="K4" s="52"/>
      <c r="L4" s="52"/>
      <c r="M4" s="52"/>
      <c r="N4" s="52"/>
      <c r="O4" s="52"/>
    </row>
    <row r="5" spans="1:15" ht="18.75">
      <c r="A5" s="129" t="s">
        <v>328</v>
      </c>
      <c r="B5" s="184"/>
      <c r="C5" s="184"/>
      <c r="D5" s="52"/>
      <c r="E5" s="52"/>
      <c r="F5" s="57"/>
      <c r="G5" s="52"/>
      <c r="H5" s="52"/>
      <c r="I5" s="300"/>
      <c r="J5" s="52"/>
      <c r="K5" s="52"/>
      <c r="L5" s="52"/>
      <c r="M5" s="52"/>
      <c r="N5" s="52"/>
      <c r="O5" s="52"/>
    </row>
    <row r="6" spans="1:15" ht="15.75">
      <c r="A6" s="306" t="e">
        <f>VLOOKUP(J1,BD_Ouverture_Dossier!A4:CO150,2,FALSE)</f>
        <v>#N/A</v>
      </c>
      <c r="B6" s="306"/>
      <c r="C6" s="306"/>
      <c r="D6" s="306"/>
      <c r="E6" s="306"/>
      <c r="F6" s="306"/>
      <c r="G6" s="52"/>
      <c r="H6" s="52"/>
      <c r="I6" s="300"/>
      <c r="J6" s="52"/>
      <c r="K6" s="52"/>
      <c r="L6" s="52"/>
      <c r="M6" s="52"/>
      <c r="N6" s="52"/>
      <c r="O6" s="52"/>
    </row>
    <row r="7" spans="1:15">
      <c r="A7" s="58" t="s">
        <v>329</v>
      </c>
      <c r="B7" s="184"/>
      <c r="C7" s="184"/>
      <c r="D7" s="52"/>
      <c r="E7" s="52"/>
      <c r="F7" s="57"/>
      <c r="G7" s="52"/>
      <c r="H7" s="52"/>
      <c r="I7" s="300"/>
      <c r="J7" s="52"/>
      <c r="K7" s="52"/>
      <c r="L7" s="52"/>
      <c r="M7" s="52"/>
      <c r="N7" s="52"/>
      <c r="O7" s="52"/>
    </row>
    <row r="8" spans="1:15" ht="15.75">
      <c r="A8" s="307" t="e">
        <f>VLOOKUP(J1,BD_Ouverture_Dossier!A4:CO3500,3,FALSE)</f>
        <v>#N/A</v>
      </c>
      <c r="B8" s="307"/>
      <c r="C8" s="307"/>
      <c r="D8" s="307"/>
      <c r="E8" s="307"/>
      <c r="F8" s="307"/>
      <c r="G8" s="52"/>
      <c r="H8" s="52"/>
      <c r="I8" s="300"/>
      <c r="J8" s="52"/>
      <c r="K8" s="52"/>
      <c r="L8" s="52"/>
      <c r="M8" s="52"/>
      <c r="N8" s="52"/>
      <c r="O8" s="52"/>
    </row>
    <row r="9" spans="1:15">
      <c r="A9" s="130" t="s">
        <v>330</v>
      </c>
      <c r="B9" s="296" t="e">
        <f>VLOOKUP(J1,BD_Ouverture_Dossier!A4:CO3500,7,FALSE)</f>
        <v>#N/A</v>
      </c>
      <c r="C9" s="296"/>
      <c r="D9" s="52"/>
      <c r="E9" s="52"/>
      <c r="F9" s="57"/>
      <c r="G9" s="52"/>
      <c r="H9" s="52"/>
      <c r="I9" s="300"/>
      <c r="J9" s="52"/>
      <c r="K9" s="52"/>
      <c r="L9" s="52"/>
      <c r="M9" s="52"/>
      <c r="N9" s="52"/>
      <c r="O9" s="52"/>
    </row>
    <row r="10" spans="1:15">
      <c r="A10" s="130" t="s">
        <v>331</v>
      </c>
      <c r="B10" s="296" t="e">
        <f>VLOOKUP(J1,BD_Ouverture_Dossier!A4:CO3500,8,FALSE)</f>
        <v>#N/A</v>
      </c>
      <c r="C10" s="296"/>
      <c r="D10" s="52"/>
      <c r="E10" s="52"/>
      <c r="F10" s="57"/>
      <c r="G10" s="52"/>
      <c r="H10" s="52"/>
      <c r="I10" s="300"/>
      <c r="J10" s="52"/>
      <c r="K10" s="52"/>
      <c r="L10" s="52"/>
      <c r="M10" s="52"/>
      <c r="N10" s="52"/>
      <c r="O10" s="52"/>
    </row>
    <row r="11" spans="1:15">
      <c r="A11" s="130" t="s">
        <v>332</v>
      </c>
      <c r="B11" s="296" t="e">
        <f>VLOOKUP(J1,BD_Ouverture_Dossier!A4:CO3500,9,FALSE)</f>
        <v>#N/A</v>
      </c>
      <c r="C11" s="296"/>
      <c r="D11" s="296"/>
      <c r="E11" s="296"/>
      <c r="F11" s="296"/>
      <c r="G11" s="52"/>
      <c r="H11" s="52"/>
      <c r="I11" s="300"/>
      <c r="J11" s="52"/>
      <c r="K11" s="52"/>
      <c r="L11" s="52"/>
      <c r="M11" s="52"/>
      <c r="N11" s="52"/>
      <c r="O11" s="52"/>
    </row>
    <row r="12" spans="1:15">
      <c r="A12" s="130" t="s">
        <v>333</v>
      </c>
      <c r="B12" s="182" t="e">
        <f>VLOOKUP(J1,BD_Ouverture_Dossier!A4:CO3500,93,FALSE)</f>
        <v>#N/A</v>
      </c>
      <c r="C12" s="182"/>
      <c r="D12" s="52"/>
      <c r="E12" s="52"/>
      <c r="F12" s="57"/>
      <c r="G12" s="52"/>
      <c r="H12" s="52"/>
      <c r="I12" s="300"/>
      <c r="J12" s="52"/>
      <c r="K12" s="52"/>
      <c r="L12" s="52"/>
      <c r="M12" s="52"/>
      <c r="N12" s="52"/>
      <c r="O12" s="52"/>
    </row>
    <row r="13" spans="1:15" ht="24" customHeight="1">
      <c r="A13" s="130" t="s">
        <v>334</v>
      </c>
      <c r="B13" s="297" t="e">
        <f>VLOOKUP(J1,BD_Ouverture_Dossier!A4:CO3500,41,FALSE)</f>
        <v>#N/A</v>
      </c>
      <c r="C13" s="297"/>
      <c r="D13" s="297"/>
      <c r="E13" s="297"/>
      <c r="F13" s="297"/>
      <c r="G13" s="297"/>
      <c r="H13" s="52"/>
      <c r="I13" s="300"/>
      <c r="J13" s="52"/>
      <c r="K13" s="52"/>
      <c r="L13" s="52"/>
      <c r="M13" s="52"/>
      <c r="N13" s="52"/>
      <c r="O13" s="52"/>
    </row>
    <row r="14" spans="1:15">
      <c r="A14" s="56"/>
      <c r="B14" s="184"/>
      <c r="C14" s="184"/>
      <c r="D14" s="52"/>
      <c r="E14" s="52"/>
      <c r="F14" s="57"/>
      <c r="G14" s="52"/>
      <c r="H14" s="52"/>
      <c r="I14" s="300"/>
      <c r="J14" s="52"/>
      <c r="K14" s="52"/>
      <c r="L14" s="52"/>
      <c r="M14" s="52"/>
      <c r="N14" s="52"/>
      <c r="O14" s="52"/>
    </row>
    <row r="15" spans="1:15">
      <c r="A15" s="130" t="s">
        <v>335</v>
      </c>
      <c r="B15" s="295" t="e">
        <f>VLOOKUP(J1,BD_Ouverture_Dossier!A4:CO3500,10,FALSE)</f>
        <v>#N/A</v>
      </c>
      <c r="C15" s="295"/>
      <c r="D15" s="52"/>
      <c r="E15" s="52"/>
      <c r="F15" s="57"/>
      <c r="G15" s="52"/>
      <c r="H15" s="52"/>
      <c r="I15" s="300"/>
      <c r="J15" s="52"/>
      <c r="K15" s="52"/>
      <c r="L15" s="52"/>
      <c r="M15" s="52"/>
      <c r="N15" s="52"/>
      <c r="O15" s="52"/>
    </row>
    <row r="16" spans="1:15">
      <c r="A16" s="56"/>
      <c r="B16" s="184"/>
      <c r="C16" s="184"/>
      <c r="D16" s="52"/>
      <c r="E16" s="52"/>
      <c r="F16" s="57"/>
      <c r="G16" s="52"/>
      <c r="H16" s="52"/>
      <c r="I16" s="300"/>
      <c r="J16" s="52"/>
      <c r="K16" s="52"/>
      <c r="L16" s="52"/>
      <c r="M16" s="52"/>
      <c r="N16" s="52"/>
      <c r="O16" s="52"/>
    </row>
    <row r="17" spans="1:15">
      <c r="A17" s="298" t="s">
        <v>336</v>
      </c>
      <c r="B17" s="298"/>
      <c r="C17" s="298"/>
      <c r="D17" s="298"/>
      <c r="E17" s="298"/>
      <c r="F17" s="298"/>
      <c r="G17" s="298"/>
      <c r="H17" s="52"/>
      <c r="I17" s="300"/>
      <c r="J17" s="52"/>
      <c r="K17" s="52"/>
      <c r="L17" s="52"/>
      <c r="M17" s="52"/>
      <c r="N17" s="52"/>
      <c r="O17" s="52"/>
    </row>
    <row r="18" spans="1:15">
      <c r="A18" s="295" t="e">
        <f>IF(VLOOKUP(J1,BD_Ouverture_Dossier!A4:CO3500,11,FALSE)=TRUE,BD_Ouverture_Dossier!K1,"")</f>
        <v>#N/A</v>
      </c>
      <c r="B18" s="295"/>
      <c r="C18" s="295" t="e">
        <f>IF(VLOOKUP(J1,BD_Ouverture_Dossier!A4:CO3500,15,FALSE)=TRUE,BD_Ouverture_Dossier!O1,"")</f>
        <v>#N/A</v>
      </c>
      <c r="D18" s="295"/>
      <c r="E18" s="295"/>
      <c r="F18" s="295" t="e">
        <f>IF(VLOOKUP(J1,BD_Ouverture_Dossier!A4:CO3500,19,FALSE)=TRUE,BD_Ouverture_Dossier!S1,"")</f>
        <v>#N/A</v>
      </c>
      <c r="G18" s="295"/>
      <c r="H18" s="295"/>
      <c r="I18" s="300"/>
      <c r="J18" s="52"/>
      <c r="K18" s="52"/>
      <c r="L18" s="52"/>
      <c r="M18" s="52"/>
      <c r="N18" s="52"/>
      <c r="O18" s="52"/>
    </row>
    <row r="19" spans="1:15">
      <c r="A19" s="295" t="e">
        <f>IF(VLOOKUP(J1,BD_Ouverture_Dossier!A4:CO3500,12,FALSE)=TRUE,BD_Ouverture_Dossier!L1,"")</f>
        <v>#N/A</v>
      </c>
      <c r="B19" s="295"/>
      <c r="C19" s="295" t="e">
        <f>IF(VLOOKUP(J1,BD_Ouverture_Dossier!A4:CO3500,16,FALSE)=TRUE,BD_Ouverture_Dossier!P1,"")</f>
        <v>#N/A</v>
      </c>
      <c r="D19" s="295"/>
      <c r="E19" s="295"/>
      <c r="F19" s="295" t="e">
        <f>IF(VLOOKUP(J1,BD_Ouverture_Dossier!A4:CO3500,20,FALSE)=TRUE,BD_Ouverture_Dossier!T1,"")</f>
        <v>#N/A</v>
      </c>
      <c r="G19" s="295"/>
      <c r="H19" s="295"/>
      <c r="I19" s="300"/>
      <c r="J19" s="52"/>
      <c r="K19" s="52"/>
      <c r="L19" s="52"/>
      <c r="M19" s="52"/>
      <c r="N19" s="52"/>
      <c r="O19" s="52"/>
    </row>
    <row r="20" spans="1:15">
      <c r="A20" s="295" t="e">
        <f>IF(VLOOKUP(J1,BD_Ouverture_Dossier!A4:CO3500,13,FALSE)=TRUE,BD_Ouverture_Dossier!M1,"")</f>
        <v>#N/A</v>
      </c>
      <c r="B20" s="295"/>
      <c r="C20" s="295" t="e">
        <f>IF(VLOOKUP(J1,BD_Ouverture_Dossier!A4:CO3500,17,FALSE)=TRUE,BD_Ouverture_Dossier!Q1,"")</f>
        <v>#N/A</v>
      </c>
      <c r="D20" s="295"/>
      <c r="E20" s="295"/>
      <c r="F20" s="295" t="e">
        <f>IF(VLOOKUP(J1,BD_Ouverture_Dossier!A4:CO3500,21,FALSE)=TRUE,BD_Ouverture_Dossier!U1,"")</f>
        <v>#N/A</v>
      </c>
      <c r="G20" s="295"/>
      <c r="H20" s="295"/>
      <c r="I20" s="300"/>
      <c r="J20" s="52"/>
      <c r="K20" s="52"/>
      <c r="L20" s="52"/>
      <c r="M20" s="52"/>
      <c r="N20" s="52"/>
      <c r="O20" s="52"/>
    </row>
    <row r="21" spans="1:15">
      <c r="A21" s="295" t="e">
        <f>IF(VLOOKUP(J1,BD_Ouverture_Dossier!A4:CO3500,14,FALSE)=TRUE,BD_Ouverture_Dossier!N1,"")</f>
        <v>#N/A</v>
      </c>
      <c r="B21" s="295"/>
      <c r="C21" s="295" t="e">
        <f>IF(VLOOKUP(J1,BD_Ouverture_Dossier!A4:CO3500,18,FALSE)=TRUE,BD_Ouverture_Dossier!R1,"")</f>
        <v>#N/A</v>
      </c>
      <c r="D21" s="295"/>
      <c r="E21" s="295"/>
      <c r="F21" s="295" t="e">
        <f>IF(VLOOKUP(J1,BD_Ouverture_Dossier!A4:CO3500,22,FALSE)=0,"",VLOOKUP(J1,BD_Ouverture_Dossier!A4:CO3500,22,FALSE))</f>
        <v>#N/A</v>
      </c>
      <c r="G21" s="295"/>
      <c r="H21" s="295"/>
      <c r="I21" s="300"/>
      <c r="J21" s="52"/>
      <c r="K21" s="52"/>
      <c r="L21" s="52"/>
      <c r="M21" s="52"/>
      <c r="N21" s="52"/>
      <c r="O21" s="52"/>
    </row>
    <row r="22" spans="1:15">
      <c r="A22" s="298" t="s">
        <v>337</v>
      </c>
      <c r="B22" s="298"/>
      <c r="C22" s="298"/>
      <c r="D22" s="298"/>
      <c r="E22" s="298"/>
      <c r="F22" s="298"/>
      <c r="G22" s="298"/>
      <c r="H22" s="52"/>
      <c r="I22" s="300"/>
      <c r="J22" s="52"/>
      <c r="K22" s="52"/>
      <c r="L22" s="52"/>
      <c r="M22" s="52"/>
      <c r="N22" s="52"/>
      <c r="O22" s="52"/>
    </row>
    <row r="23" spans="1:15">
      <c r="A23" s="184" t="e">
        <f>IF(VLOOKUP(J1,BD_Ouverture_Dossier!A4:CO3500,23,FALSE)=TRUE,BD_Ouverture_Dossier!W1,"")</f>
        <v>#N/A</v>
      </c>
      <c r="B23" s="182" t="e">
        <f>IF(VLOOKUP(J1,BD_Ouverture_Dossier!A4:CO3500,24,FALSE)=0,"",VLOOKUP(J1,BD_Ouverture_Dossier!A4:CO3500,24,FALSE))</f>
        <v>#N/A</v>
      </c>
      <c r="C23" s="295" t="e">
        <f>IF(VLOOKUP(J1,BD_Ouverture_Dossier!A4:CO3500,27,FALSE)=TRUE,BD_Ouverture_Dossier!AA1,"")</f>
        <v>#N/A</v>
      </c>
      <c r="D23" s="295"/>
      <c r="E23" s="295"/>
      <c r="F23" s="295" t="e">
        <f>IF(VLOOKUP(J1,BD_Ouverture_Dossier!A4:CO3500,30,FALSE)=TRUE,BD_Ouverture_Dossier!AD1,"")</f>
        <v>#N/A</v>
      </c>
      <c r="G23" s="295"/>
      <c r="H23" s="295"/>
      <c r="I23" s="300"/>
      <c r="J23" s="52"/>
      <c r="K23" s="52"/>
      <c r="L23" s="52"/>
      <c r="M23" s="52"/>
      <c r="N23" s="52"/>
      <c r="O23" s="52"/>
    </row>
    <row r="24" spans="1:15">
      <c r="A24" s="295" t="e">
        <f>IF(VLOOKUP(J1,BD_Ouverture_Dossier!A4:CO3500,25,FALSE)=TRUE,BD_Ouverture_Dossier!Y1,"")</f>
        <v>#N/A</v>
      </c>
      <c r="B24" s="295"/>
      <c r="C24" s="295" t="e">
        <f>IF(VLOOKUP(J1,BD_Ouverture_Dossier!A4:CO3500,28,FALSE)=TRUE,BD_Ouverture_Dossier!AB1,"")</f>
        <v>#N/A</v>
      </c>
      <c r="D24" s="295"/>
      <c r="E24" s="295"/>
      <c r="F24" s="295" t="e">
        <f>IF(VLOOKUP(J1,BD_Ouverture_Dossier!A4:CO3500,31,FALSE)=0,"",VLOOKUP(J1,BD_Ouverture_Dossier!A4:CO3500,31,FALSE))</f>
        <v>#N/A</v>
      </c>
      <c r="G24" s="295"/>
      <c r="H24" s="295"/>
      <c r="I24" s="300"/>
      <c r="J24" s="52"/>
      <c r="K24" s="52"/>
      <c r="L24" s="52"/>
      <c r="M24" s="52"/>
      <c r="N24" s="52"/>
      <c r="O24" s="52"/>
    </row>
    <row r="25" spans="1:15">
      <c r="A25" s="295" t="e">
        <f>IF(VLOOKUP(J1,BD_Ouverture_Dossier!A4:CO3500,26,FALSE)=TRUE,BD_Ouverture_Dossier!Z1,"")</f>
        <v>#N/A</v>
      </c>
      <c r="B25" s="295"/>
      <c r="C25" s="295" t="e">
        <f>IF(VLOOKUP(J1,BD_Ouverture_Dossier!A4:CO3500,29,FALSE)=TRUE,BD_Ouverture_Dossier!AC1,"")</f>
        <v>#N/A</v>
      </c>
      <c r="D25" s="295"/>
      <c r="E25" s="295"/>
      <c r="F25" s="295"/>
      <c r="G25" s="295"/>
      <c r="H25" s="295"/>
      <c r="I25" s="300"/>
      <c r="J25" s="52"/>
      <c r="K25" s="52"/>
      <c r="L25" s="52"/>
      <c r="M25" s="52"/>
      <c r="N25" s="52"/>
      <c r="O25" s="52"/>
    </row>
    <row r="26" spans="1:15">
      <c r="A26" s="56"/>
      <c r="B26" s="184"/>
      <c r="C26" s="184"/>
      <c r="D26" s="52"/>
      <c r="E26" s="52"/>
      <c r="F26" s="57"/>
      <c r="G26" s="52"/>
      <c r="H26" s="52"/>
      <c r="I26" s="300"/>
      <c r="J26" s="52"/>
      <c r="K26" s="52"/>
      <c r="L26" s="52"/>
      <c r="M26" s="52"/>
      <c r="N26" s="52"/>
      <c r="O26" s="52"/>
    </row>
    <row r="27" spans="1:15">
      <c r="A27" s="58" t="s">
        <v>338</v>
      </c>
      <c r="B27" s="184"/>
      <c r="C27" s="184"/>
      <c r="D27" s="131" t="s">
        <v>339</v>
      </c>
      <c r="E27" s="52"/>
      <c r="F27" s="57"/>
      <c r="G27" s="52"/>
      <c r="H27" s="52"/>
      <c r="I27" s="300"/>
      <c r="J27" s="52"/>
      <c r="K27" s="52"/>
      <c r="L27" s="52"/>
      <c r="M27" s="52"/>
      <c r="N27" s="52"/>
      <c r="O27" s="52"/>
    </row>
    <row r="28" spans="1:15">
      <c r="A28" s="58" t="s">
        <v>340</v>
      </c>
      <c r="B28" s="187" t="s">
        <v>341</v>
      </c>
      <c r="C28" s="187" t="s">
        <v>342</v>
      </c>
      <c r="D28" s="295" t="e">
        <f>IF(VLOOKUP(J1,BD_Ouverture_Dossier!A4:CO3500,32,FALSE)=TRUE,BD_Ouverture_Dossier!AF1,"")</f>
        <v>#N/A</v>
      </c>
      <c r="E28" s="295"/>
      <c r="F28" s="295"/>
      <c r="G28" s="295"/>
      <c r="H28" s="52"/>
      <c r="I28" s="300"/>
      <c r="J28" s="52"/>
      <c r="K28" s="52"/>
      <c r="L28" s="52"/>
      <c r="M28" s="52"/>
      <c r="N28" s="52"/>
      <c r="O28" s="52"/>
    </row>
    <row r="29" spans="1:15">
      <c r="A29" s="269" t="e">
        <f>IF(VLOOKUP(J1,BD_Ouverture_Dossier!A4:CO3500,48,FALSE)=TRUE,BD_Ouverture_Dossier!AV1,"")</f>
        <v>#N/A</v>
      </c>
      <c r="B29" s="184" t="e">
        <f>IF(VLOOKUP(J1,BD_Ouverture_Dossier!A4:CO3500,49,FALSE)=0,"",VLOOKUP(J1,BD_Ouverture_Dossier!A4:CO3500,49,FALSE))</f>
        <v>#N/A</v>
      </c>
      <c r="C29" s="184" t="e">
        <f>IF(VLOOKUP(J1,BD_Ouverture_Dossier!A4:CO3500,50,FALSE)=0,"",VLOOKUP(J1,BD_Ouverture_Dossier!A4:CO3500,50,FALSE))</f>
        <v>#N/A</v>
      </c>
      <c r="D29" s="295" t="e">
        <f>IF(VLOOKUP(J1,BD_Ouverture_Dossier!A4:CO3500,33,FALSE)=TRUE,BD_Ouverture_Dossier!AG1,"")</f>
        <v>#N/A</v>
      </c>
      <c r="E29" s="295"/>
      <c r="F29" s="295"/>
      <c r="G29" s="295"/>
      <c r="H29" s="52"/>
      <c r="I29" s="300"/>
      <c r="J29" s="52"/>
      <c r="K29" s="52"/>
      <c r="L29" s="52"/>
      <c r="M29" s="52"/>
      <c r="N29" s="52"/>
      <c r="O29" s="52"/>
    </row>
    <row r="30" spans="1:15">
      <c r="A30" s="269" t="e">
        <f>IF(VLOOKUP(J1,BD_Ouverture_Dossier!A4:CO3500,51,FALSE)=TRUE,BD_Ouverture_Dossier!AY1,"")</f>
        <v>#N/A</v>
      </c>
      <c r="B30" s="184" t="e">
        <f>IF(VLOOKUP(J1,BD_Ouverture_Dossier!A4:CO3500,52,FALSE)=0,"",VLOOKUP(J1,BD_Ouverture_Dossier!A4:CO3500,52,FALSE))</f>
        <v>#N/A</v>
      </c>
      <c r="C30" s="184" t="e">
        <f>IF(VLOOKUP(J1,BD_Ouverture_Dossier!A4:CO3500,53,FALSE)=0,"",VLOOKUP(J1,BD_Ouverture_Dossier!A4:CO3500,53,FALSE))</f>
        <v>#N/A</v>
      </c>
      <c r="D30" s="295" t="e">
        <f>IF(VLOOKUP(J1,BD_Ouverture_Dossier!A4:CO3500,34,FALSE)=TRUE,BD_Ouverture_Dossier!AH1,"")</f>
        <v>#N/A</v>
      </c>
      <c r="E30" s="295"/>
      <c r="F30" s="295"/>
      <c r="G30" s="295"/>
      <c r="H30" s="52"/>
      <c r="I30" s="300"/>
      <c r="J30" s="52"/>
      <c r="K30" s="52"/>
      <c r="L30" s="52"/>
      <c r="M30" s="52"/>
      <c r="N30" s="52"/>
      <c r="O30" s="52"/>
    </row>
    <row r="31" spans="1:15">
      <c r="A31" s="269" t="e">
        <f>IF(VLOOKUP(J1,BD_Ouverture_Dossier!A4:CO3500,54,FALSE)=TRUE,BD_Ouverture_Dossier!BB1,"")</f>
        <v>#N/A</v>
      </c>
      <c r="B31" s="184" t="e">
        <f>IF(VLOOKUP(J1,BD_Ouverture_Dossier!A4:CO3500,55,FALSE)=0,"",VLOOKUP(J1,BD_Ouverture_Dossier!A4:CO3500,55,FALSE))</f>
        <v>#N/A</v>
      </c>
      <c r="C31" s="184" t="e">
        <f>IF(VLOOKUP(J1,BD_Ouverture_Dossier!A4:CO3500,56,FALSE)=0,"",VLOOKUP(J1,BD_Ouverture_Dossier!A4:CO3500,56,FALSE))</f>
        <v>#N/A</v>
      </c>
      <c r="D31" s="295" t="e">
        <f>IF(VLOOKUP(J1,BD_Ouverture_Dossier!A4:CO3500,35,FALSE)=TRUE,BD_Ouverture_Dossier!AI1,"")</f>
        <v>#N/A</v>
      </c>
      <c r="E31" s="295"/>
      <c r="F31" s="295"/>
      <c r="G31" s="295"/>
      <c r="H31" s="52"/>
      <c r="I31" s="300"/>
      <c r="J31" s="52"/>
      <c r="K31" s="52"/>
      <c r="L31" s="52"/>
      <c r="M31" s="52"/>
      <c r="N31" s="52"/>
      <c r="O31" s="52"/>
    </row>
    <row r="32" spans="1:15">
      <c r="A32" s="269" t="e">
        <f>IF(VLOOKUP(J1,BD_Ouverture_Dossier!A4:CO3500,57,FALSE)=TRUE,BD_Ouverture_Dossier!BE1,"")</f>
        <v>#N/A</v>
      </c>
      <c r="B32" s="184" t="e">
        <f>IF(VLOOKUP(J1,BD_Ouverture_Dossier!A4:CO3500,58,FALSE)=0,"",VLOOKUP(J1,BD_Ouverture_Dossier!A4:CO3500,58,FALSE))</f>
        <v>#N/A</v>
      </c>
      <c r="C32" s="184" t="e">
        <f>IF(VLOOKUP(J1,BD_Ouverture_Dossier!A4:CO3500,59,FALSE)=0,"",VLOOKUP(J1,BD_Ouverture_Dossier!A4:CO3500,59,FALSE))</f>
        <v>#N/A</v>
      </c>
      <c r="D32" s="295" t="e">
        <f>IF(VLOOKUP(J1,BD_Ouverture_Dossier!A4:CO3500,36,FALSE)=TRUE,BD_Ouverture_Dossier!AJ1,"")</f>
        <v>#N/A</v>
      </c>
      <c r="E32" s="295"/>
      <c r="F32" s="295"/>
      <c r="G32" s="295"/>
      <c r="H32" s="52"/>
      <c r="I32" s="300"/>
      <c r="J32" s="52"/>
      <c r="K32" s="52"/>
      <c r="L32" s="52"/>
      <c r="M32" s="52"/>
      <c r="N32" s="52"/>
      <c r="O32" s="52"/>
    </row>
    <row r="33" spans="1:15">
      <c r="A33" s="269" t="e">
        <f>IF(VLOOKUP(J1,BD_Ouverture_Dossier!A4:CO3500,60,FALSE)=TRUE,BD_Ouverture_Dossier!BH1,"")</f>
        <v>#N/A</v>
      </c>
      <c r="B33" s="184" t="e">
        <f>IF(VLOOKUP(J1,BD_Ouverture_Dossier!A4:CO3500,61,FALSE)=0,"",VLOOKUP(J1,BD_Ouverture_Dossier!A4:CO3500,61,FALSE))</f>
        <v>#N/A</v>
      </c>
      <c r="C33" s="184" t="e">
        <f>IF(VLOOKUP(J1,BD_Ouverture_Dossier!A4:CO3500,62,FALSE)=0,"",VLOOKUP(J1,BD_Ouverture_Dossier!A4:CO3500,62,FALSE))</f>
        <v>#N/A</v>
      </c>
      <c r="D33" s="295" t="e">
        <f>IF(VLOOKUP(J1,BD_Ouverture_Dossier!A4:CO3500,37,FALSE)=TRUE,BD_Ouverture_Dossier!AK1,"")</f>
        <v>#N/A</v>
      </c>
      <c r="E33" s="295"/>
      <c r="F33" s="295"/>
      <c r="G33" s="295"/>
      <c r="H33" s="52"/>
      <c r="I33" s="300"/>
      <c r="J33" s="52"/>
      <c r="K33" s="52"/>
      <c r="L33" s="52"/>
      <c r="M33" s="52"/>
      <c r="N33" s="52"/>
      <c r="O33" s="52"/>
    </row>
    <row r="34" spans="1:15">
      <c r="A34" s="269" t="e">
        <f>IF(VLOOKUP(J1,BD_Ouverture_Dossier!A4:CO3500,63,FALSE)=TRUE,BD_Ouverture_Dossier!BK1,"")</f>
        <v>#N/A</v>
      </c>
      <c r="B34" s="184" t="e">
        <f>IF(VLOOKUP(J1,BD_Ouverture_Dossier!A4:CO3500,64,FALSE)=0,"",VLOOKUP(J1,BD_Ouverture_Dossier!A4:CO3500,64,FALSE))</f>
        <v>#N/A</v>
      </c>
      <c r="C34" s="184" t="e">
        <f>IF(VLOOKUP(J1,BD_Ouverture_Dossier!A4:CO3500,65,FALSE)=0,"",VLOOKUP(J1,BD_Ouverture_Dossier!A4:CO3500,65,FALSE))</f>
        <v>#N/A</v>
      </c>
      <c r="D34" s="295" t="e">
        <f>IF(VLOOKUP(J1,BD_Ouverture_Dossier!A4:CO3500,38,FALSE)=TRUE,BD_Ouverture_Dossier!AL1,"")</f>
        <v>#N/A</v>
      </c>
      <c r="E34" s="295"/>
      <c r="F34" s="295"/>
      <c r="G34" s="295"/>
      <c r="H34" s="182" t="e">
        <f>IF(VLOOKUP(J1,BD_Ouverture_Dossier!A4:CO3500,39,FALSE)=0,"",VLOOKUP(J1,BD_Ouverture_Dossier!A4:CO3500,39,FALSE))</f>
        <v>#N/A</v>
      </c>
      <c r="I34" s="300"/>
      <c r="J34" s="52"/>
      <c r="K34" s="52"/>
      <c r="L34" s="52"/>
      <c r="M34" s="52"/>
      <c r="N34" s="52"/>
      <c r="O34" s="52"/>
    </row>
    <row r="35" spans="1:15">
      <c r="A35" s="269" t="e">
        <f>IF(VLOOKUP(J1,BD_Ouverture_Dossier!A4:CO3500,66,FALSE)=TRUE,BD_Ouverture_Dossier!BN1,"")</f>
        <v>#N/A</v>
      </c>
      <c r="B35" s="184" t="e">
        <f>IF(VLOOKUP(J1,BD_Ouverture_Dossier!A4:CO3500,67,FALSE)=0,"",VLOOKUP(J1,BD_Ouverture_Dossier!A4:CO3500,67,FALSE))</f>
        <v>#N/A</v>
      </c>
      <c r="C35" s="184" t="e">
        <f>IF(VLOOKUP(J1,BD_Ouverture_Dossier!A4:CO3500,68,FALSE)=0,"",VLOOKUP(J1,BD_Ouverture_Dossier!A4:CO3500,68,FALSE))</f>
        <v>#N/A</v>
      </c>
      <c r="D35" s="295" t="e">
        <f>IF(VLOOKUP(J1,BD_Ouverture_Dossier!A4:CO3500,40,FALSE)=0,"",VLOOKUP(J1,BD_Ouverture_Dossier!A4:CO3500,40,FALSE))</f>
        <v>#N/A</v>
      </c>
      <c r="E35" s="295"/>
      <c r="F35" s="295"/>
      <c r="G35" s="295"/>
      <c r="H35" s="52"/>
      <c r="I35" s="300"/>
      <c r="J35" s="52"/>
      <c r="K35" s="52"/>
      <c r="L35" s="52"/>
      <c r="M35" s="52"/>
      <c r="N35" s="52"/>
      <c r="O35" s="52"/>
    </row>
    <row r="36" spans="1:15">
      <c r="A36" s="269" t="e">
        <f>IF(VLOOKUP(J1,BD_Ouverture_Dossier!A4:CO3500,69,FALSE)=TRUE,BD_Ouverture_Dossier!BQ1,"")</f>
        <v>#N/A</v>
      </c>
      <c r="B36" s="184" t="e">
        <f>IF(VLOOKUP(J1,BD_Ouverture_Dossier!A4:CO3500,70,FALSE)=0,"",VLOOKUP(J1,BD_Ouverture_Dossier!A4:CO3500,70,FALSE))</f>
        <v>#N/A</v>
      </c>
      <c r="C36" s="184" t="e">
        <f>IF(VLOOKUP(J1,BD_Ouverture_Dossier!A4:CO3500,71,FALSE)=0,"",VLOOKUP(J1,BD_Ouverture_Dossier!A4:CO3500,71,FALSE))</f>
        <v>#N/A</v>
      </c>
      <c r="D36" s="295"/>
      <c r="E36" s="295"/>
      <c r="F36" s="295"/>
      <c r="G36" s="295"/>
      <c r="H36" s="52"/>
      <c r="I36" s="300"/>
      <c r="J36" s="52"/>
      <c r="K36" s="52"/>
      <c r="L36" s="52"/>
      <c r="M36" s="52"/>
      <c r="N36" s="52"/>
      <c r="O36" s="52"/>
    </row>
    <row r="37" spans="1:15">
      <c r="A37" s="269" t="e">
        <f>IF(VLOOKUP(J1,BD_Ouverture_Dossier!A4:CO3500,72,FALSE)=TRUE,BD_Ouverture_Dossier!BT1,"")</f>
        <v>#N/A</v>
      </c>
      <c r="B37" s="269" t="e">
        <f>IF(VLOOKUP(J1,BD_Ouverture_Dossier!A4:CO3500,73,FALSE)=0,"",VLOOKUP(J1,BD_Ouverture_Dossier!A4:CO3500,73,FALSE))</f>
        <v>#N/A</v>
      </c>
      <c r="C37" s="269" t="e">
        <f>IF(VLOOKUP(J1,BD_Ouverture_Dossier!A4:CO3500,74,FALSE)=0,"",VLOOKUP(J1,BD_Ouverture_Dossier!A4:CO3500,74,FALSE))</f>
        <v>#N/A</v>
      </c>
      <c r="D37" s="184"/>
      <c r="E37" s="184"/>
      <c r="F37" s="184"/>
      <c r="G37" s="184"/>
      <c r="H37" s="52"/>
      <c r="I37" s="300"/>
      <c r="J37" s="52"/>
      <c r="K37" s="52"/>
      <c r="L37" s="52"/>
      <c r="M37" s="52"/>
      <c r="N37" s="52"/>
      <c r="O37" s="52"/>
    </row>
    <row r="38" spans="1:15">
      <c r="A38" s="58" t="s">
        <v>345</v>
      </c>
      <c r="B38" s="184"/>
      <c r="C38" s="187" t="s">
        <v>342</v>
      </c>
      <c r="D38" s="184"/>
      <c r="E38" s="184"/>
      <c r="F38" s="187" t="s">
        <v>342</v>
      </c>
      <c r="G38" s="184"/>
      <c r="H38" s="52"/>
      <c r="I38" s="300"/>
      <c r="J38" s="52"/>
      <c r="K38" s="52"/>
      <c r="L38" s="52"/>
      <c r="M38" s="52"/>
      <c r="N38" s="52"/>
      <c r="O38" s="52"/>
    </row>
    <row r="39" spans="1:15">
      <c r="A39" s="56"/>
      <c r="B39" s="269" t="e">
        <f>IF(VLOOKUP(J1,BD_Ouverture_Dossier!A4:CO3500,76,FALSE)=TRUE,BD_Ouverture_Dossier!BX1,"")</f>
        <v>#N/A</v>
      </c>
      <c r="C39" s="269" t="e">
        <f>IF(VLOOKUP(J1,BD_Ouverture_Dossier!A4:CO3500,77,FALSE)=0,"",VLOOKUP(J1,BD_Ouverture_Dossier!A4:CO3500,77,FALSE))</f>
        <v>#N/A</v>
      </c>
      <c r="D39" s="295" t="e">
        <f>IF(VLOOKUP(J1,BD_Ouverture_Dossier!A4:CO3500,86,FALSE)=TRUE,BD_Ouverture_Dossier!CH1,"")</f>
        <v>#N/A</v>
      </c>
      <c r="E39" s="295"/>
      <c r="F39" s="269" t="e">
        <f>IF(VLOOKUP(J1,BD_Ouverture_Dossier!A4:CO3500,87,FALSE)=0,"",VLOOKUP(J1,BD_Ouverture_Dossier!A4:CO3500,87,FALSE))</f>
        <v>#N/A</v>
      </c>
      <c r="G39" s="184"/>
      <c r="H39" s="52"/>
      <c r="I39" s="300"/>
      <c r="J39" s="52"/>
      <c r="K39" s="52"/>
      <c r="L39" s="52"/>
      <c r="M39" s="52"/>
      <c r="N39" s="52"/>
      <c r="O39" s="52"/>
    </row>
    <row r="40" spans="1:15">
      <c r="A40" s="56"/>
      <c r="B40" s="269" t="e">
        <f>IF(VLOOKUP(J$1,Tableau12[],78,FALSE)=TRUE,BD_Ouverture_Dossier!BZ1,"")</f>
        <v>#N/A</v>
      </c>
      <c r="C40" s="269" t="e">
        <f>IF(VLOOKUP(J1,BD_Ouverture_Dossier!A4:CO3500,79,FALSE)=0,"",VLOOKUP(J1,BD_Ouverture_Dossier!A4:CO3500,79,FALSE))</f>
        <v>#N/A</v>
      </c>
      <c r="D40" s="295" t="e">
        <f>IF(VLOOKUP(J1,BD_Ouverture_Dossier!A4:CO3500,88,FALSE)=TRUE,BD_Ouverture_Dossier!CJ1,"")</f>
        <v>#N/A</v>
      </c>
      <c r="E40" s="295"/>
      <c r="F40" s="269" t="e">
        <f>IF(VLOOKUP(J1,BD_Ouverture_Dossier!A4:CO3500,89,FALSE)=0,"",VLOOKUP(J1,BD_Ouverture_Dossier!A4:CO3500,89,FALSE))</f>
        <v>#N/A</v>
      </c>
      <c r="G40" s="184"/>
      <c r="H40" s="52"/>
      <c r="I40" s="300"/>
      <c r="J40" s="52"/>
      <c r="K40" s="52"/>
      <c r="L40" s="52"/>
      <c r="M40" s="52"/>
      <c r="N40" s="52"/>
      <c r="O40" s="52"/>
    </row>
    <row r="41" spans="1:15">
      <c r="A41" s="56"/>
      <c r="B41" s="269" t="e">
        <f>IF(VLOOKUP(J1,BD_Ouverture_Dossier!A4:CO3500,80,FALSE)=TRUE,BD_Ouverture_Dossier!CB1,"")</f>
        <v>#N/A</v>
      </c>
      <c r="C41" s="269" t="e">
        <f>IF(VLOOKUP(J1,BD_Ouverture_Dossier!A4:CO3500,81,FALSE)=0,"",VLOOKUP(J1,BD_Ouverture_Dossier!A4:CO3500,81,FALSE))</f>
        <v>#N/A</v>
      </c>
      <c r="D41" s="295" t="e">
        <f>IF(VLOOKUP(J1,BD_Ouverture_Dossier!A4:CO3500,90,FALSE)=TRUE,BD_Ouverture_Dossier!CL1,"")</f>
        <v>#N/A</v>
      </c>
      <c r="E41" s="295"/>
      <c r="F41" s="269" t="e">
        <f>IF(VLOOKUP(J1,BD_Ouverture_Dossier!A4:CO3500,91,FALSE)=0,"",VLOOKUP(J1,BD_Ouverture_Dossier!A4:CO3500,91,FALSE))</f>
        <v>#N/A</v>
      </c>
      <c r="G41" s="184"/>
      <c r="H41" s="52"/>
      <c r="I41" s="300"/>
      <c r="J41" s="52"/>
      <c r="K41" s="52"/>
      <c r="L41" s="52"/>
      <c r="M41" s="52"/>
      <c r="N41" s="52"/>
      <c r="O41" s="52"/>
    </row>
    <row r="42" spans="1:15">
      <c r="A42" s="56"/>
      <c r="B42" s="269" t="e">
        <f>IF(VLOOKUP(J1,BD_Ouverture_Dossier!A4:CO3500,82,FALSE)=TRUE,BD_Ouverture_Dossier!CD1,"")</f>
        <v>#N/A</v>
      </c>
      <c r="C42" s="269" t="e">
        <f>IF(VLOOKUP(J1,BD_Ouverture_Dossier!A4:CO3500,83,FALSE)=0,"",VLOOKUP(J1,BD_Ouverture_Dossier!A4:CO3500,83,FALSE))</f>
        <v>#N/A</v>
      </c>
      <c r="D42" s="295" t="e">
        <f>IF(VLOOKUP(J1,BD_Ouverture_Dossier!A4:CO3500,92,FALSE)=0,"",VLOOKUP(J1,BD_Ouverture_Dossier!A4:CO3500,92,FALSE))</f>
        <v>#N/A</v>
      </c>
      <c r="E42" s="295"/>
      <c r="F42" s="295"/>
      <c r="G42" s="184"/>
      <c r="H42" s="52"/>
      <c r="I42" s="300"/>
      <c r="J42" s="52"/>
      <c r="K42" s="52"/>
      <c r="L42" s="52"/>
      <c r="M42" s="52"/>
      <c r="N42" s="52"/>
      <c r="O42" s="52"/>
    </row>
    <row r="43" spans="1:15">
      <c r="A43" s="56"/>
      <c r="B43" s="269" t="e">
        <f>IF(VLOOKUP(J1,BD_Ouverture_Dossier!A4:CO3500,84,FALSE)=TRUE,BD_Ouverture_Dossier!CF1,"")</f>
        <v>#N/A</v>
      </c>
      <c r="C43" s="269" t="e">
        <f>IF(VLOOKUP(J1,BD_Ouverture_Dossier!A4:CO3500,85,FALSE)=0,"",VLOOKUP(J1,BD_Ouverture_Dossier!A4:CO3500,85,FALSE))</f>
        <v>#N/A</v>
      </c>
      <c r="D43" s="295"/>
      <c r="E43" s="295"/>
      <c r="F43" s="269"/>
      <c r="G43" s="184"/>
      <c r="H43" s="52"/>
      <c r="I43" s="300"/>
      <c r="J43" s="52"/>
      <c r="K43" s="52"/>
      <c r="L43" s="52"/>
      <c r="M43" s="52"/>
      <c r="N43" s="52"/>
      <c r="O43" s="52"/>
    </row>
    <row r="44" spans="1:15">
      <c r="A44" s="58" t="s">
        <v>346</v>
      </c>
      <c r="B44" s="296"/>
      <c r="C44" s="296"/>
      <c r="D44" s="296"/>
      <c r="E44" s="296"/>
      <c r="F44" s="296"/>
      <c r="G44" s="296"/>
      <c r="H44" s="296"/>
      <c r="I44" s="300"/>
      <c r="J44" s="52"/>
      <c r="K44" s="52"/>
      <c r="L44" s="52"/>
      <c r="M44" s="52"/>
      <c r="N44" s="52"/>
      <c r="O44" s="52"/>
    </row>
    <row r="45" spans="1:15" ht="39.75" customHeight="1">
      <c r="A45" s="297" t="e">
        <f>VLOOKUP(J1,BD_Ouverture_Dossier!A4:CO3500,75,FALSE)</f>
        <v>#N/A</v>
      </c>
      <c r="B45" s="297"/>
      <c r="C45" s="297"/>
      <c r="D45" s="297"/>
      <c r="E45" s="297"/>
      <c r="F45" s="297"/>
      <c r="G45" s="297"/>
      <c r="H45" s="297"/>
      <c r="I45" s="300"/>
      <c r="J45" s="52"/>
      <c r="K45" s="52"/>
      <c r="L45" s="52"/>
      <c r="M45" s="52"/>
      <c r="N45" s="52"/>
      <c r="O45" s="52"/>
    </row>
    <row r="46" spans="1:15">
      <c r="A46" s="56"/>
      <c r="B46" s="184"/>
      <c r="C46" s="184"/>
      <c r="D46" s="52"/>
      <c r="E46" s="52"/>
      <c r="F46" s="57"/>
      <c r="G46" s="52"/>
      <c r="H46" s="52"/>
      <c r="I46" s="300"/>
      <c r="J46" s="52"/>
      <c r="K46" s="52"/>
      <c r="L46" s="52"/>
      <c r="M46" s="52"/>
      <c r="N46" s="52"/>
      <c r="O46" s="52"/>
    </row>
  </sheetData>
  <protectedRanges>
    <protectedRange sqref="J1:L1" name="choix dossier_1"/>
  </protectedRanges>
  <mergeCells count="51">
    <mergeCell ref="E1:H1"/>
    <mergeCell ref="I1:I46"/>
    <mergeCell ref="J1:L1"/>
    <mergeCell ref="F2:H2"/>
    <mergeCell ref="F3:H3"/>
    <mergeCell ref="F4:H4"/>
    <mergeCell ref="A6:F6"/>
    <mergeCell ref="A8:F8"/>
    <mergeCell ref="B9:C9"/>
    <mergeCell ref="B10:C10"/>
    <mergeCell ref="B11:F11"/>
    <mergeCell ref="B13:G13"/>
    <mergeCell ref="B15:C15"/>
    <mergeCell ref="A17:G17"/>
    <mergeCell ref="A18:B18"/>
    <mergeCell ref="C18:E18"/>
    <mergeCell ref="F18:H18"/>
    <mergeCell ref="A19:B19"/>
    <mergeCell ref="C19:E19"/>
    <mergeCell ref="F19:H19"/>
    <mergeCell ref="A20:B20"/>
    <mergeCell ref="C20:E20"/>
    <mergeCell ref="F20:H20"/>
    <mergeCell ref="A21:B21"/>
    <mergeCell ref="C21:E21"/>
    <mergeCell ref="F21:H21"/>
    <mergeCell ref="A22:G22"/>
    <mergeCell ref="C23:E23"/>
    <mergeCell ref="F23:H23"/>
    <mergeCell ref="D33:G33"/>
    <mergeCell ref="A24:B24"/>
    <mergeCell ref="C24:E24"/>
    <mergeCell ref="F24:H24"/>
    <mergeCell ref="A25:B25"/>
    <mergeCell ref="C25:E25"/>
    <mergeCell ref="F25:H25"/>
    <mergeCell ref="D28:G28"/>
    <mergeCell ref="D29:G29"/>
    <mergeCell ref="D30:G30"/>
    <mergeCell ref="D31:G31"/>
    <mergeCell ref="D32:G32"/>
    <mergeCell ref="D42:F42"/>
    <mergeCell ref="D43:E43"/>
    <mergeCell ref="B44:H44"/>
    <mergeCell ref="A45:H45"/>
    <mergeCell ref="D34:G34"/>
    <mergeCell ref="D35:G35"/>
    <mergeCell ref="D36:G36"/>
    <mergeCell ref="D39:E39"/>
    <mergeCell ref="D40:E40"/>
    <mergeCell ref="D41:E41"/>
  </mergeCells>
  <pageMargins left="0.7" right="0.7" top="0.75" bottom="0.75" header="0.3" footer="0.3"/>
  <pageSetup scale="86" orientation="portrait" horizontalDpi="4294967293"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BD_Ouverture_Dossier!$A:$A</xm:f>
          </x14:formula1>
          <xm:sqref>J1:L1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7">
    <tabColor rgb="FFFF99CC"/>
  </sheetPr>
  <dimension ref="A1:N56"/>
  <sheetViews>
    <sheetView workbookViewId="0">
      <selection activeCell="F48" sqref="F48:H48"/>
    </sheetView>
  </sheetViews>
  <sheetFormatPr baseColWidth="10" defaultColWidth="11.42578125" defaultRowHeight="15"/>
  <cols>
    <col min="1" max="1" width="19.85546875" customWidth="1"/>
    <col min="2" max="2" width="19" customWidth="1"/>
    <col min="3" max="3" width="13.140625" customWidth="1"/>
    <col min="4" max="4" width="10.140625" customWidth="1"/>
    <col min="5" max="5" width="9.5703125" customWidth="1"/>
    <col min="6" max="6" width="8.28515625" customWidth="1"/>
    <col min="7" max="7" width="9.7109375" customWidth="1"/>
    <col min="8" max="8" width="15" customWidth="1"/>
    <col min="9" max="9" width="18.28515625" customWidth="1"/>
    <col min="10" max="10" width="33.28515625" customWidth="1"/>
  </cols>
  <sheetData>
    <row r="1" spans="1:14" ht="15.75" thickBot="1">
      <c r="A1" s="56"/>
      <c r="B1" s="184"/>
      <c r="C1" s="184"/>
      <c r="D1" s="52"/>
      <c r="E1" s="52"/>
      <c r="F1" s="57"/>
      <c r="G1" s="52"/>
      <c r="H1" s="52"/>
      <c r="I1" s="295"/>
      <c r="J1" s="52"/>
    </row>
    <row r="2" spans="1:14" ht="62.25" customHeight="1" thickBot="1">
      <c r="A2" s="56"/>
      <c r="B2" s="184"/>
      <c r="C2" s="184"/>
      <c r="D2" s="52"/>
      <c r="E2" s="52"/>
      <c r="F2" s="57"/>
      <c r="G2" s="52"/>
      <c r="H2" s="52"/>
      <c r="I2" s="295"/>
      <c r="J2" s="238" t="s">
        <v>18</v>
      </c>
      <c r="N2" t="s">
        <v>775</v>
      </c>
    </row>
    <row r="3" spans="1:14" ht="26.25">
      <c r="A3" s="39"/>
      <c r="B3" s="184"/>
      <c r="C3" s="184"/>
      <c r="D3" s="52"/>
      <c r="E3" s="52"/>
      <c r="F3" s="57"/>
      <c r="G3" s="52"/>
      <c r="H3" s="132" t="s">
        <v>348</v>
      </c>
      <c r="I3" s="295"/>
      <c r="J3" s="52"/>
    </row>
    <row r="4" spans="1:14">
      <c r="A4" s="39"/>
      <c r="B4" s="184"/>
      <c r="C4" s="184"/>
      <c r="D4" s="52"/>
      <c r="E4" s="52"/>
      <c r="F4" s="133" t="s">
        <v>350</v>
      </c>
      <c r="G4" s="315" t="str">
        <f>J2</f>
        <v>G_SOU_902</v>
      </c>
      <c r="H4" s="315"/>
      <c r="I4" s="295"/>
      <c r="J4" s="52"/>
    </row>
    <row r="5" spans="1:14">
      <c r="A5" s="39"/>
      <c r="B5" s="184"/>
      <c r="C5" s="184"/>
      <c r="D5" s="52"/>
      <c r="E5" s="52"/>
      <c r="F5" s="134" t="s">
        <v>352</v>
      </c>
      <c r="G5" s="316">
        <f ca="1">IF(VLOOKUP($J$2,BD_Soumission!A3:$EY$1501,4,FALSE)=DATE(1900,1,0),TODAY(),VLOOKUP($J$2,BD_Soumission!A3:$EY$1501,3,FALSE))</f>
        <v>43783</v>
      </c>
      <c r="H5" s="316"/>
      <c r="I5" s="295"/>
      <c r="J5" s="52"/>
    </row>
    <row r="6" spans="1:14">
      <c r="A6" s="39"/>
      <c r="B6" s="184"/>
      <c r="C6" s="184"/>
      <c r="D6" s="52"/>
      <c r="E6" s="52"/>
      <c r="F6" s="135"/>
      <c r="G6" s="295"/>
      <c r="H6" s="295"/>
      <c r="I6" s="295"/>
      <c r="J6" s="52"/>
    </row>
    <row r="7" spans="1:14">
      <c r="A7" s="56"/>
      <c r="B7" s="136"/>
      <c r="C7" s="136"/>
      <c r="D7" s="137"/>
      <c r="E7" s="137"/>
      <c r="F7" s="57"/>
      <c r="G7" s="52"/>
      <c r="H7" s="52"/>
      <c r="I7" s="295"/>
      <c r="J7" s="52"/>
    </row>
    <row r="8" spans="1:14" ht="17.25">
      <c r="A8" s="138" t="s">
        <v>15</v>
      </c>
      <c r="B8" s="136"/>
      <c r="C8" s="136"/>
      <c r="D8" s="137"/>
      <c r="E8" s="137"/>
      <c r="F8" s="57"/>
      <c r="G8" s="52"/>
      <c r="H8" s="139"/>
      <c r="I8" s="295"/>
      <c r="J8" s="52"/>
    </row>
    <row r="9" spans="1:14" ht="18.75">
      <c r="A9" s="317" t="e">
        <f>VLOOKUP($J$2,BD_Soumission!A3:$EY$1501,7,FALSE)</f>
        <v>#N/A</v>
      </c>
      <c r="B9" s="317"/>
      <c r="C9" s="317"/>
      <c r="D9" s="317"/>
      <c r="E9" s="52"/>
      <c r="F9" s="57"/>
      <c r="G9" s="52" t="s">
        <v>354</v>
      </c>
      <c r="H9" s="52"/>
      <c r="I9" s="295"/>
      <c r="J9" s="52"/>
    </row>
    <row r="10" spans="1:14" ht="17.25">
      <c r="A10" s="318" t="e">
        <f>IF(VLOOKUP($J$2,BD_Soumission!A3:$EY$1501,8,FALSE)&gt;0,VLOOKUP($J$2,BD_Soumission!A3:$EY$1501,8,FALSE),"")</f>
        <v>#N/A</v>
      </c>
      <c r="B10" s="318"/>
      <c r="C10" s="318"/>
      <c r="D10" s="318"/>
      <c r="E10" s="140"/>
      <c r="F10" s="141"/>
      <c r="G10" s="141"/>
      <c r="H10" s="141"/>
      <c r="I10" s="295"/>
      <c r="J10" s="52"/>
    </row>
    <row r="11" spans="1:14" ht="15.75">
      <c r="A11" s="318" t="e">
        <f>IF(VLOOKUP($J$2,BD_Soumission!A3:$EY$1501,9,FALSE)&gt;0,VLOOKUP($J$2,BD_Soumission!A3:$EY$1501,9,FALSE),"")</f>
        <v>#N/A</v>
      </c>
      <c r="B11" s="318"/>
      <c r="C11" s="318"/>
      <c r="D11" s="318"/>
      <c r="E11" s="142"/>
      <c r="F11" s="57"/>
      <c r="G11" s="52"/>
      <c r="H11" s="143"/>
      <c r="I11" s="295"/>
      <c r="J11" s="52"/>
    </row>
    <row r="12" spans="1:14">
      <c r="A12" s="318" t="e">
        <f>IF(VLOOKUP($J$2,BD_Soumission!A3:$EY$1501,10,FALSE)&gt;0,VLOOKUP($J$2,BD_Soumission!A3:$EY$1501,10,FALSE),"")</f>
        <v>#N/A</v>
      </c>
      <c r="B12" s="318"/>
      <c r="C12" s="318"/>
      <c r="D12" s="318"/>
      <c r="E12" s="142"/>
      <c r="F12" s="57"/>
      <c r="G12" s="144"/>
      <c r="H12" s="52"/>
      <c r="I12" s="295"/>
      <c r="J12" s="52"/>
    </row>
    <row r="13" spans="1:14">
      <c r="A13" s="318" t="e">
        <f>IF(VLOOKUP($J$2,BD_Soumission!A3:$EY$1501,11,FALSE)&gt;0,VLOOKUP($J$2,BD_Soumission!A3:$EY$1501,11,FALSE),"")</f>
        <v>#N/A</v>
      </c>
      <c r="B13" s="318"/>
      <c r="C13" s="318"/>
      <c r="D13" s="318"/>
      <c r="E13" s="142"/>
      <c r="F13" s="57"/>
      <c r="G13" s="52"/>
      <c r="H13" s="52"/>
      <c r="I13" s="295"/>
      <c r="J13" s="52"/>
    </row>
    <row r="14" spans="1:14">
      <c r="A14" s="318" t="str">
        <f>IF(VLOOKUP($J$2,BD_Soumission!A3:$EY$1501,12,FALSE)&gt;0,VLOOKUP($J$2,BD_Soumission!A3:$EY$1501,12,FALSE),"")</f>
        <v/>
      </c>
      <c r="B14" s="318"/>
      <c r="C14" s="318"/>
      <c r="D14" s="318"/>
      <c r="E14" s="145"/>
      <c r="F14" s="57"/>
      <c r="G14" s="52"/>
      <c r="H14" s="52"/>
      <c r="I14" s="295"/>
      <c r="J14" s="52"/>
    </row>
    <row r="15" spans="1:14">
      <c r="A15" s="318" t="e">
        <f>IF(VLOOKUP($J$2,BD_Soumission!A3:$EY$1501,13,FALSE)&gt;0,VLOOKUP($J$2,BD_Soumission!A3:$EY$1501,13,FALSE),"")</f>
        <v>#N/A</v>
      </c>
      <c r="B15" s="318"/>
      <c r="C15" s="318"/>
      <c r="D15" s="318"/>
      <c r="E15" s="52"/>
      <c r="F15" s="57"/>
      <c r="G15" s="52"/>
      <c r="H15" s="52"/>
      <c r="I15" s="295"/>
      <c r="J15" s="52"/>
    </row>
    <row r="16" spans="1:14" ht="15.75">
      <c r="A16" s="319"/>
      <c r="B16" s="319"/>
      <c r="C16" s="319"/>
      <c r="D16" s="319"/>
      <c r="E16" s="52"/>
      <c r="F16" s="57"/>
      <c r="G16" s="52"/>
      <c r="H16" s="52"/>
      <c r="I16" s="295"/>
      <c r="J16" s="52"/>
    </row>
    <row r="17" spans="1:10" ht="15.75" thickBot="1">
      <c r="A17" s="146" t="s">
        <v>355</v>
      </c>
      <c r="B17" s="320" t="str">
        <f>IF(VLOOKUP($J$2,BD_Soumission!A3:$EY$1501,12,FALSE)&gt;0,VLOOKUP($J$2,BD_Soumission!A3:$EY$1501,12,FALSE),"")</f>
        <v/>
      </c>
      <c r="C17" s="320"/>
      <c r="D17" s="320"/>
      <c r="E17" s="321" t="str">
        <f>IF(VLOOKUP($J$2,BD_Soumission!A3:$EY$1501,12,FALSE)&gt;0,VLOOKUP($J$2,BD_Soumission!A3:$EY$1501,12,FALSE),"")</f>
        <v/>
      </c>
      <c r="F17" s="321"/>
      <c r="G17" s="321"/>
      <c r="H17" s="321"/>
      <c r="I17" s="295"/>
      <c r="J17" s="52"/>
    </row>
    <row r="18" spans="1:10" ht="16.5" thickTop="1">
      <c r="A18" s="322" t="s">
        <v>356</v>
      </c>
      <c r="B18" s="323"/>
      <c r="C18" s="323"/>
      <c r="D18" s="323"/>
      <c r="E18" s="323"/>
      <c r="F18" s="323"/>
      <c r="G18" s="323"/>
      <c r="H18" s="324"/>
      <c r="I18" s="295"/>
      <c r="J18" s="52"/>
    </row>
    <row r="19" spans="1:10" ht="15.75">
      <c r="A19" s="147" t="s">
        <v>374</v>
      </c>
      <c r="B19" s="328" t="e">
        <f>VLOOKUP($J$2,BD_Soumission!A3:$EY$1501,15,FALSE)</f>
        <v>#N/A</v>
      </c>
      <c r="C19" s="328"/>
      <c r="D19" s="328"/>
      <c r="E19" s="328"/>
      <c r="F19" s="328"/>
      <c r="G19" s="52"/>
      <c r="H19" s="148"/>
      <c r="I19" s="295"/>
      <c r="J19" s="52"/>
    </row>
    <row r="20" spans="1:10" ht="15.75">
      <c r="A20" s="147" t="s">
        <v>357</v>
      </c>
      <c r="B20" s="328" t="e">
        <f>VLOOKUP($J$2,BD_Soumission!A3:$EY$1501,16,FALSE)</f>
        <v>#N/A</v>
      </c>
      <c r="C20" s="328"/>
      <c r="D20" s="328"/>
      <c r="E20" s="149"/>
      <c r="F20" s="57"/>
      <c r="G20" s="52"/>
      <c r="H20" s="148"/>
      <c r="I20" s="295"/>
      <c r="J20" s="52"/>
    </row>
    <row r="21" spans="1:10" ht="21">
      <c r="A21" s="329">
        <f>VLOOKUP($J$2,BD_Soumission!A3:$EY$1501,18,FALSE)</f>
        <v>0</v>
      </c>
      <c r="B21" s="330"/>
      <c r="C21" s="330"/>
      <c r="D21" s="330"/>
      <c r="E21" s="330"/>
      <c r="F21" s="330"/>
      <c r="G21" s="330"/>
      <c r="H21" s="148"/>
      <c r="I21" s="295"/>
      <c r="J21" s="52"/>
    </row>
    <row r="22" spans="1:10" ht="15.75" thickBot="1">
      <c r="A22" s="331" t="e">
        <f>VLOOKUP($J$2,BD_Soumission!A3:$EY$1501,19,FALSE)</f>
        <v>#N/A</v>
      </c>
      <c r="B22" s="332"/>
      <c r="C22" s="332"/>
      <c r="D22" s="332"/>
      <c r="E22" s="332"/>
      <c r="F22" s="332"/>
      <c r="G22" s="332"/>
      <c r="H22" s="150"/>
      <c r="I22" s="295"/>
      <c r="J22" s="52"/>
    </row>
    <row r="23" spans="1:10" ht="27" thickTop="1" thickBot="1">
      <c r="A23" s="151" t="s">
        <v>358</v>
      </c>
      <c r="B23" s="152" t="s">
        <v>359</v>
      </c>
      <c r="C23" s="152" t="s">
        <v>392</v>
      </c>
      <c r="D23" s="152" t="s">
        <v>360</v>
      </c>
      <c r="E23" s="152" t="s">
        <v>361</v>
      </c>
      <c r="F23" s="152" t="s">
        <v>362</v>
      </c>
      <c r="G23" s="237" t="s">
        <v>363</v>
      </c>
      <c r="H23" s="153" t="s">
        <v>364</v>
      </c>
      <c r="I23" s="295"/>
      <c r="J23" s="52"/>
    </row>
    <row r="24" spans="1:10" ht="15.75" thickTop="1">
      <c r="A24" s="154" t="str">
        <f>IF(VLOOKUP($J$2,BD_Soumission!A3:$EY$1501,20,FALSE)&gt;0,VLOOKUP($J$2,BD_Soumission!A3:$EY$1501,20,FALSE),"")</f>
        <v/>
      </c>
      <c r="B24" s="87" t="str">
        <f>IF(VLOOKUP($J$2,BD_Soumission!A3:$EY$1501,21,FALSE)&gt;0,VLOOKUP($J$2,BD_Soumission!A3:$EY$1501,21,FALSE),"")</f>
        <v/>
      </c>
      <c r="C24" s="87" t="str">
        <f>IF(VLOOKUP($J$2,BD_Soumission!A3:$EY$1501,22,FALSE)&gt;0,VLOOKUP($J$2,BD_Soumission!A3:$EY$1501,22,FALSE),"")</f>
        <v/>
      </c>
      <c r="D24" s="155">
        <f>VLOOKUP($J$2,BD_Soumission!A3:$EY$1501,25,FALSE)</f>
        <v>0</v>
      </c>
      <c r="E24" s="82" t="str">
        <f>IF(ISBLANK(VLOOKUP($J$2,BD_Soumission!A3:$EY$1501,23,FALSE)),"",VLOOKUP($J$2,BD_Soumission!A3:$EY$1501,23,FALSE))</f>
        <v/>
      </c>
      <c r="F24" s="83" t="str">
        <f>IF(ISBLANK(VLOOKUP($J$2,BD_Soumission!A3:$EY$1501,24,FALSE)),"",VLOOKUP($J$2,BD_Soumission!A3:$EY$1501,24,FALSE))</f>
        <v/>
      </c>
      <c r="G24" s="156" t="str">
        <f>IF(ISBLANK(VLOOKUP($J$2,BD_Soumission!A3:$EY$1501,26,FALSE)),"",VLOOKUP($J$2,BD_Soumission!A3:$EY$1501,26,FALSE))</f>
        <v/>
      </c>
      <c r="H24" s="157" t="str">
        <f>IF(VLOOKUP($J$2,BD_Soumission!A3:$EY$1501,27,FALSE)&gt;0,VLOOKUP($J$2,BD_Soumission!A3:$EY$1501,27,FALSE),"")</f>
        <v/>
      </c>
      <c r="I24" s="295"/>
      <c r="J24" s="52"/>
    </row>
    <row r="25" spans="1:10">
      <c r="A25" s="154" t="str">
        <f>IF(VLOOKUP($J$2,BD_Soumission!A3:$EY$1501,28,FALSE)&gt;0,VLOOKUP($J$2,BD_Soumission!A3:$EY$1501,28,FALSE),"")</f>
        <v/>
      </c>
      <c r="B25" s="87" t="str">
        <f>IF(VLOOKUP($J$2,BD_Soumission!A3:$EY$1501,29,FALSE)&gt;0,VLOOKUP($J$2,BD_Soumission!A3:$EY$1501,29,FALSE),"")</f>
        <v/>
      </c>
      <c r="C25" s="87" t="str">
        <f>IF(VLOOKUP($J$2,BD_Soumission!$A$3:$EY$1501,30,FALSE)&gt;0,VLOOKUP($J$2,BD_Soumission!A3:$EY$1501,30,FALSE),"")</f>
        <v/>
      </c>
      <c r="D25" s="155">
        <f>VLOOKUP($J$2,BD_Soumission!A3:$EY$1501,33,FALSE)</f>
        <v>0</v>
      </c>
      <c r="E25" s="82" t="str">
        <f>IF(ISBLANK(VLOOKUP($J$2,BD_Soumission!A3:$EY$1501,31,FALSE)),"",VLOOKUP($J$2,BD_Soumission!A3:$EY$1501,31,FALSE))</f>
        <v/>
      </c>
      <c r="F25" s="83" t="str">
        <f>IF(ISBLANK(VLOOKUP($J$2,BD_Soumission!A3:$EY$1501,32,FALSE)),"",VLOOKUP($J$2,BD_Soumission!A3:$EY$1501,32,FALSE))</f>
        <v/>
      </c>
      <c r="G25" s="156" t="str">
        <f>IF(ISBLANK(VLOOKUP($J$2,BD_Soumission!A3:$EY$1501,34,FALSE)),"",VLOOKUP($J$2,BD_Soumission!A3:$EY$1501,34,FALSE))</f>
        <v/>
      </c>
      <c r="H25" s="157" t="str">
        <f>IF(VLOOKUP($J$2,BD_Soumission!A3:$EY$1501,35,FALSE)&gt;0,VLOOKUP($J$2,BD_Soumission!A3:$EY$1501,35,FALSE),"")</f>
        <v/>
      </c>
      <c r="I25" s="295"/>
      <c r="J25" s="52"/>
    </row>
    <row r="26" spans="1:10">
      <c r="A26" s="154" t="str">
        <f>IF(VLOOKUP($J$2,BD_Soumission!A3:$EY$1501,36,FALSE)&gt;0,VLOOKUP($J$2,BD_Soumission!A3:$EY$1501,36,FALSE),"")</f>
        <v/>
      </c>
      <c r="B26" s="87" t="str">
        <f>IF(VLOOKUP($J$2,BD_Soumission!A3:$EY$1501,37,FALSE)&gt;0,VLOOKUP($J$2,BD_Soumission!A3:$EY$1501,37,FALSE),"")</f>
        <v/>
      </c>
      <c r="C26" s="87" t="str">
        <f>IF(VLOOKUP($J$2,BD_Soumission!$A$3:$EY$1501,38,FALSE)&gt;0,VLOOKUP($J$2,BD_Soumission!A3:$EY$1501,38,FALSE),"")</f>
        <v/>
      </c>
      <c r="D26" s="155">
        <f>VLOOKUP($J$2,BD_Soumission!A3:$EY$1501,41,FALSE)</f>
        <v>0</v>
      </c>
      <c r="E26" s="82" t="str">
        <f>IF(ISBLANK(VLOOKUP($J$2,BD_Soumission!A3:$EY$1501,39,FALSE)),"",VLOOKUP($J$2,BD_Soumission!A3:$EY$1501,39,FALSE))</f>
        <v/>
      </c>
      <c r="F26" s="83" t="str">
        <f>IF(ISBLANK(VLOOKUP($J$2,BD_Soumission!A3:$EY$1501,40,FALSE)),"",VLOOKUP($J$2,BD_Soumission!A3:$EY$1501,40,FALSE))</f>
        <v/>
      </c>
      <c r="G26" s="156" t="str">
        <f>IF(ISBLANK(VLOOKUP($J$2,BD_Soumission!A3:$EY$1501,42,FALSE)),"",VLOOKUP($J$2,BD_Soumission!A3:$EY$1501,42,FALSE))</f>
        <v/>
      </c>
      <c r="H26" s="157" t="str">
        <f>IF(VLOOKUP($J$2,BD_Soumission!A3:$EY$1501,43,FALSE)&gt;0,VLOOKUP($J$2,BD_Soumission!A3:$EY$1501,43,FALSE),"")</f>
        <v/>
      </c>
      <c r="I26" s="295"/>
      <c r="J26" s="52"/>
    </row>
    <row r="27" spans="1:10">
      <c r="A27" s="154" t="str">
        <f>IF(VLOOKUP($J$2,BD_Soumission!A3:$EY$1501,44,FALSE)&gt;0,VLOOKUP($J$2,BD_Soumission!A3:$EY$1501,44,FALSE),"")</f>
        <v/>
      </c>
      <c r="B27" s="87" t="str">
        <f>IF(VLOOKUP($J$2,BD_Soumission!A3:$EY$1501,45,FALSE)&gt;0,VLOOKUP($J$2,BD_Soumission!A3:$EY$1501,45,FALSE),"")</f>
        <v/>
      </c>
      <c r="C27" s="87" t="str">
        <f>IF(VLOOKUP($J$2,BD_Soumission!$A$3:$EY$1501,46,FALSE)&gt;0,VLOOKUP($J$2,BD_Soumission!$A$3:$EY$1501,46,FALSE),"")</f>
        <v/>
      </c>
      <c r="D27" s="155">
        <f>VLOOKUP($J$2,BD_Soumission!A3:$EY$1501,49,FALSE)</f>
        <v>0</v>
      </c>
      <c r="E27" s="82" t="str">
        <f>IF(ISBLANK(VLOOKUP($J$2,BD_Soumission!A3:$EY$1501,47,FALSE)),"",VLOOKUP($J$2,BD_Soumission!A3:$EY$1501,47,FALSE))</f>
        <v/>
      </c>
      <c r="F27" s="83" t="str">
        <f>IF(ISBLANK(VLOOKUP($J$2,BD_Soumission!A3:$EY$1501,48,FALSE)),"",VLOOKUP($J$2,BD_Soumission!A3:$EY$1501,48,FALSE))</f>
        <v/>
      </c>
      <c r="G27" s="156" t="str">
        <f>IF(ISBLANK(VLOOKUP($J$2,BD_Soumission!A3:$EY$1501,50,FALSE)),"",VLOOKUP($J$2,BD_Soumission!A3:$EY$1501,50,FALSE))</f>
        <v/>
      </c>
      <c r="H27" s="157" t="str">
        <f>IF(VLOOKUP($J$2,BD_Soumission!A3:$EY$1501,51,FALSE)&gt;0,VLOOKUP($J$2,BD_Soumission!A3:$EY$1501,51,FALSE),"")</f>
        <v/>
      </c>
      <c r="I27" s="295"/>
      <c r="J27" s="52"/>
    </row>
    <row r="28" spans="1:10">
      <c r="A28" s="154" t="str">
        <f>IF(VLOOKUP($J$2,BD_Soumission!A3:$EY$1501,52,FALSE)&gt;0,VLOOKUP($J$2,BD_Soumission!A3:$EY$1501,52,FALSE),"")</f>
        <v/>
      </c>
      <c r="B28" s="87" t="str">
        <f>IF(VLOOKUP($J$2,BD_Soumission!A3:$EY$1501,53,FALSE)&gt;0,VLOOKUP($J$2,BD_Soumission!A3:$EY$1501,53,FALSE),"")</f>
        <v/>
      </c>
      <c r="C28" s="87" t="str">
        <f>IF(VLOOKUP($J$2,BD_Soumission!$A$3:$EY$1501,54,FALSE)&gt;0,VLOOKUP($J$2,BD_Soumission!$A$3:$EY$1501,54,FALSE),"")</f>
        <v/>
      </c>
      <c r="D28" s="155">
        <f>VLOOKUP($J$2,BD_Soumission!A3:$EY$1501,57,FALSE)</f>
        <v>0</v>
      </c>
      <c r="E28" s="82" t="str">
        <f>IF(ISBLANK(VLOOKUP($J$2,BD_Soumission!A2:$EY$1501,55,FALSE)),"",VLOOKUP($J$2,BD_Soumission!A2:$EY$1501,55,FALSE))</f>
        <v/>
      </c>
      <c r="F28" s="83" t="str">
        <f>IF(ISBLANK(VLOOKUP($J$2,BD_Soumission!A2:$EY$1501,56,FALSE)),"",VLOOKUP($J$2,BD_Soumission!A2:$EY$1501,56,FALSE))</f>
        <v/>
      </c>
      <c r="G28" s="156" t="str">
        <f>IF(ISBLANK(VLOOKUP($J$2,BD_Soumission!A3:$EY$1501,58,FALSE)),"",VLOOKUP($J$2,BD_Soumission!A3:$EY$1501,58,FALSE))</f>
        <v/>
      </c>
      <c r="H28" s="157" t="str">
        <f>IF(VLOOKUP($J$2,BD_Soumission!A3:$EY$1501,59,FALSE)&gt;0,VLOOKUP($J$2,BD_Soumission!A3:$EY$1501,59,FALSE),"")</f>
        <v/>
      </c>
      <c r="I28" s="295"/>
      <c r="J28" s="52"/>
    </row>
    <row r="29" spans="1:10">
      <c r="A29" s="154" t="str">
        <f>IF(VLOOKUP($J$2,BD_Soumission!A2:$EY$1501,60,FALSE)&gt;0,VLOOKUP($J$2,BD_Soumission!A2:$EY$1501,60,FALSE),"")</f>
        <v/>
      </c>
      <c r="B29" s="87" t="str">
        <f>IF(VLOOKUP($J$2,BD_Soumission!A3:$EY$1501,61,FALSE)&gt;0,VLOOKUP($J$2,BD_Soumission!A3:$EY$1501,61,FALSE),"")</f>
        <v/>
      </c>
      <c r="C29" s="87" t="str">
        <f>IF(VLOOKUP($J$2,BD_Soumission!$A$3:$EY$1501,62,FALSE)&gt;0,VLOOKUP($J$2,BD_Soumission!$A$3:$EY$1501,62,FALSE),"")</f>
        <v/>
      </c>
      <c r="D29" s="155">
        <f>VLOOKUP($J$2,BD_Soumission!A3:$EY$1501,65,FALSE)</f>
        <v>0</v>
      </c>
      <c r="E29" s="82" t="str">
        <f>IF(ISBLANK(VLOOKUP($J$2,BD_Soumission!A3:$EY$1501,63,FALSE)),"",VLOOKUP($J$2,BD_Soumission!A3:$EY$1501,63,FALSE))</f>
        <v/>
      </c>
      <c r="F29" s="83" t="str">
        <f>IF(ISBLANK(VLOOKUP($J$2,BD_Soumission!A3:$EY$1501,64,FALSE)),"",VLOOKUP($J$2,BD_Soumission!A3:$EY$1501,64,FALSE))</f>
        <v/>
      </c>
      <c r="G29" s="156" t="str">
        <f>IF(ISBLANK(VLOOKUP($J$2,BD_Soumission!A3:$EY$1501,66,FALSE)),"",VLOOKUP($J$2,BD_Soumission!A3:$EY$1501,66,FALSE))</f>
        <v/>
      </c>
      <c r="H29" s="157" t="str">
        <f>IF(VLOOKUP($J$2,BD_Soumission!A3:$EY$1501,67,FALSE)&gt;0,VLOOKUP($J$2,BD_Soumission!A3:$EY$1501,67,FALSE),"")</f>
        <v/>
      </c>
      <c r="I29" s="295"/>
      <c r="J29" s="52"/>
    </row>
    <row r="30" spans="1:10">
      <c r="A30" s="154" t="str">
        <f>IF(VLOOKUP($J$2,BD_Soumission!A3:$EY$1501,68,FALSE)&gt;0,VLOOKUP($J$2,BD_Soumission!A3:$EY$1501,68,FALSE),"")</f>
        <v/>
      </c>
      <c r="B30" s="87" t="str">
        <f>IF(VLOOKUP($J$2,BD_Soumission!A3:$EY$1501,69,FALSE)&gt;0,VLOOKUP($J$2,BD_Soumission!A3:$EY$1501,69,FALSE),"")</f>
        <v/>
      </c>
      <c r="C30" s="87" t="str">
        <f>IF(VLOOKUP($J$2,BD_Soumission!$A$3:$EY$1501,70,FALSE)&gt;0,VLOOKUP($J$2,BD_Soumission!$A$3:$EY$1501,70,FALSE),"")</f>
        <v/>
      </c>
      <c r="D30" s="155">
        <f>VLOOKUP($J$2,BD_Soumission!A3:$EY$1501,73,FALSE)</f>
        <v>0</v>
      </c>
      <c r="E30" s="82" t="str">
        <f>IF(ISBLANK(VLOOKUP($J$2,BD_Soumission!A3:$EY$1501,71,FALSE)),"",VLOOKUP($J$2,BD_Soumission!A3:$EY$1501,71,FALSE))</f>
        <v/>
      </c>
      <c r="F30" s="83" t="str">
        <f>IF(ISBLANK(VLOOKUP($J$2,BD_Soumission!A3:$EY$1501,72,FALSE)),"",VLOOKUP($J$2,BD_Soumission!A3:$EY$1501,72,FALSE))</f>
        <v/>
      </c>
      <c r="G30" s="156" t="str">
        <f>IF(ISBLANK(VLOOKUP($J$2,BD_Soumission!A3:$EY$1501,74,FALSE)),"",VLOOKUP($J$2,BD_Soumission!A3:$EY$1501,74,FALSE))</f>
        <v/>
      </c>
      <c r="H30" s="157" t="str">
        <f>IF(VLOOKUP($J$2,BD_Soumission!A3:$EY$1501,75,FALSE)&gt;0,VLOOKUP($J$2,BD_Soumission!A3:$EY$1501,75,FALSE),"")</f>
        <v/>
      </c>
      <c r="I30" s="295"/>
      <c r="J30" s="52"/>
    </row>
    <row r="31" spans="1:10">
      <c r="A31" s="154" t="str">
        <f>IF(VLOOKUP($J$2,BD_Soumission!A3:$EY$1501,76,FALSE)&gt;0,VLOOKUP($J$2,BD_Soumission!A3:$EY$1501,76,FALSE),"")</f>
        <v/>
      </c>
      <c r="B31" s="15" t="str">
        <f>IF(VLOOKUP($J$2,BD_Soumission!A3:$EY$1501,77,FALSE)&gt;0,VLOOKUP($J$2,BD_Soumission!A3:$EY$1501,77,FALSE),"")</f>
        <v/>
      </c>
      <c r="C31" s="87" t="str">
        <f>IF(VLOOKUP($J$2,BD_Soumission!$A$3:$EY$1501,78,FALSE)&gt;0,VLOOKUP($J$2,BD_Soumission!$A$3:$EY$1501,78,FALSE),"")</f>
        <v/>
      </c>
      <c r="D31" s="155">
        <f>VLOOKUP($J$2,BD_Soumission!A3:$EY$1501,81,FALSE)</f>
        <v>0</v>
      </c>
      <c r="E31" s="82" t="str">
        <f>IF(ISBLANK(VLOOKUP($J$2,BD_Soumission!A3:$EY$1501,79,FALSE)),"",VLOOKUP($J$2,BD_Soumission!A3:$EY$1501,79,FALSE))</f>
        <v/>
      </c>
      <c r="F31" s="83" t="str">
        <f>IF(ISBLANK(VLOOKUP($J$2,BD_Soumission!A3:$EY$1501,80,FALSE)),"",VLOOKUP($J$2,BD_Soumission!A3:$EY$1501,80,FALSE))</f>
        <v/>
      </c>
      <c r="G31" s="156" t="str">
        <f>IF(ISBLANK(VLOOKUP($J$2,BD_Soumission!A3:$EY$1501,82,FALSE)),"",VLOOKUP($J$2,BD_Soumission!A3:$EY$1501,82,FALSE))</f>
        <v/>
      </c>
      <c r="H31" s="157" t="str">
        <f>IF(VLOOKUP($J$2,BD_Soumission!A3:$EY$1501,83,FALSE)&gt;0,VLOOKUP($J$2,BD_Soumission!A3:$EY$1501,83,FALSE),"")</f>
        <v/>
      </c>
      <c r="I31" s="295"/>
      <c r="J31" s="52"/>
    </row>
    <row r="32" spans="1:10">
      <c r="A32" s="154" t="str">
        <f>IF(VLOOKUP($J$2,BD_Soumission!A3:$EY$1501,84,FALSE)&gt;0,VLOOKUP($J$2,BD_Soumission!A3:$EY$1501,84,FALSE),"")</f>
        <v/>
      </c>
      <c r="B32" s="87" t="str">
        <f>IF(VLOOKUP($J2,BD_Soumission!A3:$EY$1501,85,FALSE)&gt;0,VLOOKUP($J$2,BD_Soumission!A3:$EY$1501,85,FALSE),"")</f>
        <v/>
      </c>
      <c r="C32" s="87" t="str">
        <f>IF(VLOOKUP($J$2,BD_Soumission!$A$3:$EY$1501,86,FALSE)&gt;0,VLOOKUP($J$2,BD_Soumission!$A$3:$EY$1501,86,FALSE),"")</f>
        <v/>
      </c>
      <c r="D32" s="155">
        <f>VLOOKUP($J$2,BD_Soumission!A3:$EY$1501,89,FALSE)</f>
        <v>0</v>
      </c>
      <c r="E32" s="82" t="str">
        <f>IF(ISBLANK(VLOOKUP($J$2,BD_Soumission!A3:$EY$1501,87,FALSE)),"",VLOOKUP($J$2,BD_Soumission!A3:$EY$1501,87,FALSE))</f>
        <v/>
      </c>
      <c r="F32" s="83" t="str">
        <f>IF(ISBLANK(VLOOKUP($J$2,BD_Soumission!A3:$EY$1501,88,FALSE)),"",VLOOKUP($J$2,BD_Soumission!A3:$EY$1501,88,FALSE))</f>
        <v/>
      </c>
      <c r="G32" s="156" t="str">
        <f>IF(ISBLANK(VLOOKUP($J$2,BD_Soumission!A3:$EY$1501,90,FALSE)),"",VLOOKUP($J$2,BD_Soumission!A3:$EY$1501,90,FALSE))</f>
        <v/>
      </c>
      <c r="H32" s="157" t="str">
        <f>IF(VLOOKUP($J$2,BD_Soumission!A3:$EY$1501,91,FALSE)&gt;0,VLOOKUP($J$2,BD_Soumission!A3:$EY$1501,91,FALSE),"")</f>
        <v/>
      </c>
      <c r="I32" s="295"/>
      <c r="J32" s="52"/>
    </row>
    <row r="33" spans="1:10">
      <c r="A33" s="154" t="str">
        <f>IF(VLOOKUP($J$2,BD_Soumission!A3:$EY$1501,92,FALSE)&gt;0,VLOOKUP($J$2,BD_Soumission!A3:$EY$1501,92,FALSE),"")</f>
        <v/>
      </c>
      <c r="B33" s="87" t="str">
        <f>IF(VLOOKUP($J$2,BD_Soumission!A3:$EY$1501,93,FALSE)&gt;0,VLOOKUP($J$2,BD_Soumission!A3:$EY$1501,93,FALSE),"")</f>
        <v/>
      </c>
      <c r="C33" s="87" t="str">
        <f>IF(VLOOKUP($J$2,BD_Soumission!$A$3:$EY$1501,94,FALSE)&gt;0,VLOOKUP($J$2,BD_Soumission!$A$3:$EY$1501,94,FALSE),"")</f>
        <v/>
      </c>
      <c r="D33" s="155">
        <f>VLOOKUP($J$2,BD_Soumission!A3:$EY$1501,97,FALSE)</f>
        <v>0</v>
      </c>
      <c r="E33" s="82" t="str">
        <f>IF(ISBLANK(VLOOKUP($J$2,BD_Soumission!A3:$EY$1501,95,FALSE)),"",VLOOKUP($J$2,BD_Soumission!A3:$EY$1501,95,FALSE))</f>
        <v/>
      </c>
      <c r="F33" s="83" t="str">
        <f>IF(ISBLANK(VLOOKUP($J$2,BD_Soumission!A3:$EY$1501,96,FALSE)),"",VLOOKUP($J$2,BD_Soumission!A3:$EY$1501,96,FALSE))</f>
        <v/>
      </c>
      <c r="G33" s="156" t="str">
        <f>IF(ISBLANK(VLOOKUP($J$2,BD_Soumission!A3:$EY$1501,98,FALSE)),"",VLOOKUP($J$2,BD_Soumission!A3:$EY$1501,98,FALSE))</f>
        <v/>
      </c>
      <c r="H33" s="157" t="str">
        <f>IF(VLOOKUP($J$2,BD_Soumission!A3:$EY$1501,99,FALSE)&gt;0,VLOOKUP($J$2,BD_Soumission!A3:$EY$1501,99,FALSE),"")</f>
        <v/>
      </c>
      <c r="I33" s="295"/>
      <c r="J33" s="52"/>
    </row>
    <row r="34" spans="1:10">
      <c r="A34" s="154" t="str">
        <f>IF(VLOOKUP($J$2,BD_Soumission!A3:$EY$1501,100,FALSE)&gt;0,VLOOKUP($J$2,BD_Soumission!A3:$EY$1501,100,FALSE),"")</f>
        <v/>
      </c>
      <c r="B34" s="87" t="str">
        <f>IF(VLOOKUP($J$2,BD_Soumission!A3:$EY$1501,101,FALSE)&gt;0,VLOOKUP($J$2,BD_Soumission!A3:$EY$1501,101,FALSE),"")</f>
        <v/>
      </c>
      <c r="C34" s="87" t="str">
        <f>IF(VLOOKUP($J$2,BD_Soumission!$A$3:$EY$1501,102,FALSE)&gt;0,VLOOKUP($J$2,BD_Soumission!$A$3:$EY$1501,102,FALSE),"")</f>
        <v/>
      </c>
      <c r="D34" s="155">
        <f>VLOOKUP($J$2,BD_Soumission!A3:$EY$1501,105,FALSE)</f>
        <v>0</v>
      </c>
      <c r="E34" s="82" t="str">
        <f>IF(ISBLANK(VLOOKUP($J$2,BD_Soumission!A3:$EY$1501,103,FALSE)),"",VLOOKUP($J$2,BD_Soumission!A3:$EY$1501,103,FALSE))</f>
        <v/>
      </c>
      <c r="F34" s="83" t="str">
        <f>IF(ISBLANK(VLOOKUP($J$2,BD_Soumission!A3:$EY$1501,104,FALSE)),"",VLOOKUP($J$2,BD_Soumission!A3:$EY$1501,104,FALSE))</f>
        <v/>
      </c>
      <c r="G34" s="156" t="str">
        <f>IF(ISBLANK(VLOOKUP($J$2,BD_Soumission!A3:$EY$1501,106,FALSE)),"",VLOOKUP($J$2,BD_Soumission!A3:$EY$1501,106,FALSE))</f>
        <v/>
      </c>
      <c r="H34" s="157" t="str">
        <f>IF(VLOOKUP($J$2,BD_Soumission!A3:$EY$1501,107,FALSE)&gt;0,VLOOKUP($J$2,BD_Soumission!A3:$EY$1501,107,FALSE),"")</f>
        <v/>
      </c>
      <c r="I34" s="295"/>
      <c r="J34" s="52"/>
    </row>
    <row r="35" spans="1:10">
      <c r="A35" s="154" t="str">
        <f>IF(VLOOKUP($J$2,BD_Soumission!A3:$EY$1501,108,FALSE)&gt;0,VLOOKUP($J$2,BD_Soumission!A3:$EY$1501,108,FALSE),"")</f>
        <v/>
      </c>
      <c r="B35" s="87" t="str">
        <f>IF(VLOOKUP($J$2,BD_Soumission!A3:$EY$1501,109,FALSE)&gt;0,VLOOKUP($J$2,BD_Soumission!A3:$EY$1501,109,FALSE),"")</f>
        <v/>
      </c>
      <c r="C35" s="87" t="str">
        <f>IF(VLOOKUP($J$2,BD_Soumission!$A$3:$EY$1501,110,FALSE)&gt;0,VLOOKUP($J$2,BD_Soumission!$A$3:$EY$1501,110,FALSE),"")</f>
        <v/>
      </c>
      <c r="D35" s="155">
        <f>VLOOKUP($J$2,BD_Soumission!A3:$EY$1501,113,FALSE)</f>
        <v>0</v>
      </c>
      <c r="E35" s="82" t="str">
        <f>IF(ISBLANK(VLOOKUP($J$2,BD_Soumission!A3:$EY$1501,111,FALSE)),"",VLOOKUP($J$2,BD_Soumission!A3:$EY$1501,111,FALSE))</f>
        <v/>
      </c>
      <c r="F35" s="83" t="str">
        <f>IF(ISBLANK(VLOOKUP($J$2,BD_Soumission!A3:$EY$1501,112,FALSE)),"",VLOOKUP($J$2,BD_Soumission!A3:$EY$1501,112,FALSE))</f>
        <v/>
      </c>
      <c r="G35" s="156" t="str">
        <f>IF(ISBLANK(VLOOKUP($J$2,BD_Soumission!A3:$EY$1501,114,FALSE)),"",VLOOKUP($J$2,BD_Soumission!A3:$EY$1501,114,FALSE))</f>
        <v/>
      </c>
      <c r="H35" s="157" t="str">
        <f>IF(VLOOKUP($J$2,BD_Soumission!A3:$EY$1501,115,FALSE)&gt;0,VLOOKUP($J$2,BD_Soumission!A3:$EY$1501,115,FALSE),"")</f>
        <v/>
      </c>
      <c r="I35" s="295"/>
      <c r="J35" s="52"/>
    </row>
    <row r="36" spans="1:10">
      <c r="A36" s="154" t="str">
        <f>IF(VLOOKUP($J$2,BD_Soumission!A3:$EY$1501,116,FALSE)&gt;0,VLOOKUP($J$2,BD_Soumission!A3:$EY$1501,116,FALSE),"")</f>
        <v/>
      </c>
      <c r="B36" s="87" t="str">
        <f>IF(VLOOKUP($J$2,BD_Soumission!A3:$EY$1501,117,FALSE)&gt;0,VLOOKUP($J$2,BD_Soumission!A3:$EY$1501,117,FALSE),"")</f>
        <v/>
      </c>
      <c r="C36" s="87" t="str">
        <f>IF(VLOOKUP($J$2,BD_Soumission!$A$3:$EY$1501,118,FALSE)&gt;0,VLOOKUP($J$2,BD_Soumission!$A$3:$EY$1501,118,FALSE),"")</f>
        <v/>
      </c>
      <c r="D36" s="155">
        <f>VLOOKUP($J$2,BD_Soumission!A3:$EY$1501,121,FALSE)</f>
        <v>0</v>
      </c>
      <c r="E36" s="82" t="str">
        <f>IF(ISBLANK(VLOOKUP($J$2,BD_Soumission!A3:$EY$1501,119,FALSE)),"",VLOOKUP($J$2,BD_Soumission!A3:$EY$1501,119,FALSE))</f>
        <v/>
      </c>
      <c r="F36" s="83" t="str">
        <f>IF(ISBLANK(VLOOKUP($J$2,BD_Soumission!A3:$EY$1501,120,FALSE)),"",VLOOKUP($J$2,BD_Soumission!A3:$EY$1501,120,FALSE))</f>
        <v/>
      </c>
      <c r="G36" s="156" t="str">
        <f>IF(ISBLANK(VLOOKUP($J$2,BD_Soumission!A3:$EY$1501,122,FALSE)),"",VLOOKUP($J$2,BD_Soumission!A3:$EY$1501,122,FALSE))</f>
        <v/>
      </c>
      <c r="H36" s="157" t="str">
        <f>IF(VLOOKUP($J$2,BD_Soumission!A3:$EY$1501,123,FALSE)&gt;0,VLOOKUP($J$2,BD_Soumission!A3:$EY$1501,123,FALSE),"")</f>
        <v/>
      </c>
      <c r="I36" s="295"/>
      <c r="J36" s="52"/>
    </row>
    <row r="37" spans="1:10">
      <c r="A37" s="154" t="str">
        <f>IF(VLOOKUP($J$2,BD_Soumission!A3:$EY$1501,124,FALSE)&gt;0,VLOOKUP($J$2,BD_Soumission!A3:$EY$1501,124,FALSE),"")</f>
        <v/>
      </c>
      <c r="B37" s="87" t="str">
        <f>IF(VLOOKUP($J$2,BD_Soumission!A3:$EY$1501,125,FALSE)&gt;0,VLOOKUP($J$2,BD_Soumission!A3:$EY$1501,125,FALSE),"")</f>
        <v/>
      </c>
      <c r="C37" s="87" t="str">
        <f>IF(VLOOKUP($J$2,BD_Soumission!$A$3:$EY$1501,126,FALSE)&gt;0,VLOOKUP($J$2,BD_Soumission!$A$3:$EY$1501,126,FALSE),"")</f>
        <v/>
      </c>
      <c r="D37" s="155">
        <f>VLOOKUP($J$2,BD_Soumission!A3:$EY$1501,129,FALSE)</f>
        <v>0</v>
      </c>
      <c r="E37" s="82" t="str">
        <f>IF(ISBLANK(VLOOKUP($J$2,BD_Soumission!A3:$EY$1501,127,FALSE)),"",VLOOKUP($J$2,BD_Soumission!A3:$EY$1501,127,FALSE))</f>
        <v/>
      </c>
      <c r="F37" s="83" t="str">
        <f>IF(ISBLANK(VLOOKUP($J$2,BD_Soumission!A3:$EY$1501,128,FALSE)),"",VLOOKUP($J$2,BD_Soumission!A3:$EY$1501,128,FALSE))</f>
        <v/>
      </c>
      <c r="G37" s="156" t="str">
        <f>IF(ISBLANK(VLOOKUP($J$2,BD_Soumission!A3:$EY$1501,130,FALSE)),"",VLOOKUP($J$2,BD_Soumission!A3:$EY$1501,130,FALSE))</f>
        <v/>
      </c>
      <c r="H37" s="157" t="str">
        <f>IF(VLOOKUP($J$2,BD_Soumission!A3:$EY$1501,131,FALSE)&gt;0,VLOOKUP($J$2,BD_Soumission!A3:$EY$1501,131,FALSE),"")</f>
        <v/>
      </c>
      <c r="I37" s="295"/>
      <c r="J37" s="52"/>
    </row>
    <row r="38" spans="1:10">
      <c r="A38" s="204" t="str">
        <f>IF(B38="",IF(B39="","","Spécificitée"),"Spécificitée")</f>
        <v/>
      </c>
      <c r="B38" s="309" t="str">
        <f>IF(VLOOKUP($J$2,BD_Soumission!A3:$EY$1501,140,FALSE)&gt;0,VLOOKUP($J$2,BD_Soumission!A3:$EY$1501,140,FALSE),"")</f>
        <v/>
      </c>
      <c r="C38" s="309"/>
      <c r="D38" s="309"/>
      <c r="E38" s="309"/>
      <c r="F38" s="205" t="str">
        <f>IF(VLOOKUP($J$2,BD_Soumission!A3:$EY$1501,141,FALSE)&gt;0,VLOOKUP($J$2,BD_Soumission!A3:$EY$1501,141,FALSE),"")</f>
        <v/>
      </c>
      <c r="G38" s="207" t="str">
        <f>IF(VLOOKUP($J$2,BD_Soumission!A3:$EY$1501,142,FALSE)&lt;&gt;0,VLOOKUP($J$2,BD_Soumission!A3:$EY$1501,142,FALSE),"")</f>
        <v/>
      </c>
      <c r="H38" s="157" t="str">
        <f>IF(VLOOKUP($J$2,BD_Soumission!A1:$EY$1501,143,FALSE)&lt;&gt;0,VLOOKUP($J$2,BD_Soumission!A1:$EY$1501,143,FALSE),"")</f>
        <v/>
      </c>
      <c r="I38" s="295"/>
      <c r="J38" s="52"/>
    </row>
    <row r="39" spans="1:10">
      <c r="A39" s="204"/>
      <c r="B39" s="309" t="str">
        <f>IF(VLOOKUP($J$2,BD_Soumission!A3:$EY$1501,144,FALSE)&gt;0,VLOOKUP($J$2,BD_Soumission!A3:$EY$1501,144,FALSE),"")</f>
        <v/>
      </c>
      <c r="C39" s="309"/>
      <c r="D39" s="309"/>
      <c r="E39" s="309"/>
      <c r="F39" s="205" t="str">
        <f>IF(VLOOKUP($J$2,BD_Soumission!A3:$EY$1501,145,FALSE)&gt;0,VLOOKUP($J$2,BD_Soumission!A3:$EY$1501,145,FALSE),"")</f>
        <v/>
      </c>
      <c r="G39" s="207" t="str">
        <f>IF(VLOOKUP($J$2,BD_Soumission!A3:$EY$1501,146,FALSE)&lt;&gt;0,VLOOKUP($J$2,BD_Soumission!A3:$EY$1501,146,FALSE),"")</f>
        <v/>
      </c>
      <c r="H39" s="157" t="str">
        <f>IF(VLOOKUP($J$2,BD_Soumission!A2:$EY$1501,147,FALSE)&lt;&gt;0,VLOOKUP($J$2,BD_Soumission!A2:$EY$1501,147,FALSE),"")</f>
        <v/>
      </c>
      <c r="I39" s="295"/>
      <c r="J39" s="52"/>
    </row>
    <row r="40" spans="1:10">
      <c r="A40" s="204" t="str">
        <f>IF(B40="",IF(B41="","","Location"),"Location")</f>
        <v/>
      </c>
      <c r="B40" s="309" t="str">
        <f>IF(VLOOKUP($J$2,BD_Soumission!A3:$EY$1501,132,FALSE)&gt;0,VLOOKUP($J$2,BD_Soumission!A3:$EY$1501,132,FALSE),"")</f>
        <v/>
      </c>
      <c r="C40" s="309"/>
      <c r="D40" s="309"/>
      <c r="E40" s="309"/>
      <c r="F40" s="247" t="str">
        <f>IF(VLOOKUP($J$2,BD_Soumission!A3:$EY$1501,133,FALSE)&gt;0,VLOOKUP($J$2,BD_Soumission!A3:$EY$1501,133,FALSE),"")</f>
        <v/>
      </c>
      <c r="G40" s="207" t="str">
        <f>IF(VLOOKUP($J$2,BD_Soumission!A3:$EY$1501,134,FALSE)&lt;&gt;0,VLOOKUP($J$2,BD_Soumission!A3:$EY$1501,134,FALSE),"")</f>
        <v/>
      </c>
      <c r="H40" s="157" t="str">
        <f>IF(VLOOKUP($J$2,BD_Soumission!A3:$EY$1501,135,FALSE)&lt;&gt;0,VLOOKUP($J$2,BD_Soumission!A3:$EY$1501,135,FALSE),"")</f>
        <v/>
      </c>
      <c r="I40" s="295"/>
      <c r="J40" s="52"/>
    </row>
    <row r="41" spans="1:10">
      <c r="A41" s="206"/>
      <c r="B41" s="309" t="str">
        <f>IF(VLOOKUP($J$2,BD_Soumission!A3:$EY$1501,136,FALSE)&gt;0,VLOOKUP($J$2,BD_Soumission!A3:$EY$1501,136,FALSE),"")</f>
        <v/>
      </c>
      <c r="C41" s="309"/>
      <c r="D41" s="309"/>
      <c r="E41" s="309"/>
      <c r="F41" s="205" t="str">
        <f>IF(VLOOKUP($J$2,BD_Soumission!A3:$EY$1501,137,FALSE)&gt;0,VLOOKUP($J$2,BD_Soumission!A3:$EY$1501,137,FALSE),"")</f>
        <v/>
      </c>
      <c r="G41" s="207" t="str">
        <f>IF(VLOOKUP($J$2,BD_Soumission!A3:$EY$1501,138,FALSE)&lt;&gt;0,VLOOKUP($J$2,BD_Soumission!A3:$EY$1501,138,FALSE),"")</f>
        <v/>
      </c>
      <c r="H41" s="157" t="str">
        <f>IF(VLOOKUP($J$2,BD_Soumission!A3:$EY$1501,139,FALSE)&lt;&gt;0,VLOOKUP($J$2,BD_Soumission!A4:$EY$1501,139,FALSE),"")</f>
        <v/>
      </c>
      <c r="I41" s="295"/>
      <c r="J41" s="52"/>
    </row>
    <row r="42" spans="1:10">
      <c r="A42" s="204" t="str">
        <f>IF(B42="","","Kilométrage éloigné")</f>
        <v/>
      </c>
      <c r="B42" s="188" t="str">
        <f>IF(VLOOKUP($J$2,BD_Soumission!A3:$EY$1501,148,FALSE)&gt;0,VLOOKUP($J$2,BD_Soumission!A3:$EY$1501,148,FALSE),"")</f>
        <v/>
      </c>
      <c r="C42" s="188"/>
      <c r="D42" s="188" t="str">
        <f>IF(VLOOKUP($J$2,BD_Soumission!A3:$EY$1501,149,FALSE)&gt;0,VLOOKUP($J$2,BD_Soumission!A3:$EY$1501,149,FALSE),"")</f>
        <v/>
      </c>
      <c r="E42" s="188"/>
      <c r="F42" s="158"/>
      <c r="G42" s="159"/>
      <c r="H42" s="160" t="str">
        <f>IF(VLOOKUP($J$2,BD_Soumission!A3:$EY$1501,150,FALSE)&gt;0,VLOOKUP($J$2,BD_Soumission!A3:$EY$1501,150,FALSE),"")</f>
        <v/>
      </c>
      <c r="I42" s="295"/>
      <c r="J42" s="52"/>
    </row>
    <row r="43" spans="1:10">
      <c r="A43" s="310" t="s">
        <v>365</v>
      </c>
      <c r="B43" s="311"/>
      <c r="C43" s="311"/>
      <c r="D43" s="311"/>
      <c r="E43" s="311"/>
      <c r="F43" s="311"/>
      <c r="G43" s="312"/>
      <c r="H43" s="160"/>
      <c r="I43" s="295"/>
      <c r="J43" s="52"/>
    </row>
    <row r="44" spans="1:10" ht="15.75">
      <c r="A44" s="161"/>
      <c r="B44" s="162"/>
      <c r="C44" s="162"/>
      <c r="D44" s="163"/>
      <c r="E44" s="163"/>
      <c r="F44" s="164" t="s">
        <v>366</v>
      </c>
      <c r="G44" s="165"/>
      <c r="H44" s="166">
        <f>VLOOKUP($J$2,BD_Soumission!A3:$EY$1501,151,FALSE)</f>
        <v>0</v>
      </c>
      <c r="I44" s="295"/>
      <c r="J44" s="52"/>
    </row>
    <row r="45" spans="1:10" ht="15.75">
      <c r="A45" s="167"/>
      <c r="B45" s="87"/>
      <c r="C45" s="87"/>
      <c r="D45" s="59"/>
      <c r="E45" s="59"/>
      <c r="F45" s="168" t="s">
        <v>367</v>
      </c>
      <c r="G45" s="169"/>
      <c r="H45" s="166">
        <f>VLOOKUP($J$2,BD_Soumission!A3:$EY$1501,152,FALSE)</f>
        <v>0</v>
      </c>
      <c r="I45" s="295"/>
      <c r="J45" s="52"/>
    </row>
    <row r="46" spans="1:10" ht="16.5" thickBot="1">
      <c r="A46" s="170"/>
      <c r="B46" s="183"/>
      <c r="C46" s="183"/>
      <c r="D46" s="171"/>
      <c r="E46" s="171"/>
      <c r="F46" s="172" t="s">
        <v>368</v>
      </c>
      <c r="G46" s="173"/>
      <c r="H46" s="174">
        <f>VLOOKUP($J$2,BD_Soumission!A3:$EY$1501,153,FALSE)</f>
        <v>0</v>
      </c>
      <c r="I46" s="295"/>
      <c r="J46" s="52"/>
    </row>
    <row r="47" spans="1:10" ht="15.75" thickTop="1">
      <c r="A47" s="56"/>
      <c r="B47" s="184"/>
      <c r="C47" s="184"/>
      <c r="D47" s="62"/>
      <c r="E47" s="62"/>
      <c r="F47" s="63"/>
      <c r="G47" s="62"/>
      <c r="H47" s="62"/>
      <c r="I47" s="295"/>
      <c r="J47" s="52"/>
    </row>
    <row r="48" spans="1:10" ht="21.75" thickBot="1">
      <c r="A48" s="52"/>
      <c r="B48" s="54"/>
      <c r="C48" s="184"/>
      <c r="D48" s="52"/>
      <c r="E48" s="175" t="s">
        <v>369</v>
      </c>
      <c r="F48" s="313">
        <f>VLOOKUP($J$2,BD_Soumission!A3:$EY$1501,154,FALSE)</f>
        <v>0</v>
      </c>
      <c r="G48" s="313"/>
      <c r="H48" s="313"/>
      <c r="I48" s="295"/>
      <c r="J48" s="52"/>
    </row>
    <row r="49" spans="1:10" ht="12.75" customHeight="1" thickTop="1">
      <c r="A49" s="52"/>
      <c r="B49" s="54"/>
      <c r="C49" s="184"/>
      <c r="D49" s="52"/>
      <c r="E49" s="175"/>
      <c r="F49" s="54"/>
      <c r="G49" s="54"/>
      <c r="H49" s="55"/>
      <c r="I49" s="295"/>
      <c r="J49" s="52"/>
    </row>
    <row r="50" spans="1:10" ht="4.5" customHeight="1">
      <c r="A50" s="300"/>
      <c r="B50" s="300"/>
      <c r="C50" s="300"/>
      <c r="D50" s="300"/>
      <c r="E50" s="300"/>
      <c r="F50" s="300"/>
      <c r="G50" s="300"/>
      <c r="H50" s="300"/>
      <c r="I50" s="295"/>
      <c r="J50" s="52"/>
    </row>
    <row r="51" spans="1:10" ht="10.5" customHeight="1">
      <c r="A51" s="314">
        <f>VLOOKUP($J$2,BD_Soumission!A3:$EY$1501,155,FALSE)</f>
        <v>0</v>
      </c>
      <c r="B51" s="314"/>
      <c r="C51" s="314"/>
      <c r="D51" s="314"/>
      <c r="E51" s="314"/>
      <c r="F51" s="314"/>
      <c r="G51" s="314"/>
      <c r="H51" s="314"/>
      <c r="I51" s="300"/>
      <c r="J51" s="52"/>
    </row>
    <row r="52" spans="1:10" ht="3.75" customHeight="1">
      <c r="A52" s="325"/>
      <c r="B52" s="325"/>
      <c r="C52" s="325"/>
      <c r="D52" s="325"/>
      <c r="E52" s="325"/>
      <c r="F52" s="325"/>
      <c r="G52" s="325"/>
      <c r="H52" s="325"/>
      <c r="I52" s="300"/>
      <c r="J52" s="52"/>
    </row>
    <row r="53" spans="1:10" ht="405" customHeight="1">
      <c r="A53" s="326" t="e">
        <f>VLOOKUP(A51,#REF!,3,FALSE)</f>
        <v>#REF!</v>
      </c>
      <c r="B53" s="326"/>
      <c r="C53" s="326"/>
      <c r="D53" s="326"/>
      <c r="E53" s="326"/>
      <c r="F53" s="326"/>
      <c r="G53" s="326"/>
      <c r="H53" s="326"/>
      <c r="I53" s="300"/>
      <c r="J53" s="80"/>
    </row>
    <row r="54" spans="1:10" ht="384.75" customHeight="1">
      <c r="A54" s="327" t="e">
        <f>VLOOKUP(A51,#REF!,4,FALSE)</f>
        <v>#REF!</v>
      </c>
      <c r="B54" s="327"/>
      <c r="C54" s="327"/>
      <c r="D54" s="327"/>
      <c r="E54" s="327"/>
      <c r="F54" s="327"/>
      <c r="G54" s="327"/>
      <c r="H54" s="327"/>
      <c r="I54" s="300"/>
      <c r="J54" s="80"/>
    </row>
    <row r="55" spans="1:10" ht="150.75" customHeight="1">
      <c r="A55" s="326" t="e">
        <f>VLOOKUP(A51,#REF!,5,FALSE)</f>
        <v>#REF!</v>
      </c>
      <c r="B55" s="326"/>
      <c r="C55" s="326"/>
      <c r="D55" s="326"/>
      <c r="E55" s="326"/>
      <c r="F55" s="326"/>
      <c r="G55" s="326"/>
      <c r="H55" s="326"/>
      <c r="I55" s="300"/>
      <c r="J55" s="80"/>
    </row>
    <row r="56" spans="1:10">
      <c r="A56" s="308"/>
      <c r="B56" s="308"/>
      <c r="C56" s="308"/>
      <c r="D56" s="308"/>
      <c r="E56" s="308"/>
      <c r="F56" s="308"/>
      <c r="G56" s="308"/>
      <c r="H56" s="308"/>
      <c r="I56" s="5"/>
      <c r="J56" s="52"/>
    </row>
  </sheetData>
  <protectedRanges>
    <protectedRange sqref="J2" name="Plage6_1"/>
  </protectedRanges>
  <mergeCells count="33">
    <mergeCell ref="B39:E39"/>
    <mergeCell ref="B19:F19"/>
    <mergeCell ref="B20:D20"/>
    <mergeCell ref="A21:G21"/>
    <mergeCell ref="A22:G22"/>
    <mergeCell ref="B38:E38"/>
    <mergeCell ref="I51:I55"/>
    <mergeCell ref="A52:H52"/>
    <mergeCell ref="A53:H53"/>
    <mergeCell ref="A54:H54"/>
    <mergeCell ref="A55:H55"/>
    <mergeCell ref="I1:I50"/>
    <mergeCell ref="G4:H4"/>
    <mergeCell ref="G5:H5"/>
    <mergeCell ref="G6:H6"/>
    <mergeCell ref="A9:D9"/>
    <mergeCell ref="A10:D10"/>
    <mergeCell ref="A11:D11"/>
    <mergeCell ref="A12:D12"/>
    <mergeCell ref="A13:D13"/>
    <mergeCell ref="A14:D14"/>
    <mergeCell ref="B40:E40"/>
    <mergeCell ref="A15:D15"/>
    <mergeCell ref="A16:D16"/>
    <mergeCell ref="B17:D17"/>
    <mergeCell ref="E17:H17"/>
    <mergeCell ref="A18:H18"/>
    <mergeCell ref="A56:H56"/>
    <mergeCell ref="B41:E41"/>
    <mergeCell ref="A43:G43"/>
    <mergeCell ref="F48:H48"/>
    <mergeCell ref="A50:H50"/>
    <mergeCell ref="A51:H51"/>
  </mergeCells>
  <pageMargins left="0.70866141732283472" right="0.70866141732283472" top="0.74803149606299213" bottom="0.74803149606299213" header="0.31496062992125984" footer="0.31496062992125984"/>
  <pageSetup scale="72" orientation="portrait" horizontalDpi="4294967293" r:id="rId1"/>
  <rowBreaks count="1" manualBreakCount="1">
    <brk id="49" max="7"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BD_Soumission!$A:$A</xm:f>
          </x14:formula1>
          <xm:sqref>J2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9">
    <tabColor rgb="FFFFFF99"/>
  </sheetPr>
  <dimension ref="A1:L85"/>
  <sheetViews>
    <sheetView topLeftCell="A18" workbookViewId="0">
      <selection activeCell="L8" sqref="L8"/>
    </sheetView>
  </sheetViews>
  <sheetFormatPr baseColWidth="10" defaultColWidth="11.42578125" defaultRowHeight="15"/>
  <cols>
    <col min="1" max="1" width="19.85546875" customWidth="1"/>
    <col min="2" max="2" width="19" customWidth="1"/>
    <col min="3" max="3" width="13.140625" customWidth="1"/>
    <col min="4" max="4" width="10.140625" customWidth="1"/>
    <col min="5" max="6" width="9.5703125" customWidth="1"/>
    <col min="7" max="7" width="8.140625" customWidth="1"/>
    <col min="8" max="8" width="17.85546875" customWidth="1"/>
    <col min="9" max="9" width="2.42578125" customWidth="1"/>
    <col min="10" max="10" width="18.85546875" customWidth="1"/>
  </cols>
  <sheetData>
    <row r="1" spans="1:12" ht="15.75" thickBot="1">
      <c r="A1" s="186"/>
      <c r="B1" s="186"/>
      <c r="C1" s="186"/>
      <c r="D1" s="186"/>
      <c r="E1" s="186"/>
      <c r="F1" s="186"/>
      <c r="G1" s="186"/>
      <c r="H1" s="186"/>
      <c r="I1" s="5"/>
      <c r="J1" s="52"/>
    </row>
    <row r="2" spans="1:12" ht="71.25" customHeight="1">
      <c r="A2" s="7"/>
      <c r="B2" s="4"/>
      <c r="C2" s="4"/>
      <c r="D2" s="5"/>
      <c r="E2" s="5"/>
      <c r="F2" s="6"/>
      <c r="G2" s="5"/>
      <c r="H2" s="5"/>
      <c r="I2" s="300"/>
      <c r="J2" s="334" t="s">
        <v>658</v>
      </c>
      <c r="K2" s="335"/>
      <c r="L2" s="336"/>
    </row>
    <row r="3" spans="1:12" ht="24" thickBot="1">
      <c r="A3" s="7"/>
      <c r="B3" s="4"/>
      <c r="C3" s="4"/>
      <c r="D3" s="5"/>
      <c r="E3" s="5"/>
      <c r="F3" s="344" t="s">
        <v>371</v>
      </c>
      <c r="G3" s="344"/>
      <c r="H3" s="344"/>
      <c r="I3" s="300"/>
      <c r="J3" s="337"/>
      <c r="K3" s="338"/>
      <c r="L3" s="339"/>
    </row>
    <row r="4" spans="1:12">
      <c r="A4" s="240" t="s">
        <v>347</v>
      </c>
      <c r="B4" s="4"/>
      <c r="C4" s="4"/>
      <c r="D4" s="5"/>
      <c r="E4" s="5"/>
      <c r="F4" s="68"/>
      <c r="G4" s="69" t="s">
        <v>372</v>
      </c>
      <c r="H4" s="176" t="str">
        <f>J2</f>
        <v>G_LOG_902</v>
      </c>
      <c r="I4" s="300"/>
      <c r="J4" s="52"/>
    </row>
    <row r="5" spans="1:12">
      <c r="A5" s="240" t="s">
        <v>349</v>
      </c>
      <c r="B5" s="4"/>
      <c r="C5" s="4"/>
      <c r="D5" s="5"/>
      <c r="E5" s="5"/>
      <c r="F5" s="345" t="s">
        <v>352</v>
      </c>
      <c r="G5" s="345"/>
      <c r="H5" s="6">
        <f>VLOOKUP($J$2,'BD_Logistique &amp; Directives'!A:CU,5,FALSE)</f>
        <v>43510</v>
      </c>
      <c r="I5" s="300"/>
      <c r="J5" s="52"/>
    </row>
    <row r="6" spans="1:12">
      <c r="A6" s="240" t="s">
        <v>351</v>
      </c>
      <c r="B6" s="4"/>
      <c r="C6" s="4"/>
      <c r="D6" s="5"/>
      <c r="E6" s="5"/>
      <c r="F6" s="70" t="s">
        <v>373</v>
      </c>
      <c r="G6" s="346" t="str">
        <f>VLOOKUP(J2,'BD_Logistique &amp; Directives'!A:CU,4,FALSE)</f>
        <v>FGL S-4855 -Forzani</v>
      </c>
      <c r="H6" s="346"/>
      <c r="I6" s="300"/>
      <c r="J6" s="52"/>
    </row>
    <row r="7" spans="1:12">
      <c r="A7" s="240" t="s">
        <v>353</v>
      </c>
      <c r="B7" s="8"/>
      <c r="C7" s="8"/>
      <c r="D7" s="9"/>
      <c r="E7" s="9"/>
      <c r="F7" s="6"/>
      <c r="G7" s="5"/>
      <c r="H7" s="5"/>
      <c r="I7" s="300"/>
      <c r="J7" s="52"/>
    </row>
    <row r="8" spans="1:12">
      <c r="A8" s="240"/>
      <c r="B8" s="4"/>
      <c r="C8" s="4"/>
      <c r="D8" s="5"/>
      <c r="E8" s="5"/>
      <c r="F8" s="6"/>
      <c r="G8" s="5"/>
      <c r="H8" s="5"/>
      <c r="I8" s="300"/>
      <c r="J8" s="52"/>
    </row>
    <row r="9" spans="1:12" ht="17.25">
      <c r="A9" s="10" t="s">
        <v>15</v>
      </c>
      <c r="B9" s="4"/>
      <c r="C9" s="4"/>
      <c r="D9" s="5"/>
      <c r="E9" s="5"/>
      <c r="F9" s="6"/>
      <c r="G9" s="5"/>
      <c r="H9" s="5"/>
      <c r="I9" s="300"/>
      <c r="J9" s="52"/>
    </row>
    <row r="10" spans="1:12" ht="15.75">
      <c r="A10" s="347" t="e">
        <f>VLOOKUP($J$2,'BD_Logistique &amp; Directives'!A:CU,6,FALSE)</f>
        <v>#N/A</v>
      </c>
      <c r="B10" s="347"/>
      <c r="C10" s="347"/>
      <c r="D10" s="347"/>
      <c r="E10" s="5"/>
      <c r="F10" s="6"/>
      <c r="G10" s="5"/>
      <c r="H10" s="11"/>
      <c r="I10" s="300"/>
      <c r="J10" s="52"/>
    </row>
    <row r="11" spans="1:12">
      <c r="A11" s="394" t="e">
        <f>VLOOKUP(A10,'Liste Clients'!$B$4:$J$60,2,FALSE)</f>
        <v>#N/A</v>
      </c>
      <c r="B11" s="394"/>
      <c r="C11" s="394"/>
      <c r="D11" s="394"/>
      <c r="E11" s="5"/>
      <c r="F11" s="6"/>
      <c r="G11" s="12"/>
      <c r="H11" s="5"/>
      <c r="I11" s="300"/>
      <c r="J11" s="52"/>
    </row>
    <row r="12" spans="1:12">
      <c r="A12" s="394" t="e">
        <f>VLOOKUP(A10,'Liste Clients'!$B$4:$J$60,5,FALSE)</f>
        <v>#N/A</v>
      </c>
      <c r="B12" s="394"/>
      <c r="C12" s="394"/>
      <c r="D12" s="394"/>
      <c r="E12" s="5"/>
      <c r="F12" s="6"/>
      <c r="G12" s="5"/>
      <c r="H12" s="5"/>
      <c r="I12" s="300"/>
      <c r="J12" s="52"/>
    </row>
    <row r="13" spans="1:12">
      <c r="A13" s="394" t="e">
        <f>VLOOKUP(A10,'Liste Clients'!$B$4:$J$60,6,FALSE)</f>
        <v>#N/A</v>
      </c>
      <c r="B13" s="394"/>
      <c r="C13" s="394"/>
      <c r="D13" s="394"/>
      <c r="E13" s="5"/>
      <c r="F13" s="6"/>
      <c r="G13" s="5"/>
      <c r="H13" s="5"/>
      <c r="I13" s="300"/>
      <c r="J13" s="52"/>
    </row>
    <row r="14" spans="1:12" ht="15.75" thickBot="1">
      <c r="A14" s="395" t="e">
        <f>VLOOKUP(A10,'Liste Clients'!$B$4:$J$60,7,FALSE)</f>
        <v>#N/A</v>
      </c>
      <c r="B14" s="395"/>
      <c r="C14" s="395"/>
      <c r="D14" s="395"/>
      <c r="E14" s="5"/>
      <c r="F14" s="6"/>
      <c r="G14" s="5"/>
      <c r="H14" s="5"/>
      <c r="I14" s="300"/>
      <c r="J14" s="52"/>
    </row>
    <row r="15" spans="1:12" ht="16.5" thickTop="1">
      <c r="A15" s="396" t="s">
        <v>356</v>
      </c>
      <c r="B15" s="397"/>
      <c r="C15" s="397"/>
      <c r="D15" s="397"/>
      <c r="E15" s="397"/>
      <c r="F15" s="397"/>
      <c r="G15" s="397"/>
      <c r="H15" s="398"/>
      <c r="I15" s="300"/>
      <c r="J15" s="52"/>
    </row>
    <row r="16" spans="1:12" ht="15.75">
      <c r="A16" s="77" t="s">
        <v>374</v>
      </c>
      <c r="B16" s="399" t="e">
        <f>VLOOKUP($J$2,'BD_Logistique &amp; Directives'!A:CU,7,FALSE)</f>
        <v>#N/A</v>
      </c>
      <c r="C16" s="399"/>
      <c r="D16" s="399"/>
      <c r="E16" s="399"/>
      <c r="F16" s="399"/>
      <c r="G16" s="5"/>
      <c r="H16" s="20"/>
      <c r="I16" s="300"/>
      <c r="J16" s="52"/>
    </row>
    <row r="17" spans="1:10" ht="15.75">
      <c r="A17" s="77" t="s">
        <v>357</v>
      </c>
      <c r="B17" s="399" t="e">
        <f>VLOOKUP($J$2,'BD_Logistique &amp; Directives'!A:CU,8,FALSE)</f>
        <v>#N/A</v>
      </c>
      <c r="C17" s="399"/>
      <c r="D17" s="399"/>
      <c r="E17" s="76"/>
      <c r="F17" s="6"/>
      <c r="G17" s="5"/>
      <c r="H17" s="20"/>
      <c r="I17" s="300"/>
      <c r="J17" s="52"/>
    </row>
    <row r="18" spans="1:10" ht="18.75">
      <c r="A18" s="400" t="str">
        <f>VLOOKUP($J$2,'BD_Logistique &amp; Directives'!A:CU,9,FALSE)</f>
        <v>Forzani</v>
      </c>
      <c r="B18" s="401"/>
      <c r="C18" s="401"/>
      <c r="D18" s="401"/>
      <c r="E18" s="401"/>
      <c r="F18" s="401"/>
      <c r="G18" s="401"/>
      <c r="H18" s="20"/>
      <c r="I18" s="300"/>
      <c r="J18" s="52"/>
    </row>
    <row r="19" spans="1:10" ht="19.5" thickBot="1">
      <c r="A19" s="402"/>
      <c r="B19" s="403"/>
      <c r="C19" s="403"/>
      <c r="D19" s="403"/>
      <c r="E19" s="403"/>
      <c r="F19" s="403"/>
      <c r="G19" s="403"/>
      <c r="H19" s="65"/>
      <c r="I19" s="300"/>
      <c r="J19" s="52"/>
    </row>
    <row r="20" spans="1:10" ht="15.75" thickTop="1">
      <c r="A20" s="177" t="s">
        <v>375</v>
      </c>
      <c r="B20" s="178"/>
      <c r="C20" s="178"/>
      <c r="D20" s="178"/>
      <c r="E20" s="178"/>
      <c r="F20" s="178"/>
      <c r="G20" s="178"/>
      <c r="H20" s="179"/>
      <c r="I20" s="300"/>
      <c r="J20" s="52"/>
    </row>
    <row r="21" spans="1:10">
      <c r="A21" s="67"/>
      <c r="B21" s="12" t="s">
        <v>376</v>
      </c>
      <c r="C21" s="404" t="e">
        <f>VLOOKUP($J$2,'BD_Logistique &amp; Directives'!A:CU,11,FALSE)</f>
        <v>#N/A</v>
      </c>
      <c r="D21" s="404"/>
      <c r="E21" s="404"/>
      <c r="F21" s="404"/>
      <c r="G21" s="404"/>
      <c r="H21" s="405"/>
      <c r="I21" s="300"/>
      <c r="J21" s="52"/>
    </row>
    <row r="22" spans="1:10">
      <c r="A22" s="32" t="s">
        <v>377</v>
      </c>
      <c r="B22" s="406">
        <f>VLOOKUP($J$2,'BD_Logistique &amp; Directives'!A:CU,12,FALSE)</f>
        <v>43514</v>
      </c>
      <c r="C22" s="406"/>
      <c r="D22" s="34" t="s">
        <v>378</v>
      </c>
      <c r="E22" s="406">
        <f>VLOOKUP($J$2,'BD_Logistique &amp; Directives'!A:CU,13,FALSE)</f>
        <v>43152</v>
      </c>
      <c r="F22" s="406"/>
      <c r="G22" s="406"/>
      <c r="H22" s="21" t="str">
        <f>IF(C22&gt;0,D22*E22*C22,"")</f>
        <v/>
      </c>
      <c r="I22" s="300"/>
      <c r="J22" s="52"/>
    </row>
    <row r="23" spans="1:10">
      <c r="A23" s="32" t="s">
        <v>379</v>
      </c>
      <c r="B23" s="407" t="e">
        <f>VLOOKUP($J$2,'BD_Logistique &amp; Directives'!A:CU,10,FALSE)</f>
        <v>#N/A</v>
      </c>
      <c r="C23" s="407"/>
      <c r="D23" s="407"/>
      <c r="E23" s="407"/>
      <c r="F23" s="407"/>
      <c r="G23" s="407"/>
      <c r="H23" s="408"/>
      <c r="I23" s="300"/>
      <c r="J23" s="52"/>
    </row>
    <row r="24" spans="1:10">
      <c r="A24" s="32" t="s">
        <v>380</v>
      </c>
      <c r="B24" s="386">
        <f>VLOOKUP($J$2,'BD_Logistique &amp; Directives'!A:CU,14,FALSE)</f>
        <v>0</v>
      </c>
      <c r="C24" s="386"/>
      <c r="D24" s="386"/>
      <c r="E24" s="386"/>
      <c r="F24" s="386"/>
      <c r="G24" s="386"/>
      <c r="H24" s="388"/>
      <c r="I24" s="300"/>
      <c r="J24" s="52"/>
    </row>
    <row r="25" spans="1:10">
      <c r="A25" s="66" t="s">
        <v>381</v>
      </c>
      <c r="B25" s="386">
        <f>VLOOKUP($J$2,'BD_Logistique &amp; Directives'!A:CU,20,FALSE)</f>
        <v>0</v>
      </c>
      <c r="C25" s="386"/>
      <c r="D25" s="386"/>
      <c r="E25" s="386"/>
      <c r="F25" s="386"/>
      <c r="G25" s="386"/>
      <c r="H25" s="388"/>
      <c r="I25" s="300"/>
      <c r="J25" s="52"/>
    </row>
    <row r="26" spans="1:10">
      <c r="A26" s="72" t="s">
        <v>335</v>
      </c>
      <c r="B26" s="15" t="e">
        <f>VLOOKUP($J$2,'BD_Logistique &amp; Directives'!A:CU,22,FALSE)</f>
        <v>#N/A</v>
      </c>
      <c r="C26" s="79"/>
      <c r="D26" s="79"/>
      <c r="E26" s="79"/>
      <c r="F26" s="79"/>
      <c r="G26" s="79"/>
      <c r="H26" s="71"/>
      <c r="I26" s="300"/>
      <c r="J26" s="52"/>
    </row>
    <row r="27" spans="1:10">
      <c r="A27" s="389" t="s">
        <v>336</v>
      </c>
      <c r="B27" s="298"/>
      <c r="C27" s="298"/>
      <c r="D27" s="298"/>
      <c r="E27" s="298"/>
      <c r="F27" s="298"/>
      <c r="G27" s="298"/>
      <c r="H27" s="390"/>
      <c r="I27" s="300"/>
      <c r="J27" s="52"/>
    </row>
    <row r="28" spans="1:10">
      <c r="A28" s="123" t="e">
        <f>VLOOKUP($J$2,'BD_Logistique &amp; Directives'!A:CU,41,FALSE)</f>
        <v>#N/A</v>
      </c>
      <c r="B28" s="184" t="e">
        <f>VLOOKUP($J$2,'BD_Logistique &amp; Directives'!A:CU,45,FALSE)</f>
        <v>#N/A</v>
      </c>
      <c r="C28" s="295" t="e">
        <f>VLOOKUP($J$2,'BD_Logistique &amp; Directives'!A:CU,49,FALSE)</f>
        <v>#N/A</v>
      </c>
      <c r="D28" s="295"/>
      <c r="E28" s="295" t="e">
        <f>VLOOKUP($J$2,'BD_Logistique &amp; Directives'!A:CU,53,FALSE)</f>
        <v>#N/A</v>
      </c>
      <c r="F28" s="295"/>
      <c r="G28" s="295"/>
      <c r="H28" s="126" t="e">
        <f>VLOOKUP($J$2,'BD_Logistique &amp; Directives'!A:CU,54,FALSE)</f>
        <v>#N/A</v>
      </c>
      <c r="I28" s="300"/>
      <c r="J28" s="52"/>
    </row>
    <row r="29" spans="1:10">
      <c r="A29" s="123" t="e">
        <f>VLOOKUP($J$2,'BD_Logistique &amp; Directives'!A:CU,42,FALSE)</f>
        <v>#N/A</v>
      </c>
      <c r="B29" s="184" t="e">
        <f>VLOOKUP($J$2,'BD_Logistique &amp; Directives'!A:CU,46,FALSE)</f>
        <v>#N/A</v>
      </c>
      <c r="C29" s="295" t="e">
        <f>VLOOKUP($J$2,'BD_Logistique &amp; Directives'!A:CU,50,FALSE)</f>
        <v>#N/A</v>
      </c>
      <c r="D29" s="295"/>
      <c r="E29" s="295" t="e">
        <f>VLOOKUP($J$2,'BD_Logistique &amp; Directives'!A:CU,55,FALSE)</f>
        <v>#N/A</v>
      </c>
      <c r="F29" s="295"/>
      <c r="G29" s="295"/>
      <c r="H29" s="95"/>
      <c r="I29" s="300"/>
      <c r="J29" s="52"/>
    </row>
    <row r="30" spans="1:10">
      <c r="A30" s="123" t="e">
        <f>VLOOKUP($J$2,'BD_Logistique &amp; Directives'!A:CU,43,FALSE)</f>
        <v>#N/A</v>
      </c>
      <c r="B30" s="184" t="e">
        <f>VLOOKUP($J$2,'BD_Logistique &amp; Directives'!A:CU,47,FALSE)</f>
        <v>#N/A</v>
      </c>
      <c r="C30" s="295" t="e">
        <f>VLOOKUP($J$2,'BD_Logistique &amp; Directives'!A:CU,51,FALSE)</f>
        <v>#N/A</v>
      </c>
      <c r="D30" s="295"/>
      <c r="E30" s="295" t="e">
        <f>VLOOKUP($J$2,'BD_Logistique &amp; Directives'!A:CU,56,FALSE)</f>
        <v>#N/A</v>
      </c>
      <c r="F30" s="295"/>
      <c r="G30" s="295"/>
      <c r="H30" s="95"/>
      <c r="I30" s="300"/>
      <c r="J30" s="52"/>
    </row>
    <row r="31" spans="1:10">
      <c r="A31" s="123" t="e">
        <f>VLOOKUP($J$2,'BD_Logistique &amp; Directives'!A:CU,44,FALSE)</f>
        <v>#N/A</v>
      </c>
      <c r="B31" s="184" t="e">
        <f>VLOOKUP($J$2,'BD_Logistique &amp; Directives'!A:CU,48,FALSE)</f>
        <v>#N/A</v>
      </c>
      <c r="C31" s="295" t="e">
        <f>VLOOKUP($J$2,'BD_Logistique &amp; Directives'!A:CU,52,FALSE)</f>
        <v>#N/A</v>
      </c>
      <c r="D31" s="295"/>
      <c r="E31" s="295" t="e">
        <f>VLOOKUP($J$2,'BD_Logistique &amp; Directives'!A:CU,57,FALSE)</f>
        <v>#N/A</v>
      </c>
      <c r="F31" s="295"/>
      <c r="G31" s="295"/>
      <c r="H31" s="95"/>
      <c r="I31" s="300"/>
      <c r="J31" s="52"/>
    </row>
    <row r="32" spans="1:10">
      <c r="A32" s="124" t="e">
        <f>VLOOKUP($J$2,'BD_Logistique &amp; Directives'!A:CU,58,FALSE)</f>
        <v>#N/A</v>
      </c>
      <c r="B32" s="4" t="e">
        <f>VLOOKUP($J$2,'BD_Logistique &amp; Directives'!A:CU,59,FALSE)</f>
        <v>#N/A</v>
      </c>
      <c r="C32" s="295" t="e">
        <f>VLOOKUP($J$2,'BD_Logistique &amp; Directives'!A:CU,60,FALSE)</f>
        <v>#N/A</v>
      </c>
      <c r="D32" s="295"/>
      <c r="E32" s="295" t="e">
        <f>VLOOKUP($J$2,'BD_Logistique &amp; Directives'!A:CU,61,FALSE)</f>
        <v>#N/A</v>
      </c>
      <c r="F32" s="295"/>
      <c r="G32" s="295"/>
      <c r="H32" s="96"/>
      <c r="I32" s="300"/>
      <c r="J32" s="52"/>
    </row>
    <row r="33" spans="1:10">
      <c r="A33" s="391" t="s">
        <v>382</v>
      </c>
      <c r="B33" s="392"/>
      <c r="C33" s="392"/>
      <c r="D33" s="392"/>
      <c r="E33" s="392"/>
      <c r="F33" s="392"/>
      <c r="G33" s="392"/>
      <c r="H33" s="393"/>
      <c r="I33" s="300"/>
      <c r="J33" s="52"/>
    </row>
    <row r="34" spans="1:10">
      <c r="A34" s="384" t="e">
        <f>VLOOKUP($J$2,'BD_Logistique &amp; Directives'!A:CU,62,FALSE)</f>
        <v>#N/A</v>
      </c>
      <c r="B34" s="300"/>
      <c r="C34" s="300" t="e">
        <f>VLOOKUP($J$2,'BD_Logistique &amp; Directives'!A:CU,65,FALSE)</f>
        <v>#N/A</v>
      </c>
      <c r="D34" s="300"/>
      <c r="E34" s="300"/>
      <c r="F34" s="300" t="e">
        <f>VLOOKUP($J$2,'BD_Logistique &amp; Directives'!A:CU,68,FALSE)</f>
        <v>#N/A</v>
      </c>
      <c r="G34" s="300"/>
      <c r="H34" s="385"/>
      <c r="I34" s="300"/>
      <c r="J34" s="52"/>
    </row>
    <row r="35" spans="1:10">
      <c r="A35" s="384" t="e">
        <f>VLOOKUP($J$2,'BD_Logistique &amp; Directives'!A:CU,63,FALSE)</f>
        <v>#N/A</v>
      </c>
      <c r="B35" s="300"/>
      <c r="C35" s="300" t="e">
        <f>VLOOKUP($J$2,'BD_Logistique &amp; Directives'!A:CU,66,FALSE)</f>
        <v>#N/A</v>
      </c>
      <c r="D35" s="300"/>
      <c r="E35" s="300"/>
      <c r="F35" s="300" t="e">
        <f>VLOOKUP($J$2,'BD_Logistique &amp; Directives'!A:CU,69,FALSE)</f>
        <v>#N/A</v>
      </c>
      <c r="G35" s="300"/>
      <c r="H35" s="385"/>
      <c r="I35" s="300"/>
      <c r="J35" s="52"/>
    </row>
    <row r="36" spans="1:10">
      <c r="A36" s="384" t="e">
        <f>VLOOKUP($J$2,'BD_Logistique &amp; Directives'!A:CU,64,FALSE)</f>
        <v>#N/A</v>
      </c>
      <c r="B36" s="300"/>
      <c r="C36" s="300" t="e">
        <f>VLOOKUP($J$2,'BD_Logistique &amp; Directives'!A:CU,67,FALSE)</f>
        <v>#N/A</v>
      </c>
      <c r="D36" s="300"/>
      <c r="E36" s="300"/>
      <c r="F36" s="300" t="e">
        <f>VLOOKUP($J$2,'BD_Logistique &amp; Directives'!A:CU,70,FALSE)</f>
        <v>#N/A</v>
      </c>
      <c r="G36" s="300"/>
      <c r="H36" s="385"/>
      <c r="I36" s="300"/>
      <c r="J36" s="52"/>
    </row>
    <row r="37" spans="1:10">
      <c r="A37" s="32"/>
      <c r="B37" s="15"/>
      <c r="C37" s="15"/>
      <c r="D37" s="79" t="str">
        <f>IF(C37&gt;0,(F37-E37)*24,"")</f>
        <v/>
      </c>
      <c r="E37" s="14"/>
      <c r="F37" s="78"/>
      <c r="G37" s="19" t="str">
        <f>IF(C37&gt;0,VLOOKUP($A$203,'Liste Clients'!A$4:AA6370,9,FALSE),"")</f>
        <v/>
      </c>
      <c r="H37" s="21" t="str">
        <f>IF(C37&gt;0,D37*G37*C37,"")</f>
        <v/>
      </c>
      <c r="I37" s="300"/>
      <c r="J37" s="52"/>
    </row>
    <row r="38" spans="1:10" ht="26.25">
      <c r="A38" s="33" t="s">
        <v>383</v>
      </c>
      <c r="B38" s="386" t="str">
        <f>VLOOKUP($J$2,'BD_Logistique &amp; Directives'!A:CU,16,FALSE)</f>
        <v>Auto perso</v>
      </c>
      <c r="C38" s="386"/>
      <c r="D38" s="387" t="s">
        <v>384</v>
      </c>
      <c r="E38" s="387"/>
      <c r="F38" s="386" t="str">
        <f>VLOOKUP($J$2,'BD_Logistique &amp; Directives'!A:CU,18,FALSE)</f>
        <v>Van</v>
      </c>
      <c r="G38" s="386"/>
      <c r="H38" s="388"/>
      <c r="I38" s="300"/>
      <c r="J38" s="52"/>
    </row>
    <row r="39" spans="1:10" ht="26.25">
      <c r="A39" s="33" t="s">
        <v>385</v>
      </c>
      <c r="B39" s="386" t="str">
        <f>VLOOKUP($J$2,'BD_Logistique &amp; Directives'!A:CU,15,FALSE)</f>
        <v>Sophie</v>
      </c>
      <c r="C39" s="386"/>
      <c r="D39" s="387" t="s">
        <v>386</v>
      </c>
      <c r="E39" s="387"/>
      <c r="F39" s="386" t="str">
        <f>VLOOKUP($J$2,'BD_Logistique &amp; Directives'!A:CU,17,FALSE)</f>
        <v>Lindsay RTR</v>
      </c>
      <c r="G39" s="386"/>
      <c r="H39" s="388"/>
      <c r="I39" s="300"/>
      <c r="J39" s="52"/>
    </row>
    <row r="40" spans="1:10" ht="26.25">
      <c r="A40" s="33" t="s">
        <v>387</v>
      </c>
      <c r="B40" s="377" t="e">
        <f>VLOOKUP($J$2,'BD_Logistique &amp; Directives'!A:CU,19,FALSE)</f>
        <v>#N/A</v>
      </c>
      <c r="C40" s="377"/>
      <c r="D40" s="377"/>
      <c r="E40" s="377"/>
      <c r="F40" s="377"/>
      <c r="G40" s="377"/>
      <c r="H40" s="378"/>
      <c r="I40" s="300"/>
      <c r="J40" s="52"/>
    </row>
    <row r="41" spans="1:10" ht="28.5" customHeight="1">
      <c r="A41" s="33" t="s">
        <v>388</v>
      </c>
      <c r="B41" s="377" t="e">
        <f>VLOOKUP($J$2,'BD_Logistique &amp; Directives'!A:CU,21,FALSE)</f>
        <v>#N/A</v>
      </c>
      <c r="C41" s="377"/>
      <c r="D41" s="377"/>
      <c r="E41" s="377"/>
      <c r="F41" s="377"/>
      <c r="G41" s="377"/>
      <c r="H41" s="378"/>
      <c r="I41" s="300"/>
      <c r="J41" s="52"/>
    </row>
    <row r="42" spans="1:10" ht="15" customHeight="1">
      <c r="A42" s="379" t="s">
        <v>389</v>
      </c>
      <c r="B42" s="380"/>
      <c r="C42" s="380"/>
      <c r="D42" s="380"/>
      <c r="E42" s="380"/>
      <c r="F42" s="380"/>
      <c r="G42" s="380"/>
      <c r="H42" s="381"/>
      <c r="I42" s="300"/>
      <c r="J42" s="52"/>
    </row>
    <row r="43" spans="1:10" ht="30" customHeight="1" thickBot="1">
      <c r="A43" s="13" t="s">
        <v>390</v>
      </c>
      <c r="B43" s="382" t="e">
        <f>VLOOKUP($J$2,'BD_Logistique &amp; Directives'!A:CU,40,FALSE)</f>
        <v>#N/A</v>
      </c>
      <c r="C43" s="382"/>
      <c r="D43" s="382"/>
      <c r="E43" s="382"/>
      <c r="F43" s="382"/>
      <c r="G43" s="382"/>
      <c r="H43" s="383"/>
      <c r="I43" s="300"/>
      <c r="J43" s="52"/>
    </row>
    <row r="44" spans="1:10" ht="16.5" thickTop="1" thickBot="1">
      <c r="A44" s="371" t="s">
        <v>391</v>
      </c>
      <c r="B44" s="372"/>
      <c r="C44" s="189" t="s">
        <v>392</v>
      </c>
      <c r="D44" s="88" t="s">
        <v>393</v>
      </c>
      <c r="E44" s="89" t="s">
        <v>394</v>
      </c>
      <c r="F44" s="90"/>
      <c r="G44" s="23"/>
      <c r="H44" s="24"/>
      <c r="I44" s="300"/>
      <c r="J44" s="52"/>
    </row>
    <row r="45" spans="1:10" ht="15.75" thickTop="1">
      <c r="A45" s="375" t="e">
        <f>VLOOKUP($J$2,'BD_Logistique &amp; Directives'!A:CU,23,FALSE)</f>
        <v>#N/A</v>
      </c>
      <c r="B45" s="376"/>
      <c r="C45" s="190" t="e">
        <f>VLOOKUP($J$2,'BD_Logistique &amp; Directives'!A:CU,24,FALSE)</f>
        <v>#N/A</v>
      </c>
      <c r="D45" s="81"/>
      <c r="E45" s="99"/>
      <c r="F45" s="100"/>
      <c r="G45" s="101"/>
      <c r="H45" s="102"/>
      <c r="I45" s="300"/>
      <c r="J45" s="52"/>
    </row>
    <row r="46" spans="1:10">
      <c r="A46" s="348" t="e">
        <f>VLOOKUP($J$2,#REF!,25,FALSE)</f>
        <v>#REF!</v>
      </c>
      <c r="B46" s="349"/>
      <c r="C46" s="191" t="e">
        <f>VLOOKUP($J$2,'BD_Logistique &amp; Directives'!A:CU,28,FALSE)</f>
        <v>#N/A</v>
      </c>
      <c r="D46" s="86"/>
      <c r="E46" s="82"/>
      <c r="F46" s="83"/>
      <c r="G46" s="84"/>
      <c r="H46" s="85"/>
      <c r="I46" s="300"/>
      <c r="J46" s="52"/>
    </row>
    <row r="47" spans="1:10">
      <c r="A47" s="348" t="e">
        <f>VLOOKUP($J$2,'BD_Logistique &amp; Directives'!A:CU,27,FALSE)</f>
        <v>#N/A</v>
      </c>
      <c r="B47" s="349"/>
      <c r="C47" s="191" t="e">
        <f>VLOOKUP($J$2,'BD_Logistique &amp; Directives'!A:CU,30,FALSE)</f>
        <v>#N/A</v>
      </c>
      <c r="D47" s="86"/>
      <c r="E47" s="82"/>
      <c r="F47" s="83"/>
      <c r="G47" s="84"/>
      <c r="H47" s="85"/>
      <c r="I47" s="300"/>
      <c r="J47" s="52"/>
    </row>
    <row r="48" spans="1:10">
      <c r="A48" s="348" t="e">
        <f>VLOOKUP($J$2,'BD_Logistique &amp; Directives'!A:CU,29,FALSE)</f>
        <v>#N/A</v>
      </c>
      <c r="B48" s="349"/>
      <c r="C48" s="191" t="e">
        <f>VLOOKUP($J$2,'BD_Logistique &amp; Directives'!A:CU,32,FALSE)</f>
        <v>#N/A</v>
      </c>
      <c r="D48" s="86"/>
      <c r="E48" s="82"/>
      <c r="F48" s="83"/>
      <c r="G48" s="84"/>
      <c r="H48" s="85"/>
      <c r="I48" s="300"/>
      <c r="J48" s="52"/>
    </row>
    <row r="49" spans="1:10">
      <c r="A49" s="348" t="e">
        <f>VLOOKUP($J$2,'BD_Logistique &amp; Directives'!A:CU,31,FALSE)</f>
        <v>#N/A</v>
      </c>
      <c r="B49" s="349"/>
      <c r="C49" s="191" t="e">
        <f>VLOOKUP($J$2,'BD_Logistique &amp; Directives'!A:CU,34,FALSE)</f>
        <v>#N/A</v>
      </c>
      <c r="D49" s="86"/>
      <c r="E49" s="82"/>
      <c r="F49" s="83"/>
      <c r="G49" s="84"/>
      <c r="H49" s="85"/>
      <c r="I49" s="300"/>
      <c r="J49" s="52"/>
    </row>
    <row r="50" spans="1:10">
      <c r="A50" s="348" t="e">
        <f>VLOOKUP($J$2,'BD_Logistique &amp; Directives'!A:CU,33,FALSE)</f>
        <v>#N/A</v>
      </c>
      <c r="B50" s="349"/>
      <c r="C50" s="191" t="e">
        <f>VLOOKUP($J$2,'BD_Logistique &amp; Directives'!A:CU,36,FALSE)</f>
        <v>#N/A</v>
      </c>
      <c r="D50" s="86"/>
      <c r="E50" s="82"/>
      <c r="F50" s="83"/>
      <c r="G50" s="84"/>
      <c r="H50" s="85"/>
      <c r="I50" s="300"/>
      <c r="J50" s="52"/>
    </row>
    <row r="51" spans="1:10">
      <c r="A51" s="348" t="e">
        <f>VLOOKUP($J$2,'BD_Logistique &amp; Directives'!A:CU,35,FALSE)</f>
        <v>#N/A</v>
      </c>
      <c r="B51" s="349"/>
      <c r="C51" s="191" t="e">
        <f>VLOOKUP($J$2,'BD_Logistique &amp; Directives'!A:CU,38,FALSE)</f>
        <v>#N/A</v>
      </c>
      <c r="D51" s="86"/>
      <c r="E51" s="82"/>
      <c r="F51" s="83"/>
      <c r="G51" s="84"/>
      <c r="H51" s="85"/>
      <c r="I51" s="300"/>
      <c r="J51" s="52"/>
    </row>
    <row r="52" spans="1:10">
      <c r="A52" s="348" t="e">
        <f>VLOOKUP($J$2,'BD_Logistique &amp; Directives'!A:CU,37,FALSE)</f>
        <v>#N/A</v>
      </c>
      <c r="B52" s="349"/>
      <c r="C52" s="180" t="e">
        <f>VLOOKUP($J$2,'BD_Logistique &amp; Directives'!A:CU,40,FALSE)</f>
        <v>#N/A</v>
      </c>
      <c r="D52" s="86"/>
      <c r="E52" s="82"/>
      <c r="F52" s="83"/>
      <c r="G52" s="84"/>
      <c r="H52" s="85"/>
      <c r="I52" s="300"/>
      <c r="J52" s="52"/>
    </row>
    <row r="53" spans="1:10">
      <c r="A53" s="348" t="e">
        <f>VLOOKUP($J$2,'BD_Logistique &amp; Directives'!A:CU,39,FALSE)</f>
        <v>#N/A</v>
      </c>
      <c r="B53" s="349"/>
      <c r="C53" s="87"/>
      <c r="D53" s="86"/>
      <c r="E53" s="82"/>
      <c r="F53" s="83"/>
      <c r="G53" s="84"/>
      <c r="H53" s="85"/>
      <c r="I53" s="300"/>
      <c r="J53" s="52"/>
    </row>
    <row r="54" spans="1:10">
      <c r="A54" s="103"/>
      <c r="B54" s="104"/>
      <c r="C54" s="105"/>
      <c r="D54" s="106"/>
      <c r="E54" s="107"/>
      <c r="F54" s="108"/>
      <c r="G54" s="109"/>
      <c r="H54" s="110"/>
      <c r="I54" s="300"/>
      <c r="J54" s="52"/>
    </row>
    <row r="55" spans="1:10" ht="15.75" thickBot="1">
      <c r="A55" s="16" t="s">
        <v>395</v>
      </c>
      <c r="B55" s="373">
        <f>VLOOKUP($J$2,'BD_Logistique &amp; Directives'!A:CU,14,FALSE)</f>
        <v>0</v>
      </c>
      <c r="C55" s="373"/>
      <c r="D55" s="373"/>
      <c r="E55" s="373"/>
      <c r="F55" s="373"/>
      <c r="G55" s="373"/>
      <c r="H55" s="374"/>
      <c r="I55" s="300"/>
      <c r="J55" s="52"/>
    </row>
    <row r="56" spans="1:10" ht="16.5" thickTop="1">
      <c r="A56" s="58"/>
      <c r="B56" s="184"/>
      <c r="C56" s="184"/>
      <c r="D56" s="59"/>
      <c r="E56" s="59"/>
      <c r="F56" s="60"/>
      <c r="G56" s="59"/>
      <c r="H56" s="61"/>
      <c r="I56" s="52"/>
      <c r="J56" s="52"/>
    </row>
    <row r="57" spans="1:10" ht="21">
      <c r="A57" s="56"/>
      <c r="B57" s="184"/>
      <c r="C57" s="184"/>
      <c r="D57" s="62"/>
      <c r="E57" s="62"/>
      <c r="F57" s="63"/>
      <c r="G57" s="62"/>
      <c r="H57" s="64"/>
      <c r="I57" s="295"/>
      <c r="J57" s="52"/>
    </row>
    <row r="58" spans="1:10" ht="74.25" customHeight="1">
      <c r="A58" s="56"/>
      <c r="B58" s="184"/>
      <c r="C58" s="184"/>
      <c r="D58" s="62"/>
      <c r="E58" s="62"/>
      <c r="F58" s="63"/>
      <c r="G58" s="62"/>
      <c r="H58" s="64"/>
      <c r="I58" s="295"/>
      <c r="J58" s="239"/>
    </row>
    <row r="59" spans="1:10" ht="26.25" customHeight="1">
      <c r="A59" s="39" t="s">
        <v>347</v>
      </c>
      <c r="B59" s="184"/>
      <c r="C59" s="353" t="s">
        <v>397</v>
      </c>
      <c r="D59" s="354"/>
      <c r="E59" s="354"/>
      <c r="F59" s="354"/>
      <c r="G59" s="354"/>
      <c r="H59" s="354"/>
      <c r="I59" s="295"/>
      <c r="J59" s="53"/>
    </row>
    <row r="60" spans="1:10" ht="21">
      <c r="A60" s="39" t="s">
        <v>349</v>
      </c>
      <c r="B60" s="184"/>
      <c r="C60" s="184"/>
      <c r="D60" s="333" t="s">
        <v>398</v>
      </c>
      <c r="E60" s="333"/>
      <c r="F60" s="333"/>
      <c r="G60" s="333"/>
      <c r="H60" s="91" t="str">
        <f>VLOOKUP($J$2,'BD_Logistique &amp; Directives'!A:CU,1,FALSE)</f>
        <v>G_LOG_902</v>
      </c>
      <c r="I60" s="295"/>
      <c r="J60" s="52"/>
    </row>
    <row r="61" spans="1:10" ht="21">
      <c r="A61" s="39" t="s">
        <v>351</v>
      </c>
      <c r="B61" s="184"/>
      <c r="C61" s="184"/>
      <c r="D61" s="62"/>
      <c r="E61" s="62"/>
      <c r="F61" s="92"/>
      <c r="G61" s="93"/>
      <c r="H61" s="64"/>
      <c r="I61" s="295"/>
      <c r="J61" s="52"/>
    </row>
    <row r="62" spans="1:10" ht="21">
      <c r="A62" s="39" t="s">
        <v>353</v>
      </c>
      <c r="B62" s="184"/>
      <c r="C62" s="184"/>
      <c r="D62" s="62"/>
      <c r="E62" s="62"/>
      <c r="F62" s="63"/>
      <c r="G62" s="62"/>
      <c r="H62" s="64"/>
      <c r="I62" s="295"/>
      <c r="J62" s="52"/>
    </row>
    <row r="63" spans="1:10" ht="6" customHeight="1">
      <c r="A63" s="39"/>
      <c r="B63" s="52"/>
      <c r="C63" s="52"/>
      <c r="D63" s="52"/>
      <c r="E63" s="52"/>
      <c r="F63" s="52"/>
      <c r="G63" s="52"/>
      <c r="H63" s="52"/>
      <c r="I63" s="295"/>
      <c r="J63" s="52"/>
    </row>
    <row r="64" spans="1:10" ht="3" customHeight="1" thickBot="1">
      <c r="A64" s="355"/>
      <c r="B64" s="355"/>
      <c r="C64" s="355"/>
      <c r="D64" s="355"/>
      <c r="E64" s="355"/>
      <c r="F64" s="355"/>
      <c r="G64" s="355"/>
      <c r="H64" s="355"/>
      <c r="I64" s="295"/>
      <c r="J64" s="52"/>
    </row>
    <row r="65" spans="1:10" ht="26.25">
      <c r="A65" s="356" t="s">
        <v>16</v>
      </c>
      <c r="B65" s="357"/>
      <c r="C65" s="357"/>
      <c r="D65" s="357"/>
      <c r="E65" s="357"/>
      <c r="F65" s="357"/>
      <c r="G65" s="357"/>
      <c r="H65" s="358"/>
      <c r="I65" s="295"/>
      <c r="J65" s="52"/>
    </row>
    <row r="66" spans="1:10" ht="23.25">
      <c r="A66" s="359" t="str">
        <f>VLOOKUP($J$2,'BD_Logistique &amp; Directives'!A:CU,9,FALSE)</f>
        <v>Forzani</v>
      </c>
      <c r="B66" s="360"/>
      <c r="C66" s="360"/>
      <c r="D66" s="360"/>
      <c r="E66" s="360"/>
      <c r="F66" s="360"/>
      <c r="G66" s="360"/>
      <c r="H66" s="361"/>
      <c r="I66" s="295"/>
      <c r="J66" s="52"/>
    </row>
    <row r="67" spans="1:10" ht="15.75">
      <c r="A67" s="362" t="e">
        <f>VLOOKUP($J$2,'BD_Logistique &amp; Directives'!A:CU,10,FALSE)</f>
        <v>#N/A</v>
      </c>
      <c r="B67" s="363"/>
      <c r="C67" s="363"/>
      <c r="D67" s="363"/>
      <c r="E67" s="363"/>
      <c r="F67" s="363"/>
      <c r="G67" s="363"/>
      <c r="H67" s="364"/>
      <c r="I67" s="295"/>
      <c r="J67" s="52"/>
    </row>
    <row r="68" spans="1:10" ht="21">
      <c r="A68" s="365" t="s">
        <v>399</v>
      </c>
      <c r="B68" s="366"/>
      <c r="C68" s="346" t="e">
        <f>VLOOKUP($J$2,'BD_Logistique &amp; Directives'!A:CU,11,FALSE)</f>
        <v>#N/A</v>
      </c>
      <c r="D68" s="346"/>
      <c r="E68" s="346"/>
      <c r="F68" s="346"/>
      <c r="G68" s="346"/>
      <c r="H68" s="26"/>
      <c r="I68" s="295"/>
      <c r="J68" s="52"/>
    </row>
    <row r="69" spans="1:10" ht="21.75" thickBot="1">
      <c r="A69" s="27"/>
      <c r="B69" s="185"/>
      <c r="C69" s="367" t="e">
        <f>VLOOKUP($J$2,'BD_Logistique &amp; Directives'!A:CU,79,FALSE)</f>
        <v>#N/A</v>
      </c>
      <c r="D69" s="367"/>
      <c r="E69" s="367"/>
      <c r="F69" s="367"/>
      <c r="G69" s="367"/>
      <c r="H69" s="28"/>
      <c r="I69" s="295"/>
      <c r="J69" s="52"/>
    </row>
    <row r="70" spans="1:10" ht="21">
      <c r="A70" s="56"/>
      <c r="B70" s="184"/>
      <c r="C70" s="184"/>
      <c r="D70" s="62"/>
      <c r="E70" s="62"/>
      <c r="F70" s="63"/>
      <c r="G70" s="62"/>
      <c r="H70" s="64"/>
      <c r="I70" s="295"/>
      <c r="J70" s="52"/>
    </row>
    <row r="71" spans="1:10" ht="21">
      <c r="A71" s="94" t="s">
        <v>400</v>
      </c>
      <c r="B71" s="184"/>
      <c r="C71" s="184"/>
      <c r="D71" s="62"/>
      <c r="E71" s="62"/>
      <c r="F71" s="63"/>
      <c r="G71" s="62"/>
      <c r="H71" s="64"/>
      <c r="I71" s="295"/>
      <c r="J71" s="52"/>
    </row>
    <row r="72" spans="1:10" ht="47.25" customHeight="1">
      <c r="A72" s="368">
        <f>VLOOKUP($J$2,'BD_Logistique &amp; Directives'!A:CU,80,FALSE)</f>
        <v>0</v>
      </c>
      <c r="B72" s="368"/>
      <c r="C72" s="368"/>
      <c r="D72" s="368"/>
      <c r="E72" s="368"/>
      <c r="F72" s="368"/>
      <c r="G72" s="368"/>
      <c r="H72" s="368"/>
      <c r="I72" s="295"/>
      <c r="J72" s="52"/>
    </row>
    <row r="73" spans="1:10" ht="43.5" customHeight="1">
      <c r="A73" s="369">
        <f>VLOOKUP($J$2,'BD_Logistique &amp; Directives'!A:CU,81,FALSE)</f>
        <v>0</v>
      </c>
      <c r="B73" s="369"/>
      <c r="C73" s="369"/>
      <c r="D73" s="369"/>
      <c r="E73" s="369"/>
      <c r="F73" s="369"/>
      <c r="G73" s="369"/>
      <c r="H73" s="369"/>
      <c r="I73" s="295"/>
      <c r="J73" s="52"/>
    </row>
    <row r="74" spans="1:10" ht="40.5" customHeight="1">
      <c r="A74" s="369">
        <f>VLOOKUP($J$2,'BD_Logistique &amp; Directives'!A:CU,82,FALSE)</f>
        <v>0</v>
      </c>
      <c r="B74" s="369"/>
      <c r="C74" s="369"/>
      <c r="D74" s="369"/>
      <c r="E74" s="369"/>
      <c r="F74" s="369"/>
      <c r="G74" s="369"/>
      <c r="H74" s="369"/>
      <c r="I74" s="295"/>
      <c r="J74" s="52"/>
    </row>
    <row r="75" spans="1:10" ht="39" customHeight="1">
      <c r="A75" s="369" t="e">
        <f>VLOOKUP($J$2,'BD_Logistique &amp; Directives'!A:CU,83,FALSE)</f>
        <v>#N/A</v>
      </c>
      <c r="B75" s="369"/>
      <c r="C75" s="369"/>
      <c r="D75" s="369"/>
      <c r="E75" s="369"/>
      <c r="F75" s="369"/>
      <c r="G75" s="369"/>
      <c r="H75" s="369"/>
      <c r="I75" s="295"/>
      <c r="J75" s="52"/>
    </row>
    <row r="76" spans="1:10" ht="39.75" customHeight="1">
      <c r="A76" s="369" t="e">
        <f>VLOOKUP($J$2,'BD_Logistique &amp; Directives'!A:CU,84,FALSE)</f>
        <v>#N/A</v>
      </c>
      <c r="B76" s="369"/>
      <c r="C76" s="369"/>
      <c r="D76" s="369"/>
      <c r="E76" s="369"/>
      <c r="F76" s="369"/>
      <c r="G76" s="369"/>
      <c r="H76" s="369"/>
      <c r="I76" s="295"/>
      <c r="J76" s="52"/>
    </row>
    <row r="77" spans="1:10" ht="35.25" customHeight="1">
      <c r="A77" s="369" t="e">
        <f>VLOOKUP($J$2,'BD_Logistique &amp; Directives'!A:CU,85,FALSE)</f>
        <v>#N/A</v>
      </c>
      <c r="B77" s="369"/>
      <c r="C77" s="369"/>
      <c r="D77" s="369"/>
      <c r="E77" s="369"/>
      <c r="F77" s="369"/>
      <c r="G77" s="369"/>
      <c r="H77" s="369"/>
      <c r="I77" s="295"/>
      <c r="J77" s="52"/>
    </row>
    <row r="78" spans="1:10" ht="29.25" customHeight="1">
      <c r="A78" s="370" t="s">
        <v>401</v>
      </c>
      <c r="B78" s="370"/>
      <c r="C78" s="343" t="str">
        <f>IF(VLOOKUP($J$2,'BD_Logistique &amp; Directives'!A:CU,86,FALSE)&gt;0,VLOOKUP($J$2,'BD_Logistique &amp; Directives'!A:CU,86,FALSE),"")</f>
        <v>Polo marin</v>
      </c>
      <c r="D78" s="343"/>
      <c r="E78" s="343"/>
      <c r="F78" s="300" t="str">
        <f>IF(VLOOKUP($J$2,'BD_Logistique &amp; Directives'!A:CU,91,FALSE)&gt;0,VLOOKUP($J$2,'BD_Logistique &amp; Directives'!A:CU,91,FALSE),"")</f>
        <v/>
      </c>
      <c r="G78" s="300"/>
      <c r="H78" s="300"/>
      <c r="I78" s="295"/>
      <c r="J78" s="52"/>
    </row>
    <row r="79" spans="1:10">
      <c r="A79" s="342"/>
      <c r="B79" s="342"/>
      <c r="C79" s="343" t="str">
        <f>IF(VLOOKUP($J$2,'BD_Logistique &amp; Directives'!A:CU,87,FALSE)&gt;0,VLOOKUP($J$2,'BD_Logistique &amp; Directives'!A:CU,87,FALSE),"")</f>
        <v>Pantalons bleus</v>
      </c>
      <c r="D79" s="343"/>
      <c r="E79" s="343"/>
      <c r="F79" s="300" t="str">
        <f>IF(VLOOKUP($J$2,'BD_Logistique &amp; Directives'!A:CU,92,FALSE)&gt;0,VLOOKUP($J$2,'BD_Logistique &amp; Directives'!A:CU,92,FALSE),"")</f>
        <v/>
      </c>
      <c r="G79" s="300"/>
      <c r="H79" s="300"/>
      <c r="I79" s="295"/>
      <c r="J79" s="52"/>
    </row>
    <row r="80" spans="1:10">
      <c r="A80" s="343" t="str">
        <f>IF(VLOOKUP($J$2,'BD_Logistique &amp; Directives'!A:CU,96,FALSE)&gt;0,VLOOKUP($J$2,'BD_Logistique &amp; Directives'!A:CU,96,FALSE),"")</f>
        <v/>
      </c>
      <c r="B80" s="343"/>
      <c r="C80" s="343" t="str">
        <f>IF(VLOOKUP($J$2,'BD_Logistique &amp; Directives'!A:CU,88,FALSE)&gt;0,VLOOKUP($J$2,'BD_Logistique &amp; Directives'!A:CU,88,FALSE),"")</f>
        <v>Souliers acceptés</v>
      </c>
      <c r="D80" s="343"/>
      <c r="E80" s="343"/>
      <c r="F80" s="300" t="str">
        <f>IF(VLOOKUP($J$2,'BD_Logistique &amp; Directives'!A:CU,93,FALSE)&gt;0,VLOOKUP($J$2,'BD_Logistique &amp; Directives'!A:CU,93,FALSE),"")</f>
        <v/>
      </c>
      <c r="G80" s="300"/>
      <c r="H80" s="300"/>
      <c r="I80" s="295"/>
      <c r="J80" s="52"/>
    </row>
    <row r="81" spans="1:10">
      <c r="A81" s="343" t="str">
        <f>IF(VLOOKUP($J$2,'BD_Logistique &amp; Directives'!A:CU,97,FALSE)&gt;0,VLOOKUP($J$2,'BD_Logistique &amp; Directives'!A:CU,97,FALSE),"")</f>
        <v/>
      </c>
      <c r="B81" s="343"/>
      <c r="C81" s="343" t="str">
        <f>IF(VLOOKUP($J$2,'BD_Logistique &amp; Directives'!A:CU,89,FALSE)&gt;0,VLOOKUP($J$2,'BD_Logistique &amp; Directives'!A:CU,89,FALSE),"")</f>
        <v/>
      </c>
      <c r="D81" s="343"/>
      <c r="E81" s="343"/>
      <c r="F81" s="300" t="str">
        <f>IF(VLOOKUP($J$2,'BD_Logistique &amp; Directives'!A:CU,94,FALSE)&gt;0,VLOOKUP($J$2,'BD_Logistique &amp; Directives'!A:CU,94,FALSE),"")</f>
        <v/>
      </c>
      <c r="G81" s="300"/>
      <c r="H81" s="300"/>
      <c r="I81" s="295"/>
      <c r="J81" s="52"/>
    </row>
    <row r="82" spans="1:10" ht="24" customHeight="1">
      <c r="A82" s="351" t="str">
        <f>IF(VLOOKUP($J$2,'BD_Logistique &amp; Directives'!A:CU,98,FALSE)&gt;0,VLOOKUP($J$2,'BD_Logistique &amp; Directives'!A:CU,98,FALSE),"")</f>
        <v/>
      </c>
      <c r="B82" s="351"/>
      <c r="C82" s="351" t="str">
        <f>IF(VLOOKUP($J$2,'BD_Logistique &amp; Directives'!A:CU,90,FALSE)&gt;0,VLOOKUP($J$2,'BD_Logistique &amp; Directives'!A:CU,90,FALSE),"")</f>
        <v/>
      </c>
      <c r="D82" s="351"/>
      <c r="E82" s="351"/>
      <c r="F82" s="352" t="str">
        <f>IF(VLOOKUP($J$2,'BD_Logistique &amp; Directives'!A:CU,95,FALSE)&gt;0,VLOOKUP($J$2,'BD_Logistique &amp; Directives'!A:CU,95,FALSE),"")</f>
        <v/>
      </c>
      <c r="G82" s="352"/>
      <c r="H82" s="352"/>
      <c r="I82" s="295"/>
      <c r="J82" s="52"/>
    </row>
    <row r="83" spans="1:10" ht="255" customHeight="1">
      <c r="A83" s="340" t="s">
        <v>402</v>
      </c>
      <c r="B83" s="341"/>
      <c r="C83" s="341"/>
      <c r="D83" s="341"/>
      <c r="E83" s="341"/>
      <c r="F83" s="341"/>
      <c r="G83" s="341"/>
      <c r="H83" s="341"/>
      <c r="I83" s="295"/>
      <c r="J83" s="52"/>
    </row>
    <row r="84" spans="1:10" ht="21">
      <c r="A84" s="7"/>
      <c r="B84" s="4"/>
      <c r="C84" s="4"/>
      <c r="D84" s="17"/>
      <c r="E84" s="17"/>
      <c r="F84" s="18"/>
      <c r="G84" s="17"/>
      <c r="H84" s="22"/>
      <c r="I84" s="5"/>
      <c r="J84" s="52"/>
    </row>
    <row r="85" spans="1:10" ht="21">
      <c r="A85" s="350"/>
      <c r="B85" s="350"/>
      <c r="C85" s="350"/>
      <c r="D85" s="350"/>
      <c r="E85" s="350"/>
      <c r="F85" s="350"/>
      <c r="G85" s="350"/>
      <c r="H85" s="22"/>
      <c r="I85" s="5"/>
      <c r="J85" s="52"/>
    </row>
  </sheetData>
  <protectedRanges>
    <protectedRange sqref="J2" name="choix Logistique_2"/>
  </protectedRanges>
  <mergeCells count="96">
    <mergeCell ref="A11:D11"/>
    <mergeCell ref="A12:D12"/>
    <mergeCell ref="A13:D13"/>
    <mergeCell ref="B25:H25"/>
    <mergeCell ref="A14:D14"/>
    <mergeCell ref="A15:H15"/>
    <mergeCell ref="B16:F16"/>
    <mergeCell ref="B17:D17"/>
    <mergeCell ref="A18:G18"/>
    <mergeCell ref="A19:G19"/>
    <mergeCell ref="C21:H21"/>
    <mergeCell ref="B22:C22"/>
    <mergeCell ref="E22:G22"/>
    <mergeCell ref="B23:H23"/>
    <mergeCell ref="B24:H24"/>
    <mergeCell ref="A34:B34"/>
    <mergeCell ref="C34:E34"/>
    <mergeCell ref="F34:H34"/>
    <mergeCell ref="A27:H27"/>
    <mergeCell ref="C28:D28"/>
    <mergeCell ref="E28:G28"/>
    <mergeCell ref="C29:D29"/>
    <mergeCell ref="E29:G29"/>
    <mergeCell ref="C30:D30"/>
    <mergeCell ref="E30:G30"/>
    <mergeCell ref="C31:D31"/>
    <mergeCell ref="E31:G31"/>
    <mergeCell ref="C32:D32"/>
    <mergeCell ref="E32:G32"/>
    <mergeCell ref="A33:H33"/>
    <mergeCell ref="B40:H40"/>
    <mergeCell ref="B41:H41"/>
    <mergeCell ref="A42:H42"/>
    <mergeCell ref="B43:H43"/>
    <mergeCell ref="A35:B35"/>
    <mergeCell ref="C35:E35"/>
    <mergeCell ref="F35:H35"/>
    <mergeCell ref="A36:B36"/>
    <mergeCell ref="C36:E36"/>
    <mergeCell ref="F36:H36"/>
    <mergeCell ref="B38:C38"/>
    <mergeCell ref="D38:E38"/>
    <mergeCell ref="F38:H38"/>
    <mergeCell ref="B39:C39"/>
    <mergeCell ref="D39:E39"/>
    <mergeCell ref="F39:H39"/>
    <mergeCell ref="A44:B44"/>
    <mergeCell ref="A74:H74"/>
    <mergeCell ref="A52:B52"/>
    <mergeCell ref="A53:B53"/>
    <mergeCell ref="B55:H55"/>
    <mergeCell ref="A50:B50"/>
    <mergeCell ref="A45:B45"/>
    <mergeCell ref="A46:B46"/>
    <mergeCell ref="A47:B47"/>
    <mergeCell ref="A48:B48"/>
    <mergeCell ref="A49:B49"/>
    <mergeCell ref="I57:I83"/>
    <mergeCell ref="C59:H59"/>
    <mergeCell ref="A64:H64"/>
    <mergeCell ref="A65:H65"/>
    <mergeCell ref="A66:H66"/>
    <mergeCell ref="A67:H67"/>
    <mergeCell ref="A68:B68"/>
    <mergeCell ref="C68:G68"/>
    <mergeCell ref="C69:G69"/>
    <mergeCell ref="A72:H72"/>
    <mergeCell ref="A73:H73"/>
    <mergeCell ref="A75:H75"/>
    <mergeCell ref="A76:H76"/>
    <mergeCell ref="A77:H77"/>
    <mergeCell ref="A78:B78"/>
    <mergeCell ref="C78:E78"/>
    <mergeCell ref="A85:G85"/>
    <mergeCell ref="A81:B81"/>
    <mergeCell ref="C81:E81"/>
    <mergeCell ref="F81:H81"/>
    <mergeCell ref="A82:B82"/>
    <mergeCell ref="C82:E82"/>
    <mergeCell ref="F82:H82"/>
    <mergeCell ref="F80:H80"/>
    <mergeCell ref="F78:H78"/>
    <mergeCell ref="D60:G60"/>
    <mergeCell ref="J2:L3"/>
    <mergeCell ref="A83:H83"/>
    <mergeCell ref="A79:B79"/>
    <mergeCell ref="C79:E79"/>
    <mergeCell ref="F79:H79"/>
    <mergeCell ref="A80:B80"/>
    <mergeCell ref="C80:E80"/>
    <mergeCell ref="I2:I55"/>
    <mergeCell ref="F3:H3"/>
    <mergeCell ref="F5:G5"/>
    <mergeCell ref="G6:H6"/>
    <mergeCell ref="A10:D10"/>
    <mergeCell ref="A51:B51"/>
  </mergeCells>
  <hyperlinks>
    <hyperlink ref="A7" r:id="rId1" display="http://www.gmuqc.com/" xr:uid="{00000000-0004-0000-1100-000000000000}"/>
    <hyperlink ref="A62" r:id="rId2" display="http://www.gmuqc.com/" xr:uid="{00000000-0004-0000-1100-000001000000}"/>
  </hyperlinks>
  <pageMargins left="0.7" right="0.7" top="0.75" bottom="0.75" header="0.3" footer="0.3"/>
  <pageSetup scale="67" orientation="portrait" horizontalDpi="4294967293" r:id="rId3"/>
  <rowBreaks count="1" manualBreakCount="1">
    <brk id="56" max="7" man="1"/>
  </rowBreaks>
  <drawing r:id="rId4"/>
  <extLst>
    <ext xmlns:x14="http://schemas.microsoft.com/office/spreadsheetml/2009/9/main" uri="{CCE6A557-97BC-4b89-ADB6-D9C93CAAB3DF}">
      <x14:dataValidations xmlns:xm="http://schemas.microsoft.com/office/excel/2006/main" count="2">
        <x14:dataValidation type="list" allowBlank="1" showInputMessage="1" showErrorMessage="1" promptTitle="selectionner le no soum" xr:uid="{00000000-0002-0000-1100-000000000000}">
          <x14:formula1>
            <xm:f>'C:\Users\sophie\Dropbox\Evolusoins GMU 2018\Admin\[Sommaire Transitoire GMU-Evolu.xlsm]Sommaire SOUMISSIONS'!#REF!</xm:f>
          </x14:formula1>
          <xm:sqref>F4</xm:sqref>
        </x14:dataValidation>
        <x14:dataValidation type="list" allowBlank="1" showInputMessage="1" showErrorMessage="1" xr:uid="{00000000-0002-0000-1100-000001000000}">
          <x14:formula1>
            <xm:f>'BD_Logistique &amp; Directives'!$A:$A</xm:f>
          </x14:formula1>
          <xm:sqref>J2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3">
    <tabColor rgb="FFFFC000"/>
  </sheetPr>
  <dimension ref="A1:CR57"/>
  <sheetViews>
    <sheetView workbookViewId="0">
      <selection activeCell="F4" sqref="F4"/>
    </sheetView>
  </sheetViews>
  <sheetFormatPr baseColWidth="10" defaultColWidth="11.42578125" defaultRowHeight="15"/>
  <cols>
    <col min="1" max="1" width="22.42578125" customWidth="1"/>
    <col min="2" max="2" width="36.42578125" customWidth="1"/>
    <col min="3" max="3" width="37" customWidth="1"/>
    <col min="4" max="4" width="15.85546875" customWidth="1"/>
    <col min="7" max="7" width="30.5703125" customWidth="1"/>
    <col min="8" max="8" width="33.140625" customWidth="1"/>
    <col min="9" max="9" width="35" customWidth="1"/>
    <col min="10" max="10" width="30.42578125" customWidth="1"/>
    <col min="11" max="11" width="13.85546875" customWidth="1"/>
    <col min="12" max="12" width="18.5703125" customWidth="1"/>
    <col min="13" max="13" width="21" customWidth="1"/>
    <col min="15" max="15" width="21" customWidth="1"/>
    <col min="16" max="16" width="18.5703125" customWidth="1"/>
    <col min="17" max="17" width="23.7109375" customWidth="1"/>
    <col min="18" max="18" width="22" customWidth="1"/>
    <col min="19" max="19" width="18.140625" customWidth="1"/>
    <col min="20" max="20" width="19.140625" customWidth="1"/>
    <col min="21" max="21" width="24" customWidth="1"/>
    <col min="22" max="22" width="25.140625" customWidth="1"/>
    <col min="23" max="23" width="13.7109375" customWidth="1"/>
    <col min="24" max="24" width="11.85546875" customWidth="1"/>
    <col min="25" max="25" width="16.5703125" customWidth="1"/>
    <col min="26" max="26" width="12.28515625" customWidth="1"/>
    <col min="27" max="27" width="32.85546875" customWidth="1"/>
    <col min="28" max="28" width="24.28515625" customWidth="1"/>
    <col min="29" max="29" width="17.28515625" customWidth="1"/>
    <col min="30" max="30" width="13" customWidth="1"/>
    <col min="31" max="31" width="19.28515625" customWidth="1"/>
    <col min="32" max="32" width="22.28515625" customWidth="1"/>
    <col min="33" max="33" width="28.7109375" customWidth="1"/>
    <col min="34" max="34" width="35.5703125" customWidth="1"/>
    <col min="35" max="35" width="22.7109375" customWidth="1"/>
    <col min="36" max="36" width="26.140625" customWidth="1"/>
    <col min="37" max="37" width="22.140625" customWidth="1"/>
    <col min="38" max="38" width="19.28515625" customWidth="1"/>
    <col min="39" max="39" width="14.42578125" customWidth="1"/>
    <col min="40" max="40" width="12.85546875" customWidth="1"/>
    <col min="41" max="41" width="50.5703125" customWidth="1"/>
    <col min="42" max="42" width="40.7109375" customWidth="1"/>
    <col min="43" max="43" width="39.140625" customWidth="1"/>
    <col min="44" max="44" width="26.7109375" customWidth="1"/>
    <col min="45" max="45" width="26.140625" customWidth="1"/>
    <col min="46" max="46" width="37.140625" customWidth="1"/>
    <col min="47" max="47" width="34" customWidth="1"/>
    <col min="48" max="48" width="15.85546875" style="29" customWidth="1"/>
    <col min="49" max="49" width="12.7109375" customWidth="1"/>
    <col min="50" max="50" width="12.42578125" customWidth="1"/>
    <col min="52" max="52" width="12.7109375" customWidth="1"/>
    <col min="53" max="53" width="12.42578125" customWidth="1"/>
    <col min="55" max="55" width="13" customWidth="1"/>
    <col min="56" max="56" width="12.42578125" customWidth="1"/>
    <col min="58" max="58" width="13" customWidth="1"/>
    <col min="59" max="59" width="12.42578125" customWidth="1"/>
    <col min="61" max="61" width="12.7109375" customWidth="1"/>
    <col min="62" max="62" width="12" customWidth="1"/>
    <col min="64" max="64" width="13" customWidth="1"/>
    <col min="65" max="65" width="12" customWidth="1"/>
    <col min="67" max="67" width="13" customWidth="1"/>
    <col min="68" max="68" width="12.28515625" customWidth="1"/>
    <col min="70" max="70" width="13" customWidth="1"/>
    <col min="71" max="71" width="12.28515625" customWidth="1"/>
    <col min="72" max="72" width="18.7109375" customWidth="1"/>
    <col min="73" max="73" width="11.5703125" customWidth="1"/>
    <col min="74" max="74" width="15" customWidth="1"/>
    <col min="76" max="76" width="12.5703125" customWidth="1"/>
    <col min="77" max="77" width="15.28515625" customWidth="1"/>
    <col min="78" max="78" width="18.7109375" customWidth="1"/>
    <col min="79" max="79" width="12.140625" customWidth="1"/>
    <col min="80" max="80" width="16" customWidth="1"/>
    <col min="81" max="81" width="12.140625" customWidth="1"/>
    <col min="82" max="82" width="15.5703125" customWidth="1"/>
    <col min="83" max="83" width="12.42578125" customWidth="1"/>
    <col min="84" max="84" width="15.85546875" customWidth="1"/>
    <col min="85" max="85" width="13" customWidth="1"/>
    <col min="86" max="86" width="16.42578125" customWidth="1"/>
    <col min="88" max="88" width="14.28515625" customWidth="1"/>
    <col min="89" max="89" width="16.7109375" customWidth="1"/>
    <col min="90" max="90" width="30.140625" customWidth="1"/>
  </cols>
  <sheetData>
    <row r="1" spans="1:96" ht="60">
      <c r="A1" s="233" t="s">
        <v>60</v>
      </c>
      <c r="B1" s="234" t="s">
        <v>61</v>
      </c>
      <c r="C1" s="235" t="s">
        <v>62</v>
      </c>
      <c r="D1" s="235" t="s">
        <v>63</v>
      </c>
      <c r="E1" s="235" t="s">
        <v>64</v>
      </c>
      <c r="F1" s="235" t="s">
        <v>14</v>
      </c>
      <c r="G1" s="234" t="s">
        <v>65</v>
      </c>
      <c r="H1" s="235" t="s">
        <v>66</v>
      </c>
      <c r="I1" s="235" t="s">
        <v>67</v>
      </c>
      <c r="J1" s="235" t="s">
        <v>68</v>
      </c>
      <c r="K1" s="235" t="s">
        <v>69</v>
      </c>
      <c r="L1" s="235" t="s">
        <v>70</v>
      </c>
      <c r="M1" s="235" t="s">
        <v>71</v>
      </c>
      <c r="N1" s="235" t="s">
        <v>72</v>
      </c>
      <c r="O1" s="235" t="s">
        <v>73</v>
      </c>
      <c r="P1" s="235" t="s">
        <v>74</v>
      </c>
      <c r="Q1" s="235" t="s">
        <v>75</v>
      </c>
      <c r="R1" s="235" t="s">
        <v>76</v>
      </c>
      <c r="S1" s="235" t="s">
        <v>77</v>
      </c>
      <c r="T1" s="235" t="s">
        <v>78</v>
      </c>
      <c r="U1" s="235" t="s">
        <v>79</v>
      </c>
      <c r="V1" s="235" t="s">
        <v>800</v>
      </c>
      <c r="W1" s="235" t="s">
        <v>81</v>
      </c>
      <c r="X1" s="235" t="s">
        <v>82</v>
      </c>
      <c r="Y1" s="235" t="s">
        <v>83</v>
      </c>
      <c r="Z1" s="235" t="s">
        <v>84</v>
      </c>
      <c r="AA1" s="235" t="s">
        <v>85</v>
      </c>
      <c r="AB1" s="235" t="s">
        <v>86</v>
      </c>
      <c r="AC1" s="235" t="s">
        <v>87</v>
      </c>
      <c r="AD1" s="235" t="s">
        <v>88</v>
      </c>
      <c r="AE1" s="235" t="s">
        <v>89</v>
      </c>
      <c r="AF1" s="235" t="s">
        <v>90</v>
      </c>
      <c r="AG1" s="235" t="s">
        <v>91</v>
      </c>
      <c r="AH1" s="235" t="s">
        <v>92</v>
      </c>
      <c r="AI1" s="235" t="s">
        <v>93</v>
      </c>
      <c r="AJ1" s="235" t="s">
        <v>94</v>
      </c>
      <c r="AK1" s="235" t="s">
        <v>95</v>
      </c>
      <c r="AL1" s="235" t="s">
        <v>733</v>
      </c>
      <c r="AM1" s="235" t="s">
        <v>734</v>
      </c>
      <c r="AN1" s="235" t="s">
        <v>98</v>
      </c>
      <c r="AO1" s="235" t="s">
        <v>99</v>
      </c>
      <c r="AP1" s="235" t="s">
        <v>100</v>
      </c>
      <c r="AQ1" s="235" t="s">
        <v>101</v>
      </c>
      <c r="AR1" s="234" t="s">
        <v>102</v>
      </c>
      <c r="AS1" s="234" t="s">
        <v>103</v>
      </c>
      <c r="AT1" s="234" t="s">
        <v>104</v>
      </c>
      <c r="AU1" s="235" t="s">
        <v>105</v>
      </c>
      <c r="AV1" s="257" t="s">
        <v>772</v>
      </c>
      <c r="AW1" s="235" t="s">
        <v>558</v>
      </c>
      <c r="AX1" s="235" t="s">
        <v>711</v>
      </c>
      <c r="AY1" s="258" t="s">
        <v>106</v>
      </c>
      <c r="AZ1" s="235" t="s">
        <v>712</v>
      </c>
      <c r="BA1" s="235" t="s">
        <v>713</v>
      </c>
      <c r="BB1" s="258" t="s">
        <v>771</v>
      </c>
      <c r="BC1" s="235" t="s">
        <v>714</v>
      </c>
      <c r="BD1" s="235" t="s">
        <v>715</v>
      </c>
      <c r="BE1" s="235" t="s">
        <v>107</v>
      </c>
      <c r="BF1" s="235" t="s">
        <v>716</v>
      </c>
      <c r="BG1" s="235" t="s">
        <v>717</v>
      </c>
      <c r="BH1" s="235" t="s">
        <v>343</v>
      </c>
      <c r="BI1" s="235" t="s">
        <v>718</v>
      </c>
      <c r="BJ1" s="235" t="s">
        <v>719</v>
      </c>
      <c r="BK1" s="235" t="s">
        <v>773</v>
      </c>
      <c r="BL1" s="235" t="s">
        <v>720</v>
      </c>
      <c r="BM1" s="235" t="s">
        <v>721</v>
      </c>
      <c r="BN1" s="235" t="s">
        <v>778</v>
      </c>
      <c r="BO1" s="235" t="s">
        <v>722</v>
      </c>
      <c r="BP1" s="235" t="s">
        <v>723</v>
      </c>
      <c r="BQ1" s="235" t="s">
        <v>344</v>
      </c>
      <c r="BR1" s="235" t="s">
        <v>724</v>
      </c>
      <c r="BS1" s="235" t="s">
        <v>725</v>
      </c>
      <c r="BT1" s="235" t="s">
        <v>784</v>
      </c>
      <c r="BU1" s="235" t="s">
        <v>779</v>
      </c>
      <c r="BV1" s="235" t="s">
        <v>780</v>
      </c>
      <c r="BW1" s="235" t="s">
        <v>108</v>
      </c>
      <c r="BX1" s="235" t="s">
        <v>109</v>
      </c>
      <c r="BY1" s="235" t="s">
        <v>110</v>
      </c>
      <c r="BZ1" s="235" t="s">
        <v>111</v>
      </c>
      <c r="CA1" s="235" t="s">
        <v>112</v>
      </c>
      <c r="CB1" s="235" t="s">
        <v>113</v>
      </c>
      <c r="CC1" s="235" t="s">
        <v>114</v>
      </c>
      <c r="CD1" s="235" t="s">
        <v>115</v>
      </c>
      <c r="CE1" s="235" t="s">
        <v>116</v>
      </c>
      <c r="CF1" s="235" t="s">
        <v>117</v>
      </c>
      <c r="CG1" s="235" t="s">
        <v>118</v>
      </c>
      <c r="CH1" s="235" t="s">
        <v>119</v>
      </c>
      <c r="CI1" s="235" t="s">
        <v>120</v>
      </c>
      <c r="CJ1" s="235" t="s">
        <v>121</v>
      </c>
      <c r="CK1" s="235" t="s">
        <v>122</v>
      </c>
      <c r="CL1" s="235" t="s">
        <v>123</v>
      </c>
      <c r="CM1" s="235" t="s">
        <v>124</v>
      </c>
      <c r="CN1" s="235" t="s">
        <v>125</v>
      </c>
      <c r="CO1" s="236" t="s">
        <v>129</v>
      </c>
      <c r="CP1" s="235" t="s">
        <v>301</v>
      </c>
      <c r="CQ1" s="235" t="s">
        <v>731</v>
      </c>
      <c r="CR1" s="235" t="s">
        <v>732</v>
      </c>
    </row>
    <row r="2" spans="1:96">
      <c r="A2" s="217">
        <v>1</v>
      </c>
      <c r="B2" s="218">
        <v>2</v>
      </c>
      <c r="C2" s="219">
        <v>3</v>
      </c>
      <c r="D2" s="217">
        <v>4</v>
      </c>
      <c r="E2" s="218">
        <v>5</v>
      </c>
      <c r="F2" s="219">
        <v>6</v>
      </c>
      <c r="G2" s="217">
        <v>7</v>
      </c>
      <c r="H2" s="218">
        <v>8</v>
      </c>
      <c r="I2" s="219">
        <v>9</v>
      </c>
      <c r="J2" s="217">
        <v>10</v>
      </c>
      <c r="K2" s="218">
        <v>11</v>
      </c>
      <c r="L2" s="219">
        <v>12</v>
      </c>
      <c r="M2" s="217">
        <v>13</v>
      </c>
      <c r="N2" s="218">
        <v>14</v>
      </c>
      <c r="O2" s="219">
        <v>15</v>
      </c>
      <c r="P2" s="217">
        <v>16</v>
      </c>
      <c r="Q2" s="218">
        <v>17</v>
      </c>
      <c r="R2" s="219">
        <v>18</v>
      </c>
      <c r="S2" s="217">
        <v>19</v>
      </c>
      <c r="T2" s="218">
        <v>20</v>
      </c>
      <c r="U2" s="219">
        <v>21</v>
      </c>
      <c r="V2" s="217">
        <v>22</v>
      </c>
      <c r="W2" s="218">
        <v>23</v>
      </c>
      <c r="X2" s="219">
        <v>24</v>
      </c>
      <c r="Y2" s="217">
        <v>25</v>
      </c>
      <c r="Z2" s="218">
        <v>26</v>
      </c>
      <c r="AA2" s="219">
        <v>27</v>
      </c>
      <c r="AB2" s="217">
        <v>28</v>
      </c>
      <c r="AC2" s="218">
        <v>29</v>
      </c>
      <c r="AD2" s="219">
        <v>30</v>
      </c>
      <c r="AE2" s="217">
        <v>31</v>
      </c>
      <c r="AF2" s="218">
        <v>32</v>
      </c>
      <c r="AG2" s="219">
        <v>33</v>
      </c>
      <c r="AH2" s="217">
        <v>34</v>
      </c>
      <c r="AI2" s="218">
        <v>35</v>
      </c>
      <c r="AJ2" s="219">
        <v>36</v>
      </c>
      <c r="AK2" s="217">
        <v>37</v>
      </c>
      <c r="AL2" s="218">
        <v>38</v>
      </c>
      <c r="AM2" s="219">
        <v>39</v>
      </c>
      <c r="AN2" s="217">
        <v>40</v>
      </c>
      <c r="AO2" s="218">
        <v>41</v>
      </c>
      <c r="AP2" s="219">
        <v>42</v>
      </c>
      <c r="AQ2" s="217">
        <v>43</v>
      </c>
      <c r="AR2" s="218">
        <v>44</v>
      </c>
      <c r="AS2" s="219">
        <v>45</v>
      </c>
      <c r="AT2" s="217">
        <v>46</v>
      </c>
      <c r="AU2" s="218">
        <v>47</v>
      </c>
      <c r="AV2" s="219">
        <v>48</v>
      </c>
      <c r="AW2" s="217">
        <v>49</v>
      </c>
      <c r="AX2" s="218">
        <v>50</v>
      </c>
      <c r="AY2" s="219">
        <v>51</v>
      </c>
      <c r="AZ2" s="217">
        <v>52</v>
      </c>
      <c r="BA2" s="218">
        <v>53</v>
      </c>
      <c r="BB2" s="219">
        <v>54</v>
      </c>
      <c r="BC2" s="217">
        <v>55</v>
      </c>
      <c r="BD2" s="218">
        <v>56</v>
      </c>
      <c r="BE2" s="219">
        <v>57</v>
      </c>
      <c r="BF2" s="217">
        <v>58</v>
      </c>
      <c r="BG2" s="218">
        <v>59</v>
      </c>
      <c r="BH2" s="219">
        <v>60</v>
      </c>
      <c r="BI2" s="217">
        <v>61</v>
      </c>
      <c r="BJ2" s="218">
        <v>62</v>
      </c>
      <c r="BK2" s="219">
        <v>63</v>
      </c>
      <c r="BL2" s="217">
        <v>64</v>
      </c>
      <c r="BM2" s="218">
        <v>65</v>
      </c>
      <c r="BN2" s="219">
        <v>66</v>
      </c>
      <c r="BO2" s="217">
        <v>67</v>
      </c>
      <c r="BP2" s="218">
        <v>68</v>
      </c>
      <c r="BQ2" s="219">
        <v>69</v>
      </c>
      <c r="BR2" s="217">
        <v>70</v>
      </c>
      <c r="BS2" s="218">
        <v>71</v>
      </c>
      <c r="BT2" s="219">
        <v>72</v>
      </c>
      <c r="BU2" s="217">
        <v>73</v>
      </c>
      <c r="BV2" s="218">
        <v>74</v>
      </c>
      <c r="BW2" s="219">
        <v>75</v>
      </c>
      <c r="BX2" s="217">
        <v>76</v>
      </c>
      <c r="BY2" s="218">
        <v>77</v>
      </c>
      <c r="BZ2" s="219">
        <v>78</v>
      </c>
      <c r="CA2" s="217">
        <v>79</v>
      </c>
      <c r="CB2" s="218">
        <v>80</v>
      </c>
      <c r="CC2" s="219">
        <v>81</v>
      </c>
      <c r="CD2" s="217">
        <v>82</v>
      </c>
      <c r="CE2" s="218">
        <v>83</v>
      </c>
      <c r="CF2" s="219">
        <v>84</v>
      </c>
      <c r="CG2" s="217">
        <v>85</v>
      </c>
      <c r="CH2" s="218">
        <v>86</v>
      </c>
      <c r="CI2" s="219">
        <v>87</v>
      </c>
      <c r="CJ2" s="217">
        <v>88</v>
      </c>
      <c r="CK2" s="218">
        <v>89</v>
      </c>
      <c r="CL2" s="219">
        <v>90</v>
      </c>
      <c r="CM2" s="217">
        <v>91</v>
      </c>
      <c r="CN2" s="218">
        <v>92</v>
      </c>
      <c r="CO2" s="217">
        <v>93</v>
      </c>
    </row>
    <row r="3" spans="1:96">
      <c r="A3" s="268" t="s">
        <v>781</v>
      </c>
      <c r="B3" s="268" t="s">
        <v>781</v>
      </c>
      <c r="C3" s="268" t="s">
        <v>781</v>
      </c>
      <c r="D3" s="268" t="s">
        <v>781</v>
      </c>
      <c r="E3" s="268" t="s">
        <v>781</v>
      </c>
      <c r="F3" s="268" t="s">
        <v>781</v>
      </c>
      <c r="G3" s="268" t="s">
        <v>781</v>
      </c>
      <c r="H3" s="268" t="s">
        <v>781</v>
      </c>
      <c r="I3" s="268" t="s">
        <v>781</v>
      </c>
      <c r="J3" s="268" t="s">
        <v>781</v>
      </c>
      <c r="K3" s="268" t="s">
        <v>781</v>
      </c>
      <c r="L3" s="268" t="s">
        <v>781</v>
      </c>
      <c r="M3" s="268" t="s">
        <v>781</v>
      </c>
      <c r="N3" s="268" t="s">
        <v>781</v>
      </c>
      <c r="O3" s="268" t="s">
        <v>781</v>
      </c>
      <c r="P3" s="268" t="s">
        <v>781</v>
      </c>
      <c r="Q3" s="268" t="s">
        <v>781</v>
      </c>
      <c r="R3" s="268" t="s">
        <v>781</v>
      </c>
      <c r="S3" s="268" t="s">
        <v>781</v>
      </c>
      <c r="T3" s="268" t="s">
        <v>781</v>
      </c>
      <c r="U3" s="268" t="s">
        <v>781</v>
      </c>
      <c r="V3" s="268" t="s">
        <v>781</v>
      </c>
      <c r="W3" s="268" t="s">
        <v>781</v>
      </c>
      <c r="X3" s="268" t="s">
        <v>781</v>
      </c>
      <c r="Y3" s="268" t="s">
        <v>781</v>
      </c>
      <c r="Z3" s="268" t="s">
        <v>781</v>
      </c>
      <c r="AA3" s="268" t="s">
        <v>781</v>
      </c>
      <c r="AB3" s="268" t="s">
        <v>781</v>
      </c>
      <c r="AC3" s="268" t="s">
        <v>781</v>
      </c>
      <c r="AD3" s="268" t="s">
        <v>781</v>
      </c>
      <c r="AE3" s="268" t="s">
        <v>781</v>
      </c>
      <c r="AF3" s="268" t="s">
        <v>781</v>
      </c>
      <c r="AG3" s="268" t="s">
        <v>781</v>
      </c>
      <c r="AH3" s="268" t="s">
        <v>781</v>
      </c>
      <c r="AI3" s="268" t="s">
        <v>781</v>
      </c>
      <c r="AJ3" s="268" t="s">
        <v>781</v>
      </c>
      <c r="AK3" s="268" t="s">
        <v>781</v>
      </c>
      <c r="AL3" s="268" t="s">
        <v>781</v>
      </c>
      <c r="AM3" s="268" t="s">
        <v>781</v>
      </c>
      <c r="AN3" s="268" t="s">
        <v>781</v>
      </c>
      <c r="AO3" s="268" t="s">
        <v>781</v>
      </c>
      <c r="AP3" s="268" t="s">
        <v>781</v>
      </c>
      <c r="AQ3" s="268" t="s">
        <v>781</v>
      </c>
      <c r="AR3" s="268" t="s">
        <v>781</v>
      </c>
      <c r="AS3" s="268" t="s">
        <v>781</v>
      </c>
      <c r="AT3" s="268" t="s">
        <v>781</v>
      </c>
      <c r="AU3" s="268" t="s">
        <v>781</v>
      </c>
      <c r="AV3" s="268" t="s">
        <v>781</v>
      </c>
      <c r="AW3" s="268" t="s">
        <v>781</v>
      </c>
      <c r="AX3" s="268" t="s">
        <v>781</v>
      </c>
      <c r="AY3" s="268" t="s">
        <v>781</v>
      </c>
      <c r="AZ3" s="268" t="s">
        <v>781</v>
      </c>
      <c r="BA3" s="268" t="s">
        <v>781</v>
      </c>
      <c r="BB3" s="268" t="s">
        <v>781</v>
      </c>
      <c r="BC3" s="268" t="s">
        <v>781</v>
      </c>
      <c r="BD3" s="268" t="s">
        <v>781</v>
      </c>
      <c r="BE3" s="268" t="s">
        <v>781</v>
      </c>
      <c r="BF3" s="268" t="s">
        <v>781</v>
      </c>
      <c r="BG3" s="268" t="s">
        <v>781</v>
      </c>
      <c r="BH3" s="268" t="s">
        <v>781</v>
      </c>
      <c r="BI3" s="268" t="s">
        <v>781</v>
      </c>
      <c r="BJ3" s="268" t="s">
        <v>781</v>
      </c>
      <c r="BK3" s="268" t="s">
        <v>781</v>
      </c>
      <c r="BL3" s="268" t="s">
        <v>781</v>
      </c>
      <c r="BM3" s="268" t="s">
        <v>781</v>
      </c>
      <c r="BN3" s="268" t="s">
        <v>781</v>
      </c>
      <c r="BO3" s="268" t="s">
        <v>781</v>
      </c>
      <c r="BP3" s="268" t="s">
        <v>781</v>
      </c>
      <c r="BQ3" s="268" t="s">
        <v>781</v>
      </c>
      <c r="BR3" s="268" t="s">
        <v>781</v>
      </c>
      <c r="BS3" s="268" t="s">
        <v>781</v>
      </c>
      <c r="BT3" s="268" t="s">
        <v>781</v>
      </c>
      <c r="BU3" s="268" t="s">
        <v>781</v>
      </c>
      <c r="BV3" s="268" t="s">
        <v>781</v>
      </c>
      <c r="BW3" s="268" t="s">
        <v>781</v>
      </c>
      <c r="BX3" s="268" t="s">
        <v>781</v>
      </c>
      <c r="BY3" s="268" t="s">
        <v>781</v>
      </c>
      <c r="BZ3" s="268" t="s">
        <v>781</v>
      </c>
      <c r="CA3" s="268" t="s">
        <v>781</v>
      </c>
      <c r="CB3" s="268" t="s">
        <v>781</v>
      </c>
      <c r="CC3" s="268" t="s">
        <v>781</v>
      </c>
      <c r="CD3" s="268" t="s">
        <v>781</v>
      </c>
      <c r="CE3" s="268" t="s">
        <v>781</v>
      </c>
      <c r="CF3" s="268" t="s">
        <v>781</v>
      </c>
      <c r="CG3" s="268" t="s">
        <v>781</v>
      </c>
      <c r="CH3" s="268" t="s">
        <v>781</v>
      </c>
      <c r="CI3" s="268" t="s">
        <v>781</v>
      </c>
      <c r="CJ3" s="268" t="s">
        <v>781</v>
      </c>
      <c r="CK3" s="268" t="s">
        <v>781</v>
      </c>
      <c r="CL3" s="268" t="s">
        <v>781</v>
      </c>
      <c r="CM3" s="268" t="s">
        <v>781</v>
      </c>
      <c r="CN3" s="268" t="s">
        <v>781</v>
      </c>
      <c r="CO3" s="268" t="s">
        <v>781</v>
      </c>
      <c r="CP3" s="268" t="s">
        <v>781</v>
      </c>
      <c r="CQ3" s="268" t="s">
        <v>781</v>
      </c>
      <c r="CR3" s="268" t="s">
        <v>781</v>
      </c>
    </row>
    <row r="4" spans="1:96">
      <c r="A4" t="s">
        <v>803</v>
      </c>
      <c r="B4" t="s">
        <v>789</v>
      </c>
      <c r="C4" s="220" t="s">
        <v>798</v>
      </c>
      <c r="D4" s="220" t="s">
        <v>802</v>
      </c>
      <c r="E4" s="221">
        <v>43590</v>
      </c>
      <c r="F4" s="220"/>
      <c r="G4" s="220"/>
      <c r="H4" s="220"/>
      <c r="I4" s="222"/>
      <c r="J4" s="220"/>
      <c r="K4" s="220"/>
      <c r="L4" s="220"/>
      <c r="M4" s="220"/>
      <c r="N4" s="220"/>
      <c r="O4" s="220"/>
      <c r="P4" s="220"/>
      <c r="Q4" s="220"/>
      <c r="R4" s="220"/>
      <c r="S4" s="220"/>
      <c r="T4" s="220"/>
      <c r="U4" s="220"/>
      <c r="V4" s="220"/>
      <c r="W4" s="220"/>
      <c r="X4" s="220"/>
      <c r="Y4" s="220"/>
      <c r="Z4" s="220"/>
      <c r="AA4" s="220"/>
      <c r="AB4" s="220"/>
      <c r="AC4" s="220"/>
      <c r="AD4" s="220"/>
      <c r="AE4" s="220"/>
      <c r="AF4" s="220"/>
      <c r="AG4" s="220"/>
      <c r="AH4" s="220"/>
      <c r="AI4" s="220"/>
      <c r="AJ4" s="220"/>
      <c r="AK4" s="220"/>
      <c r="AL4" s="220"/>
      <c r="AM4" s="220"/>
      <c r="AN4" s="220"/>
      <c r="AO4" s="220"/>
      <c r="AP4" s="220"/>
      <c r="AQ4" s="220"/>
      <c r="AR4" s="220"/>
      <c r="AS4" s="220"/>
      <c r="AT4" s="220"/>
      <c r="AU4" s="220"/>
      <c r="AV4" s="229"/>
      <c r="AW4" s="220"/>
      <c r="AX4" s="220"/>
      <c r="AY4" s="220"/>
      <c r="AZ4" s="220"/>
      <c r="BA4" s="220"/>
      <c r="BB4" s="220"/>
      <c r="BC4" s="220"/>
      <c r="BD4" s="220"/>
      <c r="BE4" s="220"/>
      <c r="BF4" s="220"/>
      <c r="BG4" s="220"/>
      <c r="BH4" s="220"/>
      <c r="BI4" s="220"/>
      <c r="BJ4" s="220"/>
      <c r="BK4" s="220"/>
      <c r="BL4" s="220"/>
      <c r="BM4" s="220"/>
      <c r="BN4" s="220"/>
      <c r="BO4" s="220"/>
      <c r="BP4" s="220"/>
      <c r="BQ4" s="220"/>
      <c r="BR4" s="220"/>
      <c r="BS4" s="220"/>
      <c r="BT4" s="220"/>
      <c r="BU4" s="220"/>
      <c r="BV4" s="220"/>
      <c r="BW4" s="220"/>
      <c r="BX4" s="220"/>
      <c r="BY4" s="220"/>
      <c r="BZ4" s="220"/>
      <c r="CA4" s="220"/>
      <c r="CB4" s="220"/>
      <c r="CC4" s="220"/>
      <c r="CD4" s="220"/>
      <c r="CE4" s="220"/>
      <c r="CF4" s="220"/>
      <c r="CG4" s="220"/>
      <c r="CH4" s="220"/>
      <c r="CI4" s="220"/>
      <c r="CJ4" s="220"/>
      <c r="CK4" s="220"/>
      <c r="CL4" s="220"/>
      <c r="CM4" s="220"/>
      <c r="CN4" s="220"/>
      <c r="CO4" s="223"/>
    </row>
    <row r="5" spans="1:96">
      <c r="B5" s="224"/>
      <c r="C5" s="224"/>
      <c r="D5" s="224"/>
      <c r="E5" s="224"/>
      <c r="F5" s="220"/>
      <c r="G5" s="224"/>
      <c r="H5" s="224"/>
      <c r="I5" s="225"/>
      <c r="J5" s="224"/>
      <c r="K5" s="224"/>
      <c r="L5" s="224"/>
      <c r="M5" s="224"/>
      <c r="N5" s="224"/>
      <c r="O5" s="224"/>
      <c r="P5" s="224"/>
      <c r="Q5" s="224"/>
      <c r="R5" s="224"/>
      <c r="S5" s="224"/>
      <c r="T5" s="224"/>
      <c r="U5" s="224"/>
      <c r="V5" s="224"/>
      <c r="W5" s="224"/>
      <c r="X5" s="224"/>
      <c r="Y5" s="224"/>
      <c r="Z5" s="224"/>
      <c r="AA5" s="224"/>
      <c r="AB5" s="224"/>
      <c r="AC5" s="224"/>
      <c r="AD5" s="224"/>
      <c r="AE5" s="224"/>
      <c r="AF5" s="224"/>
      <c r="AG5" s="224"/>
      <c r="AH5" s="224"/>
      <c r="AI5" s="224"/>
      <c r="AJ5" s="224"/>
      <c r="AK5" s="224"/>
      <c r="AL5" s="224"/>
      <c r="AM5" s="224"/>
      <c r="AN5" s="224"/>
      <c r="AO5" s="224"/>
      <c r="AP5" s="224"/>
      <c r="AQ5" s="224"/>
      <c r="AR5" s="224"/>
      <c r="AS5" s="224"/>
      <c r="AT5" s="224"/>
      <c r="AU5" s="224"/>
      <c r="AV5" s="230"/>
      <c r="AW5" s="224"/>
      <c r="AX5" s="224"/>
      <c r="AY5" s="224"/>
      <c r="AZ5" s="224"/>
      <c r="BA5" s="224"/>
      <c r="BB5" s="224"/>
      <c r="BC5" s="224"/>
      <c r="BD5" s="224"/>
      <c r="BE5" s="224"/>
      <c r="BF5" s="224"/>
      <c r="BG5" s="224"/>
      <c r="BH5" s="224"/>
      <c r="BI5" s="224"/>
      <c r="BJ5" s="224"/>
      <c r="BK5" s="224"/>
      <c r="BL5" s="224"/>
      <c r="BM5" s="224"/>
      <c r="BN5" s="224"/>
      <c r="BO5" s="224"/>
      <c r="BP5" s="224"/>
      <c r="BQ5" s="224"/>
      <c r="BR5" s="224"/>
      <c r="BS5" s="224"/>
      <c r="BT5" s="224"/>
      <c r="BU5" s="224"/>
      <c r="BV5" s="224"/>
      <c r="BW5" s="224"/>
      <c r="BX5" s="224"/>
      <c r="BY5" s="224"/>
      <c r="BZ5" s="224"/>
      <c r="CA5" s="224"/>
      <c r="CB5" s="224"/>
      <c r="CC5" s="224"/>
      <c r="CD5" s="224"/>
      <c r="CE5" s="224"/>
      <c r="CF5" s="224"/>
      <c r="CG5" s="224"/>
      <c r="CH5" s="224"/>
      <c r="CI5" s="224"/>
      <c r="CJ5" s="224"/>
      <c r="CK5" s="224"/>
      <c r="CL5" s="224"/>
      <c r="CM5" s="224"/>
      <c r="CN5" s="224"/>
      <c r="CO5" s="226"/>
    </row>
    <row r="6" spans="1:96">
      <c r="B6" s="220"/>
      <c r="C6" s="220"/>
      <c r="D6" s="220"/>
      <c r="E6" s="221"/>
      <c r="F6" s="220"/>
      <c r="G6" s="220"/>
      <c r="H6" s="220"/>
      <c r="I6" s="222"/>
      <c r="J6" s="220"/>
      <c r="K6" s="220"/>
      <c r="L6" s="220"/>
      <c r="M6" s="220"/>
      <c r="N6" s="220"/>
      <c r="O6" s="220"/>
      <c r="P6" s="220"/>
      <c r="Q6" s="220"/>
      <c r="R6" s="220"/>
      <c r="S6" s="220"/>
      <c r="T6" s="220"/>
      <c r="U6" s="220"/>
      <c r="V6" s="220"/>
      <c r="W6" s="220"/>
      <c r="X6" s="220"/>
      <c r="Y6" s="220"/>
      <c r="Z6" s="220"/>
      <c r="AA6" s="220"/>
      <c r="AB6" s="220"/>
      <c r="AC6" s="220"/>
      <c r="AD6" s="220"/>
      <c r="AE6" s="220"/>
      <c r="AF6" s="220"/>
      <c r="AG6" s="220"/>
      <c r="AH6" s="220"/>
      <c r="AI6" s="220"/>
      <c r="AJ6" s="220"/>
      <c r="AK6" s="220"/>
      <c r="AL6" s="220"/>
      <c r="AM6" s="220"/>
      <c r="AN6" s="220"/>
      <c r="AO6" s="220"/>
      <c r="AP6" s="220"/>
      <c r="AQ6" s="220"/>
      <c r="AR6" s="220"/>
      <c r="AS6" s="220"/>
      <c r="AT6" s="220"/>
      <c r="AU6" s="220"/>
      <c r="AV6" s="229"/>
      <c r="AW6" s="220"/>
      <c r="AX6" s="220"/>
      <c r="AY6" s="220"/>
      <c r="AZ6" s="220"/>
      <c r="BA6" s="220"/>
      <c r="BB6" s="220"/>
      <c r="BC6" s="220"/>
      <c r="BD6" s="220"/>
      <c r="BE6" s="220"/>
      <c r="BF6" s="220"/>
      <c r="BG6" s="220"/>
      <c r="BH6" s="220"/>
      <c r="BI6" s="220"/>
      <c r="BJ6" s="220"/>
      <c r="BK6" s="220"/>
      <c r="BL6" s="220"/>
      <c r="BM6" s="220"/>
      <c r="BN6" s="220"/>
      <c r="BO6" s="220"/>
      <c r="BP6" s="220"/>
      <c r="BQ6" s="220"/>
      <c r="BR6" s="220"/>
      <c r="BS6" s="220"/>
      <c r="BT6" s="220"/>
      <c r="BU6" s="220"/>
      <c r="BV6" s="220"/>
      <c r="BW6" s="220"/>
      <c r="BX6" s="220"/>
      <c r="BY6" s="220"/>
      <c r="BZ6" s="220"/>
      <c r="CA6" s="220"/>
      <c r="CB6" s="220"/>
      <c r="CC6" s="220"/>
      <c r="CD6" s="220"/>
      <c r="CE6" s="220"/>
      <c r="CF6" s="220"/>
      <c r="CG6" s="220"/>
      <c r="CH6" s="220"/>
      <c r="CI6" s="220"/>
      <c r="CJ6" s="220"/>
      <c r="CK6" s="220"/>
      <c r="CL6" s="220"/>
      <c r="CM6" s="220"/>
      <c r="CN6" s="220"/>
      <c r="CO6" s="223"/>
    </row>
    <row r="7" spans="1:96">
      <c r="B7" s="224"/>
      <c r="C7" s="224"/>
      <c r="D7" s="224"/>
      <c r="E7" s="227"/>
      <c r="F7" s="224"/>
      <c r="G7" s="224"/>
      <c r="H7" s="224"/>
      <c r="I7" s="225"/>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c r="AV7" s="230"/>
      <c r="AW7" s="224"/>
      <c r="AX7" s="224"/>
      <c r="AY7" s="224"/>
      <c r="AZ7" s="224"/>
      <c r="BA7" s="224"/>
      <c r="BB7" s="224"/>
      <c r="BC7" s="224"/>
      <c r="BD7" s="224"/>
      <c r="BE7" s="224"/>
      <c r="BF7" s="224"/>
      <c r="BG7" s="224"/>
      <c r="BH7" s="224"/>
      <c r="BI7" s="224"/>
      <c r="BJ7" s="224"/>
      <c r="BK7" s="224"/>
      <c r="BL7" s="224"/>
      <c r="BM7" s="224"/>
      <c r="BN7" s="224"/>
      <c r="BO7" s="224"/>
      <c r="BP7" s="224"/>
      <c r="BQ7" s="224"/>
      <c r="BR7" s="224"/>
      <c r="BS7" s="224"/>
      <c r="BT7" s="224"/>
      <c r="BU7" s="224"/>
      <c r="BV7" s="224"/>
      <c r="BW7" s="224"/>
      <c r="BX7" s="224"/>
      <c r="BY7" s="224"/>
      <c r="BZ7" s="224"/>
      <c r="CA7" s="224"/>
      <c r="CB7" s="224"/>
      <c r="CC7" s="224"/>
      <c r="CD7" s="224"/>
      <c r="CE7" s="224"/>
      <c r="CF7" s="224"/>
      <c r="CG7" s="224"/>
      <c r="CH7" s="224"/>
      <c r="CI7" s="224"/>
      <c r="CJ7" s="224"/>
      <c r="CK7" s="224"/>
      <c r="CL7" s="224"/>
      <c r="CM7" s="224"/>
      <c r="CN7" s="224"/>
      <c r="CO7" s="226"/>
    </row>
    <row r="8" spans="1:96">
      <c r="B8" s="220"/>
      <c r="C8" s="220"/>
      <c r="D8" s="220"/>
      <c r="E8" s="221"/>
      <c r="F8" s="220"/>
      <c r="G8" s="220"/>
      <c r="H8" s="220"/>
      <c r="I8" s="222"/>
      <c r="J8" s="220"/>
      <c r="K8" s="220"/>
      <c r="L8" s="220"/>
      <c r="M8" s="220"/>
      <c r="N8" s="220"/>
      <c r="O8" s="220"/>
      <c r="P8" s="220"/>
      <c r="Q8" s="220"/>
      <c r="R8" s="220"/>
      <c r="S8" s="220"/>
      <c r="T8" s="220"/>
      <c r="U8" s="220"/>
      <c r="V8" s="220"/>
      <c r="W8" s="220"/>
      <c r="X8" s="220"/>
      <c r="Y8" s="220"/>
      <c r="Z8" s="220"/>
      <c r="AA8" s="220"/>
      <c r="AB8" s="220"/>
      <c r="AC8" s="220"/>
      <c r="AD8" s="220"/>
      <c r="AE8" s="220"/>
      <c r="AF8" s="220"/>
      <c r="AG8" s="220"/>
      <c r="AH8" s="220"/>
      <c r="AI8" s="220"/>
      <c r="AJ8" s="220"/>
      <c r="AK8" s="220"/>
      <c r="AL8" s="220"/>
      <c r="AM8" s="220"/>
      <c r="AN8" s="220"/>
      <c r="AO8" s="220"/>
      <c r="AP8" s="220"/>
      <c r="AQ8" s="220"/>
      <c r="AR8" s="220"/>
      <c r="AS8" s="220"/>
      <c r="AT8" s="220"/>
      <c r="AU8" s="220"/>
      <c r="AV8" s="229"/>
      <c r="AW8" s="220"/>
      <c r="AX8" s="220"/>
      <c r="AY8" s="220"/>
      <c r="AZ8" s="220"/>
      <c r="BA8" s="220"/>
      <c r="BB8" s="220"/>
      <c r="BC8" s="220"/>
      <c r="BD8" s="220"/>
      <c r="BE8" s="220"/>
      <c r="BF8" s="220"/>
      <c r="BG8" s="220"/>
      <c r="BH8" s="220"/>
      <c r="BI8" s="220"/>
      <c r="BJ8" s="220"/>
      <c r="BK8" s="220"/>
      <c r="BL8" s="220"/>
      <c r="BM8" s="220"/>
      <c r="BN8" s="220"/>
      <c r="BO8" s="220"/>
      <c r="BP8" s="220"/>
      <c r="BQ8" s="220"/>
      <c r="BR8" s="220"/>
      <c r="BS8" s="220"/>
      <c r="BT8" s="220"/>
      <c r="BU8" s="220"/>
      <c r="BV8" s="220"/>
      <c r="BW8" s="220"/>
      <c r="BX8" s="220"/>
      <c r="BY8" s="220"/>
      <c r="BZ8" s="220"/>
      <c r="CA8" s="220"/>
      <c r="CB8" s="220"/>
      <c r="CC8" s="220"/>
      <c r="CD8" s="220"/>
      <c r="CE8" s="220"/>
      <c r="CF8" s="220"/>
      <c r="CG8" s="220"/>
      <c r="CH8" s="220"/>
      <c r="CI8" s="220"/>
      <c r="CJ8" s="220"/>
      <c r="CK8" s="220"/>
      <c r="CL8" s="220"/>
      <c r="CM8" s="220"/>
      <c r="CN8" s="220"/>
      <c r="CO8" s="223"/>
    </row>
    <row r="9" spans="1:96">
      <c r="B9" s="224"/>
      <c r="C9" s="224"/>
      <c r="D9" s="224"/>
      <c r="E9" s="227"/>
      <c r="F9" s="224"/>
      <c r="G9" s="224"/>
      <c r="H9" s="224"/>
      <c r="I9" s="225"/>
      <c r="J9" s="224"/>
      <c r="K9" s="224"/>
      <c r="L9" s="224"/>
      <c r="M9" s="224"/>
      <c r="N9" s="224"/>
      <c r="O9" s="224"/>
      <c r="P9" s="224"/>
      <c r="Q9" s="224"/>
      <c r="R9" s="224"/>
      <c r="S9" s="224"/>
      <c r="T9" s="224"/>
      <c r="U9" s="224"/>
      <c r="V9" s="224"/>
      <c r="W9" s="224"/>
      <c r="X9" s="224"/>
      <c r="Y9" s="224"/>
      <c r="Z9" s="224"/>
      <c r="AA9" s="224"/>
      <c r="AB9" s="224"/>
      <c r="AC9" s="224"/>
      <c r="AD9" s="224"/>
      <c r="AE9" s="224"/>
      <c r="AF9" s="224"/>
      <c r="AG9" s="224"/>
      <c r="AH9" s="224"/>
      <c r="AI9" s="224"/>
      <c r="AJ9" s="224"/>
      <c r="AK9" s="224"/>
      <c r="AL9" s="224"/>
      <c r="AM9" s="224"/>
      <c r="AN9" s="224"/>
      <c r="AO9" s="224"/>
      <c r="AP9" s="224"/>
      <c r="AQ9" s="224"/>
      <c r="AR9" s="224"/>
      <c r="AS9" s="224"/>
      <c r="AT9" s="224"/>
      <c r="AU9" s="224"/>
      <c r="AV9" s="230"/>
      <c r="AW9" s="224"/>
      <c r="AX9" s="224"/>
      <c r="AY9" s="224"/>
      <c r="AZ9" s="224"/>
      <c r="BA9" s="224"/>
      <c r="BB9" s="224"/>
      <c r="BC9" s="224"/>
      <c r="BD9" s="224"/>
      <c r="BE9" s="224"/>
      <c r="BF9" s="224"/>
      <c r="BG9" s="224"/>
      <c r="BH9" s="224"/>
      <c r="BI9" s="224"/>
      <c r="BJ9" s="224"/>
      <c r="BK9" s="224"/>
      <c r="BL9" s="224"/>
      <c r="BM9" s="224"/>
      <c r="BN9" s="224"/>
      <c r="BO9" s="224"/>
      <c r="BP9" s="224"/>
      <c r="BQ9" s="224"/>
      <c r="BR9" s="224"/>
      <c r="BS9" s="224"/>
      <c r="BT9" s="224"/>
      <c r="BU9" s="224"/>
      <c r="BV9" s="224"/>
      <c r="BW9" s="224"/>
      <c r="BX9" s="224"/>
      <c r="BY9" s="224"/>
      <c r="BZ9" s="224"/>
      <c r="CA9" s="224"/>
      <c r="CB9" s="224"/>
      <c r="CC9" s="224"/>
      <c r="CD9" s="224"/>
      <c r="CE9" s="224"/>
      <c r="CF9" s="224"/>
      <c r="CG9" s="224"/>
      <c r="CH9" s="224"/>
      <c r="CI9" s="224"/>
      <c r="CJ9" s="224"/>
      <c r="CK9" s="224"/>
      <c r="CL9" s="224"/>
      <c r="CM9" s="224"/>
      <c r="CN9" s="224"/>
      <c r="CO9" s="226"/>
    </row>
    <row r="10" spans="1:96">
      <c r="B10" s="220"/>
      <c r="C10" s="220"/>
      <c r="D10" s="220"/>
      <c r="E10" s="221"/>
      <c r="F10" s="220"/>
      <c r="G10" s="220"/>
      <c r="H10" s="220"/>
      <c r="I10" s="222"/>
      <c r="J10" s="220"/>
      <c r="K10" s="220"/>
      <c r="L10" s="220"/>
      <c r="M10" s="220"/>
      <c r="N10" s="220"/>
      <c r="O10" s="220"/>
      <c r="P10" s="220"/>
      <c r="Q10" s="220"/>
      <c r="R10" s="220"/>
      <c r="S10" s="220"/>
      <c r="T10" s="220"/>
      <c r="U10" s="220"/>
      <c r="V10" s="220"/>
      <c r="W10" s="220"/>
      <c r="X10" s="220"/>
      <c r="Y10" s="220"/>
      <c r="Z10" s="220"/>
      <c r="AA10" s="220"/>
      <c r="AB10" s="220"/>
      <c r="AC10" s="220"/>
      <c r="AD10" s="220"/>
      <c r="AE10" s="220"/>
      <c r="AF10" s="220"/>
      <c r="AG10" s="220"/>
      <c r="AH10" s="220"/>
      <c r="AI10" s="220"/>
      <c r="AJ10" s="220"/>
      <c r="AK10" s="220"/>
      <c r="AL10" s="220"/>
      <c r="AM10" s="220"/>
      <c r="AN10" s="220"/>
      <c r="AO10" s="220"/>
      <c r="AP10" s="220"/>
      <c r="AQ10" s="220"/>
      <c r="AR10" s="220"/>
      <c r="AS10" s="220"/>
      <c r="AT10" s="220"/>
      <c r="AU10" s="220"/>
      <c r="AV10" s="229"/>
      <c r="AW10" s="220"/>
      <c r="AX10" s="220"/>
      <c r="AY10" s="220"/>
      <c r="AZ10" s="220"/>
      <c r="BA10" s="220"/>
      <c r="BB10" s="220"/>
      <c r="BC10" s="220"/>
      <c r="BD10" s="220"/>
      <c r="BE10" s="220"/>
      <c r="BF10" s="220"/>
      <c r="BG10" s="220"/>
      <c r="BH10" s="220"/>
      <c r="BI10" s="220"/>
      <c r="BJ10" s="220"/>
      <c r="BK10" s="220"/>
      <c r="BL10" s="220"/>
      <c r="BM10" s="220"/>
      <c r="BN10" s="220"/>
      <c r="BO10" s="220"/>
      <c r="BP10" s="220"/>
      <c r="BQ10" s="220"/>
      <c r="BR10" s="220"/>
      <c r="BS10" s="220"/>
      <c r="BT10" s="220"/>
      <c r="BU10" s="220"/>
      <c r="BV10" s="220"/>
      <c r="BW10" s="220"/>
      <c r="BX10" s="220"/>
      <c r="BY10" s="220"/>
      <c r="BZ10" s="220"/>
      <c r="CA10" s="220"/>
      <c r="CB10" s="220"/>
      <c r="CC10" s="220"/>
      <c r="CD10" s="220"/>
      <c r="CE10" s="220"/>
      <c r="CF10" s="220"/>
      <c r="CG10" s="220"/>
      <c r="CH10" s="220"/>
      <c r="CI10" s="220"/>
      <c r="CJ10" s="220"/>
      <c r="CK10" s="220"/>
      <c r="CL10" s="220"/>
      <c r="CM10" s="220"/>
      <c r="CN10" s="220"/>
      <c r="CO10" s="223"/>
    </row>
    <row r="11" spans="1:96">
      <c r="B11" s="224"/>
      <c r="C11" s="224"/>
      <c r="D11" s="224"/>
      <c r="E11" s="227"/>
      <c r="F11" s="224"/>
      <c r="G11" s="224"/>
      <c r="H11" s="224"/>
      <c r="I11" s="225"/>
      <c r="J11" s="224"/>
      <c r="K11" s="224"/>
      <c r="L11" s="224"/>
      <c r="M11" s="224"/>
      <c r="N11" s="224"/>
      <c r="O11" s="224"/>
      <c r="P11" s="224"/>
      <c r="Q11" s="224"/>
      <c r="R11" s="224"/>
      <c r="S11" s="224"/>
      <c r="T11" s="224"/>
      <c r="U11" s="224"/>
      <c r="V11" s="224"/>
      <c r="W11" s="224"/>
      <c r="X11" s="224"/>
      <c r="Y11" s="224"/>
      <c r="Z11" s="224"/>
      <c r="AA11" s="224"/>
      <c r="AB11" s="224"/>
      <c r="AC11" s="224"/>
      <c r="AD11" s="224"/>
      <c r="AE11" s="224"/>
      <c r="AF11" s="224"/>
      <c r="AG11" s="224"/>
      <c r="AH11" s="224"/>
      <c r="AI11" s="224"/>
      <c r="AJ11" s="224"/>
      <c r="AK11" s="224"/>
      <c r="AL11" s="224"/>
      <c r="AM11" s="224"/>
      <c r="AN11" s="224"/>
      <c r="AO11" s="224"/>
      <c r="AP11" s="224"/>
      <c r="AQ11" s="224"/>
      <c r="AR11" s="224"/>
      <c r="AS11" s="224"/>
      <c r="AT11" s="224"/>
      <c r="AU11" s="224"/>
      <c r="AV11" s="230"/>
      <c r="AW11" s="224"/>
      <c r="AX11" s="224"/>
      <c r="AY11" s="224"/>
      <c r="AZ11" s="224"/>
      <c r="BA11" s="224"/>
      <c r="BB11" s="224"/>
      <c r="BC11" s="224"/>
      <c r="BD11" s="224"/>
      <c r="BE11" s="224"/>
      <c r="BF11" s="224"/>
      <c r="BG11" s="224"/>
      <c r="BH11" s="224"/>
      <c r="BI11" s="224"/>
      <c r="BJ11" s="224"/>
      <c r="BK11" s="224"/>
      <c r="BL11" s="224"/>
      <c r="BM11" s="224"/>
      <c r="BN11" s="224"/>
      <c r="BO11" s="224"/>
      <c r="BP11" s="224"/>
      <c r="BQ11" s="224"/>
      <c r="BR11" s="224"/>
      <c r="BS11" s="224"/>
      <c r="BT11" s="224"/>
      <c r="BU11" s="224"/>
      <c r="BV11" s="224"/>
      <c r="BW11" s="224"/>
      <c r="BX11" s="224"/>
      <c r="BY11" s="224"/>
      <c r="BZ11" s="224"/>
      <c r="CA11" s="224"/>
      <c r="CB11" s="224"/>
      <c r="CC11" s="224"/>
      <c r="CD11" s="224"/>
      <c r="CE11" s="224"/>
      <c r="CF11" s="224"/>
      <c r="CG11" s="224"/>
      <c r="CH11" s="224"/>
      <c r="CI11" s="224"/>
      <c r="CJ11" s="224"/>
      <c r="CK11" s="224"/>
      <c r="CL11" s="224"/>
      <c r="CM11" s="224"/>
      <c r="CN11" s="224"/>
      <c r="CO11" s="226"/>
    </row>
    <row r="12" spans="1:96">
      <c r="B12" s="220"/>
      <c r="C12" s="220"/>
      <c r="D12" s="220"/>
      <c r="E12" s="221"/>
      <c r="F12" s="220"/>
      <c r="G12" s="220"/>
      <c r="H12" s="220"/>
      <c r="I12" s="222"/>
      <c r="J12" s="220"/>
      <c r="K12" s="220"/>
      <c r="L12" s="220"/>
      <c r="M12" s="220"/>
      <c r="N12" s="220"/>
      <c r="O12" s="220"/>
      <c r="P12" s="220"/>
      <c r="Q12" s="220"/>
      <c r="R12" s="220"/>
      <c r="S12" s="220"/>
      <c r="T12" s="220"/>
      <c r="U12" s="220"/>
      <c r="V12" s="220"/>
      <c r="W12" s="220"/>
      <c r="X12" s="220"/>
      <c r="Y12" s="220"/>
      <c r="Z12" s="220"/>
      <c r="AA12" s="220"/>
      <c r="AB12" s="220"/>
      <c r="AC12" s="220"/>
      <c r="AD12" s="220"/>
      <c r="AE12" s="220"/>
      <c r="AF12" s="220"/>
      <c r="AG12" s="220"/>
      <c r="AH12" s="220"/>
      <c r="AI12" s="220"/>
      <c r="AJ12" s="220"/>
      <c r="AK12" s="220"/>
      <c r="AL12" s="220"/>
      <c r="AM12" s="220"/>
      <c r="AN12" s="220"/>
      <c r="AO12" s="220"/>
      <c r="AP12" s="220"/>
      <c r="AQ12" s="220"/>
      <c r="AR12" s="220"/>
      <c r="AS12" s="220"/>
      <c r="AT12" s="220"/>
      <c r="AU12" s="220"/>
      <c r="AV12" s="229"/>
      <c r="AW12" s="220"/>
      <c r="AX12" s="220"/>
      <c r="AY12" s="220"/>
      <c r="AZ12" s="220"/>
      <c r="BA12" s="220"/>
      <c r="BB12" s="220"/>
      <c r="BC12" s="220"/>
      <c r="BD12" s="220"/>
      <c r="BE12" s="220"/>
      <c r="BF12" s="220"/>
      <c r="BG12" s="220"/>
      <c r="BH12" s="220"/>
      <c r="BI12" s="220"/>
      <c r="BJ12" s="220"/>
      <c r="BK12" s="220"/>
      <c r="BL12" s="220"/>
      <c r="BM12" s="220"/>
      <c r="BN12" s="220"/>
      <c r="BO12" s="220"/>
      <c r="BP12" s="220"/>
      <c r="BQ12" s="220"/>
      <c r="BR12" s="220"/>
      <c r="BS12" s="220"/>
      <c r="BT12" s="220"/>
      <c r="BU12" s="220"/>
      <c r="BV12" s="220"/>
      <c r="BW12" s="220"/>
      <c r="BX12" s="220"/>
      <c r="BY12" s="220"/>
      <c r="BZ12" s="220"/>
      <c r="CA12" s="220"/>
      <c r="CB12" s="220"/>
      <c r="CC12" s="220"/>
      <c r="CD12" s="220"/>
      <c r="CE12" s="220"/>
      <c r="CF12" s="220"/>
      <c r="CG12" s="220"/>
      <c r="CH12" s="220"/>
      <c r="CI12" s="220"/>
      <c r="CJ12" s="220"/>
      <c r="CK12" s="220"/>
      <c r="CL12" s="220"/>
      <c r="CM12" s="220"/>
      <c r="CN12" s="220"/>
      <c r="CO12" s="223"/>
    </row>
    <row r="13" spans="1:96">
      <c r="B13" s="224"/>
      <c r="C13" s="224"/>
      <c r="D13" s="224"/>
      <c r="E13" s="227"/>
      <c r="F13" s="224"/>
      <c r="G13" s="224"/>
      <c r="H13" s="224"/>
      <c r="I13" s="225"/>
      <c r="J13" s="224"/>
      <c r="K13" s="224"/>
      <c r="L13" s="224"/>
      <c r="M13" s="224"/>
      <c r="N13" s="224"/>
      <c r="O13" s="224"/>
      <c r="P13" s="224"/>
      <c r="Q13" s="224"/>
      <c r="R13" s="224"/>
      <c r="S13" s="224"/>
      <c r="T13" s="224"/>
      <c r="U13" s="224"/>
      <c r="V13" s="224"/>
      <c r="W13" s="224"/>
      <c r="X13" s="224"/>
      <c r="Y13" s="224"/>
      <c r="Z13" s="224"/>
      <c r="AA13" s="224"/>
      <c r="AB13" s="224"/>
      <c r="AC13" s="224"/>
      <c r="AD13" s="224"/>
      <c r="AE13" s="224"/>
      <c r="AF13" s="224"/>
      <c r="AG13" s="224"/>
      <c r="AH13" s="224"/>
      <c r="AI13" s="224"/>
      <c r="AJ13" s="224"/>
      <c r="AK13" s="224"/>
      <c r="AL13" s="224"/>
      <c r="AM13" s="224"/>
      <c r="AN13" s="224"/>
      <c r="AO13" s="224"/>
      <c r="AP13" s="224"/>
      <c r="AQ13" s="224"/>
      <c r="AR13" s="224"/>
      <c r="AS13" s="224"/>
      <c r="AT13" s="224"/>
      <c r="AU13" s="224"/>
      <c r="AV13" s="230"/>
      <c r="AW13" s="224"/>
      <c r="AX13" s="224"/>
      <c r="AY13" s="224"/>
      <c r="AZ13" s="224"/>
      <c r="BA13" s="224"/>
      <c r="BB13" s="224"/>
      <c r="BC13" s="224"/>
      <c r="BD13" s="224"/>
      <c r="BE13" s="224"/>
      <c r="BF13" s="224"/>
      <c r="BG13" s="224"/>
      <c r="BH13" s="224"/>
      <c r="BI13" s="224"/>
      <c r="BJ13" s="224"/>
      <c r="BK13" s="224"/>
      <c r="BL13" s="224"/>
      <c r="BM13" s="224"/>
      <c r="BN13" s="224"/>
      <c r="BO13" s="224"/>
      <c r="BP13" s="224"/>
      <c r="BQ13" s="224"/>
      <c r="BR13" s="224"/>
      <c r="BS13" s="224"/>
      <c r="BT13" s="224"/>
      <c r="BU13" s="224"/>
      <c r="BV13" s="224"/>
      <c r="BW13" s="224"/>
      <c r="BX13" s="224"/>
      <c r="BY13" s="224"/>
      <c r="BZ13" s="224"/>
      <c r="CA13" s="224"/>
      <c r="CB13" s="224"/>
      <c r="CC13" s="224"/>
      <c r="CD13" s="224"/>
      <c r="CE13" s="224"/>
      <c r="CF13" s="224"/>
      <c r="CG13" s="224"/>
      <c r="CH13" s="224"/>
      <c r="CI13" s="224"/>
      <c r="CJ13" s="224"/>
      <c r="CK13" s="224"/>
      <c r="CL13" s="224"/>
      <c r="CM13" s="224"/>
      <c r="CN13" s="224"/>
      <c r="CO13" s="226"/>
    </row>
    <row r="14" spans="1:96">
      <c r="B14" s="220"/>
      <c r="C14" s="220"/>
      <c r="D14" s="220"/>
      <c r="E14" s="220"/>
      <c r="F14" s="220"/>
      <c r="G14" s="220"/>
      <c r="H14" s="220"/>
      <c r="I14" s="220"/>
      <c r="J14" s="220"/>
      <c r="K14" s="220"/>
      <c r="L14" s="220"/>
      <c r="M14" s="220"/>
      <c r="N14" s="220"/>
      <c r="O14" s="220"/>
      <c r="P14" s="220"/>
      <c r="Q14" s="220"/>
      <c r="R14" s="220"/>
      <c r="S14" s="220"/>
      <c r="T14" s="220"/>
      <c r="U14" s="220"/>
      <c r="V14" s="220"/>
      <c r="W14" s="220"/>
      <c r="X14" s="220"/>
      <c r="Y14" s="220"/>
      <c r="Z14" s="220"/>
      <c r="AA14" s="220"/>
      <c r="AB14" s="220"/>
      <c r="AC14" s="220"/>
      <c r="AD14" s="220"/>
      <c r="AE14" s="220"/>
      <c r="AF14" s="220"/>
      <c r="AG14" s="220"/>
      <c r="AH14" s="220"/>
      <c r="AI14" s="220"/>
      <c r="AJ14" s="220"/>
      <c r="AK14" s="220"/>
      <c r="AL14" s="220"/>
      <c r="AM14" s="220"/>
      <c r="AN14" s="220"/>
      <c r="AO14" s="220"/>
      <c r="AP14" s="220"/>
      <c r="AQ14" s="220"/>
      <c r="AR14" s="220"/>
      <c r="AS14" s="220"/>
      <c r="AT14" s="220"/>
      <c r="AU14" s="220"/>
      <c r="AV14" s="229"/>
      <c r="AW14" s="220"/>
      <c r="AX14" s="220"/>
      <c r="AY14" s="220"/>
      <c r="AZ14" s="220"/>
      <c r="BA14" s="220"/>
      <c r="BB14" s="220"/>
      <c r="BC14" s="220"/>
      <c r="BD14" s="220"/>
      <c r="BE14" s="220"/>
      <c r="BF14" s="220"/>
      <c r="BG14" s="220"/>
      <c r="BH14" s="220"/>
      <c r="BI14" s="220"/>
      <c r="BJ14" s="220"/>
      <c r="BK14" s="220"/>
      <c r="BL14" s="220"/>
      <c r="BM14" s="220"/>
      <c r="BN14" s="220"/>
      <c r="BO14" s="220"/>
      <c r="BP14" s="220"/>
      <c r="BQ14" s="220"/>
      <c r="BR14" s="220"/>
      <c r="BS14" s="220"/>
      <c r="BT14" s="220"/>
      <c r="BU14" s="220"/>
      <c r="BV14" s="220"/>
      <c r="BW14" s="220"/>
      <c r="BX14" s="220"/>
      <c r="BY14" s="220"/>
      <c r="BZ14" s="220"/>
      <c r="CA14" s="220"/>
      <c r="CB14" s="220"/>
      <c r="CC14" s="220"/>
      <c r="CD14" s="220"/>
      <c r="CE14" s="220"/>
      <c r="CF14" s="220"/>
      <c r="CG14" s="220"/>
      <c r="CH14" s="220"/>
      <c r="CI14" s="220"/>
      <c r="CJ14" s="220"/>
      <c r="CK14" s="220"/>
      <c r="CL14" s="220"/>
      <c r="CM14" s="220"/>
      <c r="CN14" s="220"/>
      <c r="CO14" s="223"/>
    </row>
    <row r="15" spans="1:96">
      <c r="B15" s="224"/>
      <c r="C15" s="224"/>
      <c r="D15" s="224"/>
      <c r="E15" s="227"/>
      <c r="F15" s="224"/>
      <c r="G15" s="224"/>
      <c r="H15" s="224"/>
      <c r="I15" s="225"/>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4"/>
      <c r="AG15" s="224"/>
      <c r="AH15" s="224"/>
      <c r="AI15" s="224"/>
      <c r="AJ15" s="224"/>
      <c r="AK15" s="224"/>
      <c r="AL15" s="224"/>
      <c r="AM15" s="224"/>
      <c r="AN15" s="224"/>
      <c r="AO15" s="224"/>
      <c r="AP15" s="224"/>
      <c r="AQ15" s="224"/>
      <c r="AR15" s="224"/>
      <c r="AS15" s="224"/>
      <c r="AT15" s="224"/>
      <c r="AU15" s="224"/>
      <c r="AV15" s="230"/>
      <c r="AW15" s="224"/>
      <c r="AX15" s="224"/>
      <c r="AY15" s="224"/>
      <c r="AZ15" s="224"/>
      <c r="BA15" s="224"/>
      <c r="BB15" s="224"/>
      <c r="BC15" s="224"/>
      <c r="BD15" s="224"/>
      <c r="BE15" s="224"/>
      <c r="BF15" s="224"/>
      <c r="BG15" s="224"/>
      <c r="BH15" s="224"/>
      <c r="BI15" s="224"/>
      <c r="BJ15" s="224"/>
      <c r="BK15" s="224"/>
      <c r="BL15" s="224"/>
      <c r="BM15" s="224"/>
      <c r="BN15" s="224"/>
      <c r="BO15" s="224"/>
      <c r="BP15" s="224"/>
      <c r="BQ15" s="224"/>
      <c r="BR15" s="224"/>
      <c r="BS15" s="224"/>
      <c r="BT15" s="224"/>
      <c r="BU15" s="224"/>
      <c r="BV15" s="224"/>
      <c r="BW15" s="224"/>
      <c r="BX15" s="224"/>
      <c r="BY15" s="224"/>
      <c r="BZ15" s="224"/>
      <c r="CA15" s="224"/>
      <c r="CB15" s="224"/>
      <c r="CC15" s="224"/>
      <c r="CD15" s="224"/>
      <c r="CE15" s="224"/>
      <c r="CF15" s="224"/>
      <c r="CG15" s="224"/>
      <c r="CH15" s="224"/>
      <c r="CI15" s="224"/>
      <c r="CJ15" s="224"/>
      <c r="CK15" s="224"/>
      <c r="CL15" s="224"/>
      <c r="CM15" s="224"/>
      <c r="CN15" s="224"/>
      <c r="CO15" s="226"/>
    </row>
    <row r="16" spans="1:96">
      <c r="B16" s="220"/>
      <c r="C16" s="220"/>
      <c r="D16" s="220"/>
      <c r="E16" s="221"/>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220"/>
      <c r="AN16" s="220"/>
      <c r="AO16" s="220"/>
      <c r="AP16" s="220"/>
      <c r="AQ16" s="220"/>
      <c r="AR16" s="220"/>
      <c r="AS16" s="220"/>
      <c r="AT16" s="220"/>
      <c r="AU16" s="220"/>
      <c r="AV16" s="229"/>
      <c r="AW16" s="220"/>
      <c r="AX16" s="220"/>
      <c r="AY16" s="220"/>
      <c r="AZ16" s="220"/>
      <c r="BA16" s="220"/>
      <c r="BB16" s="220"/>
      <c r="BC16" s="220"/>
      <c r="BD16" s="220"/>
      <c r="BE16" s="220"/>
      <c r="BF16" s="220"/>
      <c r="BG16" s="220"/>
      <c r="BH16" s="220"/>
      <c r="BI16" s="220"/>
      <c r="BJ16" s="220"/>
      <c r="BK16" s="220"/>
      <c r="BL16" s="220"/>
      <c r="BM16" s="220"/>
      <c r="BN16" s="220"/>
      <c r="BO16" s="220"/>
      <c r="BP16" s="220"/>
      <c r="BQ16" s="220"/>
      <c r="BR16" s="220"/>
      <c r="BS16" s="220"/>
      <c r="BT16" s="220"/>
      <c r="BU16" s="220"/>
      <c r="BV16" s="220"/>
      <c r="BW16" s="220"/>
      <c r="BX16" s="220"/>
      <c r="BY16" s="220"/>
      <c r="BZ16" s="220"/>
      <c r="CA16" s="220"/>
      <c r="CB16" s="220"/>
      <c r="CC16" s="220"/>
      <c r="CD16" s="220"/>
      <c r="CE16" s="220"/>
      <c r="CF16" s="220"/>
      <c r="CG16" s="220"/>
      <c r="CH16" s="220"/>
      <c r="CI16" s="220"/>
      <c r="CJ16" s="220"/>
      <c r="CK16" s="220"/>
      <c r="CL16" s="220"/>
      <c r="CM16" s="220"/>
      <c r="CN16" s="220"/>
      <c r="CO16" s="223"/>
    </row>
    <row r="17" spans="2:93">
      <c r="B17" s="224"/>
      <c r="C17" s="224"/>
      <c r="D17" s="224"/>
      <c r="E17" s="227"/>
      <c r="F17" s="224"/>
      <c r="G17" s="224"/>
      <c r="H17" s="224"/>
      <c r="I17" s="224"/>
      <c r="J17" s="224"/>
      <c r="K17" s="224"/>
      <c r="L17" s="224"/>
      <c r="M17" s="224"/>
      <c r="N17" s="224"/>
      <c r="O17" s="224"/>
      <c r="P17" s="224"/>
      <c r="Q17" s="224"/>
      <c r="R17" s="224"/>
      <c r="S17" s="224"/>
      <c r="T17" s="224"/>
      <c r="U17" s="224"/>
      <c r="V17" s="224"/>
      <c r="W17" s="224"/>
      <c r="X17" s="224"/>
      <c r="Y17" s="224"/>
      <c r="Z17" s="224"/>
      <c r="AA17" s="224"/>
      <c r="AB17" s="224"/>
      <c r="AC17" s="224"/>
      <c r="AD17" s="224"/>
      <c r="AE17" s="224"/>
      <c r="AF17" s="224"/>
      <c r="AG17" s="224"/>
      <c r="AH17" s="224"/>
      <c r="AI17" s="224"/>
      <c r="AJ17" s="224"/>
      <c r="AK17" s="224"/>
      <c r="AL17" s="224"/>
      <c r="AM17" s="224"/>
      <c r="AN17" s="224"/>
      <c r="AO17" s="224"/>
      <c r="AP17" s="224"/>
      <c r="AQ17" s="224"/>
      <c r="AR17" s="224"/>
      <c r="AS17" s="224"/>
      <c r="AT17" s="224"/>
      <c r="AU17" s="224"/>
      <c r="AV17" s="230"/>
      <c r="AW17" s="224"/>
      <c r="AX17" s="224"/>
      <c r="AY17" s="224"/>
      <c r="AZ17" s="224"/>
      <c r="BA17" s="224"/>
      <c r="BB17" s="224"/>
      <c r="BC17" s="224"/>
      <c r="BD17" s="224"/>
      <c r="BE17" s="224"/>
      <c r="BF17" s="224"/>
      <c r="BG17" s="224"/>
      <c r="BH17" s="224"/>
      <c r="BI17" s="224"/>
      <c r="BJ17" s="224"/>
      <c r="BK17" s="224"/>
      <c r="BL17" s="224"/>
      <c r="BM17" s="224"/>
      <c r="BN17" s="224"/>
      <c r="BO17" s="224"/>
      <c r="BP17" s="224"/>
      <c r="BQ17" s="224"/>
      <c r="BR17" s="224"/>
      <c r="BS17" s="224"/>
      <c r="BT17" s="224"/>
      <c r="BU17" s="224"/>
      <c r="BV17" s="224"/>
      <c r="BW17" s="224"/>
      <c r="BX17" s="224"/>
      <c r="BY17" s="224"/>
      <c r="BZ17" s="224"/>
      <c r="CA17" s="224"/>
      <c r="CB17" s="224"/>
      <c r="CC17" s="224"/>
      <c r="CD17" s="224"/>
      <c r="CE17" s="224"/>
      <c r="CF17" s="224"/>
      <c r="CG17" s="224"/>
      <c r="CH17" s="224"/>
      <c r="CI17" s="224"/>
      <c r="CJ17" s="224"/>
      <c r="CK17" s="224"/>
      <c r="CL17" s="224"/>
      <c r="CM17" s="224"/>
      <c r="CN17" s="224"/>
      <c r="CO17" s="226"/>
    </row>
    <row r="18" spans="2:93">
      <c r="B18" s="220"/>
      <c r="C18" s="220"/>
      <c r="D18" s="220"/>
      <c r="E18" s="221"/>
      <c r="F18" s="220"/>
      <c r="G18" s="220"/>
      <c r="H18" s="220"/>
      <c r="I18" s="220"/>
      <c r="J18" s="220"/>
      <c r="K18" s="220"/>
      <c r="L18" s="220"/>
      <c r="M18" s="220"/>
      <c r="N18" s="220"/>
      <c r="O18" s="220"/>
      <c r="P18" s="220"/>
      <c r="Q18" s="220"/>
      <c r="R18" s="220"/>
      <c r="S18" s="220"/>
      <c r="T18" s="220"/>
      <c r="U18" s="220"/>
      <c r="V18" s="220"/>
      <c r="W18" s="220"/>
      <c r="X18" s="220"/>
      <c r="Y18" s="220"/>
      <c r="Z18" s="220"/>
      <c r="AA18" s="220"/>
      <c r="AB18" s="220"/>
      <c r="AC18" s="220"/>
      <c r="AD18" s="220"/>
      <c r="AE18" s="220"/>
      <c r="AF18" s="220"/>
      <c r="AG18" s="220"/>
      <c r="AH18" s="220"/>
      <c r="AI18" s="220"/>
      <c r="AJ18" s="220"/>
      <c r="AK18" s="220"/>
      <c r="AL18" s="220"/>
      <c r="AM18" s="220"/>
      <c r="AN18" s="220"/>
      <c r="AO18" s="220"/>
      <c r="AP18" s="220"/>
      <c r="AQ18" s="220"/>
      <c r="AR18" s="220"/>
      <c r="AS18" s="220"/>
      <c r="AT18" s="220"/>
      <c r="AU18" s="220"/>
      <c r="AV18" s="229"/>
      <c r="AW18" s="220"/>
      <c r="AX18" s="220"/>
      <c r="AY18" s="220"/>
      <c r="AZ18" s="220"/>
      <c r="BA18" s="220"/>
      <c r="BB18" s="220"/>
      <c r="BC18" s="220"/>
      <c r="BD18" s="220"/>
      <c r="BE18" s="220"/>
      <c r="BF18" s="220"/>
      <c r="BG18" s="220"/>
      <c r="BH18" s="220"/>
      <c r="BI18" s="220"/>
      <c r="BJ18" s="220"/>
      <c r="BK18" s="220"/>
      <c r="BL18" s="220"/>
      <c r="BM18" s="220"/>
      <c r="BN18" s="220"/>
      <c r="BO18" s="220"/>
      <c r="BP18" s="220"/>
      <c r="BQ18" s="220"/>
      <c r="BR18" s="220"/>
      <c r="BS18" s="220"/>
      <c r="BT18" s="220"/>
      <c r="BU18" s="220"/>
      <c r="BV18" s="220"/>
      <c r="BW18" s="220"/>
      <c r="BX18" s="220"/>
      <c r="BY18" s="220"/>
      <c r="BZ18" s="220"/>
      <c r="CA18" s="220"/>
      <c r="CB18" s="220"/>
      <c r="CC18" s="220"/>
      <c r="CD18" s="220"/>
      <c r="CE18" s="220"/>
      <c r="CF18" s="220"/>
      <c r="CG18" s="220"/>
      <c r="CH18" s="220"/>
      <c r="CI18" s="220"/>
      <c r="CJ18" s="220"/>
      <c r="CK18" s="220"/>
      <c r="CL18" s="220"/>
      <c r="CM18" s="220"/>
      <c r="CN18" s="220"/>
      <c r="CO18" s="223"/>
    </row>
    <row r="19" spans="2:93">
      <c r="B19" s="224"/>
      <c r="C19" s="224"/>
      <c r="D19" s="224"/>
      <c r="E19" s="227"/>
      <c r="F19" s="224"/>
      <c r="G19" s="224"/>
      <c r="H19" s="224"/>
      <c r="I19" s="224"/>
      <c r="J19" s="224"/>
      <c r="K19" s="224"/>
      <c r="L19" s="224"/>
      <c r="M19" s="224"/>
      <c r="N19" s="224"/>
      <c r="O19" s="224"/>
      <c r="P19" s="224"/>
      <c r="Q19" s="224"/>
      <c r="R19" s="224"/>
      <c r="S19" s="224"/>
      <c r="T19" s="224"/>
      <c r="U19" s="224"/>
      <c r="V19" s="224"/>
      <c r="W19" s="224"/>
      <c r="X19" s="224"/>
      <c r="Y19" s="224"/>
      <c r="Z19" s="224"/>
      <c r="AA19" s="224"/>
      <c r="AB19" s="224"/>
      <c r="AC19" s="224"/>
      <c r="AD19" s="224"/>
      <c r="AE19" s="224"/>
      <c r="AF19" s="224"/>
      <c r="AG19" s="224"/>
      <c r="AH19" s="224"/>
      <c r="AI19" s="224"/>
      <c r="AJ19" s="224"/>
      <c r="AK19" s="224"/>
      <c r="AL19" s="224"/>
      <c r="AM19" s="224"/>
      <c r="AN19" s="224"/>
      <c r="AO19" s="224"/>
      <c r="AP19" s="224"/>
      <c r="AQ19" s="224"/>
      <c r="AR19" s="224"/>
      <c r="AS19" s="224"/>
      <c r="AT19" s="224"/>
      <c r="AU19" s="224"/>
      <c r="AV19" s="230"/>
      <c r="AW19" s="224"/>
      <c r="AX19" s="224"/>
      <c r="AY19" s="224"/>
      <c r="AZ19" s="224"/>
      <c r="BA19" s="224"/>
      <c r="BB19" s="224"/>
      <c r="BC19" s="224"/>
      <c r="BD19" s="224"/>
      <c r="BE19" s="224"/>
      <c r="BF19" s="224"/>
      <c r="BG19" s="224"/>
      <c r="BH19" s="224"/>
      <c r="BI19" s="224"/>
      <c r="BJ19" s="224"/>
      <c r="BK19" s="224"/>
      <c r="BL19" s="224"/>
      <c r="BM19" s="224"/>
      <c r="BN19" s="224"/>
      <c r="BO19" s="224"/>
      <c r="BP19" s="224"/>
      <c r="BQ19" s="224"/>
      <c r="BR19" s="224"/>
      <c r="BS19" s="224"/>
      <c r="BT19" s="224"/>
      <c r="BU19" s="224"/>
      <c r="BV19" s="224"/>
      <c r="BW19" s="224"/>
      <c r="BX19" s="224"/>
      <c r="BY19" s="224"/>
      <c r="BZ19" s="224"/>
      <c r="CA19" s="224"/>
      <c r="CB19" s="224"/>
      <c r="CC19" s="224"/>
      <c r="CD19" s="224"/>
      <c r="CE19" s="224"/>
      <c r="CF19" s="224"/>
      <c r="CG19" s="224"/>
      <c r="CH19" s="224"/>
      <c r="CI19" s="224"/>
      <c r="CJ19" s="224"/>
      <c r="CK19" s="224"/>
      <c r="CL19" s="224"/>
      <c r="CM19" s="224"/>
      <c r="CN19" s="224"/>
      <c r="CO19" s="226"/>
    </row>
    <row r="20" spans="2:93">
      <c r="B20" s="220"/>
      <c r="C20" s="220"/>
      <c r="D20" s="220"/>
      <c r="E20" s="221"/>
      <c r="F20" s="220"/>
      <c r="G20" s="220"/>
      <c r="H20" s="220"/>
      <c r="I20" s="220"/>
      <c r="J20" s="220"/>
      <c r="K20" s="220"/>
      <c r="L20" s="220"/>
      <c r="M20" s="220"/>
      <c r="N20" s="220"/>
      <c r="O20" s="220"/>
      <c r="P20" s="220"/>
      <c r="Q20" s="220"/>
      <c r="R20" s="220"/>
      <c r="S20" s="220"/>
      <c r="T20" s="220"/>
      <c r="U20" s="220"/>
      <c r="V20" s="220"/>
      <c r="W20" s="220"/>
      <c r="X20" s="220"/>
      <c r="Y20" s="220"/>
      <c r="Z20" s="220"/>
      <c r="AA20" s="220"/>
      <c r="AB20" s="220"/>
      <c r="AC20" s="220"/>
      <c r="AD20" s="220"/>
      <c r="AE20" s="220"/>
      <c r="AF20" s="220"/>
      <c r="AG20" s="220"/>
      <c r="AH20" s="220"/>
      <c r="AI20" s="220"/>
      <c r="AJ20" s="220"/>
      <c r="AK20" s="220"/>
      <c r="AL20" s="220"/>
      <c r="AM20" s="220"/>
      <c r="AN20" s="220"/>
      <c r="AO20" s="220"/>
      <c r="AP20" s="220"/>
      <c r="AQ20" s="220"/>
      <c r="AR20" s="220"/>
      <c r="AS20" s="220"/>
      <c r="AT20" s="220"/>
      <c r="AU20" s="220"/>
      <c r="AV20" s="229"/>
      <c r="AW20" s="220"/>
      <c r="AX20" s="220"/>
      <c r="AY20" s="220"/>
      <c r="AZ20" s="220"/>
      <c r="BA20" s="220"/>
      <c r="BB20" s="220"/>
      <c r="BC20" s="220"/>
      <c r="BD20" s="220"/>
      <c r="BE20" s="220"/>
      <c r="BF20" s="220"/>
      <c r="BG20" s="220"/>
      <c r="BH20" s="220"/>
      <c r="BI20" s="220"/>
      <c r="BJ20" s="220"/>
      <c r="BK20" s="220"/>
      <c r="BL20" s="220"/>
      <c r="BM20" s="220"/>
      <c r="BN20" s="220"/>
      <c r="BO20" s="220"/>
      <c r="BP20" s="220"/>
      <c r="BQ20" s="220"/>
      <c r="BR20" s="220"/>
      <c r="BS20" s="220"/>
      <c r="BT20" s="220"/>
      <c r="BU20" s="220"/>
      <c r="BV20" s="220"/>
      <c r="BW20" s="220"/>
      <c r="BX20" s="220"/>
      <c r="BY20" s="220"/>
      <c r="BZ20" s="220"/>
      <c r="CA20" s="220"/>
      <c r="CB20" s="220"/>
      <c r="CC20" s="220"/>
      <c r="CD20" s="220"/>
      <c r="CE20" s="220"/>
      <c r="CF20" s="220"/>
      <c r="CG20" s="220"/>
      <c r="CH20" s="220"/>
      <c r="CI20" s="220"/>
      <c r="CJ20" s="220"/>
      <c r="CK20" s="220"/>
      <c r="CL20" s="220"/>
      <c r="CM20" s="220"/>
      <c r="CN20" s="220"/>
      <c r="CO20" s="223"/>
    </row>
    <row r="21" spans="2:93">
      <c r="B21" s="224"/>
      <c r="C21" s="224"/>
      <c r="D21" s="224"/>
      <c r="E21" s="227"/>
      <c r="F21" s="224"/>
      <c r="G21" s="224"/>
      <c r="H21" s="224"/>
      <c r="I21" s="224"/>
      <c r="J21" s="224"/>
      <c r="K21" s="224"/>
      <c r="L21" s="224"/>
      <c r="M21" s="224"/>
      <c r="N21" s="224"/>
      <c r="O21" s="224"/>
      <c r="P21" s="224"/>
      <c r="Q21" s="224"/>
      <c r="R21" s="224"/>
      <c r="S21" s="224"/>
      <c r="T21" s="224"/>
      <c r="U21" s="224"/>
      <c r="V21" s="224"/>
      <c r="W21" s="224"/>
      <c r="X21" s="224"/>
      <c r="Y21" s="224"/>
      <c r="Z21" s="224"/>
      <c r="AA21" s="224"/>
      <c r="AB21" s="224"/>
      <c r="AC21" s="224"/>
      <c r="AD21" s="224"/>
      <c r="AE21" s="224"/>
      <c r="AF21" s="224"/>
      <c r="AG21" s="224"/>
      <c r="AH21" s="224"/>
      <c r="AI21" s="224"/>
      <c r="AJ21" s="224"/>
      <c r="AK21" s="224"/>
      <c r="AL21" s="224"/>
      <c r="AM21" s="224"/>
      <c r="AN21" s="224"/>
      <c r="AO21" s="224"/>
      <c r="AP21" s="224"/>
      <c r="AQ21" s="224"/>
      <c r="AR21" s="224"/>
      <c r="AS21" s="224"/>
      <c r="AT21" s="224"/>
      <c r="AU21" s="224"/>
      <c r="AV21" s="230"/>
      <c r="AW21" s="224"/>
      <c r="AX21" s="224"/>
      <c r="AY21" s="224"/>
      <c r="AZ21" s="224"/>
      <c r="BA21" s="224"/>
      <c r="BB21" s="224"/>
      <c r="BC21" s="224"/>
      <c r="BD21" s="224"/>
      <c r="BE21" s="224"/>
      <c r="BF21" s="224"/>
      <c r="BG21" s="224"/>
      <c r="BH21" s="224"/>
      <c r="BI21" s="224"/>
      <c r="BJ21" s="224"/>
      <c r="BK21" s="224"/>
      <c r="BL21" s="224"/>
      <c r="BM21" s="224"/>
      <c r="BN21" s="224"/>
      <c r="BO21" s="224"/>
      <c r="BP21" s="224"/>
      <c r="BQ21" s="224"/>
      <c r="BR21" s="224"/>
      <c r="BS21" s="224"/>
      <c r="BT21" s="224"/>
      <c r="BU21" s="224"/>
      <c r="BV21" s="224"/>
      <c r="BW21" s="224"/>
      <c r="BX21" s="224"/>
      <c r="BY21" s="224"/>
      <c r="BZ21" s="224"/>
      <c r="CA21" s="224"/>
      <c r="CB21" s="224"/>
      <c r="CC21" s="224"/>
      <c r="CD21" s="224"/>
      <c r="CE21" s="224"/>
      <c r="CF21" s="224"/>
      <c r="CG21" s="224"/>
      <c r="CH21" s="224"/>
      <c r="CI21" s="224"/>
      <c r="CJ21" s="224"/>
      <c r="CK21" s="224"/>
      <c r="CL21" s="224"/>
      <c r="CM21" s="224"/>
      <c r="CN21" s="224"/>
      <c r="CO21" s="226"/>
    </row>
    <row r="22" spans="2:93">
      <c r="B22" s="220"/>
      <c r="C22" s="220"/>
      <c r="D22" s="220"/>
      <c r="E22" s="221"/>
      <c r="F22" s="220"/>
      <c r="G22" s="220"/>
      <c r="H22" s="220"/>
      <c r="I22" s="220"/>
      <c r="J22" s="220"/>
      <c r="K22" s="220"/>
      <c r="L22" s="220"/>
      <c r="M22" s="220"/>
      <c r="N22" s="220"/>
      <c r="O22" s="220"/>
      <c r="P22" s="220"/>
      <c r="Q22" s="220"/>
      <c r="R22" s="220"/>
      <c r="S22" s="220"/>
      <c r="T22" s="220"/>
      <c r="U22" s="220"/>
      <c r="V22" s="220"/>
      <c r="W22" s="220"/>
      <c r="X22" s="220"/>
      <c r="Y22" s="220"/>
      <c r="Z22" s="220"/>
      <c r="AA22" s="220"/>
      <c r="AB22" s="220"/>
      <c r="AC22" s="220"/>
      <c r="AD22" s="220"/>
      <c r="AE22" s="220"/>
      <c r="AF22" s="220"/>
      <c r="AG22" s="220"/>
      <c r="AH22" s="220"/>
      <c r="AI22" s="220"/>
      <c r="AJ22" s="220"/>
      <c r="AK22" s="220"/>
      <c r="AL22" s="220"/>
      <c r="AM22" s="220"/>
      <c r="AN22" s="220"/>
      <c r="AO22" s="220"/>
      <c r="AP22" s="220"/>
      <c r="AQ22" s="220"/>
      <c r="AR22" s="220"/>
      <c r="AS22" s="220"/>
      <c r="AT22" s="220"/>
      <c r="AU22" s="220"/>
      <c r="AV22" s="229"/>
      <c r="AW22" s="220"/>
      <c r="AX22" s="220"/>
      <c r="AY22" s="220"/>
      <c r="AZ22" s="220"/>
      <c r="BA22" s="220"/>
      <c r="BB22" s="220"/>
      <c r="BC22" s="220"/>
      <c r="BD22" s="220"/>
      <c r="BE22" s="220"/>
      <c r="BF22" s="220"/>
      <c r="BG22" s="220"/>
      <c r="BH22" s="220"/>
      <c r="BI22" s="220"/>
      <c r="BJ22" s="220"/>
      <c r="BK22" s="220"/>
      <c r="BL22" s="220"/>
      <c r="BM22" s="220"/>
      <c r="BN22" s="220"/>
      <c r="BO22" s="220"/>
      <c r="BP22" s="220"/>
      <c r="BQ22" s="220"/>
      <c r="BR22" s="220"/>
      <c r="BS22" s="220"/>
      <c r="BT22" s="220"/>
      <c r="BU22" s="220"/>
      <c r="BV22" s="220"/>
      <c r="BW22" s="220"/>
      <c r="BX22" s="220"/>
      <c r="BY22" s="220"/>
      <c r="BZ22" s="220"/>
      <c r="CA22" s="220"/>
      <c r="CB22" s="220"/>
      <c r="CC22" s="220"/>
      <c r="CD22" s="220"/>
      <c r="CE22" s="220"/>
      <c r="CF22" s="220"/>
      <c r="CG22" s="220"/>
      <c r="CH22" s="220"/>
      <c r="CI22" s="220"/>
      <c r="CJ22" s="220"/>
      <c r="CK22" s="220"/>
      <c r="CL22" s="220"/>
      <c r="CM22" s="220"/>
      <c r="CN22" s="220"/>
      <c r="CO22" s="223"/>
    </row>
    <row r="23" spans="2:93">
      <c r="B23" s="224"/>
      <c r="C23" s="224"/>
      <c r="D23" s="224"/>
      <c r="E23" s="227"/>
      <c r="F23" s="224"/>
      <c r="G23" s="224"/>
      <c r="H23" s="224"/>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c r="AG23" s="224"/>
      <c r="AH23" s="224"/>
      <c r="AI23" s="224"/>
      <c r="AJ23" s="224"/>
      <c r="AK23" s="224"/>
      <c r="AL23" s="224"/>
      <c r="AM23" s="224"/>
      <c r="AN23" s="224"/>
      <c r="AO23" s="224"/>
      <c r="AP23" s="224"/>
      <c r="AQ23" s="224"/>
      <c r="AR23" s="224"/>
      <c r="AS23" s="224"/>
      <c r="AT23" s="224"/>
      <c r="AU23" s="224"/>
      <c r="AV23" s="230"/>
      <c r="AW23" s="224"/>
      <c r="AX23" s="224"/>
      <c r="AY23" s="224"/>
      <c r="AZ23" s="224"/>
      <c r="BA23" s="224"/>
      <c r="BB23" s="224"/>
      <c r="BC23" s="224"/>
      <c r="BD23" s="224"/>
      <c r="BE23" s="224"/>
      <c r="BF23" s="224"/>
      <c r="BG23" s="224"/>
      <c r="BH23" s="224"/>
      <c r="BI23" s="224"/>
      <c r="BJ23" s="224"/>
      <c r="BK23" s="224"/>
      <c r="BL23" s="224"/>
      <c r="BM23" s="224"/>
      <c r="BN23" s="224"/>
      <c r="BO23" s="224"/>
      <c r="BP23" s="224"/>
      <c r="BQ23" s="224"/>
      <c r="BR23" s="224"/>
      <c r="BS23" s="224"/>
      <c r="BT23" s="224"/>
      <c r="BU23" s="224"/>
      <c r="BV23" s="224"/>
      <c r="BW23" s="224"/>
      <c r="BX23" s="224"/>
      <c r="BY23" s="224"/>
      <c r="BZ23" s="224"/>
      <c r="CA23" s="224"/>
      <c r="CB23" s="224"/>
      <c r="CC23" s="224"/>
      <c r="CD23" s="224"/>
      <c r="CE23" s="224"/>
      <c r="CF23" s="224"/>
      <c r="CG23" s="224"/>
      <c r="CH23" s="224"/>
      <c r="CI23" s="224"/>
      <c r="CJ23" s="224"/>
      <c r="CK23" s="224"/>
      <c r="CL23" s="224"/>
      <c r="CM23" s="224"/>
      <c r="CN23" s="224"/>
      <c r="CO23" s="226"/>
    </row>
    <row r="24" spans="2:93">
      <c r="B24" s="220"/>
      <c r="C24" s="220"/>
      <c r="D24" s="220"/>
      <c r="E24" s="221"/>
      <c r="F24" s="220"/>
      <c r="G24" s="220"/>
      <c r="H24" s="220"/>
      <c r="I24" s="220"/>
      <c r="J24" s="220"/>
      <c r="K24" s="220"/>
      <c r="L24" s="220"/>
      <c r="M24" s="220"/>
      <c r="N24" s="220"/>
      <c r="O24" s="220"/>
      <c r="P24" s="220"/>
      <c r="Q24" s="220"/>
      <c r="R24" s="220"/>
      <c r="S24" s="220"/>
      <c r="T24" s="220"/>
      <c r="U24" s="220"/>
      <c r="V24" s="220"/>
      <c r="W24" s="220"/>
      <c r="X24" s="220"/>
      <c r="Y24" s="220"/>
      <c r="Z24" s="220"/>
      <c r="AA24" s="220"/>
      <c r="AB24" s="220"/>
      <c r="AC24" s="220"/>
      <c r="AD24" s="220"/>
      <c r="AE24" s="220"/>
      <c r="AF24" s="220"/>
      <c r="AG24" s="220"/>
      <c r="AH24" s="220"/>
      <c r="AI24" s="220"/>
      <c r="AJ24" s="220"/>
      <c r="AK24" s="220"/>
      <c r="AL24" s="220"/>
      <c r="AM24" s="220"/>
      <c r="AN24" s="220"/>
      <c r="AO24" s="220"/>
      <c r="AP24" s="220"/>
      <c r="AQ24" s="220"/>
      <c r="AR24" s="220"/>
      <c r="AS24" s="220"/>
      <c r="AT24" s="220"/>
      <c r="AU24" s="220"/>
      <c r="AV24" s="229"/>
      <c r="AW24" s="220"/>
      <c r="AX24" s="220"/>
      <c r="AY24" s="220"/>
      <c r="AZ24" s="220"/>
      <c r="BA24" s="220"/>
      <c r="BB24" s="220"/>
      <c r="BC24" s="220"/>
      <c r="BD24" s="220"/>
      <c r="BE24" s="220"/>
      <c r="BF24" s="220"/>
      <c r="BG24" s="220"/>
      <c r="BH24" s="220"/>
      <c r="BI24" s="220"/>
      <c r="BJ24" s="220"/>
      <c r="BK24" s="220"/>
      <c r="BL24" s="220"/>
      <c r="BM24" s="220"/>
      <c r="BN24" s="220"/>
      <c r="BO24" s="220"/>
      <c r="BP24" s="220"/>
      <c r="BQ24" s="220"/>
      <c r="BR24" s="220"/>
      <c r="BS24" s="220"/>
      <c r="BT24" s="220"/>
      <c r="BU24" s="220"/>
      <c r="BV24" s="220"/>
      <c r="BW24" s="220"/>
      <c r="BX24" s="220"/>
      <c r="BY24" s="220"/>
      <c r="BZ24" s="220"/>
      <c r="CA24" s="220"/>
      <c r="CB24" s="220"/>
      <c r="CC24" s="220"/>
      <c r="CD24" s="220"/>
      <c r="CE24" s="220"/>
      <c r="CF24" s="220"/>
      <c r="CG24" s="220"/>
      <c r="CH24" s="220"/>
      <c r="CI24" s="220"/>
      <c r="CJ24" s="220"/>
      <c r="CK24" s="220"/>
      <c r="CL24" s="220"/>
      <c r="CM24" s="220"/>
      <c r="CN24" s="220"/>
      <c r="CO24" s="223"/>
    </row>
    <row r="25" spans="2:93" ht="15.75">
      <c r="B25" s="224"/>
      <c r="C25" s="228"/>
      <c r="D25" s="224"/>
      <c r="E25" s="227"/>
      <c r="F25" s="224"/>
      <c r="G25" s="224"/>
      <c r="H25" s="224"/>
      <c r="I25" s="224"/>
      <c r="J25" s="224"/>
      <c r="K25" s="224"/>
      <c r="L25" s="224"/>
      <c r="M25" s="224"/>
      <c r="N25" s="224"/>
      <c r="O25" s="224"/>
      <c r="P25" s="224"/>
      <c r="Q25" s="224"/>
      <c r="R25" s="224"/>
      <c r="S25" s="224"/>
      <c r="T25" s="224"/>
      <c r="U25" s="224"/>
      <c r="V25" s="224"/>
      <c r="W25" s="224"/>
      <c r="X25" s="224"/>
      <c r="Y25" s="224"/>
      <c r="Z25" s="224"/>
      <c r="AA25" s="224"/>
      <c r="AB25" s="224"/>
      <c r="AC25" s="224"/>
      <c r="AD25" s="224"/>
      <c r="AE25" s="224"/>
      <c r="AF25" s="224"/>
      <c r="AG25" s="224"/>
      <c r="AH25" s="224"/>
      <c r="AI25" s="224"/>
      <c r="AJ25" s="224"/>
      <c r="AK25" s="224"/>
      <c r="AL25" s="224"/>
      <c r="AM25" s="224"/>
      <c r="AN25" s="224"/>
      <c r="AO25" s="224"/>
      <c r="AP25" s="224"/>
      <c r="AQ25" s="224"/>
      <c r="AR25" s="224"/>
      <c r="AS25" s="224"/>
      <c r="AT25" s="224"/>
      <c r="AU25" s="224"/>
      <c r="AV25" s="230"/>
      <c r="AW25" s="224"/>
      <c r="AX25" s="224"/>
      <c r="AY25" s="224"/>
      <c r="AZ25" s="224"/>
      <c r="BA25" s="224"/>
      <c r="BB25" s="224"/>
      <c r="BC25" s="224"/>
      <c r="BD25" s="224"/>
      <c r="BE25" s="224"/>
      <c r="BF25" s="224"/>
      <c r="BG25" s="224"/>
      <c r="BH25" s="224"/>
      <c r="BI25" s="224"/>
      <c r="BJ25" s="224"/>
      <c r="BK25" s="224"/>
      <c r="BL25" s="224"/>
      <c r="BM25" s="224"/>
      <c r="BN25" s="224"/>
      <c r="BO25" s="224"/>
      <c r="BP25" s="224"/>
      <c r="BQ25" s="224"/>
      <c r="BR25" s="224"/>
      <c r="BS25" s="224"/>
      <c r="BT25" s="224"/>
      <c r="BU25" s="224"/>
      <c r="BV25" s="224"/>
      <c r="BW25" s="224"/>
      <c r="BX25" s="224"/>
      <c r="BY25" s="224"/>
      <c r="BZ25" s="224"/>
      <c r="CA25" s="224"/>
      <c r="CB25" s="224"/>
      <c r="CC25" s="224"/>
      <c r="CD25" s="224"/>
      <c r="CE25" s="224"/>
      <c r="CF25" s="224"/>
      <c r="CG25" s="224"/>
      <c r="CH25" s="224"/>
      <c r="CI25" s="224"/>
      <c r="CJ25" s="224"/>
      <c r="CK25" s="224"/>
      <c r="CL25" s="224"/>
      <c r="CM25" s="224"/>
      <c r="CN25" s="224"/>
      <c r="CO25" s="226"/>
    </row>
    <row r="26" spans="2:93">
      <c r="B26" s="224"/>
      <c r="E26" s="75"/>
      <c r="G26" s="224"/>
      <c r="H26" s="224"/>
      <c r="I26" s="224"/>
      <c r="J26" s="224"/>
      <c r="AV26" s="230"/>
    </row>
    <row r="27" spans="2:93">
      <c r="E27" s="75"/>
    </row>
    <row r="30" spans="2:93">
      <c r="C30" s="36"/>
    </row>
    <row r="31" spans="2:93">
      <c r="E31" s="75"/>
    </row>
    <row r="33" spans="2:8">
      <c r="E33" s="75"/>
    </row>
    <row r="34" spans="2:8">
      <c r="E34" s="75"/>
      <c r="H34" s="224"/>
    </row>
    <row r="35" spans="2:8">
      <c r="E35" s="75"/>
      <c r="H35" s="224"/>
    </row>
    <row r="37" spans="2:8">
      <c r="E37" s="244"/>
    </row>
    <row r="38" spans="2:8">
      <c r="E38" s="244"/>
    </row>
    <row r="39" spans="2:8">
      <c r="E39" s="244"/>
    </row>
    <row r="40" spans="2:8">
      <c r="E40" s="244"/>
    </row>
    <row r="41" spans="2:8">
      <c r="E41" s="244"/>
    </row>
    <row r="42" spans="2:8">
      <c r="E42" s="244"/>
    </row>
    <row r="43" spans="2:8">
      <c r="E43" s="244"/>
    </row>
    <row r="44" spans="2:8">
      <c r="B44" s="241"/>
      <c r="E44" s="244"/>
    </row>
    <row r="45" spans="2:8">
      <c r="E45" s="244"/>
    </row>
    <row r="46" spans="2:8">
      <c r="E46" s="244"/>
    </row>
    <row r="47" spans="2:8">
      <c r="E47" s="244"/>
    </row>
    <row r="48" spans="2:8">
      <c r="E48" s="244"/>
    </row>
    <row r="49" spans="5:5">
      <c r="E49" s="244"/>
    </row>
    <row r="50" spans="5:5">
      <c r="E50" s="244"/>
    </row>
    <row r="54" spans="5:5">
      <c r="E54" s="244"/>
    </row>
    <row r="56" spans="5:5">
      <c r="E56" s="244"/>
    </row>
    <row r="57" spans="5:5">
      <c r="E57" s="244"/>
    </row>
  </sheetData>
  <sheetProtection sort="0" autoFilter="0"/>
  <protectedRanges>
    <protectedRange sqref="B2:C2 CP2:CR2 E2:F2 H2:I2 K2:L2 N2:O2 Q2:R2 T2:U2 W2:X2 Z2:AA2 AC2:AD2 AF2:AG2 AI2:AJ2 AL2:AM2 AO2:AP2 AR2:AS2 AU2:AV2 AX2:AY2 BA2:BB2 BD2:BE2 BG2:BH2 BJ2:BK2 BM2:BN2 BP2:BQ2 BS2:BT2 BV2:BW2 BY2:BZ2 CB2:CC2 CE2:CF2 CH2:CI2 CK2:CL2 CN2 B4:CR1000" name="Info iD dossier"/>
  </protectedRanges>
  <phoneticPr fontId="18" type="noConversion"/>
  <dataValidations count="3">
    <dataValidation type="list" allowBlank="1" showInputMessage="1" showErrorMessage="1" sqref="CO4:CO25 AU4:AU26 CR26" xr:uid="{00000000-0002-0000-0800-000000000000}">
      <formula1>#REF!</formula1>
    </dataValidation>
    <dataValidation allowBlank="1" sqref="K2 E2 N2 Q2 T2 W2 Z2 AC2 AF2 AI2 AL2 AO2 AR2 AU2 AX2 BA2 BD2 BG2 BJ2 BM2 BP2 BS2 BV2 BY2 CB2 CE2 CH2 CK2 AV4:AV1000 B2 H2 B4:B1000 J4:J1000 BQ4:BQ1000 BN4:BN1000 BK4:BK1000 BH4:BH1000 BE4:BE1000 BB4:BB1000 AY4:AY1000 CN2" xr:uid="{00000000-0002-0000-0800-000001000000}"/>
    <dataValidation type="list" allowBlank="1" showInputMessage="1" showErrorMessage="1" sqref="I4:I26" xr:uid="{00000000-0002-0000-0800-000002000000}">
      <formula1>#REF!</formula1>
    </dataValidation>
  </dataValidation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3000000}">
          <x14:formula1>
            <xm:f>CONFIG!$E$6:$E$17</xm:f>
          </x14:formula1>
          <xm:sqref>G4:G1000</xm:sqref>
        </x14:dataValidation>
        <x14:dataValidation type="list" allowBlank="1" showInputMessage="1" showErrorMessage="1" xr:uid="{00000000-0002-0000-0800-000004000000}">
          <x14:formula1>
            <xm:f>CONFIG!$F$6:$F$17</xm:f>
          </x14:formula1>
          <xm:sqref>H4:H1000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4">
    <tabColor rgb="FFFF6699"/>
  </sheetPr>
  <dimension ref="A1:EZ1501"/>
  <sheetViews>
    <sheetView topLeftCell="ER1" workbookViewId="0">
      <selection activeCell="ER4" sqref="ER4:EZ48"/>
    </sheetView>
  </sheetViews>
  <sheetFormatPr baseColWidth="10" defaultColWidth="11.42578125" defaultRowHeight="15.75"/>
  <cols>
    <col min="1" max="1" width="13.28515625" customWidth="1"/>
    <col min="2" max="2" width="9" customWidth="1"/>
    <col min="3" max="3" width="23" customWidth="1"/>
    <col min="5" max="5" width="12.42578125" customWidth="1"/>
    <col min="6" max="6" width="12.140625" customWidth="1"/>
    <col min="7" max="7" width="34.42578125" customWidth="1"/>
    <col min="8" max="8" width="23.85546875" customWidth="1"/>
    <col min="9" max="9" width="13.7109375" customWidth="1"/>
    <col min="10" max="10" width="14.85546875" customWidth="1"/>
    <col min="11" max="11" width="20.85546875" customWidth="1"/>
    <col min="12" max="12" width="29" customWidth="1"/>
    <col min="13" max="13" width="24.140625" customWidth="1"/>
    <col min="14" max="14" width="22.140625" customWidth="1"/>
    <col min="15" max="15" width="28.7109375" customWidth="1"/>
    <col min="16" max="16" width="25.28515625" customWidth="1"/>
    <col min="17" max="17" width="42.7109375" style="31" customWidth="1"/>
    <col min="18" max="18" width="34.28515625" customWidth="1"/>
    <col min="19" max="19" width="21.140625" customWidth="1"/>
    <col min="20" max="20" width="18" customWidth="1"/>
    <col min="21" max="21" width="19.140625" customWidth="1"/>
    <col min="22" max="22" width="17.42578125" customWidth="1"/>
    <col min="23" max="23" width="14.5703125" customWidth="1"/>
    <col min="26" max="26" width="16.140625" style="248" customWidth="1"/>
    <col min="27" max="27" width="16.85546875" customWidth="1"/>
    <col min="28" max="28" width="19" customWidth="1"/>
    <col min="29" max="29" width="5.85546875" customWidth="1"/>
    <col min="30" max="30" width="17.42578125" customWidth="1"/>
    <col min="31" max="31" width="14.5703125" customWidth="1"/>
    <col min="33" max="33" width="19.140625" customWidth="1"/>
    <col min="34" max="34" width="16.140625" customWidth="1"/>
    <col min="35" max="35" width="17" customWidth="1"/>
    <col min="36" max="36" width="19" customWidth="1"/>
    <col min="37" max="37" width="6.7109375" customWidth="1"/>
    <col min="38" max="38" width="17.42578125" customWidth="1"/>
    <col min="39" max="39" width="14.5703125" customWidth="1"/>
    <col min="41" max="41" width="19.140625" customWidth="1"/>
    <col min="42" max="42" width="16.140625" customWidth="1"/>
    <col min="43" max="43" width="18.28515625" customWidth="1"/>
    <col min="44" max="44" width="19" customWidth="1"/>
    <col min="45" max="45" width="6.85546875" customWidth="1"/>
    <col min="46" max="46" width="17.42578125" customWidth="1"/>
    <col min="47" max="47" width="14.5703125" customWidth="1"/>
    <col min="49" max="49" width="19.140625" customWidth="1"/>
    <col min="50" max="50" width="16.140625" customWidth="1"/>
    <col min="51" max="51" width="19.28515625" customWidth="1"/>
    <col min="52" max="52" width="19" customWidth="1"/>
    <col min="53" max="53" width="7" customWidth="1"/>
    <col min="54" max="54" width="17.42578125" customWidth="1"/>
    <col min="55" max="55" width="14.5703125" customWidth="1"/>
    <col min="57" max="57" width="19.140625" customWidth="1"/>
    <col min="58" max="58" width="16.140625" customWidth="1"/>
    <col min="59" max="59" width="18.42578125" customWidth="1"/>
    <col min="60" max="60" width="19" customWidth="1"/>
    <col min="61" max="61" width="5.85546875" customWidth="1"/>
    <col min="62" max="62" width="17.42578125" customWidth="1"/>
    <col min="63" max="63" width="14.5703125" customWidth="1"/>
    <col min="65" max="65" width="19.140625" customWidth="1"/>
    <col min="66" max="66" width="16.140625" customWidth="1"/>
    <col min="67" max="67" width="18" customWidth="1"/>
    <col min="68" max="68" width="19" customWidth="1"/>
    <col min="69" max="69" width="10.5703125" customWidth="1"/>
    <col min="70" max="70" width="17.42578125" customWidth="1"/>
    <col min="71" max="71" width="14.5703125" customWidth="1"/>
    <col min="73" max="73" width="19.140625" customWidth="1"/>
    <col min="74" max="74" width="16.140625" customWidth="1"/>
    <col min="75" max="75" width="16.42578125" customWidth="1"/>
    <col min="76" max="76" width="19" customWidth="1"/>
    <col min="77" max="77" width="7.28515625" customWidth="1"/>
    <col min="78" max="78" width="17.42578125" customWidth="1"/>
    <col min="79" max="79" width="14.5703125" customWidth="1"/>
    <col min="81" max="81" width="19.140625" customWidth="1"/>
    <col min="82" max="82" width="16.140625" customWidth="1"/>
    <col min="83" max="83" width="17.7109375" customWidth="1"/>
    <col min="84" max="84" width="19" customWidth="1"/>
    <col min="85" max="85" width="9" customWidth="1"/>
    <col min="86" max="86" width="17.42578125" customWidth="1"/>
    <col min="87" max="87" width="14.5703125" customWidth="1"/>
    <col min="89" max="89" width="19.140625" customWidth="1"/>
    <col min="90" max="90" width="16.140625" customWidth="1"/>
    <col min="91" max="91" width="17.5703125" customWidth="1"/>
    <col min="92" max="92" width="20" customWidth="1"/>
    <col min="93" max="93" width="10.28515625" customWidth="1"/>
    <col min="94" max="94" width="18.28515625" customWidth="1"/>
    <col min="95" max="95" width="15.5703125" customWidth="1"/>
    <col min="97" max="97" width="20.140625" customWidth="1"/>
    <col min="98" max="98" width="17.140625" customWidth="1"/>
    <col min="100" max="100" width="20" customWidth="1"/>
    <col min="101" max="101" width="6" customWidth="1"/>
    <col min="102" max="102" width="18.42578125" customWidth="1"/>
    <col min="103" max="103" width="15.5703125" customWidth="1"/>
    <col min="105" max="105" width="20.140625" customWidth="1"/>
    <col min="106" max="106" width="17.140625" customWidth="1"/>
    <col min="108" max="108" width="20" customWidth="1"/>
    <col min="109" max="109" width="5" customWidth="1"/>
    <col min="110" max="110" width="18.42578125" customWidth="1"/>
    <col min="111" max="111" width="15.5703125" customWidth="1"/>
    <col min="113" max="113" width="20.140625" customWidth="1"/>
    <col min="114" max="114" width="17.140625" customWidth="1"/>
    <col min="116" max="116" width="20" customWidth="1"/>
    <col min="117" max="117" width="5.85546875" customWidth="1"/>
    <col min="118" max="118" width="18.28515625" customWidth="1"/>
    <col min="119" max="119" width="15.5703125" customWidth="1"/>
    <col min="121" max="121" width="20.5703125" customWidth="1"/>
    <col min="122" max="122" width="17.140625" customWidth="1"/>
    <col min="123" max="123" width="20.28515625" customWidth="1"/>
    <col min="124" max="124" width="20" customWidth="1"/>
    <col min="125" max="125" width="26.7109375" customWidth="1"/>
    <col min="126" max="126" width="18.42578125" customWidth="1"/>
    <col min="127" max="127" width="15.5703125" customWidth="1"/>
    <col min="129" max="129" width="20.5703125" customWidth="1"/>
    <col min="130" max="130" width="17.140625" customWidth="1"/>
    <col min="131" max="131" width="32.28515625" customWidth="1"/>
    <col min="134" max="134" width="16.28515625" customWidth="1"/>
    <col min="135" max="135" width="31.7109375" customWidth="1"/>
    <col min="138" max="138" width="16.28515625" customWidth="1"/>
    <col min="139" max="139" width="31.85546875" customWidth="1"/>
    <col min="140" max="140" width="12" customWidth="1"/>
    <col min="141" max="141" width="12.7109375" customWidth="1"/>
    <col min="142" max="142" width="18.28515625" customWidth="1"/>
    <col min="143" max="143" width="34.140625" customWidth="1"/>
    <col min="144" max="144" width="12" customWidth="1"/>
    <col min="145" max="145" width="12.7109375" customWidth="1"/>
    <col min="146" max="146" width="18.28515625" customWidth="1"/>
    <col min="147" max="147" width="23.42578125" customWidth="1"/>
    <col min="148" max="148" width="17.7109375" customWidth="1"/>
    <col min="149" max="149" width="14.28515625" customWidth="1"/>
    <col min="150" max="150" width="20.5703125" customWidth="1"/>
    <col min="151" max="151" width="15.7109375" customWidth="1"/>
    <col min="152" max="152" width="18.140625" customWidth="1"/>
    <col min="153" max="153" width="24" customWidth="1"/>
    <col min="154" max="154" width="43.85546875" customWidth="1"/>
    <col min="156" max="156" width="15.28515625" customWidth="1"/>
  </cols>
  <sheetData>
    <row r="1" spans="1:156" s="51" customFormat="1" ht="62.25" thickBot="1">
      <c r="A1" s="231" t="s">
        <v>130</v>
      </c>
      <c r="B1" s="231" t="s">
        <v>253</v>
      </c>
      <c r="C1" s="274" t="s">
        <v>133</v>
      </c>
      <c r="D1" s="275" t="s">
        <v>444</v>
      </c>
      <c r="E1" s="231" t="s">
        <v>131</v>
      </c>
      <c r="F1" s="231" t="s">
        <v>132</v>
      </c>
      <c r="G1" s="231" t="s">
        <v>61</v>
      </c>
      <c r="H1" s="231" t="s">
        <v>134</v>
      </c>
      <c r="I1" s="231" t="s">
        <v>135</v>
      </c>
      <c r="J1" s="231" t="s">
        <v>136</v>
      </c>
      <c r="K1" s="231" t="s">
        <v>137</v>
      </c>
      <c r="L1" s="232" t="s">
        <v>138</v>
      </c>
      <c r="M1" s="232" t="s">
        <v>139</v>
      </c>
      <c r="N1" s="232" t="s">
        <v>140</v>
      </c>
      <c r="O1" s="231" t="s">
        <v>141</v>
      </c>
      <c r="P1" s="231" t="s">
        <v>142</v>
      </c>
      <c r="Q1" s="231" t="s">
        <v>143</v>
      </c>
      <c r="R1" s="276" t="s">
        <v>144</v>
      </c>
      <c r="S1" s="275" t="s">
        <v>145</v>
      </c>
      <c r="T1" s="274" t="s">
        <v>165</v>
      </c>
      <c r="U1" s="277" t="s">
        <v>166</v>
      </c>
      <c r="V1" s="277" t="s">
        <v>169</v>
      </c>
      <c r="W1" s="277" t="s">
        <v>167</v>
      </c>
      <c r="X1" s="277" t="s">
        <v>168</v>
      </c>
      <c r="Y1" s="277" t="s">
        <v>735</v>
      </c>
      <c r="Z1" s="278" t="s">
        <v>559</v>
      </c>
      <c r="AA1" s="277" t="s">
        <v>170</v>
      </c>
      <c r="AB1" s="275" t="s">
        <v>171</v>
      </c>
      <c r="AC1" s="231" t="s">
        <v>172</v>
      </c>
      <c r="AD1" s="231" t="s">
        <v>736</v>
      </c>
      <c r="AE1" s="231" t="s">
        <v>173</v>
      </c>
      <c r="AF1" s="231" t="s">
        <v>174</v>
      </c>
      <c r="AG1" s="231" t="s">
        <v>175</v>
      </c>
      <c r="AH1" s="231" t="s">
        <v>176</v>
      </c>
      <c r="AI1" s="231" t="s">
        <v>177</v>
      </c>
      <c r="AJ1" s="274" t="s">
        <v>178</v>
      </c>
      <c r="AK1" s="277" t="s">
        <v>179</v>
      </c>
      <c r="AL1" s="277" t="s">
        <v>737</v>
      </c>
      <c r="AM1" s="277" t="s">
        <v>571</v>
      </c>
      <c r="AN1" s="277" t="s">
        <v>180</v>
      </c>
      <c r="AO1" s="277" t="s">
        <v>274</v>
      </c>
      <c r="AP1" s="277" t="s">
        <v>181</v>
      </c>
      <c r="AQ1" s="277" t="s">
        <v>182</v>
      </c>
      <c r="AR1" s="275" t="s">
        <v>183</v>
      </c>
      <c r="AS1" s="231" t="s">
        <v>184</v>
      </c>
      <c r="AT1" s="231" t="s">
        <v>738</v>
      </c>
      <c r="AU1" s="231" t="s">
        <v>570</v>
      </c>
      <c r="AV1" s="231" t="s">
        <v>185</v>
      </c>
      <c r="AW1" s="231" t="s">
        <v>186</v>
      </c>
      <c r="AX1" s="231" t="s">
        <v>187</v>
      </c>
      <c r="AY1" s="231" t="s">
        <v>188</v>
      </c>
      <c r="AZ1" s="274" t="s">
        <v>189</v>
      </c>
      <c r="BA1" s="277" t="s">
        <v>190</v>
      </c>
      <c r="BB1" s="277" t="s">
        <v>739</v>
      </c>
      <c r="BC1" s="277" t="s">
        <v>569</v>
      </c>
      <c r="BD1" s="277" t="s">
        <v>191</v>
      </c>
      <c r="BE1" s="277" t="s">
        <v>560</v>
      </c>
      <c r="BF1" s="277" t="s">
        <v>192</v>
      </c>
      <c r="BG1" s="277" t="s">
        <v>193</v>
      </c>
      <c r="BH1" s="275" t="s">
        <v>194</v>
      </c>
      <c r="BI1" s="231" t="s">
        <v>195</v>
      </c>
      <c r="BJ1" s="231" t="s">
        <v>740</v>
      </c>
      <c r="BK1" s="231" t="s">
        <v>568</v>
      </c>
      <c r="BL1" s="231" t="s">
        <v>196</v>
      </c>
      <c r="BM1" s="231" t="s">
        <v>197</v>
      </c>
      <c r="BN1" s="231" t="s">
        <v>198</v>
      </c>
      <c r="BO1" s="231" t="s">
        <v>199</v>
      </c>
      <c r="BP1" s="274" t="s">
        <v>200</v>
      </c>
      <c r="BQ1" s="277" t="s">
        <v>201</v>
      </c>
      <c r="BR1" s="277" t="s">
        <v>741</v>
      </c>
      <c r="BS1" s="277" t="s">
        <v>567</v>
      </c>
      <c r="BT1" s="277" t="s">
        <v>202</v>
      </c>
      <c r="BU1" s="277" t="s">
        <v>203</v>
      </c>
      <c r="BV1" s="277" t="s">
        <v>204</v>
      </c>
      <c r="BW1" s="277" t="s">
        <v>205</v>
      </c>
      <c r="BX1" s="275" t="s">
        <v>206</v>
      </c>
      <c r="BY1" s="231" t="s">
        <v>207</v>
      </c>
      <c r="BZ1" s="231" t="s">
        <v>742</v>
      </c>
      <c r="CA1" s="231" t="s">
        <v>566</v>
      </c>
      <c r="CB1" s="231" t="s">
        <v>208</v>
      </c>
      <c r="CC1" s="231" t="s">
        <v>209</v>
      </c>
      <c r="CD1" s="231" t="s">
        <v>210</v>
      </c>
      <c r="CE1" s="231" t="s">
        <v>211</v>
      </c>
      <c r="CF1" s="274" t="s">
        <v>212</v>
      </c>
      <c r="CG1" s="277" t="s">
        <v>213</v>
      </c>
      <c r="CH1" s="277" t="s">
        <v>743</v>
      </c>
      <c r="CI1" s="277" t="s">
        <v>565</v>
      </c>
      <c r="CJ1" s="277" t="s">
        <v>214</v>
      </c>
      <c r="CK1" s="277" t="s">
        <v>215</v>
      </c>
      <c r="CL1" s="277" t="s">
        <v>216</v>
      </c>
      <c r="CM1" s="277" t="s">
        <v>217</v>
      </c>
      <c r="CN1" s="275" t="s">
        <v>218</v>
      </c>
      <c r="CO1" s="231" t="s">
        <v>219</v>
      </c>
      <c r="CP1" s="231" t="s">
        <v>744</v>
      </c>
      <c r="CQ1" s="231" t="s">
        <v>564</v>
      </c>
      <c r="CR1" s="231" t="s">
        <v>220</v>
      </c>
      <c r="CS1" s="231" t="s">
        <v>221</v>
      </c>
      <c r="CT1" s="231" t="s">
        <v>222</v>
      </c>
      <c r="CU1" s="231" t="s">
        <v>223</v>
      </c>
      <c r="CV1" s="274" t="s">
        <v>224</v>
      </c>
      <c r="CW1" s="277" t="s">
        <v>225</v>
      </c>
      <c r="CX1" s="277" t="s">
        <v>745</v>
      </c>
      <c r="CY1" s="277" t="s">
        <v>563</v>
      </c>
      <c r="CZ1" s="277" t="s">
        <v>226</v>
      </c>
      <c r="DA1" s="277" t="s">
        <v>227</v>
      </c>
      <c r="DB1" s="277" t="s">
        <v>228</v>
      </c>
      <c r="DC1" s="277" t="s">
        <v>229</v>
      </c>
      <c r="DD1" s="275" t="s">
        <v>230</v>
      </c>
      <c r="DE1" s="231" t="s">
        <v>231</v>
      </c>
      <c r="DF1" s="231" t="s">
        <v>746</v>
      </c>
      <c r="DG1" s="231" t="s">
        <v>561</v>
      </c>
      <c r="DH1" s="231" t="s">
        <v>232</v>
      </c>
      <c r="DI1" s="231" t="s">
        <v>233</v>
      </c>
      <c r="DJ1" s="231" t="s">
        <v>234</v>
      </c>
      <c r="DK1" s="231" t="s">
        <v>235</v>
      </c>
      <c r="DL1" s="274" t="s">
        <v>236</v>
      </c>
      <c r="DM1" s="277" t="s">
        <v>237</v>
      </c>
      <c r="DN1" s="277" t="s">
        <v>747</v>
      </c>
      <c r="DO1" s="277" t="s">
        <v>562</v>
      </c>
      <c r="DP1" s="277" t="s">
        <v>238</v>
      </c>
      <c r="DQ1" s="277" t="s">
        <v>239</v>
      </c>
      <c r="DR1" s="277" t="s">
        <v>240</v>
      </c>
      <c r="DS1" s="277" t="s">
        <v>241</v>
      </c>
      <c r="DT1" s="275" t="s">
        <v>242</v>
      </c>
      <c r="DU1" s="231" t="s">
        <v>243</v>
      </c>
      <c r="DV1" s="231" t="s">
        <v>748</v>
      </c>
      <c r="DW1" s="231" t="s">
        <v>244</v>
      </c>
      <c r="DX1" s="231" t="s">
        <v>245</v>
      </c>
      <c r="DY1" s="231" t="s">
        <v>246</v>
      </c>
      <c r="DZ1" s="231" t="s">
        <v>247</v>
      </c>
      <c r="EA1" s="231" t="s">
        <v>248</v>
      </c>
      <c r="EB1" s="274" t="s">
        <v>146</v>
      </c>
      <c r="EC1" s="277" t="s">
        <v>147</v>
      </c>
      <c r="ED1" s="277" t="s">
        <v>148</v>
      </c>
      <c r="EE1" s="279" t="s">
        <v>149</v>
      </c>
      <c r="EF1" s="274" t="s">
        <v>150</v>
      </c>
      <c r="EG1" s="277" t="s">
        <v>151</v>
      </c>
      <c r="EH1" s="277" t="s">
        <v>152</v>
      </c>
      <c r="EI1" s="279" t="s">
        <v>153</v>
      </c>
      <c r="EJ1" s="274" t="s">
        <v>154</v>
      </c>
      <c r="EK1" s="277" t="s">
        <v>155</v>
      </c>
      <c r="EL1" s="277" t="s">
        <v>156</v>
      </c>
      <c r="EM1" s="279" t="s">
        <v>157</v>
      </c>
      <c r="EN1" s="274" t="s">
        <v>158</v>
      </c>
      <c r="EO1" s="280" t="s">
        <v>159</v>
      </c>
      <c r="EP1" s="280" t="s">
        <v>160</v>
      </c>
      <c r="EQ1" s="279" t="s">
        <v>161</v>
      </c>
      <c r="ER1" s="232" t="s">
        <v>162</v>
      </c>
      <c r="ES1" s="232" t="s">
        <v>163</v>
      </c>
      <c r="ET1" s="232" t="s">
        <v>164</v>
      </c>
      <c r="EU1" s="281" t="s">
        <v>249</v>
      </c>
      <c r="EV1" s="281" t="s">
        <v>58</v>
      </c>
      <c r="EW1" s="281" t="s">
        <v>59</v>
      </c>
      <c r="EX1" s="281" t="s">
        <v>785</v>
      </c>
      <c r="EY1" s="231" t="s">
        <v>250</v>
      </c>
      <c r="EZ1" s="267" t="s">
        <v>776</v>
      </c>
    </row>
    <row r="2" spans="1:156" s="51" customFormat="1" ht="15">
      <c r="A2" s="231">
        <v>1</v>
      </c>
      <c r="B2" s="231">
        <v>2</v>
      </c>
      <c r="C2" s="277">
        <v>3</v>
      </c>
      <c r="D2" s="231">
        <v>4</v>
      </c>
      <c r="E2" s="231">
        <v>5</v>
      </c>
      <c r="F2" s="231">
        <v>6</v>
      </c>
      <c r="G2" s="231">
        <v>7</v>
      </c>
      <c r="H2" s="231">
        <v>8</v>
      </c>
      <c r="I2" s="231">
        <v>9</v>
      </c>
      <c r="J2" s="231">
        <v>10</v>
      </c>
      <c r="K2" s="231">
        <v>11</v>
      </c>
      <c r="L2" s="231">
        <v>12</v>
      </c>
      <c r="M2" s="231">
        <v>13</v>
      </c>
      <c r="N2" s="231">
        <v>14</v>
      </c>
      <c r="O2" s="231">
        <v>15</v>
      </c>
      <c r="P2" s="231">
        <v>16</v>
      </c>
      <c r="Q2" s="231">
        <v>17</v>
      </c>
      <c r="R2" s="277">
        <v>18</v>
      </c>
      <c r="S2" s="231">
        <v>19</v>
      </c>
      <c r="T2" s="282">
        <v>20</v>
      </c>
      <c r="U2" s="277">
        <v>21</v>
      </c>
      <c r="V2" s="277">
        <v>22</v>
      </c>
      <c r="W2" s="277">
        <v>23</v>
      </c>
      <c r="X2" s="277">
        <v>24</v>
      </c>
      <c r="Y2" s="277">
        <v>25</v>
      </c>
      <c r="Z2" s="283">
        <v>26</v>
      </c>
      <c r="AA2" s="277">
        <v>27</v>
      </c>
      <c r="AB2" s="271">
        <v>28</v>
      </c>
      <c r="AC2" s="231">
        <v>29</v>
      </c>
      <c r="AD2" s="231">
        <v>30</v>
      </c>
      <c r="AE2" s="231">
        <v>31</v>
      </c>
      <c r="AF2" s="231">
        <v>32</v>
      </c>
      <c r="AG2" s="231">
        <v>33</v>
      </c>
      <c r="AH2" s="231">
        <v>34</v>
      </c>
      <c r="AI2" s="231">
        <v>35</v>
      </c>
      <c r="AJ2" s="282">
        <v>36</v>
      </c>
      <c r="AK2" s="277">
        <v>37</v>
      </c>
      <c r="AL2" s="277">
        <v>38</v>
      </c>
      <c r="AM2" s="277">
        <v>39</v>
      </c>
      <c r="AN2" s="277">
        <v>40</v>
      </c>
      <c r="AO2" s="277">
        <v>41</v>
      </c>
      <c r="AP2" s="277">
        <v>42</v>
      </c>
      <c r="AQ2" s="277">
        <v>43</v>
      </c>
      <c r="AR2" s="271">
        <v>44</v>
      </c>
      <c r="AS2" s="231">
        <v>45</v>
      </c>
      <c r="AT2" s="231">
        <v>46</v>
      </c>
      <c r="AU2" s="231">
        <v>47</v>
      </c>
      <c r="AV2" s="231">
        <v>48</v>
      </c>
      <c r="AW2" s="231">
        <v>49</v>
      </c>
      <c r="AX2" s="231">
        <v>50</v>
      </c>
      <c r="AY2" s="231">
        <v>51</v>
      </c>
      <c r="AZ2" s="282">
        <v>52</v>
      </c>
      <c r="BA2" s="277">
        <v>53</v>
      </c>
      <c r="BB2" s="277">
        <v>54</v>
      </c>
      <c r="BC2" s="277">
        <v>55</v>
      </c>
      <c r="BD2" s="277">
        <v>56</v>
      </c>
      <c r="BE2" s="277">
        <v>57</v>
      </c>
      <c r="BF2" s="277">
        <v>58</v>
      </c>
      <c r="BG2" s="277">
        <v>59</v>
      </c>
      <c r="BH2" s="271">
        <v>60</v>
      </c>
      <c r="BI2" s="231">
        <v>61</v>
      </c>
      <c r="BJ2" s="231">
        <v>62</v>
      </c>
      <c r="BK2" s="231">
        <v>63</v>
      </c>
      <c r="BL2" s="231">
        <v>64</v>
      </c>
      <c r="BM2" s="231">
        <v>65</v>
      </c>
      <c r="BN2" s="231">
        <v>66</v>
      </c>
      <c r="BO2" s="231">
        <v>67</v>
      </c>
      <c r="BP2" s="282">
        <v>68</v>
      </c>
      <c r="BQ2" s="277">
        <v>69</v>
      </c>
      <c r="BR2" s="277">
        <v>70</v>
      </c>
      <c r="BS2" s="277">
        <v>71</v>
      </c>
      <c r="BT2" s="277">
        <v>72</v>
      </c>
      <c r="BU2" s="277">
        <v>73</v>
      </c>
      <c r="BV2" s="277">
        <v>74</v>
      </c>
      <c r="BW2" s="277">
        <v>75</v>
      </c>
      <c r="BX2" s="271">
        <v>76</v>
      </c>
      <c r="BY2" s="231">
        <v>77</v>
      </c>
      <c r="BZ2" s="231">
        <v>78</v>
      </c>
      <c r="CA2" s="231">
        <v>79</v>
      </c>
      <c r="CB2" s="231">
        <v>80</v>
      </c>
      <c r="CC2" s="231">
        <v>81</v>
      </c>
      <c r="CD2" s="231">
        <v>82</v>
      </c>
      <c r="CE2" s="231">
        <v>83</v>
      </c>
      <c r="CF2" s="282">
        <v>84</v>
      </c>
      <c r="CG2" s="277">
        <v>85</v>
      </c>
      <c r="CH2" s="277">
        <v>86</v>
      </c>
      <c r="CI2" s="277">
        <v>87</v>
      </c>
      <c r="CJ2" s="277">
        <v>88</v>
      </c>
      <c r="CK2" s="277">
        <v>89</v>
      </c>
      <c r="CL2" s="277">
        <v>90</v>
      </c>
      <c r="CM2" s="277">
        <v>91</v>
      </c>
      <c r="CN2" s="271">
        <v>92</v>
      </c>
      <c r="CO2" s="231">
        <v>93</v>
      </c>
      <c r="CP2" s="231">
        <v>94</v>
      </c>
      <c r="CQ2" s="231">
        <v>95</v>
      </c>
      <c r="CR2" s="231">
        <v>96</v>
      </c>
      <c r="CS2" s="231">
        <v>97</v>
      </c>
      <c r="CT2" s="231">
        <v>98</v>
      </c>
      <c r="CU2" s="231">
        <v>99</v>
      </c>
      <c r="CV2" s="282">
        <v>100</v>
      </c>
      <c r="CW2" s="277">
        <v>101</v>
      </c>
      <c r="CX2" s="277">
        <v>102</v>
      </c>
      <c r="CY2" s="277">
        <v>103</v>
      </c>
      <c r="CZ2" s="277">
        <v>104</v>
      </c>
      <c r="DA2" s="277">
        <v>105</v>
      </c>
      <c r="DB2" s="277">
        <v>106</v>
      </c>
      <c r="DC2" s="277">
        <v>107</v>
      </c>
      <c r="DD2" s="271">
        <v>108</v>
      </c>
      <c r="DE2" s="231">
        <v>109</v>
      </c>
      <c r="DF2" s="231">
        <v>110</v>
      </c>
      <c r="DG2" s="231">
        <v>111</v>
      </c>
      <c r="DH2" s="231">
        <v>112</v>
      </c>
      <c r="DI2" s="231">
        <v>113</v>
      </c>
      <c r="DJ2" s="231">
        <v>114</v>
      </c>
      <c r="DK2" s="231">
        <v>115</v>
      </c>
      <c r="DL2" s="282">
        <v>116</v>
      </c>
      <c r="DM2" s="277">
        <v>117</v>
      </c>
      <c r="DN2" s="277">
        <v>118</v>
      </c>
      <c r="DO2" s="277">
        <v>119</v>
      </c>
      <c r="DP2" s="277">
        <v>120</v>
      </c>
      <c r="DQ2" s="277">
        <v>121</v>
      </c>
      <c r="DR2" s="277">
        <v>122</v>
      </c>
      <c r="DS2" s="277">
        <v>123</v>
      </c>
      <c r="DT2" s="271">
        <v>124</v>
      </c>
      <c r="DU2" s="231">
        <v>125</v>
      </c>
      <c r="DV2" s="231">
        <v>126</v>
      </c>
      <c r="DW2" s="231">
        <v>127</v>
      </c>
      <c r="DX2" s="231">
        <v>128</v>
      </c>
      <c r="DY2" s="231">
        <v>129</v>
      </c>
      <c r="DZ2" s="231">
        <v>130</v>
      </c>
      <c r="EA2" s="231">
        <v>131</v>
      </c>
      <c r="EB2" s="277">
        <v>132</v>
      </c>
      <c r="EC2" s="277">
        <v>133</v>
      </c>
      <c r="ED2" s="277">
        <v>134</v>
      </c>
      <c r="EE2" s="231">
        <v>135</v>
      </c>
      <c r="EF2" s="277">
        <v>136</v>
      </c>
      <c r="EG2" s="277">
        <v>137</v>
      </c>
      <c r="EH2" s="277">
        <v>138</v>
      </c>
      <c r="EI2" s="231">
        <v>139</v>
      </c>
      <c r="EJ2" s="277">
        <v>140</v>
      </c>
      <c r="EK2" s="277">
        <v>141</v>
      </c>
      <c r="EL2" s="277">
        <v>142</v>
      </c>
      <c r="EM2" s="231">
        <v>143</v>
      </c>
      <c r="EN2" s="277">
        <v>144</v>
      </c>
      <c r="EO2" s="277">
        <v>145</v>
      </c>
      <c r="EP2" s="277">
        <v>146</v>
      </c>
      <c r="EQ2" s="231">
        <v>147</v>
      </c>
      <c r="ER2" s="231"/>
      <c r="ES2" s="231"/>
      <c r="ET2" s="231">
        <v>150</v>
      </c>
      <c r="EU2" s="231">
        <v>151</v>
      </c>
      <c r="EV2" s="231">
        <v>152</v>
      </c>
      <c r="EW2" s="231">
        <v>153</v>
      </c>
      <c r="EX2" s="231">
        <v>154</v>
      </c>
      <c r="EY2" s="231">
        <v>155</v>
      </c>
      <c r="EZ2" s="284"/>
    </row>
    <row r="3" spans="1:156" s="181" customFormat="1" ht="15">
      <c r="A3" s="181" t="s">
        <v>774</v>
      </c>
      <c r="C3" s="181" t="s">
        <v>774</v>
      </c>
      <c r="D3" s="181" t="s">
        <v>774</v>
      </c>
      <c r="E3" s="181" t="s">
        <v>774</v>
      </c>
      <c r="F3" s="181" t="s">
        <v>774</v>
      </c>
      <c r="G3" s="181" t="s">
        <v>774</v>
      </c>
      <c r="H3" s="181" t="s">
        <v>774</v>
      </c>
      <c r="T3" s="272"/>
      <c r="Z3" s="265"/>
      <c r="AB3" s="272"/>
      <c r="AJ3" s="272"/>
      <c r="AR3" s="272"/>
      <c r="AZ3" s="272"/>
      <c r="BH3" s="272"/>
      <c r="BP3" s="272"/>
      <c r="BX3" s="272"/>
      <c r="CF3" s="272"/>
      <c r="CN3" s="272"/>
      <c r="CV3" s="272"/>
      <c r="DD3" s="272"/>
      <c r="DL3" s="272"/>
      <c r="DT3" s="272"/>
    </row>
    <row r="4" spans="1:156" ht="18.75">
      <c r="A4" s="273" t="s">
        <v>17</v>
      </c>
      <c r="B4" s="273"/>
      <c r="C4" s="273"/>
      <c r="D4" s="285"/>
      <c r="E4" s="273" t="e">
        <f>VLOOKUP(BD_Soumission!$C4,Tableau12[],6,FALSE)</f>
        <v>#N/A</v>
      </c>
      <c r="F4" s="273" t="e">
        <f>VLOOKUP(BD_Soumission!$C4,Tableau12[],93,FALSE)</f>
        <v>#N/A</v>
      </c>
      <c r="G4" s="273" t="e">
        <f>VLOOKUP(BD_Soumission!$C4,Tableau12[],2,FALSE)</f>
        <v>#N/A</v>
      </c>
      <c r="H4" s="273" t="e">
        <f>VLOOKUP(BD_Soumission!$G4,Tableau_client[],2,FALSE)</f>
        <v>#N/A</v>
      </c>
      <c r="I4" s="273" t="e">
        <f>VLOOKUP(BD_Soumission!$G4,Tableau_client[],3,FALSE)</f>
        <v>#N/A</v>
      </c>
      <c r="J4" s="273" t="e">
        <f>VLOOKUP(BD_Soumission!$G4,Tableau_client[],4,FALSE)</f>
        <v>#N/A</v>
      </c>
      <c r="K4" s="273" t="e">
        <f>VLOOKUP(BD_Soumission!$G4,Tableau_client[],6,FALSE)</f>
        <v>#N/A</v>
      </c>
      <c r="L4" s="273" t="e">
        <f>VLOOKUP(BD_Soumission!$C4,Tableau12[],44,FALSE)</f>
        <v>#N/A</v>
      </c>
      <c r="M4" s="273" t="e">
        <f>VLOOKUP(BD_Soumission!$C4,Tableau12[],45,FALSE)</f>
        <v>#N/A</v>
      </c>
      <c r="N4" s="273" t="e">
        <f>VLOOKUP(BD_Soumission!$G4,Tableau_client[],5,FALSE)</f>
        <v>#N/A</v>
      </c>
      <c r="O4" s="273" t="e">
        <f>VLOOKUP(BD_Soumission!$G4,Tableau_client[],7,FALSE)</f>
        <v>#N/A</v>
      </c>
      <c r="P4" s="273" t="e">
        <f>VLOOKUP(BD_Soumission!$C4,Tableau12[],7,FALSE)</f>
        <v>#N/A</v>
      </c>
      <c r="Q4" s="273" t="e">
        <f>VLOOKUP(BD_Soumission!$C4,Tableau12[],8,FALSE)</f>
        <v>#N/A</v>
      </c>
      <c r="R4" s="286"/>
      <c r="S4" s="273" t="e">
        <f>VLOOKUP(BD_Soumission!$C4,Tableau12[],3,FALSE)</f>
        <v>#N/A</v>
      </c>
      <c r="T4" s="285"/>
      <c r="U4" s="287"/>
      <c r="V4" s="288"/>
      <c r="W4" s="289"/>
      <c r="X4" s="289"/>
      <c r="Y4" s="273"/>
      <c r="Z4" s="266"/>
      <c r="AA4" s="290"/>
      <c r="AB4" s="285"/>
      <c r="AC4" s="273"/>
      <c r="AD4" s="273"/>
      <c r="AE4" s="273"/>
      <c r="AF4" s="273"/>
      <c r="AG4" s="273"/>
      <c r="AH4" s="291"/>
      <c r="AI4" s="290"/>
      <c r="AJ4" s="285"/>
      <c r="AK4" s="273"/>
      <c r="AL4" s="273"/>
      <c r="AM4" s="273"/>
      <c r="AN4" s="273"/>
      <c r="AO4" s="273"/>
      <c r="AP4" s="291"/>
      <c r="AQ4" s="290"/>
      <c r="AR4" s="285"/>
      <c r="AS4" s="273"/>
      <c r="AT4" s="273"/>
      <c r="AU4" s="273"/>
      <c r="AV4" s="273"/>
      <c r="AW4" s="273"/>
      <c r="AX4" s="291"/>
      <c r="AY4" s="290"/>
      <c r="AZ4" s="285"/>
      <c r="BA4" s="273"/>
      <c r="BB4" s="273"/>
      <c r="BC4" s="273"/>
      <c r="BD4" s="273"/>
      <c r="BE4" s="273"/>
      <c r="BF4" s="291"/>
      <c r="BG4" s="290"/>
      <c r="BH4" s="285"/>
      <c r="BI4" s="273"/>
      <c r="BJ4" s="273"/>
      <c r="BK4" s="273"/>
      <c r="BL4" s="273"/>
      <c r="BM4" s="273"/>
      <c r="BN4" s="291"/>
      <c r="BO4" s="290"/>
      <c r="BP4" s="285"/>
      <c r="BQ4" s="273"/>
      <c r="BR4" s="273"/>
      <c r="BS4" s="273"/>
      <c r="BT4" s="273"/>
      <c r="BU4" s="273"/>
      <c r="BV4" s="291"/>
      <c r="BW4" s="290"/>
      <c r="BX4" s="285"/>
      <c r="BY4" s="273"/>
      <c r="BZ4" s="273"/>
      <c r="CA4" s="273"/>
      <c r="CB4" s="273"/>
      <c r="CC4" s="273"/>
      <c r="CD4" s="291"/>
      <c r="CE4" s="290"/>
      <c r="CF4" s="285"/>
      <c r="CG4" s="273"/>
      <c r="CH4" s="273"/>
      <c r="CI4" s="273"/>
      <c r="CJ4" s="273"/>
      <c r="CK4" s="273"/>
      <c r="CL4" s="291"/>
      <c r="CM4" s="290"/>
      <c r="CN4" s="285"/>
      <c r="CO4" s="273"/>
      <c r="CP4" s="273"/>
      <c r="CQ4" s="273"/>
      <c r="CR4" s="273"/>
      <c r="CS4" s="273"/>
      <c r="CT4" s="291"/>
      <c r="CU4" s="290"/>
      <c r="CV4" s="285"/>
      <c r="CW4" s="273"/>
      <c r="CX4" s="273"/>
      <c r="CY4" s="273"/>
      <c r="CZ4" s="273"/>
      <c r="DA4" s="273"/>
      <c r="DB4" s="291"/>
      <c r="DC4" s="290"/>
      <c r="DD4" s="285"/>
      <c r="DE4" s="273"/>
      <c r="DF4" s="273"/>
      <c r="DG4" s="273"/>
      <c r="DH4" s="273"/>
      <c r="DI4" s="273"/>
      <c r="DJ4" s="291"/>
      <c r="DK4" s="290"/>
      <c r="DL4" s="285"/>
      <c r="DM4" s="273"/>
      <c r="DN4" s="273"/>
      <c r="DO4" s="273"/>
      <c r="DP4" s="273"/>
      <c r="DQ4" s="273"/>
      <c r="DR4" s="291"/>
      <c r="DS4" s="290"/>
      <c r="DT4" s="285"/>
      <c r="DU4" s="273"/>
      <c r="DV4" s="273"/>
      <c r="DW4" s="273"/>
      <c r="DX4" s="273"/>
      <c r="DY4" s="273"/>
      <c r="DZ4" s="291"/>
      <c r="EA4" s="290"/>
      <c r="EB4" s="273"/>
      <c r="EC4" s="273"/>
      <c r="ED4" s="290"/>
      <c r="EE4" s="290"/>
      <c r="EF4" s="273"/>
      <c r="EG4" s="273"/>
      <c r="EH4" s="290"/>
      <c r="EI4" s="290"/>
      <c r="EJ4" s="273"/>
      <c r="EK4" s="273"/>
      <c r="EL4" s="290"/>
      <c r="EM4" s="290"/>
      <c r="EN4" s="273"/>
      <c r="EO4" s="273"/>
      <c r="EP4" s="290"/>
      <c r="EQ4" s="290"/>
      <c r="ER4" s="273"/>
      <c r="ES4" s="273"/>
      <c r="ET4" s="290"/>
      <c r="EU4" s="290"/>
      <c r="EV4" s="290"/>
      <c r="EW4" s="290"/>
      <c r="EX4" s="290"/>
      <c r="EY4" s="292"/>
      <c r="EZ4" s="273"/>
    </row>
    <row r="5" spans="1:156" ht="18.75">
      <c r="A5" t="s">
        <v>18</v>
      </c>
      <c r="D5" s="75"/>
      <c r="E5" t="e">
        <f>VLOOKUP(BD_Soumission!$C5,Tableau12[],6,FALSE)</f>
        <v>#N/A</v>
      </c>
      <c r="F5" t="e">
        <f>VLOOKUP(BD_Soumission!$C5,Tableau12[],93,FALSE)</f>
        <v>#N/A</v>
      </c>
      <c r="G5" t="e">
        <f>VLOOKUP(BD_Soumission!$C5,Tableau12[],2,FALSE)</f>
        <v>#N/A</v>
      </c>
      <c r="H5" t="e">
        <f>VLOOKUP(BD_Soumission!$G5,Tableau_client[],2,FALSE)</f>
        <v>#N/A</v>
      </c>
      <c r="I5" t="e">
        <f>VLOOKUP(BD_Soumission!$G5,Tableau_client[],3,FALSE)</f>
        <v>#N/A</v>
      </c>
      <c r="J5" t="e">
        <f>VLOOKUP(BD_Soumission!$G5,Tableau_client[],4,FALSE)</f>
        <v>#N/A</v>
      </c>
      <c r="K5" t="e">
        <f>VLOOKUP(BD_Soumission!$G5,Tableau_client[],6,FALSE)</f>
        <v>#N/A</v>
      </c>
      <c r="L5">
        <v>0</v>
      </c>
      <c r="M5" t="e">
        <f>VLOOKUP(BD_Soumission!$C5,Tableau12[],45,FALSE)</f>
        <v>#N/A</v>
      </c>
      <c r="N5" t="e">
        <f>VLOOKUP(BD_Soumission!$G5,Tableau_client[],5,FALSE)</f>
        <v>#N/A</v>
      </c>
      <c r="O5" t="e">
        <f>VLOOKUP(BD_Soumission!$G5,Tableau_client[],7,FALSE)</f>
        <v>#N/A</v>
      </c>
      <c r="P5" t="e">
        <f>VLOOKUP(BD_Soumission!$C5,Tableau12[],7,FALSE)</f>
        <v>#N/A</v>
      </c>
      <c r="Q5" t="e">
        <f>VLOOKUP(BD_Soumission!$C5,Tableau12[],8,FALSE)</f>
        <v>#N/A</v>
      </c>
      <c r="R5" s="30"/>
      <c r="S5" t="e">
        <f>VLOOKUP(BD_Soumission!$C5,Tableau12[],3,FALSE)</f>
        <v>#N/A</v>
      </c>
      <c r="T5" s="75"/>
      <c r="W5" s="97"/>
      <c r="X5" s="97"/>
      <c r="Z5" s="266"/>
      <c r="AA5" s="122"/>
      <c r="AB5" s="75"/>
      <c r="AH5" s="242"/>
      <c r="AI5" s="122"/>
      <c r="AJ5" s="75"/>
      <c r="AP5" s="242"/>
      <c r="AQ5" s="122"/>
      <c r="AR5" s="75"/>
      <c r="AX5" s="242"/>
      <c r="AY5" s="122"/>
      <c r="AZ5" s="75"/>
      <c r="BF5" s="242"/>
      <c r="BG5" s="122"/>
      <c r="BH5" s="75"/>
      <c r="BN5" s="242"/>
      <c r="BO5" s="122"/>
      <c r="BP5" s="75"/>
      <c r="BV5" s="242"/>
      <c r="BW5" s="122"/>
      <c r="BX5" s="75"/>
      <c r="CD5" s="242"/>
      <c r="CE5" s="122"/>
      <c r="CF5" s="75"/>
      <c r="CL5" s="242"/>
      <c r="CM5" s="122"/>
      <c r="CN5" s="75"/>
      <c r="CT5" s="242"/>
      <c r="CU5" s="122"/>
      <c r="CV5" s="75"/>
      <c r="DB5" s="242"/>
      <c r="DC5" s="122"/>
      <c r="DD5" s="75"/>
      <c r="DJ5" s="242"/>
      <c r="DK5" s="122"/>
      <c r="DL5" s="75"/>
      <c r="DR5" s="242"/>
      <c r="DS5" s="122"/>
      <c r="DT5" s="75"/>
      <c r="DZ5" s="242"/>
      <c r="EA5" s="122"/>
      <c r="ED5" s="122"/>
      <c r="EE5" s="122"/>
      <c r="EH5" s="122"/>
      <c r="EI5" s="122"/>
      <c r="EL5" s="122"/>
      <c r="EM5" s="122"/>
      <c r="EP5" s="122"/>
      <c r="EQ5" s="122"/>
      <c r="ET5" s="122"/>
      <c r="EU5" s="122"/>
      <c r="EV5" s="122"/>
      <c r="EW5" s="122"/>
      <c r="EX5" s="122"/>
      <c r="EY5" s="47"/>
    </row>
    <row r="6" spans="1:156" ht="18.75">
      <c r="A6" s="273" t="s">
        <v>19</v>
      </c>
      <c r="B6" s="273"/>
      <c r="C6" s="273"/>
      <c r="D6" s="285"/>
      <c r="E6" s="273" t="e">
        <f>VLOOKUP(BD_Soumission!$C6,Tableau12[],6,FALSE)</f>
        <v>#N/A</v>
      </c>
      <c r="F6" s="273" t="e">
        <f>VLOOKUP(BD_Soumission!$C6,Tableau12[],93,FALSE)</f>
        <v>#N/A</v>
      </c>
      <c r="G6" s="273" t="e">
        <f>VLOOKUP(BD_Soumission!$C6,Tableau12[],2,FALSE)</f>
        <v>#N/A</v>
      </c>
      <c r="H6" s="273" t="e">
        <f>VLOOKUP(BD_Soumission!$G6,Tableau_client[],2,FALSE)</f>
        <v>#N/A</v>
      </c>
      <c r="I6" s="273" t="e">
        <f>VLOOKUP(BD_Soumission!$G6,Tableau_client[],3,FALSE)</f>
        <v>#N/A</v>
      </c>
      <c r="J6" s="273" t="e">
        <f>VLOOKUP(BD_Soumission!$G6,Tableau_client[],4,FALSE)</f>
        <v>#N/A</v>
      </c>
      <c r="K6" s="273" t="e">
        <f>VLOOKUP(BD_Soumission!$G6,Tableau_client[],6,FALSE)</f>
        <v>#N/A</v>
      </c>
      <c r="L6" s="273" t="s">
        <v>777</v>
      </c>
      <c r="M6" s="273">
        <v>1</v>
      </c>
      <c r="N6" s="273" t="e">
        <f>VLOOKUP(BD_Soumission!$G6,Tableau_client[],5,FALSE)</f>
        <v>#N/A</v>
      </c>
      <c r="O6" s="273" t="e">
        <f>VLOOKUP(BD_Soumission!$G6,Tableau_client[],7,FALSE)</f>
        <v>#N/A</v>
      </c>
      <c r="P6" s="273" t="e">
        <f>VLOOKUP(BD_Soumission!$C6,Tableau12[],7,FALSE)</f>
        <v>#N/A</v>
      </c>
      <c r="Q6" s="273" t="e">
        <f>VLOOKUP(BD_Soumission!$C6,Tableau12[],8,FALSE)</f>
        <v>#N/A</v>
      </c>
      <c r="R6" s="286"/>
      <c r="S6" s="273" t="e">
        <f>VLOOKUP(BD_Soumission!$C6,Tableau12[],3,FALSE)</f>
        <v>#N/A</v>
      </c>
      <c r="T6" s="285"/>
      <c r="U6" s="273"/>
      <c r="V6" s="273"/>
      <c r="W6" s="289"/>
      <c r="X6" s="293"/>
      <c r="Y6" s="273"/>
      <c r="Z6" s="266"/>
      <c r="AA6" s="290"/>
      <c r="AB6" s="285"/>
      <c r="AC6" s="273"/>
      <c r="AD6" s="273"/>
      <c r="AE6" s="273"/>
      <c r="AF6" s="273"/>
      <c r="AG6" s="273"/>
      <c r="AH6" s="291"/>
      <c r="AI6" s="290"/>
      <c r="AJ6" s="285"/>
      <c r="AK6" s="273"/>
      <c r="AL6" s="273"/>
      <c r="AM6" s="273"/>
      <c r="AN6" s="273"/>
      <c r="AO6" s="273"/>
      <c r="AP6" s="291"/>
      <c r="AQ6" s="290"/>
      <c r="AR6" s="285"/>
      <c r="AS6" s="273"/>
      <c r="AT6" s="273"/>
      <c r="AU6" s="273"/>
      <c r="AV6" s="273"/>
      <c r="AW6" s="273"/>
      <c r="AX6" s="291"/>
      <c r="AY6" s="290"/>
      <c r="AZ6" s="285"/>
      <c r="BA6" s="273"/>
      <c r="BB6" s="273"/>
      <c r="BC6" s="273"/>
      <c r="BD6" s="273"/>
      <c r="BE6" s="273"/>
      <c r="BF6" s="291"/>
      <c r="BG6" s="290"/>
      <c r="BH6" s="285"/>
      <c r="BI6" s="273"/>
      <c r="BJ6" s="273"/>
      <c r="BK6" s="273"/>
      <c r="BL6" s="273"/>
      <c r="BM6" s="273"/>
      <c r="BN6" s="291"/>
      <c r="BO6" s="290"/>
      <c r="BP6" s="285"/>
      <c r="BQ6" s="273"/>
      <c r="BR6" s="273"/>
      <c r="BS6" s="273"/>
      <c r="BT6" s="273"/>
      <c r="BU6" s="273"/>
      <c r="BV6" s="291"/>
      <c r="BW6" s="290"/>
      <c r="BX6" s="285"/>
      <c r="BY6" s="273"/>
      <c r="BZ6" s="273"/>
      <c r="CA6" s="273"/>
      <c r="CB6" s="273"/>
      <c r="CC6" s="273"/>
      <c r="CD6" s="291"/>
      <c r="CE6" s="290"/>
      <c r="CF6" s="285"/>
      <c r="CG6" s="273"/>
      <c r="CH6" s="273"/>
      <c r="CI6" s="273"/>
      <c r="CJ6" s="273"/>
      <c r="CK6" s="273"/>
      <c r="CL6" s="291"/>
      <c r="CM6" s="290"/>
      <c r="CN6" s="285"/>
      <c r="CO6" s="273"/>
      <c r="CP6" s="273"/>
      <c r="CQ6" s="273"/>
      <c r="CR6" s="273"/>
      <c r="CS6" s="273"/>
      <c r="CT6" s="291"/>
      <c r="CU6" s="290"/>
      <c r="CV6" s="285"/>
      <c r="CW6" s="273"/>
      <c r="CX6" s="273"/>
      <c r="CY6" s="273"/>
      <c r="CZ6" s="273"/>
      <c r="DA6" s="273"/>
      <c r="DB6" s="291"/>
      <c r="DC6" s="290"/>
      <c r="DD6" s="285"/>
      <c r="DE6" s="273"/>
      <c r="DF6" s="273"/>
      <c r="DG6" s="273"/>
      <c r="DH6" s="273"/>
      <c r="DI6" s="273"/>
      <c r="DJ6" s="291"/>
      <c r="DK6" s="290"/>
      <c r="DL6" s="285"/>
      <c r="DM6" s="273"/>
      <c r="DN6" s="273"/>
      <c r="DO6" s="273"/>
      <c r="DP6" s="273"/>
      <c r="DQ6" s="273"/>
      <c r="DR6" s="291"/>
      <c r="DS6" s="290"/>
      <c r="DT6" s="285"/>
      <c r="DU6" s="273"/>
      <c r="DV6" s="273"/>
      <c r="DW6" s="273"/>
      <c r="DX6" s="273"/>
      <c r="DY6" s="273"/>
      <c r="DZ6" s="291"/>
      <c r="EA6" s="290"/>
      <c r="EB6" s="273"/>
      <c r="EC6" s="273"/>
      <c r="ED6" s="290"/>
      <c r="EE6" s="290"/>
      <c r="EF6" s="273"/>
      <c r="EG6" s="273"/>
      <c r="EH6" s="290"/>
      <c r="EI6" s="290"/>
      <c r="EJ6" s="273"/>
      <c r="EK6" s="273"/>
      <c r="EL6" s="290"/>
      <c r="EM6" s="290"/>
      <c r="EN6" s="273"/>
      <c r="EO6" s="273"/>
      <c r="EP6" s="290"/>
      <c r="EQ6" s="290"/>
      <c r="ER6" s="273"/>
      <c r="ES6" s="273"/>
      <c r="ET6" s="290"/>
      <c r="EU6" s="290"/>
      <c r="EV6" s="290"/>
      <c r="EW6" s="290"/>
      <c r="EX6" s="290"/>
      <c r="EY6" s="292"/>
      <c r="EZ6" s="273"/>
    </row>
    <row r="7" spans="1:156" ht="18.75">
      <c r="A7" t="s">
        <v>20</v>
      </c>
      <c r="D7" s="75"/>
      <c r="E7" t="e">
        <f>VLOOKUP(BD_Soumission!$C7,Tableau12[],6,FALSE)</f>
        <v>#N/A</v>
      </c>
      <c r="F7" t="e">
        <f>VLOOKUP(BD_Soumission!$C7,Tableau12[],93,FALSE)</f>
        <v>#N/A</v>
      </c>
      <c r="G7" t="e">
        <f>VLOOKUP(BD_Soumission!$C7,Tableau12[],2,FALSE)</f>
        <v>#N/A</v>
      </c>
      <c r="H7" t="e">
        <f>VLOOKUP(BD_Soumission!$G7,Tableau_client[],2,FALSE)</f>
        <v>#N/A</v>
      </c>
      <c r="I7" t="e">
        <f>VLOOKUP(BD_Soumission!$G7,Tableau_client[],3,FALSE)</f>
        <v>#N/A</v>
      </c>
      <c r="J7" t="e">
        <f>VLOOKUP(BD_Soumission!$G7,Tableau_client[],4,FALSE)</f>
        <v>#N/A</v>
      </c>
      <c r="K7" t="e">
        <f>VLOOKUP(BD_Soumission!$G7,Tableau_client[],6,FALSE)</f>
        <v>#N/A</v>
      </c>
      <c r="N7" t="e">
        <f>VLOOKUP(BD_Soumission!$G7,Tableau_client[],5,FALSE)</f>
        <v>#N/A</v>
      </c>
      <c r="O7" t="e">
        <f>VLOOKUP(BD_Soumission!$G7,Tableau_client[],7,FALSE)</f>
        <v>#N/A</v>
      </c>
      <c r="P7" t="e">
        <f>VLOOKUP(BD_Soumission!$C7,Tableau12[],7,FALSE)</f>
        <v>#N/A</v>
      </c>
      <c r="Q7" t="e">
        <f>VLOOKUP(BD_Soumission!$C7,Tableau12[],8,FALSE)</f>
        <v>#N/A</v>
      </c>
      <c r="R7" s="30"/>
      <c r="S7" t="e">
        <f>VLOOKUP(BD_Soumission!$C7,Tableau12[],3,FALSE)</f>
        <v>#N/A</v>
      </c>
      <c r="T7" s="75"/>
      <c r="Z7" s="266"/>
      <c r="AA7" s="122"/>
      <c r="AB7" s="75"/>
      <c r="AH7" s="242"/>
      <c r="AI7" s="122"/>
      <c r="AJ7" s="75"/>
      <c r="AP7" s="242"/>
      <c r="AQ7" s="122"/>
      <c r="AR7" s="75"/>
      <c r="AX7" s="242"/>
      <c r="AY7" s="122"/>
      <c r="AZ7" s="75"/>
      <c r="BF7" s="242"/>
      <c r="BG7" s="122"/>
      <c r="BH7" s="75"/>
      <c r="BN7" s="242"/>
      <c r="BO7" s="122"/>
      <c r="BP7" s="75"/>
      <c r="BV7" s="242"/>
      <c r="BW7" s="122"/>
      <c r="BX7" s="75"/>
      <c r="CD7" s="242"/>
      <c r="CE7" s="122"/>
      <c r="CF7" s="75"/>
      <c r="CL7" s="242"/>
      <c r="CM7" s="122"/>
      <c r="CN7" s="75"/>
      <c r="CT7" s="242"/>
      <c r="CU7" s="122"/>
      <c r="CV7" s="75"/>
      <c r="DB7" s="242"/>
      <c r="DC7" s="122"/>
      <c r="DD7" s="75"/>
      <c r="DJ7" s="242"/>
      <c r="DK7" s="122"/>
      <c r="DL7" s="75"/>
      <c r="DR7" s="242"/>
      <c r="DS7" s="122"/>
      <c r="DT7" s="75"/>
      <c r="DZ7" s="242"/>
      <c r="EA7" s="122"/>
      <c r="ED7" s="122"/>
      <c r="EE7" s="122"/>
      <c r="EH7" s="122"/>
      <c r="EI7" s="122"/>
      <c r="EL7" s="122"/>
      <c r="EM7" s="122"/>
      <c r="EP7" s="122"/>
      <c r="EQ7" s="122"/>
      <c r="ET7" s="122"/>
      <c r="EU7" s="122"/>
      <c r="EV7" s="122"/>
      <c r="EW7" s="122"/>
      <c r="EX7" s="122"/>
      <c r="EY7" s="47"/>
    </row>
    <row r="8" spans="1:156" ht="18.75">
      <c r="A8" s="273" t="s">
        <v>21</v>
      </c>
      <c r="B8" s="273"/>
      <c r="C8" s="273"/>
      <c r="D8" s="285"/>
      <c r="E8" s="273" t="e">
        <f>VLOOKUP(BD_Soumission!$C8,Tableau12[],6,FALSE)</f>
        <v>#N/A</v>
      </c>
      <c r="F8" s="273" t="e">
        <f>VLOOKUP(BD_Soumission!$C8,Tableau12[],93,FALSE)</f>
        <v>#N/A</v>
      </c>
      <c r="G8" s="273" t="e">
        <f>VLOOKUP(BD_Soumission!$C8,Tableau12[],2,FALSE)</f>
        <v>#N/A</v>
      </c>
      <c r="H8" s="273" t="e">
        <f>VLOOKUP(BD_Soumission!$G8,Tableau_client[],2,FALSE)</f>
        <v>#N/A</v>
      </c>
      <c r="I8" s="273" t="e">
        <f>VLOOKUP(BD_Soumission!$G8,Tableau_client[],3,FALSE)</f>
        <v>#N/A</v>
      </c>
      <c r="J8" s="273" t="e">
        <f>VLOOKUP(BD_Soumission!$G8,Tableau_client[],4,FALSE)</f>
        <v>#N/A</v>
      </c>
      <c r="K8" s="273" t="e">
        <f>VLOOKUP(BD_Soumission!$G8,Tableau_client[],6,FALSE)</f>
        <v>#N/A</v>
      </c>
      <c r="L8" s="273"/>
      <c r="M8" s="273"/>
      <c r="N8" s="273" t="e">
        <f>VLOOKUP(BD_Soumission!$G8,Tableau_client[],5,FALSE)</f>
        <v>#N/A</v>
      </c>
      <c r="O8" s="273" t="e">
        <f>VLOOKUP(BD_Soumission!$G8,Tableau_client[],7,FALSE)</f>
        <v>#N/A</v>
      </c>
      <c r="P8" s="273" t="e">
        <f>VLOOKUP(BD_Soumission!$C8,Tableau12[],7,FALSE)</f>
        <v>#N/A</v>
      </c>
      <c r="Q8" s="273" t="e">
        <f>VLOOKUP(BD_Soumission!$C8,Tableau12[],8,FALSE)</f>
        <v>#N/A</v>
      </c>
      <c r="R8" s="286"/>
      <c r="S8" s="273" t="e">
        <f>VLOOKUP(BD_Soumission!$C8,Tableau12[],3,FALSE)</f>
        <v>#N/A</v>
      </c>
      <c r="T8" s="285"/>
      <c r="U8" s="273"/>
      <c r="V8" s="273"/>
      <c r="W8" s="273"/>
      <c r="X8" s="273"/>
      <c r="Y8" s="273"/>
      <c r="Z8" s="266"/>
      <c r="AA8" s="290"/>
      <c r="AB8" s="285"/>
      <c r="AC8" s="273"/>
      <c r="AD8" s="273"/>
      <c r="AE8" s="273"/>
      <c r="AF8" s="273"/>
      <c r="AG8" s="273"/>
      <c r="AH8" s="291"/>
      <c r="AI8" s="290"/>
      <c r="AJ8" s="285"/>
      <c r="AK8" s="273"/>
      <c r="AL8" s="273"/>
      <c r="AM8" s="273"/>
      <c r="AN8" s="273"/>
      <c r="AO8" s="273"/>
      <c r="AP8" s="291"/>
      <c r="AQ8" s="290"/>
      <c r="AR8" s="285"/>
      <c r="AS8" s="273"/>
      <c r="AT8" s="273"/>
      <c r="AU8" s="273"/>
      <c r="AV8" s="273"/>
      <c r="AW8" s="273"/>
      <c r="AX8" s="291"/>
      <c r="AY8" s="290"/>
      <c r="AZ8" s="285"/>
      <c r="BA8" s="273"/>
      <c r="BB8" s="273"/>
      <c r="BC8" s="273"/>
      <c r="BD8" s="273"/>
      <c r="BE8" s="273"/>
      <c r="BF8" s="291"/>
      <c r="BG8" s="290"/>
      <c r="BH8" s="285"/>
      <c r="BI8" s="273"/>
      <c r="BJ8" s="273"/>
      <c r="BK8" s="273"/>
      <c r="BL8" s="273"/>
      <c r="BM8" s="273"/>
      <c r="BN8" s="291"/>
      <c r="BO8" s="290"/>
      <c r="BP8" s="285"/>
      <c r="BQ8" s="273"/>
      <c r="BR8" s="273"/>
      <c r="BS8" s="273"/>
      <c r="BT8" s="273"/>
      <c r="BU8" s="273"/>
      <c r="BV8" s="291"/>
      <c r="BW8" s="290"/>
      <c r="BX8" s="285"/>
      <c r="BY8" s="273"/>
      <c r="BZ8" s="273"/>
      <c r="CA8" s="273"/>
      <c r="CB8" s="273"/>
      <c r="CC8" s="273"/>
      <c r="CD8" s="291"/>
      <c r="CE8" s="290"/>
      <c r="CF8" s="285"/>
      <c r="CG8" s="273"/>
      <c r="CH8" s="273"/>
      <c r="CI8" s="273"/>
      <c r="CJ8" s="273"/>
      <c r="CK8" s="273"/>
      <c r="CL8" s="291"/>
      <c r="CM8" s="290"/>
      <c r="CN8" s="285"/>
      <c r="CO8" s="273"/>
      <c r="CP8" s="273"/>
      <c r="CQ8" s="273"/>
      <c r="CR8" s="273"/>
      <c r="CS8" s="273"/>
      <c r="CT8" s="291"/>
      <c r="CU8" s="290"/>
      <c r="CV8" s="285"/>
      <c r="CW8" s="273"/>
      <c r="CX8" s="273"/>
      <c r="CY8" s="273"/>
      <c r="CZ8" s="273"/>
      <c r="DA8" s="273"/>
      <c r="DB8" s="291"/>
      <c r="DC8" s="290"/>
      <c r="DD8" s="285"/>
      <c r="DE8" s="273"/>
      <c r="DF8" s="273"/>
      <c r="DG8" s="273"/>
      <c r="DH8" s="273"/>
      <c r="DI8" s="273"/>
      <c r="DJ8" s="291"/>
      <c r="DK8" s="290"/>
      <c r="DL8" s="285"/>
      <c r="DM8" s="273"/>
      <c r="DN8" s="273"/>
      <c r="DO8" s="273"/>
      <c r="DP8" s="273"/>
      <c r="DQ8" s="273"/>
      <c r="DR8" s="291"/>
      <c r="DS8" s="290"/>
      <c r="DT8" s="285"/>
      <c r="DU8" s="273"/>
      <c r="DV8" s="273"/>
      <c r="DW8" s="273"/>
      <c r="DX8" s="273"/>
      <c r="DY8" s="273"/>
      <c r="DZ8" s="291"/>
      <c r="EA8" s="290"/>
      <c r="EB8" s="273"/>
      <c r="EC8" s="273"/>
      <c r="ED8" s="290"/>
      <c r="EE8" s="290"/>
      <c r="EF8" s="273"/>
      <c r="EG8" s="273"/>
      <c r="EH8" s="290"/>
      <c r="EI8" s="290"/>
      <c r="EJ8" s="273"/>
      <c r="EK8" s="273"/>
      <c r="EL8" s="290"/>
      <c r="EM8" s="290"/>
      <c r="EN8" s="273"/>
      <c r="EO8" s="273"/>
      <c r="EP8" s="290"/>
      <c r="EQ8" s="290"/>
      <c r="ER8" s="273"/>
      <c r="ES8" s="273"/>
      <c r="ET8" s="290"/>
      <c r="EU8" s="290"/>
      <c r="EV8" s="290"/>
      <c r="EW8" s="290"/>
      <c r="EX8" s="290"/>
      <c r="EY8" s="292"/>
      <c r="EZ8" s="273"/>
    </row>
    <row r="9" spans="1:156" ht="18.75">
      <c r="A9" t="s">
        <v>22</v>
      </c>
      <c r="D9" s="75"/>
      <c r="E9" t="e">
        <f>VLOOKUP(BD_Soumission!$C9,Tableau12[],6,FALSE)</f>
        <v>#N/A</v>
      </c>
      <c r="F9" t="e">
        <f>VLOOKUP(BD_Soumission!$C9,Tableau12[],93,FALSE)</f>
        <v>#N/A</v>
      </c>
      <c r="G9" t="e">
        <f>VLOOKUP(BD_Soumission!$C9,Tableau12[],2,FALSE)</f>
        <v>#N/A</v>
      </c>
      <c r="H9" t="e">
        <f>VLOOKUP(BD_Soumission!$G9,Tableau_client[],2,FALSE)</f>
        <v>#N/A</v>
      </c>
      <c r="I9" t="e">
        <f>VLOOKUP(BD_Soumission!$G9,Tableau_client[],3,FALSE)</f>
        <v>#N/A</v>
      </c>
      <c r="J9" t="e">
        <f>VLOOKUP(BD_Soumission!$G9,Tableau_client[],4,FALSE)</f>
        <v>#N/A</v>
      </c>
      <c r="K9" t="e">
        <f>VLOOKUP(BD_Soumission!$G9,Tableau_client[],6,FALSE)</f>
        <v>#N/A</v>
      </c>
      <c r="N9" t="e">
        <f>VLOOKUP(BD_Soumission!$G9,Tableau_client[],5,FALSE)</f>
        <v>#N/A</v>
      </c>
      <c r="O9" t="e">
        <f>VLOOKUP(BD_Soumission!$G9,Tableau_client[],7,FALSE)</f>
        <v>#N/A</v>
      </c>
      <c r="P9" t="e">
        <f>VLOOKUP(BD_Soumission!$C9,Tableau12[],7,FALSE)</f>
        <v>#N/A</v>
      </c>
      <c r="Q9" t="e">
        <f>VLOOKUP(BD_Soumission!$C9,Tableau12[],8,FALSE)</f>
        <v>#N/A</v>
      </c>
      <c r="R9" s="30"/>
      <c r="S9" t="e">
        <f>VLOOKUP(BD_Soumission!$C9,Tableau12[],3,FALSE)</f>
        <v>#N/A</v>
      </c>
      <c r="T9" s="75"/>
      <c r="Z9" s="266"/>
      <c r="AA9" s="122"/>
      <c r="AB9" s="75"/>
      <c r="AH9" s="242"/>
      <c r="AI9" s="122"/>
      <c r="AJ9" s="75"/>
      <c r="AP9" s="242"/>
      <c r="AQ9" s="122"/>
      <c r="AR9" s="75"/>
      <c r="AX9" s="242"/>
      <c r="AY9" s="122"/>
      <c r="AZ9" s="75"/>
      <c r="BF9" s="242"/>
      <c r="BG9" s="122"/>
      <c r="BH9" s="75"/>
      <c r="BN9" s="242"/>
      <c r="BO9" s="122"/>
      <c r="BP9" s="75"/>
      <c r="BV9" s="242"/>
      <c r="BW9" s="122"/>
      <c r="BX9" s="75"/>
      <c r="CD9" s="242"/>
      <c r="CE9" s="122"/>
      <c r="CF9" s="75"/>
      <c r="CL9" s="242"/>
      <c r="CM9" s="122"/>
      <c r="CN9" s="75"/>
      <c r="CT9" s="242"/>
      <c r="CU9" s="122"/>
      <c r="CV9" s="75"/>
      <c r="DB9" s="242"/>
      <c r="DC9" s="122"/>
      <c r="DD9" s="75"/>
      <c r="DJ9" s="242"/>
      <c r="DK9" s="122"/>
      <c r="DL9" s="75"/>
      <c r="DR9" s="242"/>
      <c r="DS9" s="122"/>
      <c r="DT9" s="75"/>
      <c r="DZ9" s="242"/>
      <c r="EA9" s="122"/>
      <c r="ED9" s="122"/>
      <c r="EE9" s="122"/>
      <c r="EH9" s="122"/>
      <c r="EI9" s="122"/>
      <c r="EL9" s="122"/>
      <c r="EM9" s="122"/>
      <c r="EP9" s="122"/>
      <c r="EQ9" s="122"/>
      <c r="ET9" s="122"/>
      <c r="EU9" s="122"/>
      <c r="EV9" s="122"/>
      <c r="EW9" s="122"/>
      <c r="EX9" s="122"/>
      <c r="EY9" s="47"/>
    </row>
    <row r="10" spans="1:156" ht="18.75">
      <c r="A10" s="273" t="s">
        <v>23</v>
      </c>
      <c r="B10" s="273"/>
      <c r="C10" s="273"/>
      <c r="D10" s="285"/>
      <c r="E10" s="273" t="e">
        <f>VLOOKUP(BD_Soumission!$C10,Tableau12[],6,FALSE)</f>
        <v>#N/A</v>
      </c>
      <c r="F10" s="273" t="e">
        <f>VLOOKUP(BD_Soumission!$C10,Tableau12[],93,FALSE)</f>
        <v>#N/A</v>
      </c>
      <c r="G10" s="273" t="e">
        <f>VLOOKUP(BD_Soumission!$C10,Tableau12[],2,FALSE)</f>
        <v>#N/A</v>
      </c>
      <c r="H10" s="273" t="e">
        <f>VLOOKUP(BD_Soumission!$G10,Tableau_client[],2,FALSE)</f>
        <v>#N/A</v>
      </c>
      <c r="I10" s="273" t="e">
        <f>VLOOKUP(BD_Soumission!$G10,Tableau_client[],3,FALSE)</f>
        <v>#N/A</v>
      </c>
      <c r="J10" s="273" t="e">
        <f>VLOOKUP(BD_Soumission!$G10,Tableau_client[],4,FALSE)</f>
        <v>#N/A</v>
      </c>
      <c r="K10" s="273" t="e">
        <f>VLOOKUP(BD_Soumission!$G10,Tableau_client[],6,FALSE)</f>
        <v>#N/A</v>
      </c>
      <c r="L10" s="273" t="s">
        <v>782</v>
      </c>
      <c r="M10" s="273"/>
      <c r="N10" s="273" t="e">
        <f>VLOOKUP(BD_Soumission!$G10,Tableau_client[],5,FALSE)</f>
        <v>#N/A</v>
      </c>
      <c r="O10" s="273" t="e">
        <f>VLOOKUP(BD_Soumission!$G10,Tableau_client[],7,FALSE)</f>
        <v>#N/A</v>
      </c>
      <c r="P10" s="273" t="e">
        <f>VLOOKUP(BD_Soumission!$C10,Tableau12[],7,FALSE)</f>
        <v>#N/A</v>
      </c>
      <c r="Q10" s="273" t="e">
        <f>VLOOKUP(BD_Soumission!$C10,Tableau12[],8,FALSE)</f>
        <v>#N/A</v>
      </c>
      <c r="R10" s="286"/>
      <c r="S10" s="273" t="e">
        <f>VLOOKUP(BD_Soumission!$C10,Tableau12[],3,FALSE)</f>
        <v>#N/A</v>
      </c>
      <c r="T10" s="285"/>
      <c r="U10" s="273"/>
      <c r="V10" s="273"/>
      <c r="W10" s="289"/>
      <c r="X10" s="289"/>
      <c r="Y10" s="273"/>
      <c r="Z10" s="266"/>
      <c r="AA10" s="290"/>
      <c r="AB10" s="285"/>
      <c r="AC10" s="273"/>
      <c r="AD10" s="273"/>
      <c r="AE10" s="273"/>
      <c r="AF10" s="273"/>
      <c r="AG10" s="273"/>
      <c r="AH10" s="291"/>
      <c r="AI10" s="290"/>
      <c r="AJ10" s="285"/>
      <c r="AK10" s="273"/>
      <c r="AL10" s="273"/>
      <c r="AM10" s="273"/>
      <c r="AN10" s="273"/>
      <c r="AO10" s="273"/>
      <c r="AP10" s="291"/>
      <c r="AQ10" s="290"/>
      <c r="AR10" s="285"/>
      <c r="AS10" s="273"/>
      <c r="AT10" s="273"/>
      <c r="AU10" s="273"/>
      <c r="AV10" s="273"/>
      <c r="AW10" s="273"/>
      <c r="AX10" s="291"/>
      <c r="AY10" s="290"/>
      <c r="AZ10" s="285"/>
      <c r="BA10" s="273"/>
      <c r="BB10" s="273"/>
      <c r="BC10" s="273"/>
      <c r="BD10" s="273"/>
      <c r="BE10" s="273"/>
      <c r="BF10" s="291"/>
      <c r="BG10" s="290"/>
      <c r="BH10" s="285"/>
      <c r="BI10" s="273"/>
      <c r="BJ10" s="273"/>
      <c r="BK10" s="273"/>
      <c r="BL10" s="273"/>
      <c r="BM10" s="273"/>
      <c r="BN10" s="291"/>
      <c r="BO10" s="290"/>
      <c r="BP10" s="285"/>
      <c r="BQ10" s="273"/>
      <c r="BR10" s="273"/>
      <c r="BS10" s="273"/>
      <c r="BT10" s="273"/>
      <c r="BU10" s="273"/>
      <c r="BV10" s="291"/>
      <c r="BW10" s="290"/>
      <c r="BX10" s="285"/>
      <c r="BY10" s="273"/>
      <c r="BZ10" s="273"/>
      <c r="CA10" s="273"/>
      <c r="CB10" s="273"/>
      <c r="CC10" s="273"/>
      <c r="CD10" s="291"/>
      <c r="CE10" s="290"/>
      <c r="CF10" s="285"/>
      <c r="CG10" s="273"/>
      <c r="CH10" s="273"/>
      <c r="CI10" s="273"/>
      <c r="CJ10" s="273"/>
      <c r="CK10" s="273"/>
      <c r="CL10" s="291"/>
      <c r="CM10" s="290"/>
      <c r="CN10" s="285"/>
      <c r="CO10" s="273"/>
      <c r="CP10" s="273"/>
      <c r="CQ10" s="273"/>
      <c r="CR10" s="273"/>
      <c r="CS10" s="273"/>
      <c r="CT10" s="291"/>
      <c r="CU10" s="290"/>
      <c r="CV10" s="285"/>
      <c r="CW10" s="273"/>
      <c r="CX10" s="273"/>
      <c r="CY10" s="273"/>
      <c r="CZ10" s="273"/>
      <c r="DA10" s="273"/>
      <c r="DB10" s="291"/>
      <c r="DC10" s="290"/>
      <c r="DD10" s="285"/>
      <c r="DE10" s="273"/>
      <c r="DF10" s="273"/>
      <c r="DG10" s="273"/>
      <c r="DH10" s="273"/>
      <c r="DI10" s="273"/>
      <c r="DJ10" s="291"/>
      <c r="DK10" s="290"/>
      <c r="DL10" s="285"/>
      <c r="DM10" s="273"/>
      <c r="DN10" s="273"/>
      <c r="DO10" s="273"/>
      <c r="DP10" s="273"/>
      <c r="DQ10" s="273"/>
      <c r="DR10" s="291"/>
      <c r="DS10" s="290"/>
      <c r="DT10" s="285"/>
      <c r="DU10" s="273"/>
      <c r="DV10" s="273"/>
      <c r="DW10" s="273"/>
      <c r="DX10" s="273"/>
      <c r="DY10" s="273"/>
      <c r="DZ10" s="291"/>
      <c r="EA10" s="290"/>
      <c r="EB10" s="273"/>
      <c r="EC10" s="273"/>
      <c r="ED10" s="290"/>
      <c r="EE10" s="290"/>
      <c r="EF10" s="273"/>
      <c r="EG10" s="273"/>
      <c r="EH10" s="290"/>
      <c r="EI10" s="290"/>
      <c r="EJ10" s="273"/>
      <c r="EK10" s="273"/>
      <c r="EL10" s="290"/>
      <c r="EM10" s="290"/>
      <c r="EN10" s="273"/>
      <c r="EO10" s="273"/>
      <c r="EP10" s="290"/>
      <c r="EQ10" s="290"/>
      <c r="ER10" s="273"/>
      <c r="ES10" s="273"/>
      <c r="ET10" s="290"/>
      <c r="EU10" s="290"/>
      <c r="EV10" s="290"/>
      <c r="EW10" s="290"/>
      <c r="EX10" s="290"/>
      <c r="EY10" s="292"/>
      <c r="EZ10" s="273"/>
    </row>
    <row r="11" spans="1:156" ht="18.75">
      <c r="A11" t="s">
        <v>24</v>
      </c>
      <c r="D11" s="75"/>
      <c r="E11" t="e">
        <f>VLOOKUP(BD_Soumission!$C11,Tableau12[],6,FALSE)</f>
        <v>#N/A</v>
      </c>
      <c r="F11" t="e">
        <f>VLOOKUP(BD_Soumission!$C11,Tableau12[],93,FALSE)</f>
        <v>#N/A</v>
      </c>
      <c r="G11" t="e">
        <f>VLOOKUP(BD_Soumission!$C11,Tableau12[],2,FALSE)</f>
        <v>#N/A</v>
      </c>
      <c r="H11" t="e">
        <f>VLOOKUP(BD_Soumission!$G11,Tableau_client[],2,FALSE)</f>
        <v>#N/A</v>
      </c>
      <c r="I11" t="e">
        <f>VLOOKUP(BD_Soumission!$G11,Tableau_client[],3,FALSE)</f>
        <v>#N/A</v>
      </c>
      <c r="J11" t="e">
        <f>VLOOKUP(BD_Soumission!$G11,Tableau_client[],4,FALSE)</f>
        <v>#N/A</v>
      </c>
      <c r="K11" t="e">
        <f>VLOOKUP(BD_Soumission!$G11,Tableau_client[],6,FALSE)</f>
        <v>#N/A</v>
      </c>
      <c r="L11" t="e">
        <f>VLOOKUP(BD_Soumission!$C11,Tableau12[],44,FALSE)</f>
        <v>#N/A</v>
      </c>
      <c r="M11" t="e">
        <f>VLOOKUP(BD_Soumission!$C11,Tableau12[],45,FALSE)</f>
        <v>#N/A</v>
      </c>
      <c r="N11" t="e">
        <f>VLOOKUP(BD_Soumission!$G11,Tableau_client[],5,FALSE)</f>
        <v>#N/A</v>
      </c>
      <c r="O11" t="e">
        <f>VLOOKUP(BD_Soumission!$G11,Tableau_client[],7,FALSE)</f>
        <v>#N/A</v>
      </c>
      <c r="P11" t="e">
        <f>VLOOKUP(BD_Soumission!$C11,Tableau12[],7,FALSE)</f>
        <v>#N/A</v>
      </c>
      <c r="Q11" t="e">
        <f>VLOOKUP(BD_Soumission!$C11,Tableau12[],8,FALSE)</f>
        <v>#N/A</v>
      </c>
      <c r="R11" s="30"/>
      <c r="S11" t="e">
        <f>VLOOKUP(BD_Soumission!$C11,Tableau12[],3,FALSE)</f>
        <v>#N/A</v>
      </c>
      <c r="T11" s="75"/>
      <c r="Z11" s="266"/>
      <c r="AA11" s="122"/>
      <c r="AB11" s="75"/>
      <c r="AH11" s="242"/>
      <c r="AI11" s="122"/>
      <c r="AJ11" s="75"/>
      <c r="AP11" s="242"/>
      <c r="AQ11" s="122"/>
      <c r="AR11" s="75"/>
      <c r="AX11" s="242"/>
      <c r="AY11" s="122"/>
      <c r="AZ11" s="75"/>
      <c r="BF11" s="242"/>
      <c r="BG11" s="122"/>
      <c r="BH11" s="75"/>
      <c r="BN11" s="242"/>
      <c r="BO11" s="122"/>
      <c r="BP11" s="75"/>
      <c r="BV11" s="242"/>
      <c r="BW11" s="122"/>
      <c r="BX11" s="75"/>
      <c r="CD11" s="242"/>
      <c r="CE11" s="122"/>
      <c r="CF11" s="75"/>
      <c r="CL11" s="242"/>
      <c r="CM11" s="122"/>
      <c r="CN11" s="75"/>
      <c r="CT11" s="242"/>
      <c r="CU11" s="122"/>
      <c r="CV11" s="75"/>
      <c r="DB11" s="242"/>
      <c r="DC11" s="122"/>
      <c r="DD11" s="75"/>
      <c r="DJ11" s="242"/>
      <c r="DK11" s="122"/>
      <c r="DL11" s="75"/>
      <c r="DR11" s="242"/>
      <c r="DS11" s="122"/>
      <c r="DT11" s="75"/>
      <c r="DZ11" s="242"/>
      <c r="EA11" s="122"/>
      <c r="ED11" s="122"/>
      <c r="EE11" s="122"/>
      <c r="EH11" s="122"/>
      <c r="EI11" s="122"/>
      <c r="EL11" s="122"/>
      <c r="EM11" s="122"/>
      <c r="EP11" s="122"/>
      <c r="EQ11" s="122"/>
      <c r="ET11" s="122"/>
      <c r="EU11" s="122"/>
      <c r="EV11" s="122"/>
      <c r="EW11" s="122"/>
      <c r="EX11" s="122"/>
      <c r="EY11" s="47"/>
    </row>
    <row r="12" spans="1:156" ht="18.75">
      <c r="A12" s="273" t="s">
        <v>25</v>
      </c>
      <c r="B12" s="273"/>
      <c r="C12" s="273"/>
      <c r="D12" s="285"/>
      <c r="E12" s="273" t="e">
        <f>VLOOKUP(BD_Soumission!$C12,Tableau12[],6,FALSE)</f>
        <v>#N/A</v>
      </c>
      <c r="F12" s="273" t="e">
        <f>VLOOKUP(BD_Soumission!$C12,Tableau12[],93,FALSE)</f>
        <v>#N/A</v>
      </c>
      <c r="G12" s="273" t="e">
        <f>VLOOKUP(BD_Soumission!$C12,Tableau12[],2,FALSE)</f>
        <v>#N/A</v>
      </c>
      <c r="H12" s="273" t="e">
        <f>VLOOKUP(BD_Soumission!$G12,Tableau_client[],2,FALSE)</f>
        <v>#N/A</v>
      </c>
      <c r="I12" s="273" t="e">
        <f>VLOOKUP(BD_Soumission!$G12,Tableau_client[],3,FALSE)</f>
        <v>#N/A</v>
      </c>
      <c r="J12" s="273" t="e">
        <f>VLOOKUP(BD_Soumission!$G12,Tableau_client[],4,FALSE)</f>
        <v>#N/A</v>
      </c>
      <c r="K12" s="273" t="e">
        <f>VLOOKUP(BD_Soumission!$G12,Tableau_client[],6,FALSE)</f>
        <v>#N/A</v>
      </c>
      <c r="L12" s="273" t="e">
        <f>VLOOKUP(BD_Soumission!$C12,Tableau12[],44,FALSE)</f>
        <v>#N/A</v>
      </c>
      <c r="M12" s="273" t="e">
        <f>VLOOKUP(BD_Soumission!$C12,Tableau12[],45,FALSE)</f>
        <v>#N/A</v>
      </c>
      <c r="N12" s="273" t="e">
        <f>VLOOKUP(BD_Soumission!$G12,Tableau_client[],5,FALSE)</f>
        <v>#N/A</v>
      </c>
      <c r="O12" s="273" t="e">
        <f>VLOOKUP(BD_Soumission!$G12,Tableau_client[],7,FALSE)</f>
        <v>#N/A</v>
      </c>
      <c r="P12" s="273" t="e">
        <f>VLOOKUP(BD_Soumission!$C12,Tableau12[],7,FALSE)</f>
        <v>#N/A</v>
      </c>
      <c r="Q12" s="273" t="e">
        <f>VLOOKUP(BD_Soumission!$C12,Tableau12[],8,FALSE)</f>
        <v>#N/A</v>
      </c>
      <c r="R12" s="286"/>
      <c r="S12" s="273" t="e">
        <f>VLOOKUP(BD_Soumission!$C12,Tableau12[],3,FALSE)</f>
        <v>#N/A</v>
      </c>
      <c r="T12" s="285"/>
      <c r="U12" s="273"/>
      <c r="V12" s="273"/>
      <c r="W12" s="273"/>
      <c r="X12" s="273"/>
      <c r="Y12" s="273"/>
      <c r="Z12" s="266"/>
      <c r="AA12" s="290"/>
      <c r="AB12" s="285"/>
      <c r="AC12" s="273"/>
      <c r="AD12" s="273"/>
      <c r="AE12" s="273"/>
      <c r="AF12" s="273"/>
      <c r="AG12" s="273"/>
      <c r="AH12" s="291"/>
      <c r="AI12" s="290"/>
      <c r="AJ12" s="285"/>
      <c r="AK12" s="273"/>
      <c r="AL12" s="273"/>
      <c r="AM12" s="273"/>
      <c r="AN12" s="273"/>
      <c r="AO12" s="273"/>
      <c r="AP12" s="291"/>
      <c r="AQ12" s="290"/>
      <c r="AR12" s="285"/>
      <c r="AS12" s="273"/>
      <c r="AT12" s="273"/>
      <c r="AU12" s="273"/>
      <c r="AV12" s="273"/>
      <c r="AW12" s="273"/>
      <c r="AX12" s="291"/>
      <c r="AY12" s="290"/>
      <c r="AZ12" s="285"/>
      <c r="BA12" s="273"/>
      <c r="BB12" s="273"/>
      <c r="BC12" s="273"/>
      <c r="BD12" s="273"/>
      <c r="BE12" s="273"/>
      <c r="BF12" s="291"/>
      <c r="BG12" s="290"/>
      <c r="BH12" s="285"/>
      <c r="BI12" s="273"/>
      <c r="BJ12" s="273"/>
      <c r="BK12" s="273"/>
      <c r="BL12" s="273"/>
      <c r="BM12" s="273"/>
      <c r="BN12" s="291"/>
      <c r="BO12" s="290"/>
      <c r="BP12" s="285"/>
      <c r="BQ12" s="273"/>
      <c r="BR12" s="273"/>
      <c r="BS12" s="273"/>
      <c r="BT12" s="273"/>
      <c r="BU12" s="273"/>
      <c r="BV12" s="291"/>
      <c r="BW12" s="290"/>
      <c r="BX12" s="285"/>
      <c r="BY12" s="273"/>
      <c r="BZ12" s="273"/>
      <c r="CA12" s="273"/>
      <c r="CB12" s="273"/>
      <c r="CC12" s="273"/>
      <c r="CD12" s="291"/>
      <c r="CE12" s="290"/>
      <c r="CF12" s="285"/>
      <c r="CG12" s="273"/>
      <c r="CH12" s="273"/>
      <c r="CI12" s="273"/>
      <c r="CJ12" s="273"/>
      <c r="CK12" s="273"/>
      <c r="CL12" s="291"/>
      <c r="CM12" s="290"/>
      <c r="CN12" s="285"/>
      <c r="CO12" s="273"/>
      <c r="CP12" s="273"/>
      <c r="CQ12" s="273"/>
      <c r="CR12" s="273"/>
      <c r="CS12" s="273"/>
      <c r="CT12" s="291"/>
      <c r="CU12" s="290"/>
      <c r="CV12" s="285"/>
      <c r="CW12" s="273"/>
      <c r="CX12" s="273"/>
      <c r="CY12" s="273"/>
      <c r="CZ12" s="273"/>
      <c r="DA12" s="273"/>
      <c r="DB12" s="291"/>
      <c r="DC12" s="290"/>
      <c r="DD12" s="285"/>
      <c r="DE12" s="273"/>
      <c r="DF12" s="273"/>
      <c r="DG12" s="273"/>
      <c r="DH12" s="273"/>
      <c r="DI12" s="273"/>
      <c r="DJ12" s="291"/>
      <c r="DK12" s="290"/>
      <c r="DL12" s="285"/>
      <c r="DM12" s="273"/>
      <c r="DN12" s="273"/>
      <c r="DO12" s="273"/>
      <c r="DP12" s="273"/>
      <c r="DQ12" s="273"/>
      <c r="DR12" s="291"/>
      <c r="DS12" s="290"/>
      <c r="DT12" s="285"/>
      <c r="DU12" s="273"/>
      <c r="DV12" s="273"/>
      <c r="DW12" s="273"/>
      <c r="DX12" s="273"/>
      <c r="DY12" s="273"/>
      <c r="DZ12" s="291"/>
      <c r="EA12" s="290"/>
      <c r="EB12" s="273"/>
      <c r="EC12" s="273"/>
      <c r="ED12" s="290"/>
      <c r="EE12" s="290"/>
      <c r="EF12" s="273"/>
      <c r="EG12" s="273"/>
      <c r="EH12" s="290"/>
      <c r="EI12" s="290"/>
      <c r="EJ12" s="273"/>
      <c r="EK12" s="273"/>
      <c r="EL12" s="290"/>
      <c r="EM12" s="290"/>
      <c r="EN12" s="273"/>
      <c r="EO12" s="273"/>
      <c r="EP12" s="290"/>
      <c r="EQ12" s="290"/>
      <c r="ER12" s="273"/>
      <c r="ES12" s="273"/>
      <c r="ET12" s="290"/>
      <c r="EU12" s="290"/>
      <c r="EV12" s="290"/>
      <c r="EW12" s="290"/>
      <c r="EX12" s="290"/>
      <c r="EY12" s="292"/>
      <c r="EZ12" s="273"/>
    </row>
    <row r="13" spans="1:156" ht="18.75">
      <c r="A13" t="s">
        <v>26</v>
      </c>
      <c r="D13" s="75"/>
      <c r="E13" t="e">
        <f>VLOOKUP(BD_Soumission!$C13,Tableau12[],6,FALSE)</f>
        <v>#N/A</v>
      </c>
      <c r="F13" t="e">
        <f>VLOOKUP(BD_Soumission!$C13,Tableau12[],93,FALSE)</f>
        <v>#N/A</v>
      </c>
      <c r="G13" t="e">
        <f>VLOOKUP(BD_Soumission!$C13,Tableau12[],2,FALSE)</f>
        <v>#N/A</v>
      </c>
      <c r="H13" t="e">
        <f>VLOOKUP(BD_Soumission!$G13,Tableau_client[],2,FALSE)</f>
        <v>#N/A</v>
      </c>
      <c r="I13" t="e">
        <f>VLOOKUP(BD_Soumission!$G13,Tableau_client[],3,FALSE)</f>
        <v>#N/A</v>
      </c>
      <c r="J13" t="e">
        <f>VLOOKUP(BD_Soumission!$G13,Tableau_client[],4,FALSE)</f>
        <v>#N/A</v>
      </c>
      <c r="K13" t="e">
        <f>VLOOKUP(BD_Soumission!$G13,Tableau_client[],6,FALSE)</f>
        <v>#N/A</v>
      </c>
      <c r="L13" t="e">
        <f>VLOOKUP(BD_Soumission!$C13,Tableau12[],44,FALSE)</f>
        <v>#N/A</v>
      </c>
      <c r="M13" t="e">
        <f>VLOOKUP(BD_Soumission!$C13,Tableau12[],45,FALSE)</f>
        <v>#N/A</v>
      </c>
      <c r="N13" t="e">
        <f>VLOOKUP(BD_Soumission!$G13,Tableau_client[],5,FALSE)</f>
        <v>#N/A</v>
      </c>
      <c r="O13" t="e">
        <f>VLOOKUP(BD_Soumission!$G13,Tableau_client[],7,FALSE)</f>
        <v>#N/A</v>
      </c>
      <c r="P13" t="e">
        <f>VLOOKUP(BD_Soumission!$C13,Tableau12[],7,FALSE)</f>
        <v>#N/A</v>
      </c>
      <c r="Q13" t="e">
        <f>VLOOKUP(BD_Soumission!$C13,Tableau12[],8,FALSE)</f>
        <v>#N/A</v>
      </c>
      <c r="R13" s="30"/>
      <c r="S13" t="e">
        <f>VLOOKUP(BD_Soumission!$C13,Tableau12[],3,FALSE)</f>
        <v>#N/A</v>
      </c>
      <c r="T13" s="75"/>
      <c r="Z13" s="266"/>
      <c r="AA13" s="122"/>
      <c r="AB13" s="75"/>
      <c r="AH13" s="242"/>
      <c r="AI13" s="122"/>
      <c r="AJ13" s="75"/>
      <c r="AP13" s="242"/>
      <c r="AQ13" s="122"/>
      <c r="AR13" s="75"/>
      <c r="AX13" s="242"/>
      <c r="AY13" s="122"/>
      <c r="AZ13" s="75"/>
      <c r="BF13" s="242"/>
      <c r="BG13" s="122"/>
      <c r="BH13" s="75"/>
      <c r="BN13" s="242"/>
      <c r="BO13" s="122"/>
      <c r="BP13" s="75"/>
      <c r="BV13" s="242"/>
      <c r="BW13" s="122"/>
      <c r="BX13" s="75"/>
      <c r="CD13" s="242"/>
      <c r="CE13" s="122"/>
      <c r="CF13" s="75"/>
      <c r="CL13" s="242"/>
      <c r="CM13" s="122"/>
      <c r="CN13" s="75"/>
      <c r="CT13" s="242"/>
      <c r="CU13" s="122"/>
      <c r="CV13" s="75"/>
      <c r="DB13" s="242"/>
      <c r="DC13" s="122"/>
      <c r="DD13" s="75"/>
      <c r="DJ13" s="242"/>
      <c r="DK13" s="122"/>
      <c r="DL13" s="75"/>
      <c r="DR13" s="242"/>
      <c r="DS13" s="122"/>
      <c r="DT13" s="75"/>
      <c r="DZ13" s="242"/>
      <c r="EA13" s="122"/>
      <c r="ED13" s="122"/>
      <c r="EE13" s="122"/>
      <c r="EH13" s="122"/>
      <c r="EI13" s="122"/>
      <c r="EL13" s="122"/>
      <c r="EM13" s="122"/>
      <c r="EP13" s="122"/>
      <c r="EQ13" s="122"/>
      <c r="ET13" s="122"/>
      <c r="EU13" s="122"/>
      <c r="EV13" s="122"/>
      <c r="EW13" s="122"/>
      <c r="EX13" s="122"/>
      <c r="EY13" s="47"/>
    </row>
    <row r="14" spans="1:156" ht="18.75">
      <c r="A14" s="273" t="s">
        <v>27</v>
      </c>
      <c r="B14" s="273"/>
      <c r="C14" s="273"/>
      <c r="D14" s="285"/>
      <c r="E14" s="273" t="e">
        <f>VLOOKUP(BD_Soumission!$C14,Tableau12[],6,FALSE)</f>
        <v>#N/A</v>
      </c>
      <c r="F14" s="273" t="e">
        <f>VLOOKUP(BD_Soumission!$C14,Tableau12[],93,FALSE)</f>
        <v>#N/A</v>
      </c>
      <c r="G14" s="273" t="e">
        <f>VLOOKUP(BD_Soumission!$C14,Tableau12[],2,FALSE)</f>
        <v>#N/A</v>
      </c>
      <c r="H14" s="273" t="e">
        <f>VLOOKUP(BD_Soumission!$G14,Tableau_client[],2,FALSE)</f>
        <v>#N/A</v>
      </c>
      <c r="I14" s="273" t="e">
        <f>VLOOKUP(BD_Soumission!$G14,Tableau_client[],3,FALSE)</f>
        <v>#N/A</v>
      </c>
      <c r="J14" s="273" t="e">
        <f>VLOOKUP(BD_Soumission!$G14,Tableau_client[],4,FALSE)</f>
        <v>#N/A</v>
      </c>
      <c r="K14" s="273" t="e">
        <f>VLOOKUP(BD_Soumission!$G14,Tableau_client[],6,FALSE)</f>
        <v>#N/A</v>
      </c>
      <c r="L14" s="273" t="e">
        <f>VLOOKUP(BD_Soumission!$C14,Tableau12[],44,FALSE)</f>
        <v>#N/A</v>
      </c>
      <c r="M14" s="273" t="e">
        <f>VLOOKUP(BD_Soumission!$C14,Tableau12[],45,FALSE)</f>
        <v>#N/A</v>
      </c>
      <c r="N14" s="273" t="e">
        <f>VLOOKUP(BD_Soumission!$G14,Tableau_client[],5,FALSE)</f>
        <v>#N/A</v>
      </c>
      <c r="O14" s="273" t="e">
        <f>VLOOKUP(BD_Soumission!$G14,Tableau_client[],7,FALSE)</f>
        <v>#N/A</v>
      </c>
      <c r="P14" s="273" t="e">
        <f>VLOOKUP(BD_Soumission!$C14,Tableau12[],7,FALSE)</f>
        <v>#N/A</v>
      </c>
      <c r="Q14" s="273" t="e">
        <f>VLOOKUP(BD_Soumission!$C14,Tableau12[],8,FALSE)</f>
        <v>#N/A</v>
      </c>
      <c r="R14" s="286"/>
      <c r="S14" s="273" t="e">
        <f>VLOOKUP(BD_Soumission!$C14,Tableau12[],3,FALSE)</f>
        <v>#N/A</v>
      </c>
      <c r="T14" s="285"/>
      <c r="U14" s="273"/>
      <c r="V14" s="273"/>
      <c r="W14" s="273"/>
      <c r="X14" s="273"/>
      <c r="Y14" s="273"/>
      <c r="Z14" s="266"/>
      <c r="AA14" s="290"/>
      <c r="AB14" s="285"/>
      <c r="AC14" s="273"/>
      <c r="AD14" s="273"/>
      <c r="AE14" s="273"/>
      <c r="AF14" s="273"/>
      <c r="AG14" s="273"/>
      <c r="AH14" s="291"/>
      <c r="AI14" s="290"/>
      <c r="AJ14" s="285"/>
      <c r="AK14" s="273"/>
      <c r="AL14" s="273"/>
      <c r="AM14" s="273"/>
      <c r="AN14" s="273"/>
      <c r="AO14" s="273"/>
      <c r="AP14" s="291"/>
      <c r="AQ14" s="290"/>
      <c r="AR14" s="285"/>
      <c r="AS14" s="273"/>
      <c r="AT14" s="273"/>
      <c r="AU14" s="273"/>
      <c r="AV14" s="273"/>
      <c r="AW14" s="273"/>
      <c r="AX14" s="291"/>
      <c r="AY14" s="290"/>
      <c r="AZ14" s="285"/>
      <c r="BA14" s="273"/>
      <c r="BB14" s="273"/>
      <c r="BC14" s="273"/>
      <c r="BD14" s="273"/>
      <c r="BE14" s="273"/>
      <c r="BF14" s="291"/>
      <c r="BG14" s="290"/>
      <c r="BH14" s="285"/>
      <c r="BI14" s="273"/>
      <c r="BJ14" s="273"/>
      <c r="BK14" s="273"/>
      <c r="BL14" s="273"/>
      <c r="BM14" s="273"/>
      <c r="BN14" s="291"/>
      <c r="BO14" s="290"/>
      <c r="BP14" s="285"/>
      <c r="BQ14" s="273"/>
      <c r="BR14" s="273"/>
      <c r="BS14" s="273"/>
      <c r="BT14" s="273"/>
      <c r="BU14" s="273"/>
      <c r="BV14" s="291"/>
      <c r="BW14" s="290"/>
      <c r="BX14" s="285"/>
      <c r="BY14" s="273"/>
      <c r="BZ14" s="273"/>
      <c r="CA14" s="273"/>
      <c r="CB14" s="273"/>
      <c r="CC14" s="273"/>
      <c r="CD14" s="291"/>
      <c r="CE14" s="290"/>
      <c r="CF14" s="285"/>
      <c r="CG14" s="273"/>
      <c r="CH14" s="273"/>
      <c r="CI14" s="273"/>
      <c r="CJ14" s="273"/>
      <c r="CK14" s="273"/>
      <c r="CL14" s="291"/>
      <c r="CM14" s="290"/>
      <c r="CN14" s="285"/>
      <c r="CO14" s="273"/>
      <c r="CP14" s="273"/>
      <c r="CQ14" s="273"/>
      <c r="CR14" s="273"/>
      <c r="CS14" s="273"/>
      <c r="CT14" s="291"/>
      <c r="CU14" s="290"/>
      <c r="CV14" s="285"/>
      <c r="CW14" s="273"/>
      <c r="CX14" s="273"/>
      <c r="CY14" s="273"/>
      <c r="CZ14" s="273"/>
      <c r="DA14" s="273"/>
      <c r="DB14" s="291"/>
      <c r="DC14" s="290"/>
      <c r="DD14" s="285"/>
      <c r="DE14" s="273"/>
      <c r="DF14" s="273"/>
      <c r="DG14" s="273"/>
      <c r="DH14" s="273"/>
      <c r="DI14" s="273"/>
      <c r="DJ14" s="291"/>
      <c r="DK14" s="290"/>
      <c r="DL14" s="285"/>
      <c r="DM14" s="273"/>
      <c r="DN14" s="273"/>
      <c r="DO14" s="273"/>
      <c r="DP14" s="273"/>
      <c r="DQ14" s="273"/>
      <c r="DR14" s="291"/>
      <c r="DS14" s="290"/>
      <c r="DT14" s="285"/>
      <c r="DU14" s="273"/>
      <c r="DV14" s="273"/>
      <c r="DW14" s="273"/>
      <c r="DX14" s="273"/>
      <c r="DY14" s="273"/>
      <c r="DZ14" s="291"/>
      <c r="EA14" s="290"/>
      <c r="EB14" s="273"/>
      <c r="EC14" s="273"/>
      <c r="ED14" s="290"/>
      <c r="EE14" s="290"/>
      <c r="EF14" s="273"/>
      <c r="EG14" s="273"/>
      <c r="EH14" s="290"/>
      <c r="EI14" s="290"/>
      <c r="EJ14" s="273"/>
      <c r="EK14" s="273"/>
      <c r="EL14" s="290"/>
      <c r="EM14" s="290"/>
      <c r="EN14" s="273"/>
      <c r="EO14" s="273"/>
      <c r="EP14" s="290"/>
      <c r="EQ14" s="290"/>
      <c r="ER14" s="273"/>
      <c r="ES14" s="273"/>
      <c r="ET14" s="290"/>
      <c r="EU14" s="290"/>
      <c r="EV14" s="290"/>
      <c r="EW14" s="290"/>
      <c r="EX14" s="290"/>
      <c r="EY14" s="292"/>
      <c r="EZ14" s="273"/>
    </row>
    <row r="15" spans="1:156" ht="18.75">
      <c r="A15" t="s">
        <v>28</v>
      </c>
      <c r="D15" s="75"/>
      <c r="E15" t="e">
        <f>VLOOKUP(BD_Soumission!$C15,Tableau12[],6,FALSE)</f>
        <v>#N/A</v>
      </c>
      <c r="F15" t="e">
        <f>VLOOKUP(BD_Soumission!$C15,Tableau12[],93,FALSE)</f>
        <v>#N/A</v>
      </c>
      <c r="G15" t="e">
        <f>VLOOKUP(BD_Soumission!$C15,Tableau12[],2,FALSE)</f>
        <v>#N/A</v>
      </c>
      <c r="H15" t="e">
        <f>VLOOKUP(BD_Soumission!$G15,Tableau_client[],2,FALSE)</f>
        <v>#N/A</v>
      </c>
      <c r="I15" t="e">
        <f>VLOOKUP(BD_Soumission!$G15,Tableau_client[],3,FALSE)</f>
        <v>#N/A</v>
      </c>
      <c r="J15" t="e">
        <f>VLOOKUP(BD_Soumission!$G15,Tableau_client[],4,FALSE)</f>
        <v>#N/A</v>
      </c>
      <c r="K15" t="e">
        <f>VLOOKUP(BD_Soumission!$G15,Tableau_client[],6,FALSE)</f>
        <v>#N/A</v>
      </c>
      <c r="L15" t="e">
        <f>VLOOKUP(BD_Soumission!$C15,Tableau12[],44,FALSE)</f>
        <v>#N/A</v>
      </c>
      <c r="M15" t="e">
        <f>VLOOKUP(BD_Soumission!$C15,Tableau12[],45,FALSE)</f>
        <v>#N/A</v>
      </c>
      <c r="N15" t="e">
        <f>VLOOKUP(BD_Soumission!$G15,Tableau_client[],5,FALSE)</f>
        <v>#N/A</v>
      </c>
      <c r="O15" t="e">
        <f>VLOOKUP(BD_Soumission!$G15,Tableau_client[],7,FALSE)</f>
        <v>#N/A</v>
      </c>
      <c r="P15" t="e">
        <f>VLOOKUP(BD_Soumission!$C15,Tableau12[],7,FALSE)</f>
        <v>#N/A</v>
      </c>
      <c r="Q15" t="e">
        <f>VLOOKUP(BD_Soumission!$C15,Tableau12[],8,FALSE)</f>
        <v>#N/A</v>
      </c>
      <c r="R15" s="30"/>
      <c r="S15" t="e">
        <f>VLOOKUP(BD_Soumission!$C15,Tableau12[],3,FALSE)</f>
        <v>#N/A</v>
      </c>
      <c r="T15" s="75"/>
      <c r="Z15" s="266"/>
      <c r="AA15" s="122"/>
      <c r="AB15" s="75"/>
      <c r="AH15" s="242"/>
      <c r="AI15" s="122"/>
      <c r="AJ15" s="75"/>
      <c r="AP15" s="242"/>
      <c r="AQ15" s="122"/>
      <c r="AR15" s="75"/>
      <c r="AX15" s="242"/>
      <c r="AY15" s="122"/>
      <c r="AZ15" s="75"/>
      <c r="BF15" s="242"/>
      <c r="BG15" s="122"/>
      <c r="BH15" s="75"/>
      <c r="BN15" s="242"/>
      <c r="BO15" s="122"/>
      <c r="BP15" s="75"/>
      <c r="BV15" s="242"/>
      <c r="BW15" s="122"/>
      <c r="BX15" s="75"/>
      <c r="CD15" s="242"/>
      <c r="CE15" s="122"/>
      <c r="CF15" s="75"/>
      <c r="CL15" s="242"/>
      <c r="CM15" s="122"/>
      <c r="CN15" s="75"/>
      <c r="CT15" s="242"/>
      <c r="CU15" s="122"/>
      <c r="CV15" s="75"/>
      <c r="DB15" s="242"/>
      <c r="DC15" s="122"/>
      <c r="DD15" s="75"/>
      <c r="DJ15" s="242"/>
      <c r="DK15" s="122"/>
      <c r="DL15" s="75"/>
      <c r="DR15" s="242"/>
      <c r="DS15" s="122"/>
      <c r="DT15" s="75"/>
      <c r="DZ15" s="242"/>
      <c r="EA15" s="122"/>
      <c r="ED15" s="122"/>
      <c r="EE15" s="122"/>
      <c r="EH15" s="122"/>
      <c r="EI15" s="122"/>
      <c r="EL15" s="122"/>
      <c r="EM15" s="122"/>
      <c r="EP15" s="122"/>
      <c r="EQ15" s="122"/>
      <c r="ET15" s="122"/>
      <c r="EU15" s="122"/>
      <c r="EV15" s="122"/>
      <c r="EW15" s="122"/>
      <c r="EX15" s="122"/>
      <c r="EY15" s="47"/>
    </row>
    <row r="16" spans="1:156" ht="18.75">
      <c r="A16" s="273" t="s">
        <v>29</v>
      </c>
      <c r="B16" s="273"/>
      <c r="C16" s="273"/>
      <c r="D16" s="285"/>
      <c r="E16" s="273" t="e">
        <f>VLOOKUP(BD_Soumission!$C16,Tableau12[],6,FALSE)</f>
        <v>#N/A</v>
      </c>
      <c r="F16" s="273" t="e">
        <f>VLOOKUP(BD_Soumission!$C16,Tableau12[],93,FALSE)</f>
        <v>#N/A</v>
      </c>
      <c r="G16" s="273" t="e">
        <f>VLOOKUP(BD_Soumission!$C16,Tableau12[],2,FALSE)</f>
        <v>#N/A</v>
      </c>
      <c r="H16" s="273" t="e">
        <f>VLOOKUP(BD_Soumission!$G16,Tableau_client[],2,FALSE)</f>
        <v>#N/A</v>
      </c>
      <c r="I16" s="273" t="e">
        <f>VLOOKUP(BD_Soumission!$G16,Tableau_client[],3,FALSE)</f>
        <v>#N/A</v>
      </c>
      <c r="J16" s="273" t="e">
        <f>VLOOKUP(BD_Soumission!$G16,Tableau_client[],4,FALSE)</f>
        <v>#N/A</v>
      </c>
      <c r="K16" s="273" t="e">
        <f>VLOOKUP(BD_Soumission!$G16,Tableau_client[],6,FALSE)</f>
        <v>#N/A</v>
      </c>
      <c r="L16" s="273" t="e">
        <f>VLOOKUP(BD_Soumission!$C16,Tableau12[],44,FALSE)</f>
        <v>#N/A</v>
      </c>
      <c r="M16" s="273" t="e">
        <f>VLOOKUP(BD_Soumission!$C16,Tableau12[],45,FALSE)</f>
        <v>#N/A</v>
      </c>
      <c r="N16" s="273" t="e">
        <f>VLOOKUP(BD_Soumission!$G16,Tableau_client[],5,FALSE)</f>
        <v>#N/A</v>
      </c>
      <c r="O16" s="273" t="e">
        <f>VLOOKUP(BD_Soumission!$G16,Tableau_client[],7,FALSE)</f>
        <v>#N/A</v>
      </c>
      <c r="P16" s="273" t="e">
        <f>VLOOKUP(BD_Soumission!$C16,Tableau12[],7,FALSE)</f>
        <v>#N/A</v>
      </c>
      <c r="Q16" s="273" t="e">
        <f>VLOOKUP(BD_Soumission!$C16,Tableau12[],8,FALSE)</f>
        <v>#N/A</v>
      </c>
      <c r="R16" s="286"/>
      <c r="S16" s="273" t="e">
        <f>VLOOKUP(BD_Soumission!$C16,Tableau12[],3,FALSE)</f>
        <v>#N/A</v>
      </c>
      <c r="T16" s="285"/>
      <c r="U16" s="273"/>
      <c r="V16" s="273"/>
      <c r="W16" s="273"/>
      <c r="X16" s="273"/>
      <c r="Y16" s="273"/>
      <c r="Z16" s="266"/>
      <c r="AA16" s="290"/>
      <c r="AB16" s="285"/>
      <c r="AC16" s="273"/>
      <c r="AD16" s="273"/>
      <c r="AE16" s="273"/>
      <c r="AF16" s="273"/>
      <c r="AG16" s="273"/>
      <c r="AH16" s="291"/>
      <c r="AI16" s="290"/>
      <c r="AJ16" s="285"/>
      <c r="AK16" s="273"/>
      <c r="AL16" s="273"/>
      <c r="AM16" s="273"/>
      <c r="AN16" s="273"/>
      <c r="AO16" s="273"/>
      <c r="AP16" s="291"/>
      <c r="AQ16" s="290"/>
      <c r="AR16" s="285"/>
      <c r="AS16" s="273"/>
      <c r="AT16" s="273"/>
      <c r="AU16" s="273"/>
      <c r="AV16" s="273"/>
      <c r="AW16" s="273"/>
      <c r="AX16" s="291"/>
      <c r="AY16" s="290"/>
      <c r="AZ16" s="285"/>
      <c r="BA16" s="273"/>
      <c r="BB16" s="273"/>
      <c r="BC16" s="273"/>
      <c r="BD16" s="273"/>
      <c r="BE16" s="273"/>
      <c r="BF16" s="291"/>
      <c r="BG16" s="290"/>
      <c r="BH16" s="285"/>
      <c r="BI16" s="273"/>
      <c r="BJ16" s="273"/>
      <c r="BK16" s="273"/>
      <c r="BL16" s="273"/>
      <c r="BM16" s="273"/>
      <c r="BN16" s="291"/>
      <c r="BO16" s="290"/>
      <c r="BP16" s="285"/>
      <c r="BQ16" s="273"/>
      <c r="BR16" s="273"/>
      <c r="BS16" s="273"/>
      <c r="BT16" s="273"/>
      <c r="BU16" s="273"/>
      <c r="BV16" s="291"/>
      <c r="BW16" s="290"/>
      <c r="BX16" s="285"/>
      <c r="BY16" s="273"/>
      <c r="BZ16" s="273"/>
      <c r="CA16" s="273"/>
      <c r="CB16" s="273"/>
      <c r="CC16" s="273"/>
      <c r="CD16" s="291"/>
      <c r="CE16" s="290"/>
      <c r="CF16" s="285"/>
      <c r="CG16" s="273"/>
      <c r="CH16" s="273"/>
      <c r="CI16" s="273"/>
      <c r="CJ16" s="273"/>
      <c r="CK16" s="273"/>
      <c r="CL16" s="291"/>
      <c r="CM16" s="290"/>
      <c r="CN16" s="285"/>
      <c r="CO16" s="273"/>
      <c r="CP16" s="273"/>
      <c r="CQ16" s="273"/>
      <c r="CR16" s="273"/>
      <c r="CS16" s="273"/>
      <c r="CT16" s="291"/>
      <c r="CU16" s="290"/>
      <c r="CV16" s="285"/>
      <c r="CW16" s="273"/>
      <c r="CX16" s="273"/>
      <c r="CY16" s="273"/>
      <c r="CZ16" s="273"/>
      <c r="DA16" s="273"/>
      <c r="DB16" s="291"/>
      <c r="DC16" s="290"/>
      <c r="DD16" s="285"/>
      <c r="DE16" s="273"/>
      <c r="DF16" s="273"/>
      <c r="DG16" s="273"/>
      <c r="DH16" s="273"/>
      <c r="DI16" s="273"/>
      <c r="DJ16" s="291"/>
      <c r="DK16" s="290"/>
      <c r="DL16" s="285"/>
      <c r="DM16" s="273"/>
      <c r="DN16" s="273"/>
      <c r="DO16" s="273"/>
      <c r="DP16" s="273"/>
      <c r="DQ16" s="273"/>
      <c r="DR16" s="291"/>
      <c r="DS16" s="290"/>
      <c r="DT16" s="285"/>
      <c r="DU16" s="273"/>
      <c r="DV16" s="273"/>
      <c r="DW16" s="273"/>
      <c r="DX16" s="273"/>
      <c r="DY16" s="273"/>
      <c r="DZ16" s="291"/>
      <c r="EA16" s="290"/>
      <c r="EB16" s="273"/>
      <c r="EC16" s="273"/>
      <c r="ED16" s="290"/>
      <c r="EE16" s="290"/>
      <c r="EF16" s="273"/>
      <c r="EG16" s="273"/>
      <c r="EH16" s="290"/>
      <c r="EI16" s="290"/>
      <c r="EJ16" s="273"/>
      <c r="EK16" s="273"/>
      <c r="EL16" s="290"/>
      <c r="EM16" s="290"/>
      <c r="EN16" s="273"/>
      <c r="EO16" s="273"/>
      <c r="EP16" s="290"/>
      <c r="EQ16" s="290"/>
      <c r="ER16" s="273"/>
      <c r="ES16" s="273"/>
      <c r="ET16" s="290"/>
      <c r="EU16" s="290"/>
      <c r="EV16" s="290"/>
      <c r="EW16" s="290"/>
      <c r="EX16" s="290"/>
      <c r="EY16" s="292"/>
      <c r="EZ16" s="273"/>
    </row>
    <row r="17" spans="1:156" ht="18.75">
      <c r="A17" t="s">
        <v>30</v>
      </c>
      <c r="D17" s="75"/>
      <c r="E17" t="e">
        <f>VLOOKUP(BD_Soumission!$C17,Tableau12[],6,FALSE)</f>
        <v>#N/A</v>
      </c>
      <c r="F17" t="e">
        <f>VLOOKUP(BD_Soumission!$C17,Tableau12[],93,FALSE)</f>
        <v>#N/A</v>
      </c>
      <c r="G17" t="e">
        <f>VLOOKUP(BD_Soumission!$C17,Tableau12[],2,FALSE)</f>
        <v>#N/A</v>
      </c>
      <c r="H17" t="e">
        <f>VLOOKUP(BD_Soumission!$G17,Tableau_client[],2,FALSE)</f>
        <v>#N/A</v>
      </c>
      <c r="I17" t="e">
        <f>VLOOKUP(BD_Soumission!$G17,Tableau_client[],3,FALSE)</f>
        <v>#N/A</v>
      </c>
      <c r="J17" t="e">
        <f>VLOOKUP(BD_Soumission!$G17,Tableau_client[],4,FALSE)</f>
        <v>#N/A</v>
      </c>
      <c r="K17" t="e">
        <f>VLOOKUP(BD_Soumission!$G17,Tableau_client[],6,FALSE)</f>
        <v>#N/A</v>
      </c>
      <c r="L17" t="e">
        <f>VLOOKUP(BD_Soumission!$C17,Tableau12[],44,FALSE)</f>
        <v>#N/A</v>
      </c>
      <c r="M17" t="e">
        <f>VLOOKUP(BD_Soumission!$C17,Tableau12[],45,FALSE)</f>
        <v>#N/A</v>
      </c>
      <c r="N17" t="e">
        <f>VLOOKUP(BD_Soumission!$G17,Tableau_client[],5,FALSE)</f>
        <v>#N/A</v>
      </c>
      <c r="O17" t="e">
        <f>VLOOKUP(BD_Soumission!$G17,Tableau_client[],7,FALSE)</f>
        <v>#N/A</v>
      </c>
      <c r="P17" t="e">
        <f>VLOOKUP(BD_Soumission!$C17,Tableau12[],7,FALSE)</f>
        <v>#N/A</v>
      </c>
      <c r="Q17" t="e">
        <f>VLOOKUP(BD_Soumission!$C17,Tableau12[],8,FALSE)</f>
        <v>#N/A</v>
      </c>
      <c r="R17" s="30"/>
      <c r="S17" t="e">
        <f>VLOOKUP(BD_Soumission!$C17,Tableau12[],3,FALSE)</f>
        <v>#N/A</v>
      </c>
      <c r="T17" s="75"/>
      <c r="Z17" s="266"/>
      <c r="AA17" s="122"/>
      <c r="AB17" s="75"/>
      <c r="AH17" s="242"/>
      <c r="AI17" s="122"/>
      <c r="AJ17" s="75"/>
      <c r="AP17" s="242"/>
      <c r="AQ17" s="122"/>
      <c r="AR17" s="75"/>
      <c r="AX17" s="242"/>
      <c r="AY17" s="122"/>
      <c r="AZ17" s="75"/>
      <c r="BF17" s="242"/>
      <c r="BG17" s="122"/>
      <c r="BH17" s="75"/>
      <c r="BN17" s="242"/>
      <c r="BO17" s="122"/>
      <c r="BP17" s="75"/>
      <c r="BV17" s="242"/>
      <c r="BW17" s="122"/>
      <c r="BX17" s="75"/>
      <c r="CD17" s="242"/>
      <c r="CE17" s="122"/>
      <c r="CF17" s="75"/>
      <c r="CL17" s="242"/>
      <c r="CM17" s="122"/>
      <c r="CN17" s="75"/>
      <c r="CT17" s="242"/>
      <c r="CU17" s="122"/>
      <c r="CV17" s="75"/>
      <c r="DB17" s="242"/>
      <c r="DC17" s="122"/>
      <c r="DD17" s="75"/>
      <c r="DJ17" s="242"/>
      <c r="DK17" s="122"/>
      <c r="DL17" s="75"/>
      <c r="DR17" s="242"/>
      <c r="DS17" s="122"/>
      <c r="DT17" s="75"/>
      <c r="DZ17" s="242"/>
      <c r="EA17" s="122"/>
      <c r="ED17" s="122"/>
      <c r="EE17" s="122"/>
      <c r="EH17" s="122"/>
      <c r="EI17" s="122"/>
      <c r="EL17" s="122"/>
      <c r="EM17" s="122"/>
      <c r="EP17" s="122"/>
      <c r="EQ17" s="122"/>
      <c r="ET17" s="122"/>
      <c r="EU17" s="122"/>
      <c r="EV17" s="122"/>
      <c r="EW17" s="122"/>
      <c r="EX17" s="122"/>
      <c r="EY17" s="47"/>
    </row>
    <row r="18" spans="1:156" ht="18.75">
      <c r="A18" s="273" t="s">
        <v>31</v>
      </c>
      <c r="B18" s="273"/>
      <c r="C18" s="273"/>
      <c r="D18" s="285"/>
      <c r="E18" s="273" t="e">
        <f>VLOOKUP(BD_Soumission!$C18,Tableau12[],6,FALSE)</f>
        <v>#N/A</v>
      </c>
      <c r="F18" s="273" t="e">
        <f>VLOOKUP(BD_Soumission!$C18,Tableau12[],93,FALSE)</f>
        <v>#N/A</v>
      </c>
      <c r="G18" s="273" t="e">
        <f>VLOOKUP(BD_Soumission!$C18,Tableau12[],2,FALSE)</f>
        <v>#N/A</v>
      </c>
      <c r="H18" s="273" t="e">
        <f>VLOOKUP(BD_Soumission!$G18,Tableau_client[],2,FALSE)</f>
        <v>#N/A</v>
      </c>
      <c r="I18" s="273" t="e">
        <f>VLOOKUP(BD_Soumission!$G18,Tableau_client[],3,FALSE)</f>
        <v>#N/A</v>
      </c>
      <c r="J18" s="273" t="e">
        <f>VLOOKUP(BD_Soumission!$G18,Tableau_client[],4,FALSE)</f>
        <v>#N/A</v>
      </c>
      <c r="K18" s="273" t="e">
        <f>VLOOKUP(BD_Soumission!$G18,Tableau_client[],6,FALSE)</f>
        <v>#N/A</v>
      </c>
      <c r="L18" s="273" t="e">
        <f>VLOOKUP(BD_Soumission!$C18,Tableau12[],44,FALSE)</f>
        <v>#N/A</v>
      </c>
      <c r="M18" s="273" t="e">
        <f>VLOOKUP(BD_Soumission!$C18,Tableau12[],45,FALSE)</f>
        <v>#N/A</v>
      </c>
      <c r="N18" s="273" t="e">
        <f>VLOOKUP(BD_Soumission!$G18,Tableau_client[],5,FALSE)</f>
        <v>#N/A</v>
      </c>
      <c r="O18" s="273" t="e">
        <f>VLOOKUP(BD_Soumission!$G18,Tableau_client[],7,FALSE)</f>
        <v>#N/A</v>
      </c>
      <c r="P18" s="273" t="e">
        <f>VLOOKUP(BD_Soumission!$C18,Tableau12[],7,FALSE)</f>
        <v>#N/A</v>
      </c>
      <c r="Q18" s="273" t="e">
        <f>VLOOKUP(BD_Soumission!$C18,Tableau12[],8,FALSE)</f>
        <v>#N/A</v>
      </c>
      <c r="R18" s="286"/>
      <c r="S18" s="273" t="e">
        <f>VLOOKUP(BD_Soumission!$C18,Tableau12[],3,FALSE)</f>
        <v>#N/A</v>
      </c>
      <c r="T18" s="285"/>
      <c r="U18" s="273"/>
      <c r="V18" s="273"/>
      <c r="W18" s="273"/>
      <c r="X18" s="273"/>
      <c r="Y18" s="273"/>
      <c r="Z18" s="266"/>
      <c r="AA18" s="290"/>
      <c r="AB18" s="285"/>
      <c r="AC18" s="273"/>
      <c r="AD18" s="273"/>
      <c r="AE18" s="273"/>
      <c r="AF18" s="273"/>
      <c r="AG18" s="273"/>
      <c r="AH18" s="291"/>
      <c r="AI18" s="290"/>
      <c r="AJ18" s="285"/>
      <c r="AK18" s="273"/>
      <c r="AL18" s="273"/>
      <c r="AM18" s="273"/>
      <c r="AN18" s="273"/>
      <c r="AO18" s="273"/>
      <c r="AP18" s="291"/>
      <c r="AQ18" s="290"/>
      <c r="AR18" s="285"/>
      <c r="AS18" s="273"/>
      <c r="AT18" s="273"/>
      <c r="AU18" s="273"/>
      <c r="AV18" s="273"/>
      <c r="AW18" s="273"/>
      <c r="AX18" s="291"/>
      <c r="AY18" s="290"/>
      <c r="AZ18" s="285"/>
      <c r="BA18" s="273"/>
      <c r="BB18" s="273"/>
      <c r="BC18" s="273"/>
      <c r="BD18" s="273"/>
      <c r="BE18" s="273"/>
      <c r="BF18" s="291"/>
      <c r="BG18" s="290"/>
      <c r="BH18" s="285"/>
      <c r="BI18" s="273"/>
      <c r="BJ18" s="273"/>
      <c r="BK18" s="273"/>
      <c r="BL18" s="273"/>
      <c r="BM18" s="273"/>
      <c r="BN18" s="291"/>
      <c r="BO18" s="290"/>
      <c r="BP18" s="285"/>
      <c r="BQ18" s="273"/>
      <c r="BR18" s="273"/>
      <c r="BS18" s="273"/>
      <c r="BT18" s="273"/>
      <c r="BU18" s="273"/>
      <c r="BV18" s="291"/>
      <c r="BW18" s="290"/>
      <c r="BX18" s="285"/>
      <c r="BY18" s="273"/>
      <c r="BZ18" s="273"/>
      <c r="CA18" s="273"/>
      <c r="CB18" s="273"/>
      <c r="CC18" s="273"/>
      <c r="CD18" s="291"/>
      <c r="CE18" s="290"/>
      <c r="CF18" s="285"/>
      <c r="CG18" s="273"/>
      <c r="CH18" s="273"/>
      <c r="CI18" s="273"/>
      <c r="CJ18" s="273"/>
      <c r="CK18" s="273"/>
      <c r="CL18" s="291"/>
      <c r="CM18" s="290"/>
      <c r="CN18" s="285"/>
      <c r="CO18" s="273"/>
      <c r="CP18" s="273"/>
      <c r="CQ18" s="273"/>
      <c r="CR18" s="273"/>
      <c r="CS18" s="273"/>
      <c r="CT18" s="291"/>
      <c r="CU18" s="290"/>
      <c r="CV18" s="285"/>
      <c r="CW18" s="273"/>
      <c r="CX18" s="273"/>
      <c r="CY18" s="273"/>
      <c r="CZ18" s="273"/>
      <c r="DA18" s="273"/>
      <c r="DB18" s="291"/>
      <c r="DC18" s="290"/>
      <c r="DD18" s="285"/>
      <c r="DE18" s="273"/>
      <c r="DF18" s="273"/>
      <c r="DG18" s="273"/>
      <c r="DH18" s="273"/>
      <c r="DI18" s="273"/>
      <c r="DJ18" s="291"/>
      <c r="DK18" s="290"/>
      <c r="DL18" s="285"/>
      <c r="DM18" s="273"/>
      <c r="DN18" s="273"/>
      <c r="DO18" s="273"/>
      <c r="DP18" s="273"/>
      <c r="DQ18" s="273"/>
      <c r="DR18" s="291"/>
      <c r="DS18" s="290"/>
      <c r="DT18" s="285"/>
      <c r="DU18" s="273"/>
      <c r="DV18" s="273"/>
      <c r="DW18" s="273"/>
      <c r="DX18" s="273"/>
      <c r="DY18" s="273"/>
      <c r="DZ18" s="291"/>
      <c r="EA18" s="290"/>
      <c r="EB18" s="273"/>
      <c r="EC18" s="273"/>
      <c r="ED18" s="290"/>
      <c r="EE18" s="290"/>
      <c r="EF18" s="273"/>
      <c r="EG18" s="273"/>
      <c r="EH18" s="290"/>
      <c r="EI18" s="290"/>
      <c r="EJ18" s="273"/>
      <c r="EK18" s="273"/>
      <c r="EL18" s="290"/>
      <c r="EM18" s="290"/>
      <c r="EN18" s="273"/>
      <c r="EO18" s="273"/>
      <c r="EP18" s="290"/>
      <c r="EQ18" s="290"/>
      <c r="ER18" s="273"/>
      <c r="ES18" s="273"/>
      <c r="ET18" s="290"/>
      <c r="EU18" s="290"/>
      <c r="EV18" s="290"/>
      <c r="EW18" s="290"/>
      <c r="EX18" s="290"/>
      <c r="EY18" s="292"/>
      <c r="EZ18" s="273"/>
    </row>
    <row r="19" spans="1:156" ht="18.75">
      <c r="A19" t="s">
        <v>32</v>
      </c>
      <c r="D19" s="75"/>
      <c r="E19" t="e">
        <f>VLOOKUP(BD_Soumission!$C19,Tableau12[],6,FALSE)</f>
        <v>#N/A</v>
      </c>
      <c r="F19" t="e">
        <f>VLOOKUP(BD_Soumission!$C19,Tableau12[],93,FALSE)</f>
        <v>#N/A</v>
      </c>
      <c r="G19" t="e">
        <f>VLOOKUP(BD_Soumission!$C19,Tableau12[],2,FALSE)</f>
        <v>#N/A</v>
      </c>
      <c r="H19" t="e">
        <f>VLOOKUP(BD_Soumission!$G19,Tableau_client[],2,FALSE)</f>
        <v>#N/A</v>
      </c>
      <c r="I19" t="e">
        <f>VLOOKUP(BD_Soumission!$G19,Tableau_client[],3,FALSE)</f>
        <v>#N/A</v>
      </c>
      <c r="J19" t="e">
        <f>VLOOKUP(BD_Soumission!$G19,Tableau_client[],4,FALSE)</f>
        <v>#N/A</v>
      </c>
      <c r="K19" t="e">
        <f>VLOOKUP(BD_Soumission!$G19,Tableau_client[],6,FALSE)</f>
        <v>#N/A</v>
      </c>
      <c r="L19" t="e">
        <f>VLOOKUP(BD_Soumission!$C19,Tableau12[],44,FALSE)</f>
        <v>#N/A</v>
      </c>
      <c r="M19" t="e">
        <f>VLOOKUP(BD_Soumission!$C19,Tableau12[],45,FALSE)</f>
        <v>#N/A</v>
      </c>
      <c r="N19" t="e">
        <f>VLOOKUP(BD_Soumission!$G19,Tableau_client[],5,FALSE)</f>
        <v>#N/A</v>
      </c>
      <c r="O19" t="e">
        <f>VLOOKUP(BD_Soumission!$G19,Tableau_client[],7,FALSE)</f>
        <v>#N/A</v>
      </c>
      <c r="P19" t="e">
        <f>VLOOKUP(BD_Soumission!$C19,Tableau12[],7,FALSE)</f>
        <v>#N/A</v>
      </c>
      <c r="Q19" t="e">
        <f>VLOOKUP(BD_Soumission!$C19,Tableau12[],8,FALSE)</f>
        <v>#N/A</v>
      </c>
      <c r="R19" s="30"/>
      <c r="S19" t="e">
        <f>VLOOKUP(BD_Soumission!$C19,Tableau12[],3,FALSE)</f>
        <v>#N/A</v>
      </c>
      <c r="T19" s="75"/>
      <c r="Z19" s="266"/>
      <c r="AA19" s="122"/>
      <c r="AB19" s="75"/>
      <c r="AH19" s="242"/>
      <c r="AI19" s="122"/>
      <c r="AJ19" s="75"/>
      <c r="AP19" s="242"/>
      <c r="AQ19" s="122"/>
      <c r="AR19" s="75"/>
      <c r="AX19" s="242"/>
      <c r="AY19" s="122"/>
      <c r="AZ19" s="75"/>
      <c r="BF19" s="242"/>
      <c r="BG19" s="122"/>
      <c r="BH19" s="75"/>
      <c r="BN19" s="242"/>
      <c r="BO19" s="122"/>
      <c r="BP19" s="75"/>
      <c r="BV19" s="242"/>
      <c r="BW19" s="122"/>
      <c r="BX19" s="75"/>
      <c r="CD19" s="242"/>
      <c r="CE19" s="122"/>
      <c r="CF19" s="75"/>
      <c r="CL19" s="242"/>
      <c r="CM19" s="122"/>
      <c r="CN19" s="75"/>
      <c r="CT19" s="242"/>
      <c r="CU19" s="122"/>
      <c r="CV19" s="75"/>
      <c r="DB19" s="242"/>
      <c r="DC19" s="122"/>
      <c r="DD19" s="75"/>
      <c r="DJ19" s="242"/>
      <c r="DK19" s="122"/>
      <c r="DL19" s="75"/>
      <c r="DR19" s="242"/>
      <c r="DS19" s="122"/>
      <c r="DT19" s="75"/>
      <c r="DZ19" s="242"/>
      <c r="EA19" s="122"/>
      <c r="ED19" s="122"/>
      <c r="EE19" s="122"/>
      <c r="EH19" s="122"/>
      <c r="EI19" s="122"/>
      <c r="EL19" s="122"/>
      <c r="EM19" s="122"/>
      <c r="EP19" s="122"/>
      <c r="EQ19" s="122"/>
      <c r="ET19" s="122"/>
      <c r="EU19" s="122"/>
      <c r="EV19" s="122"/>
      <c r="EW19" s="122"/>
      <c r="EX19" s="122"/>
      <c r="EY19" s="47"/>
    </row>
    <row r="20" spans="1:156" ht="18.75">
      <c r="A20" s="273" t="s">
        <v>33</v>
      </c>
      <c r="B20" s="273"/>
      <c r="C20" s="273"/>
      <c r="D20" s="285"/>
      <c r="E20" s="273" t="e">
        <f>VLOOKUP(BD_Soumission!$C20,Tableau12[],6,FALSE)</f>
        <v>#N/A</v>
      </c>
      <c r="F20" s="273" t="e">
        <f>VLOOKUP(BD_Soumission!$C20,Tableau12[],93,FALSE)</f>
        <v>#N/A</v>
      </c>
      <c r="G20" s="273" t="e">
        <f>VLOOKUP(BD_Soumission!$C20,Tableau12[],2,FALSE)</f>
        <v>#N/A</v>
      </c>
      <c r="H20" s="273" t="e">
        <f>VLOOKUP(BD_Soumission!$G20,Tableau_client[],2,FALSE)</f>
        <v>#N/A</v>
      </c>
      <c r="I20" s="273" t="e">
        <f>VLOOKUP(BD_Soumission!$G20,Tableau_client[],3,FALSE)</f>
        <v>#N/A</v>
      </c>
      <c r="J20" s="273" t="e">
        <f>VLOOKUP(BD_Soumission!$G20,Tableau_client[],4,FALSE)</f>
        <v>#N/A</v>
      </c>
      <c r="K20" s="273" t="e">
        <f>VLOOKUP(BD_Soumission!$G20,Tableau_client[],6,FALSE)</f>
        <v>#N/A</v>
      </c>
      <c r="L20" s="273" t="e">
        <f>VLOOKUP(BD_Soumission!$C20,Tableau12[],44,FALSE)</f>
        <v>#N/A</v>
      </c>
      <c r="M20" s="273" t="e">
        <f>VLOOKUP(BD_Soumission!$C20,Tableau12[],45,FALSE)</f>
        <v>#N/A</v>
      </c>
      <c r="N20" s="273" t="e">
        <f>VLOOKUP(BD_Soumission!$G20,Tableau_client[],5,FALSE)</f>
        <v>#N/A</v>
      </c>
      <c r="O20" s="273" t="e">
        <f>VLOOKUP(BD_Soumission!$G20,Tableau_client[],7,FALSE)</f>
        <v>#N/A</v>
      </c>
      <c r="P20" s="273" t="e">
        <f>VLOOKUP(BD_Soumission!$C20,Tableau12[],7,FALSE)</f>
        <v>#N/A</v>
      </c>
      <c r="Q20" s="273" t="e">
        <f>VLOOKUP(BD_Soumission!$C20,Tableau12[],8,FALSE)</f>
        <v>#N/A</v>
      </c>
      <c r="R20" s="286"/>
      <c r="S20" s="273" t="e">
        <f>VLOOKUP(BD_Soumission!$C20,Tableau12[],3,FALSE)</f>
        <v>#N/A</v>
      </c>
      <c r="T20" s="285"/>
      <c r="U20" s="273"/>
      <c r="V20" s="273"/>
      <c r="W20" s="273"/>
      <c r="X20" s="273"/>
      <c r="Y20" s="273"/>
      <c r="Z20" s="266"/>
      <c r="AA20" s="290"/>
      <c r="AB20" s="285"/>
      <c r="AC20" s="273"/>
      <c r="AD20" s="273"/>
      <c r="AE20" s="273"/>
      <c r="AF20" s="273"/>
      <c r="AG20" s="273"/>
      <c r="AH20" s="291"/>
      <c r="AI20" s="290"/>
      <c r="AJ20" s="285"/>
      <c r="AK20" s="273"/>
      <c r="AL20" s="273"/>
      <c r="AM20" s="273"/>
      <c r="AN20" s="273"/>
      <c r="AO20" s="273"/>
      <c r="AP20" s="291"/>
      <c r="AQ20" s="290"/>
      <c r="AR20" s="285"/>
      <c r="AS20" s="273"/>
      <c r="AT20" s="273"/>
      <c r="AU20" s="273"/>
      <c r="AV20" s="273"/>
      <c r="AW20" s="273"/>
      <c r="AX20" s="291"/>
      <c r="AY20" s="290"/>
      <c r="AZ20" s="285"/>
      <c r="BA20" s="273"/>
      <c r="BB20" s="273"/>
      <c r="BC20" s="273"/>
      <c r="BD20" s="273"/>
      <c r="BE20" s="273"/>
      <c r="BF20" s="291"/>
      <c r="BG20" s="290"/>
      <c r="BH20" s="285"/>
      <c r="BI20" s="273"/>
      <c r="BJ20" s="273"/>
      <c r="BK20" s="273"/>
      <c r="BL20" s="273"/>
      <c r="BM20" s="273"/>
      <c r="BN20" s="291"/>
      <c r="BO20" s="290"/>
      <c r="BP20" s="285"/>
      <c r="BQ20" s="273"/>
      <c r="BR20" s="273"/>
      <c r="BS20" s="273"/>
      <c r="BT20" s="273"/>
      <c r="BU20" s="273"/>
      <c r="BV20" s="291"/>
      <c r="BW20" s="290"/>
      <c r="BX20" s="285"/>
      <c r="BY20" s="273"/>
      <c r="BZ20" s="273"/>
      <c r="CA20" s="273"/>
      <c r="CB20" s="273"/>
      <c r="CC20" s="273"/>
      <c r="CD20" s="291"/>
      <c r="CE20" s="290"/>
      <c r="CF20" s="285"/>
      <c r="CG20" s="273"/>
      <c r="CH20" s="273"/>
      <c r="CI20" s="273"/>
      <c r="CJ20" s="273"/>
      <c r="CK20" s="273"/>
      <c r="CL20" s="291"/>
      <c r="CM20" s="290"/>
      <c r="CN20" s="285"/>
      <c r="CO20" s="273"/>
      <c r="CP20" s="273"/>
      <c r="CQ20" s="273"/>
      <c r="CR20" s="273"/>
      <c r="CS20" s="273"/>
      <c r="CT20" s="291"/>
      <c r="CU20" s="290"/>
      <c r="CV20" s="285"/>
      <c r="CW20" s="273"/>
      <c r="CX20" s="273"/>
      <c r="CY20" s="273"/>
      <c r="CZ20" s="273"/>
      <c r="DA20" s="273"/>
      <c r="DB20" s="291"/>
      <c r="DC20" s="290"/>
      <c r="DD20" s="285"/>
      <c r="DE20" s="273"/>
      <c r="DF20" s="273"/>
      <c r="DG20" s="273"/>
      <c r="DH20" s="273"/>
      <c r="DI20" s="273"/>
      <c r="DJ20" s="291"/>
      <c r="DK20" s="290"/>
      <c r="DL20" s="285"/>
      <c r="DM20" s="273"/>
      <c r="DN20" s="273"/>
      <c r="DO20" s="273"/>
      <c r="DP20" s="273"/>
      <c r="DQ20" s="273"/>
      <c r="DR20" s="291"/>
      <c r="DS20" s="290"/>
      <c r="DT20" s="285"/>
      <c r="DU20" s="273"/>
      <c r="DV20" s="273"/>
      <c r="DW20" s="273"/>
      <c r="DX20" s="273"/>
      <c r="DY20" s="273"/>
      <c r="DZ20" s="291"/>
      <c r="EA20" s="290"/>
      <c r="EB20" s="273"/>
      <c r="EC20" s="273"/>
      <c r="ED20" s="290"/>
      <c r="EE20" s="290"/>
      <c r="EF20" s="273"/>
      <c r="EG20" s="273"/>
      <c r="EH20" s="290"/>
      <c r="EI20" s="290"/>
      <c r="EJ20" s="273"/>
      <c r="EK20" s="273"/>
      <c r="EL20" s="290"/>
      <c r="EM20" s="290"/>
      <c r="EN20" s="273"/>
      <c r="EO20" s="273"/>
      <c r="EP20" s="290"/>
      <c r="EQ20" s="290"/>
      <c r="ER20" s="273"/>
      <c r="ES20" s="273"/>
      <c r="ET20" s="290"/>
      <c r="EU20" s="290"/>
      <c r="EV20" s="290"/>
      <c r="EW20" s="290"/>
      <c r="EX20" s="290"/>
      <c r="EY20" s="292"/>
      <c r="EZ20" s="273"/>
    </row>
    <row r="21" spans="1:156" ht="18.75">
      <c r="A21" t="s">
        <v>34</v>
      </c>
      <c r="D21" s="75"/>
      <c r="E21" t="e">
        <f>VLOOKUP(BD_Soumission!$C21,Tableau12[],6,FALSE)</f>
        <v>#N/A</v>
      </c>
      <c r="F21" t="e">
        <f>VLOOKUP(BD_Soumission!$C21,Tableau12[],93,FALSE)</f>
        <v>#N/A</v>
      </c>
      <c r="G21" t="e">
        <f>VLOOKUP(BD_Soumission!$C21,Tableau12[],2,FALSE)</f>
        <v>#N/A</v>
      </c>
      <c r="H21" t="e">
        <f>VLOOKUP(BD_Soumission!$G21,Tableau_client[],2,FALSE)</f>
        <v>#N/A</v>
      </c>
      <c r="I21" t="e">
        <f>VLOOKUP(BD_Soumission!$G21,Tableau_client[],3,FALSE)</f>
        <v>#N/A</v>
      </c>
      <c r="J21" t="e">
        <f>VLOOKUP(BD_Soumission!$G21,Tableau_client[],4,FALSE)</f>
        <v>#N/A</v>
      </c>
      <c r="K21" t="e">
        <f>VLOOKUP(BD_Soumission!$G21,Tableau_client[],6,FALSE)</f>
        <v>#N/A</v>
      </c>
      <c r="L21" t="e">
        <f>VLOOKUP(BD_Soumission!$C21,Tableau12[],44,FALSE)</f>
        <v>#N/A</v>
      </c>
      <c r="M21" t="e">
        <f>VLOOKUP(BD_Soumission!$C21,Tableau12[],45,FALSE)</f>
        <v>#N/A</v>
      </c>
      <c r="N21" t="e">
        <f>VLOOKUP(BD_Soumission!$G21,Tableau_client[],5,FALSE)</f>
        <v>#N/A</v>
      </c>
      <c r="O21" t="e">
        <f>VLOOKUP(BD_Soumission!$G21,Tableau_client[],7,FALSE)</f>
        <v>#N/A</v>
      </c>
      <c r="P21" t="e">
        <f>VLOOKUP(BD_Soumission!$C21,Tableau12[],7,FALSE)</f>
        <v>#N/A</v>
      </c>
      <c r="Q21" t="e">
        <f>VLOOKUP(BD_Soumission!$C21,Tableau12[],8,FALSE)</f>
        <v>#N/A</v>
      </c>
      <c r="R21" s="30"/>
      <c r="S21" t="e">
        <f>VLOOKUP(BD_Soumission!$C21,Tableau12[],3,FALSE)</f>
        <v>#N/A</v>
      </c>
      <c r="T21" s="75"/>
      <c r="Z21" s="266"/>
      <c r="AA21" s="122"/>
      <c r="AB21" s="75"/>
      <c r="AH21" s="242"/>
      <c r="AI21" s="122"/>
      <c r="AJ21" s="75"/>
      <c r="AP21" s="242"/>
      <c r="AQ21" s="122"/>
      <c r="AR21" s="75"/>
      <c r="AX21" s="242"/>
      <c r="AY21" s="122"/>
      <c r="AZ21" s="75"/>
      <c r="BF21" s="242"/>
      <c r="BG21" s="122"/>
      <c r="BH21" s="75"/>
      <c r="BN21" s="242"/>
      <c r="BO21" s="122"/>
      <c r="BP21" s="75"/>
      <c r="BV21" s="242"/>
      <c r="BW21" s="122"/>
      <c r="BX21" s="75"/>
      <c r="CD21" s="242"/>
      <c r="CE21" s="122"/>
      <c r="CF21" s="75"/>
      <c r="CL21" s="242"/>
      <c r="CM21" s="122"/>
      <c r="CN21" s="75"/>
      <c r="CT21" s="242"/>
      <c r="CU21" s="122"/>
      <c r="CV21" s="75"/>
      <c r="DB21" s="242"/>
      <c r="DC21" s="122"/>
      <c r="DD21" s="75"/>
      <c r="DJ21" s="242"/>
      <c r="DK21" s="122"/>
      <c r="DL21" s="75"/>
      <c r="DR21" s="242"/>
      <c r="DS21" s="122"/>
      <c r="DT21" s="75"/>
      <c r="DZ21" s="242"/>
      <c r="EA21" s="122"/>
      <c r="ED21" s="122"/>
      <c r="EE21" s="122"/>
      <c r="EH21" s="122"/>
      <c r="EI21" s="122"/>
      <c r="EL21" s="122"/>
      <c r="EM21" s="122"/>
      <c r="EP21" s="122"/>
      <c r="EQ21" s="122"/>
      <c r="ET21" s="122"/>
      <c r="EU21" s="122"/>
      <c r="EV21" s="122"/>
      <c r="EW21" s="122"/>
      <c r="EX21" s="122"/>
      <c r="EY21" s="47"/>
    </row>
    <row r="22" spans="1:156" ht="18.75">
      <c r="A22" s="273" t="s">
        <v>35</v>
      </c>
      <c r="B22" s="273"/>
      <c r="C22" s="273"/>
      <c r="D22" s="285"/>
      <c r="E22" s="273" t="e">
        <f>VLOOKUP(BD_Soumission!$C22,Tableau12[],6,FALSE)</f>
        <v>#N/A</v>
      </c>
      <c r="F22" s="273" t="e">
        <f>VLOOKUP(BD_Soumission!$C22,Tableau12[],93,FALSE)</f>
        <v>#N/A</v>
      </c>
      <c r="G22" s="273" t="e">
        <f>VLOOKUP(BD_Soumission!$C22,Tableau12[],2,FALSE)</f>
        <v>#N/A</v>
      </c>
      <c r="H22" s="273" t="e">
        <f>VLOOKUP(BD_Soumission!$G22,Tableau_client[],2,FALSE)</f>
        <v>#N/A</v>
      </c>
      <c r="I22" s="273" t="e">
        <f>VLOOKUP(BD_Soumission!$G22,Tableau_client[],3,FALSE)</f>
        <v>#N/A</v>
      </c>
      <c r="J22" s="273" t="e">
        <f>VLOOKUP(BD_Soumission!$G22,Tableau_client[],4,FALSE)</f>
        <v>#N/A</v>
      </c>
      <c r="K22" s="273" t="e">
        <f>VLOOKUP(BD_Soumission!$G22,Tableau_client[],6,FALSE)</f>
        <v>#N/A</v>
      </c>
      <c r="L22" s="273" t="e">
        <f>VLOOKUP(BD_Soumission!$C22,Tableau12[],44,FALSE)</f>
        <v>#N/A</v>
      </c>
      <c r="M22" s="273" t="e">
        <f>VLOOKUP(BD_Soumission!$C22,Tableau12[],45,FALSE)</f>
        <v>#N/A</v>
      </c>
      <c r="N22" s="273" t="e">
        <f>VLOOKUP(BD_Soumission!$G22,Tableau_client[],5,FALSE)</f>
        <v>#N/A</v>
      </c>
      <c r="O22" s="273" t="e">
        <f>VLOOKUP(BD_Soumission!$G22,Tableau_client[],7,FALSE)</f>
        <v>#N/A</v>
      </c>
      <c r="P22" s="273" t="e">
        <f>VLOOKUP(BD_Soumission!$C22,Tableau12[],7,FALSE)</f>
        <v>#N/A</v>
      </c>
      <c r="Q22" s="273" t="e">
        <f>VLOOKUP(BD_Soumission!$C22,Tableau12[],8,FALSE)</f>
        <v>#N/A</v>
      </c>
      <c r="R22" s="286"/>
      <c r="S22" s="273" t="e">
        <f>VLOOKUP(BD_Soumission!$C22,Tableau12[],3,FALSE)</f>
        <v>#N/A</v>
      </c>
      <c r="T22" s="285"/>
      <c r="U22" s="273"/>
      <c r="V22" s="273"/>
      <c r="W22" s="273"/>
      <c r="X22" s="273"/>
      <c r="Y22" s="273"/>
      <c r="Z22" s="266"/>
      <c r="AA22" s="290"/>
      <c r="AB22" s="285"/>
      <c r="AC22" s="273"/>
      <c r="AD22" s="273"/>
      <c r="AE22" s="273"/>
      <c r="AF22" s="273"/>
      <c r="AG22" s="273"/>
      <c r="AH22" s="291"/>
      <c r="AI22" s="290"/>
      <c r="AJ22" s="285"/>
      <c r="AK22" s="273"/>
      <c r="AL22" s="273"/>
      <c r="AM22" s="273"/>
      <c r="AN22" s="273"/>
      <c r="AO22" s="273"/>
      <c r="AP22" s="291"/>
      <c r="AQ22" s="290"/>
      <c r="AR22" s="285"/>
      <c r="AS22" s="273"/>
      <c r="AT22" s="273"/>
      <c r="AU22" s="273"/>
      <c r="AV22" s="273"/>
      <c r="AW22" s="273"/>
      <c r="AX22" s="291"/>
      <c r="AY22" s="290"/>
      <c r="AZ22" s="285"/>
      <c r="BA22" s="273"/>
      <c r="BB22" s="273"/>
      <c r="BC22" s="273"/>
      <c r="BD22" s="273"/>
      <c r="BE22" s="273"/>
      <c r="BF22" s="291"/>
      <c r="BG22" s="290"/>
      <c r="BH22" s="285"/>
      <c r="BI22" s="273"/>
      <c r="BJ22" s="273"/>
      <c r="BK22" s="273"/>
      <c r="BL22" s="273"/>
      <c r="BM22" s="273"/>
      <c r="BN22" s="291"/>
      <c r="BO22" s="290"/>
      <c r="BP22" s="285"/>
      <c r="BQ22" s="273"/>
      <c r="BR22" s="273"/>
      <c r="BS22" s="273"/>
      <c r="BT22" s="273"/>
      <c r="BU22" s="273"/>
      <c r="BV22" s="291"/>
      <c r="BW22" s="290"/>
      <c r="BX22" s="285"/>
      <c r="BY22" s="273"/>
      <c r="BZ22" s="273"/>
      <c r="CA22" s="273"/>
      <c r="CB22" s="273"/>
      <c r="CC22" s="273"/>
      <c r="CD22" s="291"/>
      <c r="CE22" s="290"/>
      <c r="CF22" s="285"/>
      <c r="CG22" s="273"/>
      <c r="CH22" s="273"/>
      <c r="CI22" s="273"/>
      <c r="CJ22" s="273"/>
      <c r="CK22" s="273"/>
      <c r="CL22" s="291"/>
      <c r="CM22" s="290"/>
      <c r="CN22" s="285"/>
      <c r="CO22" s="273"/>
      <c r="CP22" s="273"/>
      <c r="CQ22" s="273"/>
      <c r="CR22" s="273"/>
      <c r="CS22" s="273"/>
      <c r="CT22" s="291"/>
      <c r="CU22" s="290"/>
      <c r="CV22" s="285"/>
      <c r="CW22" s="273"/>
      <c r="CX22" s="273"/>
      <c r="CY22" s="273"/>
      <c r="CZ22" s="273"/>
      <c r="DA22" s="273"/>
      <c r="DB22" s="291"/>
      <c r="DC22" s="290"/>
      <c r="DD22" s="285"/>
      <c r="DE22" s="273"/>
      <c r="DF22" s="273"/>
      <c r="DG22" s="273"/>
      <c r="DH22" s="273"/>
      <c r="DI22" s="273"/>
      <c r="DJ22" s="291"/>
      <c r="DK22" s="290"/>
      <c r="DL22" s="285"/>
      <c r="DM22" s="273"/>
      <c r="DN22" s="273"/>
      <c r="DO22" s="273"/>
      <c r="DP22" s="273"/>
      <c r="DQ22" s="273"/>
      <c r="DR22" s="291"/>
      <c r="DS22" s="290"/>
      <c r="DT22" s="285"/>
      <c r="DU22" s="273"/>
      <c r="DV22" s="273"/>
      <c r="DW22" s="273"/>
      <c r="DX22" s="273"/>
      <c r="DY22" s="273"/>
      <c r="DZ22" s="291"/>
      <c r="EA22" s="290"/>
      <c r="EB22" s="273"/>
      <c r="EC22" s="273"/>
      <c r="ED22" s="290"/>
      <c r="EE22" s="290"/>
      <c r="EF22" s="273"/>
      <c r="EG22" s="273"/>
      <c r="EH22" s="290"/>
      <c r="EI22" s="290"/>
      <c r="EJ22" s="273"/>
      <c r="EK22" s="273"/>
      <c r="EL22" s="290"/>
      <c r="EM22" s="290"/>
      <c r="EN22" s="273"/>
      <c r="EO22" s="273"/>
      <c r="EP22" s="290"/>
      <c r="EQ22" s="290"/>
      <c r="ER22" s="273"/>
      <c r="ES22" s="273"/>
      <c r="ET22" s="290"/>
      <c r="EU22" s="290"/>
      <c r="EV22" s="290"/>
      <c r="EW22" s="290"/>
      <c r="EX22" s="290"/>
      <c r="EY22" s="292"/>
      <c r="EZ22" s="273"/>
    </row>
    <row r="23" spans="1:156" ht="18.75">
      <c r="A23" t="s">
        <v>36</v>
      </c>
      <c r="D23" s="75"/>
      <c r="E23" t="e">
        <f>VLOOKUP(BD_Soumission!$C23,Tableau12[],6,FALSE)</f>
        <v>#N/A</v>
      </c>
      <c r="F23" t="e">
        <f>VLOOKUP(BD_Soumission!$C23,Tableau12[],93,FALSE)</f>
        <v>#N/A</v>
      </c>
      <c r="G23" t="e">
        <f>VLOOKUP(BD_Soumission!$C23,Tableau12[],2,FALSE)</f>
        <v>#N/A</v>
      </c>
      <c r="H23" t="e">
        <f>VLOOKUP(BD_Soumission!$G23,Tableau_client[],2,FALSE)</f>
        <v>#N/A</v>
      </c>
      <c r="I23" t="e">
        <f>VLOOKUP(BD_Soumission!$G23,Tableau_client[],3,FALSE)</f>
        <v>#N/A</v>
      </c>
      <c r="J23" t="e">
        <f>VLOOKUP(BD_Soumission!$G23,Tableau_client[],4,FALSE)</f>
        <v>#N/A</v>
      </c>
      <c r="K23" t="e">
        <f>VLOOKUP(BD_Soumission!$G23,Tableau_client[],6,FALSE)</f>
        <v>#N/A</v>
      </c>
      <c r="L23" t="e">
        <f>VLOOKUP(BD_Soumission!$C23,Tableau12[],44,FALSE)</f>
        <v>#N/A</v>
      </c>
      <c r="M23" t="e">
        <f>VLOOKUP(BD_Soumission!$C23,Tableau12[],45,FALSE)</f>
        <v>#N/A</v>
      </c>
      <c r="N23" t="e">
        <f>VLOOKUP(BD_Soumission!$G23,Tableau_client[],5,FALSE)</f>
        <v>#N/A</v>
      </c>
      <c r="O23" t="e">
        <f>VLOOKUP(BD_Soumission!$G23,Tableau_client[],7,FALSE)</f>
        <v>#N/A</v>
      </c>
      <c r="P23" t="e">
        <f>VLOOKUP(BD_Soumission!$C23,Tableau12[],7,FALSE)</f>
        <v>#N/A</v>
      </c>
      <c r="Q23" t="e">
        <f>VLOOKUP(BD_Soumission!$C23,Tableau12[],8,FALSE)</f>
        <v>#N/A</v>
      </c>
      <c r="R23" s="30"/>
      <c r="S23" t="e">
        <f>VLOOKUP(BD_Soumission!$C23,Tableau12[],3,FALSE)</f>
        <v>#N/A</v>
      </c>
      <c r="T23" s="75"/>
      <c r="Z23" s="266"/>
      <c r="AA23" s="122"/>
      <c r="AB23" s="75"/>
      <c r="AH23" s="242"/>
      <c r="AI23" s="122"/>
      <c r="AJ23" s="75"/>
      <c r="AP23" s="242"/>
      <c r="AQ23" s="122"/>
      <c r="AR23" s="75"/>
      <c r="AX23" s="242"/>
      <c r="AY23" s="122"/>
      <c r="AZ23" s="75"/>
      <c r="BF23" s="242"/>
      <c r="BG23" s="122"/>
      <c r="BH23" s="75"/>
      <c r="BN23" s="242"/>
      <c r="BO23" s="122"/>
      <c r="BP23" s="75"/>
      <c r="BV23" s="242"/>
      <c r="BW23" s="122"/>
      <c r="BX23" s="75"/>
      <c r="CD23" s="242"/>
      <c r="CE23" s="122"/>
      <c r="CF23" s="75"/>
      <c r="CL23" s="242"/>
      <c r="CM23" s="122"/>
      <c r="CN23" s="75"/>
      <c r="CT23" s="242"/>
      <c r="CU23" s="122"/>
      <c r="CV23" s="75"/>
      <c r="DB23" s="242"/>
      <c r="DC23" s="122"/>
      <c r="DD23" s="75"/>
      <c r="DJ23" s="242"/>
      <c r="DK23" s="122"/>
      <c r="DL23" s="75"/>
      <c r="DR23" s="242"/>
      <c r="DS23" s="122"/>
      <c r="DT23" s="75"/>
      <c r="DZ23" s="242"/>
      <c r="EA23" s="122"/>
      <c r="ED23" s="122"/>
      <c r="EE23" s="122"/>
      <c r="EH23" s="122"/>
      <c r="EI23" s="122"/>
      <c r="EL23" s="122"/>
      <c r="EM23" s="122"/>
      <c r="EP23" s="122"/>
      <c r="EQ23" s="122"/>
      <c r="ET23" s="122"/>
      <c r="EU23" s="122"/>
      <c r="EV23" s="122"/>
      <c r="EW23" s="122"/>
      <c r="EX23" s="122"/>
      <c r="EY23" s="47"/>
    </row>
    <row r="24" spans="1:156" ht="18.75">
      <c r="A24" s="273" t="s">
        <v>37</v>
      </c>
      <c r="B24" s="273"/>
      <c r="C24" s="273"/>
      <c r="D24" s="285"/>
      <c r="E24" s="273" t="e">
        <f>VLOOKUP(BD_Soumission!$C24,Tableau12[],6,FALSE)</f>
        <v>#N/A</v>
      </c>
      <c r="F24" s="273" t="e">
        <f>VLOOKUP(BD_Soumission!$C24,Tableau12[],93,FALSE)</f>
        <v>#N/A</v>
      </c>
      <c r="G24" s="273" t="e">
        <f>VLOOKUP(BD_Soumission!$C24,Tableau12[],2,FALSE)</f>
        <v>#N/A</v>
      </c>
      <c r="H24" s="273" t="e">
        <f>VLOOKUP(BD_Soumission!$G24,Tableau_client[],2,FALSE)</f>
        <v>#N/A</v>
      </c>
      <c r="I24" s="273" t="e">
        <f>VLOOKUP(BD_Soumission!$G24,Tableau_client[],3,FALSE)</f>
        <v>#N/A</v>
      </c>
      <c r="J24" s="273" t="e">
        <f>VLOOKUP(BD_Soumission!$G24,Tableau_client[],4,FALSE)</f>
        <v>#N/A</v>
      </c>
      <c r="K24" s="273" t="e">
        <f>VLOOKUP(BD_Soumission!$G24,Tableau_client[],6,FALSE)</f>
        <v>#N/A</v>
      </c>
      <c r="L24" s="273" t="e">
        <f>VLOOKUP(BD_Soumission!$C24,Tableau12[],44,FALSE)</f>
        <v>#N/A</v>
      </c>
      <c r="M24" s="273" t="e">
        <f>VLOOKUP(BD_Soumission!$C24,Tableau12[],45,FALSE)</f>
        <v>#N/A</v>
      </c>
      <c r="N24" s="273" t="e">
        <f>VLOOKUP(BD_Soumission!$G24,Tableau_client[],5,FALSE)</f>
        <v>#N/A</v>
      </c>
      <c r="O24" s="273" t="e">
        <f>VLOOKUP(BD_Soumission!$G24,Tableau_client[],7,FALSE)</f>
        <v>#N/A</v>
      </c>
      <c r="P24" s="273" t="e">
        <f>VLOOKUP(BD_Soumission!$C24,Tableau12[],7,FALSE)</f>
        <v>#N/A</v>
      </c>
      <c r="Q24" s="273" t="e">
        <f>VLOOKUP(BD_Soumission!$C24,Tableau12[],8,FALSE)</f>
        <v>#N/A</v>
      </c>
      <c r="R24" s="286"/>
      <c r="S24" s="273" t="e">
        <f>VLOOKUP(BD_Soumission!$C24,Tableau12[],3,FALSE)</f>
        <v>#N/A</v>
      </c>
      <c r="T24" s="285"/>
      <c r="U24" s="273"/>
      <c r="V24" s="273"/>
      <c r="W24" s="273"/>
      <c r="X24" s="273"/>
      <c r="Y24" s="273"/>
      <c r="Z24" s="266"/>
      <c r="AA24" s="290"/>
      <c r="AB24" s="285"/>
      <c r="AC24" s="273"/>
      <c r="AD24" s="273"/>
      <c r="AE24" s="273"/>
      <c r="AF24" s="273"/>
      <c r="AG24" s="273"/>
      <c r="AH24" s="291"/>
      <c r="AI24" s="290"/>
      <c r="AJ24" s="285"/>
      <c r="AK24" s="273"/>
      <c r="AL24" s="273"/>
      <c r="AM24" s="273"/>
      <c r="AN24" s="273"/>
      <c r="AO24" s="273"/>
      <c r="AP24" s="291"/>
      <c r="AQ24" s="290"/>
      <c r="AR24" s="285"/>
      <c r="AS24" s="273"/>
      <c r="AT24" s="273"/>
      <c r="AU24" s="273"/>
      <c r="AV24" s="273"/>
      <c r="AW24" s="273"/>
      <c r="AX24" s="291"/>
      <c r="AY24" s="290"/>
      <c r="AZ24" s="285"/>
      <c r="BA24" s="273"/>
      <c r="BB24" s="273"/>
      <c r="BC24" s="273"/>
      <c r="BD24" s="273"/>
      <c r="BE24" s="273"/>
      <c r="BF24" s="291"/>
      <c r="BG24" s="290"/>
      <c r="BH24" s="285"/>
      <c r="BI24" s="273"/>
      <c r="BJ24" s="273"/>
      <c r="BK24" s="273"/>
      <c r="BL24" s="273"/>
      <c r="BM24" s="273"/>
      <c r="BN24" s="291"/>
      <c r="BO24" s="290"/>
      <c r="BP24" s="285"/>
      <c r="BQ24" s="273"/>
      <c r="BR24" s="273"/>
      <c r="BS24" s="273"/>
      <c r="BT24" s="273"/>
      <c r="BU24" s="273"/>
      <c r="BV24" s="291"/>
      <c r="BW24" s="290"/>
      <c r="BX24" s="285"/>
      <c r="BY24" s="273"/>
      <c r="BZ24" s="273"/>
      <c r="CA24" s="273"/>
      <c r="CB24" s="273"/>
      <c r="CC24" s="273"/>
      <c r="CD24" s="291"/>
      <c r="CE24" s="290"/>
      <c r="CF24" s="285"/>
      <c r="CG24" s="273"/>
      <c r="CH24" s="273"/>
      <c r="CI24" s="273"/>
      <c r="CJ24" s="273"/>
      <c r="CK24" s="273"/>
      <c r="CL24" s="291"/>
      <c r="CM24" s="290"/>
      <c r="CN24" s="285"/>
      <c r="CO24" s="273"/>
      <c r="CP24" s="273"/>
      <c r="CQ24" s="273"/>
      <c r="CR24" s="273"/>
      <c r="CS24" s="273"/>
      <c r="CT24" s="291"/>
      <c r="CU24" s="290"/>
      <c r="CV24" s="285"/>
      <c r="CW24" s="273"/>
      <c r="CX24" s="273"/>
      <c r="CY24" s="273"/>
      <c r="CZ24" s="273"/>
      <c r="DA24" s="273"/>
      <c r="DB24" s="291"/>
      <c r="DC24" s="290"/>
      <c r="DD24" s="285"/>
      <c r="DE24" s="273"/>
      <c r="DF24" s="273"/>
      <c r="DG24" s="273"/>
      <c r="DH24" s="273"/>
      <c r="DI24" s="273"/>
      <c r="DJ24" s="291"/>
      <c r="DK24" s="290"/>
      <c r="DL24" s="285"/>
      <c r="DM24" s="273"/>
      <c r="DN24" s="273"/>
      <c r="DO24" s="273"/>
      <c r="DP24" s="273"/>
      <c r="DQ24" s="273"/>
      <c r="DR24" s="291"/>
      <c r="DS24" s="290"/>
      <c r="DT24" s="285"/>
      <c r="DU24" s="273"/>
      <c r="DV24" s="273"/>
      <c r="DW24" s="273"/>
      <c r="DX24" s="273"/>
      <c r="DY24" s="273"/>
      <c r="DZ24" s="291"/>
      <c r="EA24" s="290"/>
      <c r="EB24" s="273"/>
      <c r="EC24" s="273"/>
      <c r="ED24" s="290"/>
      <c r="EE24" s="290"/>
      <c r="EF24" s="273"/>
      <c r="EG24" s="273"/>
      <c r="EH24" s="290"/>
      <c r="EI24" s="290"/>
      <c r="EJ24" s="273"/>
      <c r="EK24" s="273"/>
      <c r="EL24" s="290"/>
      <c r="EM24" s="290"/>
      <c r="EN24" s="273"/>
      <c r="EO24" s="273"/>
      <c r="EP24" s="290"/>
      <c r="EQ24" s="290"/>
      <c r="ER24" s="273"/>
      <c r="ES24" s="273"/>
      <c r="ET24" s="290"/>
      <c r="EU24" s="290"/>
      <c r="EV24" s="290"/>
      <c r="EW24" s="290"/>
      <c r="EX24" s="290"/>
      <c r="EY24" s="292"/>
      <c r="EZ24" s="273"/>
    </row>
    <row r="25" spans="1:156" ht="18.75">
      <c r="A25" t="s">
        <v>38</v>
      </c>
      <c r="D25" s="75"/>
      <c r="E25" t="e">
        <f>VLOOKUP(BD_Soumission!$C25,Tableau12[],6,FALSE)</f>
        <v>#N/A</v>
      </c>
      <c r="F25" t="e">
        <f>VLOOKUP(BD_Soumission!$C25,Tableau12[],93,FALSE)</f>
        <v>#N/A</v>
      </c>
      <c r="G25" t="e">
        <f>VLOOKUP(BD_Soumission!$C25,Tableau12[],2,FALSE)</f>
        <v>#N/A</v>
      </c>
      <c r="H25" t="e">
        <f>VLOOKUP(BD_Soumission!$G25,Tableau_client[],2,FALSE)</f>
        <v>#N/A</v>
      </c>
      <c r="I25" t="e">
        <f>VLOOKUP(BD_Soumission!$G25,Tableau_client[],3,FALSE)</f>
        <v>#N/A</v>
      </c>
      <c r="J25" t="e">
        <f>VLOOKUP(BD_Soumission!$G25,Tableau_client[],4,FALSE)</f>
        <v>#N/A</v>
      </c>
      <c r="K25" t="e">
        <f>VLOOKUP(BD_Soumission!$G25,Tableau_client[],6,FALSE)</f>
        <v>#N/A</v>
      </c>
      <c r="L25" t="e">
        <f>VLOOKUP(BD_Soumission!$C25,Tableau12[],44,FALSE)</f>
        <v>#N/A</v>
      </c>
      <c r="M25" t="e">
        <f>VLOOKUP(BD_Soumission!$C25,Tableau12[],45,FALSE)</f>
        <v>#N/A</v>
      </c>
      <c r="N25" t="e">
        <f>VLOOKUP(BD_Soumission!$G25,Tableau_client[],5,FALSE)</f>
        <v>#N/A</v>
      </c>
      <c r="O25" t="e">
        <f>VLOOKUP(BD_Soumission!$G25,Tableau_client[],7,FALSE)</f>
        <v>#N/A</v>
      </c>
      <c r="P25" t="e">
        <f>VLOOKUP(BD_Soumission!$C25,Tableau12[],7,FALSE)</f>
        <v>#N/A</v>
      </c>
      <c r="Q25" t="e">
        <f>VLOOKUP(BD_Soumission!$C25,Tableau12[],8,FALSE)</f>
        <v>#N/A</v>
      </c>
      <c r="R25" s="30"/>
      <c r="S25" t="e">
        <f>VLOOKUP(BD_Soumission!$C25,Tableau12[],3,FALSE)</f>
        <v>#N/A</v>
      </c>
      <c r="T25" s="75"/>
      <c r="Z25" s="266"/>
      <c r="AA25" s="122"/>
      <c r="AB25" s="75"/>
      <c r="AH25" s="242"/>
      <c r="AI25" s="122"/>
      <c r="AJ25" s="75"/>
      <c r="AP25" s="242"/>
      <c r="AQ25" s="122"/>
      <c r="AR25" s="75"/>
      <c r="AX25" s="242"/>
      <c r="AY25" s="122"/>
      <c r="AZ25" s="75"/>
      <c r="BF25" s="242"/>
      <c r="BG25" s="122"/>
      <c r="BH25" s="75"/>
      <c r="BN25" s="242"/>
      <c r="BO25" s="122"/>
      <c r="BP25" s="75"/>
      <c r="BV25" s="242"/>
      <c r="BW25" s="122"/>
      <c r="BX25" s="75"/>
      <c r="CD25" s="242"/>
      <c r="CE25" s="122"/>
      <c r="CF25" s="75"/>
      <c r="CL25" s="242"/>
      <c r="CM25" s="122"/>
      <c r="CN25" s="75"/>
      <c r="CT25" s="242"/>
      <c r="CU25" s="122"/>
      <c r="CV25" s="75"/>
      <c r="DB25" s="242"/>
      <c r="DC25" s="122"/>
      <c r="DD25" s="75"/>
      <c r="DJ25" s="242"/>
      <c r="DK25" s="122"/>
      <c r="DL25" s="75"/>
      <c r="DR25" s="242"/>
      <c r="DS25" s="122"/>
      <c r="DT25" s="75"/>
      <c r="DZ25" s="242"/>
      <c r="EA25" s="122"/>
      <c r="ED25" s="122"/>
      <c r="EE25" s="122"/>
      <c r="EH25" s="122"/>
      <c r="EI25" s="122"/>
      <c r="EL25" s="122"/>
      <c r="EM25" s="122"/>
      <c r="EP25" s="122"/>
      <c r="EQ25" s="122"/>
      <c r="ET25" s="122"/>
      <c r="EU25" s="122"/>
      <c r="EV25" s="122"/>
      <c r="EW25" s="122"/>
      <c r="EX25" s="122"/>
      <c r="EY25" s="47"/>
    </row>
    <row r="26" spans="1:156" ht="18.75">
      <c r="A26" s="273" t="s">
        <v>39</v>
      </c>
      <c r="B26" s="273"/>
      <c r="C26" s="273"/>
      <c r="D26" s="285"/>
      <c r="E26" s="273" t="e">
        <f>VLOOKUP(BD_Soumission!$C26,Tableau12[],6,FALSE)</f>
        <v>#N/A</v>
      </c>
      <c r="F26" s="273" t="e">
        <f>VLOOKUP(BD_Soumission!$C26,Tableau12[],93,FALSE)</f>
        <v>#N/A</v>
      </c>
      <c r="G26" s="273" t="e">
        <f>VLOOKUP(BD_Soumission!$C26,Tableau12[],2,FALSE)</f>
        <v>#N/A</v>
      </c>
      <c r="H26" s="273" t="e">
        <f>VLOOKUP(BD_Soumission!$G26,Tableau_client[],2,FALSE)</f>
        <v>#N/A</v>
      </c>
      <c r="I26" s="273" t="e">
        <f>VLOOKUP(BD_Soumission!$G26,Tableau_client[],3,FALSE)</f>
        <v>#N/A</v>
      </c>
      <c r="J26" s="273" t="e">
        <f>VLOOKUP(BD_Soumission!$G26,Tableau_client[],4,FALSE)</f>
        <v>#N/A</v>
      </c>
      <c r="K26" s="273" t="e">
        <f>VLOOKUP(BD_Soumission!$G26,Tableau_client[],6,FALSE)</f>
        <v>#N/A</v>
      </c>
      <c r="L26" s="273" t="e">
        <f>VLOOKUP(BD_Soumission!$C26,Tableau12[],44,FALSE)</f>
        <v>#N/A</v>
      </c>
      <c r="M26" s="273" t="e">
        <f>VLOOKUP(BD_Soumission!$C26,Tableau12[],45,FALSE)</f>
        <v>#N/A</v>
      </c>
      <c r="N26" s="273" t="e">
        <f>VLOOKUP(BD_Soumission!$G26,Tableau_client[],5,FALSE)</f>
        <v>#N/A</v>
      </c>
      <c r="O26" s="273" t="e">
        <f>VLOOKUP(BD_Soumission!$G26,Tableau_client[],7,FALSE)</f>
        <v>#N/A</v>
      </c>
      <c r="P26" s="273" t="e">
        <f>VLOOKUP(BD_Soumission!$C26,Tableau12[],7,FALSE)</f>
        <v>#N/A</v>
      </c>
      <c r="Q26" s="273" t="e">
        <f>VLOOKUP(BD_Soumission!$C26,Tableau12[],8,FALSE)</f>
        <v>#N/A</v>
      </c>
      <c r="R26" s="286"/>
      <c r="S26" s="273" t="e">
        <f>VLOOKUP(BD_Soumission!$C26,Tableau12[],3,FALSE)</f>
        <v>#N/A</v>
      </c>
      <c r="T26" s="285"/>
      <c r="U26" s="273"/>
      <c r="V26" s="273"/>
      <c r="W26" s="273"/>
      <c r="X26" s="273"/>
      <c r="Y26" s="273"/>
      <c r="Z26" s="266"/>
      <c r="AA26" s="290"/>
      <c r="AB26" s="285"/>
      <c r="AC26" s="273"/>
      <c r="AD26" s="273"/>
      <c r="AE26" s="273"/>
      <c r="AF26" s="273"/>
      <c r="AG26" s="273"/>
      <c r="AH26" s="291"/>
      <c r="AI26" s="290"/>
      <c r="AJ26" s="285"/>
      <c r="AK26" s="273"/>
      <c r="AL26" s="273"/>
      <c r="AM26" s="273"/>
      <c r="AN26" s="273"/>
      <c r="AO26" s="273"/>
      <c r="AP26" s="291"/>
      <c r="AQ26" s="290"/>
      <c r="AR26" s="285"/>
      <c r="AS26" s="273"/>
      <c r="AT26" s="273"/>
      <c r="AU26" s="273"/>
      <c r="AV26" s="273"/>
      <c r="AW26" s="273"/>
      <c r="AX26" s="291"/>
      <c r="AY26" s="290"/>
      <c r="AZ26" s="285"/>
      <c r="BA26" s="273"/>
      <c r="BB26" s="273"/>
      <c r="BC26" s="273"/>
      <c r="BD26" s="273"/>
      <c r="BE26" s="273"/>
      <c r="BF26" s="291"/>
      <c r="BG26" s="290"/>
      <c r="BH26" s="285"/>
      <c r="BI26" s="273"/>
      <c r="BJ26" s="273"/>
      <c r="BK26" s="273"/>
      <c r="BL26" s="273"/>
      <c r="BM26" s="273"/>
      <c r="BN26" s="291"/>
      <c r="BO26" s="290"/>
      <c r="BP26" s="285"/>
      <c r="BQ26" s="273"/>
      <c r="BR26" s="273"/>
      <c r="BS26" s="273"/>
      <c r="BT26" s="273"/>
      <c r="BU26" s="273"/>
      <c r="BV26" s="291"/>
      <c r="BW26" s="290"/>
      <c r="BX26" s="285"/>
      <c r="BY26" s="273"/>
      <c r="BZ26" s="273"/>
      <c r="CA26" s="273"/>
      <c r="CB26" s="273"/>
      <c r="CC26" s="273"/>
      <c r="CD26" s="291"/>
      <c r="CE26" s="290"/>
      <c r="CF26" s="285"/>
      <c r="CG26" s="273"/>
      <c r="CH26" s="273"/>
      <c r="CI26" s="273"/>
      <c r="CJ26" s="273"/>
      <c r="CK26" s="273"/>
      <c r="CL26" s="291"/>
      <c r="CM26" s="290"/>
      <c r="CN26" s="285"/>
      <c r="CO26" s="273"/>
      <c r="CP26" s="273"/>
      <c r="CQ26" s="273"/>
      <c r="CR26" s="273"/>
      <c r="CS26" s="273"/>
      <c r="CT26" s="291"/>
      <c r="CU26" s="290"/>
      <c r="CV26" s="285"/>
      <c r="CW26" s="273"/>
      <c r="CX26" s="273"/>
      <c r="CY26" s="273"/>
      <c r="CZ26" s="273"/>
      <c r="DA26" s="273"/>
      <c r="DB26" s="291"/>
      <c r="DC26" s="290"/>
      <c r="DD26" s="285"/>
      <c r="DE26" s="273"/>
      <c r="DF26" s="273"/>
      <c r="DG26" s="273"/>
      <c r="DH26" s="273"/>
      <c r="DI26" s="273"/>
      <c r="DJ26" s="291"/>
      <c r="DK26" s="290"/>
      <c r="DL26" s="285"/>
      <c r="DM26" s="273"/>
      <c r="DN26" s="273"/>
      <c r="DO26" s="273"/>
      <c r="DP26" s="273"/>
      <c r="DQ26" s="273"/>
      <c r="DR26" s="291"/>
      <c r="DS26" s="290"/>
      <c r="DT26" s="285"/>
      <c r="DU26" s="273"/>
      <c r="DV26" s="273"/>
      <c r="DW26" s="273"/>
      <c r="DX26" s="273"/>
      <c r="DY26" s="273"/>
      <c r="DZ26" s="291"/>
      <c r="EA26" s="290"/>
      <c r="EB26" s="273"/>
      <c r="EC26" s="273"/>
      <c r="ED26" s="290"/>
      <c r="EE26" s="290"/>
      <c r="EF26" s="273"/>
      <c r="EG26" s="273"/>
      <c r="EH26" s="290"/>
      <c r="EI26" s="290"/>
      <c r="EJ26" s="273"/>
      <c r="EK26" s="273"/>
      <c r="EL26" s="290"/>
      <c r="EM26" s="290"/>
      <c r="EN26" s="273"/>
      <c r="EO26" s="273"/>
      <c r="EP26" s="290"/>
      <c r="EQ26" s="290"/>
      <c r="ER26" s="273"/>
      <c r="ES26" s="273"/>
      <c r="ET26" s="290"/>
      <c r="EU26" s="290"/>
      <c r="EV26" s="290"/>
      <c r="EW26" s="290"/>
      <c r="EX26" s="290"/>
      <c r="EY26" s="292"/>
      <c r="EZ26" s="273"/>
    </row>
    <row r="27" spans="1:156" ht="18.75">
      <c r="A27" t="s">
        <v>40</v>
      </c>
      <c r="D27" s="75"/>
      <c r="E27" t="e">
        <f>VLOOKUP(BD_Soumission!$C27,Tableau12[],6,FALSE)</f>
        <v>#N/A</v>
      </c>
      <c r="F27" t="e">
        <f>VLOOKUP(BD_Soumission!$C27,Tableau12[],93,FALSE)</f>
        <v>#N/A</v>
      </c>
      <c r="G27" t="e">
        <f>VLOOKUP(BD_Soumission!$C27,Tableau12[],2,FALSE)</f>
        <v>#N/A</v>
      </c>
      <c r="H27" t="e">
        <f>VLOOKUP(BD_Soumission!$G27,Tableau_client[],2,FALSE)</f>
        <v>#N/A</v>
      </c>
      <c r="I27" t="e">
        <f>VLOOKUP(BD_Soumission!$G27,Tableau_client[],3,FALSE)</f>
        <v>#N/A</v>
      </c>
      <c r="J27" t="e">
        <f>VLOOKUP(BD_Soumission!$G27,Tableau_client[],4,FALSE)</f>
        <v>#N/A</v>
      </c>
      <c r="K27" t="e">
        <f>VLOOKUP(BD_Soumission!$G27,Tableau_client[],6,FALSE)</f>
        <v>#N/A</v>
      </c>
      <c r="L27" t="e">
        <f>VLOOKUP(BD_Soumission!$C27,Tableau12[],44,FALSE)</f>
        <v>#N/A</v>
      </c>
      <c r="M27" t="e">
        <f>VLOOKUP(BD_Soumission!$C27,Tableau12[],45,FALSE)</f>
        <v>#N/A</v>
      </c>
      <c r="N27" t="e">
        <f>VLOOKUP(BD_Soumission!$G27,Tableau_client[],5,FALSE)</f>
        <v>#N/A</v>
      </c>
      <c r="O27" t="e">
        <f>VLOOKUP(BD_Soumission!$G27,Tableau_client[],7,FALSE)</f>
        <v>#N/A</v>
      </c>
      <c r="P27" t="e">
        <f>VLOOKUP(BD_Soumission!$C27,Tableau12[],7,FALSE)</f>
        <v>#N/A</v>
      </c>
      <c r="Q27" t="e">
        <f>VLOOKUP(BD_Soumission!$C27,Tableau12[],8,FALSE)</f>
        <v>#N/A</v>
      </c>
      <c r="R27" s="30"/>
      <c r="S27" t="e">
        <f>VLOOKUP(BD_Soumission!$C27,Tableau12[],3,FALSE)</f>
        <v>#N/A</v>
      </c>
      <c r="T27" s="75"/>
      <c r="Z27" s="266"/>
      <c r="AA27" s="122"/>
      <c r="AB27" s="75"/>
      <c r="AH27" s="242"/>
      <c r="AI27" s="122"/>
      <c r="AJ27" s="75"/>
      <c r="AP27" s="242"/>
      <c r="AQ27" s="122"/>
      <c r="AR27" s="75"/>
      <c r="AX27" s="242"/>
      <c r="AY27" s="122"/>
      <c r="AZ27" s="75"/>
      <c r="BF27" s="242"/>
      <c r="BG27" s="122"/>
      <c r="BH27" s="75"/>
      <c r="BN27" s="242"/>
      <c r="BO27" s="122"/>
      <c r="BP27" s="75"/>
      <c r="BV27" s="242"/>
      <c r="BW27" s="122"/>
      <c r="BX27" s="75"/>
      <c r="CD27" s="242"/>
      <c r="CE27" s="122"/>
      <c r="CF27" s="75"/>
      <c r="CL27" s="242"/>
      <c r="CM27" s="122"/>
      <c r="CN27" s="75"/>
      <c r="CT27" s="242"/>
      <c r="CU27" s="122"/>
      <c r="CV27" s="75"/>
      <c r="DB27" s="242"/>
      <c r="DC27" s="122"/>
      <c r="DD27" s="75"/>
      <c r="DJ27" s="242"/>
      <c r="DK27" s="122"/>
      <c r="DL27" s="75"/>
      <c r="DR27" s="242"/>
      <c r="DS27" s="122"/>
      <c r="DT27" s="75"/>
      <c r="DZ27" s="242"/>
      <c r="EA27" s="122"/>
      <c r="ED27" s="122"/>
      <c r="EE27" s="122"/>
      <c r="EH27" s="122"/>
      <c r="EI27" s="122"/>
      <c r="EL27" s="122"/>
      <c r="EM27" s="122"/>
      <c r="EP27" s="122"/>
      <c r="EQ27" s="122"/>
      <c r="ET27" s="122"/>
      <c r="EU27" s="122"/>
      <c r="EV27" s="122"/>
      <c r="EW27" s="122"/>
      <c r="EX27" s="122"/>
      <c r="EY27" s="47"/>
    </row>
    <row r="28" spans="1:156" ht="18.75">
      <c r="A28" s="273" t="s">
        <v>41</v>
      </c>
      <c r="B28" s="273"/>
      <c r="C28" s="273"/>
      <c r="D28" s="285"/>
      <c r="E28" s="273" t="e">
        <f>VLOOKUP(BD_Soumission!$C28,Tableau12[],6,FALSE)</f>
        <v>#N/A</v>
      </c>
      <c r="F28" s="273" t="e">
        <f>VLOOKUP(BD_Soumission!$C28,Tableau12[],93,FALSE)</f>
        <v>#N/A</v>
      </c>
      <c r="G28" s="273" t="e">
        <f>VLOOKUP(BD_Soumission!$C28,Tableau12[],2,FALSE)</f>
        <v>#N/A</v>
      </c>
      <c r="H28" s="273" t="e">
        <f>VLOOKUP(BD_Soumission!$G28,Tableau_client[],2,FALSE)</f>
        <v>#N/A</v>
      </c>
      <c r="I28" s="273" t="e">
        <f>VLOOKUP(BD_Soumission!$G28,Tableau_client[],3,FALSE)</f>
        <v>#N/A</v>
      </c>
      <c r="J28" s="273" t="e">
        <f>VLOOKUP(BD_Soumission!$G28,Tableau_client[],4,FALSE)</f>
        <v>#N/A</v>
      </c>
      <c r="K28" s="273" t="e">
        <f>VLOOKUP(BD_Soumission!$G28,Tableau_client[],6,FALSE)</f>
        <v>#N/A</v>
      </c>
      <c r="L28" s="273" t="e">
        <f>VLOOKUP(BD_Soumission!$C28,Tableau12[],44,FALSE)</f>
        <v>#N/A</v>
      </c>
      <c r="M28" s="273" t="e">
        <f>VLOOKUP(BD_Soumission!$C28,Tableau12[],45,FALSE)</f>
        <v>#N/A</v>
      </c>
      <c r="N28" s="273" t="e">
        <f>VLOOKUP(BD_Soumission!$G28,Tableau_client[],5,FALSE)</f>
        <v>#N/A</v>
      </c>
      <c r="O28" s="273" t="e">
        <f>VLOOKUP(BD_Soumission!$G28,Tableau_client[],7,FALSE)</f>
        <v>#N/A</v>
      </c>
      <c r="P28" s="273" t="e">
        <f>VLOOKUP(BD_Soumission!$C28,Tableau12[],7,FALSE)</f>
        <v>#N/A</v>
      </c>
      <c r="Q28" s="273" t="e">
        <f>VLOOKUP(BD_Soumission!$C28,Tableau12[],8,FALSE)</f>
        <v>#N/A</v>
      </c>
      <c r="R28" s="286"/>
      <c r="S28" s="273" t="e">
        <f>VLOOKUP(BD_Soumission!$C28,Tableau12[],3,FALSE)</f>
        <v>#N/A</v>
      </c>
      <c r="T28" s="285"/>
      <c r="U28" s="273"/>
      <c r="V28" s="273"/>
      <c r="W28" s="273"/>
      <c r="X28" s="273"/>
      <c r="Y28" s="273"/>
      <c r="Z28" s="266"/>
      <c r="AA28" s="290"/>
      <c r="AB28" s="285"/>
      <c r="AC28" s="273"/>
      <c r="AD28" s="273"/>
      <c r="AE28" s="273"/>
      <c r="AF28" s="273"/>
      <c r="AG28" s="273"/>
      <c r="AH28" s="291"/>
      <c r="AI28" s="290"/>
      <c r="AJ28" s="285"/>
      <c r="AK28" s="273"/>
      <c r="AL28" s="273"/>
      <c r="AM28" s="273"/>
      <c r="AN28" s="273"/>
      <c r="AO28" s="273"/>
      <c r="AP28" s="291"/>
      <c r="AQ28" s="290"/>
      <c r="AR28" s="285"/>
      <c r="AS28" s="273"/>
      <c r="AT28" s="273"/>
      <c r="AU28" s="273"/>
      <c r="AV28" s="273"/>
      <c r="AW28" s="273"/>
      <c r="AX28" s="291"/>
      <c r="AY28" s="290"/>
      <c r="AZ28" s="285"/>
      <c r="BA28" s="273"/>
      <c r="BB28" s="273"/>
      <c r="BC28" s="273"/>
      <c r="BD28" s="273"/>
      <c r="BE28" s="273"/>
      <c r="BF28" s="291"/>
      <c r="BG28" s="290"/>
      <c r="BH28" s="285"/>
      <c r="BI28" s="273"/>
      <c r="BJ28" s="273"/>
      <c r="BK28" s="273"/>
      <c r="BL28" s="273"/>
      <c r="BM28" s="273"/>
      <c r="BN28" s="291"/>
      <c r="BO28" s="290"/>
      <c r="BP28" s="285"/>
      <c r="BQ28" s="273"/>
      <c r="BR28" s="273"/>
      <c r="BS28" s="273"/>
      <c r="BT28" s="273"/>
      <c r="BU28" s="273"/>
      <c r="BV28" s="291"/>
      <c r="BW28" s="290"/>
      <c r="BX28" s="285"/>
      <c r="BY28" s="273"/>
      <c r="BZ28" s="273"/>
      <c r="CA28" s="273"/>
      <c r="CB28" s="273"/>
      <c r="CC28" s="273"/>
      <c r="CD28" s="291"/>
      <c r="CE28" s="290"/>
      <c r="CF28" s="285"/>
      <c r="CG28" s="273"/>
      <c r="CH28" s="273"/>
      <c r="CI28" s="273"/>
      <c r="CJ28" s="273"/>
      <c r="CK28" s="273"/>
      <c r="CL28" s="291"/>
      <c r="CM28" s="290"/>
      <c r="CN28" s="285"/>
      <c r="CO28" s="273"/>
      <c r="CP28" s="273"/>
      <c r="CQ28" s="273"/>
      <c r="CR28" s="273"/>
      <c r="CS28" s="273"/>
      <c r="CT28" s="291"/>
      <c r="CU28" s="290"/>
      <c r="CV28" s="285"/>
      <c r="CW28" s="273"/>
      <c r="CX28" s="273"/>
      <c r="CY28" s="273"/>
      <c r="CZ28" s="273"/>
      <c r="DA28" s="273"/>
      <c r="DB28" s="291"/>
      <c r="DC28" s="290"/>
      <c r="DD28" s="285"/>
      <c r="DE28" s="273"/>
      <c r="DF28" s="273"/>
      <c r="DG28" s="273"/>
      <c r="DH28" s="273"/>
      <c r="DI28" s="273"/>
      <c r="DJ28" s="291"/>
      <c r="DK28" s="290"/>
      <c r="DL28" s="285"/>
      <c r="DM28" s="273"/>
      <c r="DN28" s="273"/>
      <c r="DO28" s="273"/>
      <c r="DP28" s="273"/>
      <c r="DQ28" s="273"/>
      <c r="DR28" s="291"/>
      <c r="DS28" s="290"/>
      <c r="DT28" s="285"/>
      <c r="DU28" s="273"/>
      <c r="DV28" s="273"/>
      <c r="DW28" s="273"/>
      <c r="DX28" s="273"/>
      <c r="DY28" s="273"/>
      <c r="DZ28" s="291"/>
      <c r="EA28" s="290"/>
      <c r="EB28" s="273"/>
      <c r="EC28" s="273"/>
      <c r="ED28" s="290"/>
      <c r="EE28" s="290"/>
      <c r="EF28" s="273"/>
      <c r="EG28" s="273"/>
      <c r="EH28" s="290"/>
      <c r="EI28" s="290"/>
      <c r="EJ28" s="273"/>
      <c r="EK28" s="273"/>
      <c r="EL28" s="290"/>
      <c r="EM28" s="290"/>
      <c r="EN28" s="273"/>
      <c r="EO28" s="273"/>
      <c r="EP28" s="290"/>
      <c r="EQ28" s="290"/>
      <c r="ER28" s="273"/>
      <c r="ES28" s="273"/>
      <c r="ET28" s="290"/>
      <c r="EU28" s="290"/>
      <c r="EV28" s="290"/>
      <c r="EW28" s="290"/>
      <c r="EX28" s="290"/>
      <c r="EY28" s="292"/>
      <c r="EZ28" s="273"/>
    </row>
    <row r="29" spans="1:156" ht="18.75">
      <c r="A29" t="s">
        <v>42</v>
      </c>
      <c r="D29" s="75"/>
      <c r="E29" t="e">
        <f>VLOOKUP(BD_Soumission!$C29,Tableau12[],6,FALSE)</f>
        <v>#N/A</v>
      </c>
      <c r="F29" t="e">
        <f>VLOOKUP(BD_Soumission!$C29,Tableau12[],93,FALSE)</f>
        <v>#N/A</v>
      </c>
      <c r="G29" t="e">
        <f>VLOOKUP(BD_Soumission!$C29,Tableau12[],2,FALSE)</f>
        <v>#N/A</v>
      </c>
      <c r="H29" t="e">
        <f>VLOOKUP(BD_Soumission!$G29,Tableau_client[],2,FALSE)</f>
        <v>#N/A</v>
      </c>
      <c r="I29" t="e">
        <f>VLOOKUP(BD_Soumission!$G29,Tableau_client[],3,FALSE)</f>
        <v>#N/A</v>
      </c>
      <c r="J29" t="e">
        <f>VLOOKUP(BD_Soumission!$G29,Tableau_client[],4,FALSE)</f>
        <v>#N/A</v>
      </c>
      <c r="K29" t="e">
        <f>VLOOKUP(BD_Soumission!$G29,Tableau_client[],6,FALSE)</f>
        <v>#N/A</v>
      </c>
      <c r="L29" t="e">
        <f>VLOOKUP(BD_Soumission!$C29,Tableau12[],44,FALSE)</f>
        <v>#N/A</v>
      </c>
      <c r="M29" t="e">
        <f>VLOOKUP(BD_Soumission!$C29,Tableau12[],45,FALSE)</f>
        <v>#N/A</v>
      </c>
      <c r="N29" t="e">
        <f>VLOOKUP(BD_Soumission!$G29,Tableau_client[],5,FALSE)</f>
        <v>#N/A</v>
      </c>
      <c r="O29" t="e">
        <f>VLOOKUP(BD_Soumission!$G29,Tableau_client[],7,FALSE)</f>
        <v>#N/A</v>
      </c>
      <c r="P29" t="e">
        <f>VLOOKUP(BD_Soumission!$C29,Tableau12[],7,FALSE)</f>
        <v>#N/A</v>
      </c>
      <c r="Q29" t="e">
        <f>VLOOKUP(BD_Soumission!$C29,Tableau12[],8,FALSE)</f>
        <v>#N/A</v>
      </c>
      <c r="R29" s="30"/>
      <c r="S29" t="e">
        <f>VLOOKUP(BD_Soumission!$C29,Tableau12[],3,FALSE)</f>
        <v>#N/A</v>
      </c>
      <c r="T29" s="75"/>
      <c r="Z29" s="266"/>
      <c r="AA29" s="122"/>
      <c r="AB29" s="75"/>
      <c r="AH29" s="242"/>
      <c r="AI29" s="122"/>
      <c r="AJ29" s="75"/>
      <c r="AP29" s="242"/>
      <c r="AQ29" s="122"/>
      <c r="AR29" s="75"/>
      <c r="AX29" s="242"/>
      <c r="AY29" s="122"/>
      <c r="AZ29" s="75"/>
      <c r="BF29" s="242"/>
      <c r="BG29" s="122"/>
      <c r="BH29" s="75"/>
      <c r="BN29" s="242"/>
      <c r="BO29" s="122"/>
      <c r="BP29" s="75"/>
      <c r="BV29" s="242"/>
      <c r="BW29" s="122"/>
      <c r="BX29" s="75"/>
      <c r="CD29" s="242"/>
      <c r="CE29" s="122"/>
      <c r="CF29" s="75"/>
      <c r="CL29" s="242"/>
      <c r="CM29" s="122"/>
      <c r="CN29" s="75"/>
      <c r="CT29" s="242"/>
      <c r="CU29" s="122"/>
      <c r="CV29" s="75"/>
      <c r="DB29" s="242"/>
      <c r="DC29" s="122"/>
      <c r="DD29" s="75"/>
      <c r="DJ29" s="242"/>
      <c r="DK29" s="122"/>
      <c r="DL29" s="75"/>
      <c r="DR29" s="242"/>
      <c r="DS29" s="122"/>
      <c r="DT29" s="75"/>
      <c r="DZ29" s="242"/>
      <c r="EA29" s="122"/>
      <c r="ED29" s="122"/>
      <c r="EE29" s="122"/>
      <c r="EH29" s="122"/>
      <c r="EI29" s="122"/>
      <c r="EL29" s="122"/>
      <c r="EM29" s="122"/>
      <c r="EP29" s="122"/>
      <c r="EQ29" s="122"/>
      <c r="ET29" s="122"/>
      <c r="EU29" s="122"/>
      <c r="EV29" s="122"/>
      <c r="EW29" s="122"/>
      <c r="EX29" s="122"/>
      <c r="EY29" s="47"/>
    </row>
    <row r="30" spans="1:156" ht="18.75">
      <c r="A30" s="273" t="s">
        <v>43</v>
      </c>
      <c r="B30" s="273"/>
      <c r="C30" s="273"/>
      <c r="D30" s="285"/>
      <c r="E30" s="273" t="e">
        <f>VLOOKUP(BD_Soumission!$C30,Tableau12[],6,FALSE)</f>
        <v>#N/A</v>
      </c>
      <c r="F30" s="273" t="e">
        <f>VLOOKUP(BD_Soumission!$C30,Tableau12[],93,FALSE)</f>
        <v>#N/A</v>
      </c>
      <c r="G30" s="273" t="e">
        <f>VLOOKUP(BD_Soumission!$C30,Tableau12[],2,FALSE)</f>
        <v>#N/A</v>
      </c>
      <c r="H30" s="273" t="e">
        <f>VLOOKUP(BD_Soumission!$G30,Tableau_client[],2,FALSE)</f>
        <v>#N/A</v>
      </c>
      <c r="I30" s="273" t="e">
        <f>VLOOKUP(BD_Soumission!$G30,Tableau_client[],3,FALSE)</f>
        <v>#N/A</v>
      </c>
      <c r="J30" s="273" t="e">
        <f>VLOOKUP(BD_Soumission!$G30,Tableau_client[],4,FALSE)</f>
        <v>#N/A</v>
      </c>
      <c r="K30" s="273" t="e">
        <f>VLOOKUP(BD_Soumission!$G30,Tableau_client[],6,FALSE)</f>
        <v>#N/A</v>
      </c>
      <c r="L30" s="273" t="e">
        <f>VLOOKUP(BD_Soumission!$C30,Tableau12[],44,FALSE)</f>
        <v>#N/A</v>
      </c>
      <c r="M30" s="273" t="e">
        <f>VLOOKUP(BD_Soumission!$C30,Tableau12[],45,FALSE)</f>
        <v>#N/A</v>
      </c>
      <c r="N30" s="273" t="e">
        <f>VLOOKUP(BD_Soumission!$G30,Tableau_client[],5,FALSE)</f>
        <v>#N/A</v>
      </c>
      <c r="O30" s="273" t="e">
        <f>VLOOKUP(BD_Soumission!$G30,Tableau_client[],7,FALSE)</f>
        <v>#N/A</v>
      </c>
      <c r="P30" s="273" t="e">
        <f>VLOOKUP(BD_Soumission!$C30,Tableau12[],7,FALSE)</f>
        <v>#N/A</v>
      </c>
      <c r="Q30" s="273" t="e">
        <f>VLOOKUP(BD_Soumission!$C30,Tableau12[],8,FALSE)</f>
        <v>#N/A</v>
      </c>
      <c r="R30" s="286"/>
      <c r="S30" s="273" t="e">
        <f>VLOOKUP(BD_Soumission!$C30,Tableau12[],3,FALSE)</f>
        <v>#N/A</v>
      </c>
      <c r="T30" s="285"/>
      <c r="U30" s="273"/>
      <c r="V30" s="273"/>
      <c r="W30" s="273"/>
      <c r="X30" s="273"/>
      <c r="Y30" s="273"/>
      <c r="Z30" s="266"/>
      <c r="AA30" s="290"/>
      <c r="AB30" s="285"/>
      <c r="AC30" s="273"/>
      <c r="AD30" s="273"/>
      <c r="AE30" s="273"/>
      <c r="AF30" s="273"/>
      <c r="AG30" s="273"/>
      <c r="AH30" s="291"/>
      <c r="AI30" s="290"/>
      <c r="AJ30" s="285"/>
      <c r="AK30" s="273"/>
      <c r="AL30" s="273"/>
      <c r="AM30" s="273"/>
      <c r="AN30" s="273"/>
      <c r="AO30" s="273"/>
      <c r="AP30" s="291"/>
      <c r="AQ30" s="290"/>
      <c r="AR30" s="285"/>
      <c r="AS30" s="273"/>
      <c r="AT30" s="273"/>
      <c r="AU30" s="273"/>
      <c r="AV30" s="273"/>
      <c r="AW30" s="273"/>
      <c r="AX30" s="291"/>
      <c r="AY30" s="290"/>
      <c r="AZ30" s="285"/>
      <c r="BA30" s="273"/>
      <c r="BB30" s="273"/>
      <c r="BC30" s="273"/>
      <c r="BD30" s="273"/>
      <c r="BE30" s="273"/>
      <c r="BF30" s="291"/>
      <c r="BG30" s="290"/>
      <c r="BH30" s="285"/>
      <c r="BI30" s="273"/>
      <c r="BJ30" s="273"/>
      <c r="BK30" s="273"/>
      <c r="BL30" s="273"/>
      <c r="BM30" s="273"/>
      <c r="BN30" s="291"/>
      <c r="BO30" s="290"/>
      <c r="BP30" s="285"/>
      <c r="BQ30" s="273"/>
      <c r="BR30" s="273"/>
      <c r="BS30" s="273"/>
      <c r="BT30" s="273"/>
      <c r="BU30" s="273"/>
      <c r="BV30" s="291"/>
      <c r="BW30" s="290"/>
      <c r="BX30" s="285"/>
      <c r="BY30" s="273"/>
      <c r="BZ30" s="273"/>
      <c r="CA30" s="273"/>
      <c r="CB30" s="273"/>
      <c r="CC30" s="273"/>
      <c r="CD30" s="291"/>
      <c r="CE30" s="290"/>
      <c r="CF30" s="285"/>
      <c r="CG30" s="273"/>
      <c r="CH30" s="273"/>
      <c r="CI30" s="273"/>
      <c r="CJ30" s="273"/>
      <c r="CK30" s="273"/>
      <c r="CL30" s="291"/>
      <c r="CM30" s="290"/>
      <c r="CN30" s="285"/>
      <c r="CO30" s="273"/>
      <c r="CP30" s="273"/>
      <c r="CQ30" s="273"/>
      <c r="CR30" s="273"/>
      <c r="CS30" s="273"/>
      <c r="CT30" s="291"/>
      <c r="CU30" s="290"/>
      <c r="CV30" s="285"/>
      <c r="CW30" s="273"/>
      <c r="CX30" s="273"/>
      <c r="CY30" s="273"/>
      <c r="CZ30" s="273"/>
      <c r="DA30" s="273"/>
      <c r="DB30" s="291"/>
      <c r="DC30" s="290"/>
      <c r="DD30" s="285"/>
      <c r="DE30" s="273"/>
      <c r="DF30" s="273"/>
      <c r="DG30" s="273"/>
      <c r="DH30" s="273"/>
      <c r="DI30" s="273"/>
      <c r="DJ30" s="291"/>
      <c r="DK30" s="290"/>
      <c r="DL30" s="285"/>
      <c r="DM30" s="273"/>
      <c r="DN30" s="273"/>
      <c r="DO30" s="273"/>
      <c r="DP30" s="273"/>
      <c r="DQ30" s="273"/>
      <c r="DR30" s="291"/>
      <c r="DS30" s="290"/>
      <c r="DT30" s="285"/>
      <c r="DU30" s="273"/>
      <c r="DV30" s="273"/>
      <c r="DW30" s="273"/>
      <c r="DX30" s="273"/>
      <c r="DY30" s="273"/>
      <c r="DZ30" s="291"/>
      <c r="EA30" s="290"/>
      <c r="EB30" s="273"/>
      <c r="EC30" s="273"/>
      <c r="ED30" s="290"/>
      <c r="EE30" s="290"/>
      <c r="EF30" s="273"/>
      <c r="EG30" s="273"/>
      <c r="EH30" s="290"/>
      <c r="EI30" s="290"/>
      <c r="EJ30" s="273"/>
      <c r="EK30" s="273"/>
      <c r="EL30" s="290"/>
      <c r="EM30" s="290"/>
      <c r="EN30" s="273"/>
      <c r="EO30" s="273"/>
      <c r="EP30" s="290"/>
      <c r="EQ30" s="290"/>
      <c r="ER30" s="273"/>
      <c r="ES30" s="273"/>
      <c r="ET30" s="290"/>
      <c r="EU30" s="290"/>
      <c r="EV30" s="290"/>
      <c r="EW30" s="290"/>
      <c r="EX30" s="290"/>
      <c r="EY30" s="292"/>
      <c r="EZ30" s="273"/>
    </row>
    <row r="31" spans="1:156" ht="18.75">
      <c r="A31" t="s">
        <v>44</v>
      </c>
      <c r="D31" s="75"/>
      <c r="E31" t="e">
        <f>VLOOKUP(BD_Soumission!$C31,Tableau12[],6,FALSE)</f>
        <v>#N/A</v>
      </c>
      <c r="F31" t="e">
        <f>VLOOKUP(BD_Soumission!$C31,Tableau12[],93,FALSE)</f>
        <v>#N/A</v>
      </c>
      <c r="G31" t="e">
        <f>VLOOKUP(BD_Soumission!$C31,Tableau12[],2,FALSE)</f>
        <v>#N/A</v>
      </c>
      <c r="H31" t="e">
        <f>VLOOKUP(BD_Soumission!$G31,Tableau_client[],2,FALSE)</f>
        <v>#N/A</v>
      </c>
      <c r="I31" t="e">
        <f>VLOOKUP(BD_Soumission!$G31,Tableau_client[],3,FALSE)</f>
        <v>#N/A</v>
      </c>
      <c r="J31" t="e">
        <f>VLOOKUP(BD_Soumission!$G31,Tableau_client[],4,FALSE)</f>
        <v>#N/A</v>
      </c>
      <c r="K31" t="e">
        <f>VLOOKUP(BD_Soumission!$G31,Tableau_client[],6,FALSE)</f>
        <v>#N/A</v>
      </c>
      <c r="L31" t="e">
        <f>VLOOKUP(BD_Soumission!$C31,Tableau12[],44,FALSE)</f>
        <v>#N/A</v>
      </c>
      <c r="M31" t="e">
        <f>VLOOKUP(BD_Soumission!$C31,Tableau12[],45,FALSE)</f>
        <v>#N/A</v>
      </c>
      <c r="N31" t="e">
        <f>VLOOKUP(BD_Soumission!$G31,Tableau_client[],5,FALSE)</f>
        <v>#N/A</v>
      </c>
      <c r="O31" t="e">
        <f>VLOOKUP(BD_Soumission!$G31,Tableau_client[],7,FALSE)</f>
        <v>#N/A</v>
      </c>
      <c r="P31" t="e">
        <f>VLOOKUP(BD_Soumission!$C31,Tableau12[],7,FALSE)</f>
        <v>#N/A</v>
      </c>
      <c r="Q31" t="e">
        <f>VLOOKUP(BD_Soumission!$C31,Tableau12[],8,FALSE)</f>
        <v>#N/A</v>
      </c>
      <c r="R31" s="30"/>
      <c r="S31" t="e">
        <f>VLOOKUP(BD_Soumission!$C31,Tableau12[],3,FALSE)</f>
        <v>#N/A</v>
      </c>
      <c r="T31" s="75"/>
      <c r="Z31" s="266"/>
      <c r="AA31" s="122"/>
      <c r="AB31" s="75"/>
      <c r="AH31" s="242"/>
      <c r="AI31" s="122"/>
      <c r="AJ31" s="75"/>
      <c r="AP31" s="242"/>
      <c r="AQ31" s="122"/>
      <c r="AR31" s="75"/>
      <c r="AX31" s="242"/>
      <c r="AY31" s="122"/>
      <c r="AZ31" s="75"/>
      <c r="BF31" s="242"/>
      <c r="BG31" s="122"/>
      <c r="BH31" s="75"/>
      <c r="BN31" s="242"/>
      <c r="BO31" s="122"/>
      <c r="BP31" s="75"/>
      <c r="BV31" s="242"/>
      <c r="BW31" s="122"/>
      <c r="BX31" s="75"/>
      <c r="CD31" s="242"/>
      <c r="CE31" s="122"/>
      <c r="CF31" s="75"/>
      <c r="CL31" s="242"/>
      <c r="CM31" s="122"/>
      <c r="CN31" s="75"/>
      <c r="CT31" s="242"/>
      <c r="CU31" s="122"/>
      <c r="CV31" s="75"/>
      <c r="DB31" s="242"/>
      <c r="DC31" s="122"/>
      <c r="DD31" s="75"/>
      <c r="DJ31" s="242"/>
      <c r="DK31" s="122"/>
      <c r="DL31" s="75"/>
      <c r="DR31" s="242"/>
      <c r="DS31" s="122"/>
      <c r="DT31" s="75"/>
      <c r="DZ31" s="242"/>
      <c r="EA31" s="122"/>
      <c r="ED31" s="122"/>
      <c r="EE31" s="122"/>
      <c r="EH31" s="122"/>
      <c r="EI31" s="122"/>
      <c r="EL31" s="122"/>
      <c r="EM31" s="122"/>
      <c r="EP31" s="122"/>
      <c r="EQ31" s="122"/>
      <c r="ET31" s="122"/>
      <c r="EU31" s="122"/>
      <c r="EV31" s="122"/>
      <c r="EW31" s="122"/>
      <c r="EX31" s="122"/>
      <c r="EY31" s="47"/>
    </row>
    <row r="32" spans="1:156" ht="18.75">
      <c r="A32" s="273" t="s">
        <v>45</v>
      </c>
      <c r="B32" s="273"/>
      <c r="C32" s="273"/>
      <c r="D32" s="285"/>
      <c r="E32" s="273" t="e">
        <f>VLOOKUP(BD_Soumission!$C32,Tableau12[],6,FALSE)</f>
        <v>#N/A</v>
      </c>
      <c r="F32" s="273" t="e">
        <f>VLOOKUP(BD_Soumission!$C32,Tableau12[],93,FALSE)</f>
        <v>#N/A</v>
      </c>
      <c r="G32" s="273" t="e">
        <f>VLOOKUP(BD_Soumission!$C32,Tableau12[],2,FALSE)</f>
        <v>#N/A</v>
      </c>
      <c r="H32" s="273" t="e">
        <f>VLOOKUP(BD_Soumission!$G32,Tableau_client[],2,FALSE)</f>
        <v>#N/A</v>
      </c>
      <c r="I32" s="273" t="e">
        <f>VLOOKUP(BD_Soumission!$G32,Tableau_client[],3,FALSE)</f>
        <v>#N/A</v>
      </c>
      <c r="J32" s="273" t="e">
        <f>VLOOKUP(BD_Soumission!$G32,Tableau_client[],4,FALSE)</f>
        <v>#N/A</v>
      </c>
      <c r="K32" s="273" t="e">
        <f>VLOOKUP(BD_Soumission!$G32,Tableau_client[],6,FALSE)</f>
        <v>#N/A</v>
      </c>
      <c r="L32" s="273" t="e">
        <f>VLOOKUP(BD_Soumission!$C32,Tableau12[],44,FALSE)</f>
        <v>#N/A</v>
      </c>
      <c r="M32" s="273" t="e">
        <f>VLOOKUP(BD_Soumission!$C32,Tableau12[],45,FALSE)</f>
        <v>#N/A</v>
      </c>
      <c r="N32" s="273" t="e">
        <f>VLOOKUP(BD_Soumission!$G32,Tableau_client[],5,FALSE)</f>
        <v>#N/A</v>
      </c>
      <c r="O32" s="273" t="e">
        <f>VLOOKUP(BD_Soumission!$G32,Tableau_client[],7,FALSE)</f>
        <v>#N/A</v>
      </c>
      <c r="P32" s="273" t="e">
        <f>VLOOKUP(BD_Soumission!$C32,Tableau12[],7,FALSE)</f>
        <v>#N/A</v>
      </c>
      <c r="Q32" s="273" t="e">
        <f>VLOOKUP(BD_Soumission!$C32,Tableau12[],8,FALSE)</f>
        <v>#N/A</v>
      </c>
      <c r="R32" s="286"/>
      <c r="S32" s="273" t="e">
        <f>VLOOKUP(BD_Soumission!$C32,Tableau12[],3,FALSE)</f>
        <v>#N/A</v>
      </c>
      <c r="T32" s="285"/>
      <c r="U32" s="273"/>
      <c r="V32" s="273"/>
      <c r="W32" s="273"/>
      <c r="X32" s="273"/>
      <c r="Y32" s="273"/>
      <c r="Z32" s="266"/>
      <c r="AA32" s="290"/>
      <c r="AB32" s="285"/>
      <c r="AC32" s="273"/>
      <c r="AD32" s="273"/>
      <c r="AE32" s="273"/>
      <c r="AF32" s="273"/>
      <c r="AG32" s="273"/>
      <c r="AH32" s="291"/>
      <c r="AI32" s="290"/>
      <c r="AJ32" s="285"/>
      <c r="AK32" s="273"/>
      <c r="AL32" s="273"/>
      <c r="AM32" s="273"/>
      <c r="AN32" s="273"/>
      <c r="AO32" s="273"/>
      <c r="AP32" s="291"/>
      <c r="AQ32" s="290"/>
      <c r="AR32" s="285"/>
      <c r="AS32" s="273"/>
      <c r="AT32" s="273"/>
      <c r="AU32" s="273"/>
      <c r="AV32" s="273"/>
      <c r="AW32" s="273"/>
      <c r="AX32" s="291"/>
      <c r="AY32" s="290"/>
      <c r="AZ32" s="285"/>
      <c r="BA32" s="273"/>
      <c r="BB32" s="273"/>
      <c r="BC32" s="273"/>
      <c r="BD32" s="273"/>
      <c r="BE32" s="273"/>
      <c r="BF32" s="291"/>
      <c r="BG32" s="290"/>
      <c r="BH32" s="285"/>
      <c r="BI32" s="273"/>
      <c r="BJ32" s="273"/>
      <c r="BK32" s="273"/>
      <c r="BL32" s="273"/>
      <c r="BM32" s="273"/>
      <c r="BN32" s="291"/>
      <c r="BO32" s="290"/>
      <c r="BP32" s="285"/>
      <c r="BQ32" s="273"/>
      <c r="BR32" s="273"/>
      <c r="BS32" s="273"/>
      <c r="BT32" s="273"/>
      <c r="BU32" s="273"/>
      <c r="BV32" s="291"/>
      <c r="BW32" s="290"/>
      <c r="BX32" s="285"/>
      <c r="BY32" s="273"/>
      <c r="BZ32" s="273"/>
      <c r="CA32" s="273"/>
      <c r="CB32" s="273"/>
      <c r="CC32" s="273"/>
      <c r="CD32" s="291"/>
      <c r="CE32" s="290"/>
      <c r="CF32" s="285"/>
      <c r="CG32" s="273"/>
      <c r="CH32" s="273"/>
      <c r="CI32" s="273"/>
      <c r="CJ32" s="273"/>
      <c r="CK32" s="273"/>
      <c r="CL32" s="291"/>
      <c r="CM32" s="290"/>
      <c r="CN32" s="285"/>
      <c r="CO32" s="273"/>
      <c r="CP32" s="273"/>
      <c r="CQ32" s="273"/>
      <c r="CR32" s="273"/>
      <c r="CS32" s="273"/>
      <c r="CT32" s="291"/>
      <c r="CU32" s="290"/>
      <c r="CV32" s="285"/>
      <c r="CW32" s="273"/>
      <c r="CX32" s="273"/>
      <c r="CY32" s="273"/>
      <c r="CZ32" s="273"/>
      <c r="DA32" s="273"/>
      <c r="DB32" s="291"/>
      <c r="DC32" s="290"/>
      <c r="DD32" s="285"/>
      <c r="DE32" s="273"/>
      <c r="DF32" s="273"/>
      <c r="DG32" s="273"/>
      <c r="DH32" s="273"/>
      <c r="DI32" s="273"/>
      <c r="DJ32" s="291"/>
      <c r="DK32" s="290"/>
      <c r="DL32" s="285"/>
      <c r="DM32" s="273"/>
      <c r="DN32" s="273"/>
      <c r="DO32" s="273"/>
      <c r="DP32" s="273"/>
      <c r="DQ32" s="273"/>
      <c r="DR32" s="291"/>
      <c r="DS32" s="290"/>
      <c r="DT32" s="285"/>
      <c r="DU32" s="273"/>
      <c r="DV32" s="273"/>
      <c r="DW32" s="273"/>
      <c r="DX32" s="273"/>
      <c r="DY32" s="273"/>
      <c r="DZ32" s="291"/>
      <c r="EA32" s="290"/>
      <c r="EB32" s="273"/>
      <c r="EC32" s="273"/>
      <c r="ED32" s="290"/>
      <c r="EE32" s="290"/>
      <c r="EF32" s="273"/>
      <c r="EG32" s="273"/>
      <c r="EH32" s="290"/>
      <c r="EI32" s="290"/>
      <c r="EJ32" s="273"/>
      <c r="EK32" s="273"/>
      <c r="EL32" s="290"/>
      <c r="EM32" s="290"/>
      <c r="EN32" s="273"/>
      <c r="EO32" s="273"/>
      <c r="EP32" s="290"/>
      <c r="EQ32" s="290"/>
      <c r="ER32" s="273"/>
      <c r="ES32" s="273"/>
      <c r="ET32" s="290"/>
      <c r="EU32" s="290"/>
      <c r="EV32" s="290"/>
      <c r="EW32" s="290"/>
      <c r="EX32" s="290"/>
      <c r="EY32" s="292"/>
      <c r="EZ32" s="273"/>
    </row>
    <row r="33" spans="1:156" ht="18.75">
      <c r="A33" t="s">
        <v>46</v>
      </c>
      <c r="D33" s="75"/>
      <c r="E33" t="e">
        <f>VLOOKUP(BD_Soumission!$C33,Tableau12[],6,FALSE)</f>
        <v>#N/A</v>
      </c>
      <c r="F33" t="e">
        <f>VLOOKUP(BD_Soumission!$C33,Tableau12[],93,FALSE)</f>
        <v>#N/A</v>
      </c>
      <c r="G33" t="e">
        <f>VLOOKUP(BD_Soumission!$C33,Tableau12[],2,FALSE)</f>
        <v>#N/A</v>
      </c>
      <c r="H33" t="e">
        <f>VLOOKUP(BD_Soumission!$G33,Tableau_client[],2,FALSE)</f>
        <v>#N/A</v>
      </c>
      <c r="I33" t="e">
        <f>VLOOKUP(BD_Soumission!$G33,Tableau_client[],3,FALSE)</f>
        <v>#N/A</v>
      </c>
      <c r="J33" t="e">
        <f>VLOOKUP(BD_Soumission!$G33,Tableau_client[],4,FALSE)</f>
        <v>#N/A</v>
      </c>
      <c r="K33" t="e">
        <f>VLOOKUP(BD_Soumission!$G33,Tableau_client[],6,FALSE)</f>
        <v>#N/A</v>
      </c>
      <c r="L33" t="e">
        <f>VLOOKUP(BD_Soumission!$C33,Tableau12[],44,FALSE)</f>
        <v>#N/A</v>
      </c>
      <c r="M33" t="e">
        <f>VLOOKUP(BD_Soumission!$C33,Tableau12[],45,FALSE)</f>
        <v>#N/A</v>
      </c>
      <c r="N33" t="e">
        <f>VLOOKUP(BD_Soumission!$G33,Tableau_client[],5,FALSE)</f>
        <v>#N/A</v>
      </c>
      <c r="O33" t="e">
        <f>VLOOKUP(BD_Soumission!$G33,Tableau_client[],7,FALSE)</f>
        <v>#N/A</v>
      </c>
      <c r="P33" t="e">
        <f>VLOOKUP(BD_Soumission!$C33,Tableau12[],7,FALSE)</f>
        <v>#N/A</v>
      </c>
      <c r="Q33" t="e">
        <f>VLOOKUP(BD_Soumission!$C33,Tableau12[],8,FALSE)</f>
        <v>#N/A</v>
      </c>
      <c r="R33" s="30"/>
      <c r="S33" t="e">
        <f>VLOOKUP(BD_Soumission!$C33,Tableau12[],3,FALSE)</f>
        <v>#N/A</v>
      </c>
      <c r="T33" s="75"/>
      <c r="Z33" s="266"/>
      <c r="AA33" s="122"/>
      <c r="AB33" s="75"/>
      <c r="AH33" s="242"/>
      <c r="AI33" s="122"/>
      <c r="AJ33" s="75"/>
      <c r="AP33" s="242"/>
      <c r="AQ33" s="122"/>
      <c r="AR33" s="75"/>
      <c r="AX33" s="242"/>
      <c r="AY33" s="122"/>
      <c r="AZ33" s="75"/>
      <c r="BF33" s="242"/>
      <c r="BG33" s="122"/>
      <c r="BH33" s="75"/>
      <c r="BN33" s="242"/>
      <c r="BO33" s="122"/>
      <c r="BP33" s="75"/>
      <c r="BV33" s="242"/>
      <c r="BW33" s="122"/>
      <c r="BX33" s="75"/>
      <c r="CD33" s="242"/>
      <c r="CE33" s="122"/>
      <c r="CF33" s="75"/>
      <c r="CL33" s="242"/>
      <c r="CM33" s="122"/>
      <c r="CN33" s="75"/>
      <c r="CT33" s="242"/>
      <c r="CU33" s="122"/>
      <c r="CV33" s="75"/>
      <c r="DB33" s="242"/>
      <c r="DC33" s="122"/>
      <c r="DD33" s="75"/>
      <c r="DJ33" s="242"/>
      <c r="DK33" s="122"/>
      <c r="DL33" s="75"/>
      <c r="DR33" s="242"/>
      <c r="DS33" s="122"/>
      <c r="DT33" s="75"/>
      <c r="DZ33" s="242"/>
      <c r="EA33" s="122"/>
      <c r="ED33" s="122"/>
      <c r="EE33" s="122"/>
      <c r="EH33" s="122"/>
      <c r="EI33" s="122"/>
      <c r="EL33" s="122"/>
      <c r="EM33" s="122"/>
      <c r="EP33" s="122"/>
      <c r="EQ33" s="122"/>
      <c r="ET33" s="122"/>
      <c r="EU33" s="122"/>
      <c r="EV33" s="122"/>
      <c r="EW33" s="122"/>
      <c r="EX33" s="122"/>
      <c r="EY33" s="47"/>
    </row>
    <row r="34" spans="1:156" ht="18.75">
      <c r="A34" s="273" t="s">
        <v>47</v>
      </c>
      <c r="B34" s="273"/>
      <c r="C34" s="273"/>
      <c r="D34" s="285"/>
      <c r="E34" s="273" t="e">
        <f>VLOOKUP(BD_Soumission!$C34,Tableau12[],6,FALSE)</f>
        <v>#N/A</v>
      </c>
      <c r="F34" s="273" t="e">
        <f>VLOOKUP(BD_Soumission!$C34,Tableau12[],93,FALSE)</f>
        <v>#N/A</v>
      </c>
      <c r="G34" s="273" t="e">
        <f>VLOOKUP(BD_Soumission!$C34,Tableau12[],2,FALSE)</f>
        <v>#N/A</v>
      </c>
      <c r="H34" s="273" t="e">
        <f>VLOOKUP(BD_Soumission!$G34,Tableau_client[],2,FALSE)</f>
        <v>#N/A</v>
      </c>
      <c r="I34" s="273" t="e">
        <f>VLOOKUP(BD_Soumission!$G34,Tableau_client[],3,FALSE)</f>
        <v>#N/A</v>
      </c>
      <c r="J34" s="273" t="e">
        <f>VLOOKUP(BD_Soumission!$G34,Tableau_client[],4,FALSE)</f>
        <v>#N/A</v>
      </c>
      <c r="K34" s="273" t="e">
        <f>VLOOKUP(BD_Soumission!$G34,Tableau_client[],6,FALSE)</f>
        <v>#N/A</v>
      </c>
      <c r="L34" s="273" t="e">
        <f>VLOOKUP(BD_Soumission!$C34,Tableau12[],44,FALSE)</f>
        <v>#N/A</v>
      </c>
      <c r="M34" s="273" t="e">
        <f>VLOOKUP(BD_Soumission!$C34,Tableau12[],45,FALSE)</f>
        <v>#N/A</v>
      </c>
      <c r="N34" s="273" t="e">
        <f>VLOOKUP(BD_Soumission!$G34,Tableau_client[],5,FALSE)</f>
        <v>#N/A</v>
      </c>
      <c r="O34" s="273" t="e">
        <f>VLOOKUP(BD_Soumission!$G34,Tableau_client[],7,FALSE)</f>
        <v>#N/A</v>
      </c>
      <c r="P34" s="273" t="e">
        <f>VLOOKUP(BD_Soumission!$C34,Tableau12[],7,FALSE)</f>
        <v>#N/A</v>
      </c>
      <c r="Q34" s="273" t="e">
        <f>VLOOKUP(BD_Soumission!$C34,Tableau12[],8,FALSE)</f>
        <v>#N/A</v>
      </c>
      <c r="R34" s="286"/>
      <c r="S34" s="273" t="e">
        <f>VLOOKUP(BD_Soumission!$C34,Tableau12[],3,FALSE)</f>
        <v>#N/A</v>
      </c>
      <c r="T34" s="285"/>
      <c r="U34" s="273"/>
      <c r="V34" s="273"/>
      <c r="W34" s="273"/>
      <c r="X34" s="273"/>
      <c r="Y34" s="273"/>
      <c r="Z34" s="266"/>
      <c r="AA34" s="290"/>
      <c r="AB34" s="285"/>
      <c r="AC34" s="273"/>
      <c r="AD34" s="273"/>
      <c r="AE34" s="273"/>
      <c r="AF34" s="273"/>
      <c r="AG34" s="273"/>
      <c r="AH34" s="291"/>
      <c r="AI34" s="290"/>
      <c r="AJ34" s="285"/>
      <c r="AK34" s="273"/>
      <c r="AL34" s="273"/>
      <c r="AM34" s="273"/>
      <c r="AN34" s="273"/>
      <c r="AO34" s="273"/>
      <c r="AP34" s="291"/>
      <c r="AQ34" s="290"/>
      <c r="AR34" s="285"/>
      <c r="AS34" s="273"/>
      <c r="AT34" s="273"/>
      <c r="AU34" s="273"/>
      <c r="AV34" s="273"/>
      <c r="AW34" s="273"/>
      <c r="AX34" s="291"/>
      <c r="AY34" s="290"/>
      <c r="AZ34" s="285"/>
      <c r="BA34" s="273"/>
      <c r="BB34" s="273"/>
      <c r="BC34" s="273"/>
      <c r="BD34" s="273"/>
      <c r="BE34" s="273"/>
      <c r="BF34" s="291"/>
      <c r="BG34" s="290"/>
      <c r="BH34" s="285"/>
      <c r="BI34" s="273"/>
      <c r="BJ34" s="273"/>
      <c r="BK34" s="273"/>
      <c r="BL34" s="273"/>
      <c r="BM34" s="273"/>
      <c r="BN34" s="291"/>
      <c r="BO34" s="290"/>
      <c r="BP34" s="285"/>
      <c r="BQ34" s="273"/>
      <c r="BR34" s="273"/>
      <c r="BS34" s="273"/>
      <c r="BT34" s="273"/>
      <c r="BU34" s="273"/>
      <c r="BV34" s="291"/>
      <c r="BW34" s="290"/>
      <c r="BX34" s="285"/>
      <c r="BY34" s="273"/>
      <c r="BZ34" s="273"/>
      <c r="CA34" s="273"/>
      <c r="CB34" s="273"/>
      <c r="CC34" s="273"/>
      <c r="CD34" s="291"/>
      <c r="CE34" s="290"/>
      <c r="CF34" s="285"/>
      <c r="CG34" s="273"/>
      <c r="CH34" s="273"/>
      <c r="CI34" s="273"/>
      <c r="CJ34" s="273"/>
      <c r="CK34" s="273"/>
      <c r="CL34" s="291"/>
      <c r="CM34" s="290"/>
      <c r="CN34" s="285"/>
      <c r="CO34" s="273"/>
      <c r="CP34" s="273"/>
      <c r="CQ34" s="273"/>
      <c r="CR34" s="273"/>
      <c r="CS34" s="273"/>
      <c r="CT34" s="291"/>
      <c r="CU34" s="290"/>
      <c r="CV34" s="285"/>
      <c r="CW34" s="273"/>
      <c r="CX34" s="273"/>
      <c r="CY34" s="273"/>
      <c r="CZ34" s="273"/>
      <c r="DA34" s="273"/>
      <c r="DB34" s="291"/>
      <c r="DC34" s="290"/>
      <c r="DD34" s="285"/>
      <c r="DE34" s="273"/>
      <c r="DF34" s="273"/>
      <c r="DG34" s="273"/>
      <c r="DH34" s="273"/>
      <c r="DI34" s="273"/>
      <c r="DJ34" s="291"/>
      <c r="DK34" s="290"/>
      <c r="DL34" s="285"/>
      <c r="DM34" s="273"/>
      <c r="DN34" s="273"/>
      <c r="DO34" s="273"/>
      <c r="DP34" s="273"/>
      <c r="DQ34" s="273"/>
      <c r="DR34" s="291"/>
      <c r="DS34" s="290"/>
      <c r="DT34" s="285"/>
      <c r="DU34" s="273"/>
      <c r="DV34" s="273"/>
      <c r="DW34" s="273"/>
      <c r="DX34" s="273"/>
      <c r="DY34" s="273"/>
      <c r="DZ34" s="291"/>
      <c r="EA34" s="290"/>
      <c r="EB34" s="273"/>
      <c r="EC34" s="273"/>
      <c r="ED34" s="290"/>
      <c r="EE34" s="290"/>
      <c r="EF34" s="273"/>
      <c r="EG34" s="273"/>
      <c r="EH34" s="290"/>
      <c r="EI34" s="290"/>
      <c r="EJ34" s="273"/>
      <c r="EK34" s="273"/>
      <c r="EL34" s="290"/>
      <c r="EM34" s="290"/>
      <c r="EN34" s="273"/>
      <c r="EO34" s="273"/>
      <c r="EP34" s="290"/>
      <c r="EQ34" s="290"/>
      <c r="ER34" s="273"/>
      <c r="ES34" s="273"/>
      <c r="ET34" s="290"/>
      <c r="EU34" s="290"/>
      <c r="EV34" s="290"/>
      <c r="EW34" s="290"/>
      <c r="EX34" s="290"/>
      <c r="EY34" s="292"/>
      <c r="EZ34" s="273"/>
    </row>
    <row r="35" spans="1:156" ht="18.75">
      <c r="A35" t="s">
        <v>48</v>
      </c>
      <c r="D35" s="75"/>
      <c r="E35" t="e">
        <f>VLOOKUP(BD_Soumission!$C35,Tableau12[],6,FALSE)</f>
        <v>#N/A</v>
      </c>
      <c r="F35" t="e">
        <f>VLOOKUP(BD_Soumission!$C35,Tableau12[],93,FALSE)</f>
        <v>#N/A</v>
      </c>
      <c r="G35" t="e">
        <f>VLOOKUP(BD_Soumission!$C35,Tableau12[],2,FALSE)</f>
        <v>#N/A</v>
      </c>
      <c r="H35" t="e">
        <f>VLOOKUP(BD_Soumission!$G35,Tableau_client[],2,FALSE)</f>
        <v>#N/A</v>
      </c>
      <c r="I35" t="e">
        <f>VLOOKUP(BD_Soumission!$G35,Tableau_client[],3,FALSE)</f>
        <v>#N/A</v>
      </c>
      <c r="J35" t="e">
        <f>VLOOKUP(BD_Soumission!$G35,Tableau_client[],4,FALSE)</f>
        <v>#N/A</v>
      </c>
      <c r="K35" t="e">
        <f>VLOOKUP(BD_Soumission!$G35,Tableau_client[],6,FALSE)</f>
        <v>#N/A</v>
      </c>
      <c r="L35" t="e">
        <f>VLOOKUP(BD_Soumission!$C35,Tableau12[],44,FALSE)</f>
        <v>#N/A</v>
      </c>
      <c r="M35" t="e">
        <f>VLOOKUP(BD_Soumission!$C35,Tableau12[],45,FALSE)</f>
        <v>#N/A</v>
      </c>
      <c r="N35" t="e">
        <f>VLOOKUP(BD_Soumission!$G35,Tableau_client[],5,FALSE)</f>
        <v>#N/A</v>
      </c>
      <c r="O35" t="e">
        <f>VLOOKUP(BD_Soumission!$G35,Tableau_client[],7,FALSE)</f>
        <v>#N/A</v>
      </c>
      <c r="P35" t="e">
        <f>VLOOKUP(BD_Soumission!$C35,Tableau12[],7,FALSE)</f>
        <v>#N/A</v>
      </c>
      <c r="Q35" t="e">
        <f>VLOOKUP(BD_Soumission!$C35,Tableau12[],8,FALSE)</f>
        <v>#N/A</v>
      </c>
      <c r="R35" s="30"/>
      <c r="S35" t="e">
        <f>VLOOKUP(BD_Soumission!$C35,Tableau12[],3,FALSE)</f>
        <v>#N/A</v>
      </c>
      <c r="T35" s="75"/>
      <c r="Z35" s="266"/>
      <c r="AA35" s="122"/>
      <c r="AB35" s="75"/>
      <c r="AH35" s="242"/>
      <c r="AI35" s="122"/>
      <c r="AJ35" s="75"/>
      <c r="AP35" s="242"/>
      <c r="AQ35" s="122"/>
      <c r="AR35" s="75"/>
      <c r="AX35" s="242"/>
      <c r="AY35" s="122"/>
      <c r="AZ35" s="75"/>
      <c r="BF35" s="242"/>
      <c r="BG35" s="122"/>
      <c r="BH35" s="75"/>
      <c r="BN35" s="242"/>
      <c r="BO35" s="122"/>
      <c r="BP35" s="75"/>
      <c r="BV35" s="242"/>
      <c r="BW35" s="122"/>
      <c r="BX35" s="75"/>
      <c r="CD35" s="242"/>
      <c r="CE35" s="122"/>
      <c r="CF35" s="75"/>
      <c r="CL35" s="242"/>
      <c r="CM35" s="122"/>
      <c r="CN35" s="75"/>
      <c r="CT35" s="242"/>
      <c r="CU35" s="122"/>
      <c r="CV35" s="75"/>
      <c r="DB35" s="242"/>
      <c r="DC35" s="122"/>
      <c r="DD35" s="75"/>
      <c r="DJ35" s="242"/>
      <c r="DK35" s="122"/>
      <c r="DL35" s="75"/>
      <c r="DR35" s="242"/>
      <c r="DS35" s="122"/>
      <c r="DT35" s="75"/>
      <c r="DZ35" s="242"/>
      <c r="EA35" s="122"/>
      <c r="ED35" s="122"/>
      <c r="EE35" s="122"/>
      <c r="EH35" s="122"/>
      <c r="EI35" s="122"/>
      <c r="EL35" s="122"/>
      <c r="EM35" s="122"/>
      <c r="EP35" s="122"/>
      <c r="EQ35" s="122"/>
      <c r="ET35" s="122"/>
      <c r="EU35" s="122"/>
      <c r="EV35" s="122"/>
      <c r="EW35" s="122"/>
      <c r="EX35" s="122"/>
      <c r="EY35" s="47"/>
    </row>
    <row r="36" spans="1:156" ht="18.75">
      <c r="A36" s="273" t="s">
        <v>49</v>
      </c>
      <c r="B36" s="273"/>
      <c r="C36" s="273"/>
      <c r="D36" s="285"/>
      <c r="E36" s="273" t="e">
        <f>VLOOKUP(BD_Soumission!$C36,Tableau12[],6,FALSE)</f>
        <v>#N/A</v>
      </c>
      <c r="F36" s="273" t="e">
        <f>VLOOKUP(BD_Soumission!$C36,Tableau12[],93,FALSE)</f>
        <v>#N/A</v>
      </c>
      <c r="G36" s="273" t="e">
        <f>VLOOKUP(BD_Soumission!$C36,Tableau12[],2,FALSE)</f>
        <v>#N/A</v>
      </c>
      <c r="H36" s="273" t="e">
        <f>VLOOKUP(BD_Soumission!$G36,Tableau_client[],2,FALSE)</f>
        <v>#N/A</v>
      </c>
      <c r="I36" s="273" t="e">
        <f>VLOOKUP(BD_Soumission!$G36,Tableau_client[],3,FALSE)</f>
        <v>#N/A</v>
      </c>
      <c r="J36" s="273" t="e">
        <f>VLOOKUP(BD_Soumission!$G36,Tableau_client[],4,FALSE)</f>
        <v>#N/A</v>
      </c>
      <c r="K36" s="273" t="e">
        <f>VLOOKUP(BD_Soumission!$G36,Tableau_client[],6,FALSE)</f>
        <v>#N/A</v>
      </c>
      <c r="L36" s="273" t="e">
        <f>VLOOKUP(BD_Soumission!$C36,Tableau12[],44,FALSE)</f>
        <v>#N/A</v>
      </c>
      <c r="M36" s="273" t="e">
        <f>VLOOKUP(BD_Soumission!$C36,Tableau12[],45,FALSE)</f>
        <v>#N/A</v>
      </c>
      <c r="N36" s="273" t="e">
        <f>VLOOKUP(BD_Soumission!$G36,Tableau_client[],5,FALSE)</f>
        <v>#N/A</v>
      </c>
      <c r="O36" s="273" t="e">
        <f>VLOOKUP(BD_Soumission!$G36,Tableau_client[],7,FALSE)</f>
        <v>#N/A</v>
      </c>
      <c r="P36" s="273" t="e">
        <f>VLOOKUP(BD_Soumission!$C36,Tableau12[],7,FALSE)</f>
        <v>#N/A</v>
      </c>
      <c r="Q36" s="273" t="e">
        <f>VLOOKUP(BD_Soumission!$C36,Tableau12[],8,FALSE)</f>
        <v>#N/A</v>
      </c>
      <c r="R36" s="286"/>
      <c r="S36" s="273" t="e">
        <f>VLOOKUP(BD_Soumission!$C36,Tableau12[],3,FALSE)</f>
        <v>#N/A</v>
      </c>
      <c r="T36" s="285"/>
      <c r="U36" s="273"/>
      <c r="V36" s="273"/>
      <c r="W36" s="273"/>
      <c r="X36" s="273"/>
      <c r="Y36" s="273"/>
      <c r="Z36" s="266"/>
      <c r="AA36" s="290"/>
      <c r="AB36" s="285"/>
      <c r="AC36" s="273"/>
      <c r="AD36" s="273"/>
      <c r="AE36" s="273"/>
      <c r="AF36" s="273"/>
      <c r="AG36" s="273"/>
      <c r="AH36" s="291"/>
      <c r="AI36" s="290"/>
      <c r="AJ36" s="285"/>
      <c r="AK36" s="273"/>
      <c r="AL36" s="273"/>
      <c r="AM36" s="273"/>
      <c r="AN36" s="273"/>
      <c r="AO36" s="273"/>
      <c r="AP36" s="291"/>
      <c r="AQ36" s="290"/>
      <c r="AR36" s="285"/>
      <c r="AS36" s="273"/>
      <c r="AT36" s="273"/>
      <c r="AU36" s="273"/>
      <c r="AV36" s="273"/>
      <c r="AW36" s="273"/>
      <c r="AX36" s="291"/>
      <c r="AY36" s="290"/>
      <c r="AZ36" s="285"/>
      <c r="BA36" s="273"/>
      <c r="BB36" s="273"/>
      <c r="BC36" s="273"/>
      <c r="BD36" s="273"/>
      <c r="BE36" s="273"/>
      <c r="BF36" s="291"/>
      <c r="BG36" s="290"/>
      <c r="BH36" s="285"/>
      <c r="BI36" s="273"/>
      <c r="BJ36" s="273"/>
      <c r="BK36" s="273"/>
      <c r="BL36" s="273"/>
      <c r="BM36" s="273"/>
      <c r="BN36" s="291"/>
      <c r="BO36" s="290"/>
      <c r="BP36" s="285"/>
      <c r="BQ36" s="273"/>
      <c r="BR36" s="273"/>
      <c r="BS36" s="273"/>
      <c r="BT36" s="273"/>
      <c r="BU36" s="273"/>
      <c r="BV36" s="291"/>
      <c r="BW36" s="290"/>
      <c r="BX36" s="285"/>
      <c r="BY36" s="273"/>
      <c r="BZ36" s="273"/>
      <c r="CA36" s="273"/>
      <c r="CB36" s="273"/>
      <c r="CC36" s="273"/>
      <c r="CD36" s="291"/>
      <c r="CE36" s="290"/>
      <c r="CF36" s="285"/>
      <c r="CG36" s="273"/>
      <c r="CH36" s="273"/>
      <c r="CI36" s="273"/>
      <c r="CJ36" s="273"/>
      <c r="CK36" s="273"/>
      <c r="CL36" s="291"/>
      <c r="CM36" s="290"/>
      <c r="CN36" s="285"/>
      <c r="CO36" s="273"/>
      <c r="CP36" s="273"/>
      <c r="CQ36" s="273"/>
      <c r="CR36" s="273"/>
      <c r="CS36" s="273"/>
      <c r="CT36" s="291"/>
      <c r="CU36" s="290"/>
      <c r="CV36" s="285"/>
      <c r="CW36" s="273"/>
      <c r="CX36" s="273"/>
      <c r="CY36" s="273"/>
      <c r="CZ36" s="273"/>
      <c r="DA36" s="273"/>
      <c r="DB36" s="291"/>
      <c r="DC36" s="290"/>
      <c r="DD36" s="285"/>
      <c r="DE36" s="273"/>
      <c r="DF36" s="273"/>
      <c r="DG36" s="273"/>
      <c r="DH36" s="273"/>
      <c r="DI36" s="273"/>
      <c r="DJ36" s="291"/>
      <c r="DK36" s="290"/>
      <c r="DL36" s="285"/>
      <c r="DM36" s="273"/>
      <c r="DN36" s="273"/>
      <c r="DO36" s="273"/>
      <c r="DP36" s="273"/>
      <c r="DQ36" s="273"/>
      <c r="DR36" s="291"/>
      <c r="DS36" s="290"/>
      <c r="DT36" s="285"/>
      <c r="DU36" s="273"/>
      <c r="DV36" s="273"/>
      <c r="DW36" s="273"/>
      <c r="DX36" s="273"/>
      <c r="DY36" s="273"/>
      <c r="DZ36" s="291"/>
      <c r="EA36" s="290"/>
      <c r="EB36" s="273"/>
      <c r="EC36" s="273"/>
      <c r="ED36" s="290"/>
      <c r="EE36" s="290"/>
      <c r="EF36" s="273"/>
      <c r="EG36" s="273"/>
      <c r="EH36" s="290"/>
      <c r="EI36" s="290"/>
      <c r="EJ36" s="273"/>
      <c r="EK36" s="273"/>
      <c r="EL36" s="290"/>
      <c r="EM36" s="290"/>
      <c r="EN36" s="273"/>
      <c r="EO36" s="273"/>
      <c r="EP36" s="290"/>
      <c r="EQ36" s="290"/>
      <c r="ER36" s="273"/>
      <c r="ES36" s="273"/>
      <c r="ET36" s="290"/>
      <c r="EU36" s="290"/>
      <c r="EV36" s="290"/>
      <c r="EW36" s="290"/>
      <c r="EX36" s="290"/>
      <c r="EY36" s="292"/>
      <c r="EZ36" s="273"/>
    </row>
    <row r="37" spans="1:156" ht="18.75">
      <c r="A37" t="s">
        <v>50</v>
      </c>
      <c r="D37" s="75"/>
      <c r="E37" t="e">
        <f>VLOOKUP(BD_Soumission!$C37,Tableau12[],6,FALSE)</f>
        <v>#N/A</v>
      </c>
      <c r="F37" t="e">
        <f>VLOOKUP(BD_Soumission!$C37,Tableau12[],93,FALSE)</f>
        <v>#N/A</v>
      </c>
      <c r="G37" t="e">
        <f>VLOOKUP(BD_Soumission!$C37,Tableau12[],2,FALSE)</f>
        <v>#N/A</v>
      </c>
      <c r="H37" t="e">
        <f>VLOOKUP(BD_Soumission!$G37,Tableau_client[],2,FALSE)</f>
        <v>#N/A</v>
      </c>
      <c r="I37" t="e">
        <f>VLOOKUP(BD_Soumission!$G37,Tableau_client[],3,FALSE)</f>
        <v>#N/A</v>
      </c>
      <c r="J37" t="e">
        <f>VLOOKUP(BD_Soumission!$G37,Tableau_client[],4,FALSE)</f>
        <v>#N/A</v>
      </c>
      <c r="K37" t="e">
        <f>VLOOKUP(BD_Soumission!$G37,Tableau_client[],6,FALSE)</f>
        <v>#N/A</v>
      </c>
      <c r="L37" t="e">
        <f>VLOOKUP(BD_Soumission!$C37,Tableau12[],44,FALSE)</f>
        <v>#N/A</v>
      </c>
      <c r="M37" t="e">
        <f>VLOOKUP(BD_Soumission!$C37,Tableau12[],45,FALSE)</f>
        <v>#N/A</v>
      </c>
      <c r="N37" t="e">
        <f>VLOOKUP(BD_Soumission!$G37,Tableau_client[],5,FALSE)</f>
        <v>#N/A</v>
      </c>
      <c r="O37" t="e">
        <f>VLOOKUP(BD_Soumission!$G37,Tableau_client[],7,FALSE)</f>
        <v>#N/A</v>
      </c>
      <c r="P37" t="e">
        <f>VLOOKUP(BD_Soumission!$C37,Tableau12[],7,FALSE)</f>
        <v>#N/A</v>
      </c>
      <c r="Q37" t="e">
        <f>VLOOKUP(BD_Soumission!$C37,Tableau12[],8,FALSE)</f>
        <v>#N/A</v>
      </c>
      <c r="R37" s="30"/>
      <c r="S37" t="e">
        <f>VLOOKUP(BD_Soumission!$C37,Tableau12[],3,FALSE)</f>
        <v>#N/A</v>
      </c>
      <c r="T37" s="75"/>
      <c r="Z37" s="266"/>
      <c r="AA37" s="122"/>
      <c r="AB37" s="75"/>
      <c r="AH37" s="242"/>
      <c r="AI37" s="122"/>
      <c r="AJ37" s="75"/>
      <c r="AP37" s="242"/>
      <c r="AQ37" s="122"/>
      <c r="AR37" s="75"/>
      <c r="AX37" s="242"/>
      <c r="AY37" s="122"/>
      <c r="AZ37" s="75"/>
      <c r="BF37" s="242"/>
      <c r="BG37" s="122"/>
      <c r="BH37" s="75"/>
      <c r="BN37" s="242"/>
      <c r="BO37" s="122"/>
      <c r="BP37" s="75"/>
      <c r="BV37" s="242"/>
      <c r="BW37" s="122"/>
      <c r="BX37" s="75"/>
      <c r="CD37" s="242"/>
      <c r="CE37" s="122"/>
      <c r="CF37" s="75"/>
      <c r="CL37" s="242"/>
      <c r="CM37" s="122"/>
      <c r="CN37" s="75"/>
      <c r="CT37" s="242"/>
      <c r="CU37" s="122"/>
      <c r="CV37" s="75"/>
      <c r="DB37" s="242"/>
      <c r="DC37" s="122"/>
      <c r="DD37" s="75"/>
      <c r="DJ37" s="242"/>
      <c r="DK37" s="122"/>
      <c r="DL37" s="75"/>
      <c r="DR37" s="242"/>
      <c r="DS37" s="122"/>
      <c r="DT37" s="75"/>
      <c r="DZ37" s="242"/>
      <c r="EA37" s="122"/>
      <c r="ED37" s="122"/>
      <c r="EE37" s="122"/>
      <c r="EH37" s="122"/>
      <c r="EI37" s="122"/>
      <c r="EL37" s="122"/>
      <c r="EM37" s="122"/>
      <c r="EP37" s="122"/>
      <c r="EQ37" s="122"/>
      <c r="ET37" s="122"/>
      <c r="EU37" s="122"/>
      <c r="EV37" s="122"/>
      <c r="EW37" s="122"/>
      <c r="EX37" s="122"/>
      <c r="EY37" s="47"/>
    </row>
    <row r="38" spans="1:156" ht="18.75">
      <c r="A38" s="273" t="s">
        <v>51</v>
      </c>
      <c r="B38" s="273"/>
      <c r="C38" s="273"/>
      <c r="D38" s="285"/>
      <c r="E38" s="273" t="e">
        <f>VLOOKUP(BD_Soumission!$C38,Tableau12[],6,FALSE)</f>
        <v>#N/A</v>
      </c>
      <c r="F38" s="273" t="e">
        <f>VLOOKUP(BD_Soumission!$C38,Tableau12[],93,FALSE)</f>
        <v>#N/A</v>
      </c>
      <c r="G38" s="273" t="e">
        <f>VLOOKUP(BD_Soumission!$C38,Tableau12[],2,FALSE)</f>
        <v>#N/A</v>
      </c>
      <c r="H38" s="273" t="e">
        <f>VLOOKUP(BD_Soumission!$G38,Tableau_client[],2,FALSE)</f>
        <v>#N/A</v>
      </c>
      <c r="I38" s="273" t="e">
        <f>VLOOKUP(BD_Soumission!$G38,Tableau_client[],3,FALSE)</f>
        <v>#N/A</v>
      </c>
      <c r="J38" s="273" t="e">
        <f>VLOOKUP(BD_Soumission!$G38,Tableau_client[],4,FALSE)</f>
        <v>#N/A</v>
      </c>
      <c r="K38" s="273" t="e">
        <f>VLOOKUP(BD_Soumission!$G38,Tableau_client[],6,FALSE)</f>
        <v>#N/A</v>
      </c>
      <c r="L38" s="273" t="e">
        <f>VLOOKUP(BD_Soumission!$C38,Tableau12[],44,FALSE)</f>
        <v>#N/A</v>
      </c>
      <c r="M38" s="273" t="e">
        <f>VLOOKUP(BD_Soumission!$C38,Tableau12[],45,FALSE)</f>
        <v>#N/A</v>
      </c>
      <c r="N38" s="273" t="e">
        <f>VLOOKUP(BD_Soumission!$G38,Tableau_client[],5,FALSE)</f>
        <v>#N/A</v>
      </c>
      <c r="O38" s="273" t="e">
        <f>VLOOKUP(BD_Soumission!$G38,Tableau_client[],7,FALSE)</f>
        <v>#N/A</v>
      </c>
      <c r="P38" s="273" t="e">
        <f>VLOOKUP(BD_Soumission!$C38,Tableau12[],7,FALSE)</f>
        <v>#N/A</v>
      </c>
      <c r="Q38" s="273" t="e">
        <f>VLOOKUP(BD_Soumission!$C38,Tableau12[],8,FALSE)</f>
        <v>#N/A</v>
      </c>
      <c r="R38" s="286"/>
      <c r="S38" s="273" t="e">
        <f>VLOOKUP(BD_Soumission!$C38,Tableau12[],3,FALSE)</f>
        <v>#N/A</v>
      </c>
      <c r="T38" s="285"/>
      <c r="U38" s="273"/>
      <c r="V38" s="273"/>
      <c r="W38" s="273"/>
      <c r="X38" s="273"/>
      <c r="Y38" s="273"/>
      <c r="Z38" s="266"/>
      <c r="AA38" s="290"/>
      <c r="AB38" s="285"/>
      <c r="AC38" s="273"/>
      <c r="AD38" s="273"/>
      <c r="AE38" s="273"/>
      <c r="AF38" s="273"/>
      <c r="AG38" s="273"/>
      <c r="AH38" s="291"/>
      <c r="AI38" s="290"/>
      <c r="AJ38" s="285"/>
      <c r="AK38" s="273"/>
      <c r="AL38" s="273"/>
      <c r="AM38" s="273"/>
      <c r="AN38" s="273"/>
      <c r="AO38" s="273"/>
      <c r="AP38" s="291"/>
      <c r="AQ38" s="290"/>
      <c r="AR38" s="285"/>
      <c r="AS38" s="273"/>
      <c r="AT38" s="273"/>
      <c r="AU38" s="273"/>
      <c r="AV38" s="273"/>
      <c r="AW38" s="273"/>
      <c r="AX38" s="291"/>
      <c r="AY38" s="290"/>
      <c r="AZ38" s="285"/>
      <c r="BA38" s="273"/>
      <c r="BB38" s="273"/>
      <c r="BC38" s="273"/>
      <c r="BD38" s="273"/>
      <c r="BE38" s="273"/>
      <c r="BF38" s="291"/>
      <c r="BG38" s="290"/>
      <c r="BH38" s="285"/>
      <c r="BI38" s="273"/>
      <c r="BJ38" s="273"/>
      <c r="BK38" s="273"/>
      <c r="BL38" s="273"/>
      <c r="BM38" s="273"/>
      <c r="BN38" s="291"/>
      <c r="BO38" s="290"/>
      <c r="BP38" s="285"/>
      <c r="BQ38" s="273"/>
      <c r="BR38" s="273"/>
      <c r="BS38" s="273"/>
      <c r="BT38" s="273"/>
      <c r="BU38" s="273"/>
      <c r="BV38" s="291"/>
      <c r="BW38" s="290"/>
      <c r="BX38" s="285"/>
      <c r="BY38" s="273"/>
      <c r="BZ38" s="273"/>
      <c r="CA38" s="273"/>
      <c r="CB38" s="273"/>
      <c r="CC38" s="273"/>
      <c r="CD38" s="291"/>
      <c r="CE38" s="290"/>
      <c r="CF38" s="285"/>
      <c r="CG38" s="273"/>
      <c r="CH38" s="273"/>
      <c r="CI38" s="273"/>
      <c r="CJ38" s="273"/>
      <c r="CK38" s="273"/>
      <c r="CL38" s="291"/>
      <c r="CM38" s="290"/>
      <c r="CN38" s="285"/>
      <c r="CO38" s="273"/>
      <c r="CP38" s="273"/>
      <c r="CQ38" s="273"/>
      <c r="CR38" s="273"/>
      <c r="CS38" s="273"/>
      <c r="CT38" s="291"/>
      <c r="CU38" s="290"/>
      <c r="CV38" s="285"/>
      <c r="CW38" s="273"/>
      <c r="CX38" s="273"/>
      <c r="CY38" s="273"/>
      <c r="CZ38" s="273"/>
      <c r="DA38" s="273"/>
      <c r="DB38" s="291"/>
      <c r="DC38" s="290"/>
      <c r="DD38" s="285"/>
      <c r="DE38" s="273"/>
      <c r="DF38" s="273"/>
      <c r="DG38" s="273"/>
      <c r="DH38" s="273"/>
      <c r="DI38" s="273"/>
      <c r="DJ38" s="291"/>
      <c r="DK38" s="290"/>
      <c r="DL38" s="285"/>
      <c r="DM38" s="273"/>
      <c r="DN38" s="273"/>
      <c r="DO38" s="273"/>
      <c r="DP38" s="273"/>
      <c r="DQ38" s="273"/>
      <c r="DR38" s="291"/>
      <c r="DS38" s="290"/>
      <c r="DT38" s="285"/>
      <c r="DU38" s="273"/>
      <c r="DV38" s="273"/>
      <c r="DW38" s="273"/>
      <c r="DX38" s="273"/>
      <c r="DY38" s="273"/>
      <c r="DZ38" s="291"/>
      <c r="EA38" s="290"/>
      <c r="EB38" s="273"/>
      <c r="EC38" s="273"/>
      <c r="ED38" s="290"/>
      <c r="EE38" s="290"/>
      <c r="EF38" s="273"/>
      <c r="EG38" s="273"/>
      <c r="EH38" s="290"/>
      <c r="EI38" s="290"/>
      <c r="EJ38" s="273"/>
      <c r="EK38" s="273"/>
      <c r="EL38" s="290"/>
      <c r="EM38" s="290"/>
      <c r="EN38" s="273"/>
      <c r="EO38" s="273"/>
      <c r="EP38" s="290"/>
      <c r="EQ38" s="290"/>
      <c r="ER38" s="273"/>
      <c r="ES38" s="273"/>
      <c r="ET38" s="290"/>
      <c r="EU38" s="290"/>
      <c r="EV38" s="290"/>
      <c r="EW38" s="290"/>
      <c r="EX38" s="290"/>
      <c r="EY38" s="292"/>
      <c r="EZ38" s="273"/>
    </row>
    <row r="39" spans="1:156" ht="18.75">
      <c r="A39" t="s">
        <v>52</v>
      </c>
      <c r="D39" s="75"/>
      <c r="E39" t="e">
        <f>VLOOKUP(BD_Soumission!$C39,Tableau12[],6,FALSE)</f>
        <v>#N/A</v>
      </c>
      <c r="F39" t="e">
        <f>VLOOKUP(BD_Soumission!$C39,Tableau12[],93,FALSE)</f>
        <v>#N/A</v>
      </c>
      <c r="G39" t="e">
        <f>VLOOKUP(BD_Soumission!$C39,Tableau12[],2,FALSE)</f>
        <v>#N/A</v>
      </c>
      <c r="H39" t="e">
        <f>VLOOKUP(BD_Soumission!$G39,Tableau_client[],2,FALSE)</f>
        <v>#N/A</v>
      </c>
      <c r="I39" t="e">
        <f>VLOOKUP(BD_Soumission!$G39,Tableau_client[],3,FALSE)</f>
        <v>#N/A</v>
      </c>
      <c r="J39" t="e">
        <f>VLOOKUP(BD_Soumission!$G39,Tableau_client[],4,FALSE)</f>
        <v>#N/A</v>
      </c>
      <c r="K39" t="e">
        <f>VLOOKUP(BD_Soumission!$G39,Tableau_client[],6,FALSE)</f>
        <v>#N/A</v>
      </c>
      <c r="L39" t="e">
        <f>VLOOKUP(BD_Soumission!$C39,Tableau12[],44,FALSE)</f>
        <v>#N/A</v>
      </c>
      <c r="M39" t="e">
        <f>VLOOKUP(BD_Soumission!$C39,Tableau12[],45,FALSE)</f>
        <v>#N/A</v>
      </c>
      <c r="N39" t="e">
        <f>VLOOKUP(BD_Soumission!$G39,Tableau_client[],5,FALSE)</f>
        <v>#N/A</v>
      </c>
      <c r="O39" t="e">
        <f>VLOOKUP(BD_Soumission!$G39,Tableau_client[],7,FALSE)</f>
        <v>#N/A</v>
      </c>
      <c r="P39" t="e">
        <f>VLOOKUP(BD_Soumission!$C39,Tableau12[],7,FALSE)</f>
        <v>#N/A</v>
      </c>
      <c r="Q39" t="e">
        <f>VLOOKUP(BD_Soumission!$C39,Tableau12[],8,FALSE)</f>
        <v>#N/A</v>
      </c>
      <c r="R39" s="30"/>
      <c r="S39" t="e">
        <f>VLOOKUP(BD_Soumission!$C39,Tableau12[],3,FALSE)</f>
        <v>#N/A</v>
      </c>
      <c r="T39" s="75"/>
      <c r="Z39" s="266"/>
      <c r="AA39" s="122"/>
      <c r="AB39" s="75"/>
      <c r="AH39" s="242"/>
      <c r="AI39" s="122"/>
      <c r="AJ39" s="75"/>
      <c r="AP39" s="242"/>
      <c r="AQ39" s="122"/>
      <c r="AR39" s="75"/>
      <c r="AX39" s="242"/>
      <c r="AY39" s="122"/>
      <c r="AZ39" s="75"/>
      <c r="BF39" s="242"/>
      <c r="BG39" s="122"/>
      <c r="BH39" s="75"/>
      <c r="BN39" s="242"/>
      <c r="BO39" s="122"/>
      <c r="BP39" s="75"/>
      <c r="BV39" s="242"/>
      <c r="BW39" s="122"/>
      <c r="BX39" s="75"/>
      <c r="CD39" s="242"/>
      <c r="CE39" s="122"/>
      <c r="CF39" s="75"/>
      <c r="CL39" s="242"/>
      <c r="CM39" s="122"/>
      <c r="CN39" s="75"/>
      <c r="CT39" s="242"/>
      <c r="CU39" s="122"/>
      <c r="CV39" s="75"/>
      <c r="DB39" s="242"/>
      <c r="DC39" s="122"/>
      <c r="DD39" s="75"/>
      <c r="DJ39" s="242"/>
      <c r="DK39" s="122"/>
      <c r="DL39" s="75"/>
      <c r="DR39" s="242"/>
      <c r="DS39" s="122"/>
      <c r="DT39" s="75"/>
      <c r="DZ39" s="242"/>
      <c r="EA39" s="122"/>
      <c r="ED39" s="122"/>
      <c r="EE39" s="122"/>
      <c r="EH39" s="122"/>
      <c r="EI39" s="122"/>
      <c r="EL39" s="122"/>
      <c r="EM39" s="122"/>
      <c r="EP39" s="122"/>
      <c r="EQ39" s="122"/>
      <c r="ET39" s="122"/>
      <c r="EU39" s="122"/>
      <c r="EV39" s="122"/>
      <c r="EW39" s="122"/>
      <c r="EX39" s="122"/>
      <c r="EY39" s="47"/>
    </row>
    <row r="40" spans="1:156" ht="18.75">
      <c r="A40" s="273" t="s">
        <v>53</v>
      </c>
      <c r="B40" s="273"/>
      <c r="C40" s="273"/>
      <c r="D40" s="285"/>
      <c r="E40" s="273" t="e">
        <f>VLOOKUP(BD_Soumission!$C40,Tableau12[],6,FALSE)</f>
        <v>#N/A</v>
      </c>
      <c r="F40" s="273" t="e">
        <f>VLOOKUP(BD_Soumission!$C40,Tableau12[],93,FALSE)</f>
        <v>#N/A</v>
      </c>
      <c r="G40" s="273" t="e">
        <f>VLOOKUP(BD_Soumission!$C40,Tableau12[],2,FALSE)</f>
        <v>#N/A</v>
      </c>
      <c r="H40" s="273" t="e">
        <f>VLOOKUP(BD_Soumission!$G40,Tableau_client[],2,FALSE)</f>
        <v>#N/A</v>
      </c>
      <c r="I40" s="273" t="e">
        <f>VLOOKUP(BD_Soumission!$G40,Tableau_client[],3,FALSE)</f>
        <v>#N/A</v>
      </c>
      <c r="J40" s="273" t="e">
        <f>VLOOKUP(BD_Soumission!$G40,Tableau_client[],4,FALSE)</f>
        <v>#N/A</v>
      </c>
      <c r="K40" s="273" t="e">
        <f>VLOOKUP(BD_Soumission!$G40,Tableau_client[],6,FALSE)</f>
        <v>#N/A</v>
      </c>
      <c r="L40" s="273" t="e">
        <f>VLOOKUP(BD_Soumission!$C40,Tableau12[],44,FALSE)</f>
        <v>#N/A</v>
      </c>
      <c r="M40" s="273" t="e">
        <f>VLOOKUP(BD_Soumission!$C40,Tableau12[],45,FALSE)</f>
        <v>#N/A</v>
      </c>
      <c r="N40" s="273" t="e">
        <f>VLOOKUP(BD_Soumission!$G40,Tableau_client[],5,FALSE)</f>
        <v>#N/A</v>
      </c>
      <c r="O40" s="273" t="e">
        <f>VLOOKUP(BD_Soumission!$G40,Tableau_client[],7,FALSE)</f>
        <v>#N/A</v>
      </c>
      <c r="P40" s="273" t="e">
        <f>VLOOKUP(BD_Soumission!$C40,Tableau12[],7,FALSE)</f>
        <v>#N/A</v>
      </c>
      <c r="Q40" s="273" t="e">
        <f>VLOOKUP(BD_Soumission!$C40,Tableau12[],8,FALSE)</f>
        <v>#N/A</v>
      </c>
      <c r="R40" s="286"/>
      <c r="S40" s="273" t="e">
        <f>VLOOKUP(BD_Soumission!$C40,Tableau12[],3,FALSE)</f>
        <v>#N/A</v>
      </c>
      <c r="T40" s="285"/>
      <c r="U40" s="273"/>
      <c r="V40" s="273"/>
      <c r="W40" s="273"/>
      <c r="X40" s="273"/>
      <c r="Y40" s="273"/>
      <c r="Z40" s="266"/>
      <c r="AA40" s="290"/>
      <c r="AB40" s="285"/>
      <c r="AC40" s="273"/>
      <c r="AD40" s="273"/>
      <c r="AE40" s="273"/>
      <c r="AF40" s="273"/>
      <c r="AG40" s="273"/>
      <c r="AH40" s="291"/>
      <c r="AI40" s="290"/>
      <c r="AJ40" s="285"/>
      <c r="AK40" s="273"/>
      <c r="AL40" s="273"/>
      <c r="AM40" s="273"/>
      <c r="AN40" s="273"/>
      <c r="AO40" s="273"/>
      <c r="AP40" s="291"/>
      <c r="AQ40" s="290"/>
      <c r="AR40" s="285"/>
      <c r="AS40" s="273"/>
      <c r="AT40" s="273"/>
      <c r="AU40" s="273"/>
      <c r="AV40" s="273"/>
      <c r="AW40" s="273"/>
      <c r="AX40" s="291"/>
      <c r="AY40" s="290"/>
      <c r="AZ40" s="285"/>
      <c r="BA40" s="273"/>
      <c r="BB40" s="273"/>
      <c r="BC40" s="273"/>
      <c r="BD40" s="273"/>
      <c r="BE40" s="273"/>
      <c r="BF40" s="291"/>
      <c r="BG40" s="290"/>
      <c r="BH40" s="285"/>
      <c r="BI40" s="273"/>
      <c r="BJ40" s="273"/>
      <c r="BK40" s="273"/>
      <c r="BL40" s="273"/>
      <c r="BM40" s="273"/>
      <c r="BN40" s="291"/>
      <c r="BO40" s="290"/>
      <c r="BP40" s="285"/>
      <c r="BQ40" s="273"/>
      <c r="BR40" s="273"/>
      <c r="BS40" s="273"/>
      <c r="BT40" s="273"/>
      <c r="BU40" s="273"/>
      <c r="BV40" s="291"/>
      <c r="BW40" s="290"/>
      <c r="BX40" s="285"/>
      <c r="BY40" s="273"/>
      <c r="BZ40" s="273"/>
      <c r="CA40" s="273"/>
      <c r="CB40" s="273"/>
      <c r="CC40" s="273"/>
      <c r="CD40" s="291"/>
      <c r="CE40" s="290"/>
      <c r="CF40" s="285"/>
      <c r="CG40" s="273"/>
      <c r="CH40" s="273"/>
      <c r="CI40" s="273"/>
      <c r="CJ40" s="273"/>
      <c r="CK40" s="273"/>
      <c r="CL40" s="291"/>
      <c r="CM40" s="290"/>
      <c r="CN40" s="285"/>
      <c r="CO40" s="273"/>
      <c r="CP40" s="273"/>
      <c r="CQ40" s="273"/>
      <c r="CR40" s="273"/>
      <c r="CS40" s="273"/>
      <c r="CT40" s="291"/>
      <c r="CU40" s="290"/>
      <c r="CV40" s="285"/>
      <c r="CW40" s="273"/>
      <c r="CX40" s="273"/>
      <c r="CY40" s="273"/>
      <c r="CZ40" s="273"/>
      <c r="DA40" s="273"/>
      <c r="DB40" s="291"/>
      <c r="DC40" s="290"/>
      <c r="DD40" s="285"/>
      <c r="DE40" s="273"/>
      <c r="DF40" s="273"/>
      <c r="DG40" s="273"/>
      <c r="DH40" s="273"/>
      <c r="DI40" s="273"/>
      <c r="DJ40" s="291"/>
      <c r="DK40" s="290"/>
      <c r="DL40" s="285"/>
      <c r="DM40" s="273"/>
      <c r="DN40" s="273"/>
      <c r="DO40" s="273"/>
      <c r="DP40" s="273"/>
      <c r="DQ40" s="273"/>
      <c r="DR40" s="291"/>
      <c r="DS40" s="290"/>
      <c r="DT40" s="285"/>
      <c r="DU40" s="273"/>
      <c r="DV40" s="273"/>
      <c r="DW40" s="273"/>
      <c r="DX40" s="273"/>
      <c r="DY40" s="273"/>
      <c r="DZ40" s="291"/>
      <c r="EA40" s="290"/>
      <c r="EB40" s="273"/>
      <c r="EC40" s="273"/>
      <c r="ED40" s="290"/>
      <c r="EE40" s="290"/>
      <c r="EF40" s="273"/>
      <c r="EG40" s="273"/>
      <c r="EH40" s="290"/>
      <c r="EI40" s="290"/>
      <c r="EJ40" s="273"/>
      <c r="EK40" s="273"/>
      <c r="EL40" s="290"/>
      <c r="EM40" s="290"/>
      <c r="EN40" s="273"/>
      <c r="EO40" s="273"/>
      <c r="EP40" s="290"/>
      <c r="EQ40" s="290"/>
      <c r="ER40" s="273"/>
      <c r="ES40" s="273"/>
      <c r="ET40" s="290"/>
      <c r="EU40" s="290"/>
      <c r="EV40" s="290"/>
      <c r="EW40" s="290"/>
      <c r="EX40" s="290"/>
      <c r="EY40" s="292"/>
      <c r="EZ40" s="273"/>
    </row>
    <row r="41" spans="1:156" ht="18.75">
      <c r="A41" t="s">
        <v>54</v>
      </c>
      <c r="D41" s="75"/>
      <c r="E41" t="e">
        <f>VLOOKUP(BD_Soumission!$C41,Tableau12[],6,FALSE)</f>
        <v>#N/A</v>
      </c>
      <c r="F41" t="e">
        <f>VLOOKUP(BD_Soumission!$C41,Tableau12[],93,FALSE)</f>
        <v>#N/A</v>
      </c>
      <c r="G41" t="e">
        <f>VLOOKUP(BD_Soumission!$C41,Tableau12[],2,FALSE)</f>
        <v>#N/A</v>
      </c>
      <c r="H41" t="e">
        <f>VLOOKUP(BD_Soumission!$G41,Tableau_client[],2,FALSE)</f>
        <v>#N/A</v>
      </c>
      <c r="I41" t="e">
        <f>VLOOKUP(BD_Soumission!$G41,Tableau_client[],3,FALSE)</f>
        <v>#N/A</v>
      </c>
      <c r="J41" t="e">
        <f>VLOOKUP(BD_Soumission!$G41,Tableau_client[],4,FALSE)</f>
        <v>#N/A</v>
      </c>
      <c r="K41" t="e">
        <f>VLOOKUP(BD_Soumission!$G41,Tableau_client[],6,FALSE)</f>
        <v>#N/A</v>
      </c>
      <c r="L41" t="e">
        <f>VLOOKUP(BD_Soumission!$C41,Tableau12[],44,FALSE)</f>
        <v>#N/A</v>
      </c>
      <c r="M41" t="e">
        <f>VLOOKUP(BD_Soumission!$C41,Tableau12[],45,FALSE)</f>
        <v>#N/A</v>
      </c>
      <c r="N41" t="e">
        <f>VLOOKUP(BD_Soumission!$G41,Tableau_client[],5,FALSE)</f>
        <v>#N/A</v>
      </c>
      <c r="O41" t="e">
        <f>VLOOKUP(BD_Soumission!$G41,Tableau_client[],7,FALSE)</f>
        <v>#N/A</v>
      </c>
      <c r="P41" t="e">
        <f>VLOOKUP(BD_Soumission!$C41,Tableau12[],7,FALSE)</f>
        <v>#N/A</v>
      </c>
      <c r="Q41" t="e">
        <f>VLOOKUP(BD_Soumission!$C41,Tableau12[],8,FALSE)</f>
        <v>#N/A</v>
      </c>
      <c r="R41" s="30"/>
      <c r="S41" t="e">
        <f>VLOOKUP(BD_Soumission!$C41,Tableau12[],3,FALSE)</f>
        <v>#N/A</v>
      </c>
      <c r="T41" s="75"/>
      <c r="Z41" s="266"/>
      <c r="AA41" s="122"/>
      <c r="AB41" s="75"/>
      <c r="AH41" s="242"/>
      <c r="AI41" s="122"/>
      <c r="AJ41" s="75"/>
      <c r="AP41" s="242"/>
      <c r="AQ41" s="122"/>
      <c r="AR41" s="75"/>
      <c r="AX41" s="242"/>
      <c r="AY41" s="122"/>
      <c r="AZ41" s="75"/>
      <c r="BF41" s="242"/>
      <c r="BG41" s="122"/>
      <c r="BH41" s="75"/>
      <c r="BN41" s="242"/>
      <c r="BO41" s="122"/>
      <c r="BP41" s="75"/>
      <c r="BV41" s="242"/>
      <c r="BW41" s="122"/>
      <c r="BX41" s="75"/>
      <c r="CD41" s="242"/>
      <c r="CE41" s="122"/>
      <c r="CF41" s="75"/>
      <c r="CL41" s="242"/>
      <c r="CM41" s="122"/>
      <c r="CN41" s="75"/>
      <c r="CT41" s="242"/>
      <c r="CU41" s="122"/>
      <c r="CV41" s="75"/>
      <c r="DB41" s="242"/>
      <c r="DC41" s="122"/>
      <c r="DD41" s="75"/>
      <c r="DJ41" s="242"/>
      <c r="DK41" s="122"/>
      <c r="DL41" s="75"/>
      <c r="DR41" s="242"/>
      <c r="DS41" s="122"/>
      <c r="DT41" s="75"/>
      <c r="DZ41" s="242"/>
      <c r="EA41" s="122"/>
      <c r="ED41" s="122"/>
      <c r="EE41" s="122"/>
      <c r="EH41" s="122"/>
      <c r="EI41" s="122"/>
      <c r="EL41" s="122"/>
      <c r="EM41" s="122"/>
      <c r="EP41" s="122"/>
      <c r="EQ41" s="122"/>
      <c r="ET41" s="122"/>
      <c r="EU41" s="122"/>
      <c r="EV41" s="122"/>
      <c r="EW41" s="122"/>
      <c r="EX41" s="122"/>
      <c r="EY41" s="47"/>
    </row>
    <row r="42" spans="1:156" ht="18.75">
      <c r="A42" s="273" t="s">
        <v>55</v>
      </c>
      <c r="B42" s="273"/>
      <c r="C42" s="273"/>
      <c r="D42" s="285"/>
      <c r="E42" s="273" t="e">
        <f>VLOOKUP(BD_Soumission!$C42,Tableau12[],6,FALSE)</f>
        <v>#N/A</v>
      </c>
      <c r="F42" s="273" t="e">
        <f>VLOOKUP(BD_Soumission!$C42,Tableau12[],93,FALSE)</f>
        <v>#N/A</v>
      </c>
      <c r="G42" s="273" t="e">
        <f>VLOOKUP(BD_Soumission!$C42,Tableau12[],2,FALSE)</f>
        <v>#N/A</v>
      </c>
      <c r="H42" s="273" t="e">
        <f>VLOOKUP(BD_Soumission!$G42,Tableau_client[],2,FALSE)</f>
        <v>#N/A</v>
      </c>
      <c r="I42" s="273" t="e">
        <f>VLOOKUP(BD_Soumission!$G42,Tableau_client[],3,FALSE)</f>
        <v>#N/A</v>
      </c>
      <c r="J42" s="273" t="e">
        <f>VLOOKUP(BD_Soumission!$G42,Tableau_client[],4,FALSE)</f>
        <v>#N/A</v>
      </c>
      <c r="K42" s="273" t="e">
        <f>VLOOKUP(BD_Soumission!$G42,Tableau_client[],6,FALSE)</f>
        <v>#N/A</v>
      </c>
      <c r="L42" s="273" t="e">
        <f>VLOOKUP(BD_Soumission!$C42,Tableau12[],44,FALSE)</f>
        <v>#N/A</v>
      </c>
      <c r="M42" s="273" t="e">
        <f>VLOOKUP(BD_Soumission!$C42,Tableau12[],45,FALSE)</f>
        <v>#N/A</v>
      </c>
      <c r="N42" s="273" t="e">
        <f>VLOOKUP(BD_Soumission!$G42,Tableau_client[],5,FALSE)</f>
        <v>#N/A</v>
      </c>
      <c r="O42" s="273" t="e">
        <f>VLOOKUP(BD_Soumission!$G42,Tableau_client[],7,FALSE)</f>
        <v>#N/A</v>
      </c>
      <c r="P42" s="273" t="e">
        <f>VLOOKUP(BD_Soumission!$C42,Tableau12[],7,FALSE)</f>
        <v>#N/A</v>
      </c>
      <c r="Q42" s="273" t="e">
        <f>VLOOKUP(BD_Soumission!$C42,Tableau12[],8,FALSE)</f>
        <v>#N/A</v>
      </c>
      <c r="R42" s="286"/>
      <c r="S42" s="273" t="e">
        <f>VLOOKUP(BD_Soumission!$C42,Tableau12[],3,FALSE)</f>
        <v>#N/A</v>
      </c>
      <c r="T42" s="285"/>
      <c r="U42" s="273"/>
      <c r="V42" s="273"/>
      <c r="W42" s="273"/>
      <c r="X42" s="273"/>
      <c r="Y42" s="273"/>
      <c r="Z42" s="266"/>
      <c r="AA42" s="290"/>
      <c r="AB42" s="285"/>
      <c r="AC42" s="273"/>
      <c r="AD42" s="273"/>
      <c r="AE42" s="273"/>
      <c r="AF42" s="273"/>
      <c r="AG42" s="273"/>
      <c r="AH42" s="291"/>
      <c r="AI42" s="290"/>
      <c r="AJ42" s="285"/>
      <c r="AK42" s="273"/>
      <c r="AL42" s="273"/>
      <c r="AM42" s="273"/>
      <c r="AN42" s="273"/>
      <c r="AO42" s="273"/>
      <c r="AP42" s="291"/>
      <c r="AQ42" s="290"/>
      <c r="AR42" s="285"/>
      <c r="AS42" s="273"/>
      <c r="AT42" s="273"/>
      <c r="AU42" s="273"/>
      <c r="AV42" s="273"/>
      <c r="AW42" s="273"/>
      <c r="AX42" s="291"/>
      <c r="AY42" s="290"/>
      <c r="AZ42" s="285"/>
      <c r="BA42" s="273"/>
      <c r="BB42" s="273"/>
      <c r="BC42" s="273"/>
      <c r="BD42" s="273"/>
      <c r="BE42" s="273"/>
      <c r="BF42" s="291"/>
      <c r="BG42" s="290"/>
      <c r="BH42" s="285"/>
      <c r="BI42" s="273"/>
      <c r="BJ42" s="273"/>
      <c r="BK42" s="273"/>
      <c r="BL42" s="273"/>
      <c r="BM42" s="273"/>
      <c r="BN42" s="291"/>
      <c r="BO42" s="290"/>
      <c r="BP42" s="285"/>
      <c r="BQ42" s="273"/>
      <c r="BR42" s="273"/>
      <c r="BS42" s="273"/>
      <c r="BT42" s="273"/>
      <c r="BU42" s="273"/>
      <c r="BV42" s="291"/>
      <c r="BW42" s="290"/>
      <c r="BX42" s="285"/>
      <c r="BY42" s="273"/>
      <c r="BZ42" s="273"/>
      <c r="CA42" s="273"/>
      <c r="CB42" s="273"/>
      <c r="CC42" s="273"/>
      <c r="CD42" s="291"/>
      <c r="CE42" s="290"/>
      <c r="CF42" s="285"/>
      <c r="CG42" s="273"/>
      <c r="CH42" s="273"/>
      <c r="CI42" s="273"/>
      <c r="CJ42" s="273"/>
      <c r="CK42" s="273"/>
      <c r="CL42" s="291"/>
      <c r="CM42" s="290"/>
      <c r="CN42" s="285"/>
      <c r="CO42" s="273"/>
      <c r="CP42" s="273"/>
      <c r="CQ42" s="273"/>
      <c r="CR42" s="273"/>
      <c r="CS42" s="273"/>
      <c r="CT42" s="291"/>
      <c r="CU42" s="290"/>
      <c r="CV42" s="285"/>
      <c r="CW42" s="273"/>
      <c r="CX42" s="273"/>
      <c r="CY42" s="273"/>
      <c r="CZ42" s="273"/>
      <c r="DA42" s="273"/>
      <c r="DB42" s="291"/>
      <c r="DC42" s="290"/>
      <c r="DD42" s="285"/>
      <c r="DE42" s="273"/>
      <c r="DF42" s="273"/>
      <c r="DG42" s="273"/>
      <c r="DH42" s="273"/>
      <c r="DI42" s="273"/>
      <c r="DJ42" s="291"/>
      <c r="DK42" s="290"/>
      <c r="DL42" s="285"/>
      <c r="DM42" s="273"/>
      <c r="DN42" s="273"/>
      <c r="DO42" s="273"/>
      <c r="DP42" s="273"/>
      <c r="DQ42" s="273"/>
      <c r="DR42" s="291"/>
      <c r="DS42" s="290"/>
      <c r="DT42" s="285"/>
      <c r="DU42" s="273"/>
      <c r="DV42" s="273"/>
      <c r="DW42" s="273"/>
      <c r="DX42" s="273"/>
      <c r="DY42" s="273"/>
      <c r="DZ42" s="291"/>
      <c r="EA42" s="290"/>
      <c r="EB42" s="273"/>
      <c r="EC42" s="273"/>
      <c r="ED42" s="290"/>
      <c r="EE42" s="290"/>
      <c r="EF42" s="273"/>
      <c r="EG42" s="273"/>
      <c r="EH42" s="290"/>
      <c r="EI42" s="290"/>
      <c r="EJ42" s="273"/>
      <c r="EK42" s="273"/>
      <c r="EL42" s="290"/>
      <c r="EM42" s="290"/>
      <c r="EN42" s="273"/>
      <c r="EO42" s="273"/>
      <c r="EP42" s="290"/>
      <c r="EQ42" s="290"/>
      <c r="ER42" s="273"/>
      <c r="ES42" s="273"/>
      <c r="ET42" s="290"/>
      <c r="EU42" s="290"/>
      <c r="EV42" s="290"/>
      <c r="EW42" s="290"/>
      <c r="EX42" s="290"/>
      <c r="EY42" s="292"/>
      <c r="EZ42" s="273"/>
    </row>
    <row r="43" spans="1:156" ht="18.75">
      <c r="A43" t="s">
        <v>56</v>
      </c>
      <c r="D43" s="75"/>
      <c r="E43" t="e">
        <f>VLOOKUP(BD_Soumission!$C43,Tableau12[],6,FALSE)</f>
        <v>#N/A</v>
      </c>
      <c r="F43" t="e">
        <f>VLOOKUP(BD_Soumission!$C43,Tableau12[],93,FALSE)</f>
        <v>#N/A</v>
      </c>
      <c r="G43" t="e">
        <f>VLOOKUP(BD_Soumission!$C43,Tableau12[],2,FALSE)</f>
        <v>#N/A</v>
      </c>
      <c r="H43" t="e">
        <f>VLOOKUP(BD_Soumission!$G43,Tableau_client[],2,FALSE)</f>
        <v>#N/A</v>
      </c>
      <c r="I43" t="e">
        <f>VLOOKUP(BD_Soumission!$G43,Tableau_client[],3,FALSE)</f>
        <v>#N/A</v>
      </c>
      <c r="J43" t="e">
        <f>VLOOKUP(BD_Soumission!$G43,Tableau_client[],4,FALSE)</f>
        <v>#N/A</v>
      </c>
      <c r="K43" t="e">
        <f>VLOOKUP(BD_Soumission!$G43,Tableau_client[],6,FALSE)</f>
        <v>#N/A</v>
      </c>
      <c r="L43" t="e">
        <f>VLOOKUP(BD_Soumission!$C43,Tableau12[],44,FALSE)</f>
        <v>#N/A</v>
      </c>
      <c r="M43" t="e">
        <f>VLOOKUP(BD_Soumission!$C43,Tableau12[],45,FALSE)</f>
        <v>#N/A</v>
      </c>
      <c r="N43" t="e">
        <f>VLOOKUP(BD_Soumission!$G43,Tableau_client[],5,FALSE)</f>
        <v>#N/A</v>
      </c>
      <c r="O43" t="e">
        <f>VLOOKUP(BD_Soumission!$G43,Tableau_client[],7,FALSE)</f>
        <v>#N/A</v>
      </c>
      <c r="P43" t="e">
        <f>VLOOKUP(BD_Soumission!$C43,Tableau12[],7,FALSE)</f>
        <v>#N/A</v>
      </c>
      <c r="Q43" t="e">
        <f>VLOOKUP(BD_Soumission!$C43,Tableau12[],8,FALSE)</f>
        <v>#N/A</v>
      </c>
      <c r="R43" s="30"/>
      <c r="S43" t="e">
        <f>VLOOKUP(BD_Soumission!$C43,Tableau12[],3,FALSE)</f>
        <v>#N/A</v>
      </c>
      <c r="T43" s="75"/>
      <c r="Z43" s="266"/>
      <c r="AA43" s="122"/>
      <c r="AB43" s="75"/>
      <c r="AH43" s="242"/>
      <c r="AI43" s="122"/>
      <c r="AJ43" s="75"/>
      <c r="AP43" s="242"/>
      <c r="AQ43" s="122"/>
      <c r="AR43" s="75"/>
      <c r="AX43" s="242"/>
      <c r="AY43" s="122"/>
      <c r="AZ43" s="75"/>
      <c r="BF43" s="242"/>
      <c r="BG43" s="122"/>
      <c r="BH43" s="75"/>
      <c r="BN43" s="242"/>
      <c r="BO43" s="122"/>
      <c r="BP43" s="75"/>
      <c r="BV43" s="242"/>
      <c r="BW43" s="122"/>
      <c r="BX43" s="75"/>
      <c r="CD43" s="242"/>
      <c r="CE43" s="122"/>
      <c r="CF43" s="75"/>
      <c r="CL43" s="242"/>
      <c r="CM43" s="122"/>
      <c r="CN43" s="75"/>
      <c r="CT43" s="242"/>
      <c r="CU43" s="122"/>
      <c r="CV43" s="75"/>
      <c r="DB43" s="242"/>
      <c r="DC43" s="122"/>
      <c r="DD43" s="75"/>
      <c r="DJ43" s="242"/>
      <c r="DK43" s="122"/>
      <c r="DL43" s="75"/>
      <c r="DR43" s="242"/>
      <c r="DS43" s="122"/>
      <c r="DT43" s="75"/>
      <c r="DZ43" s="242"/>
      <c r="EA43" s="122"/>
      <c r="ED43" s="122"/>
      <c r="EE43" s="122"/>
      <c r="EH43" s="122"/>
      <c r="EI43" s="122"/>
      <c r="EL43" s="122"/>
      <c r="EM43" s="122"/>
      <c r="EP43" s="122"/>
      <c r="EQ43" s="122"/>
      <c r="ET43" s="122"/>
      <c r="EU43" s="122"/>
      <c r="EV43" s="122"/>
      <c r="EW43" s="122"/>
      <c r="EX43" s="122"/>
      <c r="EY43" s="47"/>
    </row>
    <row r="44" spans="1:156" ht="18.75">
      <c r="A44" s="273" t="s">
        <v>57</v>
      </c>
      <c r="B44" s="273">
        <v>6</v>
      </c>
      <c r="C44" s="273"/>
      <c r="D44" s="285">
        <v>43657</v>
      </c>
      <c r="E44" s="273" t="e">
        <f>VLOOKUP(BD_Soumission!$C44,Tableau12[],6,FALSE)</f>
        <v>#N/A</v>
      </c>
      <c r="F44" s="273" t="e">
        <f>VLOOKUP(BD_Soumission!$C44,Tableau12[],93,FALSE)</f>
        <v>#N/A</v>
      </c>
      <c r="G44" s="273" t="e">
        <f>VLOOKUP(BD_Soumission!$C44,Tableau12[],2,FALSE)</f>
        <v>#N/A</v>
      </c>
      <c r="H44" s="273" t="e">
        <f>VLOOKUP(BD_Soumission!$G44,Tableau_client[],2,FALSE)</f>
        <v>#N/A</v>
      </c>
      <c r="I44" s="273" t="e">
        <f>VLOOKUP(BD_Soumission!$G44,Tableau_client[],3,FALSE)</f>
        <v>#N/A</v>
      </c>
      <c r="J44" s="273" t="e">
        <f>VLOOKUP(BD_Soumission!$G44,Tableau_client[],4,FALSE)</f>
        <v>#N/A</v>
      </c>
      <c r="K44" s="273" t="e">
        <f>VLOOKUP(BD_Soumission!$G44,Tableau_client[],6,FALSE)</f>
        <v>#N/A</v>
      </c>
      <c r="L44" s="273" t="s">
        <v>798</v>
      </c>
      <c r="M44" s="273">
        <v>1</v>
      </c>
      <c r="N44" s="273" t="e">
        <f>VLOOKUP(BD_Soumission!$G44,Tableau_client[],5,FALSE)</f>
        <v>#N/A</v>
      </c>
      <c r="O44" s="273" t="e">
        <f>VLOOKUP(BD_Soumission!$G44,Tableau_client[],7,FALSE)</f>
        <v>#N/A</v>
      </c>
      <c r="P44" s="273" t="e">
        <f>VLOOKUP(BD_Soumission!$C44,Tableau12[],7,FALSE)</f>
        <v>#N/A</v>
      </c>
      <c r="Q44" s="273" t="e">
        <f>VLOOKUP(BD_Soumission!$C44,Tableau12[],8,FALSE)</f>
        <v>#N/A</v>
      </c>
      <c r="R44" s="286"/>
      <c r="S44" s="273" t="e">
        <f>VLOOKUP(BD_Soumission!$C44,Tableau12[],3,FALSE)</f>
        <v>#N/A</v>
      </c>
      <c r="T44" s="285"/>
      <c r="U44" s="273"/>
      <c r="V44" s="273"/>
      <c r="W44" s="289"/>
      <c r="X44" s="293"/>
      <c r="Y44" s="273"/>
      <c r="Z44" s="266"/>
      <c r="AA44" s="290"/>
      <c r="AB44" s="285"/>
      <c r="AC44" s="273"/>
      <c r="AD44" s="273"/>
      <c r="AE44" s="273"/>
      <c r="AF44" s="273"/>
      <c r="AG44" s="273"/>
      <c r="AH44" s="291"/>
      <c r="AI44" s="290"/>
      <c r="AJ44" s="285"/>
      <c r="AK44" s="273"/>
      <c r="AL44" s="273"/>
      <c r="AM44" s="273"/>
      <c r="AN44" s="273"/>
      <c r="AO44" s="273"/>
      <c r="AP44" s="291"/>
      <c r="AQ44" s="290"/>
      <c r="AR44" s="285"/>
      <c r="AS44" s="273"/>
      <c r="AT44" s="273"/>
      <c r="AU44" s="273"/>
      <c r="AV44" s="273"/>
      <c r="AW44" s="273"/>
      <c r="AX44" s="291"/>
      <c r="AY44" s="290"/>
      <c r="AZ44" s="285"/>
      <c r="BA44" s="273"/>
      <c r="BB44" s="273"/>
      <c r="BC44" s="273"/>
      <c r="BD44" s="273"/>
      <c r="BE44" s="273"/>
      <c r="BF44" s="291"/>
      <c r="BG44" s="290"/>
      <c r="BH44" s="285"/>
      <c r="BI44" s="273"/>
      <c r="BJ44" s="273"/>
      <c r="BK44" s="273"/>
      <c r="BL44" s="273"/>
      <c r="BM44" s="273"/>
      <c r="BN44" s="291"/>
      <c r="BO44" s="290"/>
      <c r="BP44" s="285"/>
      <c r="BQ44" s="273"/>
      <c r="BR44" s="273"/>
      <c r="BS44" s="273"/>
      <c r="BT44" s="273"/>
      <c r="BU44" s="273"/>
      <c r="BV44" s="291"/>
      <c r="BW44" s="290"/>
      <c r="BX44" s="285"/>
      <c r="BY44" s="273"/>
      <c r="BZ44" s="273"/>
      <c r="CA44" s="273"/>
      <c r="CB44" s="273"/>
      <c r="CC44" s="273"/>
      <c r="CD44" s="291"/>
      <c r="CE44" s="290"/>
      <c r="CF44" s="285"/>
      <c r="CG44" s="273"/>
      <c r="CH44" s="273"/>
      <c r="CI44" s="273"/>
      <c r="CJ44" s="273"/>
      <c r="CK44" s="273"/>
      <c r="CL44" s="291"/>
      <c r="CM44" s="290"/>
      <c r="CN44" s="285"/>
      <c r="CO44" s="273"/>
      <c r="CP44" s="273"/>
      <c r="CQ44" s="273"/>
      <c r="CR44" s="273"/>
      <c r="CS44" s="273"/>
      <c r="CT44" s="291"/>
      <c r="CU44" s="290"/>
      <c r="CV44" s="285"/>
      <c r="CW44" s="273"/>
      <c r="CX44" s="273"/>
      <c r="CY44" s="273"/>
      <c r="CZ44" s="273"/>
      <c r="DA44" s="273"/>
      <c r="DB44" s="291"/>
      <c r="DC44" s="290"/>
      <c r="DD44" s="285"/>
      <c r="DE44" s="273"/>
      <c r="DF44" s="273"/>
      <c r="DG44" s="273"/>
      <c r="DH44" s="273"/>
      <c r="DI44" s="273"/>
      <c r="DJ44" s="291"/>
      <c r="DK44" s="290"/>
      <c r="DL44" s="285"/>
      <c r="DM44" s="273"/>
      <c r="DN44" s="273"/>
      <c r="DO44" s="273"/>
      <c r="DP44" s="273"/>
      <c r="DQ44" s="273"/>
      <c r="DR44" s="291"/>
      <c r="DS44" s="290"/>
      <c r="DT44" s="285"/>
      <c r="DU44" s="273"/>
      <c r="DV44" s="273"/>
      <c r="DW44" s="273"/>
      <c r="DX44" s="273"/>
      <c r="DY44" s="273"/>
      <c r="DZ44" s="291"/>
      <c r="EA44" s="290"/>
      <c r="EB44" s="273"/>
      <c r="EC44" s="273"/>
      <c r="ED44" s="290"/>
      <c r="EE44" s="290"/>
      <c r="EF44" s="273"/>
      <c r="EG44" s="273"/>
      <c r="EH44" s="290"/>
      <c r="EI44" s="290"/>
      <c r="EJ44" s="273"/>
      <c r="EK44" s="273"/>
      <c r="EL44" s="290"/>
      <c r="EM44" s="290"/>
      <c r="EN44" s="273"/>
      <c r="EO44" s="273"/>
      <c r="EP44" s="290"/>
      <c r="EQ44" s="290"/>
      <c r="ER44" s="273"/>
      <c r="ES44" s="273"/>
      <c r="ET44" s="290"/>
      <c r="EU44" s="290"/>
      <c r="EV44" s="290"/>
      <c r="EW44" s="290"/>
      <c r="EX44" s="290"/>
      <c r="EY44" s="292"/>
      <c r="EZ44" s="273"/>
    </row>
    <row r="45" spans="1:156" ht="18.75">
      <c r="D45" s="75"/>
      <c r="Q45"/>
      <c r="R45" s="30"/>
      <c r="T45" s="75"/>
      <c r="Z45" s="266"/>
      <c r="AA45" s="122"/>
      <c r="AB45" s="75"/>
      <c r="AH45" s="242"/>
      <c r="AI45" s="122"/>
      <c r="AJ45" s="75"/>
      <c r="AP45" s="242"/>
      <c r="AQ45" s="122"/>
      <c r="AR45" s="75"/>
      <c r="AX45" s="242"/>
      <c r="AY45" s="122"/>
      <c r="AZ45" s="75"/>
      <c r="BF45" s="242"/>
      <c r="BG45" s="122"/>
      <c r="BH45" s="75"/>
      <c r="BN45" s="242"/>
      <c r="BO45" s="122"/>
      <c r="BP45" s="75"/>
      <c r="BV45" s="242"/>
      <c r="BW45" s="122"/>
      <c r="BX45" s="75"/>
      <c r="CD45" s="242"/>
      <c r="CE45" s="122"/>
      <c r="CF45" s="75"/>
      <c r="CL45" s="242"/>
      <c r="CM45" s="122"/>
      <c r="CN45" s="75"/>
      <c r="CT45" s="242"/>
      <c r="CU45" s="122"/>
      <c r="CV45" s="75"/>
      <c r="DB45" s="242"/>
      <c r="DC45" s="122"/>
      <c r="DD45" s="75"/>
      <c r="DJ45" s="242"/>
      <c r="DK45" s="122"/>
      <c r="DL45" s="75"/>
      <c r="DR45" s="242"/>
      <c r="DS45" s="122"/>
      <c r="DT45" s="75"/>
      <c r="DZ45" s="242"/>
      <c r="EA45" s="122"/>
      <c r="ED45" s="122"/>
      <c r="EE45" s="122"/>
      <c r="EH45" s="122"/>
      <c r="EI45" s="122"/>
      <c r="EL45" s="122"/>
      <c r="EM45" s="122"/>
      <c r="EP45" s="122"/>
      <c r="EQ45" s="122"/>
      <c r="ET45" s="122"/>
      <c r="EU45" s="122"/>
      <c r="EV45" s="122"/>
      <c r="EW45" s="122"/>
      <c r="EX45" s="122"/>
      <c r="EY45" s="47"/>
    </row>
    <row r="46" spans="1:156" ht="18.75">
      <c r="A46" s="273"/>
      <c r="B46" s="273"/>
      <c r="C46" s="273"/>
      <c r="D46" s="285"/>
      <c r="E46" s="273"/>
      <c r="F46" s="273"/>
      <c r="G46" s="273"/>
      <c r="H46" s="273"/>
      <c r="I46" s="273"/>
      <c r="J46" s="273"/>
      <c r="K46" s="273"/>
      <c r="L46" s="273"/>
      <c r="M46" s="273"/>
      <c r="N46" s="273"/>
      <c r="O46" s="273"/>
      <c r="P46" s="273"/>
      <c r="Q46" s="273"/>
      <c r="R46" s="286"/>
      <c r="S46" s="273"/>
      <c r="T46" s="285"/>
      <c r="U46" s="273"/>
      <c r="V46" s="273"/>
      <c r="W46" s="273"/>
      <c r="X46" s="273"/>
      <c r="Y46" s="273"/>
      <c r="Z46" s="266"/>
      <c r="AA46" s="290"/>
      <c r="AB46" s="285"/>
      <c r="AC46" s="273"/>
      <c r="AD46" s="273"/>
      <c r="AE46" s="273"/>
      <c r="AF46" s="273"/>
      <c r="AG46" s="273"/>
      <c r="AH46" s="291"/>
      <c r="AI46" s="290"/>
      <c r="AJ46" s="285"/>
      <c r="AK46" s="273"/>
      <c r="AL46" s="273"/>
      <c r="AM46" s="273"/>
      <c r="AN46" s="273"/>
      <c r="AO46" s="273"/>
      <c r="AP46" s="291"/>
      <c r="AQ46" s="290"/>
      <c r="AR46" s="285"/>
      <c r="AS46" s="273"/>
      <c r="AT46" s="273"/>
      <c r="AU46" s="273"/>
      <c r="AV46" s="273"/>
      <c r="AW46" s="273"/>
      <c r="AX46" s="291"/>
      <c r="AY46" s="290"/>
      <c r="AZ46" s="285"/>
      <c r="BA46" s="273"/>
      <c r="BB46" s="273"/>
      <c r="BC46" s="273"/>
      <c r="BD46" s="273"/>
      <c r="BE46" s="273"/>
      <c r="BF46" s="291"/>
      <c r="BG46" s="290"/>
      <c r="BH46" s="285"/>
      <c r="BI46" s="273"/>
      <c r="BJ46" s="273"/>
      <c r="BK46" s="273"/>
      <c r="BL46" s="273"/>
      <c r="BM46" s="273"/>
      <c r="BN46" s="291"/>
      <c r="BO46" s="290"/>
      <c r="BP46" s="285"/>
      <c r="BQ46" s="273"/>
      <c r="BR46" s="273"/>
      <c r="BS46" s="273"/>
      <c r="BT46" s="273"/>
      <c r="BU46" s="273"/>
      <c r="BV46" s="291"/>
      <c r="BW46" s="290"/>
      <c r="BX46" s="285"/>
      <c r="BY46" s="273"/>
      <c r="BZ46" s="273"/>
      <c r="CA46" s="273"/>
      <c r="CB46" s="273"/>
      <c r="CC46" s="273"/>
      <c r="CD46" s="291"/>
      <c r="CE46" s="290"/>
      <c r="CF46" s="285"/>
      <c r="CG46" s="273"/>
      <c r="CH46" s="273"/>
      <c r="CI46" s="273"/>
      <c r="CJ46" s="273"/>
      <c r="CK46" s="273"/>
      <c r="CL46" s="291"/>
      <c r="CM46" s="290"/>
      <c r="CN46" s="285"/>
      <c r="CO46" s="273"/>
      <c r="CP46" s="273"/>
      <c r="CQ46" s="273"/>
      <c r="CR46" s="273"/>
      <c r="CS46" s="273"/>
      <c r="CT46" s="291"/>
      <c r="CU46" s="290"/>
      <c r="CV46" s="285"/>
      <c r="CW46" s="273"/>
      <c r="CX46" s="273"/>
      <c r="CY46" s="273"/>
      <c r="CZ46" s="273"/>
      <c r="DA46" s="273"/>
      <c r="DB46" s="291"/>
      <c r="DC46" s="290"/>
      <c r="DD46" s="285"/>
      <c r="DE46" s="273"/>
      <c r="DF46" s="273"/>
      <c r="DG46" s="273"/>
      <c r="DH46" s="273"/>
      <c r="DI46" s="273"/>
      <c r="DJ46" s="291"/>
      <c r="DK46" s="290"/>
      <c r="DL46" s="285"/>
      <c r="DM46" s="273"/>
      <c r="DN46" s="273"/>
      <c r="DO46" s="273"/>
      <c r="DP46" s="273"/>
      <c r="DQ46" s="273"/>
      <c r="DR46" s="291"/>
      <c r="DS46" s="290"/>
      <c r="DT46" s="285"/>
      <c r="DU46" s="273"/>
      <c r="DV46" s="273"/>
      <c r="DW46" s="273"/>
      <c r="DX46" s="273"/>
      <c r="DY46" s="273"/>
      <c r="DZ46" s="291"/>
      <c r="EA46" s="290"/>
      <c r="EB46" s="273"/>
      <c r="EC46" s="273"/>
      <c r="ED46" s="290"/>
      <c r="EE46" s="290"/>
      <c r="EF46" s="273"/>
      <c r="EG46" s="273"/>
      <c r="EH46" s="290"/>
      <c r="EI46" s="290"/>
      <c r="EJ46" s="273"/>
      <c r="EK46" s="273"/>
      <c r="EL46" s="290"/>
      <c r="EM46" s="290"/>
      <c r="EN46" s="273"/>
      <c r="EO46" s="273"/>
      <c r="EP46" s="290"/>
      <c r="EQ46" s="290"/>
      <c r="ER46" s="273"/>
      <c r="ES46" s="273"/>
      <c r="ET46" s="290"/>
      <c r="EU46" s="290"/>
      <c r="EV46" s="290"/>
      <c r="EW46" s="290"/>
      <c r="EX46" s="290"/>
      <c r="EY46" s="292"/>
      <c r="EZ46" s="273"/>
    </row>
    <row r="47" spans="1:156" ht="18.75">
      <c r="D47" s="75"/>
      <c r="Q47"/>
      <c r="R47" s="30"/>
      <c r="T47" s="75"/>
      <c r="Z47" s="266"/>
      <c r="AA47" s="122"/>
      <c r="AB47" s="75"/>
      <c r="AH47" s="242"/>
      <c r="AI47" s="122"/>
      <c r="AJ47" s="75"/>
      <c r="AP47" s="242"/>
      <c r="AQ47" s="122"/>
      <c r="AR47" s="75"/>
      <c r="AX47" s="242"/>
      <c r="AY47" s="122"/>
      <c r="AZ47" s="75"/>
      <c r="BF47" s="242"/>
      <c r="BG47" s="122"/>
      <c r="BH47" s="75"/>
      <c r="BN47" s="242"/>
      <c r="BO47" s="122"/>
      <c r="BP47" s="75"/>
      <c r="BV47" s="242"/>
      <c r="BW47" s="122"/>
      <c r="BX47" s="75"/>
      <c r="CD47" s="242"/>
      <c r="CE47" s="122"/>
      <c r="CF47" s="75"/>
      <c r="CL47" s="242"/>
      <c r="CM47" s="122"/>
      <c r="CN47" s="75"/>
      <c r="CT47" s="242"/>
      <c r="CU47" s="122"/>
      <c r="CV47" s="75"/>
      <c r="DB47" s="242"/>
      <c r="DC47" s="122"/>
      <c r="DD47" s="75"/>
      <c r="DJ47" s="242"/>
      <c r="DK47" s="122"/>
      <c r="DL47" s="75"/>
      <c r="DR47" s="242"/>
      <c r="DS47" s="122"/>
      <c r="DT47" s="75"/>
      <c r="DZ47" s="242"/>
      <c r="EA47" s="122"/>
      <c r="ED47" s="122"/>
      <c r="EE47" s="122"/>
      <c r="EH47" s="122"/>
      <c r="EI47" s="122"/>
      <c r="EL47" s="122"/>
      <c r="EM47" s="122"/>
      <c r="EP47" s="122"/>
      <c r="EQ47" s="122"/>
      <c r="ET47" s="122"/>
      <c r="EU47" s="122"/>
      <c r="EV47" s="122"/>
      <c r="EW47" s="122"/>
      <c r="EX47" s="122"/>
      <c r="EY47" s="47"/>
    </row>
    <row r="48" spans="1:156" ht="18.75">
      <c r="A48" s="273"/>
      <c r="B48" s="273"/>
      <c r="C48" s="273"/>
      <c r="D48" s="285"/>
      <c r="E48" s="273"/>
      <c r="F48" s="273"/>
      <c r="G48" s="273"/>
      <c r="H48" s="273"/>
      <c r="I48" s="273"/>
      <c r="J48" s="273"/>
      <c r="K48" s="273"/>
      <c r="L48" s="273"/>
      <c r="M48" s="273"/>
      <c r="N48" s="273"/>
      <c r="O48" s="273"/>
      <c r="P48" s="273"/>
      <c r="Q48" s="273"/>
      <c r="R48" s="286"/>
      <c r="S48" s="273"/>
      <c r="T48" s="285"/>
      <c r="U48" s="273"/>
      <c r="V48" s="273"/>
      <c r="W48" s="273"/>
      <c r="X48" s="273"/>
      <c r="Y48" s="273"/>
      <c r="Z48" s="266"/>
      <c r="AA48" s="290"/>
      <c r="AB48" s="285"/>
      <c r="AC48" s="273"/>
      <c r="AD48" s="273"/>
      <c r="AE48" s="273"/>
      <c r="AF48" s="273"/>
      <c r="AG48" s="273"/>
      <c r="AH48" s="291"/>
      <c r="AI48" s="290"/>
      <c r="AJ48" s="285"/>
      <c r="AK48" s="273"/>
      <c r="AL48" s="273"/>
      <c r="AM48" s="273"/>
      <c r="AN48" s="273"/>
      <c r="AO48" s="273"/>
      <c r="AP48" s="291"/>
      <c r="AQ48" s="290"/>
      <c r="AR48" s="285"/>
      <c r="AS48" s="273"/>
      <c r="AT48" s="273"/>
      <c r="AU48" s="273"/>
      <c r="AV48" s="273"/>
      <c r="AW48" s="273"/>
      <c r="AX48" s="291"/>
      <c r="AY48" s="290"/>
      <c r="AZ48" s="285"/>
      <c r="BA48" s="273"/>
      <c r="BB48" s="273"/>
      <c r="BC48" s="273"/>
      <c r="BD48" s="273"/>
      <c r="BE48" s="273"/>
      <c r="BF48" s="291"/>
      <c r="BG48" s="290"/>
      <c r="BH48" s="285"/>
      <c r="BI48" s="273"/>
      <c r="BJ48" s="273"/>
      <c r="BK48" s="273"/>
      <c r="BL48" s="273"/>
      <c r="BM48" s="273"/>
      <c r="BN48" s="291"/>
      <c r="BO48" s="290"/>
      <c r="BP48" s="285"/>
      <c r="BQ48" s="273"/>
      <c r="BR48" s="273"/>
      <c r="BS48" s="273"/>
      <c r="BT48" s="273"/>
      <c r="BU48" s="273"/>
      <c r="BV48" s="291"/>
      <c r="BW48" s="290"/>
      <c r="BX48" s="285"/>
      <c r="BY48" s="273"/>
      <c r="BZ48" s="273"/>
      <c r="CA48" s="273"/>
      <c r="CB48" s="273"/>
      <c r="CC48" s="273"/>
      <c r="CD48" s="291"/>
      <c r="CE48" s="290"/>
      <c r="CF48" s="285"/>
      <c r="CG48" s="273"/>
      <c r="CH48" s="273"/>
      <c r="CI48" s="273"/>
      <c r="CJ48" s="273"/>
      <c r="CK48" s="273"/>
      <c r="CL48" s="291"/>
      <c r="CM48" s="290"/>
      <c r="CN48" s="285"/>
      <c r="CO48" s="273"/>
      <c r="CP48" s="273"/>
      <c r="CQ48" s="273"/>
      <c r="CR48" s="273"/>
      <c r="CS48" s="273"/>
      <c r="CT48" s="291"/>
      <c r="CU48" s="290"/>
      <c r="CV48" s="285"/>
      <c r="CW48" s="273"/>
      <c r="CX48" s="273"/>
      <c r="CY48" s="273"/>
      <c r="CZ48" s="273"/>
      <c r="DA48" s="273"/>
      <c r="DB48" s="291"/>
      <c r="DC48" s="290"/>
      <c r="DD48" s="285"/>
      <c r="DE48" s="273"/>
      <c r="DF48" s="273"/>
      <c r="DG48" s="273"/>
      <c r="DH48" s="273"/>
      <c r="DI48" s="273"/>
      <c r="DJ48" s="291"/>
      <c r="DK48" s="290"/>
      <c r="DL48" s="285"/>
      <c r="DM48" s="273"/>
      <c r="DN48" s="273"/>
      <c r="DO48" s="273"/>
      <c r="DP48" s="273"/>
      <c r="DQ48" s="273"/>
      <c r="DR48" s="291"/>
      <c r="DS48" s="290"/>
      <c r="DT48" s="285"/>
      <c r="DU48" s="273"/>
      <c r="DV48" s="273"/>
      <c r="DW48" s="273"/>
      <c r="DX48" s="273"/>
      <c r="DY48" s="273"/>
      <c r="DZ48" s="291"/>
      <c r="EA48" s="290"/>
      <c r="EB48" s="273"/>
      <c r="EC48" s="273"/>
      <c r="ED48" s="290"/>
      <c r="EE48" s="290"/>
      <c r="EF48" s="273"/>
      <c r="EG48" s="273"/>
      <c r="EH48" s="290"/>
      <c r="EI48" s="290"/>
      <c r="EJ48" s="273"/>
      <c r="EK48" s="273"/>
      <c r="EL48" s="290"/>
      <c r="EM48" s="290"/>
      <c r="EN48" s="273"/>
      <c r="EO48" s="273"/>
      <c r="EP48" s="290"/>
      <c r="EQ48" s="290"/>
      <c r="ER48" s="273"/>
      <c r="ES48" s="273"/>
      <c r="ET48" s="290"/>
      <c r="EU48" s="290"/>
      <c r="EV48" s="290"/>
      <c r="EW48" s="290"/>
      <c r="EX48" s="290"/>
      <c r="EY48" s="292"/>
      <c r="EZ48" s="273"/>
    </row>
    <row r="49" spans="1:156" ht="18.75">
      <c r="D49" s="75"/>
      <c r="Q49"/>
      <c r="R49" s="30"/>
      <c r="T49" s="75"/>
      <c r="Z49" s="266"/>
      <c r="AA49" s="122"/>
      <c r="AB49" s="75"/>
      <c r="AH49" s="242"/>
      <c r="AI49" s="122"/>
      <c r="AJ49" s="75"/>
      <c r="AP49" s="242"/>
      <c r="AQ49" s="122"/>
      <c r="AR49" s="75"/>
      <c r="AX49" s="242"/>
      <c r="AY49" s="122"/>
      <c r="AZ49" s="75"/>
      <c r="BF49" s="242"/>
      <c r="BG49" s="122"/>
      <c r="BH49" s="75"/>
      <c r="BN49" s="242"/>
      <c r="BO49" s="122"/>
      <c r="BP49" s="75"/>
      <c r="BV49" s="242"/>
      <c r="BW49" s="122"/>
      <c r="BX49" s="75"/>
      <c r="CD49" s="242"/>
      <c r="CE49" s="122"/>
      <c r="CF49" s="75"/>
      <c r="CL49" s="242"/>
      <c r="CM49" s="122"/>
      <c r="CN49" s="75"/>
      <c r="CT49" s="242"/>
      <c r="CU49" s="122"/>
      <c r="CV49" s="75"/>
      <c r="DB49" s="242"/>
      <c r="DC49" s="122"/>
      <c r="DD49" s="75"/>
      <c r="DJ49" s="242"/>
      <c r="DK49" s="122"/>
      <c r="DL49" s="75"/>
      <c r="DR49" s="242"/>
      <c r="DS49" s="122"/>
      <c r="DT49" s="75"/>
      <c r="DZ49" s="242"/>
      <c r="EA49" s="122"/>
      <c r="ED49" s="122"/>
      <c r="EE49" s="122"/>
      <c r="EH49" s="122"/>
      <c r="EI49" s="122"/>
      <c r="EL49" s="122"/>
      <c r="EM49" s="122"/>
      <c r="EP49" s="122"/>
      <c r="EQ49" s="122"/>
      <c r="ET49" s="122"/>
      <c r="EU49" s="122"/>
      <c r="EV49" s="122"/>
      <c r="EW49" s="122"/>
      <c r="EX49" s="122"/>
      <c r="EY49" s="47"/>
    </row>
    <row r="50" spans="1:156" ht="18.75">
      <c r="A50" s="273"/>
      <c r="B50" s="273"/>
      <c r="C50" s="273"/>
      <c r="D50" s="285"/>
      <c r="E50" s="273"/>
      <c r="F50" s="273"/>
      <c r="G50" s="273"/>
      <c r="H50" s="273"/>
      <c r="I50" s="273"/>
      <c r="J50" s="273"/>
      <c r="K50" s="273"/>
      <c r="L50" s="273"/>
      <c r="M50" s="273"/>
      <c r="N50" s="273"/>
      <c r="O50" s="273"/>
      <c r="P50" s="273"/>
      <c r="Q50" s="273"/>
      <c r="R50" s="286"/>
      <c r="S50" s="273"/>
      <c r="T50" s="285"/>
      <c r="U50" s="273"/>
      <c r="V50" s="273"/>
      <c r="W50" s="273"/>
      <c r="X50" s="273"/>
      <c r="Y50" s="273"/>
      <c r="Z50" s="266"/>
      <c r="AA50" s="290"/>
      <c r="AB50" s="285"/>
      <c r="AC50" s="273"/>
      <c r="AD50" s="273"/>
      <c r="AE50" s="273"/>
      <c r="AF50" s="273"/>
      <c r="AG50" s="273"/>
      <c r="AH50" s="291"/>
      <c r="AI50" s="290"/>
      <c r="AJ50" s="285"/>
      <c r="AK50" s="273"/>
      <c r="AL50" s="273"/>
      <c r="AM50" s="273"/>
      <c r="AN50" s="273"/>
      <c r="AO50" s="273"/>
      <c r="AP50" s="291"/>
      <c r="AQ50" s="290"/>
      <c r="AR50" s="285"/>
      <c r="AS50" s="273"/>
      <c r="AT50" s="273"/>
      <c r="AU50" s="273"/>
      <c r="AV50" s="273"/>
      <c r="AW50" s="273"/>
      <c r="AX50" s="291"/>
      <c r="AY50" s="290"/>
      <c r="AZ50" s="285"/>
      <c r="BA50" s="273"/>
      <c r="BB50" s="273"/>
      <c r="BC50" s="273"/>
      <c r="BD50" s="273"/>
      <c r="BE50" s="273"/>
      <c r="BF50" s="291"/>
      <c r="BG50" s="290"/>
      <c r="BH50" s="285"/>
      <c r="BI50" s="273"/>
      <c r="BJ50" s="273"/>
      <c r="BK50" s="273"/>
      <c r="BL50" s="273"/>
      <c r="BM50" s="273"/>
      <c r="BN50" s="291"/>
      <c r="BO50" s="290"/>
      <c r="BP50" s="285"/>
      <c r="BQ50" s="273"/>
      <c r="BR50" s="273"/>
      <c r="BS50" s="273"/>
      <c r="BT50" s="273"/>
      <c r="BU50" s="273"/>
      <c r="BV50" s="291"/>
      <c r="BW50" s="290"/>
      <c r="BX50" s="285"/>
      <c r="BY50" s="273"/>
      <c r="BZ50" s="273"/>
      <c r="CA50" s="273"/>
      <c r="CB50" s="273"/>
      <c r="CC50" s="273"/>
      <c r="CD50" s="291"/>
      <c r="CE50" s="290"/>
      <c r="CF50" s="285"/>
      <c r="CG50" s="273"/>
      <c r="CH50" s="273"/>
      <c r="CI50" s="273"/>
      <c r="CJ50" s="273"/>
      <c r="CK50" s="273"/>
      <c r="CL50" s="291"/>
      <c r="CM50" s="290"/>
      <c r="CN50" s="285"/>
      <c r="CO50" s="273"/>
      <c r="CP50" s="273"/>
      <c r="CQ50" s="273"/>
      <c r="CR50" s="273"/>
      <c r="CS50" s="273"/>
      <c r="CT50" s="291"/>
      <c r="CU50" s="290"/>
      <c r="CV50" s="285"/>
      <c r="CW50" s="273"/>
      <c r="CX50" s="273"/>
      <c r="CY50" s="273"/>
      <c r="CZ50" s="273"/>
      <c r="DA50" s="273"/>
      <c r="DB50" s="291"/>
      <c r="DC50" s="290"/>
      <c r="DD50" s="285"/>
      <c r="DE50" s="273"/>
      <c r="DF50" s="273"/>
      <c r="DG50" s="273"/>
      <c r="DH50" s="273"/>
      <c r="DI50" s="273"/>
      <c r="DJ50" s="291"/>
      <c r="DK50" s="290"/>
      <c r="DL50" s="285"/>
      <c r="DM50" s="273"/>
      <c r="DN50" s="273"/>
      <c r="DO50" s="273"/>
      <c r="DP50" s="273"/>
      <c r="DQ50" s="273"/>
      <c r="DR50" s="291"/>
      <c r="DS50" s="290"/>
      <c r="DT50" s="285"/>
      <c r="DU50" s="273"/>
      <c r="DV50" s="273"/>
      <c r="DW50" s="273"/>
      <c r="DX50" s="273"/>
      <c r="DY50" s="273"/>
      <c r="DZ50" s="291"/>
      <c r="EA50" s="290"/>
      <c r="EB50" s="273"/>
      <c r="EC50" s="273"/>
      <c r="ED50" s="290"/>
      <c r="EE50" s="290"/>
      <c r="EF50" s="273"/>
      <c r="EG50" s="273"/>
      <c r="EH50" s="290"/>
      <c r="EI50" s="290"/>
      <c r="EJ50" s="273"/>
      <c r="EK50" s="273"/>
      <c r="EL50" s="290"/>
      <c r="EM50" s="290"/>
      <c r="EN50" s="273"/>
      <c r="EO50" s="273"/>
      <c r="EP50" s="290"/>
      <c r="EQ50" s="290"/>
      <c r="ER50" s="273"/>
      <c r="ES50" s="273"/>
      <c r="ET50" s="290"/>
      <c r="EU50" s="290"/>
      <c r="EV50" s="290"/>
      <c r="EW50" s="290"/>
      <c r="EX50" s="290"/>
      <c r="EY50" s="292"/>
      <c r="EZ50" s="273"/>
    </row>
    <row r="51" spans="1:156" ht="18.75">
      <c r="D51" s="75"/>
      <c r="Q51"/>
      <c r="R51" s="30"/>
      <c r="T51" s="75"/>
      <c r="Z51" s="266"/>
      <c r="AA51" s="122"/>
      <c r="AB51" s="75"/>
      <c r="AH51" s="242"/>
      <c r="AI51" s="122"/>
      <c r="AJ51" s="75"/>
      <c r="AP51" s="242"/>
      <c r="AQ51" s="122"/>
      <c r="AR51" s="75"/>
      <c r="AX51" s="242"/>
      <c r="AY51" s="122"/>
      <c r="AZ51" s="75"/>
      <c r="BF51" s="242"/>
      <c r="BG51" s="122"/>
      <c r="BH51" s="75"/>
      <c r="BN51" s="242"/>
      <c r="BO51" s="122"/>
      <c r="BP51" s="75"/>
      <c r="BV51" s="242"/>
      <c r="BW51" s="122"/>
      <c r="BX51" s="75"/>
      <c r="CD51" s="242"/>
      <c r="CE51" s="122"/>
      <c r="CF51" s="75"/>
      <c r="CL51" s="242"/>
      <c r="CM51" s="122"/>
      <c r="CN51" s="75"/>
      <c r="CT51" s="242"/>
      <c r="CU51" s="122"/>
      <c r="CV51" s="75"/>
      <c r="DB51" s="242"/>
      <c r="DC51" s="122"/>
      <c r="DD51" s="75"/>
      <c r="DJ51" s="242"/>
      <c r="DK51" s="122"/>
      <c r="DL51" s="75"/>
      <c r="DR51" s="242"/>
      <c r="DS51" s="122"/>
      <c r="DT51" s="75"/>
      <c r="DZ51" s="242"/>
      <c r="EA51" s="122"/>
      <c r="ED51" s="122"/>
      <c r="EE51" s="122"/>
      <c r="EH51" s="122"/>
      <c r="EI51" s="122"/>
      <c r="EL51" s="122"/>
      <c r="EM51" s="122"/>
      <c r="EP51" s="122"/>
      <c r="EQ51" s="122"/>
      <c r="ET51" s="122"/>
      <c r="EU51" s="122"/>
      <c r="EV51" s="122"/>
      <c r="EW51" s="122"/>
      <c r="EX51" s="122"/>
      <c r="EY51" s="47"/>
    </row>
    <row r="52" spans="1:156" ht="18.75">
      <c r="A52" s="273"/>
      <c r="B52" s="273"/>
      <c r="C52" s="273"/>
      <c r="D52" s="285"/>
      <c r="E52" s="273"/>
      <c r="F52" s="273"/>
      <c r="G52" s="273"/>
      <c r="H52" s="273"/>
      <c r="I52" s="273"/>
      <c r="J52" s="273"/>
      <c r="K52" s="273"/>
      <c r="L52" s="273"/>
      <c r="M52" s="273"/>
      <c r="N52" s="273"/>
      <c r="O52" s="273"/>
      <c r="P52" s="273"/>
      <c r="Q52" s="273"/>
      <c r="R52" s="286"/>
      <c r="S52" s="273"/>
      <c r="T52" s="285"/>
      <c r="U52" s="273"/>
      <c r="V52" s="273"/>
      <c r="W52" s="273"/>
      <c r="X52" s="273"/>
      <c r="Y52" s="273"/>
      <c r="Z52" s="266"/>
      <c r="AA52" s="290"/>
      <c r="AB52" s="285"/>
      <c r="AC52" s="273"/>
      <c r="AD52" s="273"/>
      <c r="AE52" s="273"/>
      <c r="AF52" s="273"/>
      <c r="AG52" s="273"/>
      <c r="AH52" s="291"/>
      <c r="AI52" s="290"/>
      <c r="AJ52" s="285"/>
      <c r="AK52" s="273"/>
      <c r="AL52" s="273"/>
      <c r="AM52" s="273"/>
      <c r="AN52" s="273"/>
      <c r="AO52" s="273"/>
      <c r="AP52" s="291"/>
      <c r="AQ52" s="290"/>
      <c r="AR52" s="285"/>
      <c r="AS52" s="273"/>
      <c r="AT52" s="273"/>
      <c r="AU52" s="273"/>
      <c r="AV52" s="273"/>
      <c r="AW52" s="273"/>
      <c r="AX52" s="291"/>
      <c r="AY52" s="290"/>
      <c r="AZ52" s="285"/>
      <c r="BA52" s="273"/>
      <c r="BB52" s="273"/>
      <c r="BC52" s="273"/>
      <c r="BD52" s="273"/>
      <c r="BE52" s="273"/>
      <c r="BF52" s="291"/>
      <c r="BG52" s="290"/>
      <c r="BH52" s="285"/>
      <c r="BI52" s="273"/>
      <c r="BJ52" s="273"/>
      <c r="BK52" s="273"/>
      <c r="BL52" s="273"/>
      <c r="BM52" s="273"/>
      <c r="BN52" s="291"/>
      <c r="BO52" s="290"/>
      <c r="BP52" s="285"/>
      <c r="BQ52" s="273"/>
      <c r="BR52" s="273"/>
      <c r="BS52" s="273"/>
      <c r="BT52" s="273"/>
      <c r="BU52" s="273"/>
      <c r="BV52" s="291"/>
      <c r="BW52" s="290"/>
      <c r="BX52" s="285"/>
      <c r="BY52" s="273"/>
      <c r="BZ52" s="273"/>
      <c r="CA52" s="273"/>
      <c r="CB52" s="273"/>
      <c r="CC52" s="273"/>
      <c r="CD52" s="291"/>
      <c r="CE52" s="290"/>
      <c r="CF52" s="285"/>
      <c r="CG52" s="273"/>
      <c r="CH52" s="273"/>
      <c r="CI52" s="273"/>
      <c r="CJ52" s="273"/>
      <c r="CK52" s="273"/>
      <c r="CL52" s="291"/>
      <c r="CM52" s="290"/>
      <c r="CN52" s="285"/>
      <c r="CO52" s="273"/>
      <c r="CP52" s="273"/>
      <c r="CQ52" s="273"/>
      <c r="CR52" s="273"/>
      <c r="CS52" s="273"/>
      <c r="CT52" s="291"/>
      <c r="CU52" s="290"/>
      <c r="CV52" s="285"/>
      <c r="CW52" s="273"/>
      <c r="CX52" s="273"/>
      <c r="CY52" s="273"/>
      <c r="CZ52" s="273"/>
      <c r="DA52" s="273"/>
      <c r="DB52" s="291"/>
      <c r="DC52" s="290"/>
      <c r="DD52" s="285"/>
      <c r="DE52" s="273"/>
      <c r="DF52" s="273"/>
      <c r="DG52" s="273"/>
      <c r="DH52" s="273"/>
      <c r="DI52" s="273"/>
      <c r="DJ52" s="291"/>
      <c r="DK52" s="290"/>
      <c r="DL52" s="285"/>
      <c r="DM52" s="273"/>
      <c r="DN52" s="273"/>
      <c r="DO52" s="273"/>
      <c r="DP52" s="273"/>
      <c r="DQ52" s="273"/>
      <c r="DR52" s="291"/>
      <c r="DS52" s="290"/>
      <c r="DT52" s="285"/>
      <c r="DU52" s="273"/>
      <c r="DV52" s="273"/>
      <c r="DW52" s="273"/>
      <c r="DX52" s="273"/>
      <c r="DY52" s="273"/>
      <c r="DZ52" s="291"/>
      <c r="EA52" s="290"/>
      <c r="EB52" s="273"/>
      <c r="EC52" s="273"/>
      <c r="ED52" s="290"/>
      <c r="EE52" s="290"/>
      <c r="EF52" s="273"/>
      <c r="EG52" s="273"/>
      <c r="EH52" s="290"/>
      <c r="EI52" s="290"/>
      <c r="EJ52" s="273"/>
      <c r="EK52" s="273"/>
      <c r="EL52" s="290"/>
      <c r="EM52" s="290"/>
      <c r="EN52" s="273"/>
      <c r="EO52" s="273"/>
      <c r="EP52" s="290"/>
      <c r="EQ52" s="290"/>
      <c r="ER52" s="273"/>
      <c r="ES52" s="273"/>
      <c r="ET52" s="290"/>
      <c r="EU52" s="290"/>
      <c r="EV52" s="290"/>
      <c r="EW52" s="290"/>
      <c r="EX52" s="290"/>
      <c r="EY52" s="292"/>
      <c r="EZ52" s="273"/>
    </row>
    <row r="53" spans="1:156" ht="18.75">
      <c r="D53" s="75"/>
      <c r="Q53"/>
      <c r="R53" s="30"/>
      <c r="T53" s="75"/>
      <c r="Z53" s="266"/>
      <c r="AA53" s="122"/>
      <c r="AB53" s="75"/>
      <c r="AH53" s="242"/>
      <c r="AI53" s="122"/>
      <c r="AJ53" s="75"/>
      <c r="AP53" s="242"/>
      <c r="AQ53" s="122"/>
      <c r="AR53" s="75"/>
      <c r="AX53" s="242"/>
      <c r="AY53" s="122"/>
      <c r="AZ53" s="75"/>
      <c r="BF53" s="242"/>
      <c r="BG53" s="122"/>
      <c r="BH53" s="75"/>
      <c r="BN53" s="242"/>
      <c r="BO53" s="122"/>
      <c r="BP53" s="75"/>
      <c r="BV53" s="242"/>
      <c r="BW53" s="122"/>
      <c r="BX53" s="75"/>
      <c r="CD53" s="242"/>
      <c r="CE53" s="122"/>
      <c r="CF53" s="75"/>
      <c r="CL53" s="242"/>
      <c r="CM53" s="122"/>
      <c r="CN53" s="75"/>
      <c r="CT53" s="242"/>
      <c r="CU53" s="122"/>
      <c r="CV53" s="75"/>
      <c r="DB53" s="242"/>
      <c r="DC53" s="122"/>
      <c r="DD53" s="75"/>
      <c r="DJ53" s="242"/>
      <c r="DK53" s="122"/>
      <c r="DL53" s="75"/>
      <c r="DR53" s="242"/>
      <c r="DS53" s="122"/>
      <c r="DT53" s="75"/>
      <c r="DZ53" s="242"/>
      <c r="EA53" s="122"/>
      <c r="ED53" s="122"/>
      <c r="EE53" s="122"/>
      <c r="EH53" s="122"/>
      <c r="EI53" s="122"/>
      <c r="EL53" s="122"/>
      <c r="EM53" s="122"/>
      <c r="EP53" s="122"/>
      <c r="EQ53" s="122"/>
      <c r="ET53" s="122"/>
      <c r="EU53" s="122"/>
      <c r="EV53" s="122"/>
      <c r="EW53" s="122"/>
      <c r="EX53" s="122"/>
      <c r="EY53" s="47"/>
    </row>
    <row r="54" spans="1:156" ht="18.75">
      <c r="A54" s="273"/>
      <c r="B54" s="273"/>
      <c r="C54" s="273"/>
      <c r="D54" s="285"/>
      <c r="E54" s="273"/>
      <c r="F54" s="273"/>
      <c r="G54" s="273"/>
      <c r="H54" s="273"/>
      <c r="I54" s="273"/>
      <c r="J54" s="273"/>
      <c r="K54" s="273"/>
      <c r="L54" s="273"/>
      <c r="M54" s="273"/>
      <c r="N54" s="273"/>
      <c r="O54" s="273"/>
      <c r="P54" s="273"/>
      <c r="Q54" s="273"/>
      <c r="R54" s="286"/>
      <c r="S54" s="273"/>
      <c r="T54" s="285"/>
      <c r="U54" s="273"/>
      <c r="V54" s="273"/>
      <c r="W54" s="273"/>
      <c r="X54" s="273"/>
      <c r="Y54" s="273"/>
      <c r="Z54" s="266"/>
      <c r="AA54" s="290"/>
      <c r="AB54" s="285"/>
      <c r="AC54" s="273"/>
      <c r="AD54" s="273"/>
      <c r="AE54" s="273"/>
      <c r="AF54" s="273"/>
      <c r="AG54" s="273"/>
      <c r="AH54" s="291"/>
      <c r="AI54" s="290"/>
      <c r="AJ54" s="285"/>
      <c r="AK54" s="273"/>
      <c r="AL54" s="273"/>
      <c r="AM54" s="273"/>
      <c r="AN54" s="273"/>
      <c r="AO54" s="273"/>
      <c r="AP54" s="291"/>
      <c r="AQ54" s="290"/>
      <c r="AR54" s="285"/>
      <c r="AS54" s="273"/>
      <c r="AT54" s="273"/>
      <c r="AU54" s="273"/>
      <c r="AV54" s="273"/>
      <c r="AW54" s="273"/>
      <c r="AX54" s="291"/>
      <c r="AY54" s="290"/>
      <c r="AZ54" s="285"/>
      <c r="BA54" s="273"/>
      <c r="BB54" s="273"/>
      <c r="BC54" s="273"/>
      <c r="BD54" s="273"/>
      <c r="BE54" s="273"/>
      <c r="BF54" s="291"/>
      <c r="BG54" s="290"/>
      <c r="BH54" s="285"/>
      <c r="BI54" s="273"/>
      <c r="BJ54" s="273"/>
      <c r="BK54" s="273"/>
      <c r="BL54" s="273"/>
      <c r="BM54" s="273"/>
      <c r="BN54" s="291"/>
      <c r="BO54" s="290"/>
      <c r="BP54" s="285"/>
      <c r="BQ54" s="273"/>
      <c r="BR54" s="273"/>
      <c r="BS54" s="273"/>
      <c r="BT54" s="273"/>
      <c r="BU54" s="273"/>
      <c r="BV54" s="291"/>
      <c r="BW54" s="290"/>
      <c r="BX54" s="285"/>
      <c r="BY54" s="273"/>
      <c r="BZ54" s="273"/>
      <c r="CA54" s="273"/>
      <c r="CB54" s="273"/>
      <c r="CC54" s="273"/>
      <c r="CD54" s="291"/>
      <c r="CE54" s="290"/>
      <c r="CF54" s="285"/>
      <c r="CG54" s="273"/>
      <c r="CH54" s="273"/>
      <c r="CI54" s="273"/>
      <c r="CJ54" s="273"/>
      <c r="CK54" s="273"/>
      <c r="CL54" s="291"/>
      <c r="CM54" s="290"/>
      <c r="CN54" s="285"/>
      <c r="CO54" s="273"/>
      <c r="CP54" s="273"/>
      <c r="CQ54" s="273"/>
      <c r="CR54" s="273"/>
      <c r="CS54" s="273"/>
      <c r="CT54" s="291"/>
      <c r="CU54" s="290"/>
      <c r="CV54" s="285"/>
      <c r="CW54" s="273"/>
      <c r="CX54" s="273"/>
      <c r="CY54" s="273"/>
      <c r="CZ54" s="273"/>
      <c r="DA54" s="273"/>
      <c r="DB54" s="291"/>
      <c r="DC54" s="290"/>
      <c r="DD54" s="285"/>
      <c r="DE54" s="273"/>
      <c r="DF54" s="273"/>
      <c r="DG54" s="273"/>
      <c r="DH54" s="273"/>
      <c r="DI54" s="273"/>
      <c r="DJ54" s="291"/>
      <c r="DK54" s="290"/>
      <c r="DL54" s="285"/>
      <c r="DM54" s="273"/>
      <c r="DN54" s="273"/>
      <c r="DO54" s="273"/>
      <c r="DP54" s="273"/>
      <c r="DQ54" s="273"/>
      <c r="DR54" s="291"/>
      <c r="DS54" s="290"/>
      <c r="DT54" s="285"/>
      <c r="DU54" s="273"/>
      <c r="DV54" s="273"/>
      <c r="DW54" s="273"/>
      <c r="DX54" s="273"/>
      <c r="DY54" s="273"/>
      <c r="DZ54" s="291"/>
      <c r="EA54" s="290"/>
      <c r="EB54" s="273"/>
      <c r="EC54" s="273"/>
      <c r="ED54" s="290"/>
      <c r="EE54" s="290"/>
      <c r="EF54" s="273"/>
      <c r="EG54" s="273"/>
      <c r="EH54" s="290"/>
      <c r="EI54" s="290"/>
      <c r="EJ54" s="273"/>
      <c r="EK54" s="273"/>
      <c r="EL54" s="290"/>
      <c r="EM54" s="290"/>
      <c r="EN54" s="273"/>
      <c r="EO54" s="273"/>
      <c r="EP54" s="290"/>
      <c r="EQ54" s="290"/>
      <c r="ER54" s="273"/>
      <c r="ES54" s="273"/>
      <c r="ET54" s="290"/>
      <c r="EU54" s="290"/>
      <c r="EV54" s="290"/>
      <c r="EW54" s="290"/>
      <c r="EX54" s="290"/>
      <c r="EY54" s="292"/>
      <c r="EZ54" s="273"/>
    </row>
    <row r="55" spans="1:156" ht="18.75">
      <c r="D55" s="75"/>
      <c r="Q55"/>
      <c r="R55" s="30"/>
      <c r="T55" s="75"/>
      <c r="Z55" s="266"/>
      <c r="AA55" s="122"/>
      <c r="AB55" s="75"/>
      <c r="AH55" s="242"/>
      <c r="AI55" s="122"/>
      <c r="AJ55" s="75"/>
      <c r="AP55" s="242"/>
      <c r="AQ55" s="122"/>
      <c r="AR55" s="75"/>
      <c r="AX55" s="242"/>
      <c r="AY55" s="122"/>
      <c r="AZ55" s="75"/>
      <c r="BF55" s="242"/>
      <c r="BG55" s="122"/>
      <c r="BH55" s="75"/>
      <c r="BN55" s="242"/>
      <c r="BO55" s="122"/>
      <c r="BP55" s="75"/>
      <c r="BV55" s="242"/>
      <c r="BW55" s="122"/>
      <c r="BX55" s="75"/>
      <c r="CD55" s="242"/>
      <c r="CE55" s="122"/>
      <c r="CF55" s="75"/>
      <c r="CL55" s="242"/>
      <c r="CM55" s="122"/>
      <c r="CN55" s="75"/>
      <c r="CT55" s="242"/>
      <c r="CU55" s="122"/>
      <c r="CV55" s="75"/>
      <c r="DB55" s="242"/>
      <c r="DC55" s="122"/>
      <c r="DD55" s="75"/>
      <c r="DJ55" s="242"/>
      <c r="DK55" s="122"/>
      <c r="DL55" s="75"/>
      <c r="DR55" s="242"/>
      <c r="DS55" s="122"/>
      <c r="DT55" s="75"/>
      <c r="DZ55" s="242"/>
      <c r="EA55" s="122"/>
      <c r="ED55" s="122"/>
      <c r="EE55" s="122"/>
      <c r="EH55" s="122"/>
      <c r="EI55" s="122"/>
      <c r="EL55" s="122"/>
      <c r="EM55" s="122"/>
      <c r="EP55" s="122"/>
      <c r="EQ55" s="122"/>
      <c r="ET55" s="122"/>
      <c r="EU55" s="122"/>
      <c r="EV55" s="122"/>
      <c r="EW55" s="122"/>
      <c r="EX55" s="122"/>
      <c r="EY55" s="47"/>
    </row>
    <row r="56" spans="1:156" ht="18.75">
      <c r="A56" s="273"/>
      <c r="B56" s="273"/>
      <c r="C56" s="273"/>
      <c r="D56" s="285"/>
      <c r="E56" s="273"/>
      <c r="F56" s="273"/>
      <c r="G56" s="273"/>
      <c r="H56" s="273"/>
      <c r="I56" s="273"/>
      <c r="J56" s="273"/>
      <c r="K56" s="273"/>
      <c r="L56" s="273"/>
      <c r="M56" s="273"/>
      <c r="N56" s="273"/>
      <c r="O56" s="273"/>
      <c r="P56" s="273"/>
      <c r="Q56" s="273"/>
      <c r="R56" s="286"/>
      <c r="S56" s="273"/>
      <c r="T56" s="285"/>
      <c r="U56" s="273"/>
      <c r="V56" s="273"/>
      <c r="W56" s="273"/>
      <c r="X56" s="273"/>
      <c r="Y56" s="273"/>
      <c r="Z56" s="266"/>
      <c r="AA56" s="290"/>
      <c r="AB56" s="285"/>
      <c r="AC56" s="273"/>
      <c r="AD56" s="273"/>
      <c r="AE56" s="273"/>
      <c r="AF56" s="273"/>
      <c r="AG56" s="273"/>
      <c r="AH56" s="291"/>
      <c r="AI56" s="290"/>
      <c r="AJ56" s="285"/>
      <c r="AK56" s="273"/>
      <c r="AL56" s="273"/>
      <c r="AM56" s="273"/>
      <c r="AN56" s="273"/>
      <c r="AO56" s="273"/>
      <c r="AP56" s="291"/>
      <c r="AQ56" s="290"/>
      <c r="AR56" s="285"/>
      <c r="AS56" s="273"/>
      <c r="AT56" s="273"/>
      <c r="AU56" s="273"/>
      <c r="AV56" s="273"/>
      <c r="AW56" s="273"/>
      <c r="AX56" s="291"/>
      <c r="AY56" s="290"/>
      <c r="AZ56" s="285"/>
      <c r="BA56" s="273"/>
      <c r="BB56" s="273"/>
      <c r="BC56" s="273"/>
      <c r="BD56" s="273"/>
      <c r="BE56" s="273"/>
      <c r="BF56" s="291"/>
      <c r="BG56" s="290"/>
      <c r="BH56" s="285"/>
      <c r="BI56" s="273"/>
      <c r="BJ56" s="273"/>
      <c r="BK56" s="273"/>
      <c r="BL56" s="273"/>
      <c r="BM56" s="273"/>
      <c r="BN56" s="291"/>
      <c r="BO56" s="290"/>
      <c r="BP56" s="285"/>
      <c r="BQ56" s="273"/>
      <c r="BR56" s="273"/>
      <c r="BS56" s="273"/>
      <c r="BT56" s="273"/>
      <c r="BU56" s="273"/>
      <c r="BV56" s="291"/>
      <c r="BW56" s="290"/>
      <c r="BX56" s="285"/>
      <c r="BY56" s="273"/>
      <c r="BZ56" s="273"/>
      <c r="CA56" s="273"/>
      <c r="CB56" s="273"/>
      <c r="CC56" s="273"/>
      <c r="CD56" s="291"/>
      <c r="CE56" s="290"/>
      <c r="CF56" s="285"/>
      <c r="CG56" s="273"/>
      <c r="CH56" s="273"/>
      <c r="CI56" s="273"/>
      <c r="CJ56" s="273"/>
      <c r="CK56" s="273"/>
      <c r="CL56" s="291"/>
      <c r="CM56" s="290"/>
      <c r="CN56" s="285"/>
      <c r="CO56" s="273"/>
      <c r="CP56" s="273"/>
      <c r="CQ56" s="273"/>
      <c r="CR56" s="273"/>
      <c r="CS56" s="273"/>
      <c r="CT56" s="291"/>
      <c r="CU56" s="290"/>
      <c r="CV56" s="285"/>
      <c r="CW56" s="273"/>
      <c r="CX56" s="273"/>
      <c r="CY56" s="273"/>
      <c r="CZ56" s="273"/>
      <c r="DA56" s="273"/>
      <c r="DB56" s="291"/>
      <c r="DC56" s="290"/>
      <c r="DD56" s="285"/>
      <c r="DE56" s="273"/>
      <c r="DF56" s="273"/>
      <c r="DG56" s="273"/>
      <c r="DH56" s="273"/>
      <c r="DI56" s="273"/>
      <c r="DJ56" s="291"/>
      <c r="DK56" s="290"/>
      <c r="DL56" s="285"/>
      <c r="DM56" s="273"/>
      <c r="DN56" s="273"/>
      <c r="DO56" s="273"/>
      <c r="DP56" s="273"/>
      <c r="DQ56" s="273"/>
      <c r="DR56" s="291"/>
      <c r="DS56" s="290"/>
      <c r="DT56" s="285"/>
      <c r="DU56" s="273"/>
      <c r="DV56" s="273"/>
      <c r="DW56" s="273"/>
      <c r="DX56" s="273"/>
      <c r="DY56" s="273"/>
      <c r="DZ56" s="291"/>
      <c r="EA56" s="290"/>
      <c r="EB56" s="273"/>
      <c r="EC56" s="273"/>
      <c r="ED56" s="290"/>
      <c r="EE56" s="290"/>
      <c r="EF56" s="273"/>
      <c r="EG56" s="273"/>
      <c r="EH56" s="290"/>
      <c r="EI56" s="290"/>
      <c r="EJ56" s="273"/>
      <c r="EK56" s="273"/>
      <c r="EL56" s="290"/>
      <c r="EM56" s="290"/>
      <c r="EN56" s="273"/>
      <c r="EO56" s="273"/>
      <c r="EP56" s="290"/>
      <c r="EQ56" s="290"/>
      <c r="ER56" s="273"/>
      <c r="ES56" s="273"/>
      <c r="ET56" s="290"/>
      <c r="EU56" s="290"/>
      <c r="EV56" s="290"/>
      <c r="EW56" s="290"/>
      <c r="EX56" s="290"/>
      <c r="EY56" s="292"/>
      <c r="EZ56" s="273"/>
    </row>
    <row r="57" spans="1:156" ht="18.75">
      <c r="D57" s="75"/>
      <c r="Q57"/>
      <c r="R57" s="30"/>
      <c r="T57" s="75"/>
      <c r="Z57" s="266"/>
      <c r="AA57" s="122"/>
      <c r="AB57" s="75"/>
      <c r="AH57" s="242"/>
      <c r="AI57" s="122"/>
      <c r="AJ57" s="75"/>
      <c r="AP57" s="242"/>
      <c r="AQ57" s="122"/>
      <c r="AR57" s="75"/>
      <c r="AX57" s="242"/>
      <c r="AY57" s="122"/>
      <c r="AZ57" s="75"/>
      <c r="BF57" s="242"/>
      <c r="BG57" s="122"/>
      <c r="BH57" s="75"/>
      <c r="BN57" s="242"/>
      <c r="BO57" s="122"/>
      <c r="BP57" s="75"/>
      <c r="BV57" s="242"/>
      <c r="BW57" s="122"/>
      <c r="BX57" s="75"/>
      <c r="CD57" s="242"/>
      <c r="CE57" s="122"/>
      <c r="CF57" s="75"/>
      <c r="CL57" s="242"/>
      <c r="CM57" s="122"/>
      <c r="CN57" s="75"/>
      <c r="CT57" s="242"/>
      <c r="CU57" s="122"/>
      <c r="CV57" s="75"/>
      <c r="DB57" s="242"/>
      <c r="DC57" s="122"/>
      <c r="DD57" s="75"/>
      <c r="DJ57" s="242"/>
      <c r="DK57" s="122"/>
      <c r="DL57" s="75"/>
      <c r="DR57" s="242"/>
      <c r="DS57" s="122"/>
      <c r="DT57" s="75"/>
      <c r="DZ57" s="242"/>
      <c r="EA57" s="122"/>
      <c r="ED57" s="122"/>
      <c r="EE57" s="122"/>
      <c r="EH57" s="122"/>
      <c r="EI57" s="122"/>
      <c r="EL57" s="122"/>
      <c r="EM57" s="122"/>
      <c r="EP57" s="122"/>
      <c r="EQ57" s="122"/>
      <c r="ET57" s="122"/>
      <c r="EU57" s="122"/>
      <c r="EV57" s="122"/>
      <c r="EW57" s="122"/>
      <c r="EX57" s="122"/>
      <c r="EY57" s="47"/>
    </row>
    <row r="58" spans="1:156" ht="18.75">
      <c r="A58" s="273"/>
      <c r="B58" s="273"/>
      <c r="C58" s="273"/>
      <c r="D58" s="285"/>
      <c r="E58" s="273"/>
      <c r="F58" s="273"/>
      <c r="G58" s="273"/>
      <c r="H58" s="273"/>
      <c r="I58" s="273"/>
      <c r="J58" s="273"/>
      <c r="K58" s="273"/>
      <c r="L58" s="273"/>
      <c r="M58" s="273"/>
      <c r="N58" s="273"/>
      <c r="O58" s="273"/>
      <c r="P58" s="273"/>
      <c r="Q58" s="273"/>
      <c r="R58" s="286"/>
      <c r="S58" s="273"/>
      <c r="T58" s="285"/>
      <c r="U58" s="273"/>
      <c r="V58" s="273"/>
      <c r="W58" s="273"/>
      <c r="X58" s="273"/>
      <c r="Y58" s="273"/>
      <c r="Z58" s="266"/>
      <c r="AA58" s="290"/>
      <c r="AB58" s="285"/>
      <c r="AC58" s="273"/>
      <c r="AD58" s="273"/>
      <c r="AE58" s="273"/>
      <c r="AF58" s="273"/>
      <c r="AG58" s="273"/>
      <c r="AH58" s="291"/>
      <c r="AI58" s="290"/>
      <c r="AJ58" s="285"/>
      <c r="AK58" s="273"/>
      <c r="AL58" s="273"/>
      <c r="AM58" s="273"/>
      <c r="AN58" s="273"/>
      <c r="AO58" s="273"/>
      <c r="AP58" s="291"/>
      <c r="AQ58" s="290"/>
      <c r="AR58" s="285"/>
      <c r="AS58" s="273"/>
      <c r="AT58" s="273"/>
      <c r="AU58" s="273"/>
      <c r="AV58" s="273"/>
      <c r="AW58" s="273"/>
      <c r="AX58" s="291"/>
      <c r="AY58" s="290"/>
      <c r="AZ58" s="285"/>
      <c r="BA58" s="273"/>
      <c r="BB58" s="273"/>
      <c r="BC58" s="273"/>
      <c r="BD58" s="273"/>
      <c r="BE58" s="273"/>
      <c r="BF58" s="291"/>
      <c r="BG58" s="290"/>
      <c r="BH58" s="285"/>
      <c r="BI58" s="273"/>
      <c r="BJ58" s="273"/>
      <c r="BK58" s="273"/>
      <c r="BL58" s="273"/>
      <c r="BM58" s="273"/>
      <c r="BN58" s="291"/>
      <c r="BO58" s="290"/>
      <c r="BP58" s="285"/>
      <c r="BQ58" s="273"/>
      <c r="BR58" s="273"/>
      <c r="BS58" s="273"/>
      <c r="BT58" s="273"/>
      <c r="BU58" s="273"/>
      <c r="BV58" s="291"/>
      <c r="BW58" s="290"/>
      <c r="BX58" s="285"/>
      <c r="BY58" s="273"/>
      <c r="BZ58" s="273"/>
      <c r="CA58" s="273"/>
      <c r="CB58" s="273"/>
      <c r="CC58" s="273"/>
      <c r="CD58" s="291"/>
      <c r="CE58" s="290"/>
      <c r="CF58" s="285"/>
      <c r="CG58" s="273"/>
      <c r="CH58" s="273"/>
      <c r="CI58" s="273"/>
      <c r="CJ58" s="273"/>
      <c r="CK58" s="273"/>
      <c r="CL58" s="291"/>
      <c r="CM58" s="290"/>
      <c r="CN58" s="285"/>
      <c r="CO58" s="273"/>
      <c r="CP58" s="273"/>
      <c r="CQ58" s="273"/>
      <c r="CR58" s="273"/>
      <c r="CS58" s="273"/>
      <c r="CT58" s="291"/>
      <c r="CU58" s="290"/>
      <c r="CV58" s="285"/>
      <c r="CW58" s="273"/>
      <c r="CX58" s="273"/>
      <c r="CY58" s="273"/>
      <c r="CZ58" s="273"/>
      <c r="DA58" s="273"/>
      <c r="DB58" s="291"/>
      <c r="DC58" s="290"/>
      <c r="DD58" s="285"/>
      <c r="DE58" s="273"/>
      <c r="DF58" s="273"/>
      <c r="DG58" s="273"/>
      <c r="DH58" s="273"/>
      <c r="DI58" s="273"/>
      <c r="DJ58" s="291"/>
      <c r="DK58" s="290"/>
      <c r="DL58" s="285"/>
      <c r="DM58" s="273"/>
      <c r="DN58" s="273"/>
      <c r="DO58" s="273"/>
      <c r="DP58" s="273"/>
      <c r="DQ58" s="273"/>
      <c r="DR58" s="291"/>
      <c r="DS58" s="290"/>
      <c r="DT58" s="285"/>
      <c r="DU58" s="273"/>
      <c r="DV58" s="273"/>
      <c r="DW58" s="273"/>
      <c r="DX58" s="273"/>
      <c r="DY58" s="273"/>
      <c r="DZ58" s="291"/>
      <c r="EA58" s="290"/>
      <c r="EB58" s="273"/>
      <c r="EC58" s="273"/>
      <c r="ED58" s="290"/>
      <c r="EE58" s="290"/>
      <c r="EF58" s="273"/>
      <c r="EG58" s="273"/>
      <c r="EH58" s="290"/>
      <c r="EI58" s="290"/>
      <c r="EJ58" s="273"/>
      <c r="EK58" s="273"/>
      <c r="EL58" s="290"/>
      <c r="EM58" s="290"/>
      <c r="EN58" s="273"/>
      <c r="EO58" s="273"/>
      <c r="EP58" s="290"/>
      <c r="EQ58" s="290"/>
      <c r="ER58" s="273"/>
      <c r="ES58" s="273"/>
      <c r="ET58" s="290"/>
      <c r="EU58" s="290"/>
      <c r="EV58" s="290"/>
      <c r="EW58" s="290"/>
      <c r="EX58" s="290"/>
      <c r="EY58" s="292"/>
      <c r="EZ58" s="273"/>
    </row>
    <row r="59" spans="1:156" ht="18.75">
      <c r="D59" s="75"/>
      <c r="Q59"/>
      <c r="R59" s="30"/>
      <c r="T59" s="75"/>
      <c r="Z59" s="266"/>
      <c r="AA59" s="122"/>
      <c r="AB59" s="75"/>
      <c r="AH59" s="242"/>
      <c r="AI59" s="122"/>
      <c r="AJ59" s="75"/>
      <c r="AP59" s="242"/>
      <c r="AQ59" s="122"/>
      <c r="AR59" s="75"/>
      <c r="AX59" s="242"/>
      <c r="AY59" s="122"/>
      <c r="AZ59" s="75"/>
      <c r="BF59" s="242"/>
      <c r="BG59" s="122"/>
      <c r="BH59" s="75"/>
      <c r="BN59" s="242"/>
      <c r="BO59" s="122"/>
      <c r="BP59" s="75"/>
      <c r="BV59" s="242"/>
      <c r="BW59" s="122"/>
      <c r="BX59" s="75"/>
      <c r="CD59" s="242"/>
      <c r="CE59" s="122"/>
      <c r="CF59" s="75"/>
      <c r="CL59" s="242"/>
      <c r="CM59" s="122"/>
      <c r="CN59" s="75"/>
      <c r="CT59" s="242"/>
      <c r="CU59" s="122"/>
      <c r="CV59" s="75"/>
      <c r="DB59" s="242"/>
      <c r="DC59" s="122"/>
      <c r="DD59" s="75"/>
      <c r="DJ59" s="242"/>
      <c r="DK59" s="122"/>
      <c r="DL59" s="75"/>
      <c r="DR59" s="242"/>
      <c r="DS59" s="122"/>
      <c r="DT59" s="75"/>
      <c r="DZ59" s="242"/>
      <c r="EA59" s="122"/>
      <c r="ED59" s="122"/>
      <c r="EE59" s="122"/>
      <c r="EH59" s="122"/>
      <c r="EI59" s="122"/>
      <c r="EL59" s="122"/>
      <c r="EM59" s="122"/>
      <c r="EP59" s="122"/>
      <c r="EQ59" s="122"/>
      <c r="ET59" s="122"/>
      <c r="EU59" s="122"/>
      <c r="EV59" s="122"/>
      <c r="EW59" s="122"/>
      <c r="EX59" s="122"/>
      <c r="EY59" s="47"/>
    </row>
    <row r="60" spans="1:156" ht="18.75">
      <c r="A60" s="273"/>
      <c r="B60" s="273"/>
      <c r="C60" s="273"/>
      <c r="D60" s="285"/>
      <c r="E60" s="273"/>
      <c r="F60" s="273"/>
      <c r="G60" s="273"/>
      <c r="H60" s="273"/>
      <c r="I60" s="273"/>
      <c r="J60" s="273"/>
      <c r="K60" s="273"/>
      <c r="L60" s="273"/>
      <c r="M60" s="273"/>
      <c r="N60" s="273"/>
      <c r="O60" s="273"/>
      <c r="P60" s="273"/>
      <c r="Q60" s="273"/>
      <c r="R60" s="286"/>
      <c r="S60" s="273"/>
      <c r="T60" s="285"/>
      <c r="U60" s="273"/>
      <c r="V60" s="273"/>
      <c r="W60" s="273"/>
      <c r="X60" s="273"/>
      <c r="Y60" s="273"/>
      <c r="Z60" s="266"/>
      <c r="AA60" s="290"/>
      <c r="AB60" s="285"/>
      <c r="AC60" s="273"/>
      <c r="AD60" s="273"/>
      <c r="AE60" s="273"/>
      <c r="AF60" s="273"/>
      <c r="AG60" s="273"/>
      <c r="AH60" s="291"/>
      <c r="AI60" s="290"/>
      <c r="AJ60" s="285"/>
      <c r="AK60" s="273"/>
      <c r="AL60" s="273"/>
      <c r="AM60" s="273"/>
      <c r="AN60" s="273"/>
      <c r="AO60" s="273"/>
      <c r="AP60" s="291"/>
      <c r="AQ60" s="290"/>
      <c r="AR60" s="285"/>
      <c r="AS60" s="273"/>
      <c r="AT60" s="273"/>
      <c r="AU60" s="273"/>
      <c r="AV60" s="273"/>
      <c r="AW60" s="273"/>
      <c r="AX60" s="291"/>
      <c r="AY60" s="290"/>
      <c r="AZ60" s="285"/>
      <c r="BA60" s="273"/>
      <c r="BB60" s="273"/>
      <c r="BC60" s="273"/>
      <c r="BD60" s="273"/>
      <c r="BE60" s="273"/>
      <c r="BF60" s="291"/>
      <c r="BG60" s="290"/>
      <c r="BH60" s="285"/>
      <c r="BI60" s="273"/>
      <c r="BJ60" s="273"/>
      <c r="BK60" s="273"/>
      <c r="BL60" s="273"/>
      <c r="BM60" s="273"/>
      <c r="BN60" s="291"/>
      <c r="BO60" s="290"/>
      <c r="BP60" s="285"/>
      <c r="BQ60" s="273"/>
      <c r="BR60" s="273"/>
      <c r="BS60" s="273"/>
      <c r="BT60" s="273"/>
      <c r="BU60" s="273"/>
      <c r="BV60" s="291"/>
      <c r="BW60" s="290"/>
      <c r="BX60" s="285"/>
      <c r="BY60" s="273"/>
      <c r="BZ60" s="273"/>
      <c r="CA60" s="273"/>
      <c r="CB60" s="273"/>
      <c r="CC60" s="273"/>
      <c r="CD60" s="291"/>
      <c r="CE60" s="290"/>
      <c r="CF60" s="285"/>
      <c r="CG60" s="273"/>
      <c r="CH60" s="273"/>
      <c r="CI60" s="273"/>
      <c r="CJ60" s="273"/>
      <c r="CK60" s="273"/>
      <c r="CL60" s="291"/>
      <c r="CM60" s="290"/>
      <c r="CN60" s="285"/>
      <c r="CO60" s="273"/>
      <c r="CP60" s="273"/>
      <c r="CQ60" s="273"/>
      <c r="CR60" s="273"/>
      <c r="CS60" s="273"/>
      <c r="CT60" s="291"/>
      <c r="CU60" s="290"/>
      <c r="CV60" s="285"/>
      <c r="CW60" s="273"/>
      <c r="CX60" s="273"/>
      <c r="CY60" s="273"/>
      <c r="CZ60" s="273"/>
      <c r="DA60" s="273"/>
      <c r="DB60" s="291"/>
      <c r="DC60" s="290"/>
      <c r="DD60" s="285"/>
      <c r="DE60" s="273"/>
      <c r="DF60" s="273"/>
      <c r="DG60" s="273"/>
      <c r="DH60" s="273"/>
      <c r="DI60" s="273"/>
      <c r="DJ60" s="291"/>
      <c r="DK60" s="290"/>
      <c r="DL60" s="285"/>
      <c r="DM60" s="273"/>
      <c r="DN60" s="273"/>
      <c r="DO60" s="273"/>
      <c r="DP60" s="273"/>
      <c r="DQ60" s="273"/>
      <c r="DR60" s="291"/>
      <c r="DS60" s="290"/>
      <c r="DT60" s="285"/>
      <c r="DU60" s="273"/>
      <c r="DV60" s="273"/>
      <c r="DW60" s="273"/>
      <c r="DX60" s="273"/>
      <c r="DY60" s="273"/>
      <c r="DZ60" s="291"/>
      <c r="EA60" s="290"/>
      <c r="EB60" s="273"/>
      <c r="EC60" s="273"/>
      <c r="ED60" s="290"/>
      <c r="EE60" s="290"/>
      <c r="EF60" s="273"/>
      <c r="EG60" s="273"/>
      <c r="EH60" s="290"/>
      <c r="EI60" s="290"/>
      <c r="EJ60" s="273"/>
      <c r="EK60" s="273"/>
      <c r="EL60" s="290"/>
      <c r="EM60" s="290"/>
      <c r="EN60" s="273"/>
      <c r="EO60" s="273"/>
      <c r="EP60" s="290"/>
      <c r="EQ60" s="290"/>
      <c r="ER60" s="273"/>
      <c r="ES60" s="273"/>
      <c r="ET60" s="290"/>
      <c r="EU60" s="290"/>
      <c r="EV60" s="290"/>
      <c r="EW60" s="290"/>
      <c r="EX60" s="290"/>
      <c r="EY60" s="292"/>
      <c r="EZ60" s="273"/>
    </row>
    <row r="61" spans="1:156" ht="18.75">
      <c r="D61" s="75"/>
      <c r="Q61"/>
      <c r="R61" s="30"/>
      <c r="T61" s="75"/>
      <c r="Z61" s="266"/>
      <c r="AA61" s="122"/>
      <c r="AB61" s="75"/>
      <c r="AH61" s="242"/>
      <c r="AI61" s="122"/>
      <c r="AJ61" s="75"/>
      <c r="AP61" s="242"/>
      <c r="AQ61" s="122"/>
      <c r="AR61" s="75"/>
      <c r="AX61" s="242"/>
      <c r="AY61" s="122"/>
      <c r="AZ61" s="75"/>
      <c r="BF61" s="242"/>
      <c r="BG61" s="122"/>
      <c r="BH61" s="75"/>
      <c r="BN61" s="242"/>
      <c r="BO61" s="122"/>
      <c r="BP61" s="75"/>
      <c r="BV61" s="242"/>
      <c r="BW61" s="122"/>
      <c r="BX61" s="75"/>
      <c r="CD61" s="242"/>
      <c r="CE61" s="122"/>
      <c r="CF61" s="75"/>
      <c r="CL61" s="242"/>
      <c r="CM61" s="122"/>
      <c r="CN61" s="75"/>
      <c r="CT61" s="242"/>
      <c r="CU61" s="122"/>
      <c r="CV61" s="75"/>
      <c r="DB61" s="242"/>
      <c r="DC61" s="122"/>
      <c r="DD61" s="75"/>
      <c r="DJ61" s="242"/>
      <c r="DK61" s="122"/>
      <c r="DL61" s="75"/>
      <c r="DR61" s="242"/>
      <c r="DS61" s="122"/>
      <c r="DT61" s="75"/>
      <c r="DZ61" s="242"/>
      <c r="EA61" s="122"/>
      <c r="ED61" s="122"/>
      <c r="EE61" s="122"/>
      <c r="EH61" s="122"/>
      <c r="EI61" s="122"/>
      <c r="EL61" s="122"/>
      <c r="EM61" s="122"/>
      <c r="EP61" s="122"/>
      <c r="EQ61" s="122"/>
      <c r="ET61" s="122"/>
      <c r="EU61" s="122"/>
      <c r="EV61" s="122"/>
      <c r="EW61" s="122"/>
      <c r="EX61" s="122"/>
      <c r="EY61" s="47"/>
    </row>
    <row r="62" spans="1:156" ht="18.75">
      <c r="A62" s="273"/>
      <c r="B62" s="273"/>
      <c r="C62" s="273"/>
      <c r="D62" s="285"/>
      <c r="E62" s="273"/>
      <c r="F62" s="273"/>
      <c r="G62" s="273"/>
      <c r="H62" s="273"/>
      <c r="I62" s="273"/>
      <c r="J62" s="273"/>
      <c r="K62" s="273"/>
      <c r="L62" s="273"/>
      <c r="M62" s="273"/>
      <c r="N62" s="273"/>
      <c r="O62" s="273"/>
      <c r="P62" s="273"/>
      <c r="Q62" s="273"/>
      <c r="R62" s="286"/>
      <c r="S62" s="273"/>
      <c r="T62" s="285"/>
      <c r="U62" s="273"/>
      <c r="V62" s="273"/>
      <c r="W62" s="273"/>
      <c r="X62" s="273"/>
      <c r="Y62" s="273"/>
      <c r="Z62" s="266"/>
      <c r="AA62" s="290"/>
      <c r="AB62" s="285"/>
      <c r="AC62" s="273"/>
      <c r="AD62" s="273"/>
      <c r="AE62" s="273"/>
      <c r="AF62" s="273"/>
      <c r="AG62" s="273"/>
      <c r="AH62" s="291"/>
      <c r="AI62" s="290"/>
      <c r="AJ62" s="285"/>
      <c r="AK62" s="273"/>
      <c r="AL62" s="273"/>
      <c r="AM62" s="273"/>
      <c r="AN62" s="273"/>
      <c r="AO62" s="273"/>
      <c r="AP62" s="291"/>
      <c r="AQ62" s="290"/>
      <c r="AR62" s="285"/>
      <c r="AS62" s="273"/>
      <c r="AT62" s="273"/>
      <c r="AU62" s="273"/>
      <c r="AV62" s="273"/>
      <c r="AW62" s="273"/>
      <c r="AX62" s="291"/>
      <c r="AY62" s="290"/>
      <c r="AZ62" s="285"/>
      <c r="BA62" s="273"/>
      <c r="BB62" s="273"/>
      <c r="BC62" s="273"/>
      <c r="BD62" s="273"/>
      <c r="BE62" s="273"/>
      <c r="BF62" s="291"/>
      <c r="BG62" s="290"/>
      <c r="BH62" s="285"/>
      <c r="BI62" s="273"/>
      <c r="BJ62" s="273"/>
      <c r="BK62" s="273"/>
      <c r="BL62" s="273"/>
      <c r="BM62" s="273"/>
      <c r="BN62" s="291"/>
      <c r="BO62" s="290"/>
      <c r="BP62" s="285"/>
      <c r="BQ62" s="273"/>
      <c r="BR62" s="273"/>
      <c r="BS62" s="273"/>
      <c r="BT62" s="273"/>
      <c r="BU62" s="273"/>
      <c r="BV62" s="291"/>
      <c r="BW62" s="290"/>
      <c r="BX62" s="285"/>
      <c r="BY62" s="273"/>
      <c r="BZ62" s="273"/>
      <c r="CA62" s="273"/>
      <c r="CB62" s="273"/>
      <c r="CC62" s="273"/>
      <c r="CD62" s="291"/>
      <c r="CE62" s="290"/>
      <c r="CF62" s="285"/>
      <c r="CG62" s="273"/>
      <c r="CH62" s="273"/>
      <c r="CI62" s="273"/>
      <c r="CJ62" s="273"/>
      <c r="CK62" s="273"/>
      <c r="CL62" s="291"/>
      <c r="CM62" s="290"/>
      <c r="CN62" s="285"/>
      <c r="CO62" s="273"/>
      <c r="CP62" s="273"/>
      <c r="CQ62" s="273"/>
      <c r="CR62" s="273"/>
      <c r="CS62" s="273"/>
      <c r="CT62" s="291"/>
      <c r="CU62" s="290"/>
      <c r="CV62" s="285"/>
      <c r="CW62" s="273"/>
      <c r="CX62" s="273"/>
      <c r="CY62" s="273"/>
      <c r="CZ62" s="273"/>
      <c r="DA62" s="273"/>
      <c r="DB62" s="291"/>
      <c r="DC62" s="290"/>
      <c r="DD62" s="285"/>
      <c r="DE62" s="273"/>
      <c r="DF62" s="273"/>
      <c r="DG62" s="273"/>
      <c r="DH62" s="273"/>
      <c r="DI62" s="273"/>
      <c r="DJ62" s="291"/>
      <c r="DK62" s="290"/>
      <c r="DL62" s="285"/>
      <c r="DM62" s="273"/>
      <c r="DN62" s="273"/>
      <c r="DO62" s="273"/>
      <c r="DP62" s="273"/>
      <c r="DQ62" s="273"/>
      <c r="DR62" s="291"/>
      <c r="DS62" s="290"/>
      <c r="DT62" s="285"/>
      <c r="DU62" s="273"/>
      <c r="DV62" s="273"/>
      <c r="DW62" s="273"/>
      <c r="DX62" s="273"/>
      <c r="DY62" s="273"/>
      <c r="DZ62" s="291"/>
      <c r="EA62" s="290"/>
      <c r="EB62" s="273"/>
      <c r="EC62" s="273"/>
      <c r="ED62" s="290"/>
      <c r="EE62" s="290"/>
      <c r="EF62" s="273"/>
      <c r="EG62" s="273"/>
      <c r="EH62" s="290"/>
      <c r="EI62" s="290"/>
      <c r="EJ62" s="273"/>
      <c r="EK62" s="273"/>
      <c r="EL62" s="290"/>
      <c r="EM62" s="290"/>
      <c r="EN62" s="273"/>
      <c r="EO62" s="273"/>
      <c r="EP62" s="290"/>
      <c r="EQ62" s="290"/>
      <c r="ER62" s="273"/>
      <c r="ES62" s="273"/>
      <c r="ET62" s="290"/>
      <c r="EU62" s="290"/>
      <c r="EV62" s="290"/>
      <c r="EW62" s="290"/>
      <c r="EX62" s="290"/>
      <c r="EY62" s="292"/>
      <c r="EZ62" s="273"/>
    </row>
    <row r="63" spans="1:156" ht="18.75">
      <c r="D63" s="75"/>
      <c r="Q63"/>
      <c r="R63" s="30"/>
      <c r="T63" s="75"/>
      <c r="Z63" s="266"/>
      <c r="AA63" s="122"/>
      <c r="AB63" s="75"/>
      <c r="AH63" s="242"/>
      <c r="AI63" s="122"/>
      <c r="AJ63" s="75"/>
      <c r="AP63" s="242"/>
      <c r="AQ63" s="122"/>
      <c r="AR63" s="75"/>
      <c r="AX63" s="242"/>
      <c r="AY63" s="122"/>
      <c r="AZ63" s="75"/>
      <c r="BF63" s="242"/>
      <c r="BG63" s="122"/>
      <c r="BH63" s="75"/>
      <c r="BN63" s="242"/>
      <c r="BO63" s="122"/>
      <c r="BP63" s="75"/>
      <c r="BV63" s="242"/>
      <c r="BW63" s="122"/>
      <c r="BX63" s="75"/>
      <c r="CD63" s="242"/>
      <c r="CE63" s="122"/>
      <c r="CF63" s="75"/>
      <c r="CL63" s="242"/>
      <c r="CM63" s="122"/>
      <c r="CN63" s="75"/>
      <c r="CT63" s="242"/>
      <c r="CU63" s="122"/>
      <c r="CV63" s="75"/>
      <c r="DB63" s="242"/>
      <c r="DC63" s="122"/>
      <c r="DD63" s="75"/>
      <c r="DJ63" s="242"/>
      <c r="DK63" s="122"/>
      <c r="DL63" s="75"/>
      <c r="DR63" s="242"/>
      <c r="DS63" s="122"/>
      <c r="DT63" s="75"/>
      <c r="DZ63" s="242"/>
      <c r="EA63" s="122"/>
      <c r="ED63" s="122"/>
      <c r="EE63" s="122"/>
      <c r="EH63" s="122"/>
      <c r="EI63" s="122"/>
      <c r="EL63" s="122"/>
      <c r="EM63" s="122"/>
      <c r="EP63" s="122"/>
      <c r="EQ63" s="122"/>
      <c r="ET63" s="122"/>
      <c r="EU63" s="122"/>
      <c r="EV63" s="122"/>
      <c r="EW63" s="122"/>
      <c r="EX63" s="122"/>
      <c r="EY63" s="47"/>
    </row>
    <row r="64" spans="1:156" ht="18.75">
      <c r="A64" s="273"/>
      <c r="B64" s="273"/>
      <c r="C64" s="273"/>
      <c r="D64" s="285"/>
      <c r="E64" s="273"/>
      <c r="F64" s="273"/>
      <c r="G64" s="273"/>
      <c r="H64" s="273"/>
      <c r="I64" s="273"/>
      <c r="J64" s="273"/>
      <c r="K64" s="273"/>
      <c r="L64" s="273"/>
      <c r="M64" s="273"/>
      <c r="N64" s="273"/>
      <c r="O64" s="273"/>
      <c r="P64" s="273"/>
      <c r="Q64" s="273"/>
      <c r="R64" s="286"/>
      <c r="S64" s="273"/>
      <c r="T64" s="285"/>
      <c r="U64" s="273"/>
      <c r="V64" s="273"/>
      <c r="W64" s="273"/>
      <c r="X64" s="273"/>
      <c r="Y64" s="273"/>
      <c r="Z64" s="266"/>
      <c r="AA64" s="290"/>
      <c r="AB64" s="285"/>
      <c r="AC64" s="273"/>
      <c r="AD64" s="273"/>
      <c r="AE64" s="273"/>
      <c r="AF64" s="273"/>
      <c r="AG64" s="273"/>
      <c r="AH64" s="291"/>
      <c r="AI64" s="290"/>
      <c r="AJ64" s="285"/>
      <c r="AK64" s="273"/>
      <c r="AL64" s="273"/>
      <c r="AM64" s="273"/>
      <c r="AN64" s="273"/>
      <c r="AO64" s="273"/>
      <c r="AP64" s="291"/>
      <c r="AQ64" s="290"/>
      <c r="AR64" s="285"/>
      <c r="AS64" s="273"/>
      <c r="AT64" s="273"/>
      <c r="AU64" s="273"/>
      <c r="AV64" s="273"/>
      <c r="AW64" s="273"/>
      <c r="AX64" s="291"/>
      <c r="AY64" s="290"/>
      <c r="AZ64" s="285"/>
      <c r="BA64" s="273"/>
      <c r="BB64" s="273"/>
      <c r="BC64" s="273"/>
      <c r="BD64" s="273"/>
      <c r="BE64" s="273"/>
      <c r="BF64" s="291"/>
      <c r="BG64" s="290"/>
      <c r="BH64" s="285"/>
      <c r="BI64" s="273"/>
      <c r="BJ64" s="273"/>
      <c r="BK64" s="273"/>
      <c r="BL64" s="273"/>
      <c r="BM64" s="273"/>
      <c r="BN64" s="291"/>
      <c r="BO64" s="290"/>
      <c r="BP64" s="285"/>
      <c r="BQ64" s="273"/>
      <c r="BR64" s="273"/>
      <c r="BS64" s="273"/>
      <c r="BT64" s="273"/>
      <c r="BU64" s="273"/>
      <c r="BV64" s="291"/>
      <c r="BW64" s="290"/>
      <c r="BX64" s="285"/>
      <c r="BY64" s="273"/>
      <c r="BZ64" s="273"/>
      <c r="CA64" s="273"/>
      <c r="CB64" s="273"/>
      <c r="CC64" s="273"/>
      <c r="CD64" s="291"/>
      <c r="CE64" s="290"/>
      <c r="CF64" s="285"/>
      <c r="CG64" s="273"/>
      <c r="CH64" s="273"/>
      <c r="CI64" s="273"/>
      <c r="CJ64" s="273"/>
      <c r="CK64" s="273"/>
      <c r="CL64" s="291"/>
      <c r="CM64" s="290"/>
      <c r="CN64" s="285"/>
      <c r="CO64" s="273"/>
      <c r="CP64" s="273"/>
      <c r="CQ64" s="273"/>
      <c r="CR64" s="273"/>
      <c r="CS64" s="273"/>
      <c r="CT64" s="291"/>
      <c r="CU64" s="290"/>
      <c r="CV64" s="285"/>
      <c r="CW64" s="273"/>
      <c r="CX64" s="273"/>
      <c r="CY64" s="273"/>
      <c r="CZ64" s="273"/>
      <c r="DA64" s="273"/>
      <c r="DB64" s="291"/>
      <c r="DC64" s="290"/>
      <c r="DD64" s="285"/>
      <c r="DE64" s="273"/>
      <c r="DF64" s="273"/>
      <c r="DG64" s="273"/>
      <c r="DH64" s="273"/>
      <c r="DI64" s="273"/>
      <c r="DJ64" s="291"/>
      <c r="DK64" s="290"/>
      <c r="DL64" s="285"/>
      <c r="DM64" s="273"/>
      <c r="DN64" s="273"/>
      <c r="DO64" s="273"/>
      <c r="DP64" s="273"/>
      <c r="DQ64" s="273"/>
      <c r="DR64" s="291"/>
      <c r="DS64" s="290"/>
      <c r="DT64" s="285"/>
      <c r="DU64" s="273"/>
      <c r="DV64" s="273"/>
      <c r="DW64" s="273"/>
      <c r="DX64" s="273"/>
      <c r="DY64" s="273"/>
      <c r="DZ64" s="291"/>
      <c r="EA64" s="290"/>
      <c r="EB64" s="273"/>
      <c r="EC64" s="273"/>
      <c r="ED64" s="290"/>
      <c r="EE64" s="290"/>
      <c r="EF64" s="273"/>
      <c r="EG64" s="273"/>
      <c r="EH64" s="290"/>
      <c r="EI64" s="290"/>
      <c r="EJ64" s="273"/>
      <c r="EK64" s="273"/>
      <c r="EL64" s="290"/>
      <c r="EM64" s="290"/>
      <c r="EN64" s="273"/>
      <c r="EO64" s="273"/>
      <c r="EP64" s="290"/>
      <c r="EQ64" s="290"/>
      <c r="ER64" s="273"/>
      <c r="ES64" s="273"/>
      <c r="ET64" s="290"/>
      <c r="EU64" s="290"/>
      <c r="EV64" s="290"/>
      <c r="EW64" s="290"/>
      <c r="EX64" s="290"/>
      <c r="EY64" s="292"/>
      <c r="EZ64" s="273"/>
    </row>
    <row r="65" spans="1:156" ht="18.75">
      <c r="D65" s="75"/>
      <c r="Q65"/>
      <c r="R65" s="30"/>
      <c r="T65" s="75"/>
      <c r="Z65" s="264"/>
      <c r="AA65" s="122"/>
      <c r="AB65" s="75"/>
      <c r="AH65" s="125"/>
      <c r="AI65" s="122"/>
      <c r="AJ65" s="75"/>
      <c r="AP65" s="125"/>
      <c r="AQ65" s="122"/>
      <c r="AR65" s="75"/>
      <c r="AX65" s="125"/>
      <c r="AY65" s="122"/>
      <c r="AZ65" s="75"/>
      <c r="BF65" s="125"/>
      <c r="BG65" s="122"/>
      <c r="BH65" s="75"/>
      <c r="BN65" s="125"/>
      <c r="BO65" s="122"/>
      <c r="BP65" s="75"/>
      <c r="BV65" s="125"/>
      <c r="BW65" s="122"/>
      <c r="BX65" s="75"/>
      <c r="CD65" s="125"/>
      <c r="CE65" s="122"/>
      <c r="CF65" s="75"/>
      <c r="CL65" s="125"/>
      <c r="CM65" s="122"/>
      <c r="CN65" s="75"/>
      <c r="CT65" s="125"/>
      <c r="CU65" s="122"/>
      <c r="CV65" s="75"/>
      <c r="DB65" s="125"/>
      <c r="DC65" s="122"/>
      <c r="DD65" s="75"/>
      <c r="DJ65" s="125"/>
      <c r="DK65" s="122"/>
      <c r="DL65" s="75"/>
      <c r="DR65" s="125"/>
      <c r="DS65" s="122"/>
      <c r="DT65" s="75"/>
      <c r="DZ65" s="125"/>
      <c r="EA65" s="122"/>
      <c r="EE65" s="122"/>
      <c r="EI65" s="122"/>
      <c r="EM65" s="122"/>
      <c r="EQ65" s="122"/>
      <c r="ET65" s="122"/>
      <c r="EU65" s="122"/>
      <c r="EV65" s="122"/>
      <c r="EW65" s="122"/>
      <c r="EX65" s="122"/>
      <c r="EY65" s="47"/>
    </row>
    <row r="66" spans="1:156" ht="18.75">
      <c r="A66" s="273"/>
      <c r="B66" s="273"/>
      <c r="C66" s="273"/>
      <c r="D66" s="285"/>
      <c r="E66" s="273"/>
      <c r="F66" s="273"/>
      <c r="G66" s="273"/>
      <c r="H66" s="273"/>
      <c r="I66" s="273"/>
      <c r="J66" s="273"/>
      <c r="K66" s="273"/>
      <c r="L66" s="273"/>
      <c r="M66" s="273"/>
      <c r="N66" s="273"/>
      <c r="O66" s="273"/>
      <c r="P66" s="273"/>
      <c r="Q66" s="273"/>
      <c r="R66" s="286"/>
      <c r="S66" s="273"/>
      <c r="T66" s="285"/>
      <c r="U66" s="273"/>
      <c r="V66" s="273"/>
      <c r="W66" s="273"/>
      <c r="X66" s="273"/>
      <c r="Y66" s="273"/>
      <c r="Z66" s="264"/>
      <c r="AA66" s="290"/>
      <c r="AB66" s="285"/>
      <c r="AC66" s="273"/>
      <c r="AD66" s="273"/>
      <c r="AE66" s="273"/>
      <c r="AF66" s="273"/>
      <c r="AG66" s="273"/>
      <c r="AH66" s="125"/>
      <c r="AI66" s="290"/>
      <c r="AJ66" s="285"/>
      <c r="AK66" s="273"/>
      <c r="AL66" s="273"/>
      <c r="AM66" s="273"/>
      <c r="AN66" s="273"/>
      <c r="AO66" s="273"/>
      <c r="AP66" s="125"/>
      <c r="AQ66" s="290"/>
      <c r="AR66" s="285"/>
      <c r="AS66" s="273"/>
      <c r="AT66" s="273"/>
      <c r="AU66" s="273"/>
      <c r="AV66" s="273"/>
      <c r="AW66" s="273"/>
      <c r="AX66" s="125"/>
      <c r="AY66" s="290"/>
      <c r="AZ66" s="285"/>
      <c r="BA66" s="273"/>
      <c r="BB66" s="273"/>
      <c r="BC66" s="273"/>
      <c r="BD66" s="273"/>
      <c r="BE66" s="273"/>
      <c r="BF66" s="125"/>
      <c r="BG66" s="290"/>
      <c r="BH66" s="285"/>
      <c r="BI66" s="273"/>
      <c r="BJ66" s="273"/>
      <c r="BK66" s="273"/>
      <c r="BL66" s="273"/>
      <c r="BM66" s="273"/>
      <c r="BN66" s="125"/>
      <c r="BO66" s="290"/>
      <c r="BP66" s="285"/>
      <c r="BQ66" s="273"/>
      <c r="BR66" s="273"/>
      <c r="BS66" s="273"/>
      <c r="BT66" s="273"/>
      <c r="BU66" s="273"/>
      <c r="BV66" s="125"/>
      <c r="BW66" s="290"/>
      <c r="BX66" s="285"/>
      <c r="BY66" s="273"/>
      <c r="BZ66" s="273"/>
      <c r="CA66" s="273"/>
      <c r="CB66" s="273"/>
      <c r="CC66" s="273"/>
      <c r="CD66" s="125"/>
      <c r="CE66" s="290"/>
      <c r="CF66" s="285"/>
      <c r="CG66" s="273"/>
      <c r="CH66" s="273"/>
      <c r="CI66" s="273"/>
      <c r="CJ66" s="273"/>
      <c r="CK66" s="273"/>
      <c r="CL66" s="125"/>
      <c r="CM66" s="290"/>
      <c r="CN66" s="285"/>
      <c r="CO66" s="273"/>
      <c r="CP66" s="273"/>
      <c r="CQ66" s="273"/>
      <c r="CR66" s="273"/>
      <c r="CS66" s="273"/>
      <c r="CT66" s="125"/>
      <c r="CU66" s="290"/>
      <c r="CV66" s="285"/>
      <c r="CW66" s="273"/>
      <c r="CX66" s="273"/>
      <c r="CY66" s="273"/>
      <c r="CZ66" s="273"/>
      <c r="DA66" s="273"/>
      <c r="DB66" s="125"/>
      <c r="DC66" s="290"/>
      <c r="DD66" s="285"/>
      <c r="DE66" s="273"/>
      <c r="DF66" s="273"/>
      <c r="DG66" s="273"/>
      <c r="DH66" s="273"/>
      <c r="DI66" s="273"/>
      <c r="DJ66" s="125"/>
      <c r="DK66" s="290"/>
      <c r="DL66" s="285"/>
      <c r="DM66" s="273"/>
      <c r="DN66" s="273"/>
      <c r="DO66" s="273"/>
      <c r="DP66" s="273"/>
      <c r="DQ66" s="273"/>
      <c r="DR66" s="125"/>
      <c r="DS66" s="290"/>
      <c r="DT66" s="285"/>
      <c r="DU66" s="273"/>
      <c r="DV66" s="273"/>
      <c r="DW66" s="273"/>
      <c r="DX66" s="273"/>
      <c r="DY66" s="273"/>
      <c r="DZ66" s="125"/>
      <c r="EA66" s="290"/>
      <c r="EB66" s="273"/>
      <c r="EC66" s="273"/>
      <c r="ED66" s="273"/>
      <c r="EE66" s="290"/>
      <c r="EF66" s="273"/>
      <c r="EG66" s="273"/>
      <c r="EH66" s="273"/>
      <c r="EI66" s="290"/>
      <c r="EJ66" s="273"/>
      <c r="EK66" s="273"/>
      <c r="EL66" s="273"/>
      <c r="EM66" s="290"/>
      <c r="EN66" s="273"/>
      <c r="EO66" s="273"/>
      <c r="EP66" s="273"/>
      <c r="EQ66" s="290"/>
      <c r="ER66" s="273"/>
      <c r="ES66" s="273"/>
      <c r="ET66" s="290"/>
      <c r="EU66" s="290"/>
      <c r="EV66" s="290"/>
      <c r="EW66" s="290"/>
      <c r="EX66" s="290"/>
      <c r="EY66" s="292"/>
      <c r="EZ66" s="273"/>
    </row>
    <row r="67" spans="1:156" ht="18.75">
      <c r="D67" s="75"/>
      <c r="Q67"/>
      <c r="R67" s="30"/>
      <c r="T67" s="75"/>
      <c r="Z67" s="264"/>
      <c r="AA67" s="122"/>
      <c r="AB67" s="75"/>
      <c r="AH67" s="125"/>
      <c r="AI67" s="122"/>
      <c r="AJ67" s="75"/>
      <c r="AP67" s="125"/>
      <c r="AQ67" s="122"/>
      <c r="AR67" s="75"/>
      <c r="AX67" s="125"/>
      <c r="AY67" s="122"/>
      <c r="AZ67" s="75"/>
      <c r="BF67" s="125"/>
      <c r="BG67" s="122"/>
      <c r="BH67" s="75"/>
      <c r="BN67" s="125"/>
      <c r="BO67" s="122"/>
      <c r="BP67" s="75"/>
      <c r="BV67" s="125"/>
      <c r="BW67" s="122"/>
      <c r="BX67" s="75"/>
      <c r="CD67" s="125"/>
      <c r="CE67" s="122"/>
      <c r="CF67" s="75"/>
      <c r="CL67" s="125"/>
      <c r="CM67" s="122"/>
      <c r="CN67" s="75"/>
      <c r="CT67" s="125"/>
      <c r="CU67" s="122"/>
      <c r="CV67" s="75"/>
      <c r="DB67" s="125"/>
      <c r="DC67" s="122"/>
      <c r="DD67" s="75"/>
      <c r="DJ67" s="125"/>
      <c r="DK67" s="122"/>
      <c r="DL67" s="75"/>
      <c r="DR67" s="125"/>
      <c r="DS67" s="122"/>
      <c r="DT67" s="75"/>
      <c r="DZ67" s="125"/>
      <c r="EA67" s="122"/>
      <c r="EE67" s="122"/>
      <c r="EI67" s="122"/>
      <c r="EM67" s="122"/>
      <c r="EQ67" s="122"/>
      <c r="ET67" s="122"/>
      <c r="EU67" s="122"/>
      <c r="EV67" s="122"/>
      <c r="EW67" s="122"/>
      <c r="EX67" s="122"/>
      <c r="EY67" s="47"/>
    </row>
    <row r="68" spans="1:156" ht="18.75">
      <c r="A68" s="273"/>
      <c r="B68" s="273"/>
      <c r="C68" s="273"/>
      <c r="D68" s="285"/>
      <c r="E68" s="273"/>
      <c r="F68" s="273"/>
      <c r="G68" s="273"/>
      <c r="H68" s="273"/>
      <c r="I68" s="273"/>
      <c r="J68" s="273"/>
      <c r="K68" s="273"/>
      <c r="L68" s="273"/>
      <c r="M68" s="273"/>
      <c r="N68" s="273"/>
      <c r="O68" s="273"/>
      <c r="P68" s="273"/>
      <c r="Q68" s="273"/>
      <c r="R68" s="286"/>
      <c r="S68" s="273"/>
      <c r="T68" s="285"/>
      <c r="U68" s="273"/>
      <c r="V68" s="273"/>
      <c r="W68" s="273"/>
      <c r="X68" s="273"/>
      <c r="Y68" s="273"/>
      <c r="Z68" s="264"/>
      <c r="AA68" s="290"/>
      <c r="AB68" s="285"/>
      <c r="AC68" s="273"/>
      <c r="AD68" s="273"/>
      <c r="AE68" s="273"/>
      <c r="AF68" s="273"/>
      <c r="AG68" s="273"/>
      <c r="AH68" s="125"/>
      <c r="AI68" s="290"/>
      <c r="AJ68" s="285"/>
      <c r="AK68" s="273"/>
      <c r="AL68" s="273"/>
      <c r="AM68" s="273"/>
      <c r="AN68" s="273"/>
      <c r="AO68" s="273"/>
      <c r="AP68" s="125"/>
      <c r="AQ68" s="290"/>
      <c r="AR68" s="285"/>
      <c r="AS68" s="273"/>
      <c r="AT68" s="273"/>
      <c r="AU68" s="273"/>
      <c r="AV68" s="273"/>
      <c r="AW68" s="273"/>
      <c r="AX68" s="125"/>
      <c r="AY68" s="290"/>
      <c r="AZ68" s="285"/>
      <c r="BA68" s="273"/>
      <c r="BB68" s="273"/>
      <c r="BC68" s="273"/>
      <c r="BD68" s="273"/>
      <c r="BE68" s="273"/>
      <c r="BF68" s="125"/>
      <c r="BG68" s="290"/>
      <c r="BH68" s="285"/>
      <c r="BI68" s="273"/>
      <c r="BJ68" s="273"/>
      <c r="BK68" s="273"/>
      <c r="BL68" s="273"/>
      <c r="BM68" s="273"/>
      <c r="BN68" s="125"/>
      <c r="BO68" s="290"/>
      <c r="BP68" s="285"/>
      <c r="BQ68" s="273"/>
      <c r="BR68" s="273"/>
      <c r="BS68" s="273"/>
      <c r="BT68" s="273"/>
      <c r="BU68" s="273"/>
      <c r="BV68" s="125"/>
      <c r="BW68" s="290"/>
      <c r="BX68" s="285"/>
      <c r="BY68" s="273"/>
      <c r="BZ68" s="273"/>
      <c r="CA68" s="273"/>
      <c r="CB68" s="273"/>
      <c r="CC68" s="273"/>
      <c r="CD68" s="125"/>
      <c r="CE68" s="290"/>
      <c r="CF68" s="285"/>
      <c r="CG68" s="273"/>
      <c r="CH68" s="273"/>
      <c r="CI68" s="273"/>
      <c r="CJ68" s="273"/>
      <c r="CK68" s="273"/>
      <c r="CL68" s="125"/>
      <c r="CM68" s="290"/>
      <c r="CN68" s="285"/>
      <c r="CO68" s="273"/>
      <c r="CP68" s="273"/>
      <c r="CQ68" s="273"/>
      <c r="CR68" s="273"/>
      <c r="CS68" s="273"/>
      <c r="CT68" s="125"/>
      <c r="CU68" s="290"/>
      <c r="CV68" s="285"/>
      <c r="CW68" s="273"/>
      <c r="CX68" s="273"/>
      <c r="CY68" s="273"/>
      <c r="CZ68" s="273"/>
      <c r="DA68" s="273"/>
      <c r="DB68" s="125"/>
      <c r="DC68" s="290"/>
      <c r="DD68" s="285"/>
      <c r="DE68" s="273"/>
      <c r="DF68" s="273"/>
      <c r="DG68" s="273"/>
      <c r="DH68" s="273"/>
      <c r="DI68" s="273"/>
      <c r="DJ68" s="125"/>
      <c r="DK68" s="290"/>
      <c r="DL68" s="285"/>
      <c r="DM68" s="273"/>
      <c r="DN68" s="273"/>
      <c r="DO68" s="273"/>
      <c r="DP68" s="273"/>
      <c r="DQ68" s="273"/>
      <c r="DR68" s="125"/>
      <c r="DS68" s="290"/>
      <c r="DT68" s="285"/>
      <c r="DU68" s="273"/>
      <c r="DV68" s="273"/>
      <c r="DW68" s="273"/>
      <c r="DX68" s="273"/>
      <c r="DY68" s="273"/>
      <c r="DZ68" s="125"/>
      <c r="EA68" s="290"/>
      <c r="EB68" s="273"/>
      <c r="EC68" s="273"/>
      <c r="ED68" s="273"/>
      <c r="EE68" s="290"/>
      <c r="EF68" s="273"/>
      <c r="EG68" s="273"/>
      <c r="EH68" s="273"/>
      <c r="EI68" s="290"/>
      <c r="EJ68" s="273"/>
      <c r="EK68" s="273"/>
      <c r="EL68" s="273"/>
      <c r="EM68" s="290"/>
      <c r="EN68" s="273"/>
      <c r="EO68" s="273"/>
      <c r="EP68" s="273"/>
      <c r="EQ68" s="290"/>
      <c r="ER68" s="273"/>
      <c r="ES68" s="273"/>
      <c r="ET68" s="290"/>
      <c r="EU68" s="290"/>
      <c r="EV68" s="290"/>
      <c r="EW68" s="290"/>
      <c r="EX68" s="290"/>
      <c r="EY68" s="292"/>
      <c r="EZ68" s="273"/>
    </row>
    <row r="69" spans="1:156" ht="18.75">
      <c r="D69" s="75"/>
      <c r="Q69"/>
      <c r="R69" s="30"/>
      <c r="T69" s="75"/>
      <c r="Z69" s="264"/>
      <c r="AA69" s="122"/>
      <c r="AB69" s="75"/>
      <c r="AH69" s="125"/>
      <c r="AI69" s="122"/>
      <c r="AJ69" s="75"/>
      <c r="AP69" s="125"/>
      <c r="AQ69" s="122"/>
      <c r="AR69" s="75"/>
      <c r="AX69" s="125"/>
      <c r="AY69" s="122"/>
      <c r="AZ69" s="75"/>
      <c r="BF69" s="125"/>
      <c r="BG69" s="122"/>
      <c r="BH69" s="75"/>
      <c r="BN69" s="125"/>
      <c r="BO69" s="122"/>
      <c r="BP69" s="75"/>
      <c r="BV69" s="125"/>
      <c r="BW69" s="122"/>
      <c r="BX69" s="75"/>
      <c r="CD69" s="125"/>
      <c r="CE69" s="122"/>
      <c r="CF69" s="75"/>
      <c r="CL69" s="125"/>
      <c r="CM69" s="122"/>
      <c r="CN69" s="75"/>
      <c r="CT69" s="125"/>
      <c r="CU69" s="122"/>
      <c r="CV69" s="75"/>
      <c r="DB69" s="125"/>
      <c r="DC69" s="122"/>
      <c r="DD69" s="75"/>
      <c r="DJ69" s="125"/>
      <c r="DK69" s="122"/>
      <c r="DL69" s="75"/>
      <c r="DR69" s="125"/>
      <c r="DS69" s="122"/>
      <c r="DT69" s="75"/>
      <c r="DZ69" s="125"/>
      <c r="EA69" s="122"/>
      <c r="EE69" s="122"/>
      <c r="EI69" s="122"/>
      <c r="EM69" s="122"/>
      <c r="EQ69" s="122"/>
      <c r="ET69" s="122"/>
      <c r="EU69" s="122"/>
      <c r="EV69" s="122"/>
      <c r="EW69" s="122"/>
      <c r="EX69" s="122"/>
      <c r="EY69" s="47"/>
    </row>
    <row r="70" spans="1:156" ht="18.75">
      <c r="A70" s="273"/>
      <c r="B70" s="273"/>
      <c r="C70" s="273"/>
      <c r="D70" s="285"/>
      <c r="E70" s="273"/>
      <c r="F70" s="273"/>
      <c r="G70" s="273"/>
      <c r="H70" s="273"/>
      <c r="I70" s="273"/>
      <c r="J70" s="273"/>
      <c r="K70" s="273"/>
      <c r="L70" s="273"/>
      <c r="M70" s="273"/>
      <c r="N70" s="273"/>
      <c r="O70" s="273"/>
      <c r="P70" s="273"/>
      <c r="Q70" s="273"/>
      <c r="R70" s="286"/>
      <c r="S70" s="273"/>
      <c r="T70" s="285"/>
      <c r="U70" s="273"/>
      <c r="V70" s="273"/>
      <c r="W70" s="273"/>
      <c r="X70" s="273"/>
      <c r="Y70" s="273"/>
      <c r="Z70" s="264"/>
      <c r="AA70" s="290"/>
      <c r="AB70" s="285"/>
      <c r="AC70" s="273"/>
      <c r="AD70" s="273"/>
      <c r="AE70" s="273"/>
      <c r="AF70" s="273"/>
      <c r="AG70" s="273"/>
      <c r="AH70" s="125"/>
      <c r="AI70" s="290"/>
      <c r="AJ70" s="285"/>
      <c r="AK70" s="273"/>
      <c r="AL70" s="273"/>
      <c r="AM70" s="273"/>
      <c r="AN70" s="273"/>
      <c r="AO70" s="273"/>
      <c r="AP70" s="125"/>
      <c r="AQ70" s="290"/>
      <c r="AR70" s="285"/>
      <c r="AS70" s="273"/>
      <c r="AT70" s="273"/>
      <c r="AU70" s="273"/>
      <c r="AV70" s="273"/>
      <c r="AW70" s="273"/>
      <c r="AX70" s="125"/>
      <c r="AY70" s="290"/>
      <c r="AZ70" s="285"/>
      <c r="BA70" s="273"/>
      <c r="BB70" s="273"/>
      <c r="BC70" s="273"/>
      <c r="BD70" s="273"/>
      <c r="BE70" s="273"/>
      <c r="BF70" s="125"/>
      <c r="BG70" s="290"/>
      <c r="BH70" s="285"/>
      <c r="BI70" s="273"/>
      <c r="BJ70" s="273"/>
      <c r="BK70" s="273"/>
      <c r="BL70" s="273"/>
      <c r="BM70" s="273"/>
      <c r="BN70" s="125"/>
      <c r="BO70" s="290"/>
      <c r="BP70" s="285"/>
      <c r="BQ70" s="273"/>
      <c r="BR70" s="273"/>
      <c r="BS70" s="273"/>
      <c r="BT70" s="273"/>
      <c r="BU70" s="273"/>
      <c r="BV70" s="125"/>
      <c r="BW70" s="290"/>
      <c r="BX70" s="285"/>
      <c r="BY70" s="273"/>
      <c r="BZ70" s="273"/>
      <c r="CA70" s="273"/>
      <c r="CB70" s="273"/>
      <c r="CC70" s="273"/>
      <c r="CD70" s="125"/>
      <c r="CE70" s="290"/>
      <c r="CF70" s="285"/>
      <c r="CG70" s="273"/>
      <c r="CH70" s="273"/>
      <c r="CI70" s="273"/>
      <c r="CJ70" s="273"/>
      <c r="CK70" s="273"/>
      <c r="CL70" s="125"/>
      <c r="CM70" s="290"/>
      <c r="CN70" s="285"/>
      <c r="CO70" s="273"/>
      <c r="CP70" s="273"/>
      <c r="CQ70" s="273"/>
      <c r="CR70" s="273"/>
      <c r="CS70" s="273"/>
      <c r="CT70" s="125"/>
      <c r="CU70" s="290"/>
      <c r="CV70" s="285"/>
      <c r="CW70" s="273"/>
      <c r="CX70" s="273"/>
      <c r="CY70" s="273"/>
      <c r="CZ70" s="273"/>
      <c r="DA70" s="273"/>
      <c r="DB70" s="125"/>
      <c r="DC70" s="290"/>
      <c r="DD70" s="285"/>
      <c r="DE70" s="273"/>
      <c r="DF70" s="273"/>
      <c r="DG70" s="273"/>
      <c r="DH70" s="273"/>
      <c r="DI70" s="273"/>
      <c r="DJ70" s="125"/>
      <c r="DK70" s="290"/>
      <c r="DL70" s="285"/>
      <c r="DM70" s="273"/>
      <c r="DN70" s="273"/>
      <c r="DO70" s="273"/>
      <c r="DP70" s="273"/>
      <c r="DQ70" s="273"/>
      <c r="DR70" s="125"/>
      <c r="DS70" s="290"/>
      <c r="DT70" s="285"/>
      <c r="DU70" s="273"/>
      <c r="DV70" s="273"/>
      <c r="DW70" s="273"/>
      <c r="DX70" s="273"/>
      <c r="DY70" s="273"/>
      <c r="DZ70" s="125"/>
      <c r="EA70" s="290"/>
      <c r="EB70" s="273"/>
      <c r="EC70" s="273"/>
      <c r="ED70" s="273"/>
      <c r="EE70" s="290"/>
      <c r="EF70" s="273"/>
      <c r="EG70" s="273"/>
      <c r="EH70" s="273"/>
      <c r="EI70" s="290"/>
      <c r="EJ70" s="273"/>
      <c r="EK70" s="273"/>
      <c r="EL70" s="273"/>
      <c r="EM70" s="290"/>
      <c r="EN70" s="273"/>
      <c r="EO70" s="273"/>
      <c r="EP70" s="273"/>
      <c r="EQ70" s="290"/>
      <c r="ER70" s="273"/>
      <c r="ES70" s="273"/>
      <c r="ET70" s="290"/>
      <c r="EU70" s="290"/>
      <c r="EV70" s="290"/>
      <c r="EW70" s="290"/>
      <c r="EX70" s="290"/>
      <c r="EY70" s="292"/>
      <c r="EZ70" s="273"/>
    </row>
    <row r="71" spans="1:156" ht="18.75">
      <c r="D71" s="75"/>
      <c r="Q71"/>
      <c r="R71" s="30"/>
      <c r="T71" s="75"/>
      <c r="Z71" s="264"/>
      <c r="AA71" s="122"/>
      <c r="AB71" s="75"/>
      <c r="AH71" s="125"/>
      <c r="AI71" s="122"/>
      <c r="AJ71" s="75"/>
      <c r="AP71" s="125"/>
      <c r="AQ71" s="122"/>
      <c r="AR71" s="75"/>
      <c r="AX71" s="125"/>
      <c r="AY71" s="122"/>
      <c r="AZ71" s="75"/>
      <c r="BF71" s="125"/>
      <c r="BG71" s="122"/>
      <c r="BH71" s="75"/>
      <c r="BN71" s="125"/>
      <c r="BO71" s="122"/>
      <c r="BP71" s="75"/>
      <c r="BV71" s="125"/>
      <c r="BW71" s="122"/>
      <c r="BX71" s="75"/>
      <c r="CD71" s="125"/>
      <c r="CE71" s="122"/>
      <c r="CF71" s="75"/>
      <c r="CL71" s="125"/>
      <c r="CM71" s="122"/>
      <c r="CN71" s="75"/>
      <c r="CT71" s="125"/>
      <c r="CU71" s="122"/>
      <c r="CV71" s="75"/>
      <c r="DB71" s="125"/>
      <c r="DC71" s="122"/>
      <c r="DD71" s="75"/>
      <c r="DJ71" s="125"/>
      <c r="DK71" s="122"/>
      <c r="DL71" s="75"/>
      <c r="DR71" s="125"/>
      <c r="DS71" s="122"/>
      <c r="DT71" s="75"/>
      <c r="DZ71" s="125"/>
      <c r="EA71" s="122"/>
      <c r="EE71" s="122"/>
      <c r="EI71" s="122"/>
      <c r="EM71" s="122"/>
      <c r="EQ71" s="122"/>
      <c r="ET71" s="122"/>
      <c r="EU71" s="122"/>
      <c r="EV71" s="122"/>
      <c r="EW71" s="122"/>
      <c r="EX71" s="122"/>
      <c r="EY71" s="47"/>
    </row>
    <row r="72" spans="1:156" ht="18.75">
      <c r="A72" s="273"/>
      <c r="B72" s="273"/>
      <c r="C72" s="273"/>
      <c r="D72" s="285"/>
      <c r="E72" s="273"/>
      <c r="F72" s="273"/>
      <c r="G72" s="273"/>
      <c r="H72" s="273"/>
      <c r="I72" s="273"/>
      <c r="J72" s="273"/>
      <c r="K72" s="273"/>
      <c r="L72" s="273"/>
      <c r="M72" s="273"/>
      <c r="N72" s="273"/>
      <c r="O72" s="273"/>
      <c r="P72" s="273"/>
      <c r="Q72" s="273"/>
      <c r="R72" s="286"/>
      <c r="S72" s="273"/>
      <c r="T72" s="285"/>
      <c r="U72" s="273"/>
      <c r="V72" s="273"/>
      <c r="W72" s="273"/>
      <c r="X72" s="273"/>
      <c r="Y72" s="273"/>
      <c r="Z72" s="264"/>
      <c r="AA72" s="290"/>
      <c r="AB72" s="285"/>
      <c r="AC72" s="273"/>
      <c r="AD72" s="273"/>
      <c r="AE72" s="273"/>
      <c r="AF72" s="273"/>
      <c r="AG72" s="273"/>
      <c r="AH72" s="125"/>
      <c r="AI72" s="290"/>
      <c r="AJ72" s="285"/>
      <c r="AK72" s="273"/>
      <c r="AL72" s="273"/>
      <c r="AM72" s="273"/>
      <c r="AN72" s="273"/>
      <c r="AO72" s="273"/>
      <c r="AP72" s="125"/>
      <c r="AQ72" s="290"/>
      <c r="AR72" s="285"/>
      <c r="AS72" s="273"/>
      <c r="AT72" s="273"/>
      <c r="AU72" s="273"/>
      <c r="AV72" s="273"/>
      <c r="AW72" s="273"/>
      <c r="AX72" s="125"/>
      <c r="AY72" s="290"/>
      <c r="AZ72" s="285"/>
      <c r="BA72" s="273"/>
      <c r="BB72" s="273"/>
      <c r="BC72" s="273"/>
      <c r="BD72" s="273"/>
      <c r="BE72" s="273"/>
      <c r="BF72" s="125"/>
      <c r="BG72" s="290"/>
      <c r="BH72" s="285"/>
      <c r="BI72" s="273"/>
      <c r="BJ72" s="273"/>
      <c r="BK72" s="273"/>
      <c r="BL72" s="273"/>
      <c r="BM72" s="273"/>
      <c r="BN72" s="125"/>
      <c r="BO72" s="290"/>
      <c r="BP72" s="285"/>
      <c r="BQ72" s="273"/>
      <c r="BR72" s="273"/>
      <c r="BS72" s="273"/>
      <c r="BT72" s="273"/>
      <c r="BU72" s="273"/>
      <c r="BV72" s="125"/>
      <c r="BW72" s="290"/>
      <c r="BX72" s="285"/>
      <c r="BY72" s="273"/>
      <c r="BZ72" s="273"/>
      <c r="CA72" s="273"/>
      <c r="CB72" s="273"/>
      <c r="CC72" s="273"/>
      <c r="CD72" s="125"/>
      <c r="CE72" s="290"/>
      <c r="CF72" s="285"/>
      <c r="CG72" s="273"/>
      <c r="CH72" s="273"/>
      <c r="CI72" s="273"/>
      <c r="CJ72" s="273"/>
      <c r="CK72" s="273"/>
      <c r="CL72" s="125"/>
      <c r="CM72" s="290"/>
      <c r="CN72" s="285"/>
      <c r="CO72" s="273"/>
      <c r="CP72" s="273"/>
      <c r="CQ72" s="273"/>
      <c r="CR72" s="273"/>
      <c r="CS72" s="273"/>
      <c r="CT72" s="125"/>
      <c r="CU72" s="290"/>
      <c r="CV72" s="285"/>
      <c r="CW72" s="273"/>
      <c r="CX72" s="273"/>
      <c r="CY72" s="273"/>
      <c r="CZ72" s="273"/>
      <c r="DA72" s="273"/>
      <c r="DB72" s="125"/>
      <c r="DC72" s="290"/>
      <c r="DD72" s="285"/>
      <c r="DE72" s="273"/>
      <c r="DF72" s="273"/>
      <c r="DG72" s="273"/>
      <c r="DH72" s="273"/>
      <c r="DI72" s="273"/>
      <c r="DJ72" s="125"/>
      <c r="DK72" s="290"/>
      <c r="DL72" s="285"/>
      <c r="DM72" s="273"/>
      <c r="DN72" s="273"/>
      <c r="DO72" s="273"/>
      <c r="DP72" s="273"/>
      <c r="DQ72" s="273"/>
      <c r="DR72" s="125"/>
      <c r="DS72" s="290"/>
      <c r="DT72" s="285"/>
      <c r="DU72" s="273"/>
      <c r="DV72" s="273"/>
      <c r="DW72" s="273"/>
      <c r="DX72" s="273"/>
      <c r="DY72" s="273"/>
      <c r="DZ72" s="125"/>
      <c r="EA72" s="290"/>
      <c r="EB72" s="273"/>
      <c r="EC72" s="273"/>
      <c r="ED72" s="273"/>
      <c r="EE72" s="290"/>
      <c r="EF72" s="273"/>
      <c r="EG72" s="273"/>
      <c r="EH72" s="273"/>
      <c r="EI72" s="290"/>
      <c r="EJ72" s="273"/>
      <c r="EK72" s="273"/>
      <c r="EL72" s="273"/>
      <c r="EM72" s="290"/>
      <c r="EN72" s="273"/>
      <c r="EO72" s="273"/>
      <c r="EP72" s="273"/>
      <c r="EQ72" s="290"/>
      <c r="ER72" s="273"/>
      <c r="ES72" s="273"/>
      <c r="ET72" s="290"/>
      <c r="EU72" s="290"/>
      <c r="EV72" s="290"/>
      <c r="EW72" s="290"/>
      <c r="EX72" s="290"/>
      <c r="EY72" s="292"/>
      <c r="EZ72" s="273"/>
    </row>
    <row r="73" spans="1:156" ht="18.75">
      <c r="D73" s="75"/>
      <c r="Q73"/>
      <c r="R73" s="30"/>
      <c r="T73" s="75"/>
      <c r="Z73" s="264"/>
      <c r="AA73" s="122"/>
      <c r="AB73" s="75"/>
      <c r="AH73" s="125"/>
      <c r="AI73" s="122"/>
      <c r="AJ73" s="75"/>
      <c r="AP73" s="125"/>
      <c r="AQ73" s="122"/>
      <c r="AR73" s="75"/>
      <c r="AX73" s="125"/>
      <c r="AY73" s="122"/>
      <c r="AZ73" s="75"/>
      <c r="BF73" s="125"/>
      <c r="BG73" s="122"/>
      <c r="BH73" s="75"/>
      <c r="BN73" s="125"/>
      <c r="BO73" s="122"/>
      <c r="BP73" s="75"/>
      <c r="BV73" s="125"/>
      <c r="BW73" s="122"/>
      <c r="BX73" s="75"/>
      <c r="CD73" s="125"/>
      <c r="CE73" s="122"/>
      <c r="CF73" s="75"/>
      <c r="CL73" s="125"/>
      <c r="CM73" s="122"/>
      <c r="CN73" s="75"/>
      <c r="CT73" s="125"/>
      <c r="CU73" s="122"/>
      <c r="CV73" s="75"/>
      <c r="DB73" s="125"/>
      <c r="DC73" s="122"/>
      <c r="DD73" s="75"/>
      <c r="DJ73" s="125"/>
      <c r="DK73" s="122"/>
      <c r="DL73" s="75"/>
      <c r="DR73" s="125"/>
      <c r="DS73" s="122"/>
      <c r="DT73" s="75"/>
      <c r="DZ73" s="125"/>
      <c r="EA73" s="122"/>
      <c r="EE73" s="122"/>
      <c r="EI73" s="122"/>
      <c r="EM73" s="122"/>
      <c r="EQ73" s="122"/>
      <c r="ET73" s="122"/>
      <c r="EU73" s="122"/>
      <c r="EV73" s="122"/>
      <c r="EW73" s="122"/>
      <c r="EX73" s="122"/>
      <c r="EY73" s="47"/>
    </row>
    <row r="74" spans="1:156" ht="18.75">
      <c r="A74" s="273"/>
      <c r="B74" s="273"/>
      <c r="C74" s="273"/>
      <c r="D74" s="285"/>
      <c r="E74" s="273"/>
      <c r="F74" s="273"/>
      <c r="G74" s="273"/>
      <c r="H74" s="273"/>
      <c r="I74" s="273"/>
      <c r="J74" s="273"/>
      <c r="K74" s="273"/>
      <c r="L74" s="273"/>
      <c r="M74" s="273"/>
      <c r="N74" s="273"/>
      <c r="O74" s="273"/>
      <c r="P74" s="273"/>
      <c r="Q74" s="273"/>
      <c r="R74" s="286"/>
      <c r="S74" s="273"/>
      <c r="T74" s="285"/>
      <c r="U74" s="273"/>
      <c r="V74" s="273"/>
      <c r="W74" s="273"/>
      <c r="X74" s="273"/>
      <c r="Y74" s="273"/>
      <c r="Z74" s="264"/>
      <c r="AA74" s="290"/>
      <c r="AB74" s="285"/>
      <c r="AC74" s="273"/>
      <c r="AD74" s="273"/>
      <c r="AE74" s="273"/>
      <c r="AF74" s="273"/>
      <c r="AG74" s="273"/>
      <c r="AH74" s="125"/>
      <c r="AI74" s="290"/>
      <c r="AJ74" s="285"/>
      <c r="AK74" s="273"/>
      <c r="AL74" s="273"/>
      <c r="AM74" s="273"/>
      <c r="AN74" s="273"/>
      <c r="AO74" s="273"/>
      <c r="AP74" s="125"/>
      <c r="AQ74" s="290"/>
      <c r="AR74" s="285"/>
      <c r="AS74" s="273"/>
      <c r="AT74" s="273"/>
      <c r="AU74" s="273"/>
      <c r="AV74" s="273"/>
      <c r="AW74" s="273"/>
      <c r="AX74" s="125"/>
      <c r="AY74" s="290"/>
      <c r="AZ74" s="285"/>
      <c r="BA74" s="273"/>
      <c r="BB74" s="273"/>
      <c r="BC74" s="273"/>
      <c r="BD74" s="273"/>
      <c r="BE74" s="273"/>
      <c r="BF74" s="125"/>
      <c r="BG74" s="290"/>
      <c r="BH74" s="285"/>
      <c r="BI74" s="273"/>
      <c r="BJ74" s="273"/>
      <c r="BK74" s="273"/>
      <c r="BL74" s="273"/>
      <c r="BM74" s="273"/>
      <c r="BN74" s="125"/>
      <c r="BO74" s="290"/>
      <c r="BP74" s="285"/>
      <c r="BQ74" s="273"/>
      <c r="BR74" s="273"/>
      <c r="BS74" s="273"/>
      <c r="BT74" s="273"/>
      <c r="BU74" s="273"/>
      <c r="BV74" s="125"/>
      <c r="BW74" s="290"/>
      <c r="BX74" s="285"/>
      <c r="BY74" s="273"/>
      <c r="BZ74" s="273"/>
      <c r="CA74" s="273"/>
      <c r="CB74" s="273"/>
      <c r="CC74" s="273"/>
      <c r="CD74" s="125"/>
      <c r="CE74" s="290"/>
      <c r="CF74" s="285"/>
      <c r="CG74" s="273"/>
      <c r="CH74" s="273"/>
      <c r="CI74" s="273"/>
      <c r="CJ74" s="273"/>
      <c r="CK74" s="273"/>
      <c r="CL74" s="125"/>
      <c r="CM74" s="290"/>
      <c r="CN74" s="285"/>
      <c r="CO74" s="273"/>
      <c r="CP74" s="273"/>
      <c r="CQ74" s="273"/>
      <c r="CR74" s="273"/>
      <c r="CS74" s="273"/>
      <c r="CT74" s="125"/>
      <c r="CU74" s="290"/>
      <c r="CV74" s="285"/>
      <c r="CW74" s="273"/>
      <c r="CX74" s="273"/>
      <c r="CY74" s="273"/>
      <c r="CZ74" s="273"/>
      <c r="DA74" s="273"/>
      <c r="DB74" s="125"/>
      <c r="DC74" s="290"/>
      <c r="DD74" s="285"/>
      <c r="DE74" s="273"/>
      <c r="DF74" s="273"/>
      <c r="DG74" s="273"/>
      <c r="DH74" s="273"/>
      <c r="DI74" s="273"/>
      <c r="DJ74" s="125"/>
      <c r="DK74" s="290"/>
      <c r="DL74" s="285"/>
      <c r="DM74" s="273"/>
      <c r="DN74" s="273"/>
      <c r="DO74" s="273"/>
      <c r="DP74" s="273"/>
      <c r="DQ74" s="273"/>
      <c r="DR74" s="125"/>
      <c r="DS74" s="290"/>
      <c r="DT74" s="285"/>
      <c r="DU74" s="273"/>
      <c r="DV74" s="273"/>
      <c r="DW74" s="273"/>
      <c r="DX74" s="273"/>
      <c r="DY74" s="273"/>
      <c r="DZ74" s="125"/>
      <c r="EA74" s="290"/>
      <c r="EB74" s="273"/>
      <c r="EC74" s="273"/>
      <c r="ED74" s="273"/>
      <c r="EE74" s="290"/>
      <c r="EF74" s="273"/>
      <c r="EG74" s="273"/>
      <c r="EH74" s="273"/>
      <c r="EI74" s="290"/>
      <c r="EJ74" s="273"/>
      <c r="EK74" s="273"/>
      <c r="EL74" s="273"/>
      <c r="EM74" s="290"/>
      <c r="EN74" s="273"/>
      <c r="EO74" s="273"/>
      <c r="EP74" s="273"/>
      <c r="EQ74" s="290"/>
      <c r="ER74" s="273"/>
      <c r="ES74" s="273"/>
      <c r="ET74" s="290"/>
      <c r="EU74" s="290"/>
      <c r="EV74" s="290"/>
      <c r="EW74" s="290"/>
      <c r="EX74" s="290"/>
      <c r="EY74" s="292"/>
      <c r="EZ74" s="273"/>
    </row>
    <row r="75" spans="1:156" ht="18.75">
      <c r="D75" s="75"/>
      <c r="Q75"/>
      <c r="R75" s="30"/>
      <c r="T75" s="75"/>
      <c r="Z75" s="264"/>
      <c r="AA75" s="122"/>
      <c r="AB75" s="75"/>
      <c r="AH75" s="125"/>
      <c r="AI75" s="122"/>
      <c r="AJ75" s="75"/>
      <c r="AP75" s="125"/>
      <c r="AQ75" s="122"/>
      <c r="AR75" s="75"/>
      <c r="AX75" s="125"/>
      <c r="AY75" s="122"/>
      <c r="AZ75" s="75"/>
      <c r="BF75" s="125"/>
      <c r="BG75" s="122"/>
      <c r="BH75" s="75"/>
      <c r="BN75" s="125"/>
      <c r="BO75" s="122"/>
      <c r="BP75" s="75"/>
      <c r="BV75" s="125"/>
      <c r="BW75" s="122"/>
      <c r="BX75" s="75"/>
      <c r="CD75" s="125"/>
      <c r="CE75" s="122"/>
      <c r="CF75" s="75"/>
      <c r="CL75" s="125"/>
      <c r="CM75" s="122"/>
      <c r="CN75" s="75"/>
      <c r="CT75" s="125"/>
      <c r="CU75" s="122"/>
      <c r="CV75" s="75"/>
      <c r="DB75" s="125"/>
      <c r="DC75" s="122"/>
      <c r="DD75" s="75"/>
      <c r="DJ75" s="125"/>
      <c r="DK75" s="122"/>
      <c r="DL75" s="75"/>
      <c r="DR75" s="125"/>
      <c r="DS75" s="122"/>
      <c r="DT75" s="75"/>
      <c r="DZ75" s="125"/>
      <c r="EA75" s="122"/>
      <c r="EE75" s="122"/>
      <c r="EI75" s="122"/>
      <c r="EM75" s="122"/>
      <c r="EQ75" s="122"/>
      <c r="ET75" s="122"/>
      <c r="EU75" s="122"/>
      <c r="EV75" s="122"/>
      <c r="EW75" s="122"/>
      <c r="EX75" s="122"/>
      <c r="EY75" s="47"/>
    </row>
    <row r="76" spans="1:156" ht="18.75">
      <c r="A76" s="273"/>
      <c r="B76" s="273"/>
      <c r="C76" s="273"/>
      <c r="D76" s="285"/>
      <c r="E76" s="273"/>
      <c r="F76" s="273"/>
      <c r="G76" s="273"/>
      <c r="H76" s="273"/>
      <c r="I76" s="273"/>
      <c r="J76" s="273"/>
      <c r="K76" s="273"/>
      <c r="L76" s="273"/>
      <c r="M76" s="273"/>
      <c r="N76" s="273"/>
      <c r="O76" s="273"/>
      <c r="P76" s="273"/>
      <c r="Q76" s="273"/>
      <c r="R76" s="286"/>
      <c r="S76" s="273"/>
      <c r="T76" s="285"/>
      <c r="U76" s="273"/>
      <c r="V76" s="273"/>
      <c r="W76" s="273"/>
      <c r="X76" s="273"/>
      <c r="Y76" s="273"/>
      <c r="Z76" s="264"/>
      <c r="AA76" s="290"/>
      <c r="AB76" s="285"/>
      <c r="AC76" s="273"/>
      <c r="AD76" s="273"/>
      <c r="AE76" s="273"/>
      <c r="AF76" s="273"/>
      <c r="AG76" s="273"/>
      <c r="AH76" s="125"/>
      <c r="AI76" s="290"/>
      <c r="AJ76" s="285"/>
      <c r="AK76" s="273"/>
      <c r="AL76" s="273"/>
      <c r="AM76" s="273"/>
      <c r="AN76" s="273"/>
      <c r="AO76" s="273"/>
      <c r="AP76" s="125"/>
      <c r="AQ76" s="290"/>
      <c r="AR76" s="285"/>
      <c r="AS76" s="273"/>
      <c r="AT76" s="273"/>
      <c r="AU76" s="273"/>
      <c r="AV76" s="273"/>
      <c r="AW76" s="273"/>
      <c r="AX76" s="125"/>
      <c r="AY76" s="290"/>
      <c r="AZ76" s="285"/>
      <c r="BA76" s="273"/>
      <c r="BB76" s="273"/>
      <c r="BC76" s="273"/>
      <c r="BD76" s="273"/>
      <c r="BE76" s="273"/>
      <c r="BF76" s="125"/>
      <c r="BG76" s="290"/>
      <c r="BH76" s="285"/>
      <c r="BI76" s="273"/>
      <c r="BJ76" s="273"/>
      <c r="BK76" s="273"/>
      <c r="BL76" s="273"/>
      <c r="BM76" s="273"/>
      <c r="BN76" s="125"/>
      <c r="BO76" s="290"/>
      <c r="BP76" s="285"/>
      <c r="BQ76" s="273"/>
      <c r="BR76" s="273"/>
      <c r="BS76" s="273"/>
      <c r="BT76" s="273"/>
      <c r="BU76" s="273"/>
      <c r="BV76" s="125"/>
      <c r="BW76" s="290"/>
      <c r="BX76" s="285"/>
      <c r="BY76" s="273"/>
      <c r="BZ76" s="273"/>
      <c r="CA76" s="273"/>
      <c r="CB76" s="273"/>
      <c r="CC76" s="273"/>
      <c r="CD76" s="125"/>
      <c r="CE76" s="290"/>
      <c r="CF76" s="285"/>
      <c r="CG76" s="273"/>
      <c r="CH76" s="273"/>
      <c r="CI76" s="273"/>
      <c r="CJ76" s="273"/>
      <c r="CK76" s="273"/>
      <c r="CL76" s="125"/>
      <c r="CM76" s="290"/>
      <c r="CN76" s="285"/>
      <c r="CO76" s="273"/>
      <c r="CP76" s="273"/>
      <c r="CQ76" s="273"/>
      <c r="CR76" s="273"/>
      <c r="CS76" s="273"/>
      <c r="CT76" s="125"/>
      <c r="CU76" s="290"/>
      <c r="CV76" s="285"/>
      <c r="CW76" s="273"/>
      <c r="CX76" s="273"/>
      <c r="CY76" s="273"/>
      <c r="CZ76" s="273"/>
      <c r="DA76" s="273"/>
      <c r="DB76" s="125"/>
      <c r="DC76" s="290"/>
      <c r="DD76" s="285"/>
      <c r="DE76" s="273"/>
      <c r="DF76" s="273"/>
      <c r="DG76" s="273"/>
      <c r="DH76" s="273"/>
      <c r="DI76" s="273"/>
      <c r="DJ76" s="125"/>
      <c r="DK76" s="290"/>
      <c r="DL76" s="285"/>
      <c r="DM76" s="273"/>
      <c r="DN76" s="273"/>
      <c r="DO76" s="273"/>
      <c r="DP76" s="273"/>
      <c r="DQ76" s="273"/>
      <c r="DR76" s="125"/>
      <c r="DS76" s="290"/>
      <c r="DT76" s="285"/>
      <c r="DU76" s="273"/>
      <c r="DV76" s="273"/>
      <c r="DW76" s="273"/>
      <c r="DX76" s="273"/>
      <c r="DY76" s="273"/>
      <c r="DZ76" s="125"/>
      <c r="EA76" s="290"/>
      <c r="EB76" s="273"/>
      <c r="EC76" s="273"/>
      <c r="ED76" s="273"/>
      <c r="EE76" s="290"/>
      <c r="EF76" s="273"/>
      <c r="EG76" s="273"/>
      <c r="EH76" s="273"/>
      <c r="EI76" s="290"/>
      <c r="EJ76" s="273"/>
      <c r="EK76" s="273"/>
      <c r="EL76" s="273"/>
      <c r="EM76" s="290"/>
      <c r="EN76" s="273"/>
      <c r="EO76" s="273"/>
      <c r="EP76" s="273"/>
      <c r="EQ76" s="290"/>
      <c r="ER76" s="273"/>
      <c r="ES76" s="273"/>
      <c r="ET76" s="290"/>
      <c r="EU76" s="290"/>
      <c r="EV76" s="290"/>
      <c r="EW76" s="290"/>
      <c r="EX76" s="290"/>
      <c r="EY76" s="292"/>
      <c r="EZ76" s="273"/>
    </row>
    <row r="77" spans="1:156" ht="18.75">
      <c r="D77" s="75"/>
      <c r="Q77"/>
      <c r="R77" s="30"/>
      <c r="T77" s="75"/>
      <c r="Z77" s="264"/>
      <c r="AA77" s="122"/>
      <c r="AB77" s="75"/>
      <c r="AH77" s="125"/>
      <c r="AI77" s="122"/>
      <c r="AJ77" s="75"/>
      <c r="AP77" s="125"/>
      <c r="AQ77" s="122"/>
      <c r="AR77" s="75"/>
      <c r="AX77" s="125"/>
      <c r="AY77" s="122"/>
      <c r="AZ77" s="75"/>
      <c r="BF77" s="125"/>
      <c r="BG77" s="122"/>
      <c r="BH77" s="75"/>
      <c r="BN77" s="125"/>
      <c r="BO77" s="122"/>
      <c r="BP77" s="75"/>
      <c r="BV77" s="125"/>
      <c r="BW77" s="122"/>
      <c r="BX77" s="75"/>
      <c r="CD77" s="125"/>
      <c r="CE77" s="122"/>
      <c r="CF77" s="75"/>
      <c r="CL77" s="125"/>
      <c r="CM77" s="122"/>
      <c r="CN77" s="75"/>
      <c r="CT77" s="125"/>
      <c r="CU77" s="122"/>
      <c r="CV77" s="75"/>
      <c r="DB77" s="125"/>
      <c r="DC77" s="122"/>
      <c r="DD77" s="75"/>
      <c r="DJ77" s="125"/>
      <c r="DK77" s="122"/>
      <c r="DL77" s="75"/>
      <c r="DR77" s="125"/>
      <c r="DS77" s="122"/>
      <c r="DT77" s="75"/>
      <c r="DZ77" s="125"/>
      <c r="EA77" s="122"/>
      <c r="EE77" s="122"/>
      <c r="EI77" s="122"/>
      <c r="EM77" s="122"/>
      <c r="EQ77" s="122"/>
      <c r="ET77" s="122"/>
      <c r="EU77" s="122"/>
      <c r="EV77" s="122"/>
      <c r="EW77" s="122"/>
      <c r="EX77" s="122"/>
      <c r="EY77" s="47"/>
    </row>
    <row r="78" spans="1:156" ht="18.75">
      <c r="A78" s="273"/>
      <c r="B78" s="273"/>
      <c r="C78" s="273"/>
      <c r="D78" s="285"/>
      <c r="E78" s="273"/>
      <c r="F78" s="273"/>
      <c r="G78" s="273"/>
      <c r="H78" s="273"/>
      <c r="I78" s="273"/>
      <c r="J78" s="273"/>
      <c r="K78" s="273"/>
      <c r="L78" s="273"/>
      <c r="M78" s="273"/>
      <c r="N78" s="273"/>
      <c r="O78" s="273"/>
      <c r="P78" s="273"/>
      <c r="Q78" s="273"/>
      <c r="R78" s="286"/>
      <c r="S78" s="273"/>
      <c r="T78" s="285"/>
      <c r="U78" s="273"/>
      <c r="V78" s="273"/>
      <c r="W78" s="273"/>
      <c r="X78" s="273"/>
      <c r="Y78" s="273"/>
      <c r="Z78" s="264"/>
      <c r="AA78" s="290"/>
      <c r="AB78" s="285"/>
      <c r="AC78" s="273"/>
      <c r="AD78" s="273"/>
      <c r="AE78" s="273"/>
      <c r="AF78" s="273"/>
      <c r="AG78" s="273"/>
      <c r="AH78" s="125"/>
      <c r="AI78" s="290"/>
      <c r="AJ78" s="285"/>
      <c r="AK78" s="273"/>
      <c r="AL78" s="273"/>
      <c r="AM78" s="273"/>
      <c r="AN78" s="273"/>
      <c r="AO78" s="273"/>
      <c r="AP78" s="125"/>
      <c r="AQ78" s="290"/>
      <c r="AR78" s="285"/>
      <c r="AS78" s="273"/>
      <c r="AT78" s="273"/>
      <c r="AU78" s="273"/>
      <c r="AV78" s="273"/>
      <c r="AW78" s="273"/>
      <c r="AX78" s="125"/>
      <c r="AY78" s="290"/>
      <c r="AZ78" s="285"/>
      <c r="BA78" s="273"/>
      <c r="BB78" s="273"/>
      <c r="BC78" s="273"/>
      <c r="BD78" s="273"/>
      <c r="BE78" s="273"/>
      <c r="BF78" s="125"/>
      <c r="BG78" s="290"/>
      <c r="BH78" s="285"/>
      <c r="BI78" s="273"/>
      <c r="BJ78" s="273"/>
      <c r="BK78" s="273"/>
      <c r="BL78" s="273"/>
      <c r="BM78" s="273"/>
      <c r="BN78" s="125"/>
      <c r="BO78" s="290"/>
      <c r="BP78" s="285"/>
      <c r="BQ78" s="273"/>
      <c r="BR78" s="273"/>
      <c r="BS78" s="273"/>
      <c r="BT78" s="273"/>
      <c r="BU78" s="273"/>
      <c r="BV78" s="125"/>
      <c r="BW78" s="290"/>
      <c r="BX78" s="285"/>
      <c r="BY78" s="273"/>
      <c r="BZ78" s="273"/>
      <c r="CA78" s="273"/>
      <c r="CB78" s="273"/>
      <c r="CC78" s="273"/>
      <c r="CD78" s="125"/>
      <c r="CE78" s="290"/>
      <c r="CF78" s="285"/>
      <c r="CG78" s="273"/>
      <c r="CH78" s="273"/>
      <c r="CI78" s="273"/>
      <c r="CJ78" s="273"/>
      <c r="CK78" s="273"/>
      <c r="CL78" s="125"/>
      <c r="CM78" s="290"/>
      <c r="CN78" s="285"/>
      <c r="CO78" s="273"/>
      <c r="CP78" s="273"/>
      <c r="CQ78" s="273"/>
      <c r="CR78" s="273"/>
      <c r="CS78" s="273"/>
      <c r="CT78" s="125"/>
      <c r="CU78" s="290"/>
      <c r="CV78" s="285"/>
      <c r="CW78" s="273"/>
      <c r="CX78" s="273"/>
      <c r="CY78" s="273"/>
      <c r="CZ78" s="273"/>
      <c r="DA78" s="273"/>
      <c r="DB78" s="125"/>
      <c r="DC78" s="290"/>
      <c r="DD78" s="285"/>
      <c r="DE78" s="273"/>
      <c r="DF78" s="273"/>
      <c r="DG78" s="273"/>
      <c r="DH78" s="273"/>
      <c r="DI78" s="273"/>
      <c r="DJ78" s="125"/>
      <c r="DK78" s="290"/>
      <c r="DL78" s="285"/>
      <c r="DM78" s="273"/>
      <c r="DN78" s="273"/>
      <c r="DO78" s="273"/>
      <c r="DP78" s="273"/>
      <c r="DQ78" s="273"/>
      <c r="DR78" s="125"/>
      <c r="DS78" s="290"/>
      <c r="DT78" s="285"/>
      <c r="DU78" s="273"/>
      <c r="DV78" s="273"/>
      <c r="DW78" s="273"/>
      <c r="DX78" s="273"/>
      <c r="DY78" s="273"/>
      <c r="DZ78" s="125"/>
      <c r="EA78" s="290"/>
      <c r="EB78" s="273"/>
      <c r="EC78" s="273"/>
      <c r="ED78" s="273"/>
      <c r="EE78" s="290"/>
      <c r="EF78" s="273"/>
      <c r="EG78" s="273"/>
      <c r="EH78" s="273"/>
      <c r="EI78" s="290"/>
      <c r="EJ78" s="273"/>
      <c r="EK78" s="273"/>
      <c r="EL78" s="273"/>
      <c r="EM78" s="290"/>
      <c r="EN78" s="273"/>
      <c r="EO78" s="273"/>
      <c r="EP78" s="273"/>
      <c r="EQ78" s="290"/>
      <c r="ER78" s="273"/>
      <c r="ES78" s="273"/>
      <c r="ET78" s="290"/>
      <c r="EU78" s="290"/>
      <c r="EV78" s="290"/>
      <c r="EW78" s="290"/>
      <c r="EX78" s="290"/>
      <c r="EY78" s="292"/>
      <c r="EZ78" s="273"/>
    </row>
    <row r="79" spans="1:156" ht="18.75">
      <c r="D79" s="75"/>
      <c r="Q79"/>
      <c r="R79" s="30"/>
      <c r="T79" s="75"/>
      <c r="Z79" s="264"/>
      <c r="AA79" s="122"/>
      <c r="AB79" s="75"/>
      <c r="AH79" s="125"/>
      <c r="AI79" s="122"/>
      <c r="AJ79" s="75"/>
      <c r="AP79" s="125"/>
      <c r="AQ79" s="122"/>
      <c r="AR79" s="75"/>
      <c r="AX79" s="125"/>
      <c r="AY79" s="122"/>
      <c r="AZ79" s="75"/>
      <c r="BF79" s="125"/>
      <c r="BG79" s="122"/>
      <c r="BH79" s="75"/>
      <c r="BN79" s="125"/>
      <c r="BO79" s="122"/>
      <c r="BP79" s="75"/>
      <c r="BV79" s="125"/>
      <c r="BW79" s="122"/>
      <c r="BX79" s="75"/>
      <c r="CD79" s="125"/>
      <c r="CE79" s="122"/>
      <c r="CF79" s="75"/>
      <c r="CL79" s="125"/>
      <c r="CM79" s="122"/>
      <c r="CN79" s="75"/>
      <c r="CT79" s="125"/>
      <c r="CU79" s="122"/>
      <c r="CV79" s="75"/>
      <c r="DB79" s="125"/>
      <c r="DC79" s="122"/>
      <c r="DD79" s="75"/>
      <c r="DJ79" s="125"/>
      <c r="DK79" s="122"/>
      <c r="DL79" s="75"/>
      <c r="DR79" s="125"/>
      <c r="DS79" s="122"/>
      <c r="DT79" s="75"/>
      <c r="DZ79" s="125"/>
      <c r="EA79" s="122"/>
      <c r="EE79" s="122"/>
      <c r="EI79" s="122"/>
      <c r="EM79" s="122"/>
      <c r="EQ79" s="122"/>
      <c r="ET79" s="122"/>
      <c r="EU79" s="122"/>
      <c r="EV79" s="122"/>
      <c r="EW79" s="122"/>
      <c r="EX79" s="122"/>
      <c r="EY79" s="47"/>
    </row>
    <row r="80" spans="1:156" ht="18.75">
      <c r="A80" s="273"/>
      <c r="B80" s="273"/>
      <c r="C80" s="273"/>
      <c r="D80" s="285"/>
      <c r="E80" s="273"/>
      <c r="F80" s="273"/>
      <c r="G80" s="273"/>
      <c r="H80" s="273"/>
      <c r="I80" s="273"/>
      <c r="J80" s="273"/>
      <c r="K80" s="273"/>
      <c r="L80" s="273"/>
      <c r="M80" s="273"/>
      <c r="N80" s="273"/>
      <c r="O80" s="273"/>
      <c r="P80" s="273"/>
      <c r="Q80" s="273"/>
      <c r="R80" s="286"/>
      <c r="S80" s="273"/>
      <c r="T80" s="285"/>
      <c r="U80" s="273"/>
      <c r="V80" s="273"/>
      <c r="W80" s="273"/>
      <c r="X80" s="273"/>
      <c r="Y80" s="273"/>
      <c r="Z80" s="264"/>
      <c r="AA80" s="290"/>
      <c r="AB80" s="285"/>
      <c r="AC80" s="273"/>
      <c r="AD80" s="273"/>
      <c r="AE80" s="273"/>
      <c r="AF80" s="273"/>
      <c r="AG80" s="273"/>
      <c r="AH80" s="125"/>
      <c r="AI80" s="290"/>
      <c r="AJ80" s="285"/>
      <c r="AK80" s="273"/>
      <c r="AL80" s="273"/>
      <c r="AM80" s="273"/>
      <c r="AN80" s="273"/>
      <c r="AO80" s="273"/>
      <c r="AP80" s="125"/>
      <c r="AQ80" s="290"/>
      <c r="AR80" s="285"/>
      <c r="AS80" s="273"/>
      <c r="AT80" s="273"/>
      <c r="AU80" s="273"/>
      <c r="AV80" s="273"/>
      <c r="AW80" s="273"/>
      <c r="AX80" s="125"/>
      <c r="AY80" s="290"/>
      <c r="AZ80" s="285"/>
      <c r="BA80" s="273"/>
      <c r="BB80" s="273"/>
      <c r="BC80" s="273"/>
      <c r="BD80" s="273"/>
      <c r="BE80" s="273"/>
      <c r="BF80" s="125"/>
      <c r="BG80" s="290"/>
      <c r="BH80" s="285"/>
      <c r="BI80" s="273"/>
      <c r="BJ80" s="273"/>
      <c r="BK80" s="273"/>
      <c r="BL80" s="273"/>
      <c r="BM80" s="273"/>
      <c r="BN80" s="125"/>
      <c r="BO80" s="290"/>
      <c r="BP80" s="285"/>
      <c r="BQ80" s="273"/>
      <c r="BR80" s="273"/>
      <c r="BS80" s="273"/>
      <c r="BT80" s="273"/>
      <c r="BU80" s="273"/>
      <c r="BV80" s="125"/>
      <c r="BW80" s="290"/>
      <c r="BX80" s="285"/>
      <c r="BY80" s="273"/>
      <c r="BZ80" s="273"/>
      <c r="CA80" s="273"/>
      <c r="CB80" s="273"/>
      <c r="CC80" s="273"/>
      <c r="CD80" s="125"/>
      <c r="CE80" s="290"/>
      <c r="CF80" s="285"/>
      <c r="CG80" s="273"/>
      <c r="CH80" s="273"/>
      <c r="CI80" s="273"/>
      <c r="CJ80" s="273"/>
      <c r="CK80" s="273"/>
      <c r="CL80" s="125"/>
      <c r="CM80" s="290"/>
      <c r="CN80" s="285"/>
      <c r="CO80" s="273"/>
      <c r="CP80" s="273"/>
      <c r="CQ80" s="273"/>
      <c r="CR80" s="273"/>
      <c r="CS80" s="273"/>
      <c r="CT80" s="125"/>
      <c r="CU80" s="290"/>
      <c r="CV80" s="285"/>
      <c r="CW80" s="273"/>
      <c r="CX80" s="273"/>
      <c r="CY80" s="273"/>
      <c r="CZ80" s="273"/>
      <c r="DA80" s="273"/>
      <c r="DB80" s="125"/>
      <c r="DC80" s="290"/>
      <c r="DD80" s="285"/>
      <c r="DE80" s="273"/>
      <c r="DF80" s="273"/>
      <c r="DG80" s="273"/>
      <c r="DH80" s="273"/>
      <c r="DI80" s="273"/>
      <c r="DJ80" s="125"/>
      <c r="DK80" s="290"/>
      <c r="DL80" s="285"/>
      <c r="DM80" s="273"/>
      <c r="DN80" s="273"/>
      <c r="DO80" s="273"/>
      <c r="DP80" s="273"/>
      <c r="DQ80" s="273"/>
      <c r="DR80" s="125"/>
      <c r="DS80" s="290"/>
      <c r="DT80" s="285"/>
      <c r="DU80" s="273"/>
      <c r="DV80" s="273"/>
      <c r="DW80" s="273"/>
      <c r="DX80" s="273"/>
      <c r="DY80" s="273"/>
      <c r="DZ80" s="125"/>
      <c r="EA80" s="290"/>
      <c r="EB80" s="273"/>
      <c r="EC80" s="273"/>
      <c r="ED80" s="273"/>
      <c r="EE80" s="290"/>
      <c r="EF80" s="273"/>
      <c r="EG80" s="273"/>
      <c r="EH80" s="273"/>
      <c r="EI80" s="290"/>
      <c r="EJ80" s="273"/>
      <c r="EK80" s="273"/>
      <c r="EL80" s="273"/>
      <c r="EM80" s="290"/>
      <c r="EN80" s="273"/>
      <c r="EO80" s="273"/>
      <c r="EP80" s="273"/>
      <c r="EQ80" s="290"/>
      <c r="ER80" s="273"/>
      <c r="ES80" s="273"/>
      <c r="ET80" s="290"/>
      <c r="EU80" s="290"/>
      <c r="EV80" s="290"/>
      <c r="EW80" s="290"/>
      <c r="EX80" s="290"/>
      <c r="EY80" s="292"/>
      <c r="EZ80" s="273"/>
    </row>
    <row r="81" spans="1:156" ht="18.75">
      <c r="D81" s="75"/>
      <c r="Q81"/>
      <c r="R81" s="30"/>
      <c r="T81" s="75"/>
      <c r="Z81" s="264"/>
      <c r="AA81" s="122"/>
      <c r="AB81" s="75"/>
      <c r="AH81" s="125"/>
      <c r="AI81" s="122"/>
      <c r="AJ81" s="75"/>
      <c r="AP81" s="125"/>
      <c r="AQ81" s="122"/>
      <c r="AR81" s="75"/>
      <c r="AX81" s="125"/>
      <c r="AY81" s="122"/>
      <c r="AZ81" s="75"/>
      <c r="BF81" s="125"/>
      <c r="BG81" s="122"/>
      <c r="BH81" s="75"/>
      <c r="BN81" s="125"/>
      <c r="BO81" s="122"/>
      <c r="BP81" s="75"/>
      <c r="BV81" s="125"/>
      <c r="BW81" s="122"/>
      <c r="BX81" s="75"/>
      <c r="CD81" s="125"/>
      <c r="CE81" s="122"/>
      <c r="CF81" s="75"/>
      <c r="CL81" s="125"/>
      <c r="CM81" s="122"/>
      <c r="CN81" s="75"/>
      <c r="CT81" s="125"/>
      <c r="CU81" s="122"/>
      <c r="CV81" s="75"/>
      <c r="DB81" s="125"/>
      <c r="DC81" s="122"/>
      <c r="DD81" s="75"/>
      <c r="DJ81" s="125"/>
      <c r="DK81" s="122"/>
      <c r="DL81" s="75"/>
      <c r="DR81" s="125"/>
      <c r="DS81" s="122"/>
      <c r="DT81" s="75"/>
      <c r="DZ81" s="125"/>
      <c r="EA81" s="122"/>
      <c r="EE81" s="122"/>
      <c r="EI81" s="122"/>
      <c r="EM81" s="122"/>
      <c r="EQ81" s="122"/>
      <c r="ET81" s="122"/>
      <c r="EU81" s="122"/>
      <c r="EV81" s="122"/>
      <c r="EW81" s="122"/>
      <c r="EX81" s="122"/>
      <c r="EY81" s="47"/>
    </row>
    <row r="82" spans="1:156" ht="18.75">
      <c r="A82" s="273"/>
      <c r="B82" s="273"/>
      <c r="C82" s="273"/>
      <c r="D82" s="285"/>
      <c r="E82" s="273"/>
      <c r="F82" s="273"/>
      <c r="G82" s="273"/>
      <c r="H82" s="273"/>
      <c r="I82" s="273"/>
      <c r="J82" s="273"/>
      <c r="K82" s="273"/>
      <c r="L82" s="273"/>
      <c r="M82" s="273"/>
      <c r="N82" s="273"/>
      <c r="O82" s="273"/>
      <c r="P82" s="273"/>
      <c r="Q82" s="273"/>
      <c r="R82" s="286"/>
      <c r="S82" s="273"/>
      <c r="T82" s="285"/>
      <c r="U82" s="273"/>
      <c r="V82" s="273"/>
      <c r="W82" s="273"/>
      <c r="X82" s="273"/>
      <c r="Y82" s="273"/>
      <c r="Z82" s="264"/>
      <c r="AA82" s="290"/>
      <c r="AB82" s="285"/>
      <c r="AC82" s="273"/>
      <c r="AD82" s="273"/>
      <c r="AE82" s="273"/>
      <c r="AF82" s="273"/>
      <c r="AG82" s="273"/>
      <c r="AH82" s="125"/>
      <c r="AI82" s="290"/>
      <c r="AJ82" s="285"/>
      <c r="AK82" s="273"/>
      <c r="AL82" s="273"/>
      <c r="AM82" s="273"/>
      <c r="AN82" s="273"/>
      <c r="AO82" s="273"/>
      <c r="AP82" s="125"/>
      <c r="AQ82" s="290"/>
      <c r="AR82" s="285"/>
      <c r="AS82" s="273"/>
      <c r="AT82" s="273"/>
      <c r="AU82" s="273"/>
      <c r="AV82" s="273"/>
      <c r="AW82" s="273"/>
      <c r="AX82" s="125"/>
      <c r="AY82" s="290"/>
      <c r="AZ82" s="285"/>
      <c r="BA82" s="273"/>
      <c r="BB82" s="273"/>
      <c r="BC82" s="273"/>
      <c r="BD82" s="273"/>
      <c r="BE82" s="273"/>
      <c r="BF82" s="125"/>
      <c r="BG82" s="290"/>
      <c r="BH82" s="285"/>
      <c r="BI82" s="273"/>
      <c r="BJ82" s="273"/>
      <c r="BK82" s="273"/>
      <c r="BL82" s="273"/>
      <c r="BM82" s="273"/>
      <c r="BN82" s="125"/>
      <c r="BO82" s="290"/>
      <c r="BP82" s="285"/>
      <c r="BQ82" s="273"/>
      <c r="BR82" s="273"/>
      <c r="BS82" s="273"/>
      <c r="BT82" s="273"/>
      <c r="BU82" s="273"/>
      <c r="BV82" s="125"/>
      <c r="BW82" s="290"/>
      <c r="BX82" s="285"/>
      <c r="BY82" s="273"/>
      <c r="BZ82" s="273"/>
      <c r="CA82" s="273"/>
      <c r="CB82" s="273"/>
      <c r="CC82" s="273"/>
      <c r="CD82" s="125"/>
      <c r="CE82" s="290"/>
      <c r="CF82" s="285"/>
      <c r="CG82" s="273"/>
      <c r="CH82" s="273"/>
      <c r="CI82" s="273"/>
      <c r="CJ82" s="273"/>
      <c r="CK82" s="273"/>
      <c r="CL82" s="125"/>
      <c r="CM82" s="290"/>
      <c r="CN82" s="285"/>
      <c r="CO82" s="273"/>
      <c r="CP82" s="273"/>
      <c r="CQ82" s="273"/>
      <c r="CR82" s="273"/>
      <c r="CS82" s="273"/>
      <c r="CT82" s="125"/>
      <c r="CU82" s="290"/>
      <c r="CV82" s="285"/>
      <c r="CW82" s="273"/>
      <c r="CX82" s="273"/>
      <c r="CY82" s="273"/>
      <c r="CZ82" s="273"/>
      <c r="DA82" s="273"/>
      <c r="DB82" s="125"/>
      <c r="DC82" s="290"/>
      <c r="DD82" s="285"/>
      <c r="DE82" s="273"/>
      <c r="DF82" s="273"/>
      <c r="DG82" s="273"/>
      <c r="DH82" s="273"/>
      <c r="DI82" s="273"/>
      <c r="DJ82" s="125"/>
      <c r="DK82" s="290"/>
      <c r="DL82" s="285"/>
      <c r="DM82" s="273"/>
      <c r="DN82" s="273"/>
      <c r="DO82" s="273"/>
      <c r="DP82" s="273"/>
      <c r="DQ82" s="273"/>
      <c r="DR82" s="125"/>
      <c r="DS82" s="290"/>
      <c r="DT82" s="285"/>
      <c r="DU82" s="273"/>
      <c r="DV82" s="273"/>
      <c r="DW82" s="273"/>
      <c r="DX82" s="273"/>
      <c r="DY82" s="273"/>
      <c r="DZ82" s="125"/>
      <c r="EA82" s="290"/>
      <c r="EB82" s="273"/>
      <c r="EC82" s="273"/>
      <c r="ED82" s="273"/>
      <c r="EE82" s="290"/>
      <c r="EF82" s="273"/>
      <c r="EG82" s="273"/>
      <c r="EH82" s="273"/>
      <c r="EI82" s="290"/>
      <c r="EJ82" s="273"/>
      <c r="EK82" s="273"/>
      <c r="EL82" s="273"/>
      <c r="EM82" s="290"/>
      <c r="EN82" s="273"/>
      <c r="EO82" s="273"/>
      <c r="EP82" s="273"/>
      <c r="EQ82" s="290"/>
      <c r="ER82" s="273"/>
      <c r="ES82" s="273"/>
      <c r="ET82" s="290"/>
      <c r="EU82" s="290"/>
      <c r="EV82" s="290"/>
      <c r="EW82" s="290"/>
      <c r="EX82" s="290"/>
      <c r="EY82" s="292"/>
      <c r="EZ82" s="273"/>
    </row>
    <row r="83" spans="1:156" ht="18.75">
      <c r="D83" s="75"/>
      <c r="Q83"/>
      <c r="R83" s="30"/>
      <c r="T83" s="75"/>
      <c r="Z83" s="264"/>
      <c r="AA83" s="122"/>
      <c r="AB83" s="75"/>
      <c r="AH83" s="125"/>
      <c r="AI83" s="122"/>
      <c r="AJ83" s="75"/>
      <c r="AP83" s="125"/>
      <c r="AQ83" s="122"/>
      <c r="AR83" s="75"/>
      <c r="AX83" s="125"/>
      <c r="AY83" s="122"/>
      <c r="AZ83" s="75"/>
      <c r="BF83" s="125"/>
      <c r="BG83" s="122"/>
      <c r="BH83" s="75"/>
      <c r="BN83" s="125"/>
      <c r="BO83" s="122"/>
      <c r="BP83" s="75"/>
      <c r="BV83" s="125"/>
      <c r="BW83" s="122"/>
      <c r="BX83" s="75"/>
      <c r="CD83" s="125"/>
      <c r="CE83" s="122"/>
      <c r="CF83" s="75"/>
      <c r="CL83" s="125"/>
      <c r="CM83" s="122"/>
      <c r="CN83" s="75"/>
      <c r="CT83" s="125"/>
      <c r="CU83" s="122"/>
      <c r="CV83" s="75"/>
      <c r="DB83" s="125"/>
      <c r="DC83" s="122"/>
      <c r="DD83" s="75"/>
      <c r="DJ83" s="125"/>
      <c r="DK83" s="122"/>
      <c r="DL83" s="75"/>
      <c r="DR83" s="125"/>
      <c r="DS83" s="122"/>
      <c r="DT83" s="75"/>
      <c r="DZ83" s="125"/>
      <c r="EA83" s="122"/>
      <c r="EE83" s="122"/>
      <c r="EI83" s="122"/>
      <c r="EM83" s="122"/>
      <c r="EQ83" s="122"/>
      <c r="ET83" s="122"/>
      <c r="EU83" s="122"/>
      <c r="EV83" s="122"/>
      <c r="EW83" s="122"/>
      <c r="EX83" s="122"/>
      <c r="EY83" s="47"/>
    </row>
    <row r="84" spans="1:156" ht="18.75">
      <c r="A84" s="273"/>
      <c r="B84" s="273"/>
      <c r="C84" s="273"/>
      <c r="D84" s="285"/>
      <c r="E84" s="273"/>
      <c r="F84" s="273"/>
      <c r="G84" s="273"/>
      <c r="H84" s="273"/>
      <c r="I84" s="273"/>
      <c r="J84" s="273"/>
      <c r="K84" s="273"/>
      <c r="L84" s="273"/>
      <c r="M84" s="273"/>
      <c r="N84" s="273"/>
      <c r="O84" s="273"/>
      <c r="P84" s="273"/>
      <c r="Q84" s="273"/>
      <c r="R84" s="286"/>
      <c r="S84" s="273"/>
      <c r="T84" s="285"/>
      <c r="U84" s="273"/>
      <c r="V84" s="273"/>
      <c r="W84" s="273"/>
      <c r="X84" s="273"/>
      <c r="Y84" s="273"/>
      <c r="Z84" s="264"/>
      <c r="AA84" s="290"/>
      <c r="AB84" s="285"/>
      <c r="AC84" s="273"/>
      <c r="AD84" s="273"/>
      <c r="AE84" s="273"/>
      <c r="AF84" s="273"/>
      <c r="AG84" s="273"/>
      <c r="AH84" s="125"/>
      <c r="AI84" s="290"/>
      <c r="AJ84" s="285"/>
      <c r="AK84" s="273"/>
      <c r="AL84" s="273"/>
      <c r="AM84" s="273"/>
      <c r="AN84" s="273"/>
      <c r="AO84" s="273"/>
      <c r="AP84" s="125"/>
      <c r="AQ84" s="290"/>
      <c r="AR84" s="285"/>
      <c r="AS84" s="273"/>
      <c r="AT84" s="273"/>
      <c r="AU84" s="273"/>
      <c r="AV84" s="273"/>
      <c r="AW84" s="273"/>
      <c r="AX84" s="125"/>
      <c r="AY84" s="290"/>
      <c r="AZ84" s="285"/>
      <c r="BA84" s="273"/>
      <c r="BB84" s="273"/>
      <c r="BC84" s="273"/>
      <c r="BD84" s="273"/>
      <c r="BE84" s="273"/>
      <c r="BF84" s="125"/>
      <c r="BG84" s="290"/>
      <c r="BH84" s="285"/>
      <c r="BI84" s="273"/>
      <c r="BJ84" s="273"/>
      <c r="BK84" s="273"/>
      <c r="BL84" s="273"/>
      <c r="BM84" s="273"/>
      <c r="BN84" s="125"/>
      <c r="BO84" s="290"/>
      <c r="BP84" s="285"/>
      <c r="BQ84" s="273"/>
      <c r="BR84" s="273"/>
      <c r="BS84" s="273"/>
      <c r="BT84" s="273"/>
      <c r="BU84" s="273"/>
      <c r="BV84" s="125"/>
      <c r="BW84" s="290"/>
      <c r="BX84" s="285"/>
      <c r="BY84" s="273"/>
      <c r="BZ84" s="273"/>
      <c r="CA84" s="273"/>
      <c r="CB84" s="273"/>
      <c r="CC84" s="273"/>
      <c r="CD84" s="125"/>
      <c r="CE84" s="290"/>
      <c r="CF84" s="285"/>
      <c r="CG84" s="273"/>
      <c r="CH84" s="273"/>
      <c r="CI84" s="273"/>
      <c r="CJ84" s="273"/>
      <c r="CK84" s="273"/>
      <c r="CL84" s="125"/>
      <c r="CM84" s="290"/>
      <c r="CN84" s="285"/>
      <c r="CO84" s="273"/>
      <c r="CP84" s="273"/>
      <c r="CQ84" s="273"/>
      <c r="CR84" s="273"/>
      <c r="CS84" s="273"/>
      <c r="CT84" s="125"/>
      <c r="CU84" s="290"/>
      <c r="CV84" s="285"/>
      <c r="CW84" s="273"/>
      <c r="CX84" s="273"/>
      <c r="CY84" s="273"/>
      <c r="CZ84" s="273"/>
      <c r="DA84" s="273"/>
      <c r="DB84" s="125"/>
      <c r="DC84" s="290"/>
      <c r="DD84" s="285"/>
      <c r="DE84" s="273"/>
      <c r="DF84" s="273"/>
      <c r="DG84" s="273"/>
      <c r="DH84" s="273"/>
      <c r="DI84" s="273"/>
      <c r="DJ84" s="125"/>
      <c r="DK84" s="290"/>
      <c r="DL84" s="285"/>
      <c r="DM84" s="273"/>
      <c r="DN84" s="273"/>
      <c r="DO84" s="273"/>
      <c r="DP84" s="273"/>
      <c r="DQ84" s="273"/>
      <c r="DR84" s="125"/>
      <c r="DS84" s="290"/>
      <c r="DT84" s="285"/>
      <c r="DU84" s="273"/>
      <c r="DV84" s="273"/>
      <c r="DW84" s="273"/>
      <c r="DX84" s="273"/>
      <c r="DY84" s="273"/>
      <c r="DZ84" s="125"/>
      <c r="EA84" s="290"/>
      <c r="EB84" s="273"/>
      <c r="EC84" s="273"/>
      <c r="ED84" s="273"/>
      <c r="EE84" s="290"/>
      <c r="EF84" s="273"/>
      <c r="EG84" s="273"/>
      <c r="EH84" s="273"/>
      <c r="EI84" s="290"/>
      <c r="EJ84" s="273"/>
      <c r="EK84" s="273"/>
      <c r="EL84" s="273"/>
      <c r="EM84" s="290"/>
      <c r="EN84" s="273"/>
      <c r="EO84" s="273"/>
      <c r="EP84" s="273"/>
      <c r="EQ84" s="290"/>
      <c r="ER84" s="273"/>
      <c r="ES84" s="273"/>
      <c r="ET84" s="290"/>
      <c r="EU84" s="290"/>
      <c r="EV84" s="290"/>
      <c r="EW84" s="290"/>
      <c r="EX84" s="290"/>
      <c r="EY84" s="292"/>
      <c r="EZ84" s="273"/>
    </row>
    <row r="85" spans="1:156" ht="18.75">
      <c r="D85" s="75"/>
      <c r="Q85"/>
      <c r="R85" s="30"/>
      <c r="T85" s="75"/>
      <c r="Z85" s="264"/>
      <c r="AA85" s="122"/>
      <c r="AB85" s="75"/>
      <c r="AH85" s="125"/>
      <c r="AI85" s="122"/>
      <c r="AJ85" s="75"/>
      <c r="AP85" s="125"/>
      <c r="AQ85" s="122"/>
      <c r="AR85" s="75"/>
      <c r="AX85" s="125"/>
      <c r="AY85" s="122"/>
      <c r="AZ85" s="75"/>
      <c r="BF85" s="125"/>
      <c r="BG85" s="122"/>
      <c r="BH85" s="75"/>
      <c r="BN85" s="125"/>
      <c r="BO85" s="122"/>
      <c r="BP85" s="75"/>
      <c r="BV85" s="125"/>
      <c r="BW85" s="122"/>
      <c r="BX85" s="75"/>
      <c r="CD85" s="125"/>
      <c r="CE85" s="122"/>
      <c r="CF85" s="75"/>
      <c r="CL85" s="125"/>
      <c r="CM85" s="122"/>
      <c r="CN85" s="75"/>
      <c r="CT85" s="125"/>
      <c r="CU85" s="122"/>
      <c r="CV85" s="75"/>
      <c r="DB85" s="125"/>
      <c r="DC85" s="122"/>
      <c r="DD85" s="75"/>
      <c r="DJ85" s="125"/>
      <c r="DK85" s="122"/>
      <c r="DL85" s="75"/>
      <c r="DR85" s="125"/>
      <c r="DS85" s="122"/>
      <c r="DT85" s="75"/>
      <c r="DZ85" s="125"/>
      <c r="EA85" s="122"/>
      <c r="EE85" s="122"/>
      <c r="EI85" s="122"/>
      <c r="EM85" s="122"/>
      <c r="EQ85" s="122"/>
      <c r="ET85" s="122"/>
      <c r="EU85" s="122"/>
      <c r="EV85" s="122"/>
      <c r="EW85" s="122"/>
      <c r="EX85" s="122"/>
      <c r="EY85" s="47"/>
    </row>
    <row r="86" spans="1:156" ht="18.75">
      <c r="A86" s="273"/>
      <c r="B86" s="273"/>
      <c r="C86" s="273"/>
      <c r="D86" s="285"/>
      <c r="E86" s="273"/>
      <c r="F86" s="273"/>
      <c r="G86" s="273"/>
      <c r="H86" s="273"/>
      <c r="I86" s="273"/>
      <c r="J86" s="273"/>
      <c r="K86" s="273"/>
      <c r="L86" s="273"/>
      <c r="M86" s="273"/>
      <c r="N86" s="273"/>
      <c r="O86" s="273"/>
      <c r="P86" s="273"/>
      <c r="Q86" s="273"/>
      <c r="R86" s="286"/>
      <c r="S86" s="273"/>
      <c r="T86" s="285"/>
      <c r="U86" s="273"/>
      <c r="V86" s="273"/>
      <c r="W86" s="273"/>
      <c r="X86" s="273"/>
      <c r="Y86" s="273"/>
      <c r="Z86" s="264"/>
      <c r="AA86" s="290"/>
      <c r="AB86" s="285"/>
      <c r="AC86" s="273"/>
      <c r="AD86" s="273"/>
      <c r="AE86" s="273"/>
      <c r="AF86" s="273"/>
      <c r="AG86" s="273"/>
      <c r="AH86" s="125"/>
      <c r="AI86" s="290"/>
      <c r="AJ86" s="285"/>
      <c r="AK86" s="273"/>
      <c r="AL86" s="273"/>
      <c r="AM86" s="273"/>
      <c r="AN86" s="273"/>
      <c r="AO86" s="273"/>
      <c r="AP86" s="125"/>
      <c r="AQ86" s="290"/>
      <c r="AR86" s="285"/>
      <c r="AS86" s="273"/>
      <c r="AT86" s="273"/>
      <c r="AU86" s="273"/>
      <c r="AV86" s="273"/>
      <c r="AW86" s="273"/>
      <c r="AX86" s="125"/>
      <c r="AY86" s="290"/>
      <c r="AZ86" s="285"/>
      <c r="BA86" s="273"/>
      <c r="BB86" s="273"/>
      <c r="BC86" s="273"/>
      <c r="BD86" s="273"/>
      <c r="BE86" s="273"/>
      <c r="BF86" s="125"/>
      <c r="BG86" s="290"/>
      <c r="BH86" s="285"/>
      <c r="BI86" s="273"/>
      <c r="BJ86" s="273"/>
      <c r="BK86" s="273"/>
      <c r="BL86" s="273"/>
      <c r="BM86" s="273"/>
      <c r="BN86" s="125"/>
      <c r="BO86" s="290"/>
      <c r="BP86" s="285"/>
      <c r="BQ86" s="273"/>
      <c r="BR86" s="273"/>
      <c r="BS86" s="273"/>
      <c r="BT86" s="273"/>
      <c r="BU86" s="273"/>
      <c r="BV86" s="125"/>
      <c r="BW86" s="290"/>
      <c r="BX86" s="285"/>
      <c r="BY86" s="273"/>
      <c r="BZ86" s="273"/>
      <c r="CA86" s="273"/>
      <c r="CB86" s="273"/>
      <c r="CC86" s="273"/>
      <c r="CD86" s="125"/>
      <c r="CE86" s="290"/>
      <c r="CF86" s="285"/>
      <c r="CG86" s="273"/>
      <c r="CH86" s="273"/>
      <c r="CI86" s="273"/>
      <c r="CJ86" s="273"/>
      <c r="CK86" s="273"/>
      <c r="CL86" s="125"/>
      <c r="CM86" s="290"/>
      <c r="CN86" s="285"/>
      <c r="CO86" s="273"/>
      <c r="CP86" s="273"/>
      <c r="CQ86" s="273"/>
      <c r="CR86" s="273"/>
      <c r="CS86" s="273"/>
      <c r="CT86" s="125"/>
      <c r="CU86" s="290"/>
      <c r="CV86" s="285"/>
      <c r="CW86" s="273"/>
      <c r="CX86" s="273"/>
      <c r="CY86" s="273"/>
      <c r="CZ86" s="273"/>
      <c r="DA86" s="273"/>
      <c r="DB86" s="125"/>
      <c r="DC86" s="290"/>
      <c r="DD86" s="285"/>
      <c r="DE86" s="273"/>
      <c r="DF86" s="273"/>
      <c r="DG86" s="273"/>
      <c r="DH86" s="273"/>
      <c r="DI86" s="273"/>
      <c r="DJ86" s="125"/>
      <c r="DK86" s="290"/>
      <c r="DL86" s="285"/>
      <c r="DM86" s="273"/>
      <c r="DN86" s="273"/>
      <c r="DO86" s="273"/>
      <c r="DP86" s="273"/>
      <c r="DQ86" s="273"/>
      <c r="DR86" s="125"/>
      <c r="DS86" s="290"/>
      <c r="DT86" s="285"/>
      <c r="DU86" s="273"/>
      <c r="DV86" s="273"/>
      <c r="DW86" s="273"/>
      <c r="DX86" s="273"/>
      <c r="DY86" s="273"/>
      <c r="DZ86" s="125"/>
      <c r="EA86" s="290"/>
      <c r="EB86" s="273"/>
      <c r="EC86" s="273"/>
      <c r="ED86" s="273"/>
      <c r="EE86" s="290"/>
      <c r="EF86" s="273"/>
      <c r="EG86" s="273"/>
      <c r="EH86" s="273"/>
      <c r="EI86" s="290"/>
      <c r="EJ86" s="273"/>
      <c r="EK86" s="273"/>
      <c r="EL86" s="273"/>
      <c r="EM86" s="290"/>
      <c r="EN86" s="273"/>
      <c r="EO86" s="273"/>
      <c r="EP86" s="273"/>
      <c r="EQ86" s="290"/>
      <c r="ER86" s="273"/>
      <c r="ES86" s="273"/>
      <c r="ET86" s="290"/>
      <c r="EU86" s="290"/>
      <c r="EV86" s="290"/>
      <c r="EW86" s="290"/>
      <c r="EX86" s="290"/>
      <c r="EY86" s="292"/>
      <c r="EZ86" s="273"/>
    </row>
    <row r="87" spans="1:156" ht="18.75">
      <c r="D87" s="75"/>
      <c r="Q87"/>
      <c r="R87" s="30"/>
      <c r="T87" s="75"/>
      <c r="Z87" s="264"/>
      <c r="AA87" s="122"/>
      <c r="AB87" s="75"/>
      <c r="AH87" s="125"/>
      <c r="AI87" s="122"/>
      <c r="AJ87" s="75"/>
      <c r="AP87" s="125"/>
      <c r="AQ87" s="122"/>
      <c r="AR87" s="75"/>
      <c r="AX87" s="125"/>
      <c r="AY87" s="122"/>
      <c r="AZ87" s="75"/>
      <c r="BF87" s="125"/>
      <c r="BG87" s="122"/>
      <c r="BH87" s="75"/>
      <c r="BN87" s="125"/>
      <c r="BO87" s="122"/>
      <c r="BP87" s="75"/>
      <c r="BV87" s="125"/>
      <c r="BW87" s="122"/>
      <c r="BX87" s="75"/>
      <c r="CD87" s="125"/>
      <c r="CE87" s="122"/>
      <c r="CF87" s="75"/>
      <c r="CL87" s="125"/>
      <c r="CM87" s="122"/>
      <c r="CN87" s="75"/>
      <c r="CT87" s="125"/>
      <c r="CU87" s="122"/>
      <c r="CV87" s="75"/>
      <c r="DB87" s="125"/>
      <c r="DC87" s="122"/>
      <c r="DD87" s="75"/>
      <c r="DJ87" s="125"/>
      <c r="DK87" s="122"/>
      <c r="DL87" s="75"/>
      <c r="DR87" s="125"/>
      <c r="DS87" s="122"/>
      <c r="DT87" s="75"/>
      <c r="DZ87" s="125"/>
      <c r="EA87" s="122"/>
      <c r="EE87" s="122"/>
      <c r="EI87" s="122"/>
      <c r="EM87" s="122"/>
      <c r="EQ87" s="122"/>
      <c r="ET87" s="122"/>
      <c r="EU87" s="122"/>
      <c r="EV87" s="122"/>
      <c r="EW87" s="122"/>
      <c r="EX87" s="122"/>
      <c r="EY87" s="47"/>
    </row>
    <row r="88" spans="1:156" ht="18.75">
      <c r="A88" s="273"/>
      <c r="B88" s="273"/>
      <c r="C88" s="273"/>
      <c r="D88" s="285"/>
      <c r="E88" s="273"/>
      <c r="F88" s="273"/>
      <c r="G88" s="273"/>
      <c r="H88" s="273"/>
      <c r="I88" s="273"/>
      <c r="J88" s="273"/>
      <c r="K88" s="273"/>
      <c r="L88" s="273"/>
      <c r="M88" s="273"/>
      <c r="N88" s="273"/>
      <c r="O88" s="273"/>
      <c r="P88" s="273"/>
      <c r="Q88" s="273"/>
      <c r="R88" s="286"/>
      <c r="S88" s="273"/>
      <c r="T88" s="285"/>
      <c r="U88" s="273"/>
      <c r="V88" s="273"/>
      <c r="W88" s="273"/>
      <c r="X88" s="273"/>
      <c r="Y88" s="273"/>
      <c r="Z88" s="264"/>
      <c r="AA88" s="290"/>
      <c r="AB88" s="285"/>
      <c r="AC88" s="273"/>
      <c r="AD88" s="273"/>
      <c r="AE88" s="273"/>
      <c r="AF88" s="273"/>
      <c r="AG88" s="273"/>
      <c r="AH88" s="125"/>
      <c r="AI88" s="290"/>
      <c r="AJ88" s="285"/>
      <c r="AK88" s="273"/>
      <c r="AL88" s="273"/>
      <c r="AM88" s="273"/>
      <c r="AN88" s="273"/>
      <c r="AO88" s="273"/>
      <c r="AP88" s="125"/>
      <c r="AQ88" s="290"/>
      <c r="AR88" s="285"/>
      <c r="AS88" s="273"/>
      <c r="AT88" s="273"/>
      <c r="AU88" s="273"/>
      <c r="AV88" s="273"/>
      <c r="AW88" s="273"/>
      <c r="AX88" s="125"/>
      <c r="AY88" s="290"/>
      <c r="AZ88" s="285"/>
      <c r="BA88" s="273"/>
      <c r="BB88" s="273"/>
      <c r="BC88" s="273"/>
      <c r="BD88" s="273"/>
      <c r="BE88" s="273"/>
      <c r="BF88" s="125"/>
      <c r="BG88" s="290"/>
      <c r="BH88" s="285"/>
      <c r="BI88" s="273"/>
      <c r="BJ88" s="273"/>
      <c r="BK88" s="273"/>
      <c r="BL88" s="273"/>
      <c r="BM88" s="273"/>
      <c r="BN88" s="125"/>
      <c r="BO88" s="290"/>
      <c r="BP88" s="285"/>
      <c r="BQ88" s="273"/>
      <c r="BR88" s="273"/>
      <c r="BS88" s="273"/>
      <c r="BT88" s="273"/>
      <c r="BU88" s="273"/>
      <c r="BV88" s="125"/>
      <c r="BW88" s="290"/>
      <c r="BX88" s="285"/>
      <c r="BY88" s="273"/>
      <c r="BZ88" s="273"/>
      <c r="CA88" s="273"/>
      <c r="CB88" s="273"/>
      <c r="CC88" s="273"/>
      <c r="CD88" s="125"/>
      <c r="CE88" s="290"/>
      <c r="CF88" s="285"/>
      <c r="CG88" s="273"/>
      <c r="CH88" s="273"/>
      <c r="CI88" s="273"/>
      <c r="CJ88" s="273"/>
      <c r="CK88" s="273"/>
      <c r="CL88" s="125"/>
      <c r="CM88" s="290"/>
      <c r="CN88" s="285"/>
      <c r="CO88" s="273"/>
      <c r="CP88" s="273"/>
      <c r="CQ88" s="273"/>
      <c r="CR88" s="273"/>
      <c r="CS88" s="273"/>
      <c r="CT88" s="125"/>
      <c r="CU88" s="290"/>
      <c r="CV88" s="285"/>
      <c r="CW88" s="273"/>
      <c r="CX88" s="273"/>
      <c r="CY88" s="273"/>
      <c r="CZ88" s="273"/>
      <c r="DA88" s="273"/>
      <c r="DB88" s="125"/>
      <c r="DC88" s="290"/>
      <c r="DD88" s="285"/>
      <c r="DE88" s="273"/>
      <c r="DF88" s="273"/>
      <c r="DG88" s="273"/>
      <c r="DH88" s="273"/>
      <c r="DI88" s="273"/>
      <c r="DJ88" s="125"/>
      <c r="DK88" s="290"/>
      <c r="DL88" s="285"/>
      <c r="DM88" s="273"/>
      <c r="DN88" s="273"/>
      <c r="DO88" s="273"/>
      <c r="DP88" s="273"/>
      <c r="DQ88" s="273"/>
      <c r="DR88" s="125"/>
      <c r="DS88" s="290"/>
      <c r="DT88" s="285"/>
      <c r="DU88" s="273"/>
      <c r="DV88" s="273"/>
      <c r="DW88" s="273"/>
      <c r="DX88" s="273"/>
      <c r="DY88" s="273"/>
      <c r="DZ88" s="125"/>
      <c r="EA88" s="290"/>
      <c r="EB88" s="273"/>
      <c r="EC88" s="273"/>
      <c r="ED88" s="273"/>
      <c r="EE88" s="290"/>
      <c r="EF88" s="273"/>
      <c r="EG88" s="273"/>
      <c r="EH88" s="273"/>
      <c r="EI88" s="290"/>
      <c r="EJ88" s="273"/>
      <c r="EK88" s="273"/>
      <c r="EL88" s="273"/>
      <c r="EM88" s="290"/>
      <c r="EN88" s="273"/>
      <c r="EO88" s="273"/>
      <c r="EP88" s="273"/>
      <c r="EQ88" s="290"/>
      <c r="ER88" s="273"/>
      <c r="ES88" s="273"/>
      <c r="ET88" s="290"/>
      <c r="EU88" s="290"/>
      <c r="EV88" s="290"/>
      <c r="EW88" s="290"/>
      <c r="EX88" s="290"/>
      <c r="EY88" s="292"/>
      <c r="EZ88" s="273"/>
    </row>
    <row r="89" spans="1:156" ht="18.75">
      <c r="D89" s="75"/>
      <c r="Q89"/>
      <c r="R89" s="30"/>
      <c r="T89" s="75"/>
      <c r="Z89" s="264"/>
      <c r="AA89" s="122"/>
      <c r="AB89" s="75"/>
      <c r="AH89" s="125"/>
      <c r="AI89" s="122"/>
      <c r="AJ89" s="75"/>
      <c r="AP89" s="125"/>
      <c r="AQ89" s="122"/>
      <c r="AR89" s="75"/>
      <c r="AX89" s="125"/>
      <c r="AY89" s="122"/>
      <c r="AZ89" s="75"/>
      <c r="BF89" s="125"/>
      <c r="BG89" s="122"/>
      <c r="BH89" s="75"/>
      <c r="BN89" s="125"/>
      <c r="BO89" s="122"/>
      <c r="BP89" s="75"/>
      <c r="BV89" s="125"/>
      <c r="BW89" s="122"/>
      <c r="BX89" s="75"/>
      <c r="CD89" s="125"/>
      <c r="CE89" s="122"/>
      <c r="CF89" s="75"/>
      <c r="CL89" s="125"/>
      <c r="CM89" s="122"/>
      <c r="CN89" s="75"/>
      <c r="CT89" s="125"/>
      <c r="CU89" s="122"/>
      <c r="CV89" s="75"/>
      <c r="DB89" s="125"/>
      <c r="DC89" s="122"/>
      <c r="DD89" s="75"/>
      <c r="DJ89" s="125"/>
      <c r="DK89" s="122"/>
      <c r="DL89" s="75"/>
      <c r="DR89" s="125"/>
      <c r="DS89" s="122"/>
      <c r="DT89" s="75"/>
      <c r="DZ89" s="125"/>
      <c r="EA89" s="122"/>
      <c r="EE89" s="122"/>
      <c r="EI89" s="122"/>
      <c r="EM89" s="122"/>
      <c r="EQ89" s="122"/>
      <c r="ET89" s="122"/>
      <c r="EU89" s="122"/>
      <c r="EV89" s="122"/>
      <c r="EW89" s="122"/>
      <c r="EX89" s="122"/>
      <c r="EY89" s="47"/>
    </row>
    <row r="90" spans="1:156" ht="18.75">
      <c r="A90" s="273"/>
      <c r="B90" s="273"/>
      <c r="C90" s="273"/>
      <c r="D90" s="285"/>
      <c r="E90" s="273"/>
      <c r="F90" s="273"/>
      <c r="G90" s="273"/>
      <c r="H90" s="273"/>
      <c r="I90" s="273"/>
      <c r="J90" s="273"/>
      <c r="K90" s="273"/>
      <c r="L90" s="273"/>
      <c r="M90" s="273"/>
      <c r="N90" s="273"/>
      <c r="O90" s="273"/>
      <c r="P90" s="273"/>
      <c r="Q90" s="273"/>
      <c r="R90" s="286"/>
      <c r="S90" s="273"/>
      <c r="T90" s="285"/>
      <c r="U90" s="273"/>
      <c r="V90" s="273"/>
      <c r="W90" s="273"/>
      <c r="X90" s="273"/>
      <c r="Y90" s="273"/>
      <c r="Z90" s="264"/>
      <c r="AA90" s="290"/>
      <c r="AB90" s="285"/>
      <c r="AC90" s="273"/>
      <c r="AD90" s="273"/>
      <c r="AE90" s="273"/>
      <c r="AF90" s="273"/>
      <c r="AG90" s="273"/>
      <c r="AH90" s="125"/>
      <c r="AI90" s="290"/>
      <c r="AJ90" s="285"/>
      <c r="AK90" s="273"/>
      <c r="AL90" s="273"/>
      <c r="AM90" s="273"/>
      <c r="AN90" s="273"/>
      <c r="AO90" s="273"/>
      <c r="AP90" s="125"/>
      <c r="AQ90" s="290"/>
      <c r="AR90" s="285"/>
      <c r="AS90" s="273"/>
      <c r="AT90" s="273"/>
      <c r="AU90" s="273"/>
      <c r="AV90" s="273"/>
      <c r="AW90" s="273"/>
      <c r="AX90" s="125"/>
      <c r="AY90" s="290"/>
      <c r="AZ90" s="285"/>
      <c r="BA90" s="273"/>
      <c r="BB90" s="273"/>
      <c r="BC90" s="273"/>
      <c r="BD90" s="273"/>
      <c r="BE90" s="273"/>
      <c r="BF90" s="125"/>
      <c r="BG90" s="290"/>
      <c r="BH90" s="285"/>
      <c r="BI90" s="273"/>
      <c r="BJ90" s="273"/>
      <c r="BK90" s="273"/>
      <c r="BL90" s="273"/>
      <c r="BM90" s="273"/>
      <c r="BN90" s="125"/>
      <c r="BO90" s="290"/>
      <c r="BP90" s="285"/>
      <c r="BQ90" s="273"/>
      <c r="BR90" s="273"/>
      <c r="BS90" s="273"/>
      <c r="BT90" s="273"/>
      <c r="BU90" s="273"/>
      <c r="BV90" s="125"/>
      <c r="BW90" s="290"/>
      <c r="BX90" s="285"/>
      <c r="BY90" s="273"/>
      <c r="BZ90" s="273"/>
      <c r="CA90" s="273"/>
      <c r="CB90" s="273"/>
      <c r="CC90" s="273"/>
      <c r="CD90" s="125"/>
      <c r="CE90" s="290"/>
      <c r="CF90" s="285"/>
      <c r="CG90" s="273"/>
      <c r="CH90" s="273"/>
      <c r="CI90" s="273"/>
      <c r="CJ90" s="273"/>
      <c r="CK90" s="273"/>
      <c r="CL90" s="125"/>
      <c r="CM90" s="290"/>
      <c r="CN90" s="285"/>
      <c r="CO90" s="273"/>
      <c r="CP90" s="273"/>
      <c r="CQ90" s="273"/>
      <c r="CR90" s="273"/>
      <c r="CS90" s="273"/>
      <c r="CT90" s="125"/>
      <c r="CU90" s="290"/>
      <c r="CV90" s="285"/>
      <c r="CW90" s="273"/>
      <c r="CX90" s="273"/>
      <c r="CY90" s="273"/>
      <c r="CZ90" s="273"/>
      <c r="DA90" s="273"/>
      <c r="DB90" s="125"/>
      <c r="DC90" s="290"/>
      <c r="DD90" s="285"/>
      <c r="DE90" s="273"/>
      <c r="DF90" s="273"/>
      <c r="DG90" s="273"/>
      <c r="DH90" s="273"/>
      <c r="DI90" s="273"/>
      <c r="DJ90" s="125"/>
      <c r="DK90" s="290"/>
      <c r="DL90" s="285"/>
      <c r="DM90" s="273"/>
      <c r="DN90" s="273"/>
      <c r="DO90" s="273"/>
      <c r="DP90" s="273"/>
      <c r="DQ90" s="273"/>
      <c r="DR90" s="125"/>
      <c r="DS90" s="290"/>
      <c r="DT90" s="285"/>
      <c r="DU90" s="273"/>
      <c r="DV90" s="273"/>
      <c r="DW90" s="273"/>
      <c r="DX90" s="273"/>
      <c r="DY90" s="273"/>
      <c r="DZ90" s="125"/>
      <c r="EA90" s="290"/>
      <c r="EB90" s="273"/>
      <c r="EC90" s="273"/>
      <c r="ED90" s="273"/>
      <c r="EE90" s="290"/>
      <c r="EF90" s="273"/>
      <c r="EG90" s="273"/>
      <c r="EH90" s="273"/>
      <c r="EI90" s="290"/>
      <c r="EJ90" s="273"/>
      <c r="EK90" s="273"/>
      <c r="EL90" s="273"/>
      <c r="EM90" s="290"/>
      <c r="EN90" s="273"/>
      <c r="EO90" s="273"/>
      <c r="EP90" s="273"/>
      <c r="EQ90" s="290"/>
      <c r="ER90" s="273"/>
      <c r="ES90" s="273"/>
      <c r="ET90" s="290"/>
      <c r="EU90" s="290"/>
      <c r="EV90" s="290"/>
      <c r="EW90" s="290"/>
      <c r="EX90" s="290"/>
      <c r="EY90" s="292"/>
      <c r="EZ90" s="273"/>
    </row>
    <row r="91" spans="1:156" ht="18.75">
      <c r="D91" s="75"/>
      <c r="Q91"/>
      <c r="R91" s="30"/>
      <c r="T91" s="75"/>
      <c r="Z91" s="264"/>
      <c r="AA91" s="122"/>
      <c r="AB91" s="75"/>
      <c r="AH91" s="125"/>
      <c r="AI91" s="122"/>
      <c r="AJ91" s="75"/>
      <c r="AP91" s="125"/>
      <c r="AQ91" s="122"/>
      <c r="AR91" s="75"/>
      <c r="AX91" s="125"/>
      <c r="AY91" s="122"/>
      <c r="AZ91" s="75"/>
      <c r="BF91" s="125"/>
      <c r="BG91" s="122"/>
      <c r="BH91" s="75"/>
      <c r="BN91" s="125"/>
      <c r="BO91" s="122"/>
      <c r="BP91" s="75"/>
      <c r="BV91" s="125"/>
      <c r="BW91" s="122"/>
      <c r="BX91" s="75"/>
      <c r="CD91" s="125"/>
      <c r="CE91" s="122"/>
      <c r="CF91" s="75"/>
      <c r="CL91" s="125"/>
      <c r="CM91" s="122"/>
      <c r="CN91" s="75"/>
      <c r="CT91" s="125"/>
      <c r="CU91" s="122"/>
      <c r="CV91" s="75"/>
      <c r="DB91" s="125"/>
      <c r="DC91" s="122"/>
      <c r="DD91" s="75"/>
      <c r="DJ91" s="125"/>
      <c r="DK91" s="122"/>
      <c r="DL91" s="75"/>
      <c r="DR91" s="125"/>
      <c r="DS91" s="122"/>
      <c r="DT91" s="75"/>
      <c r="DZ91" s="125"/>
      <c r="EA91" s="122"/>
      <c r="EE91" s="122"/>
      <c r="EI91" s="122"/>
      <c r="EM91" s="122"/>
      <c r="EQ91" s="122"/>
      <c r="ET91" s="122"/>
      <c r="EU91" s="122"/>
      <c r="EV91" s="122"/>
      <c r="EW91" s="122"/>
      <c r="EX91" s="122"/>
      <c r="EY91" s="47"/>
    </row>
    <row r="92" spans="1:156" ht="18.75">
      <c r="A92" s="273"/>
      <c r="B92" s="273"/>
      <c r="C92" s="273"/>
      <c r="D92" s="285"/>
      <c r="E92" s="273"/>
      <c r="F92" s="273"/>
      <c r="G92" s="273"/>
      <c r="H92" s="273"/>
      <c r="I92" s="273"/>
      <c r="J92" s="273"/>
      <c r="K92" s="273"/>
      <c r="L92" s="273"/>
      <c r="M92" s="273"/>
      <c r="N92" s="273"/>
      <c r="O92" s="273"/>
      <c r="P92" s="273"/>
      <c r="Q92" s="273"/>
      <c r="R92" s="286"/>
      <c r="S92" s="273"/>
      <c r="T92" s="285"/>
      <c r="U92" s="273"/>
      <c r="V92" s="273"/>
      <c r="W92" s="273"/>
      <c r="X92" s="273"/>
      <c r="Y92" s="273"/>
      <c r="Z92" s="264"/>
      <c r="AA92" s="290"/>
      <c r="AB92" s="285"/>
      <c r="AC92" s="273"/>
      <c r="AD92" s="273"/>
      <c r="AE92" s="273"/>
      <c r="AF92" s="273"/>
      <c r="AG92" s="273"/>
      <c r="AH92" s="125"/>
      <c r="AI92" s="290"/>
      <c r="AJ92" s="285"/>
      <c r="AK92" s="273"/>
      <c r="AL92" s="273"/>
      <c r="AM92" s="273"/>
      <c r="AN92" s="273"/>
      <c r="AO92" s="273"/>
      <c r="AP92" s="125"/>
      <c r="AQ92" s="290"/>
      <c r="AR92" s="285"/>
      <c r="AS92" s="273"/>
      <c r="AT92" s="273"/>
      <c r="AU92" s="273"/>
      <c r="AV92" s="273"/>
      <c r="AW92" s="273"/>
      <c r="AX92" s="125"/>
      <c r="AY92" s="290"/>
      <c r="AZ92" s="285"/>
      <c r="BA92" s="273"/>
      <c r="BB92" s="273"/>
      <c r="BC92" s="273"/>
      <c r="BD92" s="273"/>
      <c r="BE92" s="273"/>
      <c r="BF92" s="125"/>
      <c r="BG92" s="290"/>
      <c r="BH92" s="285"/>
      <c r="BI92" s="273"/>
      <c r="BJ92" s="273"/>
      <c r="BK92" s="273"/>
      <c r="BL92" s="273"/>
      <c r="BM92" s="273"/>
      <c r="BN92" s="125"/>
      <c r="BO92" s="290"/>
      <c r="BP92" s="285"/>
      <c r="BQ92" s="273"/>
      <c r="BR92" s="273"/>
      <c r="BS92" s="273"/>
      <c r="BT92" s="273"/>
      <c r="BU92" s="273"/>
      <c r="BV92" s="125"/>
      <c r="BW92" s="290"/>
      <c r="BX92" s="285"/>
      <c r="BY92" s="273"/>
      <c r="BZ92" s="273"/>
      <c r="CA92" s="273"/>
      <c r="CB92" s="273"/>
      <c r="CC92" s="273"/>
      <c r="CD92" s="125"/>
      <c r="CE92" s="290"/>
      <c r="CF92" s="285"/>
      <c r="CG92" s="273"/>
      <c r="CH92" s="273"/>
      <c r="CI92" s="273"/>
      <c r="CJ92" s="273"/>
      <c r="CK92" s="273"/>
      <c r="CL92" s="125"/>
      <c r="CM92" s="290"/>
      <c r="CN92" s="285"/>
      <c r="CO92" s="273"/>
      <c r="CP92" s="273"/>
      <c r="CQ92" s="273"/>
      <c r="CR92" s="273"/>
      <c r="CS92" s="273"/>
      <c r="CT92" s="125"/>
      <c r="CU92" s="290"/>
      <c r="CV92" s="285"/>
      <c r="CW92" s="273"/>
      <c r="CX92" s="273"/>
      <c r="CY92" s="273"/>
      <c r="CZ92" s="273"/>
      <c r="DA92" s="273"/>
      <c r="DB92" s="125"/>
      <c r="DC92" s="290"/>
      <c r="DD92" s="285"/>
      <c r="DE92" s="273"/>
      <c r="DF92" s="273"/>
      <c r="DG92" s="273"/>
      <c r="DH92" s="273"/>
      <c r="DI92" s="273"/>
      <c r="DJ92" s="125"/>
      <c r="DK92" s="290"/>
      <c r="DL92" s="285"/>
      <c r="DM92" s="273"/>
      <c r="DN92" s="273"/>
      <c r="DO92" s="273"/>
      <c r="DP92" s="273"/>
      <c r="DQ92" s="273"/>
      <c r="DR92" s="125"/>
      <c r="DS92" s="290"/>
      <c r="DT92" s="285"/>
      <c r="DU92" s="273"/>
      <c r="DV92" s="273"/>
      <c r="DW92" s="273"/>
      <c r="DX92" s="273"/>
      <c r="DY92" s="273"/>
      <c r="DZ92" s="125"/>
      <c r="EA92" s="290"/>
      <c r="EB92" s="273"/>
      <c r="EC92" s="273"/>
      <c r="ED92" s="273"/>
      <c r="EE92" s="290"/>
      <c r="EF92" s="273"/>
      <c r="EG92" s="273"/>
      <c r="EH92" s="273"/>
      <c r="EI92" s="290"/>
      <c r="EJ92" s="273"/>
      <c r="EK92" s="273"/>
      <c r="EL92" s="273"/>
      <c r="EM92" s="290"/>
      <c r="EN92" s="273"/>
      <c r="EO92" s="273"/>
      <c r="EP92" s="273"/>
      <c r="EQ92" s="290"/>
      <c r="ER92" s="273"/>
      <c r="ES92" s="273"/>
      <c r="ET92" s="290"/>
      <c r="EU92" s="290"/>
      <c r="EV92" s="290"/>
      <c r="EW92" s="290"/>
      <c r="EX92" s="290"/>
      <c r="EY92" s="292"/>
      <c r="EZ92" s="273"/>
    </row>
    <row r="93" spans="1:156" ht="18.75">
      <c r="D93" s="75"/>
      <c r="Q93"/>
      <c r="R93" s="30"/>
      <c r="T93" s="75"/>
      <c r="Z93" s="264"/>
      <c r="AA93" s="122"/>
      <c r="AB93" s="75"/>
      <c r="AH93" s="125"/>
      <c r="AI93" s="122"/>
      <c r="AJ93" s="75"/>
      <c r="AP93" s="125"/>
      <c r="AQ93" s="122"/>
      <c r="AR93" s="75"/>
      <c r="AX93" s="125"/>
      <c r="AY93" s="122"/>
      <c r="AZ93" s="75"/>
      <c r="BF93" s="125"/>
      <c r="BG93" s="122"/>
      <c r="BH93" s="75"/>
      <c r="BN93" s="125"/>
      <c r="BO93" s="122"/>
      <c r="BP93" s="75"/>
      <c r="BV93" s="125"/>
      <c r="BW93" s="122"/>
      <c r="BX93" s="75"/>
      <c r="CD93" s="125"/>
      <c r="CE93" s="122"/>
      <c r="CF93" s="75"/>
      <c r="CL93" s="125"/>
      <c r="CM93" s="122"/>
      <c r="CN93" s="75"/>
      <c r="CT93" s="125"/>
      <c r="CU93" s="122"/>
      <c r="CV93" s="75"/>
      <c r="DB93" s="125"/>
      <c r="DC93" s="122"/>
      <c r="DD93" s="75"/>
      <c r="DJ93" s="125"/>
      <c r="DK93" s="122"/>
      <c r="DL93" s="75"/>
      <c r="DR93" s="125"/>
      <c r="DS93" s="122"/>
      <c r="DT93" s="75"/>
      <c r="DZ93" s="125"/>
      <c r="EA93" s="122"/>
      <c r="EE93" s="122"/>
      <c r="EI93" s="122"/>
      <c r="EM93" s="122"/>
      <c r="EQ93" s="122"/>
      <c r="ET93" s="122"/>
      <c r="EU93" s="122"/>
      <c r="EV93" s="122"/>
      <c r="EW93" s="122"/>
      <c r="EX93" s="122"/>
      <c r="EY93" s="47"/>
    </row>
    <row r="94" spans="1:156" ht="18.75">
      <c r="A94" s="273"/>
      <c r="B94" s="273"/>
      <c r="C94" s="273"/>
      <c r="D94" s="285"/>
      <c r="E94" s="273"/>
      <c r="F94" s="273"/>
      <c r="G94" s="273"/>
      <c r="H94" s="273"/>
      <c r="I94" s="273"/>
      <c r="J94" s="273"/>
      <c r="K94" s="273"/>
      <c r="L94" s="273"/>
      <c r="M94" s="273"/>
      <c r="N94" s="273"/>
      <c r="O94" s="273"/>
      <c r="P94" s="273"/>
      <c r="Q94" s="273"/>
      <c r="R94" s="286"/>
      <c r="S94" s="273"/>
      <c r="T94" s="285"/>
      <c r="U94" s="273"/>
      <c r="V94" s="273"/>
      <c r="W94" s="273"/>
      <c r="X94" s="273"/>
      <c r="Y94" s="273"/>
      <c r="Z94" s="264"/>
      <c r="AA94" s="290"/>
      <c r="AB94" s="285"/>
      <c r="AC94" s="273"/>
      <c r="AD94" s="273"/>
      <c r="AE94" s="273"/>
      <c r="AF94" s="273"/>
      <c r="AG94" s="273"/>
      <c r="AH94" s="125"/>
      <c r="AI94" s="290"/>
      <c r="AJ94" s="285"/>
      <c r="AK94" s="273"/>
      <c r="AL94" s="273"/>
      <c r="AM94" s="273"/>
      <c r="AN94" s="273"/>
      <c r="AO94" s="273"/>
      <c r="AP94" s="125"/>
      <c r="AQ94" s="290"/>
      <c r="AR94" s="285"/>
      <c r="AS94" s="273"/>
      <c r="AT94" s="273"/>
      <c r="AU94" s="273"/>
      <c r="AV94" s="273"/>
      <c r="AW94" s="273"/>
      <c r="AX94" s="125"/>
      <c r="AY94" s="290"/>
      <c r="AZ94" s="285"/>
      <c r="BA94" s="273"/>
      <c r="BB94" s="273"/>
      <c r="BC94" s="273"/>
      <c r="BD94" s="273"/>
      <c r="BE94" s="273"/>
      <c r="BF94" s="125"/>
      <c r="BG94" s="290"/>
      <c r="BH94" s="285"/>
      <c r="BI94" s="273"/>
      <c r="BJ94" s="273"/>
      <c r="BK94" s="273"/>
      <c r="BL94" s="273"/>
      <c r="BM94" s="273"/>
      <c r="BN94" s="125"/>
      <c r="BO94" s="290"/>
      <c r="BP94" s="285"/>
      <c r="BQ94" s="273"/>
      <c r="BR94" s="273"/>
      <c r="BS94" s="273"/>
      <c r="BT94" s="273"/>
      <c r="BU94" s="273"/>
      <c r="BV94" s="125"/>
      <c r="BW94" s="290"/>
      <c r="BX94" s="285"/>
      <c r="BY94" s="273"/>
      <c r="BZ94" s="273"/>
      <c r="CA94" s="273"/>
      <c r="CB94" s="273"/>
      <c r="CC94" s="273"/>
      <c r="CD94" s="125"/>
      <c r="CE94" s="290"/>
      <c r="CF94" s="285"/>
      <c r="CG94" s="273"/>
      <c r="CH94" s="273"/>
      <c r="CI94" s="273"/>
      <c r="CJ94" s="273"/>
      <c r="CK94" s="273"/>
      <c r="CL94" s="125"/>
      <c r="CM94" s="290"/>
      <c r="CN94" s="285"/>
      <c r="CO94" s="273"/>
      <c r="CP94" s="273"/>
      <c r="CQ94" s="273"/>
      <c r="CR94" s="273"/>
      <c r="CS94" s="273"/>
      <c r="CT94" s="125"/>
      <c r="CU94" s="290"/>
      <c r="CV94" s="285"/>
      <c r="CW94" s="273"/>
      <c r="CX94" s="273"/>
      <c r="CY94" s="273"/>
      <c r="CZ94" s="273"/>
      <c r="DA94" s="273"/>
      <c r="DB94" s="125"/>
      <c r="DC94" s="290"/>
      <c r="DD94" s="285"/>
      <c r="DE94" s="273"/>
      <c r="DF94" s="273"/>
      <c r="DG94" s="273"/>
      <c r="DH94" s="273"/>
      <c r="DI94" s="273"/>
      <c r="DJ94" s="125"/>
      <c r="DK94" s="290"/>
      <c r="DL94" s="285"/>
      <c r="DM94" s="273"/>
      <c r="DN94" s="273"/>
      <c r="DO94" s="273"/>
      <c r="DP94" s="273"/>
      <c r="DQ94" s="273"/>
      <c r="DR94" s="125"/>
      <c r="DS94" s="290"/>
      <c r="DT94" s="285"/>
      <c r="DU94" s="273"/>
      <c r="DV94" s="273"/>
      <c r="DW94" s="273"/>
      <c r="DX94" s="273"/>
      <c r="DY94" s="273"/>
      <c r="DZ94" s="125"/>
      <c r="EA94" s="290"/>
      <c r="EB94" s="273"/>
      <c r="EC94" s="273"/>
      <c r="ED94" s="273"/>
      <c r="EE94" s="290"/>
      <c r="EF94" s="273"/>
      <c r="EG94" s="273"/>
      <c r="EH94" s="273"/>
      <c r="EI94" s="290"/>
      <c r="EJ94" s="273"/>
      <c r="EK94" s="273"/>
      <c r="EL94" s="273"/>
      <c r="EM94" s="290"/>
      <c r="EN94" s="273"/>
      <c r="EO94" s="273"/>
      <c r="EP94" s="273"/>
      <c r="EQ94" s="290"/>
      <c r="ER94" s="273"/>
      <c r="ES94" s="273"/>
      <c r="ET94" s="290"/>
      <c r="EU94" s="290"/>
      <c r="EV94" s="290"/>
      <c r="EW94" s="290"/>
      <c r="EX94" s="290"/>
      <c r="EY94" s="292"/>
      <c r="EZ94" s="273"/>
    </row>
    <row r="95" spans="1:156" ht="18.75">
      <c r="D95" s="75"/>
      <c r="Q95"/>
      <c r="R95" s="30"/>
      <c r="T95" s="75"/>
      <c r="Z95" s="264"/>
      <c r="AA95" s="122"/>
      <c r="AB95" s="75"/>
      <c r="AH95" s="125"/>
      <c r="AI95" s="122"/>
      <c r="AJ95" s="75"/>
      <c r="AP95" s="125"/>
      <c r="AQ95" s="122"/>
      <c r="AR95" s="75"/>
      <c r="AX95" s="125"/>
      <c r="AY95" s="122"/>
      <c r="AZ95" s="75"/>
      <c r="BF95" s="125"/>
      <c r="BG95" s="122"/>
      <c r="BH95" s="75"/>
      <c r="BN95" s="125"/>
      <c r="BO95" s="122"/>
      <c r="BP95" s="75"/>
      <c r="BV95" s="125"/>
      <c r="BW95" s="122"/>
      <c r="BX95" s="75"/>
      <c r="CD95" s="125"/>
      <c r="CE95" s="122"/>
      <c r="CF95" s="75"/>
      <c r="CL95" s="125"/>
      <c r="CM95" s="122"/>
      <c r="CN95" s="75"/>
      <c r="CT95" s="125"/>
      <c r="CU95" s="122"/>
      <c r="CV95" s="75"/>
      <c r="DB95" s="125"/>
      <c r="DC95" s="122"/>
      <c r="DD95" s="75"/>
      <c r="DJ95" s="125"/>
      <c r="DK95" s="122"/>
      <c r="DL95" s="75"/>
      <c r="DR95" s="125"/>
      <c r="DS95" s="122"/>
      <c r="DT95" s="75"/>
      <c r="DZ95" s="125"/>
      <c r="EA95" s="122"/>
      <c r="EE95" s="122"/>
      <c r="EI95" s="122"/>
      <c r="EM95" s="122"/>
      <c r="EQ95" s="122"/>
      <c r="ET95" s="122"/>
      <c r="EU95" s="122"/>
      <c r="EV95" s="122"/>
      <c r="EW95" s="122"/>
      <c r="EX95" s="122"/>
      <c r="EY95" s="47"/>
    </row>
    <row r="96" spans="1:156" ht="18.75">
      <c r="A96" s="273"/>
      <c r="B96" s="273"/>
      <c r="C96" s="273"/>
      <c r="D96" s="285"/>
      <c r="E96" s="273"/>
      <c r="F96" s="273"/>
      <c r="G96" s="273"/>
      <c r="H96" s="273"/>
      <c r="I96" s="273"/>
      <c r="J96" s="273"/>
      <c r="K96" s="273"/>
      <c r="L96" s="273"/>
      <c r="M96" s="273"/>
      <c r="N96" s="273"/>
      <c r="O96" s="273"/>
      <c r="P96" s="273"/>
      <c r="Q96" s="273"/>
      <c r="R96" s="286"/>
      <c r="S96" s="273"/>
      <c r="T96" s="285"/>
      <c r="U96" s="273"/>
      <c r="V96" s="273"/>
      <c r="W96" s="273"/>
      <c r="X96" s="273"/>
      <c r="Y96" s="273"/>
      <c r="Z96" s="264"/>
      <c r="AA96" s="290"/>
      <c r="AB96" s="285"/>
      <c r="AC96" s="273"/>
      <c r="AD96" s="273"/>
      <c r="AE96" s="273"/>
      <c r="AF96" s="273"/>
      <c r="AG96" s="273"/>
      <c r="AH96" s="125"/>
      <c r="AI96" s="290"/>
      <c r="AJ96" s="285"/>
      <c r="AK96" s="273"/>
      <c r="AL96" s="273"/>
      <c r="AM96" s="273"/>
      <c r="AN96" s="273"/>
      <c r="AO96" s="273"/>
      <c r="AP96" s="125"/>
      <c r="AQ96" s="290"/>
      <c r="AR96" s="285"/>
      <c r="AS96" s="273"/>
      <c r="AT96" s="273"/>
      <c r="AU96" s="273"/>
      <c r="AV96" s="273"/>
      <c r="AW96" s="273"/>
      <c r="AX96" s="125"/>
      <c r="AY96" s="290"/>
      <c r="AZ96" s="285"/>
      <c r="BA96" s="273"/>
      <c r="BB96" s="273"/>
      <c r="BC96" s="273"/>
      <c r="BD96" s="273"/>
      <c r="BE96" s="273"/>
      <c r="BF96" s="125"/>
      <c r="BG96" s="290"/>
      <c r="BH96" s="285"/>
      <c r="BI96" s="273"/>
      <c r="BJ96" s="273"/>
      <c r="BK96" s="273"/>
      <c r="BL96" s="273"/>
      <c r="BM96" s="273"/>
      <c r="BN96" s="125"/>
      <c r="BO96" s="290"/>
      <c r="BP96" s="285"/>
      <c r="BQ96" s="273"/>
      <c r="BR96" s="273"/>
      <c r="BS96" s="273"/>
      <c r="BT96" s="273"/>
      <c r="BU96" s="273"/>
      <c r="BV96" s="125"/>
      <c r="BW96" s="290"/>
      <c r="BX96" s="285"/>
      <c r="BY96" s="273"/>
      <c r="BZ96" s="273"/>
      <c r="CA96" s="273"/>
      <c r="CB96" s="273"/>
      <c r="CC96" s="273"/>
      <c r="CD96" s="125"/>
      <c r="CE96" s="290"/>
      <c r="CF96" s="285"/>
      <c r="CG96" s="273"/>
      <c r="CH96" s="273"/>
      <c r="CI96" s="273"/>
      <c r="CJ96" s="273"/>
      <c r="CK96" s="273"/>
      <c r="CL96" s="125"/>
      <c r="CM96" s="290"/>
      <c r="CN96" s="285"/>
      <c r="CO96" s="273"/>
      <c r="CP96" s="273"/>
      <c r="CQ96" s="273"/>
      <c r="CR96" s="273"/>
      <c r="CS96" s="273"/>
      <c r="CT96" s="125"/>
      <c r="CU96" s="290"/>
      <c r="CV96" s="285"/>
      <c r="CW96" s="273"/>
      <c r="CX96" s="273"/>
      <c r="CY96" s="273"/>
      <c r="CZ96" s="273"/>
      <c r="DA96" s="273"/>
      <c r="DB96" s="125"/>
      <c r="DC96" s="290"/>
      <c r="DD96" s="285"/>
      <c r="DE96" s="273"/>
      <c r="DF96" s="273"/>
      <c r="DG96" s="273"/>
      <c r="DH96" s="273"/>
      <c r="DI96" s="273"/>
      <c r="DJ96" s="125"/>
      <c r="DK96" s="290"/>
      <c r="DL96" s="285"/>
      <c r="DM96" s="273"/>
      <c r="DN96" s="273"/>
      <c r="DO96" s="273"/>
      <c r="DP96" s="273"/>
      <c r="DQ96" s="273"/>
      <c r="DR96" s="125"/>
      <c r="DS96" s="290"/>
      <c r="DT96" s="285"/>
      <c r="DU96" s="273"/>
      <c r="DV96" s="273"/>
      <c r="DW96" s="273"/>
      <c r="DX96" s="273"/>
      <c r="DY96" s="273"/>
      <c r="DZ96" s="125"/>
      <c r="EA96" s="290"/>
      <c r="EB96" s="273"/>
      <c r="EC96" s="273"/>
      <c r="ED96" s="273"/>
      <c r="EE96" s="290"/>
      <c r="EF96" s="273"/>
      <c r="EG96" s="273"/>
      <c r="EH96" s="273"/>
      <c r="EI96" s="290"/>
      <c r="EJ96" s="273"/>
      <c r="EK96" s="273"/>
      <c r="EL96" s="273"/>
      <c r="EM96" s="290"/>
      <c r="EN96" s="273"/>
      <c r="EO96" s="273"/>
      <c r="EP96" s="273"/>
      <c r="EQ96" s="290"/>
      <c r="ER96" s="273"/>
      <c r="ES96" s="273"/>
      <c r="ET96" s="290"/>
      <c r="EU96" s="290"/>
      <c r="EV96" s="290"/>
      <c r="EW96" s="290"/>
      <c r="EX96" s="290"/>
      <c r="EY96" s="292"/>
      <c r="EZ96" s="273"/>
    </row>
    <row r="97" spans="1:156" ht="18.75">
      <c r="D97" s="75"/>
      <c r="Q97"/>
      <c r="R97" s="30"/>
      <c r="T97" s="75"/>
      <c r="Z97" s="264"/>
      <c r="AA97" s="122"/>
      <c r="AB97" s="75"/>
      <c r="AH97" s="125"/>
      <c r="AI97" s="122"/>
      <c r="AJ97" s="75"/>
      <c r="AP97" s="125"/>
      <c r="AQ97" s="122"/>
      <c r="AR97" s="75"/>
      <c r="AX97" s="125"/>
      <c r="AY97" s="122"/>
      <c r="AZ97" s="75"/>
      <c r="BF97" s="125"/>
      <c r="BG97" s="122"/>
      <c r="BH97" s="75"/>
      <c r="BN97" s="125"/>
      <c r="BO97" s="122"/>
      <c r="BP97" s="75"/>
      <c r="BV97" s="125"/>
      <c r="BW97" s="122"/>
      <c r="BX97" s="75"/>
      <c r="CD97" s="125"/>
      <c r="CE97" s="122"/>
      <c r="CF97" s="75"/>
      <c r="CL97" s="125"/>
      <c r="CM97" s="122"/>
      <c r="CN97" s="75"/>
      <c r="CT97" s="125"/>
      <c r="CU97" s="122"/>
      <c r="CV97" s="75"/>
      <c r="DB97" s="125"/>
      <c r="DC97" s="122"/>
      <c r="DD97" s="75"/>
      <c r="DJ97" s="125"/>
      <c r="DK97" s="122"/>
      <c r="DL97" s="75"/>
      <c r="DR97" s="125"/>
      <c r="DS97" s="122"/>
      <c r="DT97" s="75"/>
      <c r="DZ97" s="125"/>
      <c r="EA97" s="122"/>
      <c r="EE97" s="122"/>
      <c r="EI97" s="122"/>
      <c r="EM97" s="122"/>
      <c r="EQ97" s="122"/>
      <c r="ET97" s="122"/>
      <c r="EU97" s="122"/>
      <c r="EV97" s="122"/>
      <c r="EW97" s="122"/>
      <c r="EX97" s="122"/>
      <c r="EY97" s="47"/>
    </row>
    <row r="98" spans="1:156" ht="18.75">
      <c r="A98" s="273"/>
      <c r="B98" s="273"/>
      <c r="C98" s="273"/>
      <c r="D98" s="285"/>
      <c r="E98" s="273"/>
      <c r="F98" s="273"/>
      <c r="G98" s="273"/>
      <c r="H98" s="273"/>
      <c r="I98" s="273"/>
      <c r="J98" s="273"/>
      <c r="K98" s="273"/>
      <c r="L98" s="273"/>
      <c r="M98" s="273"/>
      <c r="N98" s="273"/>
      <c r="O98" s="273"/>
      <c r="P98" s="273"/>
      <c r="Q98" s="273"/>
      <c r="R98" s="286"/>
      <c r="S98" s="273"/>
      <c r="T98" s="285"/>
      <c r="U98" s="273"/>
      <c r="V98" s="273"/>
      <c r="W98" s="273"/>
      <c r="X98" s="273"/>
      <c r="Y98" s="273"/>
      <c r="Z98" s="264"/>
      <c r="AA98" s="290"/>
      <c r="AB98" s="285"/>
      <c r="AC98" s="273"/>
      <c r="AD98" s="273"/>
      <c r="AE98" s="273"/>
      <c r="AF98" s="273"/>
      <c r="AG98" s="273"/>
      <c r="AH98" s="125"/>
      <c r="AI98" s="290"/>
      <c r="AJ98" s="285"/>
      <c r="AK98" s="273"/>
      <c r="AL98" s="273"/>
      <c r="AM98" s="273"/>
      <c r="AN98" s="273"/>
      <c r="AO98" s="273"/>
      <c r="AP98" s="125"/>
      <c r="AQ98" s="290"/>
      <c r="AR98" s="285"/>
      <c r="AS98" s="273"/>
      <c r="AT98" s="273"/>
      <c r="AU98" s="273"/>
      <c r="AV98" s="273"/>
      <c r="AW98" s="273"/>
      <c r="AX98" s="125"/>
      <c r="AY98" s="290"/>
      <c r="AZ98" s="285"/>
      <c r="BA98" s="273"/>
      <c r="BB98" s="273"/>
      <c r="BC98" s="273"/>
      <c r="BD98" s="273"/>
      <c r="BE98" s="273"/>
      <c r="BF98" s="125"/>
      <c r="BG98" s="290"/>
      <c r="BH98" s="285"/>
      <c r="BI98" s="273"/>
      <c r="BJ98" s="273"/>
      <c r="BK98" s="273"/>
      <c r="BL98" s="273"/>
      <c r="BM98" s="273"/>
      <c r="BN98" s="125"/>
      <c r="BO98" s="290"/>
      <c r="BP98" s="285"/>
      <c r="BQ98" s="273"/>
      <c r="BR98" s="273"/>
      <c r="BS98" s="273"/>
      <c r="BT98" s="273"/>
      <c r="BU98" s="273"/>
      <c r="BV98" s="125"/>
      <c r="BW98" s="290"/>
      <c r="BX98" s="285"/>
      <c r="BY98" s="273"/>
      <c r="BZ98" s="273"/>
      <c r="CA98" s="273"/>
      <c r="CB98" s="273"/>
      <c r="CC98" s="273"/>
      <c r="CD98" s="125"/>
      <c r="CE98" s="290"/>
      <c r="CF98" s="285"/>
      <c r="CG98" s="273"/>
      <c r="CH98" s="273"/>
      <c r="CI98" s="273"/>
      <c r="CJ98" s="273"/>
      <c r="CK98" s="273"/>
      <c r="CL98" s="125"/>
      <c r="CM98" s="290"/>
      <c r="CN98" s="285"/>
      <c r="CO98" s="273"/>
      <c r="CP98" s="273"/>
      <c r="CQ98" s="273"/>
      <c r="CR98" s="273"/>
      <c r="CS98" s="273"/>
      <c r="CT98" s="125"/>
      <c r="CU98" s="290"/>
      <c r="CV98" s="285"/>
      <c r="CW98" s="273"/>
      <c r="CX98" s="273"/>
      <c r="CY98" s="273"/>
      <c r="CZ98" s="273"/>
      <c r="DA98" s="273"/>
      <c r="DB98" s="125"/>
      <c r="DC98" s="290"/>
      <c r="DD98" s="285"/>
      <c r="DE98" s="273"/>
      <c r="DF98" s="273"/>
      <c r="DG98" s="273"/>
      <c r="DH98" s="273"/>
      <c r="DI98" s="273"/>
      <c r="DJ98" s="125"/>
      <c r="DK98" s="290"/>
      <c r="DL98" s="285"/>
      <c r="DM98" s="273"/>
      <c r="DN98" s="273"/>
      <c r="DO98" s="273"/>
      <c r="DP98" s="273"/>
      <c r="DQ98" s="273"/>
      <c r="DR98" s="125"/>
      <c r="DS98" s="290"/>
      <c r="DT98" s="285"/>
      <c r="DU98" s="273"/>
      <c r="DV98" s="273"/>
      <c r="DW98" s="273"/>
      <c r="DX98" s="273"/>
      <c r="DY98" s="273"/>
      <c r="DZ98" s="125"/>
      <c r="EA98" s="290"/>
      <c r="EB98" s="273"/>
      <c r="EC98" s="273"/>
      <c r="ED98" s="273"/>
      <c r="EE98" s="290"/>
      <c r="EF98" s="273"/>
      <c r="EG98" s="273"/>
      <c r="EH98" s="273"/>
      <c r="EI98" s="290"/>
      <c r="EJ98" s="273"/>
      <c r="EK98" s="273"/>
      <c r="EL98" s="273"/>
      <c r="EM98" s="290"/>
      <c r="EN98" s="273"/>
      <c r="EO98" s="273"/>
      <c r="EP98" s="273"/>
      <c r="EQ98" s="290"/>
      <c r="ER98" s="273"/>
      <c r="ES98" s="273"/>
      <c r="ET98" s="290"/>
      <c r="EU98" s="290"/>
      <c r="EV98" s="290"/>
      <c r="EW98" s="290"/>
      <c r="EX98" s="290"/>
      <c r="EY98" s="292"/>
      <c r="EZ98" s="273"/>
    </row>
    <row r="99" spans="1:156" ht="18.75">
      <c r="D99" s="75"/>
      <c r="Q99"/>
      <c r="R99" s="30"/>
      <c r="T99" s="75"/>
      <c r="Z99" s="264"/>
      <c r="AA99" s="122"/>
      <c r="AB99" s="75"/>
      <c r="AH99" s="125"/>
      <c r="AI99" s="122"/>
      <c r="AJ99" s="75"/>
      <c r="AP99" s="125"/>
      <c r="AQ99" s="122"/>
      <c r="AR99" s="75"/>
      <c r="AX99" s="125"/>
      <c r="AY99" s="122"/>
      <c r="AZ99" s="75"/>
      <c r="BF99" s="125"/>
      <c r="BG99" s="122"/>
      <c r="BH99" s="75"/>
      <c r="BN99" s="125"/>
      <c r="BO99" s="122"/>
      <c r="BP99" s="75"/>
      <c r="BV99" s="125"/>
      <c r="BW99" s="122"/>
      <c r="BX99" s="75"/>
      <c r="CD99" s="125"/>
      <c r="CE99" s="122"/>
      <c r="CF99" s="75"/>
      <c r="CL99" s="125"/>
      <c r="CM99" s="122"/>
      <c r="CN99" s="75"/>
      <c r="CT99" s="125"/>
      <c r="CU99" s="122"/>
      <c r="CV99" s="75"/>
      <c r="DB99" s="125"/>
      <c r="DC99" s="122"/>
      <c r="DD99" s="75"/>
      <c r="DJ99" s="125"/>
      <c r="DK99" s="122"/>
      <c r="DL99" s="75"/>
      <c r="DR99" s="125"/>
      <c r="DS99" s="122"/>
      <c r="DT99" s="75"/>
      <c r="DZ99" s="125"/>
      <c r="EA99" s="122"/>
      <c r="EE99" s="122"/>
      <c r="EI99" s="122"/>
      <c r="EM99" s="122"/>
      <c r="EQ99" s="122"/>
      <c r="ET99" s="122"/>
      <c r="EU99" s="122"/>
      <c r="EV99" s="122"/>
      <c r="EW99" s="122"/>
      <c r="EX99" s="122"/>
      <c r="EY99" s="47"/>
    </row>
    <row r="100" spans="1:156" ht="18.75">
      <c r="A100" s="273"/>
      <c r="B100" s="273"/>
      <c r="C100" s="273"/>
      <c r="D100" s="285"/>
      <c r="E100" s="273"/>
      <c r="F100" s="273"/>
      <c r="G100" s="273"/>
      <c r="H100" s="273"/>
      <c r="I100" s="273"/>
      <c r="J100" s="273"/>
      <c r="K100" s="273"/>
      <c r="L100" s="273"/>
      <c r="M100" s="273"/>
      <c r="N100" s="273"/>
      <c r="O100" s="273"/>
      <c r="P100" s="273"/>
      <c r="Q100" s="273"/>
      <c r="R100" s="286"/>
      <c r="S100" s="273"/>
      <c r="T100" s="285"/>
      <c r="U100" s="273"/>
      <c r="V100" s="273"/>
      <c r="W100" s="273"/>
      <c r="X100" s="273"/>
      <c r="Y100" s="273"/>
      <c r="Z100" s="264"/>
      <c r="AA100" s="290"/>
      <c r="AB100" s="285"/>
      <c r="AC100" s="273"/>
      <c r="AD100" s="273"/>
      <c r="AE100" s="273"/>
      <c r="AF100" s="273"/>
      <c r="AG100" s="273"/>
      <c r="AH100" s="125"/>
      <c r="AI100" s="290"/>
      <c r="AJ100" s="285"/>
      <c r="AK100" s="273"/>
      <c r="AL100" s="273"/>
      <c r="AM100" s="273"/>
      <c r="AN100" s="273"/>
      <c r="AO100" s="273"/>
      <c r="AP100" s="125"/>
      <c r="AQ100" s="290"/>
      <c r="AR100" s="285"/>
      <c r="AS100" s="273"/>
      <c r="AT100" s="273"/>
      <c r="AU100" s="273"/>
      <c r="AV100" s="273"/>
      <c r="AW100" s="273"/>
      <c r="AX100" s="125"/>
      <c r="AY100" s="290"/>
      <c r="AZ100" s="285"/>
      <c r="BA100" s="273"/>
      <c r="BB100" s="273"/>
      <c r="BC100" s="273"/>
      <c r="BD100" s="273"/>
      <c r="BE100" s="273"/>
      <c r="BF100" s="125"/>
      <c r="BG100" s="290"/>
      <c r="BH100" s="285"/>
      <c r="BI100" s="273"/>
      <c r="BJ100" s="273"/>
      <c r="BK100" s="273"/>
      <c r="BL100" s="273"/>
      <c r="BM100" s="273"/>
      <c r="BN100" s="125"/>
      <c r="BO100" s="290"/>
      <c r="BP100" s="285"/>
      <c r="BQ100" s="273"/>
      <c r="BR100" s="273"/>
      <c r="BS100" s="273"/>
      <c r="BT100" s="273"/>
      <c r="BU100" s="273"/>
      <c r="BV100" s="125"/>
      <c r="BW100" s="290"/>
      <c r="BX100" s="285"/>
      <c r="BY100" s="273"/>
      <c r="BZ100" s="273"/>
      <c r="CA100" s="273"/>
      <c r="CB100" s="273"/>
      <c r="CC100" s="273"/>
      <c r="CD100" s="125"/>
      <c r="CE100" s="290"/>
      <c r="CF100" s="285"/>
      <c r="CG100" s="273"/>
      <c r="CH100" s="273"/>
      <c r="CI100" s="273"/>
      <c r="CJ100" s="273"/>
      <c r="CK100" s="273"/>
      <c r="CL100" s="125"/>
      <c r="CM100" s="290"/>
      <c r="CN100" s="285"/>
      <c r="CO100" s="273"/>
      <c r="CP100" s="273"/>
      <c r="CQ100" s="273"/>
      <c r="CR100" s="273"/>
      <c r="CS100" s="273"/>
      <c r="CT100" s="125"/>
      <c r="CU100" s="290"/>
      <c r="CV100" s="285"/>
      <c r="CW100" s="273"/>
      <c r="CX100" s="273"/>
      <c r="CY100" s="273"/>
      <c r="CZ100" s="273"/>
      <c r="DA100" s="273"/>
      <c r="DB100" s="125"/>
      <c r="DC100" s="290"/>
      <c r="DD100" s="285"/>
      <c r="DE100" s="273"/>
      <c r="DF100" s="273"/>
      <c r="DG100" s="273"/>
      <c r="DH100" s="273"/>
      <c r="DI100" s="273"/>
      <c r="DJ100" s="125"/>
      <c r="DK100" s="290"/>
      <c r="DL100" s="285"/>
      <c r="DM100" s="273"/>
      <c r="DN100" s="273"/>
      <c r="DO100" s="273"/>
      <c r="DP100" s="273"/>
      <c r="DQ100" s="273"/>
      <c r="DR100" s="125"/>
      <c r="DS100" s="290"/>
      <c r="DT100" s="285"/>
      <c r="DU100" s="273"/>
      <c r="DV100" s="273"/>
      <c r="DW100" s="273"/>
      <c r="DX100" s="273"/>
      <c r="DY100" s="273"/>
      <c r="DZ100" s="125"/>
      <c r="EA100" s="290"/>
      <c r="EB100" s="273"/>
      <c r="EC100" s="273"/>
      <c r="ED100" s="273"/>
      <c r="EE100" s="290"/>
      <c r="EF100" s="273"/>
      <c r="EG100" s="273"/>
      <c r="EH100" s="273"/>
      <c r="EI100" s="290"/>
      <c r="EJ100" s="273"/>
      <c r="EK100" s="273"/>
      <c r="EL100" s="273"/>
      <c r="EM100" s="290"/>
      <c r="EN100" s="273"/>
      <c r="EO100" s="273"/>
      <c r="EP100" s="273"/>
      <c r="EQ100" s="290"/>
      <c r="ER100" s="273"/>
      <c r="ES100" s="273"/>
      <c r="ET100" s="290"/>
      <c r="EU100" s="273"/>
      <c r="EV100" s="290"/>
      <c r="EW100" s="290"/>
      <c r="EX100" s="290"/>
      <c r="EY100" s="292"/>
      <c r="EZ100" s="273"/>
    </row>
    <row r="101" spans="1:156" ht="18.75">
      <c r="D101" s="75"/>
      <c r="Q101"/>
      <c r="R101" s="30"/>
      <c r="T101" s="75"/>
      <c r="Z101" s="264"/>
      <c r="AA101" s="122"/>
      <c r="AB101" s="75"/>
      <c r="AH101" s="125"/>
      <c r="AI101" s="122"/>
      <c r="AJ101" s="75"/>
      <c r="AP101" s="125"/>
      <c r="AQ101" s="122"/>
      <c r="AR101" s="75"/>
      <c r="AX101" s="125"/>
      <c r="AY101" s="122"/>
      <c r="AZ101" s="75"/>
      <c r="BF101" s="125"/>
      <c r="BG101" s="122"/>
      <c r="BH101" s="75"/>
      <c r="BN101" s="125"/>
      <c r="BO101" s="122"/>
      <c r="BP101" s="75"/>
      <c r="BV101" s="125"/>
      <c r="BW101" s="122"/>
      <c r="BX101" s="75"/>
      <c r="CD101" s="125"/>
      <c r="CE101" s="122"/>
      <c r="CF101" s="75"/>
      <c r="CL101" s="125"/>
      <c r="CM101" s="122"/>
      <c r="CN101" s="75"/>
      <c r="CT101" s="125"/>
      <c r="CU101" s="122"/>
      <c r="CV101" s="75"/>
      <c r="DB101" s="125"/>
      <c r="DC101" s="122"/>
      <c r="DD101" s="75"/>
      <c r="DJ101" s="125"/>
      <c r="DK101" s="122"/>
      <c r="DL101" s="75"/>
      <c r="DR101" s="125"/>
      <c r="DS101" s="122"/>
      <c r="DT101" s="75"/>
      <c r="DZ101" s="125"/>
      <c r="EA101" s="122"/>
      <c r="EE101" s="122"/>
      <c r="EI101" s="122"/>
      <c r="EM101" s="122"/>
      <c r="EQ101" s="122"/>
      <c r="ET101" s="122"/>
      <c r="EV101" s="122"/>
      <c r="EW101" s="122"/>
      <c r="EX101" s="122"/>
      <c r="EY101" s="47"/>
    </row>
    <row r="102" spans="1:156" ht="18.75">
      <c r="A102" s="273"/>
      <c r="B102" s="273"/>
      <c r="C102" s="273"/>
      <c r="D102" s="285"/>
      <c r="E102" s="273"/>
      <c r="F102" s="273"/>
      <c r="G102" s="273"/>
      <c r="H102" s="273"/>
      <c r="I102" s="273"/>
      <c r="J102" s="273"/>
      <c r="K102" s="273"/>
      <c r="L102" s="273"/>
      <c r="M102" s="273"/>
      <c r="N102" s="273"/>
      <c r="O102" s="273"/>
      <c r="P102" s="273"/>
      <c r="Q102" s="273"/>
      <c r="R102" s="286"/>
      <c r="S102" s="273"/>
      <c r="T102" s="285"/>
      <c r="U102" s="273"/>
      <c r="V102" s="273"/>
      <c r="W102" s="273"/>
      <c r="X102" s="273"/>
      <c r="Y102" s="273"/>
      <c r="Z102" s="264"/>
      <c r="AA102" s="290"/>
      <c r="AB102" s="285"/>
      <c r="AC102" s="273"/>
      <c r="AD102" s="273"/>
      <c r="AE102" s="273"/>
      <c r="AF102" s="273"/>
      <c r="AG102" s="273"/>
      <c r="AH102" s="125"/>
      <c r="AI102" s="290"/>
      <c r="AJ102" s="285"/>
      <c r="AK102" s="273"/>
      <c r="AL102" s="273"/>
      <c r="AM102" s="273"/>
      <c r="AN102" s="273"/>
      <c r="AO102" s="273"/>
      <c r="AP102" s="125"/>
      <c r="AQ102" s="290"/>
      <c r="AR102" s="285"/>
      <c r="AS102" s="273"/>
      <c r="AT102" s="273"/>
      <c r="AU102" s="273"/>
      <c r="AV102" s="273"/>
      <c r="AW102" s="273"/>
      <c r="AX102" s="125"/>
      <c r="AY102" s="290"/>
      <c r="AZ102" s="285"/>
      <c r="BA102" s="273"/>
      <c r="BB102" s="273"/>
      <c r="BC102" s="273"/>
      <c r="BD102" s="273"/>
      <c r="BE102" s="273"/>
      <c r="BF102" s="125"/>
      <c r="BG102" s="290"/>
      <c r="BH102" s="285"/>
      <c r="BI102" s="273"/>
      <c r="BJ102" s="273"/>
      <c r="BK102" s="273"/>
      <c r="BL102" s="273"/>
      <c r="BM102" s="273"/>
      <c r="BN102" s="125"/>
      <c r="BO102" s="290"/>
      <c r="BP102" s="285"/>
      <c r="BQ102" s="273"/>
      <c r="BR102" s="273"/>
      <c r="BS102" s="273"/>
      <c r="BT102" s="273"/>
      <c r="BU102" s="273"/>
      <c r="BV102" s="125"/>
      <c r="BW102" s="290"/>
      <c r="BX102" s="285"/>
      <c r="BY102" s="273"/>
      <c r="BZ102" s="273"/>
      <c r="CA102" s="273"/>
      <c r="CB102" s="273"/>
      <c r="CC102" s="273"/>
      <c r="CD102" s="125"/>
      <c r="CE102" s="290"/>
      <c r="CF102" s="285"/>
      <c r="CG102" s="273"/>
      <c r="CH102" s="273"/>
      <c r="CI102" s="273"/>
      <c r="CJ102" s="273"/>
      <c r="CK102" s="273"/>
      <c r="CL102" s="125"/>
      <c r="CM102" s="290"/>
      <c r="CN102" s="285"/>
      <c r="CO102" s="273"/>
      <c r="CP102" s="273"/>
      <c r="CQ102" s="273"/>
      <c r="CR102" s="273"/>
      <c r="CS102" s="273"/>
      <c r="CT102" s="125"/>
      <c r="CU102" s="290"/>
      <c r="CV102" s="285"/>
      <c r="CW102" s="273"/>
      <c r="CX102" s="273"/>
      <c r="CY102" s="273"/>
      <c r="CZ102" s="273"/>
      <c r="DA102" s="273"/>
      <c r="DB102" s="125"/>
      <c r="DC102" s="290"/>
      <c r="DD102" s="285"/>
      <c r="DE102" s="273"/>
      <c r="DF102" s="273"/>
      <c r="DG102" s="273"/>
      <c r="DH102" s="273"/>
      <c r="DI102" s="273"/>
      <c r="DJ102" s="125"/>
      <c r="DK102" s="290"/>
      <c r="DL102" s="285"/>
      <c r="DM102" s="273"/>
      <c r="DN102" s="273"/>
      <c r="DO102" s="273"/>
      <c r="DP102" s="273"/>
      <c r="DQ102" s="273"/>
      <c r="DR102" s="125"/>
      <c r="DS102" s="290"/>
      <c r="DT102" s="285"/>
      <c r="DU102" s="273"/>
      <c r="DV102" s="273"/>
      <c r="DW102" s="273"/>
      <c r="DX102" s="273"/>
      <c r="DY102" s="273"/>
      <c r="DZ102" s="125"/>
      <c r="EA102" s="290"/>
      <c r="EB102" s="273"/>
      <c r="EC102" s="273"/>
      <c r="ED102" s="273"/>
      <c r="EE102" s="290"/>
      <c r="EF102" s="273"/>
      <c r="EG102" s="273"/>
      <c r="EH102" s="273"/>
      <c r="EI102" s="290"/>
      <c r="EJ102" s="273"/>
      <c r="EK102" s="273"/>
      <c r="EL102" s="273"/>
      <c r="EM102" s="290"/>
      <c r="EN102" s="273"/>
      <c r="EO102" s="273"/>
      <c r="EP102" s="273"/>
      <c r="EQ102" s="290"/>
      <c r="ER102" s="273"/>
      <c r="ES102" s="273"/>
      <c r="ET102" s="290"/>
      <c r="EU102" s="273"/>
      <c r="EV102" s="290"/>
      <c r="EW102" s="290"/>
      <c r="EX102" s="290"/>
      <c r="EY102" s="292"/>
      <c r="EZ102" s="273"/>
    </row>
    <row r="103" spans="1:156" ht="18.75">
      <c r="D103" s="75"/>
      <c r="Q103"/>
      <c r="R103" s="30"/>
      <c r="T103" s="75"/>
      <c r="Z103" s="264"/>
      <c r="AA103" s="122"/>
      <c r="AB103" s="75"/>
      <c r="AH103" s="125"/>
      <c r="AI103" s="122"/>
      <c r="AJ103" s="75"/>
      <c r="AP103" s="125"/>
      <c r="AQ103" s="122"/>
      <c r="AR103" s="75"/>
      <c r="AX103" s="125"/>
      <c r="AY103" s="122"/>
      <c r="AZ103" s="75"/>
      <c r="BF103" s="125"/>
      <c r="BG103" s="122"/>
      <c r="BH103" s="75"/>
      <c r="BN103" s="125"/>
      <c r="BO103" s="122"/>
      <c r="BP103" s="75"/>
      <c r="BV103" s="125"/>
      <c r="BW103" s="122"/>
      <c r="BX103" s="75"/>
      <c r="CD103" s="125"/>
      <c r="CE103" s="122"/>
      <c r="CF103" s="75"/>
      <c r="CL103" s="125"/>
      <c r="CM103" s="122"/>
      <c r="CN103" s="75"/>
      <c r="CT103" s="125"/>
      <c r="CU103" s="122"/>
      <c r="CV103" s="75"/>
      <c r="DB103" s="125"/>
      <c r="DC103" s="122"/>
      <c r="DD103" s="75"/>
      <c r="DJ103" s="125"/>
      <c r="DK103" s="122"/>
      <c r="DL103" s="75"/>
      <c r="DR103" s="125"/>
      <c r="DS103" s="122"/>
      <c r="DT103" s="75"/>
      <c r="DZ103" s="125"/>
      <c r="EA103" s="122"/>
      <c r="EE103" s="122"/>
      <c r="EI103" s="122"/>
      <c r="EM103" s="122"/>
      <c r="EQ103" s="122"/>
      <c r="ET103" s="122"/>
      <c r="EV103" s="122"/>
      <c r="EW103" s="122"/>
      <c r="EX103" s="122"/>
      <c r="EY103" s="47"/>
    </row>
    <row r="104" spans="1:156" ht="18.75">
      <c r="A104" s="273"/>
      <c r="B104" s="273"/>
      <c r="C104" s="273"/>
      <c r="D104" s="285"/>
      <c r="E104" s="273"/>
      <c r="F104" s="273"/>
      <c r="G104" s="273"/>
      <c r="H104" s="273"/>
      <c r="I104" s="273"/>
      <c r="J104" s="273"/>
      <c r="K104" s="273"/>
      <c r="L104" s="273"/>
      <c r="M104" s="273"/>
      <c r="N104" s="273"/>
      <c r="O104" s="273"/>
      <c r="P104" s="273"/>
      <c r="Q104" s="273"/>
      <c r="R104" s="286"/>
      <c r="S104" s="273"/>
      <c r="T104" s="285"/>
      <c r="U104" s="273"/>
      <c r="V104" s="273"/>
      <c r="W104" s="273"/>
      <c r="X104" s="273"/>
      <c r="Y104" s="273"/>
      <c r="Z104" s="264"/>
      <c r="AA104" s="290"/>
      <c r="AB104" s="285"/>
      <c r="AC104" s="273"/>
      <c r="AD104" s="273"/>
      <c r="AE104" s="273"/>
      <c r="AF104" s="273"/>
      <c r="AG104" s="273"/>
      <c r="AH104" s="125"/>
      <c r="AI104" s="290"/>
      <c r="AJ104" s="285"/>
      <c r="AK104" s="273"/>
      <c r="AL104" s="273"/>
      <c r="AM104" s="273"/>
      <c r="AN104" s="273"/>
      <c r="AO104" s="273"/>
      <c r="AP104" s="125"/>
      <c r="AQ104" s="290"/>
      <c r="AR104" s="285"/>
      <c r="AS104" s="273"/>
      <c r="AT104" s="273"/>
      <c r="AU104" s="273"/>
      <c r="AV104" s="273"/>
      <c r="AW104" s="273"/>
      <c r="AX104" s="125"/>
      <c r="AY104" s="290"/>
      <c r="AZ104" s="285"/>
      <c r="BA104" s="273"/>
      <c r="BB104" s="273"/>
      <c r="BC104" s="273"/>
      <c r="BD104" s="273"/>
      <c r="BE104" s="273"/>
      <c r="BF104" s="125"/>
      <c r="BG104" s="290"/>
      <c r="BH104" s="285"/>
      <c r="BI104" s="273"/>
      <c r="BJ104" s="273"/>
      <c r="BK104" s="273"/>
      <c r="BL104" s="273"/>
      <c r="BM104" s="273"/>
      <c r="BN104" s="125"/>
      <c r="BO104" s="290"/>
      <c r="BP104" s="285"/>
      <c r="BQ104" s="273"/>
      <c r="BR104" s="273"/>
      <c r="BS104" s="273"/>
      <c r="BT104" s="273"/>
      <c r="BU104" s="273"/>
      <c r="BV104" s="125"/>
      <c r="BW104" s="290"/>
      <c r="BX104" s="285"/>
      <c r="BY104" s="273"/>
      <c r="BZ104" s="273"/>
      <c r="CA104" s="273"/>
      <c r="CB104" s="273"/>
      <c r="CC104" s="273"/>
      <c r="CD104" s="125"/>
      <c r="CE104" s="290"/>
      <c r="CF104" s="285"/>
      <c r="CG104" s="273"/>
      <c r="CH104" s="273"/>
      <c r="CI104" s="273"/>
      <c r="CJ104" s="273"/>
      <c r="CK104" s="273"/>
      <c r="CL104" s="125"/>
      <c r="CM104" s="290"/>
      <c r="CN104" s="285"/>
      <c r="CO104" s="273"/>
      <c r="CP104" s="273"/>
      <c r="CQ104" s="273"/>
      <c r="CR104" s="273"/>
      <c r="CS104" s="273"/>
      <c r="CT104" s="125"/>
      <c r="CU104" s="290"/>
      <c r="CV104" s="285"/>
      <c r="CW104" s="273"/>
      <c r="CX104" s="273"/>
      <c r="CY104" s="273"/>
      <c r="CZ104" s="273"/>
      <c r="DA104" s="273"/>
      <c r="DB104" s="125"/>
      <c r="DC104" s="290"/>
      <c r="DD104" s="285"/>
      <c r="DE104" s="273"/>
      <c r="DF104" s="273"/>
      <c r="DG104" s="273"/>
      <c r="DH104" s="273"/>
      <c r="DI104" s="273"/>
      <c r="DJ104" s="125"/>
      <c r="DK104" s="290"/>
      <c r="DL104" s="285"/>
      <c r="DM104" s="273"/>
      <c r="DN104" s="273"/>
      <c r="DO104" s="273"/>
      <c r="DP104" s="273"/>
      <c r="DQ104" s="273"/>
      <c r="DR104" s="125"/>
      <c r="DS104" s="290"/>
      <c r="DT104" s="285"/>
      <c r="DU104" s="273"/>
      <c r="DV104" s="273"/>
      <c r="DW104" s="273"/>
      <c r="DX104" s="273"/>
      <c r="DY104" s="273"/>
      <c r="DZ104" s="125"/>
      <c r="EA104" s="290"/>
      <c r="EB104" s="273"/>
      <c r="EC104" s="273"/>
      <c r="ED104" s="273"/>
      <c r="EE104" s="290"/>
      <c r="EF104" s="273"/>
      <c r="EG104" s="273"/>
      <c r="EH104" s="273"/>
      <c r="EI104" s="290"/>
      <c r="EJ104" s="273"/>
      <c r="EK104" s="273"/>
      <c r="EL104" s="273"/>
      <c r="EM104" s="290"/>
      <c r="EN104" s="273"/>
      <c r="EO104" s="273"/>
      <c r="EP104" s="273"/>
      <c r="EQ104" s="290"/>
      <c r="ER104" s="273"/>
      <c r="ES104" s="273"/>
      <c r="ET104" s="290"/>
      <c r="EU104" s="273"/>
      <c r="EV104" s="290"/>
      <c r="EW104" s="290"/>
      <c r="EX104" s="290"/>
      <c r="EY104" s="292"/>
      <c r="EZ104" s="273"/>
    </row>
    <row r="105" spans="1:156" ht="18.75">
      <c r="D105" s="75"/>
      <c r="E105" t="e">
        <f>VLOOKUP(BD_Soumission!$C105,Tableau12[],6,FALSE)</f>
        <v>#N/A</v>
      </c>
      <c r="F105" t="e">
        <f>VLOOKUP(BD_Soumission!$C105,Tableau12[],93,FALSE)</f>
        <v>#N/A</v>
      </c>
      <c r="G105" t="e">
        <f>VLOOKUP(BD_Soumission!$C105,Tableau12[],2,FALSE)</f>
        <v>#N/A</v>
      </c>
      <c r="H105" t="e">
        <f>VLOOKUP(BD_Soumission!$G105,Tableau_client[],2,FALSE)</f>
        <v>#N/A</v>
      </c>
      <c r="I105" t="e">
        <f>VLOOKUP(BD_Soumission!$G105,Tableau_client[],3,FALSE)</f>
        <v>#N/A</v>
      </c>
      <c r="J105" t="e">
        <f>VLOOKUP(BD_Soumission!$G105,Tableau_client[],4,FALSE)</f>
        <v>#N/A</v>
      </c>
      <c r="K105" t="e">
        <f>VLOOKUP(BD_Soumission!$G105,Tableau_client[],6,FALSE)</f>
        <v>#N/A</v>
      </c>
      <c r="L105" t="e">
        <f>VLOOKUP(BD_Soumission!$C105,Tableau12[],44,FALSE)</f>
        <v>#N/A</v>
      </c>
      <c r="M105" t="e">
        <f>VLOOKUP(BD_Soumission!$C105,Tableau12[],45,FALSE)</f>
        <v>#N/A</v>
      </c>
      <c r="N105" t="e">
        <f>VLOOKUP(BD_Soumission!$G105,Tableau_client[],5,FALSE)</f>
        <v>#N/A</v>
      </c>
      <c r="O105" t="e">
        <f>VLOOKUP(BD_Soumission!$G105,Tableau_client[],7,FALSE)</f>
        <v>#N/A</v>
      </c>
      <c r="P105" t="e">
        <f>VLOOKUP(BD_Soumission!$C105,Tableau12[],7,FALSE)</f>
        <v>#N/A</v>
      </c>
      <c r="Q105" t="e">
        <f>VLOOKUP(BD_Soumission!$C105,Tableau12[],8,FALSE)</f>
        <v>#N/A</v>
      </c>
      <c r="R105" s="30"/>
      <c r="S105" t="e">
        <f>VLOOKUP(BD_Soumission!$C105,Tableau12[],3,FALSE)</f>
        <v>#N/A</v>
      </c>
      <c r="T105" s="75"/>
      <c r="Y105" t="str">
        <f>IF(BD_Soumission!$U105&gt;0,(BD_Soumission!$X105-BD_Soumission!$W105)*24,"")</f>
        <v/>
      </c>
      <c r="Z105" s="264"/>
      <c r="AA105" s="122">
        <f>IF(BD_Soumission!$U105&gt;0,IF(BD_Soumission!$V105&gt;0,BD_Soumission!$Y105*BD_Soumission!$V105*BD_Soumission!$Z105,BD_Soumission!$Y105*BD_Soumission!$Z105),0)</f>
        <v>0</v>
      </c>
      <c r="AB105" s="75"/>
      <c r="AG105" t="str">
        <f>IF(BD_Soumission!$AC105&gt;0,(BD_Soumission!$AF105-BD_Soumission!$AE105)*24,"")</f>
        <v/>
      </c>
      <c r="AH105" s="125"/>
      <c r="AI105" s="122">
        <f>IF(BD_Soumission!$AC105&gt;0,IF(BD_Soumission!$AD105&gt;0,BD_Soumission!$AG105*BD_Soumission!$AD105*BD_Soumission!$AH105,BD_Soumission!$AG105*BD_Soumission!$AH105),0)</f>
        <v>0</v>
      </c>
      <c r="AJ105" s="75"/>
      <c r="AO105" t="str">
        <f>IF(BD_Soumission!$AK105&gt;0,(BD_Soumission!$AN105-BD_Soumission!$AM105)*24,"")</f>
        <v/>
      </c>
      <c r="AP105" s="125"/>
      <c r="AQ105" s="122">
        <f>IF(BD_Soumission!$AK105&gt;0,IF(BD_Soumission!$AL105&gt;0,BD_Soumission!$AO105*BD_Soumission!$AL105*BD_Soumission!$AP105,BD_Soumission!$AO105*BD_Soumission!$AP105),0)</f>
        <v>0</v>
      </c>
      <c r="AR105" s="75"/>
      <c r="AW105" t="str">
        <f>IF(BD_Soumission!$AS105&gt;0,(BD_Soumission!$AV105-BD_Soumission!$AU105)*24,"")</f>
        <v/>
      </c>
      <c r="AX105" s="125"/>
      <c r="AY105" s="122">
        <f>IF(BD_Soumission!$AS105&gt;0,IF(BD_Soumission!$AT105&gt;0,BD_Soumission!$AW105*BD_Soumission!$AT105*BD_Soumission!$AX105,BD_Soumission!$AW105*BD_Soumission!$AX105),0)</f>
        <v>0</v>
      </c>
      <c r="AZ105" s="75"/>
      <c r="BE105" t="str">
        <f>IF(BD_Soumission!$BA105&gt;0,(BD_Soumission!$BD105-BD_Soumission!$BC105)*24,"")</f>
        <v/>
      </c>
      <c r="BF105" s="125"/>
      <c r="BG105" s="122">
        <f>IF(BD_Soumission!$BA105&gt;0,IF(BD_Soumission!$BB105&gt;0,BD_Soumission!$BE105*BD_Soumission!$BB105*BD_Soumission!$BF105,BD_Soumission!$BE105*BD_Soumission!$BF105),0)</f>
        <v>0</v>
      </c>
      <c r="BH105" s="75"/>
      <c r="BM105" t="str">
        <f>IF(BD_Soumission!$BI105&gt;0,(BD_Soumission!$BL105-BD_Soumission!$BK105)*24,"")</f>
        <v/>
      </c>
      <c r="BN105" s="125"/>
      <c r="BO105" s="122">
        <f>IF(BD_Soumission!$BI105&gt;0,IF(BD_Soumission!$BJ105&gt;0,BD_Soumission!$BM105*BD_Soumission!$BJ105*BD_Soumission!$BN105,BD_Soumission!$BM105*BD_Soumission!$BN105),0)</f>
        <v>0</v>
      </c>
      <c r="BP105" s="75"/>
      <c r="BU105" t="str">
        <f>IF(BD_Soumission!$BQ105&gt;0,(BD_Soumission!$BT105-BD_Soumission!$BS105)*24,"")</f>
        <v/>
      </c>
      <c r="BV105" s="125"/>
      <c r="BW105" s="122">
        <f>IF(BD_Soumission!$BQ105&gt;0,IF(BD_Soumission!$BR105&gt;0,BD_Soumission!$BU105*BD_Soumission!$BR105*BD_Soumission!$BV105,BD_Soumission!$BU105*BD_Soumission!$BV105),0)</f>
        <v>0</v>
      </c>
      <c r="BX105" s="75"/>
      <c r="CC105" t="str">
        <f>IF(BD_Soumission!$BY105&gt;0,(BD_Soumission!$CB105-BD_Soumission!$CA105)*24,"")</f>
        <v/>
      </c>
      <c r="CD105" s="125"/>
      <c r="CE105" s="122">
        <f>IF(BD_Soumission!$BY105&gt;0,IF(BD_Soumission!$BZ105&gt;0,BD_Soumission!$CC105*BD_Soumission!$BZ105*BD_Soumission!$CD105,BD_Soumission!$CC105*BD_Soumission!$CD105),0)</f>
        <v>0</v>
      </c>
      <c r="CF105" s="75"/>
      <c r="CK105" t="str">
        <f>IF(BD_Soumission!$CG105&gt;0,(BD_Soumission!$CJ105-BD_Soumission!$CI105)*24,"")</f>
        <v/>
      </c>
      <c r="CL105" s="125"/>
      <c r="CM105" s="122">
        <f>IF(BD_Soumission!$CG105&gt;0,IF(BD_Soumission!$CH105&gt;0,BD_Soumission!$CK105*BD_Soumission!$CH105*BD_Soumission!$CL105,BD_Soumission!$CK105*BD_Soumission!$CL105),0)</f>
        <v>0</v>
      </c>
      <c r="CN105" s="75"/>
      <c r="CS105" t="str">
        <f>IF(BD_Soumission!$CO105&gt;0,(BD_Soumission!$CR105-BD_Soumission!$CQ105)*24,"")</f>
        <v/>
      </c>
      <c r="CT105" s="125"/>
      <c r="CU105" s="122">
        <f>IF(BD_Soumission!$CO105&gt;0,IF(BD_Soumission!$CP105&gt;0,BD_Soumission!$CS105*BD_Soumission!$CP105*BD_Soumission!$CT105,BD_Soumission!$CS105*BD_Soumission!$CT105),0)</f>
        <v>0</v>
      </c>
      <c r="CV105" s="75"/>
      <c r="DA105" t="str">
        <f>IF(BD_Soumission!$CW105&gt;0,(BD_Soumission!$CZ105-BD_Soumission!$CY105)*24,"")</f>
        <v/>
      </c>
      <c r="DB105" s="125"/>
      <c r="DC105" s="122">
        <f>IF(BD_Soumission!$CW105&gt;0,IF(BD_Soumission!$CX105&gt;0,BD_Soumission!$DA105*BD_Soumission!$CX105*BD_Soumission!$DB105,BD_Soumission!$DA105*BD_Soumission!$DB105),0)</f>
        <v>0</v>
      </c>
      <c r="DD105" s="75"/>
      <c r="DI105" t="str">
        <f>IF(BD_Soumission!$DE105&gt;0,(BD_Soumission!$DH105-BD_Soumission!$DG105)*24,"")</f>
        <v/>
      </c>
      <c r="DJ105" s="125"/>
      <c r="DK105" s="122">
        <f>IF(BD_Soumission!$DE105&gt;0,IF(BD_Soumission!$DF105&gt;0,BD_Soumission!$DI105*BD_Soumission!$DF105*BD_Soumission!$DJ105,BD_Soumission!$DI105*BD_Soumission!$DJ105),0)</f>
        <v>0</v>
      </c>
      <c r="DL105" s="75"/>
      <c r="DQ105" t="str">
        <f>IF(BD_Soumission!$DM105&gt;0,(BD_Soumission!$DP105-BD_Soumission!$DO105)*24,"")</f>
        <v/>
      </c>
      <c r="DR105" s="125"/>
      <c r="DS105" s="122">
        <f>IF(BD_Soumission!$DM105&gt;0,IF(BD_Soumission!$DN105&gt;0,BD_Soumission!$DQ105*BD_Soumission!$DN105*BD_Soumission!$DR105,BD_Soumission!$DQ105*BD_Soumission!$DR105),0)</f>
        <v>0</v>
      </c>
      <c r="DT105" s="75"/>
      <c r="DY105" t="str">
        <f>IF(BD_Soumission!$DU105&gt;0,(BD_Soumission!$DX105-BD_Soumission!$DW105)*24,"")</f>
        <v/>
      </c>
      <c r="DZ105" s="125"/>
      <c r="EA105" s="122">
        <f>IF(BD_Soumission!$DU105&gt;0,IF(BD_Soumission!$DV105&gt;0,BD_Soumission!$DY105*BD_Soumission!$DV105*BD_Soumission!$DZ105,BD_Soumission!$DY105*BD_Soumission!$DZ105),0)</f>
        <v>0</v>
      </c>
      <c r="EE105" s="122">
        <f>BD_Soumission!$ED105*BD_Soumission!$EC105</f>
        <v>0</v>
      </c>
      <c r="EI105" s="122">
        <f>BD_Soumission!$EH105*BD_Soumission!$EG105</f>
        <v>0</v>
      </c>
      <c r="EM105" s="122">
        <f>BD_Soumission!$EL105*BD_Soumission!$EK105</f>
        <v>0</v>
      </c>
      <c r="EQ105" s="122">
        <f>BD_Soumission!$EP105*BD_Soumission!$EO105</f>
        <v>0</v>
      </c>
      <c r="ET105" s="122">
        <f>IF(BD_Soumission!$ER105&gt;0,BD_Soumission!$ER105*BD_Soumission!$ES105,0)</f>
        <v>0</v>
      </c>
      <c r="EV105" s="122">
        <f>BD_Soumission!$EU105*0.05</f>
        <v>0</v>
      </c>
      <c r="EW105" s="122">
        <f>BD_Soumission!$EU105*0.09975</f>
        <v>0</v>
      </c>
      <c r="EY105" s="47" t="e">
        <f>VLOOKUP(BD_Soumission!$C105,Tableau12[],9,FALSE)</f>
        <v>#N/A</v>
      </c>
    </row>
    <row r="106" spans="1:156" ht="18.75">
      <c r="A106" s="273"/>
      <c r="B106" s="273"/>
      <c r="C106" s="273"/>
      <c r="D106" s="285"/>
      <c r="E106" s="273" t="e">
        <f>VLOOKUP(BD_Soumission!$C106,Tableau12[],6,FALSE)</f>
        <v>#N/A</v>
      </c>
      <c r="F106" s="273" t="e">
        <f>VLOOKUP(BD_Soumission!$C106,Tableau12[],93,FALSE)</f>
        <v>#N/A</v>
      </c>
      <c r="G106" s="273" t="e">
        <f>VLOOKUP(BD_Soumission!$C106,Tableau12[],2,FALSE)</f>
        <v>#N/A</v>
      </c>
      <c r="H106" s="273" t="e">
        <f>VLOOKUP(BD_Soumission!$G106,Tableau_client[],2,FALSE)</f>
        <v>#N/A</v>
      </c>
      <c r="I106" s="273" t="e">
        <f>VLOOKUP(BD_Soumission!$G106,Tableau_client[],3,FALSE)</f>
        <v>#N/A</v>
      </c>
      <c r="J106" s="273" t="e">
        <f>VLOOKUP(BD_Soumission!$G106,Tableau_client[],4,FALSE)</f>
        <v>#N/A</v>
      </c>
      <c r="K106" s="273" t="e">
        <f>VLOOKUP(BD_Soumission!$G106,Tableau_client[],6,FALSE)</f>
        <v>#N/A</v>
      </c>
      <c r="L106" s="273" t="e">
        <f>VLOOKUP(BD_Soumission!$C106,Tableau12[],44,FALSE)</f>
        <v>#N/A</v>
      </c>
      <c r="M106" s="273" t="e">
        <f>VLOOKUP(BD_Soumission!$C106,Tableau12[],45,FALSE)</f>
        <v>#N/A</v>
      </c>
      <c r="N106" s="273" t="e">
        <f>VLOOKUP(BD_Soumission!$G106,Tableau_client[],5,FALSE)</f>
        <v>#N/A</v>
      </c>
      <c r="O106" s="273" t="e">
        <f>VLOOKUP(BD_Soumission!$G106,Tableau_client[],7,FALSE)</f>
        <v>#N/A</v>
      </c>
      <c r="P106" s="273" t="e">
        <f>VLOOKUP(BD_Soumission!$C106,Tableau12[],7,FALSE)</f>
        <v>#N/A</v>
      </c>
      <c r="Q106" s="273" t="e">
        <f>VLOOKUP(BD_Soumission!$C106,Tableau12[],8,FALSE)</f>
        <v>#N/A</v>
      </c>
      <c r="R106" s="286"/>
      <c r="S106" s="273" t="e">
        <f>VLOOKUP(BD_Soumission!$C106,Tableau12[],3,FALSE)</f>
        <v>#N/A</v>
      </c>
      <c r="T106" s="285"/>
      <c r="U106" s="273"/>
      <c r="V106" s="273"/>
      <c r="W106" s="273"/>
      <c r="X106" s="273"/>
      <c r="Y106" s="273" t="str">
        <f>IF(BD_Soumission!$U106&gt;0,(BD_Soumission!$X106-BD_Soumission!$W106)*24,"")</f>
        <v/>
      </c>
      <c r="Z106" s="264"/>
      <c r="AA106" s="290">
        <f>IF(BD_Soumission!$U106&gt;0,IF(BD_Soumission!$V106&gt;0,BD_Soumission!$Y106*BD_Soumission!$V106*BD_Soumission!$Z106,BD_Soumission!$Y106*BD_Soumission!$Z106),0)</f>
        <v>0</v>
      </c>
      <c r="AB106" s="285"/>
      <c r="AC106" s="273"/>
      <c r="AD106" s="273"/>
      <c r="AE106" s="273"/>
      <c r="AF106" s="273"/>
      <c r="AG106" s="273" t="str">
        <f>IF(BD_Soumission!$AC106&gt;0,(BD_Soumission!$AF106-BD_Soumission!$AE106)*24,"")</f>
        <v/>
      </c>
      <c r="AH106" s="125"/>
      <c r="AI106" s="290">
        <f>IF(BD_Soumission!$AC106&gt;0,IF(BD_Soumission!$AD106&gt;0,BD_Soumission!$AG106*BD_Soumission!$AD106*BD_Soumission!$AH106,BD_Soumission!$AG106*BD_Soumission!$AH106),0)</f>
        <v>0</v>
      </c>
      <c r="AJ106" s="285"/>
      <c r="AK106" s="273"/>
      <c r="AL106" s="273"/>
      <c r="AM106" s="273"/>
      <c r="AN106" s="273"/>
      <c r="AO106" s="273" t="str">
        <f>IF(BD_Soumission!$AK106&gt;0,(BD_Soumission!$AN106-BD_Soumission!$AM106)*24,"")</f>
        <v/>
      </c>
      <c r="AP106" s="125"/>
      <c r="AQ106" s="290">
        <f>IF(BD_Soumission!$AK106&gt;0,IF(BD_Soumission!$AL106&gt;0,BD_Soumission!$AO106*BD_Soumission!$AL106*BD_Soumission!$AP106,BD_Soumission!$AO106*BD_Soumission!$AP106),0)</f>
        <v>0</v>
      </c>
      <c r="AR106" s="285"/>
      <c r="AS106" s="273"/>
      <c r="AT106" s="273"/>
      <c r="AU106" s="273"/>
      <c r="AV106" s="273"/>
      <c r="AW106" s="273" t="str">
        <f>IF(BD_Soumission!$AS106&gt;0,(BD_Soumission!$AV106-BD_Soumission!$AU106)*24,"")</f>
        <v/>
      </c>
      <c r="AX106" s="125"/>
      <c r="AY106" s="290">
        <f>IF(BD_Soumission!$AS106&gt;0,IF(BD_Soumission!$AT106&gt;0,BD_Soumission!$AW106*BD_Soumission!$AT106*BD_Soumission!$AX106,BD_Soumission!$AW106*BD_Soumission!$AX106),0)</f>
        <v>0</v>
      </c>
      <c r="AZ106" s="285"/>
      <c r="BA106" s="273"/>
      <c r="BB106" s="273"/>
      <c r="BC106" s="273"/>
      <c r="BD106" s="273"/>
      <c r="BE106" s="273" t="str">
        <f>IF(BD_Soumission!$BA106&gt;0,(BD_Soumission!$BD106-BD_Soumission!$BC106)*24,"")</f>
        <v/>
      </c>
      <c r="BF106" s="125"/>
      <c r="BG106" s="290">
        <f>IF(BD_Soumission!$BA106&gt;0,IF(BD_Soumission!$BB106&gt;0,BD_Soumission!$BE106*BD_Soumission!$BB106*BD_Soumission!$BF106,BD_Soumission!$BE106*BD_Soumission!$BF106),0)</f>
        <v>0</v>
      </c>
      <c r="BH106" s="285"/>
      <c r="BI106" s="273"/>
      <c r="BJ106" s="273"/>
      <c r="BK106" s="273"/>
      <c r="BL106" s="273"/>
      <c r="BM106" s="273" t="str">
        <f>IF(BD_Soumission!$BI106&gt;0,(BD_Soumission!$BL106-BD_Soumission!$BK106)*24,"")</f>
        <v/>
      </c>
      <c r="BN106" s="125"/>
      <c r="BO106" s="290">
        <f>IF(BD_Soumission!$BI106&gt;0,IF(BD_Soumission!$BJ106&gt;0,BD_Soumission!$BM106*BD_Soumission!$BJ106*BD_Soumission!$BN106,BD_Soumission!$BM106*BD_Soumission!$BN106),0)</f>
        <v>0</v>
      </c>
      <c r="BP106" s="285"/>
      <c r="BQ106" s="273"/>
      <c r="BR106" s="273"/>
      <c r="BS106" s="273"/>
      <c r="BT106" s="273"/>
      <c r="BU106" s="273" t="str">
        <f>IF(BD_Soumission!$BQ106&gt;0,(BD_Soumission!$BT106-BD_Soumission!$BS106)*24,"")</f>
        <v/>
      </c>
      <c r="BV106" s="125"/>
      <c r="BW106" s="290">
        <f>IF(BD_Soumission!$BQ106&gt;0,IF(BD_Soumission!$BR106&gt;0,BD_Soumission!$BU106*BD_Soumission!$BR106*BD_Soumission!$BV106,BD_Soumission!$BU106*BD_Soumission!$BV106),0)</f>
        <v>0</v>
      </c>
      <c r="BX106" s="285"/>
      <c r="BY106" s="273"/>
      <c r="BZ106" s="273"/>
      <c r="CA106" s="273"/>
      <c r="CB106" s="273"/>
      <c r="CC106" s="273" t="str">
        <f>IF(BD_Soumission!$BY106&gt;0,(BD_Soumission!$CB106-BD_Soumission!$CA106)*24,"")</f>
        <v/>
      </c>
      <c r="CD106" s="125"/>
      <c r="CE106" s="290">
        <f>IF(BD_Soumission!$BY106&gt;0,IF(BD_Soumission!$BZ106&gt;0,BD_Soumission!$CC106*BD_Soumission!$BZ106*BD_Soumission!$CD106,BD_Soumission!$CC106*BD_Soumission!$CD106),0)</f>
        <v>0</v>
      </c>
      <c r="CF106" s="285"/>
      <c r="CG106" s="273"/>
      <c r="CH106" s="273"/>
      <c r="CI106" s="273"/>
      <c r="CJ106" s="273"/>
      <c r="CK106" s="273" t="str">
        <f>IF(BD_Soumission!$CG106&gt;0,(BD_Soumission!$CJ106-BD_Soumission!$CI106)*24,"")</f>
        <v/>
      </c>
      <c r="CL106" s="125"/>
      <c r="CM106" s="290">
        <f>IF(BD_Soumission!$CG106&gt;0,IF(BD_Soumission!$CH106&gt;0,BD_Soumission!$CK106*BD_Soumission!$CH106*BD_Soumission!$CL106,BD_Soumission!$CK106*BD_Soumission!$CL106),0)</f>
        <v>0</v>
      </c>
      <c r="CN106" s="285"/>
      <c r="CO106" s="273"/>
      <c r="CP106" s="273"/>
      <c r="CQ106" s="273"/>
      <c r="CR106" s="273"/>
      <c r="CS106" s="273" t="str">
        <f>IF(BD_Soumission!$CO106&gt;0,(BD_Soumission!$CR106-BD_Soumission!$CQ106)*24,"")</f>
        <v/>
      </c>
      <c r="CT106" s="125"/>
      <c r="CU106" s="290">
        <f>IF(BD_Soumission!$CO106&gt;0,IF(BD_Soumission!$CP106&gt;0,BD_Soumission!$CS106*BD_Soumission!$CP106*BD_Soumission!$CT106,BD_Soumission!$CS106*BD_Soumission!$CT106),0)</f>
        <v>0</v>
      </c>
      <c r="CV106" s="285"/>
      <c r="CW106" s="273"/>
      <c r="CX106" s="273"/>
      <c r="CY106" s="273"/>
      <c r="CZ106" s="273"/>
      <c r="DA106" s="273" t="str">
        <f>IF(BD_Soumission!$CW106&gt;0,(BD_Soumission!$CZ106-BD_Soumission!$CY106)*24,"")</f>
        <v/>
      </c>
      <c r="DB106" s="125"/>
      <c r="DC106" s="290">
        <f>IF(BD_Soumission!$CW106&gt;0,IF(BD_Soumission!$CX106&gt;0,BD_Soumission!$DA106*BD_Soumission!$CX106*BD_Soumission!$DB106,BD_Soumission!$DA106*BD_Soumission!$DB106),0)</f>
        <v>0</v>
      </c>
      <c r="DD106" s="285"/>
      <c r="DE106" s="273"/>
      <c r="DF106" s="273"/>
      <c r="DG106" s="273"/>
      <c r="DH106" s="273"/>
      <c r="DI106" s="273" t="str">
        <f>IF(BD_Soumission!$DE106&gt;0,(BD_Soumission!$DH106-BD_Soumission!$DG106)*24,"")</f>
        <v/>
      </c>
      <c r="DJ106" s="125"/>
      <c r="DK106" s="290">
        <f>IF(BD_Soumission!$DE106&gt;0,IF(BD_Soumission!$DF106&gt;0,BD_Soumission!$DI106*BD_Soumission!$DF106*BD_Soumission!$DJ106,BD_Soumission!$DI106*BD_Soumission!$DJ106),0)</f>
        <v>0</v>
      </c>
      <c r="DL106" s="285"/>
      <c r="DM106" s="273"/>
      <c r="DN106" s="273"/>
      <c r="DO106" s="273"/>
      <c r="DP106" s="273"/>
      <c r="DQ106" s="273" t="str">
        <f>IF(BD_Soumission!$DM106&gt;0,(BD_Soumission!$DP106-BD_Soumission!$DO106)*24,"")</f>
        <v/>
      </c>
      <c r="DR106" s="125"/>
      <c r="DS106" s="290">
        <f>IF(BD_Soumission!$DM106&gt;0,IF(BD_Soumission!$DN106&gt;0,BD_Soumission!$DQ106*BD_Soumission!$DN106*BD_Soumission!$DR106,BD_Soumission!$DQ106*BD_Soumission!$DR106),0)</f>
        <v>0</v>
      </c>
      <c r="DT106" s="285"/>
      <c r="DU106" s="273"/>
      <c r="DV106" s="273"/>
      <c r="DW106" s="273"/>
      <c r="DX106" s="273"/>
      <c r="DY106" s="273" t="str">
        <f>IF(BD_Soumission!$DU106&gt;0,(BD_Soumission!$DX106-BD_Soumission!$DW106)*24,"")</f>
        <v/>
      </c>
      <c r="DZ106" s="125"/>
      <c r="EA106" s="290">
        <f>IF(BD_Soumission!$DU106&gt;0,IF(BD_Soumission!$DV106&gt;0,BD_Soumission!$DY106*BD_Soumission!$DV106*BD_Soumission!$DZ106,BD_Soumission!$DY106*BD_Soumission!$DZ106),0)</f>
        <v>0</v>
      </c>
      <c r="EB106" s="273"/>
      <c r="EC106" s="273"/>
      <c r="ED106" s="273"/>
      <c r="EE106" s="290">
        <f>BD_Soumission!$ED106*BD_Soumission!$EC106</f>
        <v>0</v>
      </c>
      <c r="EF106" s="273"/>
      <c r="EG106" s="273"/>
      <c r="EH106" s="273"/>
      <c r="EI106" s="290">
        <f>BD_Soumission!$EH106*BD_Soumission!$EG106</f>
        <v>0</v>
      </c>
      <c r="EJ106" s="273"/>
      <c r="EK106" s="273"/>
      <c r="EL106" s="273"/>
      <c r="EM106" s="290">
        <f>BD_Soumission!$EL106*BD_Soumission!$EK106</f>
        <v>0</v>
      </c>
      <c r="EN106" s="273"/>
      <c r="EO106" s="273"/>
      <c r="EP106" s="273"/>
      <c r="EQ106" s="290">
        <f>BD_Soumission!$EP106*BD_Soumission!$EO106</f>
        <v>0</v>
      </c>
      <c r="ER106" s="273"/>
      <c r="ES106" s="273"/>
      <c r="ET106" s="290">
        <f>IF(BD_Soumission!$ER106&gt;0,BD_Soumission!$ER106*BD_Soumission!$ES106,0)</f>
        <v>0</v>
      </c>
      <c r="EU106" s="273"/>
      <c r="EV106" s="290">
        <f>BD_Soumission!$EU106*0.05</f>
        <v>0</v>
      </c>
      <c r="EW106" s="290">
        <f>BD_Soumission!$EU106*0.09975</f>
        <v>0</v>
      </c>
      <c r="EX106" s="273"/>
      <c r="EY106" s="292" t="e">
        <f>VLOOKUP(BD_Soumission!$C106,Tableau12[],9,FALSE)</f>
        <v>#N/A</v>
      </c>
      <c r="EZ106" s="273"/>
    </row>
    <row r="107" spans="1:156" ht="18.75">
      <c r="D107" s="75"/>
      <c r="E107" t="e">
        <f>VLOOKUP(BD_Soumission!$C107,Tableau12[],6,FALSE)</f>
        <v>#N/A</v>
      </c>
      <c r="F107" t="e">
        <f>VLOOKUP(BD_Soumission!$C107,Tableau12[],93,FALSE)</f>
        <v>#N/A</v>
      </c>
      <c r="G107" t="e">
        <f>VLOOKUP(BD_Soumission!$C107,Tableau12[],2,FALSE)</f>
        <v>#N/A</v>
      </c>
      <c r="H107" t="e">
        <f>VLOOKUP(BD_Soumission!$G107,Tableau_client[],2,FALSE)</f>
        <v>#N/A</v>
      </c>
      <c r="I107" t="e">
        <f>VLOOKUP(BD_Soumission!$G107,Tableau_client[],3,FALSE)</f>
        <v>#N/A</v>
      </c>
      <c r="J107" t="e">
        <f>VLOOKUP(BD_Soumission!$G107,Tableau_client[],4,FALSE)</f>
        <v>#N/A</v>
      </c>
      <c r="K107" t="e">
        <f>VLOOKUP(BD_Soumission!$G107,Tableau_client[],6,FALSE)</f>
        <v>#N/A</v>
      </c>
      <c r="L107" t="e">
        <f>VLOOKUP(BD_Soumission!$C107,Tableau12[],44,FALSE)</f>
        <v>#N/A</v>
      </c>
      <c r="M107" t="e">
        <f>VLOOKUP(BD_Soumission!$C107,Tableau12[],45,FALSE)</f>
        <v>#N/A</v>
      </c>
      <c r="N107" t="e">
        <f>VLOOKUP(BD_Soumission!$G107,Tableau_client[],5,FALSE)</f>
        <v>#N/A</v>
      </c>
      <c r="O107" t="e">
        <f>VLOOKUP(BD_Soumission!$G107,Tableau_client[],7,FALSE)</f>
        <v>#N/A</v>
      </c>
      <c r="P107" t="e">
        <f>VLOOKUP(BD_Soumission!$C107,Tableau12[],7,FALSE)</f>
        <v>#N/A</v>
      </c>
      <c r="Q107" t="e">
        <f>VLOOKUP(BD_Soumission!$C107,Tableau12[],8,FALSE)</f>
        <v>#N/A</v>
      </c>
      <c r="R107" s="30"/>
      <c r="S107" t="e">
        <f>VLOOKUP(BD_Soumission!$C107,Tableau12[],3,FALSE)</f>
        <v>#N/A</v>
      </c>
      <c r="T107" s="75"/>
      <c r="Y107" t="str">
        <f>IF(BD_Soumission!$U107&gt;0,(BD_Soumission!$X107-BD_Soumission!$W107)*24,"")</f>
        <v/>
      </c>
      <c r="Z107" s="264"/>
      <c r="AA107" s="122">
        <f>IF(BD_Soumission!$U107&gt;0,IF(BD_Soumission!$V107&gt;0,BD_Soumission!$Y107*BD_Soumission!$V107*BD_Soumission!$Z107,BD_Soumission!$Y107*BD_Soumission!$Z107),0)</f>
        <v>0</v>
      </c>
      <c r="AB107" s="75"/>
      <c r="AG107" t="str">
        <f>IF(BD_Soumission!$AC107&gt;0,(BD_Soumission!$AF107-BD_Soumission!$AE107)*24,"")</f>
        <v/>
      </c>
      <c r="AH107" s="125"/>
      <c r="AI107" s="122">
        <f>IF(BD_Soumission!$AC107&gt;0,IF(BD_Soumission!$AD107&gt;0,BD_Soumission!$AG107*BD_Soumission!$AD107*BD_Soumission!$AH107,BD_Soumission!$AG107*BD_Soumission!$AH107),0)</f>
        <v>0</v>
      </c>
      <c r="AJ107" s="75"/>
      <c r="AO107" t="str">
        <f>IF(BD_Soumission!$AK107&gt;0,(BD_Soumission!$AN107-BD_Soumission!$AM107)*24,"")</f>
        <v/>
      </c>
      <c r="AP107" s="125"/>
      <c r="AQ107" s="122">
        <f>IF(BD_Soumission!$AK107&gt;0,IF(BD_Soumission!$AL107&gt;0,BD_Soumission!$AO107*BD_Soumission!$AL107*BD_Soumission!$AP107,BD_Soumission!$AO107*BD_Soumission!$AP107),0)</f>
        <v>0</v>
      </c>
      <c r="AR107" s="75"/>
      <c r="AW107" t="str">
        <f>IF(BD_Soumission!$AS107&gt;0,(BD_Soumission!$AV107-BD_Soumission!$AU107)*24,"")</f>
        <v/>
      </c>
      <c r="AX107" s="125"/>
      <c r="AY107" s="122">
        <f>IF(BD_Soumission!$AS107&gt;0,IF(BD_Soumission!$AT107&gt;0,BD_Soumission!$AW107*BD_Soumission!$AT107*BD_Soumission!$AX107,BD_Soumission!$AW107*BD_Soumission!$AX107),0)</f>
        <v>0</v>
      </c>
      <c r="AZ107" s="75"/>
      <c r="BE107" t="str">
        <f>IF(BD_Soumission!$BA107&gt;0,(BD_Soumission!$BD107-BD_Soumission!$BC107)*24,"")</f>
        <v/>
      </c>
      <c r="BF107" s="125"/>
      <c r="BG107" s="122">
        <f>IF(BD_Soumission!$BA107&gt;0,IF(BD_Soumission!$BB107&gt;0,BD_Soumission!$BE107*BD_Soumission!$BB107*BD_Soumission!$BF107,BD_Soumission!$BE107*BD_Soumission!$BF107),0)</f>
        <v>0</v>
      </c>
      <c r="BH107" s="75"/>
      <c r="BM107" t="str">
        <f>IF(BD_Soumission!$BI107&gt;0,(BD_Soumission!$BL107-BD_Soumission!$BK107)*24,"")</f>
        <v/>
      </c>
      <c r="BN107" s="125"/>
      <c r="BO107" s="122">
        <f>IF(BD_Soumission!$BI107&gt;0,IF(BD_Soumission!$BJ107&gt;0,BD_Soumission!$BM107*BD_Soumission!$BJ107*BD_Soumission!$BN107,BD_Soumission!$BM107*BD_Soumission!$BN107),0)</f>
        <v>0</v>
      </c>
      <c r="BP107" s="75"/>
      <c r="BU107" t="str">
        <f>IF(BD_Soumission!$BQ107&gt;0,(BD_Soumission!$BT107-BD_Soumission!$BS107)*24,"")</f>
        <v/>
      </c>
      <c r="BV107" s="125"/>
      <c r="BW107" s="122">
        <f>IF(BD_Soumission!$BQ107&gt;0,IF(BD_Soumission!$BR107&gt;0,BD_Soumission!$BU107*BD_Soumission!$BR107*BD_Soumission!$BV107,BD_Soumission!$BU107*BD_Soumission!$BV107),0)</f>
        <v>0</v>
      </c>
      <c r="BX107" s="75"/>
      <c r="CC107" t="str">
        <f>IF(BD_Soumission!$BY107&gt;0,(BD_Soumission!$CB107-BD_Soumission!$CA107)*24,"")</f>
        <v/>
      </c>
      <c r="CD107" s="125"/>
      <c r="CE107" s="122">
        <f>IF(BD_Soumission!$BY107&gt;0,IF(BD_Soumission!$BZ107&gt;0,BD_Soumission!$CC107*BD_Soumission!$BZ107*BD_Soumission!$CD107,BD_Soumission!$CC107*BD_Soumission!$CD107),0)</f>
        <v>0</v>
      </c>
      <c r="CF107" s="75"/>
      <c r="CK107" t="str">
        <f>IF(BD_Soumission!$CG107&gt;0,(BD_Soumission!$CJ107-BD_Soumission!$CI107)*24,"")</f>
        <v/>
      </c>
      <c r="CL107" s="125"/>
      <c r="CM107" s="122">
        <f>IF(BD_Soumission!$CG107&gt;0,IF(BD_Soumission!$CH107&gt;0,BD_Soumission!$CK107*BD_Soumission!$CH107*BD_Soumission!$CL107,BD_Soumission!$CK107*BD_Soumission!$CL107),0)</f>
        <v>0</v>
      </c>
      <c r="CN107" s="75"/>
      <c r="CS107" t="str">
        <f>IF(BD_Soumission!$CO107&gt;0,(BD_Soumission!$CR107-BD_Soumission!$CQ107)*24,"")</f>
        <v/>
      </c>
      <c r="CT107" s="125"/>
      <c r="CU107" s="122">
        <f>IF(BD_Soumission!$CO107&gt;0,IF(BD_Soumission!$CP107&gt;0,BD_Soumission!$CS107*BD_Soumission!$CP107*BD_Soumission!$CT107,BD_Soumission!$CS107*BD_Soumission!$CT107),0)</f>
        <v>0</v>
      </c>
      <c r="CV107" s="75"/>
      <c r="DA107" t="str">
        <f>IF(BD_Soumission!$CW107&gt;0,(BD_Soumission!$CZ107-BD_Soumission!$CY107)*24,"")</f>
        <v/>
      </c>
      <c r="DB107" s="125"/>
      <c r="DC107" s="122">
        <f>IF(BD_Soumission!$CW107&gt;0,IF(BD_Soumission!$CX107&gt;0,BD_Soumission!$DA107*BD_Soumission!$CX107*BD_Soumission!$DB107,BD_Soumission!$DA107*BD_Soumission!$DB107),0)</f>
        <v>0</v>
      </c>
      <c r="DD107" s="75"/>
      <c r="DI107" t="str">
        <f>IF(BD_Soumission!$DE107&gt;0,(BD_Soumission!$DH107-BD_Soumission!$DG107)*24,"")</f>
        <v/>
      </c>
      <c r="DJ107" s="125"/>
      <c r="DK107" s="122">
        <f>IF(BD_Soumission!$DE107&gt;0,IF(BD_Soumission!$DF107&gt;0,BD_Soumission!$DI107*BD_Soumission!$DF107*BD_Soumission!$DJ107,BD_Soumission!$DI107*BD_Soumission!$DJ107),0)</f>
        <v>0</v>
      </c>
      <c r="DL107" s="75"/>
      <c r="DQ107" t="str">
        <f>IF(BD_Soumission!$DM107&gt;0,(BD_Soumission!$DP107-BD_Soumission!$DO107)*24,"")</f>
        <v/>
      </c>
      <c r="DR107" s="125"/>
      <c r="DS107" s="122">
        <f>IF(BD_Soumission!$DM107&gt;0,IF(BD_Soumission!$DN107&gt;0,BD_Soumission!$DQ107*BD_Soumission!$DN107*BD_Soumission!$DR107,BD_Soumission!$DQ107*BD_Soumission!$DR107),0)</f>
        <v>0</v>
      </c>
      <c r="DT107" s="75"/>
      <c r="DY107" t="str">
        <f>IF(BD_Soumission!$DU107&gt;0,(BD_Soumission!$DX107-BD_Soumission!$DW107)*24,"")</f>
        <v/>
      </c>
      <c r="DZ107" s="125"/>
      <c r="EA107" s="122">
        <f>IF(BD_Soumission!$DU107&gt;0,IF(BD_Soumission!$DV107&gt;0,BD_Soumission!$DY107*BD_Soumission!$DV107*BD_Soumission!$DZ107,BD_Soumission!$DY107*BD_Soumission!$DZ107),0)</f>
        <v>0</v>
      </c>
      <c r="EE107" s="122">
        <f>BD_Soumission!$ED107*BD_Soumission!$EC107</f>
        <v>0</v>
      </c>
      <c r="EI107" s="122">
        <f>BD_Soumission!$EH107*BD_Soumission!$EG107</f>
        <v>0</v>
      </c>
      <c r="EM107" s="122">
        <f>BD_Soumission!$EL107*BD_Soumission!$EK107</f>
        <v>0</v>
      </c>
      <c r="EQ107" s="122">
        <f>BD_Soumission!$EP107*BD_Soumission!$EO107</f>
        <v>0</v>
      </c>
      <c r="ET107" s="122">
        <f>IF(BD_Soumission!$ER107&gt;0,BD_Soumission!$ER107*BD_Soumission!$ES107,0)</f>
        <v>0</v>
      </c>
      <c r="EV107" s="122">
        <f>BD_Soumission!$EU107*0.05</f>
        <v>0</v>
      </c>
      <c r="EW107" s="122">
        <f>BD_Soumission!$EU107*0.09975</f>
        <v>0</v>
      </c>
      <c r="EY107" s="47" t="e">
        <f>VLOOKUP(BD_Soumission!$C107,Tableau12[],9,FALSE)</f>
        <v>#N/A</v>
      </c>
    </row>
    <row r="108" spans="1:156" ht="18.75">
      <c r="A108" s="273"/>
      <c r="B108" s="273"/>
      <c r="C108" s="273"/>
      <c r="D108" s="285"/>
      <c r="E108" s="273" t="e">
        <f>VLOOKUP(BD_Soumission!$C108,Tableau12[],6,FALSE)</f>
        <v>#N/A</v>
      </c>
      <c r="F108" s="273" t="e">
        <f>VLOOKUP(BD_Soumission!$C108,Tableau12[],93,FALSE)</f>
        <v>#N/A</v>
      </c>
      <c r="G108" s="273" t="e">
        <f>VLOOKUP(BD_Soumission!$C108,Tableau12[],2,FALSE)</f>
        <v>#N/A</v>
      </c>
      <c r="H108" s="273" t="e">
        <f>VLOOKUP(BD_Soumission!$G108,Tableau_client[],2,FALSE)</f>
        <v>#N/A</v>
      </c>
      <c r="I108" s="273" t="e">
        <f>VLOOKUP(BD_Soumission!$G108,Tableau_client[],3,FALSE)</f>
        <v>#N/A</v>
      </c>
      <c r="J108" s="273" t="e">
        <f>VLOOKUP(BD_Soumission!$G108,Tableau_client[],4,FALSE)</f>
        <v>#N/A</v>
      </c>
      <c r="K108" s="273" t="e">
        <f>VLOOKUP(BD_Soumission!$G108,Tableau_client[],6,FALSE)</f>
        <v>#N/A</v>
      </c>
      <c r="L108" s="273" t="e">
        <f>VLOOKUP(BD_Soumission!$C108,Tableau12[],44,FALSE)</f>
        <v>#N/A</v>
      </c>
      <c r="M108" s="273" t="e">
        <f>VLOOKUP(BD_Soumission!$C108,Tableau12[],45,FALSE)</f>
        <v>#N/A</v>
      </c>
      <c r="N108" s="273" t="e">
        <f>VLOOKUP(BD_Soumission!$G108,Tableau_client[],5,FALSE)</f>
        <v>#N/A</v>
      </c>
      <c r="O108" s="273" t="e">
        <f>VLOOKUP(BD_Soumission!$G108,Tableau_client[],7,FALSE)</f>
        <v>#N/A</v>
      </c>
      <c r="P108" s="273" t="e">
        <f>VLOOKUP(BD_Soumission!$C108,Tableau12[],7,FALSE)</f>
        <v>#N/A</v>
      </c>
      <c r="Q108" s="273" t="e">
        <f>VLOOKUP(BD_Soumission!$C108,Tableau12[],8,FALSE)</f>
        <v>#N/A</v>
      </c>
      <c r="R108" s="286"/>
      <c r="S108" s="273" t="e">
        <f>VLOOKUP(BD_Soumission!$C108,Tableau12[],3,FALSE)</f>
        <v>#N/A</v>
      </c>
      <c r="T108" s="285"/>
      <c r="U108" s="273"/>
      <c r="V108" s="273"/>
      <c r="W108" s="273"/>
      <c r="X108" s="273"/>
      <c r="Y108" s="273" t="str">
        <f>IF(BD_Soumission!$U108&gt;0,(BD_Soumission!$X108-BD_Soumission!$W108)*24,"")</f>
        <v/>
      </c>
      <c r="Z108" s="264"/>
      <c r="AA108" s="290">
        <f>IF(BD_Soumission!$U108&gt;0,IF(BD_Soumission!$V108&gt;0,BD_Soumission!$Y108*BD_Soumission!$V108*BD_Soumission!$Z108,BD_Soumission!$Y108*BD_Soumission!$Z108),0)</f>
        <v>0</v>
      </c>
      <c r="AB108" s="285"/>
      <c r="AC108" s="273"/>
      <c r="AD108" s="273"/>
      <c r="AE108" s="273"/>
      <c r="AF108" s="273"/>
      <c r="AG108" s="273" t="str">
        <f>IF(BD_Soumission!$AC108&gt;0,(BD_Soumission!$AF108-BD_Soumission!$AE108)*24,"")</f>
        <v/>
      </c>
      <c r="AH108" s="125"/>
      <c r="AI108" s="290">
        <f>IF(BD_Soumission!$AC108&gt;0,IF(BD_Soumission!$AD108&gt;0,BD_Soumission!$AG108*BD_Soumission!$AD108*BD_Soumission!$AH108,BD_Soumission!$AG108*BD_Soumission!$AH108),0)</f>
        <v>0</v>
      </c>
      <c r="AJ108" s="285"/>
      <c r="AK108" s="273"/>
      <c r="AL108" s="273"/>
      <c r="AM108" s="273"/>
      <c r="AN108" s="273"/>
      <c r="AO108" s="273" t="str">
        <f>IF(BD_Soumission!$AK108&gt;0,(BD_Soumission!$AN108-BD_Soumission!$AM108)*24,"")</f>
        <v/>
      </c>
      <c r="AP108" s="125"/>
      <c r="AQ108" s="290">
        <f>IF(BD_Soumission!$AK108&gt;0,IF(BD_Soumission!$AL108&gt;0,BD_Soumission!$AO108*BD_Soumission!$AL108*BD_Soumission!$AP108,BD_Soumission!$AO108*BD_Soumission!$AP108),0)</f>
        <v>0</v>
      </c>
      <c r="AR108" s="285"/>
      <c r="AS108" s="273"/>
      <c r="AT108" s="273"/>
      <c r="AU108" s="273"/>
      <c r="AV108" s="273"/>
      <c r="AW108" s="273" t="str">
        <f>IF(BD_Soumission!$AS108&gt;0,(BD_Soumission!$AV108-BD_Soumission!$AU108)*24,"")</f>
        <v/>
      </c>
      <c r="AX108" s="125"/>
      <c r="AY108" s="290">
        <f>IF(BD_Soumission!$AS108&gt;0,IF(BD_Soumission!$AT108&gt;0,BD_Soumission!$AW108*BD_Soumission!$AT108*BD_Soumission!$AX108,BD_Soumission!$AW108*BD_Soumission!$AX108),0)</f>
        <v>0</v>
      </c>
      <c r="AZ108" s="285"/>
      <c r="BA108" s="273"/>
      <c r="BB108" s="273"/>
      <c r="BC108" s="273"/>
      <c r="BD108" s="273"/>
      <c r="BE108" s="273" t="str">
        <f>IF(BD_Soumission!$BA108&gt;0,(BD_Soumission!$BD108-BD_Soumission!$BC108)*24,"")</f>
        <v/>
      </c>
      <c r="BF108" s="125"/>
      <c r="BG108" s="290">
        <f>IF(BD_Soumission!$BA108&gt;0,IF(BD_Soumission!$BB108&gt;0,BD_Soumission!$BE108*BD_Soumission!$BB108*BD_Soumission!$BF108,BD_Soumission!$BE108*BD_Soumission!$BF108),0)</f>
        <v>0</v>
      </c>
      <c r="BH108" s="285"/>
      <c r="BI108" s="273"/>
      <c r="BJ108" s="273"/>
      <c r="BK108" s="273"/>
      <c r="BL108" s="273"/>
      <c r="BM108" s="273" t="str">
        <f>IF(BD_Soumission!$BI108&gt;0,(BD_Soumission!$BL108-BD_Soumission!$BK108)*24,"")</f>
        <v/>
      </c>
      <c r="BN108" s="125"/>
      <c r="BO108" s="290">
        <f>IF(BD_Soumission!$BI108&gt;0,IF(BD_Soumission!$BJ108&gt;0,BD_Soumission!$BM108*BD_Soumission!$BJ108*BD_Soumission!$BN108,BD_Soumission!$BM108*BD_Soumission!$BN108),0)</f>
        <v>0</v>
      </c>
      <c r="BP108" s="285"/>
      <c r="BQ108" s="273"/>
      <c r="BR108" s="273"/>
      <c r="BS108" s="273"/>
      <c r="BT108" s="273"/>
      <c r="BU108" s="273" t="str">
        <f>IF(BD_Soumission!$BQ108&gt;0,(BD_Soumission!$BT108-BD_Soumission!$BS108)*24,"")</f>
        <v/>
      </c>
      <c r="BV108" s="125"/>
      <c r="BW108" s="290">
        <f>IF(BD_Soumission!$BQ108&gt;0,IF(BD_Soumission!$BR108&gt;0,BD_Soumission!$BU108*BD_Soumission!$BR108*BD_Soumission!$BV108,BD_Soumission!$BU108*BD_Soumission!$BV108),0)</f>
        <v>0</v>
      </c>
      <c r="BX108" s="285"/>
      <c r="BY108" s="273"/>
      <c r="BZ108" s="273"/>
      <c r="CA108" s="273"/>
      <c r="CB108" s="273"/>
      <c r="CC108" s="273" t="str">
        <f>IF(BD_Soumission!$BY108&gt;0,(BD_Soumission!$CB108-BD_Soumission!$CA108)*24,"")</f>
        <v/>
      </c>
      <c r="CD108" s="125"/>
      <c r="CE108" s="290">
        <f>IF(BD_Soumission!$BY108&gt;0,IF(BD_Soumission!$BZ108&gt;0,BD_Soumission!$CC108*BD_Soumission!$BZ108*BD_Soumission!$CD108,BD_Soumission!$CC108*BD_Soumission!$CD108),0)</f>
        <v>0</v>
      </c>
      <c r="CF108" s="285"/>
      <c r="CG108" s="273"/>
      <c r="CH108" s="273"/>
      <c r="CI108" s="273"/>
      <c r="CJ108" s="273"/>
      <c r="CK108" s="273" t="str">
        <f>IF(BD_Soumission!$CG108&gt;0,(BD_Soumission!$CJ108-BD_Soumission!$CI108)*24,"")</f>
        <v/>
      </c>
      <c r="CL108" s="125"/>
      <c r="CM108" s="290">
        <f>IF(BD_Soumission!$CG108&gt;0,IF(BD_Soumission!$CH108&gt;0,BD_Soumission!$CK108*BD_Soumission!$CH108*BD_Soumission!$CL108,BD_Soumission!$CK108*BD_Soumission!$CL108),0)</f>
        <v>0</v>
      </c>
      <c r="CN108" s="285"/>
      <c r="CO108" s="273"/>
      <c r="CP108" s="273"/>
      <c r="CQ108" s="273"/>
      <c r="CR108" s="273"/>
      <c r="CS108" s="273" t="str">
        <f>IF(BD_Soumission!$CO108&gt;0,(BD_Soumission!$CR108-BD_Soumission!$CQ108)*24,"")</f>
        <v/>
      </c>
      <c r="CT108" s="125"/>
      <c r="CU108" s="290">
        <f>IF(BD_Soumission!$CO108&gt;0,IF(BD_Soumission!$CP108&gt;0,BD_Soumission!$CS108*BD_Soumission!$CP108*BD_Soumission!$CT108,BD_Soumission!$CS108*BD_Soumission!$CT108),0)</f>
        <v>0</v>
      </c>
      <c r="CV108" s="285"/>
      <c r="CW108" s="273"/>
      <c r="CX108" s="273"/>
      <c r="CY108" s="273"/>
      <c r="CZ108" s="273"/>
      <c r="DA108" s="273" t="str">
        <f>IF(BD_Soumission!$CW108&gt;0,(BD_Soumission!$CZ108-BD_Soumission!$CY108)*24,"")</f>
        <v/>
      </c>
      <c r="DB108" s="125"/>
      <c r="DC108" s="290">
        <f>IF(BD_Soumission!$CW108&gt;0,IF(BD_Soumission!$CX108&gt;0,BD_Soumission!$DA108*BD_Soumission!$CX108*BD_Soumission!$DB108,BD_Soumission!$DA108*BD_Soumission!$DB108),0)</f>
        <v>0</v>
      </c>
      <c r="DD108" s="285"/>
      <c r="DE108" s="273"/>
      <c r="DF108" s="273"/>
      <c r="DG108" s="273"/>
      <c r="DH108" s="273"/>
      <c r="DI108" s="273" t="str">
        <f>IF(BD_Soumission!$DE108&gt;0,(BD_Soumission!$DH108-BD_Soumission!$DG108)*24,"")</f>
        <v/>
      </c>
      <c r="DJ108" s="125"/>
      <c r="DK108" s="290">
        <f>IF(BD_Soumission!$DE108&gt;0,IF(BD_Soumission!$DF108&gt;0,BD_Soumission!$DI108*BD_Soumission!$DF108*BD_Soumission!$DJ108,BD_Soumission!$DI108*BD_Soumission!$DJ108),0)</f>
        <v>0</v>
      </c>
      <c r="DL108" s="285"/>
      <c r="DM108" s="273"/>
      <c r="DN108" s="273"/>
      <c r="DO108" s="273"/>
      <c r="DP108" s="273"/>
      <c r="DQ108" s="273" t="str">
        <f>IF(BD_Soumission!$DM108&gt;0,(BD_Soumission!$DP108-BD_Soumission!$DO108)*24,"")</f>
        <v/>
      </c>
      <c r="DR108" s="125"/>
      <c r="DS108" s="290">
        <f>IF(BD_Soumission!$DM108&gt;0,IF(BD_Soumission!$DN108&gt;0,BD_Soumission!$DQ108*BD_Soumission!$DN108*BD_Soumission!$DR108,BD_Soumission!$DQ108*BD_Soumission!$DR108),0)</f>
        <v>0</v>
      </c>
      <c r="DT108" s="285"/>
      <c r="DU108" s="273"/>
      <c r="DV108" s="273"/>
      <c r="DW108" s="273"/>
      <c r="DX108" s="273"/>
      <c r="DY108" s="273" t="str">
        <f>IF(BD_Soumission!$DU108&gt;0,(BD_Soumission!$DX108-BD_Soumission!$DW108)*24,"")</f>
        <v/>
      </c>
      <c r="DZ108" s="125"/>
      <c r="EA108" s="290">
        <f>IF(BD_Soumission!$DU108&gt;0,IF(BD_Soumission!$DV108&gt;0,BD_Soumission!$DY108*BD_Soumission!$DV108*BD_Soumission!$DZ108,BD_Soumission!$DY108*BD_Soumission!$DZ108),0)</f>
        <v>0</v>
      </c>
      <c r="EB108" s="273"/>
      <c r="EC108" s="273"/>
      <c r="ED108" s="273"/>
      <c r="EE108" s="290">
        <f>BD_Soumission!$ED108*BD_Soumission!$EC108</f>
        <v>0</v>
      </c>
      <c r="EF108" s="273"/>
      <c r="EG108" s="273"/>
      <c r="EH108" s="273"/>
      <c r="EI108" s="290">
        <f>BD_Soumission!$EH108*BD_Soumission!$EG108</f>
        <v>0</v>
      </c>
      <c r="EJ108" s="273"/>
      <c r="EK108" s="273"/>
      <c r="EL108" s="273"/>
      <c r="EM108" s="290">
        <f>BD_Soumission!$EL108*BD_Soumission!$EK108</f>
        <v>0</v>
      </c>
      <c r="EN108" s="273"/>
      <c r="EO108" s="273"/>
      <c r="EP108" s="273"/>
      <c r="EQ108" s="290">
        <f>BD_Soumission!$EP108*BD_Soumission!$EO108</f>
        <v>0</v>
      </c>
      <c r="ER108" s="273"/>
      <c r="ES108" s="273"/>
      <c r="ET108" s="290">
        <f>IF(BD_Soumission!$ER108&gt;0,BD_Soumission!$ER108*BD_Soumission!$ES108,0)</f>
        <v>0</v>
      </c>
      <c r="EU108" s="273"/>
      <c r="EV108" s="290">
        <f>BD_Soumission!$EU108*0.05</f>
        <v>0</v>
      </c>
      <c r="EW108" s="290">
        <f>BD_Soumission!$EU108*0.09975</f>
        <v>0</v>
      </c>
      <c r="EX108" s="273"/>
      <c r="EY108" s="292" t="e">
        <f>VLOOKUP(BD_Soumission!$C108,Tableau12[],9,FALSE)</f>
        <v>#N/A</v>
      </c>
      <c r="EZ108" s="273"/>
    </row>
    <row r="109" spans="1:156" ht="18.75">
      <c r="D109" s="75"/>
      <c r="E109" t="e">
        <f>VLOOKUP(BD_Soumission!$C109,Tableau12[],6,FALSE)</f>
        <v>#N/A</v>
      </c>
      <c r="F109" t="e">
        <f>VLOOKUP(BD_Soumission!$C109,Tableau12[],93,FALSE)</f>
        <v>#N/A</v>
      </c>
      <c r="G109" t="e">
        <f>VLOOKUP(BD_Soumission!$C109,Tableau12[],2,FALSE)</f>
        <v>#N/A</v>
      </c>
      <c r="H109" t="e">
        <f>VLOOKUP(BD_Soumission!$G109,Tableau_client[],2,FALSE)</f>
        <v>#N/A</v>
      </c>
      <c r="I109" t="e">
        <f>VLOOKUP(BD_Soumission!$G109,Tableau_client[],3,FALSE)</f>
        <v>#N/A</v>
      </c>
      <c r="J109" t="e">
        <f>VLOOKUP(BD_Soumission!$G109,Tableau_client[],4,FALSE)</f>
        <v>#N/A</v>
      </c>
      <c r="K109" t="e">
        <f>VLOOKUP(BD_Soumission!$G109,Tableau_client[],6,FALSE)</f>
        <v>#N/A</v>
      </c>
      <c r="L109" t="e">
        <f>VLOOKUP(BD_Soumission!$C109,Tableau12[],44,FALSE)</f>
        <v>#N/A</v>
      </c>
      <c r="M109" t="e">
        <f>VLOOKUP(BD_Soumission!$C109,Tableau12[],45,FALSE)</f>
        <v>#N/A</v>
      </c>
      <c r="N109" t="e">
        <f>VLOOKUP(BD_Soumission!$G109,Tableau_client[],5,FALSE)</f>
        <v>#N/A</v>
      </c>
      <c r="O109" t="e">
        <f>VLOOKUP(BD_Soumission!$G109,Tableau_client[],7,FALSE)</f>
        <v>#N/A</v>
      </c>
      <c r="P109" t="e">
        <f>VLOOKUP(BD_Soumission!$C109,Tableau12[],7,FALSE)</f>
        <v>#N/A</v>
      </c>
      <c r="Q109" t="e">
        <f>VLOOKUP(BD_Soumission!$C109,Tableau12[],8,FALSE)</f>
        <v>#N/A</v>
      </c>
      <c r="R109" s="30"/>
      <c r="S109" t="e">
        <f>VLOOKUP(BD_Soumission!$C109,Tableau12[],3,FALSE)</f>
        <v>#N/A</v>
      </c>
      <c r="T109" s="75"/>
      <c r="Y109" t="str">
        <f>IF(BD_Soumission!$U109&gt;0,(BD_Soumission!$X109-BD_Soumission!$W109)*24,"")</f>
        <v/>
      </c>
      <c r="Z109" s="264"/>
      <c r="AA109" s="122">
        <f>IF(BD_Soumission!$U109&gt;0,IF(BD_Soumission!$V109&gt;0,BD_Soumission!$Y109*BD_Soumission!$V109*BD_Soumission!$Z109,BD_Soumission!$Y109*BD_Soumission!$Z109),0)</f>
        <v>0</v>
      </c>
      <c r="AB109" s="75"/>
      <c r="AG109" t="str">
        <f>IF(BD_Soumission!$AC109&gt;0,(BD_Soumission!$AF109-BD_Soumission!$AE109)*24,"")</f>
        <v/>
      </c>
      <c r="AH109" s="125"/>
      <c r="AI109" s="122">
        <f>IF(BD_Soumission!$AC109&gt;0,IF(BD_Soumission!$AD109&gt;0,BD_Soumission!$AG109*BD_Soumission!$AD109*BD_Soumission!$AH109,BD_Soumission!$AG109*BD_Soumission!$AH109),0)</f>
        <v>0</v>
      </c>
      <c r="AJ109" s="75"/>
      <c r="AO109" t="str">
        <f>IF(BD_Soumission!$AK109&gt;0,(BD_Soumission!$AN109-BD_Soumission!$AM109)*24,"")</f>
        <v/>
      </c>
      <c r="AP109" s="125"/>
      <c r="AQ109" s="122">
        <f>IF(BD_Soumission!$AK109&gt;0,IF(BD_Soumission!$AL109&gt;0,BD_Soumission!$AO109*BD_Soumission!$AL109*BD_Soumission!$AP109,BD_Soumission!$AO109*BD_Soumission!$AP109),0)</f>
        <v>0</v>
      </c>
      <c r="AR109" s="75"/>
      <c r="AW109" t="str">
        <f>IF(BD_Soumission!$AS109&gt;0,(BD_Soumission!$AV109-BD_Soumission!$AU109)*24,"")</f>
        <v/>
      </c>
      <c r="AX109" s="125"/>
      <c r="AY109" s="122">
        <f>IF(BD_Soumission!$AS109&gt;0,IF(BD_Soumission!$AT109&gt;0,BD_Soumission!$AW109*BD_Soumission!$AT109*BD_Soumission!$AX109,BD_Soumission!$AW109*BD_Soumission!$AX109),0)</f>
        <v>0</v>
      </c>
      <c r="AZ109" s="75"/>
      <c r="BE109" t="str">
        <f>IF(BD_Soumission!$BA109&gt;0,(BD_Soumission!$BD109-BD_Soumission!$BC109)*24,"")</f>
        <v/>
      </c>
      <c r="BF109" s="125"/>
      <c r="BG109" s="122">
        <f>IF(BD_Soumission!$BA109&gt;0,IF(BD_Soumission!$BB109&gt;0,BD_Soumission!$BE109*BD_Soumission!$BB109*BD_Soumission!$BF109,BD_Soumission!$BE109*BD_Soumission!$BF109),0)</f>
        <v>0</v>
      </c>
      <c r="BH109" s="75"/>
      <c r="BM109" t="str">
        <f>IF(BD_Soumission!$BI109&gt;0,(BD_Soumission!$BL109-BD_Soumission!$BK109)*24,"")</f>
        <v/>
      </c>
      <c r="BN109" s="125"/>
      <c r="BO109" s="122">
        <f>IF(BD_Soumission!$BI109&gt;0,IF(BD_Soumission!$BJ109&gt;0,BD_Soumission!$BM109*BD_Soumission!$BJ109*BD_Soumission!$BN109,BD_Soumission!$BM109*BD_Soumission!$BN109),0)</f>
        <v>0</v>
      </c>
      <c r="BP109" s="75"/>
      <c r="BU109" t="str">
        <f>IF(BD_Soumission!$BQ109&gt;0,(BD_Soumission!$BT109-BD_Soumission!$BS109)*24,"")</f>
        <v/>
      </c>
      <c r="BV109" s="125"/>
      <c r="BW109" s="122">
        <f>IF(BD_Soumission!$BQ109&gt;0,IF(BD_Soumission!$BR109&gt;0,BD_Soumission!$BU109*BD_Soumission!$BR109*BD_Soumission!$BV109,BD_Soumission!$BU109*BD_Soumission!$BV109),0)</f>
        <v>0</v>
      </c>
      <c r="BX109" s="75"/>
      <c r="CC109" t="str">
        <f>IF(BD_Soumission!$BY109&gt;0,(BD_Soumission!$CB109-BD_Soumission!$CA109)*24,"")</f>
        <v/>
      </c>
      <c r="CD109" s="125"/>
      <c r="CE109" s="122">
        <f>IF(BD_Soumission!$BY109&gt;0,IF(BD_Soumission!$BZ109&gt;0,BD_Soumission!$CC109*BD_Soumission!$BZ109*BD_Soumission!$CD109,BD_Soumission!$CC109*BD_Soumission!$CD109),0)</f>
        <v>0</v>
      </c>
      <c r="CF109" s="75"/>
      <c r="CK109" t="str">
        <f>IF(BD_Soumission!$CG109&gt;0,(BD_Soumission!$CJ109-BD_Soumission!$CI109)*24,"")</f>
        <v/>
      </c>
      <c r="CL109" s="125"/>
      <c r="CM109" s="122">
        <f>IF(BD_Soumission!$CG109&gt;0,IF(BD_Soumission!$CH109&gt;0,BD_Soumission!$CK109*BD_Soumission!$CH109*BD_Soumission!$CL109,BD_Soumission!$CK109*BD_Soumission!$CL109),0)</f>
        <v>0</v>
      </c>
      <c r="CN109" s="75"/>
      <c r="CS109" t="str">
        <f>IF(BD_Soumission!$CO109&gt;0,(BD_Soumission!$CR109-BD_Soumission!$CQ109)*24,"")</f>
        <v/>
      </c>
      <c r="CT109" s="125"/>
      <c r="CU109" s="122">
        <f>IF(BD_Soumission!$CO109&gt;0,IF(BD_Soumission!$CP109&gt;0,BD_Soumission!$CS109*BD_Soumission!$CP109*BD_Soumission!$CT109,BD_Soumission!$CS109*BD_Soumission!$CT109),0)</f>
        <v>0</v>
      </c>
      <c r="CV109" s="75"/>
      <c r="DA109" t="str">
        <f>IF(BD_Soumission!$CW109&gt;0,(BD_Soumission!$CZ109-BD_Soumission!$CY109)*24,"")</f>
        <v/>
      </c>
      <c r="DB109" s="125"/>
      <c r="DC109" s="122">
        <f>IF(BD_Soumission!$CW109&gt;0,IF(BD_Soumission!$CX109&gt;0,BD_Soumission!$DA109*BD_Soumission!$CX109*BD_Soumission!$DB109,BD_Soumission!$DA109*BD_Soumission!$DB109),0)</f>
        <v>0</v>
      </c>
      <c r="DD109" s="75"/>
      <c r="DI109" t="str">
        <f>IF(BD_Soumission!$DE109&gt;0,(BD_Soumission!$DH109-BD_Soumission!$DG109)*24,"")</f>
        <v/>
      </c>
      <c r="DJ109" s="125"/>
      <c r="DK109" s="122">
        <f>IF(BD_Soumission!$DE109&gt;0,IF(BD_Soumission!$DF109&gt;0,BD_Soumission!$DI109*BD_Soumission!$DF109*BD_Soumission!$DJ109,BD_Soumission!$DI109*BD_Soumission!$DJ109),0)</f>
        <v>0</v>
      </c>
      <c r="DL109" s="75"/>
      <c r="DQ109" t="str">
        <f>IF(BD_Soumission!$DM109&gt;0,(BD_Soumission!$DP109-BD_Soumission!$DO109)*24,"")</f>
        <v/>
      </c>
      <c r="DR109" s="125"/>
      <c r="DS109" s="122">
        <f>IF(BD_Soumission!$DM109&gt;0,IF(BD_Soumission!$DN109&gt;0,BD_Soumission!$DQ109*BD_Soumission!$DN109*BD_Soumission!$DR109,BD_Soumission!$DQ109*BD_Soumission!$DR109),0)</f>
        <v>0</v>
      </c>
      <c r="DT109" s="75"/>
      <c r="DY109" t="str">
        <f>IF(BD_Soumission!$DU109&gt;0,(BD_Soumission!$DX109-BD_Soumission!$DW109)*24,"")</f>
        <v/>
      </c>
      <c r="DZ109" s="125"/>
      <c r="EA109" s="122">
        <f>IF(BD_Soumission!$DU109&gt;0,IF(BD_Soumission!$DV109&gt;0,BD_Soumission!$DY109*BD_Soumission!$DV109*BD_Soumission!$DZ109,BD_Soumission!$DY109*BD_Soumission!$DZ109),0)</f>
        <v>0</v>
      </c>
      <c r="EE109" s="122">
        <f>BD_Soumission!$ED109*BD_Soumission!$EC109</f>
        <v>0</v>
      </c>
      <c r="EI109" s="122">
        <f>BD_Soumission!$EH109*BD_Soumission!$EG109</f>
        <v>0</v>
      </c>
      <c r="EM109" s="122">
        <f>BD_Soumission!$EL109*BD_Soumission!$EK109</f>
        <v>0</v>
      </c>
      <c r="EQ109" s="122">
        <f>BD_Soumission!$EP109*BD_Soumission!$EO109</f>
        <v>0</v>
      </c>
      <c r="ET109" s="122">
        <f>IF(BD_Soumission!$ER109&gt;0,BD_Soumission!$ER109*BD_Soumission!$ES109,0)</f>
        <v>0</v>
      </c>
      <c r="EV109" s="122">
        <f>BD_Soumission!$EU109*0.05</f>
        <v>0</v>
      </c>
      <c r="EW109" s="122">
        <f>BD_Soumission!$EU109*0.09975</f>
        <v>0</v>
      </c>
      <c r="EY109" s="47" t="e">
        <f>VLOOKUP(BD_Soumission!$C109,Tableau12[],9,FALSE)</f>
        <v>#N/A</v>
      </c>
    </row>
    <row r="110" spans="1:156" ht="18.75">
      <c r="A110" s="273"/>
      <c r="B110" s="273"/>
      <c r="C110" s="273"/>
      <c r="D110" s="285"/>
      <c r="E110" s="273" t="e">
        <f>VLOOKUP(BD_Soumission!$C110,Tableau12[],6,FALSE)</f>
        <v>#N/A</v>
      </c>
      <c r="F110" s="273" t="e">
        <f>VLOOKUP(BD_Soumission!$C110,Tableau12[],93,FALSE)</f>
        <v>#N/A</v>
      </c>
      <c r="G110" s="273" t="e">
        <f>VLOOKUP(BD_Soumission!$C110,Tableau12[],2,FALSE)</f>
        <v>#N/A</v>
      </c>
      <c r="H110" s="273" t="e">
        <f>VLOOKUP(BD_Soumission!$G110,Tableau_client[],2,FALSE)</f>
        <v>#N/A</v>
      </c>
      <c r="I110" s="273" t="e">
        <f>VLOOKUP(BD_Soumission!$G110,Tableau_client[],3,FALSE)</f>
        <v>#N/A</v>
      </c>
      <c r="J110" s="273" t="e">
        <f>VLOOKUP(BD_Soumission!$G110,Tableau_client[],4,FALSE)</f>
        <v>#N/A</v>
      </c>
      <c r="K110" s="273" t="e">
        <f>VLOOKUP(BD_Soumission!$G110,Tableau_client[],6,FALSE)</f>
        <v>#N/A</v>
      </c>
      <c r="L110" s="273" t="e">
        <f>VLOOKUP(BD_Soumission!$C110,Tableau12[],44,FALSE)</f>
        <v>#N/A</v>
      </c>
      <c r="M110" s="273" t="e">
        <f>VLOOKUP(BD_Soumission!$C110,Tableau12[],45,FALSE)</f>
        <v>#N/A</v>
      </c>
      <c r="N110" s="273" t="e">
        <f>VLOOKUP(BD_Soumission!$G110,Tableau_client[],5,FALSE)</f>
        <v>#N/A</v>
      </c>
      <c r="O110" s="273" t="e">
        <f>VLOOKUP(BD_Soumission!$G110,Tableau_client[],7,FALSE)</f>
        <v>#N/A</v>
      </c>
      <c r="P110" s="273" t="e">
        <f>VLOOKUP(BD_Soumission!$C110,Tableau12[],7,FALSE)</f>
        <v>#N/A</v>
      </c>
      <c r="Q110" s="273" t="e">
        <f>VLOOKUP(BD_Soumission!$C110,Tableau12[],8,FALSE)</f>
        <v>#N/A</v>
      </c>
      <c r="R110" s="286"/>
      <c r="S110" s="273" t="e">
        <f>VLOOKUP(BD_Soumission!$C110,Tableau12[],3,FALSE)</f>
        <v>#N/A</v>
      </c>
      <c r="T110" s="285"/>
      <c r="U110" s="273"/>
      <c r="V110" s="273"/>
      <c r="W110" s="273"/>
      <c r="X110" s="273"/>
      <c r="Y110" s="273" t="str">
        <f>IF(BD_Soumission!$U110&gt;0,(BD_Soumission!$X110-BD_Soumission!$W110)*24,"")</f>
        <v/>
      </c>
      <c r="Z110" s="264"/>
      <c r="AA110" s="290">
        <f>IF(BD_Soumission!$U110&gt;0,IF(BD_Soumission!$V110&gt;0,BD_Soumission!$Y110*BD_Soumission!$V110*BD_Soumission!$Z110,BD_Soumission!$Y110*BD_Soumission!$Z110),0)</f>
        <v>0</v>
      </c>
      <c r="AB110" s="285"/>
      <c r="AC110" s="273"/>
      <c r="AD110" s="273"/>
      <c r="AE110" s="273"/>
      <c r="AF110" s="273"/>
      <c r="AG110" s="273" t="str">
        <f>IF(BD_Soumission!$AC110&gt;0,(BD_Soumission!$AF110-BD_Soumission!$AE110)*24,"")</f>
        <v/>
      </c>
      <c r="AH110" s="125"/>
      <c r="AI110" s="290">
        <f>IF(BD_Soumission!$AC110&gt;0,IF(BD_Soumission!$AD110&gt;0,BD_Soumission!$AG110*BD_Soumission!$AD110*BD_Soumission!$AH110,BD_Soumission!$AG110*BD_Soumission!$AH110),0)</f>
        <v>0</v>
      </c>
      <c r="AJ110" s="285"/>
      <c r="AK110" s="273"/>
      <c r="AL110" s="273"/>
      <c r="AM110" s="273"/>
      <c r="AN110" s="273"/>
      <c r="AO110" s="273" t="str">
        <f>IF(BD_Soumission!$AK110&gt;0,(BD_Soumission!$AN110-BD_Soumission!$AM110)*24,"")</f>
        <v/>
      </c>
      <c r="AP110" s="125"/>
      <c r="AQ110" s="290">
        <f>IF(BD_Soumission!$AK110&gt;0,IF(BD_Soumission!$AL110&gt;0,BD_Soumission!$AO110*BD_Soumission!$AL110*BD_Soumission!$AP110,BD_Soumission!$AO110*BD_Soumission!$AP110),0)</f>
        <v>0</v>
      </c>
      <c r="AR110" s="285"/>
      <c r="AS110" s="273"/>
      <c r="AT110" s="273"/>
      <c r="AU110" s="273"/>
      <c r="AV110" s="273"/>
      <c r="AW110" s="273" t="str">
        <f>IF(BD_Soumission!$AS110&gt;0,(BD_Soumission!$AV110-BD_Soumission!$AU110)*24,"")</f>
        <v/>
      </c>
      <c r="AX110" s="125"/>
      <c r="AY110" s="290">
        <f>IF(BD_Soumission!$AS110&gt;0,IF(BD_Soumission!$AT110&gt;0,BD_Soumission!$AW110*BD_Soumission!$AT110*BD_Soumission!$AX110,BD_Soumission!$AW110*BD_Soumission!$AX110),0)</f>
        <v>0</v>
      </c>
      <c r="AZ110" s="285"/>
      <c r="BA110" s="273"/>
      <c r="BB110" s="273"/>
      <c r="BC110" s="273"/>
      <c r="BD110" s="273"/>
      <c r="BE110" s="273" t="str">
        <f>IF(BD_Soumission!$BA110&gt;0,(BD_Soumission!$BD110-BD_Soumission!$BC110)*24,"")</f>
        <v/>
      </c>
      <c r="BF110" s="125"/>
      <c r="BG110" s="290">
        <f>IF(BD_Soumission!$BA110&gt;0,IF(BD_Soumission!$BB110&gt;0,BD_Soumission!$BE110*BD_Soumission!$BB110*BD_Soumission!$BF110,BD_Soumission!$BE110*BD_Soumission!$BF110),0)</f>
        <v>0</v>
      </c>
      <c r="BH110" s="285"/>
      <c r="BI110" s="273"/>
      <c r="BJ110" s="273"/>
      <c r="BK110" s="273"/>
      <c r="BL110" s="273"/>
      <c r="BM110" s="273" t="str">
        <f>IF(BD_Soumission!$BI110&gt;0,(BD_Soumission!$BL110-BD_Soumission!$BK110)*24,"")</f>
        <v/>
      </c>
      <c r="BN110" s="125"/>
      <c r="BO110" s="290">
        <f>IF(BD_Soumission!$BI110&gt;0,IF(BD_Soumission!$BJ110&gt;0,BD_Soumission!$BM110*BD_Soumission!$BJ110*BD_Soumission!$BN110,BD_Soumission!$BM110*BD_Soumission!$BN110),0)</f>
        <v>0</v>
      </c>
      <c r="BP110" s="285"/>
      <c r="BQ110" s="273"/>
      <c r="BR110" s="273"/>
      <c r="BS110" s="273"/>
      <c r="BT110" s="273"/>
      <c r="BU110" s="273" t="str">
        <f>IF(BD_Soumission!$BQ110&gt;0,(BD_Soumission!$BT110-BD_Soumission!$BS110)*24,"")</f>
        <v/>
      </c>
      <c r="BV110" s="125"/>
      <c r="BW110" s="290">
        <f>IF(BD_Soumission!$BQ110&gt;0,IF(BD_Soumission!$BR110&gt;0,BD_Soumission!$BU110*BD_Soumission!$BR110*BD_Soumission!$BV110,BD_Soumission!$BU110*BD_Soumission!$BV110),0)</f>
        <v>0</v>
      </c>
      <c r="BX110" s="285"/>
      <c r="BY110" s="273"/>
      <c r="BZ110" s="273"/>
      <c r="CA110" s="273"/>
      <c r="CB110" s="273"/>
      <c r="CC110" s="273" t="str">
        <f>IF(BD_Soumission!$BY110&gt;0,(BD_Soumission!$CB110-BD_Soumission!$CA110)*24,"")</f>
        <v/>
      </c>
      <c r="CD110" s="125"/>
      <c r="CE110" s="290">
        <f>IF(BD_Soumission!$BY110&gt;0,IF(BD_Soumission!$BZ110&gt;0,BD_Soumission!$CC110*BD_Soumission!$BZ110*BD_Soumission!$CD110,BD_Soumission!$CC110*BD_Soumission!$CD110),0)</f>
        <v>0</v>
      </c>
      <c r="CF110" s="285"/>
      <c r="CG110" s="273"/>
      <c r="CH110" s="273"/>
      <c r="CI110" s="273"/>
      <c r="CJ110" s="273"/>
      <c r="CK110" s="273" t="str">
        <f>IF(BD_Soumission!$CG110&gt;0,(BD_Soumission!$CJ110-BD_Soumission!$CI110)*24,"")</f>
        <v/>
      </c>
      <c r="CL110" s="125"/>
      <c r="CM110" s="290">
        <f>IF(BD_Soumission!$CG110&gt;0,IF(BD_Soumission!$CH110&gt;0,BD_Soumission!$CK110*BD_Soumission!$CH110*BD_Soumission!$CL110,BD_Soumission!$CK110*BD_Soumission!$CL110),0)</f>
        <v>0</v>
      </c>
      <c r="CN110" s="285"/>
      <c r="CO110" s="273"/>
      <c r="CP110" s="273"/>
      <c r="CQ110" s="273"/>
      <c r="CR110" s="273"/>
      <c r="CS110" s="273" t="str">
        <f>IF(BD_Soumission!$CO110&gt;0,(BD_Soumission!$CR110-BD_Soumission!$CQ110)*24,"")</f>
        <v/>
      </c>
      <c r="CT110" s="125"/>
      <c r="CU110" s="290">
        <f>IF(BD_Soumission!$CO110&gt;0,IF(BD_Soumission!$CP110&gt;0,BD_Soumission!$CS110*BD_Soumission!$CP110*BD_Soumission!$CT110,BD_Soumission!$CS110*BD_Soumission!$CT110),0)</f>
        <v>0</v>
      </c>
      <c r="CV110" s="285"/>
      <c r="CW110" s="273"/>
      <c r="CX110" s="273"/>
      <c r="CY110" s="273"/>
      <c r="CZ110" s="273"/>
      <c r="DA110" s="273" t="str">
        <f>IF(BD_Soumission!$CW110&gt;0,(BD_Soumission!$CZ110-BD_Soumission!$CY110)*24,"")</f>
        <v/>
      </c>
      <c r="DB110" s="125"/>
      <c r="DC110" s="290">
        <f>IF(BD_Soumission!$CW110&gt;0,IF(BD_Soumission!$CX110&gt;0,BD_Soumission!$DA110*BD_Soumission!$CX110*BD_Soumission!$DB110,BD_Soumission!$DA110*BD_Soumission!$DB110),0)</f>
        <v>0</v>
      </c>
      <c r="DD110" s="285"/>
      <c r="DE110" s="273"/>
      <c r="DF110" s="273"/>
      <c r="DG110" s="273"/>
      <c r="DH110" s="273"/>
      <c r="DI110" s="273" t="str">
        <f>IF(BD_Soumission!$DE110&gt;0,(BD_Soumission!$DH110-BD_Soumission!$DG110)*24,"")</f>
        <v/>
      </c>
      <c r="DJ110" s="125"/>
      <c r="DK110" s="290">
        <f>IF(BD_Soumission!$DE110&gt;0,IF(BD_Soumission!$DF110&gt;0,BD_Soumission!$DI110*BD_Soumission!$DF110*BD_Soumission!$DJ110,BD_Soumission!$DI110*BD_Soumission!$DJ110),0)</f>
        <v>0</v>
      </c>
      <c r="DL110" s="285"/>
      <c r="DM110" s="273"/>
      <c r="DN110" s="273"/>
      <c r="DO110" s="273"/>
      <c r="DP110" s="273"/>
      <c r="DQ110" s="273" t="str">
        <f>IF(BD_Soumission!$DM110&gt;0,(BD_Soumission!$DP110-BD_Soumission!$DO110)*24,"")</f>
        <v/>
      </c>
      <c r="DR110" s="125"/>
      <c r="DS110" s="290">
        <f>IF(BD_Soumission!$DM110&gt;0,IF(BD_Soumission!$DN110&gt;0,BD_Soumission!$DQ110*BD_Soumission!$DN110*BD_Soumission!$DR110,BD_Soumission!$DQ110*BD_Soumission!$DR110),0)</f>
        <v>0</v>
      </c>
      <c r="DT110" s="285"/>
      <c r="DU110" s="273"/>
      <c r="DV110" s="273"/>
      <c r="DW110" s="273"/>
      <c r="DX110" s="273"/>
      <c r="DY110" s="273" t="str">
        <f>IF(BD_Soumission!$DU110&gt;0,(BD_Soumission!$DX110-BD_Soumission!$DW110)*24,"")</f>
        <v/>
      </c>
      <c r="DZ110" s="125"/>
      <c r="EA110" s="290">
        <f>IF(BD_Soumission!$DU110&gt;0,IF(BD_Soumission!$DV110&gt;0,BD_Soumission!$DY110*BD_Soumission!$DV110*BD_Soumission!$DZ110,BD_Soumission!$DY110*BD_Soumission!$DZ110),0)</f>
        <v>0</v>
      </c>
      <c r="EB110" s="273"/>
      <c r="EC110" s="273"/>
      <c r="ED110" s="273"/>
      <c r="EE110" s="290">
        <f>BD_Soumission!$ED110*BD_Soumission!$EC110</f>
        <v>0</v>
      </c>
      <c r="EF110" s="273"/>
      <c r="EG110" s="273"/>
      <c r="EH110" s="273"/>
      <c r="EI110" s="290">
        <f>BD_Soumission!$EH110*BD_Soumission!$EG110</f>
        <v>0</v>
      </c>
      <c r="EJ110" s="273"/>
      <c r="EK110" s="273"/>
      <c r="EL110" s="273"/>
      <c r="EM110" s="290">
        <f>BD_Soumission!$EL110*BD_Soumission!$EK110</f>
        <v>0</v>
      </c>
      <c r="EN110" s="273"/>
      <c r="EO110" s="273"/>
      <c r="EP110" s="273"/>
      <c r="EQ110" s="290">
        <f>BD_Soumission!$EP110*BD_Soumission!$EO110</f>
        <v>0</v>
      </c>
      <c r="ER110" s="273"/>
      <c r="ES110" s="273"/>
      <c r="ET110" s="290">
        <f>IF(BD_Soumission!$ER110&gt;0,BD_Soumission!$ER110*BD_Soumission!$ES110,0)</f>
        <v>0</v>
      </c>
      <c r="EU110" s="273"/>
      <c r="EV110" s="290">
        <f>BD_Soumission!$EU110*0.05</f>
        <v>0</v>
      </c>
      <c r="EW110" s="290">
        <f>BD_Soumission!$EU110*0.09975</f>
        <v>0</v>
      </c>
      <c r="EX110" s="273"/>
      <c r="EY110" s="292" t="e">
        <f>VLOOKUP(BD_Soumission!$C110,Tableau12[],9,FALSE)</f>
        <v>#N/A</v>
      </c>
      <c r="EZ110" s="273"/>
    </row>
    <row r="111" spans="1:156" ht="18.75">
      <c r="D111" s="75"/>
      <c r="E111" t="e">
        <f>VLOOKUP(BD_Soumission!$C111,Tableau12[],6,FALSE)</f>
        <v>#N/A</v>
      </c>
      <c r="F111" t="e">
        <f>VLOOKUP(BD_Soumission!$C111,Tableau12[],93,FALSE)</f>
        <v>#N/A</v>
      </c>
      <c r="G111" t="e">
        <f>VLOOKUP(BD_Soumission!$C111,Tableau12[],2,FALSE)</f>
        <v>#N/A</v>
      </c>
      <c r="H111" t="e">
        <f>VLOOKUP(BD_Soumission!$G111,Tableau_client[],2,FALSE)</f>
        <v>#N/A</v>
      </c>
      <c r="I111" t="e">
        <f>VLOOKUP(BD_Soumission!$G111,Tableau_client[],3,FALSE)</f>
        <v>#N/A</v>
      </c>
      <c r="J111" t="e">
        <f>VLOOKUP(BD_Soumission!$G111,Tableau_client[],4,FALSE)</f>
        <v>#N/A</v>
      </c>
      <c r="K111" t="e">
        <f>VLOOKUP(BD_Soumission!$G111,Tableau_client[],6,FALSE)</f>
        <v>#N/A</v>
      </c>
      <c r="L111" t="e">
        <f>VLOOKUP(BD_Soumission!$C111,Tableau12[],44,FALSE)</f>
        <v>#N/A</v>
      </c>
      <c r="M111" t="e">
        <f>VLOOKUP(BD_Soumission!$C111,Tableau12[],45,FALSE)</f>
        <v>#N/A</v>
      </c>
      <c r="N111" t="e">
        <f>VLOOKUP(BD_Soumission!$G111,Tableau_client[],5,FALSE)</f>
        <v>#N/A</v>
      </c>
      <c r="O111" t="e">
        <f>VLOOKUP(BD_Soumission!$G111,Tableau_client[],7,FALSE)</f>
        <v>#N/A</v>
      </c>
      <c r="P111" t="e">
        <f>VLOOKUP(BD_Soumission!$C111,Tableau12[],7,FALSE)</f>
        <v>#N/A</v>
      </c>
      <c r="Q111" t="e">
        <f>VLOOKUP(BD_Soumission!$C111,Tableau12[],8,FALSE)</f>
        <v>#N/A</v>
      </c>
      <c r="R111" s="30"/>
      <c r="S111" t="e">
        <f>VLOOKUP(BD_Soumission!$C111,Tableau12[],3,FALSE)</f>
        <v>#N/A</v>
      </c>
      <c r="T111" s="75"/>
      <c r="Y111" t="str">
        <f>IF(BD_Soumission!$U111&gt;0,(BD_Soumission!$X111-BD_Soumission!$W111)*24,"")</f>
        <v/>
      </c>
      <c r="Z111" s="264"/>
      <c r="AA111" s="122">
        <f>IF(BD_Soumission!$U111&gt;0,IF(BD_Soumission!$V111&gt;0,BD_Soumission!$Y111*BD_Soumission!$V111*BD_Soumission!$Z111,BD_Soumission!$Y111*BD_Soumission!$Z111),0)</f>
        <v>0</v>
      </c>
      <c r="AB111" s="75"/>
      <c r="AG111" t="str">
        <f>IF(BD_Soumission!$AC111&gt;0,(BD_Soumission!$AF111-BD_Soumission!$AE111)*24,"")</f>
        <v/>
      </c>
      <c r="AH111" s="125"/>
      <c r="AI111" s="122">
        <f>IF(BD_Soumission!$AC111&gt;0,IF(BD_Soumission!$AD111&gt;0,BD_Soumission!$AG111*BD_Soumission!$AD111*BD_Soumission!$AH111,BD_Soumission!$AG111*BD_Soumission!$AH111),0)</f>
        <v>0</v>
      </c>
      <c r="AJ111" s="75"/>
      <c r="AO111" t="str">
        <f>IF(BD_Soumission!$AK111&gt;0,(BD_Soumission!$AN111-BD_Soumission!$AM111)*24,"")</f>
        <v/>
      </c>
      <c r="AP111" s="125"/>
      <c r="AQ111" s="122">
        <f>IF(BD_Soumission!$AK111&gt;0,IF(BD_Soumission!$AL111&gt;0,BD_Soumission!$AO111*BD_Soumission!$AL111*BD_Soumission!$AP111,BD_Soumission!$AO111*BD_Soumission!$AP111),0)</f>
        <v>0</v>
      </c>
      <c r="AR111" s="75"/>
      <c r="AW111" t="str">
        <f>IF(BD_Soumission!$AS111&gt;0,(BD_Soumission!$AV111-BD_Soumission!$AU111)*24,"")</f>
        <v/>
      </c>
      <c r="AX111" s="125"/>
      <c r="AY111" s="122">
        <f>IF(BD_Soumission!$AS111&gt;0,IF(BD_Soumission!$AT111&gt;0,BD_Soumission!$AW111*BD_Soumission!$AT111*BD_Soumission!$AX111,BD_Soumission!$AW111*BD_Soumission!$AX111),0)</f>
        <v>0</v>
      </c>
      <c r="AZ111" s="75"/>
      <c r="BE111" t="str">
        <f>IF(BD_Soumission!$BA111&gt;0,(BD_Soumission!$BD111-BD_Soumission!$BC111)*24,"")</f>
        <v/>
      </c>
      <c r="BF111" s="125"/>
      <c r="BG111" s="122">
        <f>IF(BD_Soumission!$BA111&gt;0,IF(BD_Soumission!$BB111&gt;0,BD_Soumission!$BE111*BD_Soumission!$BB111*BD_Soumission!$BF111,BD_Soumission!$BE111*BD_Soumission!$BF111),0)</f>
        <v>0</v>
      </c>
      <c r="BH111" s="75"/>
      <c r="BM111" t="str">
        <f>IF(BD_Soumission!$BI111&gt;0,(BD_Soumission!$BL111-BD_Soumission!$BK111)*24,"")</f>
        <v/>
      </c>
      <c r="BN111" s="125"/>
      <c r="BO111" s="122">
        <f>IF(BD_Soumission!$BI111&gt;0,IF(BD_Soumission!$BJ111&gt;0,BD_Soumission!$BM111*BD_Soumission!$BJ111*BD_Soumission!$BN111,BD_Soumission!$BM111*BD_Soumission!$BN111),0)</f>
        <v>0</v>
      </c>
      <c r="BP111" s="75"/>
      <c r="BU111" t="str">
        <f>IF(BD_Soumission!$BQ111&gt;0,(BD_Soumission!$BT111-BD_Soumission!$BS111)*24,"")</f>
        <v/>
      </c>
      <c r="BV111" s="125"/>
      <c r="BW111" s="122">
        <f>IF(BD_Soumission!$BQ111&gt;0,IF(BD_Soumission!$BR111&gt;0,BD_Soumission!$BU111*BD_Soumission!$BR111*BD_Soumission!$BV111,BD_Soumission!$BU111*BD_Soumission!$BV111),0)</f>
        <v>0</v>
      </c>
      <c r="BX111" s="75"/>
      <c r="CC111" t="str">
        <f>IF(BD_Soumission!$BY111&gt;0,(BD_Soumission!$CB111-BD_Soumission!$CA111)*24,"")</f>
        <v/>
      </c>
      <c r="CD111" s="125"/>
      <c r="CE111" s="122">
        <f>IF(BD_Soumission!$BY111&gt;0,IF(BD_Soumission!$BZ111&gt;0,BD_Soumission!$CC111*BD_Soumission!$BZ111*BD_Soumission!$CD111,BD_Soumission!$CC111*BD_Soumission!$CD111),0)</f>
        <v>0</v>
      </c>
      <c r="CF111" s="75"/>
      <c r="CK111" t="str">
        <f>IF(BD_Soumission!$CG111&gt;0,(BD_Soumission!$CJ111-BD_Soumission!$CI111)*24,"")</f>
        <v/>
      </c>
      <c r="CL111" s="125"/>
      <c r="CM111" s="122">
        <f>IF(BD_Soumission!$CG111&gt;0,IF(BD_Soumission!$CH111&gt;0,BD_Soumission!$CK111*BD_Soumission!$CH111*BD_Soumission!$CL111,BD_Soumission!$CK111*BD_Soumission!$CL111),0)</f>
        <v>0</v>
      </c>
      <c r="CN111" s="75"/>
      <c r="CS111" t="str">
        <f>IF(BD_Soumission!$CO111&gt;0,(BD_Soumission!$CR111-BD_Soumission!$CQ111)*24,"")</f>
        <v/>
      </c>
      <c r="CT111" s="125"/>
      <c r="CU111" s="122">
        <f>IF(BD_Soumission!$CO111&gt;0,IF(BD_Soumission!$CP111&gt;0,BD_Soumission!$CS111*BD_Soumission!$CP111*BD_Soumission!$CT111,BD_Soumission!$CS111*BD_Soumission!$CT111),0)</f>
        <v>0</v>
      </c>
      <c r="CV111" s="75"/>
      <c r="DA111" t="str">
        <f>IF(BD_Soumission!$CW111&gt;0,(BD_Soumission!$CZ111-BD_Soumission!$CY111)*24,"")</f>
        <v/>
      </c>
      <c r="DB111" s="125"/>
      <c r="DC111" s="122">
        <f>IF(BD_Soumission!$CW111&gt;0,IF(BD_Soumission!$CX111&gt;0,BD_Soumission!$DA111*BD_Soumission!$CX111*BD_Soumission!$DB111,BD_Soumission!$DA111*BD_Soumission!$DB111),0)</f>
        <v>0</v>
      </c>
      <c r="DD111" s="75"/>
      <c r="DI111" t="str">
        <f>IF(BD_Soumission!$DE111&gt;0,(BD_Soumission!$DH111-BD_Soumission!$DG111)*24,"")</f>
        <v/>
      </c>
      <c r="DJ111" s="125"/>
      <c r="DK111" s="122">
        <f>IF(BD_Soumission!$DE111&gt;0,IF(BD_Soumission!$DF111&gt;0,BD_Soumission!$DI111*BD_Soumission!$DF111*BD_Soumission!$DJ111,BD_Soumission!$DI111*BD_Soumission!$DJ111),0)</f>
        <v>0</v>
      </c>
      <c r="DL111" s="75"/>
      <c r="DQ111" t="str">
        <f>IF(BD_Soumission!$DM111&gt;0,(BD_Soumission!$DP111-BD_Soumission!$DO111)*24,"")</f>
        <v/>
      </c>
      <c r="DR111" s="125"/>
      <c r="DS111" s="122">
        <f>IF(BD_Soumission!$DM111&gt;0,IF(BD_Soumission!$DN111&gt;0,BD_Soumission!$DQ111*BD_Soumission!$DN111*BD_Soumission!$DR111,BD_Soumission!$DQ111*BD_Soumission!$DR111),0)</f>
        <v>0</v>
      </c>
      <c r="DT111" s="75"/>
      <c r="DY111" t="str">
        <f>IF(BD_Soumission!$DU111&gt;0,(BD_Soumission!$DX111-BD_Soumission!$DW111)*24,"")</f>
        <v/>
      </c>
      <c r="DZ111" s="125"/>
      <c r="EA111" s="122">
        <f>IF(BD_Soumission!$DU111&gt;0,IF(BD_Soumission!$DV111&gt;0,BD_Soumission!$DY111*BD_Soumission!$DV111*BD_Soumission!$DZ111,BD_Soumission!$DY111*BD_Soumission!$DZ111),0)</f>
        <v>0</v>
      </c>
      <c r="EE111" s="122">
        <f>BD_Soumission!$ED111*BD_Soumission!$EC111</f>
        <v>0</v>
      </c>
      <c r="EI111" s="122">
        <f>BD_Soumission!$EH111*BD_Soumission!$EG111</f>
        <v>0</v>
      </c>
      <c r="EM111" s="122">
        <f>BD_Soumission!$EL111*BD_Soumission!$EK111</f>
        <v>0</v>
      </c>
      <c r="EQ111" s="122">
        <f>BD_Soumission!$EP111*BD_Soumission!$EO111</f>
        <v>0</v>
      </c>
      <c r="ET111" s="122">
        <f>IF(BD_Soumission!$ER111&gt;0,BD_Soumission!$ER111*BD_Soumission!$ES111,0)</f>
        <v>0</v>
      </c>
      <c r="EV111" s="122">
        <f>BD_Soumission!$EU111*0.05</f>
        <v>0</v>
      </c>
      <c r="EW111" s="122">
        <f>BD_Soumission!$EU111*0.09975</f>
        <v>0</v>
      </c>
      <c r="EY111" s="47" t="e">
        <f>VLOOKUP(BD_Soumission!$C111,Tableau12[],9,FALSE)</f>
        <v>#N/A</v>
      </c>
    </row>
    <row r="112" spans="1:156" ht="18.75">
      <c r="A112" s="273"/>
      <c r="B112" s="273"/>
      <c r="C112" s="273"/>
      <c r="D112" s="285"/>
      <c r="E112" s="273" t="e">
        <f>VLOOKUP(BD_Soumission!$C112,Tableau12[],6,FALSE)</f>
        <v>#N/A</v>
      </c>
      <c r="F112" s="273" t="e">
        <f>VLOOKUP(BD_Soumission!$C112,Tableau12[],93,FALSE)</f>
        <v>#N/A</v>
      </c>
      <c r="G112" s="273" t="e">
        <f>VLOOKUP(BD_Soumission!$C112,Tableau12[],2,FALSE)</f>
        <v>#N/A</v>
      </c>
      <c r="H112" s="273" t="e">
        <f>VLOOKUP(BD_Soumission!$G112,Tableau_client[],2,FALSE)</f>
        <v>#N/A</v>
      </c>
      <c r="I112" s="273" t="e">
        <f>VLOOKUP(BD_Soumission!$G112,Tableau_client[],3,FALSE)</f>
        <v>#N/A</v>
      </c>
      <c r="J112" s="273" t="e">
        <f>VLOOKUP(BD_Soumission!$G112,Tableau_client[],4,FALSE)</f>
        <v>#N/A</v>
      </c>
      <c r="K112" s="273" t="e">
        <f>VLOOKUP(BD_Soumission!$G112,Tableau_client[],6,FALSE)</f>
        <v>#N/A</v>
      </c>
      <c r="L112" s="273" t="e">
        <f>VLOOKUP(BD_Soumission!$C112,Tableau12[],44,FALSE)</f>
        <v>#N/A</v>
      </c>
      <c r="M112" s="273" t="e">
        <f>VLOOKUP(BD_Soumission!$C112,Tableau12[],45,FALSE)</f>
        <v>#N/A</v>
      </c>
      <c r="N112" s="273" t="e">
        <f>VLOOKUP(BD_Soumission!$G112,Tableau_client[],5,FALSE)</f>
        <v>#N/A</v>
      </c>
      <c r="O112" s="273" t="e">
        <f>VLOOKUP(BD_Soumission!$G112,Tableau_client[],7,FALSE)</f>
        <v>#N/A</v>
      </c>
      <c r="P112" s="273" t="e">
        <f>VLOOKUP(BD_Soumission!$C112,Tableau12[],7,FALSE)</f>
        <v>#N/A</v>
      </c>
      <c r="Q112" s="273" t="e">
        <f>VLOOKUP(BD_Soumission!$C112,Tableau12[],8,FALSE)</f>
        <v>#N/A</v>
      </c>
      <c r="R112" s="286"/>
      <c r="S112" s="273" t="e">
        <f>VLOOKUP(BD_Soumission!$C112,Tableau12[],3,FALSE)</f>
        <v>#N/A</v>
      </c>
      <c r="T112" s="285"/>
      <c r="U112" s="273"/>
      <c r="V112" s="273"/>
      <c r="W112" s="273"/>
      <c r="X112" s="273"/>
      <c r="Y112" s="273" t="str">
        <f>IF(BD_Soumission!$U112&gt;0,(BD_Soumission!$X112-BD_Soumission!$W112)*24,"")</f>
        <v/>
      </c>
      <c r="Z112" s="264"/>
      <c r="AA112" s="290">
        <f>IF(BD_Soumission!$U112&gt;0,IF(BD_Soumission!$V112&gt;0,BD_Soumission!$Y112*BD_Soumission!$V112*BD_Soumission!$Z112,BD_Soumission!$Y112*BD_Soumission!$Z112),0)</f>
        <v>0</v>
      </c>
      <c r="AB112" s="285"/>
      <c r="AC112" s="273"/>
      <c r="AD112" s="273"/>
      <c r="AE112" s="273"/>
      <c r="AF112" s="273"/>
      <c r="AG112" s="273" t="str">
        <f>IF(BD_Soumission!$AC112&gt;0,(BD_Soumission!$AF112-BD_Soumission!$AE112)*24,"")</f>
        <v/>
      </c>
      <c r="AH112" s="125"/>
      <c r="AI112" s="290">
        <f>IF(BD_Soumission!$AC112&gt;0,IF(BD_Soumission!$AD112&gt;0,BD_Soumission!$AG112*BD_Soumission!$AD112*BD_Soumission!$AH112,BD_Soumission!$AG112*BD_Soumission!$AH112),0)</f>
        <v>0</v>
      </c>
      <c r="AJ112" s="285"/>
      <c r="AK112" s="273"/>
      <c r="AL112" s="273"/>
      <c r="AM112" s="273"/>
      <c r="AN112" s="273"/>
      <c r="AO112" s="273" t="str">
        <f>IF(BD_Soumission!$AK112&gt;0,(BD_Soumission!$AN112-BD_Soumission!$AM112)*24,"")</f>
        <v/>
      </c>
      <c r="AP112" s="125"/>
      <c r="AQ112" s="290">
        <f>IF(BD_Soumission!$AK112&gt;0,IF(BD_Soumission!$AL112&gt;0,BD_Soumission!$AO112*BD_Soumission!$AL112*BD_Soumission!$AP112,BD_Soumission!$AO112*BD_Soumission!$AP112),0)</f>
        <v>0</v>
      </c>
      <c r="AR112" s="285"/>
      <c r="AS112" s="273"/>
      <c r="AT112" s="273"/>
      <c r="AU112" s="273"/>
      <c r="AV112" s="273"/>
      <c r="AW112" s="273" t="str">
        <f>IF(BD_Soumission!$AS112&gt;0,(BD_Soumission!$AV112-BD_Soumission!$AU112)*24,"")</f>
        <v/>
      </c>
      <c r="AX112" s="125"/>
      <c r="AY112" s="290">
        <f>IF(BD_Soumission!$AS112&gt;0,IF(BD_Soumission!$AT112&gt;0,BD_Soumission!$AW112*BD_Soumission!$AT112*BD_Soumission!$AX112,BD_Soumission!$AW112*BD_Soumission!$AX112),0)</f>
        <v>0</v>
      </c>
      <c r="AZ112" s="285"/>
      <c r="BA112" s="273"/>
      <c r="BB112" s="273"/>
      <c r="BC112" s="273"/>
      <c r="BD112" s="273"/>
      <c r="BE112" s="273" t="str">
        <f>IF(BD_Soumission!$BA112&gt;0,(BD_Soumission!$BD112-BD_Soumission!$BC112)*24,"")</f>
        <v/>
      </c>
      <c r="BF112" s="125"/>
      <c r="BG112" s="290">
        <f>IF(BD_Soumission!$BA112&gt;0,IF(BD_Soumission!$BB112&gt;0,BD_Soumission!$BE112*BD_Soumission!$BB112*BD_Soumission!$BF112,BD_Soumission!$BE112*BD_Soumission!$BF112),0)</f>
        <v>0</v>
      </c>
      <c r="BH112" s="285"/>
      <c r="BI112" s="273"/>
      <c r="BJ112" s="273"/>
      <c r="BK112" s="273"/>
      <c r="BL112" s="273"/>
      <c r="BM112" s="273" t="str">
        <f>IF(BD_Soumission!$BI112&gt;0,(BD_Soumission!$BL112-BD_Soumission!$BK112)*24,"")</f>
        <v/>
      </c>
      <c r="BN112" s="125"/>
      <c r="BO112" s="290">
        <f>IF(BD_Soumission!$BI112&gt;0,IF(BD_Soumission!$BJ112&gt;0,BD_Soumission!$BM112*BD_Soumission!$BJ112*BD_Soumission!$BN112,BD_Soumission!$BM112*BD_Soumission!$BN112),0)</f>
        <v>0</v>
      </c>
      <c r="BP112" s="285"/>
      <c r="BQ112" s="273"/>
      <c r="BR112" s="273"/>
      <c r="BS112" s="273"/>
      <c r="BT112" s="273"/>
      <c r="BU112" s="273" t="str">
        <f>IF(BD_Soumission!$BQ112&gt;0,(BD_Soumission!$BT112-BD_Soumission!$BS112)*24,"")</f>
        <v/>
      </c>
      <c r="BV112" s="125"/>
      <c r="BW112" s="290">
        <f>IF(BD_Soumission!$BQ112&gt;0,IF(BD_Soumission!$BR112&gt;0,BD_Soumission!$BU112*BD_Soumission!$BR112*BD_Soumission!$BV112,BD_Soumission!$BU112*BD_Soumission!$BV112),0)</f>
        <v>0</v>
      </c>
      <c r="BX112" s="285"/>
      <c r="BY112" s="273"/>
      <c r="BZ112" s="273"/>
      <c r="CA112" s="273"/>
      <c r="CB112" s="273"/>
      <c r="CC112" s="273" t="str">
        <f>IF(BD_Soumission!$BY112&gt;0,(BD_Soumission!$CB112-BD_Soumission!$CA112)*24,"")</f>
        <v/>
      </c>
      <c r="CD112" s="125"/>
      <c r="CE112" s="290">
        <f>IF(BD_Soumission!$BY112&gt;0,IF(BD_Soumission!$BZ112&gt;0,BD_Soumission!$CC112*BD_Soumission!$BZ112*BD_Soumission!$CD112,BD_Soumission!$CC112*BD_Soumission!$CD112),0)</f>
        <v>0</v>
      </c>
      <c r="CF112" s="285"/>
      <c r="CG112" s="273"/>
      <c r="CH112" s="273"/>
      <c r="CI112" s="273"/>
      <c r="CJ112" s="273"/>
      <c r="CK112" s="273" t="str">
        <f>IF(BD_Soumission!$CG112&gt;0,(BD_Soumission!$CJ112-BD_Soumission!$CI112)*24,"")</f>
        <v/>
      </c>
      <c r="CL112" s="125"/>
      <c r="CM112" s="290">
        <f>IF(BD_Soumission!$CG112&gt;0,IF(BD_Soumission!$CH112&gt;0,BD_Soumission!$CK112*BD_Soumission!$CH112*BD_Soumission!$CL112,BD_Soumission!$CK112*BD_Soumission!$CL112),0)</f>
        <v>0</v>
      </c>
      <c r="CN112" s="285"/>
      <c r="CO112" s="273"/>
      <c r="CP112" s="273"/>
      <c r="CQ112" s="273"/>
      <c r="CR112" s="273"/>
      <c r="CS112" s="273" t="str">
        <f>IF(BD_Soumission!$CO112&gt;0,(BD_Soumission!$CR112-BD_Soumission!$CQ112)*24,"")</f>
        <v/>
      </c>
      <c r="CT112" s="125"/>
      <c r="CU112" s="290">
        <f>IF(BD_Soumission!$CO112&gt;0,IF(BD_Soumission!$CP112&gt;0,BD_Soumission!$CS112*BD_Soumission!$CP112*BD_Soumission!$CT112,BD_Soumission!$CS112*BD_Soumission!$CT112),0)</f>
        <v>0</v>
      </c>
      <c r="CV112" s="285"/>
      <c r="CW112" s="273"/>
      <c r="CX112" s="273"/>
      <c r="CY112" s="273"/>
      <c r="CZ112" s="273"/>
      <c r="DA112" s="273" t="str">
        <f>IF(BD_Soumission!$CW112&gt;0,(BD_Soumission!$CZ112-BD_Soumission!$CY112)*24,"")</f>
        <v/>
      </c>
      <c r="DB112" s="125"/>
      <c r="DC112" s="290">
        <f>IF(BD_Soumission!$CW112&gt;0,IF(BD_Soumission!$CX112&gt;0,BD_Soumission!$DA112*BD_Soumission!$CX112*BD_Soumission!$DB112,BD_Soumission!$DA112*BD_Soumission!$DB112),0)</f>
        <v>0</v>
      </c>
      <c r="DD112" s="285"/>
      <c r="DE112" s="273"/>
      <c r="DF112" s="273"/>
      <c r="DG112" s="273"/>
      <c r="DH112" s="273"/>
      <c r="DI112" s="273" t="str">
        <f>IF(BD_Soumission!$DE112&gt;0,(BD_Soumission!$DH112-BD_Soumission!$DG112)*24,"")</f>
        <v/>
      </c>
      <c r="DJ112" s="125"/>
      <c r="DK112" s="290">
        <f>IF(BD_Soumission!$DE112&gt;0,IF(BD_Soumission!$DF112&gt;0,BD_Soumission!$DI112*BD_Soumission!$DF112*BD_Soumission!$DJ112,BD_Soumission!$DI112*BD_Soumission!$DJ112),0)</f>
        <v>0</v>
      </c>
      <c r="DL112" s="285"/>
      <c r="DM112" s="273"/>
      <c r="DN112" s="273"/>
      <c r="DO112" s="273"/>
      <c r="DP112" s="273"/>
      <c r="DQ112" s="273" t="str">
        <f>IF(BD_Soumission!$DM112&gt;0,(BD_Soumission!$DP112-BD_Soumission!$DO112)*24,"")</f>
        <v/>
      </c>
      <c r="DR112" s="125"/>
      <c r="DS112" s="290">
        <f>IF(BD_Soumission!$DM112&gt;0,IF(BD_Soumission!$DN112&gt;0,BD_Soumission!$DQ112*BD_Soumission!$DN112*BD_Soumission!$DR112,BD_Soumission!$DQ112*BD_Soumission!$DR112),0)</f>
        <v>0</v>
      </c>
      <c r="DT112" s="285"/>
      <c r="DU112" s="273"/>
      <c r="DV112" s="273"/>
      <c r="DW112" s="273"/>
      <c r="DX112" s="273"/>
      <c r="DY112" s="273" t="str">
        <f>IF(BD_Soumission!$DU112&gt;0,(BD_Soumission!$DX112-BD_Soumission!$DW112)*24,"")</f>
        <v/>
      </c>
      <c r="DZ112" s="125"/>
      <c r="EA112" s="290">
        <f>IF(BD_Soumission!$DU112&gt;0,IF(BD_Soumission!$DV112&gt;0,BD_Soumission!$DY112*BD_Soumission!$DV112*BD_Soumission!$DZ112,BD_Soumission!$DY112*BD_Soumission!$DZ112),0)</f>
        <v>0</v>
      </c>
      <c r="EB112" s="273"/>
      <c r="EC112" s="273"/>
      <c r="ED112" s="273"/>
      <c r="EE112" s="290">
        <f>BD_Soumission!$ED112*BD_Soumission!$EC112</f>
        <v>0</v>
      </c>
      <c r="EF112" s="273"/>
      <c r="EG112" s="273"/>
      <c r="EH112" s="273"/>
      <c r="EI112" s="290">
        <f>BD_Soumission!$EH112*BD_Soumission!$EG112</f>
        <v>0</v>
      </c>
      <c r="EJ112" s="273"/>
      <c r="EK112" s="273"/>
      <c r="EL112" s="273"/>
      <c r="EM112" s="290">
        <f>BD_Soumission!$EL112*BD_Soumission!$EK112</f>
        <v>0</v>
      </c>
      <c r="EN112" s="273"/>
      <c r="EO112" s="273"/>
      <c r="EP112" s="273"/>
      <c r="EQ112" s="290">
        <f>BD_Soumission!$EP112*BD_Soumission!$EO112</f>
        <v>0</v>
      </c>
      <c r="ER112" s="273"/>
      <c r="ES112" s="273"/>
      <c r="ET112" s="290">
        <f>IF(BD_Soumission!$ER112&gt;0,BD_Soumission!$ER112*BD_Soumission!$ES112,0)</f>
        <v>0</v>
      </c>
      <c r="EU112" s="273"/>
      <c r="EV112" s="290">
        <f>BD_Soumission!$EU112*0.05</f>
        <v>0</v>
      </c>
      <c r="EW112" s="290">
        <f>BD_Soumission!$EU112*0.09975</f>
        <v>0</v>
      </c>
      <c r="EX112" s="273"/>
      <c r="EY112" s="292" t="e">
        <f>VLOOKUP(BD_Soumission!$C112,Tableau12[],9,FALSE)</f>
        <v>#N/A</v>
      </c>
      <c r="EZ112" s="273"/>
    </row>
    <row r="113" spans="1:156" ht="18.75">
      <c r="D113" s="75"/>
      <c r="E113" t="e">
        <f>VLOOKUP(BD_Soumission!$C113,Tableau12[],6,FALSE)</f>
        <v>#N/A</v>
      </c>
      <c r="F113" t="e">
        <f>VLOOKUP(BD_Soumission!$C113,Tableau12[],93,FALSE)</f>
        <v>#N/A</v>
      </c>
      <c r="G113" t="e">
        <f>VLOOKUP(BD_Soumission!$C113,Tableau12[],2,FALSE)</f>
        <v>#N/A</v>
      </c>
      <c r="H113" t="e">
        <f>VLOOKUP(BD_Soumission!$G113,Tableau_client[],2,FALSE)</f>
        <v>#N/A</v>
      </c>
      <c r="I113" t="e">
        <f>VLOOKUP(BD_Soumission!$G113,Tableau_client[],3,FALSE)</f>
        <v>#N/A</v>
      </c>
      <c r="J113" t="e">
        <f>VLOOKUP(BD_Soumission!$G113,Tableau_client[],4,FALSE)</f>
        <v>#N/A</v>
      </c>
      <c r="K113" t="e">
        <f>VLOOKUP(BD_Soumission!$G113,Tableau_client[],6,FALSE)</f>
        <v>#N/A</v>
      </c>
      <c r="L113" t="e">
        <f>VLOOKUP(BD_Soumission!$C113,Tableau12[],44,FALSE)</f>
        <v>#N/A</v>
      </c>
      <c r="M113" t="e">
        <f>VLOOKUP(BD_Soumission!$C113,Tableau12[],45,FALSE)</f>
        <v>#N/A</v>
      </c>
      <c r="N113" t="e">
        <f>VLOOKUP(BD_Soumission!$G113,Tableau_client[],5,FALSE)</f>
        <v>#N/A</v>
      </c>
      <c r="O113" t="e">
        <f>VLOOKUP(BD_Soumission!$G113,Tableau_client[],7,FALSE)</f>
        <v>#N/A</v>
      </c>
      <c r="P113" t="e">
        <f>VLOOKUP(BD_Soumission!$C113,Tableau12[],7,FALSE)</f>
        <v>#N/A</v>
      </c>
      <c r="Q113" t="e">
        <f>VLOOKUP(BD_Soumission!$C113,Tableau12[],8,FALSE)</f>
        <v>#N/A</v>
      </c>
      <c r="R113" s="30"/>
      <c r="S113" t="e">
        <f>VLOOKUP(BD_Soumission!$C113,Tableau12[],3,FALSE)</f>
        <v>#N/A</v>
      </c>
      <c r="T113" s="75"/>
      <c r="Y113" t="str">
        <f>IF(BD_Soumission!$U113&gt;0,(BD_Soumission!$X113-BD_Soumission!$W113)*24,"")</f>
        <v/>
      </c>
      <c r="Z113" s="264"/>
      <c r="AA113" s="122">
        <f>IF(BD_Soumission!$U113&gt;0,IF(BD_Soumission!$V113&gt;0,BD_Soumission!$Y113*BD_Soumission!$V113*BD_Soumission!$Z113,BD_Soumission!$Y113*BD_Soumission!$Z113),0)</f>
        <v>0</v>
      </c>
      <c r="AB113" s="75"/>
      <c r="AG113" t="str">
        <f>IF(BD_Soumission!$AC113&gt;0,(BD_Soumission!$AF113-BD_Soumission!$AE113)*24,"")</f>
        <v/>
      </c>
      <c r="AH113" s="125"/>
      <c r="AI113" s="122">
        <f>IF(BD_Soumission!$AC113&gt;0,IF(BD_Soumission!$AD113&gt;0,BD_Soumission!$AG113*BD_Soumission!$AD113*BD_Soumission!$AH113,BD_Soumission!$AG113*BD_Soumission!$AH113),0)</f>
        <v>0</v>
      </c>
      <c r="AJ113" s="75"/>
      <c r="AO113" t="str">
        <f>IF(BD_Soumission!$AK113&gt;0,(BD_Soumission!$AN113-BD_Soumission!$AM113)*24,"")</f>
        <v/>
      </c>
      <c r="AP113" s="125"/>
      <c r="AQ113" s="122">
        <f>IF(BD_Soumission!$AK113&gt;0,IF(BD_Soumission!$AL113&gt;0,BD_Soumission!$AO113*BD_Soumission!$AL113*BD_Soumission!$AP113,BD_Soumission!$AO113*BD_Soumission!$AP113),0)</f>
        <v>0</v>
      </c>
      <c r="AR113" s="75"/>
      <c r="AW113" t="str">
        <f>IF(BD_Soumission!$AS113&gt;0,(BD_Soumission!$AV113-BD_Soumission!$AU113)*24,"")</f>
        <v/>
      </c>
      <c r="AX113" s="125"/>
      <c r="AY113" s="122">
        <f>IF(BD_Soumission!$AS113&gt;0,IF(BD_Soumission!$AT113&gt;0,BD_Soumission!$AW113*BD_Soumission!$AT113*BD_Soumission!$AX113,BD_Soumission!$AW113*BD_Soumission!$AX113),0)</f>
        <v>0</v>
      </c>
      <c r="AZ113" s="75"/>
      <c r="BE113" t="str">
        <f>IF(BD_Soumission!$BA113&gt;0,(BD_Soumission!$BD113-BD_Soumission!$BC113)*24,"")</f>
        <v/>
      </c>
      <c r="BF113" s="125"/>
      <c r="BG113" s="122">
        <f>IF(BD_Soumission!$BA113&gt;0,IF(BD_Soumission!$BB113&gt;0,BD_Soumission!$BE113*BD_Soumission!$BB113*BD_Soumission!$BF113,BD_Soumission!$BE113*BD_Soumission!$BF113),0)</f>
        <v>0</v>
      </c>
      <c r="BH113" s="75"/>
      <c r="BM113" t="str">
        <f>IF(BD_Soumission!$BI113&gt;0,(BD_Soumission!$BL113-BD_Soumission!$BK113)*24,"")</f>
        <v/>
      </c>
      <c r="BN113" s="125"/>
      <c r="BO113" s="122">
        <f>IF(BD_Soumission!$BI113&gt;0,IF(BD_Soumission!$BJ113&gt;0,BD_Soumission!$BM113*BD_Soumission!$BJ113*BD_Soumission!$BN113,BD_Soumission!$BM113*BD_Soumission!$BN113),0)</f>
        <v>0</v>
      </c>
      <c r="BP113" s="75"/>
      <c r="BU113" t="str">
        <f>IF(BD_Soumission!$BQ113&gt;0,(BD_Soumission!$BT113-BD_Soumission!$BS113)*24,"")</f>
        <v/>
      </c>
      <c r="BV113" s="125"/>
      <c r="BW113" s="122">
        <f>IF(BD_Soumission!$BQ113&gt;0,IF(BD_Soumission!$BR113&gt;0,BD_Soumission!$BU113*BD_Soumission!$BR113*BD_Soumission!$BV113,BD_Soumission!$BU113*BD_Soumission!$BV113),0)</f>
        <v>0</v>
      </c>
      <c r="BX113" s="75"/>
      <c r="CC113" t="str">
        <f>IF(BD_Soumission!$BY113&gt;0,(BD_Soumission!$CB113-BD_Soumission!$CA113)*24,"")</f>
        <v/>
      </c>
      <c r="CD113" s="125"/>
      <c r="CE113" s="122">
        <f>IF(BD_Soumission!$BY113&gt;0,IF(BD_Soumission!$BZ113&gt;0,BD_Soumission!$CC113*BD_Soumission!$BZ113*BD_Soumission!$CD113,BD_Soumission!$CC113*BD_Soumission!$CD113),0)</f>
        <v>0</v>
      </c>
      <c r="CF113" s="75"/>
      <c r="CK113" t="str">
        <f>IF(BD_Soumission!$CG113&gt;0,(BD_Soumission!$CJ113-BD_Soumission!$CI113)*24,"")</f>
        <v/>
      </c>
      <c r="CL113" s="125"/>
      <c r="CM113" s="122">
        <f>IF(BD_Soumission!$CG113&gt;0,IF(BD_Soumission!$CH113&gt;0,BD_Soumission!$CK113*BD_Soumission!$CH113*BD_Soumission!$CL113,BD_Soumission!$CK113*BD_Soumission!$CL113),0)</f>
        <v>0</v>
      </c>
      <c r="CN113" s="75"/>
      <c r="CS113" t="str">
        <f>IF(BD_Soumission!$CO113&gt;0,(BD_Soumission!$CR113-BD_Soumission!$CQ113)*24,"")</f>
        <v/>
      </c>
      <c r="CT113" s="125"/>
      <c r="CU113" s="122">
        <f>IF(BD_Soumission!$CO113&gt;0,IF(BD_Soumission!$CP113&gt;0,BD_Soumission!$CS113*BD_Soumission!$CP113*BD_Soumission!$CT113,BD_Soumission!$CS113*BD_Soumission!$CT113),0)</f>
        <v>0</v>
      </c>
      <c r="CV113" s="75"/>
      <c r="DA113" t="str">
        <f>IF(BD_Soumission!$CW113&gt;0,(BD_Soumission!$CZ113-BD_Soumission!$CY113)*24,"")</f>
        <v/>
      </c>
      <c r="DB113" s="125"/>
      <c r="DC113" s="122">
        <f>IF(BD_Soumission!$CW113&gt;0,IF(BD_Soumission!$CX113&gt;0,BD_Soumission!$DA113*BD_Soumission!$CX113*BD_Soumission!$DB113,BD_Soumission!$DA113*BD_Soumission!$DB113),0)</f>
        <v>0</v>
      </c>
      <c r="DD113" s="75"/>
      <c r="DI113" t="str">
        <f>IF(BD_Soumission!$DE113&gt;0,(BD_Soumission!$DH113-BD_Soumission!$DG113)*24,"")</f>
        <v/>
      </c>
      <c r="DJ113" s="125"/>
      <c r="DK113" s="122">
        <f>IF(BD_Soumission!$DE113&gt;0,IF(BD_Soumission!$DF113&gt;0,BD_Soumission!$DI113*BD_Soumission!$DF113*BD_Soumission!$DJ113,BD_Soumission!$DI113*BD_Soumission!$DJ113),0)</f>
        <v>0</v>
      </c>
      <c r="DL113" s="75"/>
      <c r="DQ113" t="str">
        <f>IF(BD_Soumission!$DM113&gt;0,(BD_Soumission!$DP113-BD_Soumission!$DO113)*24,"")</f>
        <v/>
      </c>
      <c r="DR113" s="125"/>
      <c r="DS113" s="122">
        <f>IF(BD_Soumission!$DM113&gt;0,IF(BD_Soumission!$DN113&gt;0,BD_Soumission!$DQ113*BD_Soumission!$DN113*BD_Soumission!$DR113,BD_Soumission!$DQ113*BD_Soumission!$DR113),0)</f>
        <v>0</v>
      </c>
      <c r="DT113" s="75"/>
      <c r="DY113" t="str">
        <f>IF(BD_Soumission!$DU113&gt;0,(BD_Soumission!$DX113-BD_Soumission!$DW113)*24,"")</f>
        <v/>
      </c>
      <c r="DZ113" s="125"/>
      <c r="EA113" s="122">
        <f>IF(BD_Soumission!$DU113&gt;0,IF(BD_Soumission!$DV113&gt;0,BD_Soumission!$DY113*BD_Soumission!$DV113*BD_Soumission!$DZ113,BD_Soumission!$DY113*BD_Soumission!$DZ113),0)</f>
        <v>0</v>
      </c>
      <c r="EE113" s="122">
        <f>BD_Soumission!$ED113*BD_Soumission!$EC113</f>
        <v>0</v>
      </c>
      <c r="EI113" s="122">
        <f>BD_Soumission!$EH113*BD_Soumission!$EG113</f>
        <v>0</v>
      </c>
      <c r="EM113" s="122">
        <f>BD_Soumission!$EL113*BD_Soumission!$EK113</f>
        <v>0</v>
      </c>
      <c r="EQ113" s="122">
        <f>BD_Soumission!$EP113*BD_Soumission!$EO113</f>
        <v>0</v>
      </c>
      <c r="ET113" s="122">
        <f>IF(BD_Soumission!$ER113&gt;0,BD_Soumission!$ER113*BD_Soumission!$ES113,0)</f>
        <v>0</v>
      </c>
      <c r="EV113" s="122">
        <f>BD_Soumission!$EU113*0.05</f>
        <v>0</v>
      </c>
      <c r="EW113" s="122">
        <f>BD_Soumission!$EU113*0.09975</f>
        <v>0</v>
      </c>
      <c r="EY113" s="47" t="e">
        <f>VLOOKUP(BD_Soumission!$C113,Tableau12[],9,FALSE)</f>
        <v>#N/A</v>
      </c>
    </row>
    <row r="114" spans="1:156" ht="18.75">
      <c r="A114" s="273"/>
      <c r="B114" s="273"/>
      <c r="C114" s="273"/>
      <c r="D114" s="285"/>
      <c r="E114" s="273" t="e">
        <f>VLOOKUP(BD_Soumission!$C114,Tableau12[],6,FALSE)</f>
        <v>#N/A</v>
      </c>
      <c r="F114" s="273" t="e">
        <f>VLOOKUP(BD_Soumission!$C114,Tableau12[],93,FALSE)</f>
        <v>#N/A</v>
      </c>
      <c r="G114" s="273" t="e">
        <f>VLOOKUP(BD_Soumission!$C114,Tableau12[],2,FALSE)</f>
        <v>#N/A</v>
      </c>
      <c r="H114" s="273" t="e">
        <f>VLOOKUP(BD_Soumission!$G114,Tableau_client[],2,FALSE)</f>
        <v>#N/A</v>
      </c>
      <c r="I114" s="273" t="e">
        <f>VLOOKUP(BD_Soumission!$G114,Tableau_client[],3,FALSE)</f>
        <v>#N/A</v>
      </c>
      <c r="J114" s="273" t="e">
        <f>VLOOKUP(BD_Soumission!$G114,Tableau_client[],4,FALSE)</f>
        <v>#N/A</v>
      </c>
      <c r="K114" s="273" t="e">
        <f>VLOOKUP(BD_Soumission!$G114,Tableau_client[],6,FALSE)</f>
        <v>#N/A</v>
      </c>
      <c r="L114" s="273" t="e">
        <f>VLOOKUP(BD_Soumission!$C114,Tableau12[],44,FALSE)</f>
        <v>#N/A</v>
      </c>
      <c r="M114" s="273" t="e">
        <f>VLOOKUP(BD_Soumission!$C114,Tableau12[],45,FALSE)</f>
        <v>#N/A</v>
      </c>
      <c r="N114" s="273" t="e">
        <f>VLOOKUP(BD_Soumission!$G114,Tableau_client[],5,FALSE)</f>
        <v>#N/A</v>
      </c>
      <c r="O114" s="273" t="e">
        <f>VLOOKUP(BD_Soumission!$G114,Tableau_client[],7,FALSE)</f>
        <v>#N/A</v>
      </c>
      <c r="P114" s="273" t="e">
        <f>VLOOKUP(BD_Soumission!$C114,Tableau12[],7,FALSE)</f>
        <v>#N/A</v>
      </c>
      <c r="Q114" s="273" t="e">
        <f>VLOOKUP(BD_Soumission!$C114,Tableau12[],8,FALSE)</f>
        <v>#N/A</v>
      </c>
      <c r="R114" s="286"/>
      <c r="S114" s="273" t="e">
        <f>VLOOKUP(BD_Soumission!$C114,Tableau12[],3,FALSE)</f>
        <v>#N/A</v>
      </c>
      <c r="T114" s="285"/>
      <c r="U114" s="273"/>
      <c r="V114" s="273"/>
      <c r="W114" s="273"/>
      <c r="X114" s="273"/>
      <c r="Y114" s="273" t="str">
        <f>IF(BD_Soumission!$U114&gt;0,(BD_Soumission!$X114-BD_Soumission!$W114)*24,"")</f>
        <v/>
      </c>
      <c r="Z114" s="264"/>
      <c r="AA114" s="290">
        <f>IF(BD_Soumission!$U114&gt;0,IF(BD_Soumission!$V114&gt;0,BD_Soumission!$Y114*BD_Soumission!$V114*BD_Soumission!$Z114,BD_Soumission!$Y114*BD_Soumission!$Z114),0)</f>
        <v>0</v>
      </c>
      <c r="AB114" s="285"/>
      <c r="AC114" s="273"/>
      <c r="AD114" s="273"/>
      <c r="AE114" s="273"/>
      <c r="AF114" s="273"/>
      <c r="AG114" s="273" t="str">
        <f>IF(BD_Soumission!$AC114&gt;0,(BD_Soumission!$AF114-BD_Soumission!$AE114)*24,"")</f>
        <v/>
      </c>
      <c r="AH114" s="125"/>
      <c r="AI114" s="290">
        <f>IF(BD_Soumission!$AC114&gt;0,IF(BD_Soumission!$AD114&gt;0,BD_Soumission!$AG114*BD_Soumission!$AD114*BD_Soumission!$AH114,BD_Soumission!$AG114*BD_Soumission!$AH114),0)</f>
        <v>0</v>
      </c>
      <c r="AJ114" s="285"/>
      <c r="AK114" s="273"/>
      <c r="AL114" s="273"/>
      <c r="AM114" s="273"/>
      <c r="AN114" s="273"/>
      <c r="AO114" s="273" t="str">
        <f>IF(BD_Soumission!$AK114&gt;0,(BD_Soumission!$AN114-BD_Soumission!$AM114)*24,"")</f>
        <v/>
      </c>
      <c r="AP114" s="125"/>
      <c r="AQ114" s="290">
        <f>IF(BD_Soumission!$AK114&gt;0,IF(BD_Soumission!$AL114&gt;0,BD_Soumission!$AO114*BD_Soumission!$AL114*BD_Soumission!$AP114,BD_Soumission!$AO114*BD_Soumission!$AP114),0)</f>
        <v>0</v>
      </c>
      <c r="AR114" s="285"/>
      <c r="AS114" s="273"/>
      <c r="AT114" s="273"/>
      <c r="AU114" s="273"/>
      <c r="AV114" s="273"/>
      <c r="AW114" s="273" t="str">
        <f>IF(BD_Soumission!$AS114&gt;0,(BD_Soumission!$AV114-BD_Soumission!$AU114)*24,"")</f>
        <v/>
      </c>
      <c r="AX114" s="125"/>
      <c r="AY114" s="290">
        <f>IF(BD_Soumission!$AS114&gt;0,IF(BD_Soumission!$AT114&gt;0,BD_Soumission!$AW114*BD_Soumission!$AT114*BD_Soumission!$AX114,BD_Soumission!$AW114*BD_Soumission!$AX114),0)</f>
        <v>0</v>
      </c>
      <c r="AZ114" s="285"/>
      <c r="BA114" s="273"/>
      <c r="BB114" s="273"/>
      <c r="BC114" s="273"/>
      <c r="BD114" s="273"/>
      <c r="BE114" s="273" t="str">
        <f>IF(BD_Soumission!$BA114&gt;0,(BD_Soumission!$BD114-BD_Soumission!$BC114)*24,"")</f>
        <v/>
      </c>
      <c r="BF114" s="125"/>
      <c r="BG114" s="290">
        <f>IF(BD_Soumission!$BA114&gt;0,IF(BD_Soumission!$BB114&gt;0,BD_Soumission!$BE114*BD_Soumission!$BB114*BD_Soumission!$BF114,BD_Soumission!$BE114*BD_Soumission!$BF114),0)</f>
        <v>0</v>
      </c>
      <c r="BH114" s="285"/>
      <c r="BI114" s="273"/>
      <c r="BJ114" s="273"/>
      <c r="BK114" s="273"/>
      <c r="BL114" s="273"/>
      <c r="BM114" s="273" t="str">
        <f>IF(BD_Soumission!$BI114&gt;0,(BD_Soumission!$BL114-BD_Soumission!$BK114)*24,"")</f>
        <v/>
      </c>
      <c r="BN114" s="125"/>
      <c r="BO114" s="290">
        <f>IF(BD_Soumission!$BI114&gt;0,IF(BD_Soumission!$BJ114&gt;0,BD_Soumission!$BM114*BD_Soumission!$BJ114*BD_Soumission!$BN114,BD_Soumission!$BM114*BD_Soumission!$BN114),0)</f>
        <v>0</v>
      </c>
      <c r="BP114" s="285"/>
      <c r="BQ114" s="273"/>
      <c r="BR114" s="273"/>
      <c r="BS114" s="273"/>
      <c r="BT114" s="273"/>
      <c r="BU114" s="273" t="str">
        <f>IF(BD_Soumission!$BQ114&gt;0,(BD_Soumission!$BT114-BD_Soumission!$BS114)*24,"")</f>
        <v/>
      </c>
      <c r="BV114" s="125"/>
      <c r="BW114" s="290">
        <f>IF(BD_Soumission!$BQ114&gt;0,IF(BD_Soumission!$BR114&gt;0,BD_Soumission!$BU114*BD_Soumission!$BR114*BD_Soumission!$BV114,BD_Soumission!$BU114*BD_Soumission!$BV114),0)</f>
        <v>0</v>
      </c>
      <c r="BX114" s="285"/>
      <c r="BY114" s="273"/>
      <c r="BZ114" s="273"/>
      <c r="CA114" s="273"/>
      <c r="CB114" s="273"/>
      <c r="CC114" s="273" t="str">
        <f>IF(BD_Soumission!$BY114&gt;0,(BD_Soumission!$CB114-BD_Soumission!$CA114)*24,"")</f>
        <v/>
      </c>
      <c r="CD114" s="125"/>
      <c r="CE114" s="290">
        <f>IF(BD_Soumission!$BY114&gt;0,IF(BD_Soumission!$BZ114&gt;0,BD_Soumission!$CC114*BD_Soumission!$BZ114*BD_Soumission!$CD114,BD_Soumission!$CC114*BD_Soumission!$CD114),0)</f>
        <v>0</v>
      </c>
      <c r="CF114" s="285"/>
      <c r="CG114" s="273"/>
      <c r="CH114" s="273"/>
      <c r="CI114" s="273"/>
      <c r="CJ114" s="273"/>
      <c r="CK114" s="273" t="str">
        <f>IF(BD_Soumission!$CG114&gt;0,(BD_Soumission!$CJ114-BD_Soumission!$CI114)*24,"")</f>
        <v/>
      </c>
      <c r="CL114" s="125"/>
      <c r="CM114" s="290">
        <f>IF(BD_Soumission!$CG114&gt;0,IF(BD_Soumission!$CH114&gt;0,BD_Soumission!$CK114*BD_Soumission!$CH114*BD_Soumission!$CL114,BD_Soumission!$CK114*BD_Soumission!$CL114),0)</f>
        <v>0</v>
      </c>
      <c r="CN114" s="285"/>
      <c r="CO114" s="273"/>
      <c r="CP114" s="273"/>
      <c r="CQ114" s="273"/>
      <c r="CR114" s="273"/>
      <c r="CS114" s="273" t="str">
        <f>IF(BD_Soumission!$CO114&gt;0,(BD_Soumission!$CR114-BD_Soumission!$CQ114)*24,"")</f>
        <v/>
      </c>
      <c r="CT114" s="125"/>
      <c r="CU114" s="290">
        <f>IF(BD_Soumission!$CO114&gt;0,IF(BD_Soumission!$CP114&gt;0,BD_Soumission!$CS114*BD_Soumission!$CP114*BD_Soumission!$CT114,BD_Soumission!$CS114*BD_Soumission!$CT114),0)</f>
        <v>0</v>
      </c>
      <c r="CV114" s="285"/>
      <c r="CW114" s="273"/>
      <c r="CX114" s="273"/>
      <c r="CY114" s="273"/>
      <c r="CZ114" s="273"/>
      <c r="DA114" s="273" t="str">
        <f>IF(BD_Soumission!$CW114&gt;0,(BD_Soumission!$CZ114-BD_Soumission!$CY114)*24,"")</f>
        <v/>
      </c>
      <c r="DB114" s="125"/>
      <c r="DC114" s="290">
        <f>IF(BD_Soumission!$CW114&gt;0,IF(BD_Soumission!$CX114&gt;0,BD_Soumission!$DA114*BD_Soumission!$CX114*BD_Soumission!$DB114,BD_Soumission!$DA114*BD_Soumission!$DB114),0)</f>
        <v>0</v>
      </c>
      <c r="DD114" s="285"/>
      <c r="DE114" s="273"/>
      <c r="DF114" s="273"/>
      <c r="DG114" s="273"/>
      <c r="DH114" s="273"/>
      <c r="DI114" s="273" t="str">
        <f>IF(BD_Soumission!$DE114&gt;0,(BD_Soumission!$DH114-BD_Soumission!$DG114)*24,"")</f>
        <v/>
      </c>
      <c r="DJ114" s="125"/>
      <c r="DK114" s="290">
        <f>IF(BD_Soumission!$DE114&gt;0,IF(BD_Soumission!$DF114&gt;0,BD_Soumission!$DI114*BD_Soumission!$DF114*BD_Soumission!$DJ114,BD_Soumission!$DI114*BD_Soumission!$DJ114),0)</f>
        <v>0</v>
      </c>
      <c r="DL114" s="285"/>
      <c r="DM114" s="273"/>
      <c r="DN114" s="273"/>
      <c r="DO114" s="273"/>
      <c r="DP114" s="273"/>
      <c r="DQ114" s="273" t="str">
        <f>IF(BD_Soumission!$DM114&gt;0,(BD_Soumission!$DP114-BD_Soumission!$DO114)*24,"")</f>
        <v/>
      </c>
      <c r="DR114" s="125"/>
      <c r="DS114" s="290">
        <f>IF(BD_Soumission!$DM114&gt;0,IF(BD_Soumission!$DN114&gt;0,BD_Soumission!$DQ114*BD_Soumission!$DN114*BD_Soumission!$DR114,BD_Soumission!$DQ114*BD_Soumission!$DR114),0)</f>
        <v>0</v>
      </c>
      <c r="DT114" s="285"/>
      <c r="DU114" s="273"/>
      <c r="DV114" s="273"/>
      <c r="DW114" s="273"/>
      <c r="DX114" s="273"/>
      <c r="DY114" s="273" t="str">
        <f>IF(BD_Soumission!$DU114&gt;0,(BD_Soumission!$DX114-BD_Soumission!$DW114)*24,"")</f>
        <v/>
      </c>
      <c r="DZ114" s="125"/>
      <c r="EA114" s="290">
        <f>IF(BD_Soumission!$DU114&gt;0,IF(BD_Soumission!$DV114&gt;0,BD_Soumission!$DY114*BD_Soumission!$DV114*BD_Soumission!$DZ114,BD_Soumission!$DY114*BD_Soumission!$DZ114),0)</f>
        <v>0</v>
      </c>
      <c r="EB114" s="273"/>
      <c r="EC114" s="273"/>
      <c r="ED114" s="273"/>
      <c r="EE114" s="290">
        <f>BD_Soumission!$ED114*BD_Soumission!$EC114</f>
        <v>0</v>
      </c>
      <c r="EF114" s="273"/>
      <c r="EG114" s="273"/>
      <c r="EH114" s="273"/>
      <c r="EI114" s="290">
        <f>BD_Soumission!$EH114*BD_Soumission!$EG114</f>
        <v>0</v>
      </c>
      <c r="EJ114" s="273"/>
      <c r="EK114" s="273"/>
      <c r="EL114" s="273"/>
      <c r="EM114" s="290">
        <f>BD_Soumission!$EL114*BD_Soumission!$EK114</f>
        <v>0</v>
      </c>
      <c r="EN114" s="273"/>
      <c r="EO114" s="273"/>
      <c r="EP114" s="273"/>
      <c r="EQ114" s="290">
        <f>BD_Soumission!$EP114*BD_Soumission!$EO114</f>
        <v>0</v>
      </c>
      <c r="ER114" s="273"/>
      <c r="ES114" s="273"/>
      <c r="ET114" s="290">
        <f>IF(BD_Soumission!$ER114&gt;0,BD_Soumission!$ER114*BD_Soumission!$ES114,0)</f>
        <v>0</v>
      </c>
      <c r="EU114" s="273"/>
      <c r="EV114" s="290">
        <f>BD_Soumission!$EU114*0.05</f>
        <v>0</v>
      </c>
      <c r="EW114" s="290">
        <f>BD_Soumission!$EU114*0.09975</f>
        <v>0</v>
      </c>
      <c r="EX114" s="273"/>
      <c r="EY114" s="292" t="e">
        <f>VLOOKUP(BD_Soumission!$C114,Tableau12[],9,FALSE)</f>
        <v>#N/A</v>
      </c>
      <c r="EZ114" s="273"/>
    </row>
    <row r="115" spans="1:156" ht="18.75">
      <c r="D115" s="75"/>
      <c r="E115" t="e">
        <f>VLOOKUP(BD_Soumission!$C115,Tableau12[],6,FALSE)</f>
        <v>#N/A</v>
      </c>
      <c r="F115" t="e">
        <f>VLOOKUP(BD_Soumission!$C115,Tableau12[],93,FALSE)</f>
        <v>#N/A</v>
      </c>
      <c r="G115" t="e">
        <f>VLOOKUP(BD_Soumission!$C115,Tableau12[],2,FALSE)</f>
        <v>#N/A</v>
      </c>
      <c r="H115" t="e">
        <f>VLOOKUP(BD_Soumission!$G115,Tableau_client[],2,FALSE)</f>
        <v>#N/A</v>
      </c>
      <c r="I115" t="e">
        <f>VLOOKUP(BD_Soumission!$G115,Tableau_client[],3,FALSE)</f>
        <v>#N/A</v>
      </c>
      <c r="J115" t="e">
        <f>VLOOKUP(BD_Soumission!$G115,Tableau_client[],4,FALSE)</f>
        <v>#N/A</v>
      </c>
      <c r="K115" t="e">
        <f>VLOOKUP(BD_Soumission!$G115,Tableau_client[],6,FALSE)</f>
        <v>#N/A</v>
      </c>
      <c r="L115" t="e">
        <f>VLOOKUP(BD_Soumission!$C115,Tableau12[],44,FALSE)</f>
        <v>#N/A</v>
      </c>
      <c r="M115" t="e">
        <f>VLOOKUP(BD_Soumission!$C115,Tableau12[],45,FALSE)</f>
        <v>#N/A</v>
      </c>
      <c r="N115" t="e">
        <f>VLOOKUP(BD_Soumission!$G115,Tableau_client[],5,FALSE)</f>
        <v>#N/A</v>
      </c>
      <c r="O115" t="e">
        <f>VLOOKUP(BD_Soumission!$G115,Tableau_client[],7,FALSE)</f>
        <v>#N/A</v>
      </c>
      <c r="P115" t="e">
        <f>VLOOKUP(BD_Soumission!$C115,Tableau12[],7,FALSE)</f>
        <v>#N/A</v>
      </c>
      <c r="Q115" t="e">
        <f>VLOOKUP(BD_Soumission!$C115,Tableau12[],8,FALSE)</f>
        <v>#N/A</v>
      </c>
      <c r="R115" s="30"/>
      <c r="S115" t="e">
        <f>VLOOKUP(BD_Soumission!$C115,Tableau12[],3,FALSE)</f>
        <v>#N/A</v>
      </c>
      <c r="T115" s="75"/>
      <c r="Y115" t="str">
        <f>IF(BD_Soumission!$U115&gt;0,(BD_Soumission!$X115-BD_Soumission!$W115)*24,"")</f>
        <v/>
      </c>
      <c r="Z115" s="264"/>
      <c r="AA115" s="122">
        <f>IF(BD_Soumission!$U115&gt;0,IF(BD_Soumission!$V115&gt;0,BD_Soumission!$Y115*BD_Soumission!$V115*BD_Soumission!$Z115,BD_Soumission!$Y115*BD_Soumission!$Z115),0)</f>
        <v>0</v>
      </c>
      <c r="AB115" s="75"/>
      <c r="AG115" t="str">
        <f>IF(BD_Soumission!$AC115&gt;0,(BD_Soumission!$AF115-BD_Soumission!$AE115)*24,"")</f>
        <v/>
      </c>
      <c r="AH115" s="125"/>
      <c r="AI115" s="122">
        <f>IF(BD_Soumission!$AC115&gt;0,IF(BD_Soumission!$AD115&gt;0,BD_Soumission!$AG115*BD_Soumission!$AD115*BD_Soumission!$AH115,BD_Soumission!$AG115*BD_Soumission!$AH115),0)</f>
        <v>0</v>
      </c>
      <c r="AJ115" s="75"/>
      <c r="AO115" t="str">
        <f>IF(BD_Soumission!$AK115&gt;0,(BD_Soumission!$AN115-BD_Soumission!$AM115)*24,"")</f>
        <v/>
      </c>
      <c r="AP115" s="125"/>
      <c r="AQ115" s="122">
        <f>IF(BD_Soumission!$AK115&gt;0,IF(BD_Soumission!$AL115&gt;0,BD_Soumission!$AO115*BD_Soumission!$AL115*BD_Soumission!$AP115,BD_Soumission!$AO115*BD_Soumission!$AP115),0)</f>
        <v>0</v>
      </c>
      <c r="AR115" s="75"/>
      <c r="AW115" t="str">
        <f>IF(BD_Soumission!$AS115&gt;0,(BD_Soumission!$AV115-BD_Soumission!$AU115)*24,"")</f>
        <v/>
      </c>
      <c r="AX115" s="125"/>
      <c r="AY115" s="122">
        <f>IF(BD_Soumission!$AS115&gt;0,IF(BD_Soumission!$AT115&gt;0,BD_Soumission!$AW115*BD_Soumission!$AT115*BD_Soumission!$AX115,BD_Soumission!$AW115*BD_Soumission!$AX115),0)</f>
        <v>0</v>
      </c>
      <c r="AZ115" s="75"/>
      <c r="BE115" t="str">
        <f>IF(BD_Soumission!$BA115&gt;0,(BD_Soumission!$BD115-BD_Soumission!$BC115)*24,"")</f>
        <v/>
      </c>
      <c r="BF115" s="125"/>
      <c r="BG115" s="122">
        <f>IF(BD_Soumission!$BA115&gt;0,IF(BD_Soumission!$BB115&gt;0,BD_Soumission!$BE115*BD_Soumission!$BB115*BD_Soumission!$BF115,BD_Soumission!$BE115*BD_Soumission!$BF115),0)</f>
        <v>0</v>
      </c>
      <c r="BH115" s="75"/>
      <c r="BM115" t="str">
        <f>IF(BD_Soumission!$BI115&gt;0,(BD_Soumission!$BL115-BD_Soumission!$BK115)*24,"")</f>
        <v/>
      </c>
      <c r="BN115" s="125"/>
      <c r="BO115" s="122">
        <f>IF(BD_Soumission!$BI115&gt;0,IF(BD_Soumission!$BJ115&gt;0,BD_Soumission!$BM115*BD_Soumission!$BJ115*BD_Soumission!$BN115,BD_Soumission!$BM115*BD_Soumission!$BN115),0)</f>
        <v>0</v>
      </c>
      <c r="BP115" s="75"/>
      <c r="BU115" t="str">
        <f>IF(BD_Soumission!$BQ115&gt;0,(BD_Soumission!$BT115-BD_Soumission!$BS115)*24,"")</f>
        <v/>
      </c>
      <c r="BV115" s="125"/>
      <c r="BW115" s="122">
        <f>IF(BD_Soumission!$BQ115&gt;0,IF(BD_Soumission!$BR115&gt;0,BD_Soumission!$BU115*BD_Soumission!$BR115*BD_Soumission!$BV115,BD_Soumission!$BU115*BD_Soumission!$BV115),0)</f>
        <v>0</v>
      </c>
      <c r="BX115" s="75"/>
      <c r="CC115" t="str">
        <f>IF(BD_Soumission!$BY115&gt;0,(BD_Soumission!$CB115-BD_Soumission!$CA115)*24,"")</f>
        <v/>
      </c>
      <c r="CD115" s="125"/>
      <c r="CE115" s="122">
        <f>IF(BD_Soumission!$BY115&gt;0,IF(BD_Soumission!$BZ115&gt;0,BD_Soumission!$CC115*BD_Soumission!$BZ115*BD_Soumission!$CD115,BD_Soumission!$CC115*BD_Soumission!$CD115),0)</f>
        <v>0</v>
      </c>
      <c r="CF115" s="75"/>
      <c r="CK115" t="str">
        <f>IF(BD_Soumission!$CG115&gt;0,(BD_Soumission!$CJ115-BD_Soumission!$CI115)*24,"")</f>
        <v/>
      </c>
      <c r="CL115" s="125"/>
      <c r="CM115" s="122">
        <f>IF(BD_Soumission!$CG115&gt;0,IF(BD_Soumission!$CH115&gt;0,BD_Soumission!$CK115*BD_Soumission!$CH115*BD_Soumission!$CL115,BD_Soumission!$CK115*BD_Soumission!$CL115),0)</f>
        <v>0</v>
      </c>
      <c r="CN115" s="75"/>
      <c r="CS115" t="str">
        <f>IF(BD_Soumission!$CO115&gt;0,(BD_Soumission!$CR115-BD_Soumission!$CQ115)*24,"")</f>
        <v/>
      </c>
      <c r="CT115" s="125"/>
      <c r="CU115" s="122">
        <f>IF(BD_Soumission!$CO115&gt;0,IF(BD_Soumission!$CP115&gt;0,BD_Soumission!$CS115*BD_Soumission!$CP115*BD_Soumission!$CT115,BD_Soumission!$CS115*BD_Soumission!$CT115),0)</f>
        <v>0</v>
      </c>
      <c r="CV115" s="75"/>
      <c r="DA115" t="str">
        <f>IF(BD_Soumission!$CW115&gt;0,(BD_Soumission!$CZ115-BD_Soumission!$CY115)*24,"")</f>
        <v/>
      </c>
      <c r="DB115" s="125"/>
      <c r="DC115" s="122">
        <f>IF(BD_Soumission!$CW115&gt;0,IF(BD_Soumission!$CX115&gt;0,BD_Soumission!$DA115*BD_Soumission!$CX115*BD_Soumission!$DB115,BD_Soumission!$DA115*BD_Soumission!$DB115),0)</f>
        <v>0</v>
      </c>
      <c r="DD115" s="75"/>
      <c r="DI115" t="str">
        <f>IF(BD_Soumission!$DE115&gt;0,(BD_Soumission!$DH115-BD_Soumission!$DG115)*24,"")</f>
        <v/>
      </c>
      <c r="DJ115" s="125"/>
      <c r="DK115" s="122">
        <f>IF(BD_Soumission!$DE115&gt;0,IF(BD_Soumission!$DF115&gt;0,BD_Soumission!$DI115*BD_Soumission!$DF115*BD_Soumission!$DJ115,BD_Soumission!$DI115*BD_Soumission!$DJ115),0)</f>
        <v>0</v>
      </c>
      <c r="DL115" s="75"/>
      <c r="DQ115" t="str">
        <f>IF(BD_Soumission!$DM115&gt;0,(BD_Soumission!$DP115-BD_Soumission!$DO115)*24,"")</f>
        <v/>
      </c>
      <c r="DR115" s="125"/>
      <c r="DS115" s="122">
        <f>IF(BD_Soumission!$DM115&gt;0,IF(BD_Soumission!$DN115&gt;0,BD_Soumission!$DQ115*BD_Soumission!$DN115*BD_Soumission!$DR115,BD_Soumission!$DQ115*BD_Soumission!$DR115),0)</f>
        <v>0</v>
      </c>
      <c r="DT115" s="75"/>
      <c r="DY115" t="str">
        <f>IF(BD_Soumission!$DU115&gt;0,(BD_Soumission!$DX115-BD_Soumission!$DW115)*24,"")</f>
        <v/>
      </c>
      <c r="DZ115" s="125"/>
      <c r="EA115" s="122">
        <f>IF(BD_Soumission!$DU115&gt;0,IF(BD_Soumission!$DV115&gt;0,BD_Soumission!$DY115*BD_Soumission!$DV115*BD_Soumission!$DZ115,BD_Soumission!$DY115*BD_Soumission!$DZ115),0)</f>
        <v>0</v>
      </c>
      <c r="EE115" s="122">
        <f>BD_Soumission!$ED115*BD_Soumission!$EC115</f>
        <v>0</v>
      </c>
      <c r="EI115" s="122">
        <f>BD_Soumission!$EH115*BD_Soumission!$EG115</f>
        <v>0</v>
      </c>
      <c r="EM115" s="122">
        <f>BD_Soumission!$EL115*BD_Soumission!$EK115</f>
        <v>0</v>
      </c>
      <c r="EQ115" s="122">
        <f>BD_Soumission!$EP115*BD_Soumission!$EO115</f>
        <v>0</v>
      </c>
      <c r="ET115" s="122">
        <f>IF(BD_Soumission!$ER115&gt;0,BD_Soumission!$ER115*BD_Soumission!$ES115,0)</f>
        <v>0</v>
      </c>
      <c r="EV115" s="122">
        <f>BD_Soumission!$EU115*0.05</f>
        <v>0</v>
      </c>
      <c r="EW115" s="122">
        <f>BD_Soumission!$EU115*0.09975</f>
        <v>0</v>
      </c>
      <c r="EY115" s="47" t="e">
        <f>VLOOKUP(BD_Soumission!$C115,Tableau12[],9,FALSE)</f>
        <v>#N/A</v>
      </c>
    </row>
    <row r="116" spans="1:156" ht="18.75">
      <c r="A116" s="273"/>
      <c r="B116" s="273"/>
      <c r="C116" s="273"/>
      <c r="D116" s="285"/>
      <c r="E116" s="273" t="e">
        <f>VLOOKUP(BD_Soumission!$C116,Tableau12[],6,FALSE)</f>
        <v>#N/A</v>
      </c>
      <c r="F116" s="273" t="e">
        <f>VLOOKUP(BD_Soumission!$C116,Tableau12[],93,FALSE)</f>
        <v>#N/A</v>
      </c>
      <c r="G116" s="273" t="e">
        <f>VLOOKUP(BD_Soumission!$C116,Tableau12[],2,FALSE)</f>
        <v>#N/A</v>
      </c>
      <c r="H116" s="273" t="e">
        <f>VLOOKUP(BD_Soumission!$G116,Tableau_client[],2,FALSE)</f>
        <v>#N/A</v>
      </c>
      <c r="I116" s="273" t="e">
        <f>VLOOKUP(BD_Soumission!$G116,Tableau_client[],3,FALSE)</f>
        <v>#N/A</v>
      </c>
      <c r="J116" s="273" t="e">
        <f>VLOOKUP(BD_Soumission!$G116,Tableau_client[],4,FALSE)</f>
        <v>#N/A</v>
      </c>
      <c r="K116" s="273" t="e">
        <f>VLOOKUP(BD_Soumission!$G116,Tableau_client[],6,FALSE)</f>
        <v>#N/A</v>
      </c>
      <c r="L116" s="273" t="e">
        <f>VLOOKUP(BD_Soumission!$C116,Tableau12[],44,FALSE)</f>
        <v>#N/A</v>
      </c>
      <c r="M116" s="273" t="e">
        <f>VLOOKUP(BD_Soumission!$C116,Tableau12[],45,FALSE)</f>
        <v>#N/A</v>
      </c>
      <c r="N116" s="273" t="e">
        <f>VLOOKUP(BD_Soumission!$G116,Tableau_client[],5,FALSE)</f>
        <v>#N/A</v>
      </c>
      <c r="O116" s="273" t="e">
        <f>VLOOKUP(BD_Soumission!$G116,Tableau_client[],7,FALSE)</f>
        <v>#N/A</v>
      </c>
      <c r="P116" s="273" t="e">
        <f>VLOOKUP(BD_Soumission!$C116,Tableau12[],7,FALSE)</f>
        <v>#N/A</v>
      </c>
      <c r="Q116" s="273" t="e">
        <f>VLOOKUP(BD_Soumission!$C116,Tableau12[],8,FALSE)</f>
        <v>#N/A</v>
      </c>
      <c r="R116" s="286"/>
      <c r="S116" s="273" t="e">
        <f>VLOOKUP(BD_Soumission!$C116,Tableau12[],3,FALSE)</f>
        <v>#N/A</v>
      </c>
      <c r="T116" s="285"/>
      <c r="U116" s="273"/>
      <c r="V116" s="273"/>
      <c r="W116" s="273"/>
      <c r="X116" s="273"/>
      <c r="Y116" s="273" t="str">
        <f>IF(BD_Soumission!$U116&gt;0,(BD_Soumission!$X116-BD_Soumission!$W116)*24,"")</f>
        <v/>
      </c>
      <c r="Z116" s="264"/>
      <c r="AA116" s="290">
        <f>IF(BD_Soumission!$U116&gt;0,IF(BD_Soumission!$V116&gt;0,BD_Soumission!$Y116*BD_Soumission!$V116*BD_Soumission!$Z116,BD_Soumission!$Y116*BD_Soumission!$Z116),0)</f>
        <v>0</v>
      </c>
      <c r="AB116" s="285"/>
      <c r="AC116" s="273"/>
      <c r="AD116" s="273"/>
      <c r="AE116" s="273"/>
      <c r="AF116" s="273"/>
      <c r="AG116" s="273" t="str">
        <f>IF(BD_Soumission!$AC116&gt;0,(BD_Soumission!$AF116-BD_Soumission!$AE116)*24,"")</f>
        <v/>
      </c>
      <c r="AH116" s="125"/>
      <c r="AI116" s="290">
        <f>IF(BD_Soumission!$AC116&gt;0,IF(BD_Soumission!$AD116&gt;0,BD_Soumission!$AG116*BD_Soumission!$AD116*BD_Soumission!$AH116,BD_Soumission!$AG116*BD_Soumission!$AH116),0)</f>
        <v>0</v>
      </c>
      <c r="AJ116" s="285"/>
      <c r="AK116" s="273"/>
      <c r="AL116" s="273"/>
      <c r="AM116" s="273"/>
      <c r="AN116" s="273"/>
      <c r="AO116" s="273" t="str">
        <f>IF(BD_Soumission!$AK116&gt;0,(BD_Soumission!$AN116-BD_Soumission!$AM116)*24,"")</f>
        <v/>
      </c>
      <c r="AP116" s="125"/>
      <c r="AQ116" s="290">
        <f>IF(BD_Soumission!$AK116&gt;0,IF(BD_Soumission!$AL116&gt;0,BD_Soumission!$AO116*BD_Soumission!$AL116*BD_Soumission!$AP116,BD_Soumission!$AO116*BD_Soumission!$AP116),0)</f>
        <v>0</v>
      </c>
      <c r="AR116" s="285"/>
      <c r="AS116" s="273"/>
      <c r="AT116" s="273"/>
      <c r="AU116" s="273"/>
      <c r="AV116" s="273"/>
      <c r="AW116" s="273" t="str">
        <f>IF(BD_Soumission!$AS116&gt;0,(BD_Soumission!$AV116-BD_Soumission!$AU116)*24,"")</f>
        <v/>
      </c>
      <c r="AX116" s="125"/>
      <c r="AY116" s="290">
        <f>IF(BD_Soumission!$AS116&gt;0,IF(BD_Soumission!$AT116&gt;0,BD_Soumission!$AW116*BD_Soumission!$AT116*BD_Soumission!$AX116,BD_Soumission!$AW116*BD_Soumission!$AX116),0)</f>
        <v>0</v>
      </c>
      <c r="AZ116" s="285"/>
      <c r="BA116" s="273"/>
      <c r="BB116" s="273"/>
      <c r="BC116" s="273"/>
      <c r="BD116" s="273"/>
      <c r="BE116" s="273" t="str">
        <f>IF(BD_Soumission!$BA116&gt;0,(BD_Soumission!$BD116-BD_Soumission!$BC116)*24,"")</f>
        <v/>
      </c>
      <c r="BF116" s="125"/>
      <c r="BG116" s="290">
        <f>IF(BD_Soumission!$BA116&gt;0,IF(BD_Soumission!$BB116&gt;0,BD_Soumission!$BE116*BD_Soumission!$BB116*BD_Soumission!$BF116,BD_Soumission!$BE116*BD_Soumission!$BF116),0)</f>
        <v>0</v>
      </c>
      <c r="BH116" s="285"/>
      <c r="BI116" s="273"/>
      <c r="BJ116" s="273"/>
      <c r="BK116" s="273"/>
      <c r="BL116" s="273"/>
      <c r="BM116" s="273" t="str">
        <f>IF(BD_Soumission!$BI116&gt;0,(BD_Soumission!$BL116-BD_Soumission!$BK116)*24,"")</f>
        <v/>
      </c>
      <c r="BN116" s="125"/>
      <c r="BO116" s="290">
        <f>IF(BD_Soumission!$BI116&gt;0,IF(BD_Soumission!$BJ116&gt;0,BD_Soumission!$BM116*BD_Soumission!$BJ116*BD_Soumission!$BN116,BD_Soumission!$BM116*BD_Soumission!$BN116),0)</f>
        <v>0</v>
      </c>
      <c r="BP116" s="285"/>
      <c r="BQ116" s="273"/>
      <c r="BR116" s="273"/>
      <c r="BS116" s="273"/>
      <c r="BT116" s="273"/>
      <c r="BU116" s="273" t="str">
        <f>IF(BD_Soumission!$BQ116&gt;0,(BD_Soumission!$BT116-BD_Soumission!$BS116)*24,"")</f>
        <v/>
      </c>
      <c r="BV116" s="125"/>
      <c r="BW116" s="290">
        <f>IF(BD_Soumission!$BQ116&gt;0,IF(BD_Soumission!$BR116&gt;0,BD_Soumission!$BU116*BD_Soumission!$BR116*BD_Soumission!$BV116,BD_Soumission!$BU116*BD_Soumission!$BV116),0)</f>
        <v>0</v>
      </c>
      <c r="BX116" s="285"/>
      <c r="BY116" s="273"/>
      <c r="BZ116" s="273"/>
      <c r="CA116" s="273"/>
      <c r="CB116" s="273"/>
      <c r="CC116" s="273" t="str">
        <f>IF(BD_Soumission!$BY116&gt;0,(BD_Soumission!$CB116-BD_Soumission!$CA116)*24,"")</f>
        <v/>
      </c>
      <c r="CD116" s="125"/>
      <c r="CE116" s="290">
        <f>IF(BD_Soumission!$BY116&gt;0,IF(BD_Soumission!$BZ116&gt;0,BD_Soumission!$CC116*BD_Soumission!$BZ116*BD_Soumission!$CD116,BD_Soumission!$CC116*BD_Soumission!$CD116),0)</f>
        <v>0</v>
      </c>
      <c r="CF116" s="285"/>
      <c r="CG116" s="273"/>
      <c r="CH116" s="273"/>
      <c r="CI116" s="273"/>
      <c r="CJ116" s="273"/>
      <c r="CK116" s="273" t="str">
        <f>IF(BD_Soumission!$CG116&gt;0,(BD_Soumission!$CJ116-BD_Soumission!$CI116)*24,"")</f>
        <v/>
      </c>
      <c r="CL116" s="125"/>
      <c r="CM116" s="290">
        <f>IF(BD_Soumission!$CG116&gt;0,IF(BD_Soumission!$CH116&gt;0,BD_Soumission!$CK116*BD_Soumission!$CH116*BD_Soumission!$CL116,BD_Soumission!$CK116*BD_Soumission!$CL116),0)</f>
        <v>0</v>
      </c>
      <c r="CN116" s="285"/>
      <c r="CO116" s="273"/>
      <c r="CP116" s="273"/>
      <c r="CQ116" s="273"/>
      <c r="CR116" s="273"/>
      <c r="CS116" s="273" t="str">
        <f>IF(BD_Soumission!$CO116&gt;0,(BD_Soumission!$CR116-BD_Soumission!$CQ116)*24,"")</f>
        <v/>
      </c>
      <c r="CT116" s="125"/>
      <c r="CU116" s="290">
        <f>IF(BD_Soumission!$CO116&gt;0,IF(BD_Soumission!$CP116&gt;0,BD_Soumission!$CS116*BD_Soumission!$CP116*BD_Soumission!$CT116,BD_Soumission!$CS116*BD_Soumission!$CT116),0)</f>
        <v>0</v>
      </c>
      <c r="CV116" s="285"/>
      <c r="CW116" s="273"/>
      <c r="CX116" s="273"/>
      <c r="CY116" s="273"/>
      <c r="CZ116" s="273"/>
      <c r="DA116" s="273" t="str">
        <f>IF(BD_Soumission!$CW116&gt;0,(BD_Soumission!$CZ116-BD_Soumission!$CY116)*24,"")</f>
        <v/>
      </c>
      <c r="DB116" s="125"/>
      <c r="DC116" s="290">
        <f>IF(BD_Soumission!$CW116&gt;0,IF(BD_Soumission!$CX116&gt;0,BD_Soumission!$DA116*BD_Soumission!$CX116*BD_Soumission!$DB116,BD_Soumission!$DA116*BD_Soumission!$DB116),0)</f>
        <v>0</v>
      </c>
      <c r="DD116" s="285"/>
      <c r="DE116" s="273"/>
      <c r="DF116" s="273"/>
      <c r="DG116" s="273"/>
      <c r="DH116" s="273"/>
      <c r="DI116" s="273" t="str">
        <f>IF(BD_Soumission!$DE116&gt;0,(BD_Soumission!$DH116-BD_Soumission!$DG116)*24,"")</f>
        <v/>
      </c>
      <c r="DJ116" s="125"/>
      <c r="DK116" s="290">
        <f>IF(BD_Soumission!$DE116&gt;0,IF(BD_Soumission!$DF116&gt;0,BD_Soumission!$DI116*BD_Soumission!$DF116*BD_Soumission!$DJ116,BD_Soumission!$DI116*BD_Soumission!$DJ116),0)</f>
        <v>0</v>
      </c>
      <c r="DL116" s="285"/>
      <c r="DM116" s="273"/>
      <c r="DN116" s="273"/>
      <c r="DO116" s="273"/>
      <c r="DP116" s="273"/>
      <c r="DQ116" s="273" t="str">
        <f>IF(BD_Soumission!$DM116&gt;0,(BD_Soumission!$DP116-BD_Soumission!$DO116)*24,"")</f>
        <v/>
      </c>
      <c r="DR116" s="125"/>
      <c r="DS116" s="290">
        <f>IF(BD_Soumission!$DM116&gt;0,IF(BD_Soumission!$DN116&gt;0,BD_Soumission!$DQ116*BD_Soumission!$DN116*BD_Soumission!$DR116,BD_Soumission!$DQ116*BD_Soumission!$DR116),0)</f>
        <v>0</v>
      </c>
      <c r="DT116" s="285"/>
      <c r="DU116" s="273"/>
      <c r="DV116" s="273"/>
      <c r="DW116" s="273"/>
      <c r="DX116" s="273"/>
      <c r="DY116" s="273" t="str">
        <f>IF(BD_Soumission!$DU116&gt;0,(BD_Soumission!$DX116-BD_Soumission!$DW116)*24,"")</f>
        <v/>
      </c>
      <c r="DZ116" s="125"/>
      <c r="EA116" s="290">
        <f>IF(BD_Soumission!$DU116&gt;0,IF(BD_Soumission!$DV116&gt;0,BD_Soumission!$DY116*BD_Soumission!$DV116*BD_Soumission!$DZ116,BD_Soumission!$DY116*BD_Soumission!$DZ116),0)</f>
        <v>0</v>
      </c>
      <c r="EB116" s="273"/>
      <c r="EC116" s="273"/>
      <c r="ED116" s="273"/>
      <c r="EE116" s="290">
        <f>BD_Soumission!$ED116*BD_Soumission!$EC116</f>
        <v>0</v>
      </c>
      <c r="EF116" s="273"/>
      <c r="EG116" s="273"/>
      <c r="EH116" s="273"/>
      <c r="EI116" s="290">
        <f>BD_Soumission!$EH116*BD_Soumission!$EG116</f>
        <v>0</v>
      </c>
      <c r="EJ116" s="273"/>
      <c r="EK116" s="273"/>
      <c r="EL116" s="273"/>
      <c r="EM116" s="290">
        <f>BD_Soumission!$EL116*BD_Soumission!$EK116</f>
        <v>0</v>
      </c>
      <c r="EN116" s="273"/>
      <c r="EO116" s="273"/>
      <c r="EP116" s="273"/>
      <c r="EQ116" s="290">
        <f>BD_Soumission!$EP116*BD_Soumission!$EO116</f>
        <v>0</v>
      </c>
      <c r="ER116" s="273"/>
      <c r="ES116" s="273"/>
      <c r="ET116" s="290">
        <f>IF(BD_Soumission!$ER116&gt;0,BD_Soumission!$ER116*BD_Soumission!$ES116,0)</f>
        <v>0</v>
      </c>
      <c r="EU116" s="273"/>
      <c r="EV116" s="290">
        <f>BD_Soumission!$EU116*0.05</f>
        <v>0</v>
      </c>
      <c r="EW116" s="290">
        <f>BD_Soumission!$EU116*0.09975</f>
        <v>0</v>
      </c>
      <c r="EX116" s="273"/>
      <c r="EY116" s="292" t="e">
        <f>VLOOKUP(BD_Soumission!$C116,Tableau12[],9,FALSE)</f>
        <v>#N/A</v>
      </c>
      <c r="EZ116" s="273"/>
    </row>
    <row r="117" spans="1:156" ht="18.75">
      <c r="D117" s="75"/>
      <c r="E117" t="e">
        <f>VLOOKUP(BD_Soumission!$C117,Tableau12[],6,FALSE)</f>
        <v>#N/A</v>
      </c>
      <c r="F117" t="e">
        <f>VLOOKUP(BD_Soumission!$C117,Tableau12[],93,FALSE)</f>
        <v>#N/A</v>
      </c>
      <c r="G117" t="e">
        <f>VLOOKUP(BD_Soumission!$C117,Tableau12[],2,FALSE)</f>
        <v>#N/A</v>
      </c>
      <c r="H117" t="e">
        <f>VLOOKUP(BD_Soumission!$G117,Tableau_client[],2,FALSE)</f>
        <v>#N/A</v>
      </c>
      <c r="I117" t="e">
        <f>VLOOKUP(BD_Soumission!$G117,Tableau_client[],3,FALSE)</f>
        <v>#N/A</v>
      </c>
      <c r="J117" t="e">
        <f>VLOOKUP(BD_Soumission!$G117,Tableau_client[],4,FALSE)</f>
        <v>#N/A</v>
      </c>
      <c r="K117" t="e">
        <f>VLOOKUP(BD_Soumission!$G117,Tableau_client[],6,FALSE)</f>
        <v>#N/A</v>
      </c>
      <c r="L117" t="e">
        <f>VLOOKUP(BD_Soumission!$C117,Tableau12[],44,FALSE)</f>
        <v>#N/A</v>
      </c>
      <c r="M117" t="e">
        <f>VLOOKUP(BD_Soumission!$C117,Tableau12[],45,FALSE)</f>
        <v>#N/A</v>
      </c>
      <c r="N117" t="e">
        <f>VLOOKUP(BD_Soumission!$G117,Tableau_client[],5,FALSE)</f>
        <v>#N/A</v>
      </c>
      <c r="O117" t="e">
        <f>VLOOKUP(BD_Soumission!$G117,Tableau_client[],7,FALSE)</f>
        <v>#N/A</v>
      </c>
      <c r="P117" t="e">
        <f>VLOOKUP(BD_Soumission!$C117,Tableau12[],7,FALSE)</f>
        <v>#N/A</v>
      </c>
      <c r="Q117" t="e">
        <f>VLOOKUP(BD_Soumission!$C117,Tableau12[],8,FALSE)</f>
        <v>#N/A</v>
      </c>
      <c r="R117" s="30"/>
      <c r="S117" t="e">
        <f>VLOOKUP(BD_Soumission!$C117,Tableau12[],3,FALSE)</f>
        <v>#N/A</v>
      </c>
      <c r="T117" s="75"/>
      <c r="Y117" t="str">
        <f>IF(BD_Soumission!$U117&gt;0,(BD_Soumission!$X117-BD_Soumission!$W117)*24,"")</f>
        <v/>
      </c>
      <c r="Z117" s="264"/>
      <c r="AA117" s="122">
        <f>IF(BD_Soumission!$U117&gt;0,IF(BD_Soumission!$V117&gt;0,BD_Soumission!$Y117*BD_Soumission!$V117*BD_Soumission!$Z117,BD_Soumission!$Y117*BD_Soumission!$Z117),0)</f>
        <v>0</v>
      </c>
      <c r="AB117" s="75"/>
      <c r="AG117" t="str">
        <f>IF(BD_Soumission!$AC117&gt;0,(BD_Soumission!$AF117-BD_Soumission!$AE117)*24,"")</f>
        <v/>
      </c>
      <c r="AH117" s="125"/>
      <c r="AI117" s="122">
        <f>IF(BD_Soumission!$AC117&gt;0,IF(BD_Soumission!$AD117&gt;0,BD_Soumission!$AG117*BD_Soumission!$AD117*BD_Soumission!$AH117,BD_Soumission!$AG117*BD_Soumission!$AH117),0)</f>
        <v>0</v>
      </c>
      <c r="AJ117" s="75"/>
      <c r="AO117" t="str">
        <f>IF(BD_Soumission!$AK117&gt;0,(BD_Soumission!$AN117-BD_Soumission!$AM117)*24,"")</f>
        <v/>
      </c>
      <c r="AP117" s="125"/>
      <c r="AQ117" s="122">
        <f>IF(BD_Soumission!$AK117&gt;0,IF(BD_Soumission!$AL117&gt;0,BD_Soumission!$AO117*BD_Soumission!$AL117*BD_Soumission!$AP117,BD_Soumission!$AO117*BD_Soumission!$AP117),0)</f>
        <v>0</v>
      </c>
      <c r="AR117" s="75"/>
      <c r="AW117" t="str">
        <f>IF(BD_Soumission!$AS117&gt;0,(BD_Soumission!$AV117-BD_Soumission!$AU117)*24,"")</f>
        <v/>
      </c>
      <c r="AX117" s="125"/>
      <c r="AY117" s="122">
        <f>IF(BD_Soumission!$AS117&gt;0,IF(BD_Soumission!$AT117&gt;0,BD_Soumission!$AW117*BD_Soumission!$AT117*BD_Soumission!$AX117,BD_Soumission!$AW117*BD_Soumission!$AX117),0)</f>
        <v>0</v>
      </c>
      <c r="AZ117" s="75"/>
      <c r="BE117" t="str">
        <f>IF(BD_Soumission!$BA117&gt;0,(BD_Soumission!$BD117-BD_Soumission!$BC117)*24,"")</f>
        <v/>
      </c>
      <c r="BF117" s="125"/>
      <c r="BG117" s="122">
        <f>IF(BD_Soumission!$BA117&gt;0,IF(BD_Soumission!$BB117&gt;0,BD_Soumission!$BE117*BD_Soumission!$BB117*BD_Soumission!$BF117,BD_Soumission!$BE117*BD_Soumission!$BF117),0)</f>
        <v>0</v>
      </c>
      <c r="BH117" s="75"/>
      <c r="BM117" t="str">
        <f>IF(BD_Soumission!$BI117&gt;0,(BD_Soumission!$BL117-BD_Soumission!$BK117)*24,"")</f>
        <v/>
      </c>
      <c r="BN117" s="125"/>
      <c r="BO117" s="122">
        <f>IF(BD_Soumission!$BI117&gt;0,IF(BD_Soumission!$BJ117&gt;0,BD_Soumission!$BM117*BD_Soumission!$BJ117*BD_Soumission!$BN117,BD_Soumission!$BM117*BD_Soumission!$BN117),0)</f>
        <v>0</v>
      </c>
      <c r="BP117" s="75"/>
      <c r="BU117" t="str">
        <f>IF(BD_Soumission!$BQ117&gt;0,(BD_Soumission!$BT117-BD_Soumission!$BS117)*24,"")</f>
        <v/>
      </c>
      <c r="BV117" s="125"/>
      <c r="BW117" s="122">
        <f>IF(BD_Soumission!$BQ117&gt;0,IF(BD_Soumission!$BR117&gt;0,BD_Soumission!$BU117*BD_Soumission!$BR117*BD_Soumission!$BV117,BD_Soumission!$BU117*BD_Soumission!$BV117),0)</f>
        <v>0</v>
      </c>
      <c r="BX117" s="75"/>
      <c r="CC117" t="str">
        <f>IF(BD_Soumission!$BY117&gt;0,(BD_Soumission!$CB117-BD_Soumission!$CA117)*24,"")</f>
        <v/>
      </c>
      <c r="CD117" s="125"/>
      <c r="CE117" s="122">
        <f>IF(BD_Soumission!$BY117&gt;0,IF(BD_Soumission!$BZ117&gt;0,BD_Soumission!$CC117*BD_Soumission!$BZ117*BD_Soumission!$CD117,BD_Soumission!$CC117*BD_Soumission!$CD117),0)</f>
        <v>0</v>
      </c>
      <c r="CF117" s="75"/>
      <c r="CK117" t="str">
        <f>IF(BD_Soumission!$CG117&gt;0,(BD_Soumission!$CJ117-BD_Soumission!$CI117)*24,"")</f>
        <v/>
      </c>
      <c r="CL117" s="125"/>
      <c r="CM117" s="122">
        <f>IF(BD_Soumission!$CG117&gt;0,IF(BD_Soumission!$CH117&gt;0,BD_Soumission!$CK117*BD_Soumission!$CH117*BD_Soumission!$CL117,BD_Soumission!$CK117*BD_Soumission!$CL117),0)</f>
        <v>0</v>
      </c>
      <c r="CN117" s="75"/>
      <c r="CS117" t="str">
        <f>IF(BD_Soumission!$CO117&gt;0,(BD_Soumission!$CR117-BD_Soumission!$CQ117)*24,"")</f>
        <v/>
      </c>
      <c r="CT117" s="125"/>
      <c r="CU117" s="122">
        <f>IF(BD_Soumission!$CO117&gt;0,IF(BD_Soumission!$CP117&gt;0,BD_Soumission!$CS117*BD_Soumission!$CP117*BD_Soumission!$CT117,BD_Soumission!$CS117*BD_Soumission!$CT117),0)</f>
        <v>0</v>
      </c>
      <c r="CV117" s="75"/>
      <c r="DA117" t="str">
        <f>IF(BD_Soumission!$CW117&gt;0,(BD_Soumission!$CZ117-BD_Soumission!$CY117)*24,"")</f>
        <v/>
      </c>
      <c r="DB117" s="125"/>
      <c r="DC117" s="122">
        <f>IF(BD_Soumission!$CW117&gt;0,IF(BD_Soumission!$CX117&gt;0,BD_Soumission!$DA117*BD_Soumission!$CX117*BD_Soumission!$DB117,BD_Soumission!$DA117*BD_Soumission!$DB117),0)</f>
        <v>0</v>
      </c>
      <c r="DD117" s="75"/>
      <c r="DI117" t="str">
        <f>IF(BD_Soumission!$DE117&gt;0,(BD_Soumission!$DH117-BD_Soumission!$DG117)*24,"")</f>
        <v/>
      </c>
      <c r="DJ117" s="125"/>
      <c r="DK117" s="122">
        <f>IF(BD_Soumission!$DE117&gt;0,IF(BD_Soumission!$DF117&gt;0,BD_Soumission!$DI117*BD_Soumission!$DF117*BD_Soumission!$DJ117,BD_Soumission!$DI117*BD_Soumission!$DJ117),0)</f>
        <v>0</v>
      </c>
      <c r="DL117" s="75"/>
      <c r="DQ117" t="str">
        <f>IF(BD_Soumission!$DM117&gt;0,(BD_Soumission!$DP117-BD_Soumission!$DO117)*24,"")</f>
        <v/>
      </c>
      <c r="DR117" s="125"/>
      <c r="DS117" s="122">
        <f>IF(BD_Soumission!$DM117&gt;0,IF(BD_Soumission!$DN117&gt;0,BD_Soumission!$DQ117*BD_Soumission!$DN117*BD_Soumission!$DR117,BD_Soumission!$DQ117*BD_Soumission!$DR117),0)</f>
        <v>0</v>
      </c>
      <c r="DT117" s="75"/>
      <c r="DY117" t="str">
        <f>IF(BD_Soumission!$DU117&gt;0,(BD_Soumission!$DX117-BD_Soumission!$DW117)*24,"")</f>
        <v/>
      </c>
      <c r="DZ117" s="125"/>
      <c r="EA117" s="122">
        <f>IF(BD_Soumission!$DU117&gt;0,IF(BD_Soumission!$DV117&gt;0,BD_Soumission!$DY117*BD_Soumission!$DV117*BD_Soumission!$DZ117,BD_Soumission!$DY117*BD_Soumission!$DZ117),0)</f>
        <v>0</v>
      </c>
      <c r="EE117" s="122">
        <f>BD_Soumission!$ED117*BD_Soumission!$EC117</f>
        <v>0</v>
      </c>
      <c r="EI117" s="122">
        <f>BD_Soumission!$EH117*BD_Soumission!$EG117</f>
        <v>0</v>
      </c>
      <c r="EM117" s="122">
        <f>BD_Soumission!$EL117*BD_Soumission!$EK117</f>
        <v>0</v>
      </c>
      <c r="EQ117" s="122">
        <f>BD_Soumission!$EP117*BD_Soumission!$EO117</f>
        <v>0</v>
      </c>
      <c r="ET117" s="122">
        <f>IF(BD_Soumission!$ER117&gt;0,BD_Soumission!$ER117*BD_Soumission!$ES117,0)</f>
        <v>0</v>
      </c>
      <c r="EV117" s="122">
        <f>BD_Soumission!$EU117*0.05</f>
        <v>0</v>
      </c>
      <c r="EW117" s="122">
        <f>BD_Soumission!$EU117*0.09975</f>
        <v>0</v>
      </c>
      <c r="EY117" s="47" t="e">
        <f>VLOOKUP(BD_Soumission!$C117,Tableau12[],9,FALSE)</f>
        <v>#N/A</v>
      </c>
    </row>
    <row r="118" spans="1:156" ht="18.75">
      <c r="A118" s="273"/>
      <c r="B118" s="273"/>
      <c r="C118" s="273"/>
      <c r="D118" s="285"/>
      <c r="E118" s="273" t="e">
        <f>VLOOKUP(BD_Soumission!$C118,Tableau12[],6,FALSE)</f>
        <v>#N/A</v>
      </c>
      <c r="F118" s="273" t="e">
        <f>VLOOKUP(BD_Soumission!$C118,Tableau12[],93,FALSE)</f>
        <v>#N/A</v>
      </c>
      <c r="G118" s="273" t="e">
        <f>VLOOKUP(BD_Soumission!$C118,Tableau12[],2,FALSE)</f>
        <v>#N/A</v>
      </c>
      <c r="H118" s="273" t="e">
        <f>VLOOKUP(BD_Soumission!$G118,Tableau_client[],2,FALSE)</f>
        <v>#N/A</v>
      </c>
      <c r="I118" s="273" t="e">
        <f>VLOOKUP(BD_Soumission!$G118,Tableau_client[],3,FALSE)</f>
        <v>#N/A</v>
      </c>
      <c r="J118" s="273" t="e">
        <f>VLOOKUP(BD_Soumission!$G118,Tableau_client[],4,FALSE)</f>
        <v>#N/A</v>
      </c>
      <c r="K118" s="273" t="e">
        <f>VLOOKUP(BD_Soumission!$G118,Tableau_client[],6,FALSE)</f>
        <v>#N/A</v>
      </c>
      <c r="L118" s="273" t="e">
        <f>VLOOKUP(BD_Soumission!$C118,Tableau12[],44,FALSE)</f>
        <v>#N/A</v>
      </c>
      <c r="M118" s="273" t="e">
        <f>VLOOKUP(BD_Soumission!$C118,Tableau12[],45,FALSE)</f>
        <v>#N/A</v>
      </c>
      <c r="N118" s="273" t="e">
        <f>VLOOKUP(BD_Soumission!$G118,Tableau_client[],5,FALSE)</f>
        <v>#N/A</v>
      </c>
      <c r="O118" s="273" t="e">
        <f>VLOOKUP(BD_Soumission!$G118,Tableau_client[],7,FALSE)</f>
        <v>#N/A</v>
      </c>
      <c r="P118" s="273" t="e">
        <f>VLOOKUP(BD_Soumission!$C118,Tableau12[],7,FALSE)</f>
        <v>#N/A</v>
      </c>
      <c r="Q118" s="273" t="e">
        <f>VLOOKUP(BD_Soumission!$C118,Tableau12[],8,FALSE)</f>
        <v>#N/A</v>
      </c>
      <c r="R118" s="286"/>
      <c r="S118" s="273" t="e">
        <f>VLOOKUP(BD_Soumission!$C118,Tableau12[],3,FALSE)</f>
        <v>#N/A</v>
      </c>
      <c r="T118" s="285"/>
      <c r="U118" s="273"/>
      <c r="V118" s="273"/>
      <c r="W118" s="273"/>
      <c r="X118" s="273"/>
      <c r="Y118" s="273" t="str">
        <f>IF(BD_Soumission!$U118&gt;0,(BD_Soumission!$X118-BD_Soumission!$W118)*24,"")</f>
        <v/>
      </c>
      <c r="Z118" s="264"/>
      <c r="AA118" s="290">
        <f>IF(BD_Soumission!$U118&gt;0,IF(BD_Soumission!$V118&gt;0,BD_Soumission!$Y118*BD_Soumission!$V118*BD_Soumission!$Z118,BD_Soumission!$Y118*BD_Soumission!$Z118),0)</f>
        <v>0</v>
      </c>
      <c r="AB118" s="285"/>
      <c r="AC118" s="273"/>
      <c r="AD118" s="273"/>
      <c r="AE118" s="273"/>
      <c r="AF118" s="273"/>
      <c r="AG118" s="273" t="str">
        <f>IF(BD_Soumission!$AC118&gt;0,(BD_Soumission!$AF118-BD_Soumission!$AE118)*24,"")</f>
        <v/>
      </c>
      <c r="AH118" s="125"/>
      <c r="AI118" s="290">
        <f>IF(BD_Soumission!$AC118&gt;0,IF(BD_Soumission!$AD118&gt;0,BD_Soumission!$AG118*BD_Soumission!$AD118*BD_Soumission!$AH118,BD_Soumission!$AG118*BD_Soumission!$AH118),0)</f>
        <v>0</v>
      </c>
      <c r="AJ118" s="285"/>
      <c r="AK118" s="273"/>
      <c r="AL118" s="273"/>
      <c r="AM118" s="273"/>
      <c r="AN118" s="273"/>
      <c r="AO118" s="273" t="str">
        <f>IF(BD_Soumission!$AK118&gt;0,(BD_Soumission!$AN118-BD_Soumission!$AM118)*24,"")</f>
        <v/>
      </c>
      <c r="AP118" s="125"/>
      <c r="AQ118" s="290">
        <f>IF(BD_Soumission!$AK118&gt;0,IF(BD_Soumission!$AL118&gt;0,BD_Soumission!$AO118*BD_Soumission!$AL118*BD_Soumission!$AP118,BD_Soumission!$AO118*BD_Soumission!$AP118),0)</f>
        <v>0</v>
      </c>
      <c r="AR118" s="285"/>
      <c r="AS118" s="273"/>
      <c r="AT118" s="273"/>
      <c r="AU118" s="273"/>
      <c r="AV118" s="273"/>
      <c r="AW118" s="273" t="str">
        <f>IF(BD_Soumission!$AS118&gt;0,(BD_Soumission!$AV118-BD_Soumission!$AU118)*24,"")</f>
        <v/>
      </c>
      <c r="AX118" s="125"/>
      <c r="AY118" s="290">
        <f>IF(BD_Soumission!$AS118&gt;0,IF(BD_Soumission!$AT118&gt;0,BD_Soumission!$AW118*BD_Soumission!$AT118*BD_Soumission!$AX118,BD_Soumission!$AW118*BD_Soumission!$AX118),0)</f>
        <v>0</v>
      </c>
      <c r="AZ118" s="285"/>
      <c r="BA118" s="273"/>
      <c r="BB118" s="273"/>
      <c r="BC118" s="273"/>
      <c r="BD118" s="273"/>
      <c r="BE118" s="273" t="str">
        <f>IF(BD_Soumission!$BA118&gt;0,(BD_Soumission!$BD118-BD_Soumission!$BC118)*24,"")</f>
        <v/>
      </c>
      <c r="BF118" s="125"/>
      <c r="BG118" s="290">
        <f>IF(BD_Soumission!$BA118&gt;0,IF(BD_Soumission!$BB118&gt;0,BD_Soumission!$BE118*BD_Soumission!$BB118*BD_Soumission!$BF118,BD_Soumission!$BE118*BD_Soumission!$BF118),0)</f>
        <v>0</v>
      </c>
      <c r="BH118" s="285"/>
      <c r="BI118" s="273"/>
      <c r="BJ118" s="273"/>
      <c r="BK118" s="273"/>
      <c r="BL118" s="273"/>
      <c r="BM118" s="273" t="str">
        <f>IF(BD_Soumission!$BI118&gt;0,(BD_Soumission!$BL118-BD_Soumission!$BK118)*24,"")</f>
        <v/>
      </c>
      <c r="BN118" s="125"/>
      <c r="BO118" s="290">
        <f>IF(BD_Soumission!$BI118&gt;0,IF(BD_Soumission!$BJ118&gt;0,BD_Soumission!$BM118*BD_Soumission!$BJ118*BD_Soumission!$BN118,BD_Soumission!$BM118*BD_Soumission!$BN118),0)</f>
        <v>0</v>
      </c>
      <c r="BP118" s="285"/>
      <c r="BQ118" s="273"/>
      <c r="BR118" s="273"/>
      <c r="BS118" s="273"/>
      <c r="BT118" s="273"/>
      <c r="BU118" s="273" t="str">
        <f>IF(BD_Soumission!$BQ118&gt;0,(BD_Soumission!$BT118-BD_Soumission!$BS118)*24,"")</f>
        <v/>
      </c>
      <c r="BV118" s="125"/>
      <c r="BW118" s="290">
        <f>IF(BD_Soumission!$BQ118&gt;0,IF(BD_Soumission!$BR118&gt;0,BD_Soumission!$BU118*BD_Soumission!$BR118*BD_Soumission!$BV118,BD_Soumission!$BU118*BD_Soumission!$BV118),0)</f>
        <v>0</v>
      </c>
      <c r="BX118" s="285"/>
      <c r="BY118" s="273"/>
      <c r="BZ118" s="273"/>
      <c r="CA118" s="273"/>
      <c r="CB118" s="273"/>
      <c r="CC118" s="273" t="str">
        <f>IF(BD_Soumission!$BY118&gt;0,(BD_Soumission!$CB118-BD_Soumission!$CA118)*24,"")</f>
        <v/>
      </c>
      <c r="CD118" s="125"/>
      <c r="CE118" s="290">
        <f>IF(BD_Soumission!$BY118&gt;0,IF(BD_Soumission!$BZ118&gt;0,BD_Soumission!$CC118*BD_Soumission!$BZ118*BD_Soumission!$CD118,BD_Soumission!$CC118*BD_Soumission!$CD118),0)</f>
        <v>0</v>
      </c>
      <c r="CF118" s="285"/>
      <c r="CG118" s="273"/>
      <c r="CH118" s="273"/>
      <c r="CI118" s="273"/>
      <c r="CJ118" s="273"/>
      <c r="CK118" s="273" t="str">
        <f>IF(BD_Soumission!$CG118&gt;0,(BD_Soumission!$CJ118-BD_Soumission!$CI118)*24,"")</f>
        <v/>
      </c>
      <c r="CL118" s="125"/>
      <c r="CM118" s="290">
        <f>IF(BD_Soumission!$CG118&gt;0,IF(BD_Soumission!$CH118&gt;0,BD_Soumission!$CK118*BD_Soumission!$CH118*BD_Soumission!$CL118,BD_Soumission!$CK118*BD_Soumission!$CL118),0)</f>
        <v>0</v>
      </c>
      <c r="CN118" s="285"/>
      <c r="CO118" s="273"/>
      <c r="CP118" s="273"/>
      <c r="CQ118" s="273"/>
      <c r="CR118" s="273"/>
      <c r="CS118" s="273" t="str">
        <f>IF(BD_Soumission!$CO118&gt;0,(BD_Soumission!$CR118-BD_Soumission!$CQ118)*24,"")</f>
        <v/>
      </c>
      <c r="CT118" s="125"/>
      <c r="CU118" s="290">
        <f>IF(BD_Soumission!$CO118&gt;0,IF(BD_Soumission!$CP118&gt;0,BD_Soumission!$CS118*BD_Soumission!$CP118*BD_Soumission!$CT118,BD_Soumission!$CS118*BD_Soumission!$CT118),0)</f>
        <v>0</v>
      </c>
      <c r="CV118" s="285"/>
      <c r="CW118" s="273"/>
      <c r="CX118" s="273"/>
      <c r="CY118" s="273"/>
      <c r="CZ118" s="273"/>
      <c r="DA118" s="273" t="str">
        <f>IF(BD_Soumission!$CW118&gt;0,(BD_Soumission!$CZ118-BD_Soumission!$CY118)*24,"")</f>
        <v/>
      </c>
      <c r="DB118" s="125"/>
      <c r="DC118" s="290">
        <f>IF(BD_Soumission!$CW118&gt;0,IF(BD_Soumission!$CX118&gt;0,BD_Soumission!$DA118*BD_Soumission!$CX118*BD_Soumission!$DB118,BD_Soumission!$DA118*BD_Soumission!$DB118),0)</f>
        <v>0</v>
      </c>
      <c r="DD118" s="285"/>
      <c r="DE118" s="273"/>
      <c r="DF118" s="273"/>
      <c r="DG118" s="273"/>
      <c r="DH118" s="273"/>
      <c r="DI118" s="273" t="str">
        <f>IF(BD_Soumission!$DE118&gt;0,(BD_Soumission!$DH118-BD_Soumission!$DG118)*24,"")</f>
        <v/>
      </c>
      <c r="DJ118" s="125"/>
      <c r="DK118" s="290">
        <f>IF(BD_Soumission!$DE118&gt;0,IF(BD_Soumission!$DF118&gt;0,BD_Soumission!$DI118*BD_Soumission!$DF118*BD_Soumission!$DJ118,BD_Soumission!$DI118*BD_Soumission!$DJ118),0)</f>
        <v>0</v>
      </c>
      <c r="DL118" s="285"/>
      <c r="DM118" s="273"/>
      <c r="DN118" s="273"/>
      <c r="DO118" s="273"/>
      <c r="DP118" s="273"/>
      <c r="DQ118" s="273" t="str">
        <f>IF(BD_Soumission!$DM118&gt;0,(BD_Soumission!$DP118-BD_Soumission!$DO118)*24,"")</f>
        <v/>
      </c>
      <c r="DR118" s="125"/>
      <c r="DS118" s="290">
        <f>IF(BD_Soumission!$DM118&gt;0,IF(BD_Soumission!$DN118&gt;0,BD_Soumission!$DQ118*BD_Soumission!$DN118*BD_Soumission!$DR118,BD_Soumission!$DQ118*BD_Soumission!$DR118),0)</f>
        <v>0</v>
      </c>
      <c r="DT118" s="285"/>
      <c r="DU118" s="273"/>
      <c r="DV118" s="273"/>
      <c r="DW118" s="273"/>
      <c r="DX118" s="273"/>
      <c r="DY118" s="273" t="str">
        <f>IF(BD_Soumission!$DU118&gt;0,(BD_Soumission!$DX118-BD_Soumission!$DW118)*24,"")</f>
        <v/>
      </c>
      <c r="DZ118" s="125"/>
      <c r="EA118" s="290">
        <f>IF(BD_Soumission!$DU118&gt;0,IF(BD_Soumission!$DV118&gt;0,BD_Soumission!$DY118*BD_Soumission!$DV118*BD_Soumission!$DZ118,BD_Soumission!$DY118*BD_Soumission!$DZ118),0)</f>
        <v>0</v>
      </c>
      <c r="EB118" s="273"/>
      <c r="EC118" s="273"/>
      <c r="ED118" s="273"/>
      <c r="EE118" s="290">
        <f>BD_Soumission!$ED118*BD_Soumission!$EC118</f>
        <v>0</v>
      </c>
      <c r="EF118" s="273"/>
      <c r="EG118" s="273"/>
      <c r="EH118" s="273"/>
      <c r="EI118" s="290">
        <f>BD_Soumission!$EH118*BD_Soumission!$EG118</f>
        <v>0</v>
      </c>
      <c r="EJ118" s="273"/>
      <c r="EK118" s="273"/>
      <c r="EL118" s="273"/>
      <c r="EM118" s="290">
        <f>BD_Soumission!$EL118*BD_Soumission!$EK118</f>
        <v>0</v>
      </c>
      <c r="EN118" s="273"/>
      <c r="EO118" s="273"/>
      <c r="EP118" s="273"/>
      <c r="EQ118" s="290">
        <f>BD_Soumission!$EP118*BD_Soumission!$EO118</f>
        <v>0</v>
      </c>
      <c r="ER118" s="273"/>
      <c r="ES118" s="273"/>
      <c r="ET118" s="290">
        <f>IF(BD_Soumission!$ER118&gt;0,BD_Soumission!$ER118*BD_Soumission!$ES118,0)</f>
        <v>0</v>
      </c>
      <c r="EU118" s="273"/>
      <c r="EV118" s="290">
        <f>BD_Soumission!$EU118*0.05</f>
        <v>0</v>
      </c>
      <c r="EW118" s="290">
        <f>BD_Soumission!$EU118*0.09975</f>
        <v>0</v>
      </c>
      <c r="EX118" s="273"/>
      <c r="EY118" s="292" t="e">
        <f>VLOOKUP(BD_Soumission!$C118,Tableau12[],9,FALSE)</f>
        <v>#N/A</v>
      </c>
      <c r="EZ118" s="273"/>
    </row>
    <row r="119" spans="1:156" ht="18.75">
      <c r="D119" s="75"/>
      <c r="E119" t="e">
        <f>VLOOKUP(BD_Soumission!$C119,Tableau12[],6,FALSE)</f>
        <v>#N/A</v>
      </c>
      <c r="F119" t="e">
        <f>VLOOKUP(BD_Soumission!$C119,Tableau12[],93,FALSE)</f>
        <v>#N/A</v>
      </c>
      <c r="G119" t="e">
        <f>VLOOKUP(BD_Soumission!$C119,Tableau12[],2,FALSE)</f>
        <v>#N/A</v>
      </c>
      <c r="H119" t="e">
        <f>VLOOKUP(BD_Soumission!$G119,Tableau_client[],2,FALSE)</f>
        <v>#N/A</v>
      </c>
      <c r="I119" t="e">
        <f>VLOOKUP(BD_Soumission!$G119,Tableau_client[],3,FALSE)</f>
        <v>#N/A</v>
      </c>
      <c r="J119" t="e">
        <f>VLOOKUP(BD_Soumission!$G119,Tableau_client[],4,FALSE)</f>
        <v>#N/A</v>
      </c>
      <c r="K119" t="e">
        <f>VLOOKUP(BD_Soumission!$G119,Tableau_client[],6,FALSE)</f>
        <v>#N/A</v>
      </c>
      <c r="L119" t="e">
        <f>VLOOKUP(BD_Soumission!$C119,Tableau12[],44,FALSE)</f>
        <v>#N/A</v>
      </c>
      <c r="M119" t="e">
        <f>VLOOKUP(BD_Soumission!$C119,Tableau12[],45,FALSE)</f>
        <v>#N/A</v>
      </c>
      <c r="N119" t="e">
        <f>VLOOKUP(BD_Soumission!$G119,Tableau_client[],5,FALSE)</f>
        <v>#N/A</v>
      </c>
      <c r="O119" t="e">
        <f>VLOOKUP(BD_Soumission!$G119,Tableau_client[],7,FALSE)</f>
        <v>#N/A</v>
      </c>
      <c r="P119" t="e">
        <f>VLOOKUP(BD_Soumission!$C119,Tableau12[],7,FALSE)</f>
        <v>#N/A</v>
      </c>
      <c r="Q119" t="e">
        <f>VLOOKUP(BD_Soumission!$C119,Tableau12[],8,FALSE)</f>
        <v>#N/A</v>
      </c>
      <c r="R119" s="30"/>
      <c r="S119" t="e">
        <f>VLOOKUP(BD_Soumission!$C119,Tableau12[],3,FALSE)</f>
        <v>#N/A</v>
      </c>
      <c r="T119" s="75"/>
      <c r="Y119" t="str">
        <f>IF(BD_Soumission!$U119&gt;0,(BD_Soumission!$X119-BD_Soumission!$W119)*24,"")</f>
        <v/>
      </c>
      <c r="Z119" s="264"/>
      <c r="AA119" s="122">
        <f>IF(BD_Soumission!$U119&gt;0,IF(BD_Soumission!$V119&gt;0,BD_Soumission!$Y119*BD_Soumission!$V119*BD_Soumission!$Z119,BD_Soumission!$Y119*BD_Soumission!$Z119),0)</f>
        <v>0</v>
      </c>
      <c r="AB119" s="75"/>
      <c r="AG119" t="str">
        <f>IF(BD_Soumission!$AC119&gt;0,(BD_Soumission!$AF119-BD_Soumission!$AE119)*24,"")</f>
        <v/>
      </c>
      <c r="AH119" s="125"/>
      <c r="AI119" s="122">
        <f>IF(BD_Soumission!$AC119&gt;0,IF(BD_Soumission!$AD119&gt;0,BD_Soumission!$AG119*BD_Soumission!$AD119*BD_Soumission!$AH119,BD_Soumission!$AG119*BD_Soumission!$AH119),0)</f>
        <v>0</v>
      </c>
      <c r="AJ119" s="75"/>
      <c r="AO119" t="str">
        <f>IF(BD_Soumission!$AK119&gt;0,(BD_Soumission!$AN119-BD_Soumission!$AM119)*24,"")</f>
        <v/>
      </c>
      <c r="AP119" s="125"/>
      <c r="AQ119" s="122">
        <f>IF(BD_Soumission!$AK119&gt;0,IF(BD_Soumission!$AL119&gt;0,BD_Soumission!$AO119*BD_Soumission!$AL119*BD_Soumission!$AP119,BD_Soumission!$AO119*BD_Soumission!$AP119),0)</f>
        <v>0</v>
      </c>
      <c r="AR119" s="75"/>
      <c r="AW119" t="str">
        <f>IF(BD_Soumission!$AS119&gt;0,(BD_Soumission!$AV119-BD_Soumission!$AU119)*24,"")</f>
        <v/>
      </c>
      <c r="AX119" s="125"/>
      <c r="AY119" s="122">
        <f>IF(BD_Soumission!$AS119&gt;0,IF(BD_Soumission!$AT119&gt;0,BD_Soumission!$AW119*BD_Soumission!$AT119*BD_Soumission!$AX119,BD_Soumission!$AW119*BD_Soumission!$AX119),0)</f>
        <v>0</v>
      </c>
      <c r="AZ119" s="75"/>
      <c r="BE119" t="str">
        <f>IF(BD_Soumission!$BA119&gt;0,(BD_Soumission!$BD119-BD_Soumission!$BC119)*24,"")</f>
        <v/>
      </c>
      <c r="BF119" s="125"/>
      <c r="BG119" s="122">
        <f>IF(BD_Soumission!$BA119&gt;0,IF(BD_Soumission!$BB119&gt;0,BD_Soumission!$BE119*BD_Soumission!$BB119*BD_Soumission!$BF119,BD_Soumission!$BE119*BD_Soumission!$BF119),0)</f>
        <v>0</v>
      </c>
      <c r="BH119" s="75"/>
      <c r="BM119" t="str">
        <f>IF(BD_Soumission!$BI119&gt;0,(BD_Soumission!$BL119-BD_Soumission!$BK119)*24,"")</f>
        <v/>
      </c>
      <c r="BN119" s="125"/>
      <c r="BO119" s="122">
        <f>IF(BD_Soumission!$BI119&gt;0,IF(BD_Soumission!$BJ119&gt;0,BD_Soumission!$BM119*BD_Soumission!$BJ119*BD_Soumission!$BN119,BD_Soumission!$BM119*BD_Soumission!$BN119),0)</f>
        <v>0</v>
      </c>
      <c r="BP119" s="75"/>
      <c r="BU119" t="str">
        <f>IF(BD_Soumission!$BQ119&gt;0,(BD_Soumission!$BT119-BD_Soumission!$BS119)*24,"")</f>
        <v/>
      </c>
      <c r="BV119" s="125"/>
      <c r="BW119" s="122">
        <f>IF(BD_Soumission!$BQ119&gt;0,IF(BD_Soumission!$BR119&gt;0,BD_Soumission!$BU119*BD_Soumission!$BR119*BD_Soumission!$BV119,BD_Soumission!$BU119*BD_Soumission!$BV119),0)</f>
        <v>0</v>
      </c>
      <c r="BX119" s="75"/>
      <c r="CC119" t="str">
        <f>IF(BD_Soumission!$BY119&gt;0,(BD_Soumission!$CB119-BD_Soumission!$CA119)*24,"")</f>
        <v/>
      </c>
      <c r="CD119" s="125"/>
      <c r="CE119" s="122">
        <f>IF(BD_Soumission!$BY119&gt;0,IF(BD_Soumission!$BZ119&gt;0,BD_Soumission!$CC119*BD_Soumission!$BZ119*BD_Soumission!$CD119,BD_Soumission!$CC119*BD_Soumission!$CD119),0)</f>
        <v>0</v>
      </c>
      <c r="CF119" s="75"/>
      <c r="CK119" t="str">
        <f>IF(BD_Soumission!$CG119&gt;0,(BD_Soumission!$CJ119-BD_Soumission!$CI119)*24,"")</f>
        <v/>
      </c>
      <c r="CL119" s="125"/>
      <c r="CM119" s="122">
        <f>IF(BD_Soumission!$CG119&gt;0,IF(BD_Soumission!$CH119&gt;0,BD_Soumission!$CK119*BD_Soumission!$CH119*BD_Soumission!$CL119,BD_Soumission!$CK119*BD_Soumission!$CL119),0)</f>
        <v>0</v>
      </c>
      <c r="CN119" s="75"/>
      <c r="CS119" t="str">
        <f>IF(BD_Soumission!$CO119&gt;0,(BD_Soumission!$CR119-BD_Soumission!$CQ119)*24,"")</f>
        <v/>
      </c>
      <c r="CT119" s="125"/>
      <c r="CU119" s="122">
        <f>IF(BD_Soumission!$CO119&gt;0,IF(BD_Soumission!$CP119&gt;0,BD_Soumission!$CS119*BD_Soumission!$CP119*BD_Soumission!$CT119,BD_Soumission!$CS119*BD_Soumission!$CT119),0)</f>
        <v>0</v>
      </c>
      <c r="CV119" s="75"/>
      <c r="DA119" t="str">
        <f>IF(BD_Soumission!$CW119&gt;0,(BD_Soumission!$CZ119-BD_Soumission!$CY119)*24,"")</f>
        <v/>
      </c>
      <c r="DB119" s="125"/>
      <c r="DC119" s="122">
        <f>IF(BD_Soumission!$CW119&gt;0,IF(BD_Soumission!$CX119&gt;0,BD_Soumission!$DA119*BD_Soumission!$CX119*BD_Soumission!$DB119,BD_Soumission!$DA119*BD_Soumission!$DB119),0)</f>
        <v>0</v>
      </c>
      <c r="DD119" s="75"/>
      <c r="DI119" t="str">
        <f>IF(BD_Soumission!$DE119&gt;0,(BD_Soumission!$DH119-BD_Soumission!$DG119)*24,"")</f>
        <v/>
      </c>
      <c r="DJ119" s="125"/>
      <c r="DK119" s="122">
        <f>IF(BD_Soumission!$DE119&gt;0,IF(BD_Soumission!$DF119&gt;0,BD_Soumission!$DI119*BD_Soumission!$DF119*BD_Soumission!$DJ119,BD_Soumission!$DI119*BD_Soumission!$DJ119),0)</f>
        <v>0</v>
      </c>
      <c r="DL119" s="75"/>
      <c r="DQ119" t="str">
        <f>IF(BD_Soumission!$DM119&gt;0,(BD_Soumission!$DP119-BD_Soumission!$DO119)*24,"")</f>
        <v/>
      </c>
      <c r="DR119" s="125"/>
      <c r="DS119" s="122">
        <f>IF(BD_Soumission!$DM119&gt;0,IF(BD_Soumission!$DN119&gt;0,BD_Soumission!$DQ119*BD_Soumission!$DN119*BD_Soumission!$DR119,BD_Soumission!$DQ119*BD_Soumission!$DR119),0)</f>
        <v>0</v>
      </c>
      <c r="DT119" s="75"/>
      <c r="DY119" t="str">
        <f>IF(BD_Soumission!$DU119&gt;0,(BD_Soumission!$DX119-BD_Soumission!$DW119)*24,"")</f>
        <v/>
      </c>
      <c r="DZ119" s="125"/>
      <c r="EA119" s="122">
        <f>IF(BD_Soumission!$DU119&gt;0,IF(BD_Soumission!$DV119&gt;0,BD_Soumission!$DY119*BD_Soumission!$DV119*BD_Soumission!$DZ119,BD_Soumission!$DY119*BD_Soumission!$DZ119),0)</f>
        <v>0</v>
      </c>
      <c r="EE119" s="122">
        <f>BD_Soumission!$ED119*BD_Soumission!$EC119</f>
        <v>0</v>
      </c>
      <c r="EI119" s="122">
        <f>BD_Soumission!$EH119*BD_Soumission!$EG119</f>
        <v>0</v>
      </c>
      <c r="EM119" s="122">
        <f>BD_Soumission!$EL119*BD_Soumission!$EK119</f>
        <v>0</v>
      </c>
      <c r="EQ119" s="122">
        <f>BD_Soumission!$EP119*BD_Soumission!$EO119</f>
        <v>0</v>
      </c>
      <c r="ET119" s="122">
        <f>IF(BD_Soumission!$ER119&gt;0,BD_Soumission!$ER119*BD_Soumission!$ES119,0)</f>
        <v>0</v>
      </c>
      <c r="EV119" s="122">
        <f>BD_Soumission!$EU119*0.05</f>
        <v>0</v>
      </c>
      <c r="EW119" s="122">
        <f>BD_Soumission!$EU119*0.09975</f>
        <v>0</v>
      </c>
      <c r="EY119" s="47" t="e">
        <f>VLOOKUP(BD_Soumission!$C119,Tableau12[],9,FALSE)</f>
        <v>#N/A</v>
      </c>
    </row>
    <row r="120" spans="1:156" ht="18.75">
      <c r="A120" s="273"/>
      <c r="B120" s="273"/>
      <c r="C120" s="273"/>
      <c r="D120" s="285"/>
      <c r="E120" s="273" t="e">
        <f>VLOOKUP(BD_Soumission!$C120,Tableau12[],6,FALSE)</f>
        <v>#N/A</v>
      </c>
      <c r="F120" s="273" t="e">
        <f>VLOOKUP(BD_Soumission!$C120,Tableau12[],93,FALSE)</f>
        <v>#N/A</v>
      </c>
      <c r="G120" s="273" t="e">
        <f>VLOOKUP(BD_Soumission!$C120,Tableau12[],2,FALSE)</f>
        <v>#N/A</v>
      </c>
      <c r="H120" s="273" t="e">
        <f>VLOOKUP(BD_Soumission!$G120,Tableau_client[],2,FALSE)</f>
        <v>#N/A</v>
      </c>
      <c r="I120" s="273" t="e">
        <f>VLOOKUP(BD_Soumission!$G120,Tableau_client[],3,FALSE)</f>
        <v>#N/A</v>
      </c>
      <c r="J120" s="273" t="e">
        <f>VLOOKUP(BD_Soumission!$G120,Tableau_client[],4,FALSE)</f>
        <v>#N/A</v>
      </c>
      <c r="K120" s="273" t="e">
        <f>VLOOKUP(BD_Soumission!$G120,Tableau_client[],6,FALSE)</f>
        <v>#N/A</v>
      </c>
      <c r="L120" s="273" t="e">
        <f>VLOOKUP(BD_Soumission!$C120,Tableau12[],44,FALSE)</f>
        <v>#N/A</v>
      </c>
      <c r="M120" s="273" t="e">
        <f>VLOOKUP(BD_Soumission!$C120,Tableau12[],45,FALSE)</f>
        <v>#N/A</v>
      </c>
      <c r="N120" s="273" t="e">
        <f>VLOOKUP(BD_Soumission!$G120,Tableau_client[],5,FALSE)</f>
        <v>#N/A</v>
      </c>
      <c r="O120" s="273" t="e">
        <f>VLOOKUP(BD_Soumission!$G120,Tableau_client[],7,FALSE)</f>
        <v>#N/A</v>
      </c>
      <c r="P120" s="273" t="e">
        <f>VLOOKUP(BD_Soumission!$C120,Tableau12[],7,FALSE)</f>
        <v>#N/A</v>
      </c>
      <c r="Q120" s="273" t="e">
        <f>VLOOKUP(BD_Soumission!$C120,Tableau12[],8,FALSE)</f>
        <v>#N/A</v>
      </c>
      <c r="R120" s="286"/>
      <c r="S120" s="273" t="e">
        <f>VLOOKUP(BD_Soumission!$C120,Tableau12[],3,FALSE)</f>
        <v>#N/A</v>
      </c>
      <c r="T120" s="285"/>
      <c r="U120" s="273"/>
      <c r="V120" s="273"/>
      <c r="W120" s="273"/>
      <c r="X120" s="273"/>
      <c r="Y120" s="273" t="str">
        <f>IF(BD_Soumission!$U120&gt;0,(BD_Soumission!$X120-BD_Soumission!$W120)*24,"")</f>
        <v/>
      </c>
      <c r="Z120" s="264"/>
      <c r="AA120" s="290">
        <f>IF(BD_Soumission!$U120&gt;0,IF(BD_Soumission!$V120&gt;0,BD_Soumission!$Y120*BD_Soumission!$V120*BD_Soumission!$Z120,BD_Soumission!$Y120*BD_Soumission!$Z120),0)</f>
        <v>0</v>
      </c>
      <c r="AB120" s="285"/>
      <c r="AC120" s="273"/>
      <c r="AD120" s="273"/>
      <c r="AE120" s="273"/>
      <c r="AF120" s="273"/>
      <c r="AG120" s="273" t="str">
        <f>IF(BD_Soumission!$AC120&gt;0,(BD_Soumission!$AF120-BD_Soumission!$AE120)*24,"")</f>
        <v/>
      </c>
      <c r="AH120" s="125"/>
      <c r="AI120" s="290">
        <f>IF(BD_Soumission!$AC120&gt;0,IF(BD_Soumission!$AD120&gt;0,BD_Soumission!$AG120*BD_Soumission!$AD120*BD_Soumission!$AH120,BD_Soumission!$AG120*BD_Soumission!$AH120),0)</f>
        <v>0</v>
      </c>
      <c r="AJ120" s="285"/>
      <c r="AK120" s="273"/>
      <c r="AL120" s="273"/>
      <c r="AM120" s="273"/>
      <c r="AN120" s="273"/>
      <c r="AO120" s="273" t="str">
        <f>IF(BD_Soumission!$AK120&gt;0,(BD_Soumission!$AN120-BD_Soumission!$AM120)*24,"")</f>
        <v/>
      </c>
      <c r="AP120" s="125"/>
      <c r="AQ120" s="290">
        <f>IF(BD_Soumission!$AK120&gt;0,IF(BD_Soumission!$AL120&gt;0,BD_Soumission!$AO120*BD_Soumission!$AL120*BD_Soumission!$AP120,BD_Soumission!$AO120*BD_Soumission!$AP120),0)</f>
        <v>0</v>
      </c>
      <c r="AR120" s="285"/>
      <c r="AS120" s="273"/>
      <c r="AT120" s="273"/>
      <c r="AU120" s="273"/>
      <c r="AV120" s="273"/>
      <c r="AW120" s="273" t="str">
        <f>IF(BD_Soumission!$AS120&gt;0,(BD_Soumission!$AV120-BD_Soumission!$AU120)*24,"")</f>
        <v/>
      </c>
      <c r="AX120" s="125"/>
      <c r="AY120" s="290">
        <f>IF(BD_Soumission!$AS120&gt;0,IF(BD_Soumission!$AT120&gt;0,BD_Soumission!$AW120*BD_Soumission!$AT120*BD_Soumission!$AX120,BD_Soumission!$AW120*BD_Soumission!$AX120),0)</f>
        <v>0</v>
      </c>
      <c r="AZ120" s="285"/>
      <c r="BA120" s="273"/>
      <c r="BB120" s="273"/>
      <c r="BC120" s="273"/>
      <c r="BD120" s="273"/>
      <c r="BE120" s="273" t="str">
        <f>IF(BD_Soumission!$BA120&gt;0,(BD_Soumission!$BD120-BD_Soumission!$BC120)*24,"")</f>
        <v/>
      </c>
      <c r="BF120" s="125"/>
      <c r="BG120" s="290">
        <f>IF(BD_Soumission!$BA120&gt;0,IF(BD_Soumission!$BB120&gt;0,BD_Soumission!$BE120*BD_Soumission!$BB120*BD_Soumission!$BF120,BD_Soumission!$BE120*BD_Soumission!$BF120),0)</f>
        <v>0</v>
      </c>
      <c r="BH120" s="285"/>
      <c r="BI120" s="273"/>
      <c r="BJ120" s="273"/>
      <c r="BK120" s="273"/>
      <c r="BL120" s="273"/>
      <c r="BM120" s="273" t="str">
        <f>IF(BD_Soumission!$BI120&gt;0,(BD_Soumission!$BL120-BD_Soumission!$BK120)*24,"")</f>
        <v/>
      </c>
      <c r="BN120" s="125"/>
      <c r="BO120" s="290">
        <f>IF(BD_Soumission!$BI120&gt;0,IF(BD_Soumission!$BJ120&gt;0,BD_Soumission!$BM120*BD_Soumission!$BJ120*BD_Soumission!$BN120,BD_Soumission!$BM120*BD_Soumission!$BN120),0)</f>
        <v>0</v>
      </c>
      <c r="BP120" s="285"/>
      <c r="BQ120" s="273"/>
      <c r="BR120" s="273"/>
      <c r="BS120" s="273"/>
      <c r="BT120" s="273"/>
      <c r="BU120" s="273" t="str">
        <f>IF(BD_Soumission!$BQ120&gt;0,(BD_Soumission!$BT120-BD_Soumission!$BS120)*24,"")</f>
        <v/>
      </c>
      <c r="BV120" s="125"/>
      <c r="BW120" s="290">
        <f>IF(BD_Soumission!$BQ120&gt;0,IF(BD_Soumission!$BR120&gt;0,BD_Soumission!$BU120*BD_Soumission!$BR120*BD_Soumission!$BV120,BD_Soumission!$BU120*BD_Soumission!$BV120),0)</f>
        <v>0</v>
      </c>
      <c r="BX120" s="285"/>
      <c r="BY120" s="273"/>
      <c r="BZ120" s="273"/>
      <c r="CA120" s="273"/>
      <c r="CB120" s="273"/>
      <c r="CC120" s="273" t="str">
        <f>IF(BD_Soumission!$BY120&gt;0,(BD_Soumission!$CB120-BD_Soumission!$CA120)*24,"")</f>
        <v/>
      </c>
      <c r="CD120" s="125"/>
      <c r="CE120" s="290">
        <f>IF(BD_Soumission!$BY120&gt;0,IF(BD_Soumission!$BZ120&gt;0,BD_Soumission!$CC120*BD_Soumission!$BZ120*BD_Soumission!$CD120,BD_Soumission!$CC120*BD_Soumission!$CD120),0)</f>
        <v>0</v>
      </c>
      <c r="CF120" s="285"/>
      <c r="CG120" s="273"/>
      <c r="CH120" s="273"/>
      <c r="CI120" s="273"/>
      <c r="CJ120" s="273"/>
      <c r="CK120" s="273" t="str">
        <f>IF(BD_Soumission!$CG120&gt;0,(BD_Soumission!$CJ120-BD_Soumission!$CI120)*24,"")</f>
        <v/>
      </c>
      <c r="CL120" s="125"/>
      <c r="CM120" s="290">
        <f>IF(BD_Soumission!$CG120&gt;0,IF(BD_Soumission!$CH120&gt;0,BD_Soumission!$CK120*BD_Soumission!$CH120*BD_Soumission!$CL120,BD_Soumission!$CK120*BD_Soumission!$CL120),0)</f>
        <v>0</v>
      </c>
      <c r="CN120" s="285"/>
      <c r="CO120" s="273"/>
      <c r="CP120" s="273"/>
      <c r="CQ120" s="273"/>
      <c r="CR120" s="273"/>
      <c r="CS120" s="273" t="str">
        <f>IF(BD_Soumission!$CO120&gt;0,(BD_Soumission!$CR120-BD_Soumission!$CQ120)*24,"")</f>
        <v/>
      </c>
      <c r="CT120" s="125"/>
      <c r="CU120" s="290">
        <f>IF(BD_Soumission!$CO120&gt;0,IF(BD_Soumission!$CP120&gt;0,BD_Soumission!$CS120*BD_Soumission!$CP120*BD_Soumission!$CT120,BD_Soumission!$CS120*BD_Soumission!$CT120),0)</f>
        <v>0</v>
      </c>
      <c r="CV120" s="285"/>
      <c r="CW120" s="273"/>
      <c r="CX120" s="273"/>
      <c r="CY120" s="273"/>
      <c r="CZ120" s="273"/>
      <c r="DA120" s="273" t="str">
        <f>IF(BD_Soumission!$CW120&gt;0,(BD_Soumission!$CZ120-BD_Soumission!$CY120)*24,"")</f>
        <v/>
      </c>
      <c r="DB120" s="125"/>
      <c r="DC120" s="290">
        <f>IF(BD_Soumission!$CW120&gt;0,IF(BD_Soumission!$CX120&gt;0,BD_Soumission!$DA120*BD_Soumission!$CX120*BD_Soumission!$DB120,BD_Soumission!$DA120*BD_Soumission!$DB120),0)</f>
        <v>0</v>
      </c>
      <c r="DD120" s="285"/>
      <c r="DE120" s="273"/>
      <c r="DF120" s="273"/>
      <c r="DG120" s="273"/>
      <c r="DH120" s="273"/>
      <c r="DI120" s="273" t="str">
        <f>IF(BD_Soumission!$DE120&gt;0,(BD_Soumission!$DH120-BD_Soumission!$DG120)*24,"")</f>
        <v/>
      </c>
      <c r="DJ120" s="125"/>
      <c r="DK120" s="290">
        <f>IF(BD_Soumission!$DE120&gt;0,IF(BD_Soumission!$DF120&gt;0,BD_Soumission!$DI120*BD_Soumission!$DF120*BD_Soumission!$DJ120,BD_Soumission!$DI120*BD_Soumission!$DJ120),0)</f>
        <v>0</v>
      </c>
      <c r="DL120" s="285"/>
      <c r="DM120" s="273"/>
      <c r="DN120" s="273"/>
      <c r="DO120" s="273"/>
      <c r="DP120" s="273"/>
      <c r="DQ120" s="273" t="str">
        <f>IF(BD_Soumission!$DM120&gt;0,(BD_Soumission!$DP120-BD_Soumission!$DO120)*24,"")</f>
        <v/>
      </c>
      <c r="DR120" s="125"/>
      <c r="DS120" s="290">
        <f>IF(BD_Soumission!$DM120&gt;0,IF(BD_Soumission!$DN120&gt;0,BD_Soumission!$DQ120*BD_Soumission!$DN120*BD_Soumission!$DR120,BD_Soumission!$DQ120*BD_Soumission!$DR120),0)</f>
        <v>0</v>
      </c>
      <c r="DT120" s="285"/>
      <c r="DU120" s="273"/>
      <c r="DV120" s="273"/>
      <c r="DW120" s="273"/>
      <c r="DX120" s="273"/>
      <c r="DY120" s="273" t="str">
        <f>IF(BD_Soumission!$DU120&gt;0,(BD_Soumission!$DX120-BD_Soumission!$DW120)*24,"")</f>
        <v/>
      </c>
      <c r="DZ120" s="125"/>
      <c r="EA120" s="290">
        <f>IF(BD_Soumission!$DU120&gt;0,IF(BD_Soumission!$DV120&gt;0,BD_Soumission!$DY120*BD_Soumission!$DV120*BD_Soumission!$DZ120,BD_Soumission!$DY120*BD_Soumission!$DZ120),0)</f>
        <v>0</v>
      </c>
      <c r="EB120" s="273"/>
      <c r="EC120" s="273"/>
      <c r="ED120" s="273"/>
      <c r="EE120" s="290">
        <f>BD_Soumission!$ED120*BD_Soumission!$EC120</f>
        <v>0</v>
      </c>
      <c r="EF120" s="273"/>
      <c r="EG120" s="273"/>
      <c r="EH120" s="273"/>
      <c r="EI120" s="290">
        <f>BD_Soumission!$EH120*BD_Soumission!$EG120</f>
        <v>0</v>
      </c>
      <c r="EJ120" s="273"/>
      <c r="EK120" s="273"/>
      <c r="EL120" s="273"/>
      <c r="EM120" s="290">
        <f>BD_Soumission!$EL120*BD_Soumission!$EK120</f>
        <v>0</v>
      </c>
      <c r="EN120" s="273"/>
      <c r="EO120" s="273"/>
      <c r="EP120" s="273"/>
      <c r="EQ120" s="290">
        <f>BD_Soumission!$EP120*BD_Soumission!$EO120</f>
        <v>0</v>
      </c>
      <c r="ER120" s="273"/>
      <c r="ES120" s="273"/>
      <c r="ET120" s="290">
        <f>IF(BD_Soumission!$ER120&gt;0,BD_Soumission!$ER120*BD_Soumission!$ES120,0)</f>
        <v>0</v>
      </c>
      <c r="EU120" s="273"/>
      <c r="EV120" s="290">
        <f>BD_Soumission!$EU120*0.05</f>
        <v>0</v>
      </c>
      <c r="EW120" s="290">
        <f>BD_Soumission!$EU120*0.09975</f>
        <v>0</v>
      </c>
      <c r="EX120" s="273"/>
      <c r="EY120" s="292" t="e">
        <f>VLOOKUP(BD_Soumission!$C120,Tableau12[],9,FALSE)</f>
        <v>#N/A</v>
      </c>
      <c r="EZ120" s="273"/>
    </row>
    <row r="121" spans="1:156" ht="18.75">
      <c r="D121" s="75"/>
      <c r="E121" t="e">
        <f>VLOOKUP(BD_Soumission!$C121,Tableau12[],6,FALSE)</f>
        <v>#N/A</v>
      </c>
      <c r="F121" t="e">
        <f>VLOOKUP(BD_Soumission!$C121,Tableau12[],93,FALSE)</f>
        <v>#N/A</v>
      </c>
      <c r="G121" t="e">
        <f>VLOOKUP(BD_Soumission!$C121,Tableau12[],2,FALSE)</f>
        <v>#N/A</v>
      </c>
      <c r="H121" t="e">
        <f>VLOOKUP(BD_Soumission!$G121,Tableau_client[],2,FALSE)</f>
        <v>#N/A</v>
      </c>
      <c r="I121" t="e">
        <f>VLOOKUP(BD_Soumission!$G121,Tableau_client[],3,FALSE)</f>
        <v>#N/A</v>
      </c>
      <c r="J121" t="e">
        <f>VLOOKUP(BD_Soumission!$G121,Tableau_client[],4,FALSE)</f>
        <v>#N/A</v>
      </c>
      <c r="K121" t="e">
        <f>VLOOKUP(BD_Soumission!$G121,Tableau_client[],6,FALSE)</f>
        <v>#N/A</v>
      </c>
      <c r="L121" t="e">
        <f>VLOOKUP(BD_Soumission!$C121,Tableau12[],44,FALSE)</f>
        <v>#N/A</v>
      </c>
      <c r="M121" t="e">
        <f>VLOOKUP(BD_Soumission!$C121,Tableau12[],45,FALSE)</f>
        <v>#N/A</v>
      </c>
      <c r="N121" t="e">
        <f>VLOOKUP(BD_Soumission!$G121,Tableau_client[],5,FALSE)</f>
        <v>#N/A</v>
      </c>
      <c r="O121" t="e">
        <f>VLOOKUP(BD_Soumission!$G121,Tableau_client[],7,FALSE)</f>
        <v>#N/A</v>
      </c>
      <c r="P121" t="e">
        <f>VLOOKUP(BD_Soumission!$C121,Tableau12[],7,FALSE)</f>
        <v>#N/A</v>
      </c>
      <c r="Q121" t="e">
        <f>VLOOKUP(BD_Soumission!$C121,Tableau12[],8,FALSE)</f>
        <v>#N/A</v>
      </c>
      <c r="R121" s="30"/>
      <c r="S121" t="e">
        <f>VLOOKUP(BD_Soumission!$C121,Tableau12[],3,FALSE)</f>
        <v>#N/A</v>
      </c>
      <c r="T121" s="75"/>
      <c r="Y121" t="str">
        <f>IF(BD_Soumission!$U121&gt;0,(BD_Soumission!$X121-BD_Soumission!$W121)*24,"")</f>
        <v/>
      </c>
      <c r="Z121" s="264"/>
      <c r="AA121" s="122">
        <f>IF(BD_Soumission!$U121&gt;0,IF(BD_Soumission!$V121&gt;0,BD_Soumission!$Y121*BD_Soumission!$V121*BD_Soumission!$Z121,BD_Soumission!$Y121*BD_Soumission!$Z121),0)</f>
        <v>0</v>
      </c>
      <c r="AB121" s="75"/>
      <c r="AG121" t="str">
        <f>IF(BD_Soumission!$AC121&gt;0,(BD_Soumission!$AF121-BD_Soumission!$AE121)*24,"")</f>
        <v/>
      </c>
      <c r="AH121" s="125"/>
      <c r="AI121" s="122">
        <f>IF(BD_Soumission!$AC121&gt;0,IF(BD_Soumission!$AD121&gt;0,BD_Soumission!$AG121*BD_Soumission!$AD121*BD_Soumission!$AH121,BD_Soumission!$AG121*BD_Soumission!$AH121),0)</f>
        <v>0</v>
      </c>
      <c r="AJ121" s="75"/>
      <c r="AO121" t="str">
        <f>IF(BD_Soumission!$AK121&gt;0,(BD_Soumission!$AN121-BD_Soumission!$AM121)*24,"")</f>
        <v/>
      </c>
      <c r="AP121" s="125"/>
      <c r="AQ121" s="122">
        <f>IF(BD_Soumission!$AK121&gt;0,IF(BD_Soumission!$AL121&gt;0,BD_Soumission!$AO121*BD_Soumission!$AL121*BD_Soumission!$AP121,BD_Soumission!$AO121*BD_Soumission!$AP121),0)</f>
        <v>0</v>
      </c>
      <c r="AR121" s="75"/>
      <c r="AW121" t="str">
        <f>IF(BD_Soumission!$AS121&gt;0,(BD_Soumission!$AV121-BD_Soumission!$AU121)*24,"")</f>
        <v/>
      </c>
      <c r="AX121" s="125"/>
      <c r="AY121" s="122">
        <f>IF(BD_Soumission!$AS121&gt;0,IF(BD_Soumission!$AT121&gt;0,BD_Soumission!$AW121*BD_Soumission!$AT121*BD_Soumission!$AX121,BD_Soumission!$AW121*BD_Soumission!$AX121),0)</f>
        <v>0</v>
      </c>
      <c r="AZ121" s="75"/>
      <c r="BE121" t="str">
        <f>IF(BD_Soumission!$BA121&gt;0,(BD_Soumission!$BD121-BD_Soumission!$BC121)*24,"")</f>
        <v/>
      </c>
      <c r="BF121" s="125"/>
      <c r="BG121" s="122">
        <f>IF(BD_Soumission!$BA121&gt;0,IF(BD_Soumission!$BB121&gt;0,BD_Soumission!$BE121*BD_Soumission!$BB121*BD_Soumission!$BF121,BD_Soumission!$BE121*BD_Soumission!$BF121),0)</f>
        <v>0</v>
      </c>
      <c r="BH121" s="75"/>
      <c r="BM121" t="str">
        <f>IF(BD_Soumission!$BI121&gt;0,(BD_Soumission!$BL121-BD_Soumission!$BK121)*24,"")</f>
        <v/>
      </c>
      <c r="BN121" s="125"/>
      <c r="BO121" s="122">
        <f>IF(BD_Soumission!$BI121&gt;0,IF(BD_Soumission!$BJ121&gt;0,BD_Soumission!$BM121*BD_Soumission!$BJ121*BD_Soumission!$BN121,BD_Soumission!$BM121*BD_Soumission!$BN121),0)</f>
        <v>0</v>
      </c>
      <c r="BP121" s="75"/>
      <c r="BU121" t="str">
        <f>IF(BD_Soumission!$BQ121&gt;0,(BD_Soumission!$BT121-BD_Soumission!$BS121)*24,"")</f>
        <v/>
      </c>
      <c r="BV121" s="125"/>
      <c r="BW121" s="122">
        <f>IF(BD_Soumission!$BQ121&gt;0,IF(BD_Soumission!$BR121&gt;0,BD_Soumission!$BU121*BD_Soumission!$BR121*BD_Soumission!$BV121,BD_Soumission!$BU121*BD_Soumission!$BV121),0)</f>
        <v>0</v>
      </c>
      <c r="BX121" s="75"/>
      <c r="CC121" t="str">
        <f>IF(BD_Soumission!$BY121&gt;0,(BD_Soumission!$CB121-BD_Soumission!$CA121)*24,"")</f>
        <v/>
      </c>
      <c r="CD121" s="125"/>
      <c r="CE121" s="122">
        <f>IF(BD_Soumission!$BY121&gt;0,IF(BD_Soumission!$BZ121&gt;0,BD_Soumission!$CC121*BD_Soumission!$BZ121*BD_Soumission!$CD121,BD_Soumission!$CC121*BD_Soumission!$CD121),0)</f>
        <v>0</v>
      </c>
      <c r="CF121" s="75"/>
      <c r="CK121" t="str">
        <f>IF(BD_Soumission!$CG121&gt;0,(BD_Soumission!$CJ121-BD_Soumission!$CI121)*24,"")</f>
        <v/>
      </c>
      <c r="CL121" s="125"/>
      <c r="CM121" s="122">
        <f>IF(BD_Soumission!$CG121&gt;0,IF(BD_Soumission!$CH121&gt;0,BD_Soumission!$CK121*BD_Soumission!$CH121*BD_Soumission!$CL121,BD_Soumission!$CK121*BD_Soumission!$CL121),0)</f>
        <v>0</v>
      </c>
      <c r="CN121" s="75"/>
      <c r="CS121" t="str">
        <f>IF(BD_Soumission!$CO121&gt;0,(BD_Soumission!$CR121-BD_Soumission!$CQ121)*24,"")</f>
        <v/>
      </c>
      <c r="CT121" s="125"/>
      <c r="CU121" s="122">
        <f>IF(BD_Soumission!$CO121&gt;0,IF(BD_Soumission!$CP121&gt;0,BD_Soumission!$CS121*BD_Soumission!$CP121*BD_Soumission!$CT121,BD_Soumission!$CS121*BD_Soumission!$CT121),0)</f>
        <v>0</v>
      </c>
      <c r="CV121" s="75"/>
      <c r="DA121" t="str">
        <f>IF(BD_Soumission!$CW121&gt;0,(BD_Soumission!$CZ121-BD_Soumission!$CY121)*24,"")</f>
        <v/>
      </c>
      <c r="DB121" s="125"/>
      <c r="DC121" s="122">
        <f>IF(BD_Soumission!$CW121&gt;0,IF(BD_Soumission!$CX121&gt;0,BD_Soumission!$DA121*BD_Soumission!$CX121*BD_Soumission!$DB121,BD_Soumission!$DA121*BD_Soumission!$DB121),0)</f>
        <v>0</v>
      </c>
      <c r="DD121" s="75"/>
      <c r="DI121" t="str">
        <f>IF(BD_Soumission!$DE121&gt;0,(BD_Soumission!$DH121-BD_Soumission!$DG121)*24,"")</f>
        <v/>
      </c>
      <c r="DJ121" s="125"/>
      <c r="DK121" s="122">
        <f>IF(BD_Soumission!$DE121&gt;0,IF(BD_Soumission!$DF121&gt;0,BD_Soumission!$DI121*BD_Soumission!$DF121*BD_Soumission!$DJ121,BD_Soumission!$DI121*BD_Soumission!$DJ121),0)</f>
        <v>0</v>
      </c>
      <c r="DL121" s="75"/>
      <c r="DQ121" t="str">
        <f>IF(BD_Soumission!$DM121&gt;0,(BD_Soumission!$DP121-BD_Soumission!$DO121)*24,"")</f>
        <v/>
      </c>
      <c r="DR121" s="125"/>
      <c r="DS121" s="122">
        <f>IF(BD_Soumission!$DM121&gt;0,IF(BD_Soumission!$DN121&gt;0,BD_Soumission!$DQ121*BD_Soumission!$DN121*BD_Soumission!$DR121,BD_Soumission!$DQ121*BD_Soumission!$DR121),0)</f>
        <v>0</v>
      </c>
      <c r="DT121" s="75"/>
      <c r="DY121" t="str">
        <f>IF(BD_Soumission!$DU121&gt;0,(BD_Soumission!$DX121-BD_Soumission!$DW121)*24,"")</f>
        <v/>
      </c>
      <c r="DZ121" s="125"/>
      <c r="EA121" s="122">
        <f>IF(BD_Soumission!$DU121&gt;0,IF(BD_Soumission!$DV121&gt;0,BD_Soumission!$DY121*BD_Soumission!$DV121*BD_Soumission!$DZ121,BD_Soumission!$DY121*BD_Soumission!$DZ121),0)</f>
        <v>0</v>
      </c>
      <c r="EE121" s="122">
        <f>BD_Soumission!$ED121*BD_Soumission!$EC121</f>
        <v>0</v>
      </c>
      <c r="EI121" s="122">
        <f>BD_Soumission!$EH121*BD_Soumission!$EG121</f>
        <v>0</v>
      </c>
      <c r="EM121" s="122">
        <f>BD_Soumission!$EL121*BD_Soumission!$EK121</f>
        <v>0</v>
      </c>
      <c r="EQ121" s="122">
        <f>BD_Soumission!$EP121*BD_Soumission!$EO121</f>
        <v>0</v>
      </c>
      <c r="ET121" s="122">
        <f>IF(BD_Soumission!$ER121&gt;0,BD_Soumission!$ER121*BD_Soumission!$ES121,0)</f>
        <v>0</v>
      </c>
      <c r="EV121" s="122">
        <f>BD_Soumission!$EU121*0.05</f>
        <v>0</v>
      </c>
      <c r="EW121" s="122">
        <f>BD_Soumission!$EU121*0.09975</f>
        <v>0</v>
      </c>
      <c r="EY121" s="47" t="e">
        <f>VLOOKUP(BD_Soumission!$C121,Tableau12[],9,FALSE)</f>
        <v>#N/A</v>
      </c>
    </row>
    <row r="122" spans="1:156" ht="18.75">
      <c r="A122" s="273"/>
      <c r="B122" s="273"/>
      <c r="C122" s="273"/>
      <c r="D122" s="285"/>
      <c r="E122" s="273" t="e">
        <f>VLOOKUP(BD_Soumission!$C122,Tableau12[],6,FALSE)</f>
        <v>#N/A</v>
      </c>
      <c r="F122" s="273" t="e">
        <f>VLOOKUP(BD_Soumission!$C122,Tableau12[],93,FALSE)</f>
        <v>#N/A</v>
      </c>
      <c r="G122" s="273" t="e">
        <f>VLOOKUP(BD_Soumission!$C122,Tableau12[],2,FALSE)</f>
        <v>#N/A</v>
      </c>
      <c r="H122" s="273" t="e">
        <f>VLOOKUP(BD_Soumission!$G122,Tableau_client[],2,FALSE)</f>
        <v>#N/A</v>
      </c>
      <c r="I122" s="273" t="e">
        <f>VLOOKUP(BD_Soumission!$G122,Tableau_client[],3,FALSE)</f>
        <v>#N/A</v>
      </c>
      <c r="J122" s="273" t="e">
        <f>VLOOKUP(BD_Soumission!$G122,Tableau_client[],4,FALSE)</f>
        <v>#N/A</v>
      </c>
      <c r="K122" s="273" t="e">
        <f>VLOOKUP(BD_Soumission!$G122,Tableau_client[],6,FALSE)</f>
        <v>#N/A</v>
      </c>
      <c r="L122" s="273" t="e">
        <f>VLOOKUP(BD_Soumission!$C122,Tableau12[],44,FALSE)</f>
        <v>#N/A</v>
      </c>
      <c r="M122" s="273" t="e">
        <f>VLOOKUP(BD_Soumission!$C122,Tableau12[],45,FALSE)</f>
        <v>#N/A</v>
      </c>
      <c r="N122" s="273" t="e">
        <f>VLOOKUP(BD_Soumission!$G122,Tableau_client[],5,FALSE)</f>
        <v>#N/A</v>
      </c>
      <c r="O122" s="273" t="e">
        <f>VLOOKUP(BD_Soumission!$G122,Tableau_client[],7,FALSE)</f>
        <v>#N/A</v>
      </c>
      <c r="P122" s="273" t="e">
        <f>VLOOKUP(BD_Soumission!$C122,Tableau12[],7,FALSE)</f>
        <v>#N/A</v>
      </c>
      <c r="Q122" s="273" t="e">
        <f>VLOOKUP(BD_Soumission!$C122,Tableau12[],8,FALSE)</f>
        <v>#N/A</v>
      </c>
      <c r="R122" s="286"/>
      <c r="S122" s="273" t="e">
        <f>VLOOKUP(BD_Soumission!$C122,Tableau12[],3,FALSE)</f>
        <v>#N/A</v>
      </c>
      <c r="T122" s="285"/>
      <c r="U122" s="273"/>
      <c r="V122" s="273"/>
      <c r="W122" s="273"/>
      <c r="X122" s="273"/>
      <c r="Y122" s="273" t="str">
        <f>IF(BD_Soumission!$U122&gt;0,(BD_Soumission!$X122-BD_Soumission!$W122)*24,"")</f>
        <v/>
      </c>
      <c r="Z122" s="264"/>
      <c r="AA122" s="290">
        <f>IF(BD_Soumission!$U122&gt;0,IF(BD_Soumission!$V122&gt;0,BD_Soumission!$Y122*BD_Soumission!$V122*BD_Soumission!$Z122,BD_Soumission!$Y122*BD_Soumission!$Z122),0)</f>
        <v>0</v>
      </c>
      <c r="AB122" s="285"/>
      <c r="AC122" s="273"/>
      <c r="AD122" s="273"/>
      <c r="AE122" s="273"/>
      <c r="AF122" s="273"/>
      <c r="AG122" s="273" t="str">
        <f>IF(BD_Soumission!$AC122&gt;0,(BD_Soumission!$AF122-BD_Soumission!$AE122)*24,"")</f>
        <v/>
      </c>
      <c r="AH122" s="125"/>
      <c r="AI122" s="290">
        <f>IF(BD_Soumission!$AC122&gt;0,IF(BD_Soumission!$AD122&gt;0,BD_Soumission!$AG122*BD_Soumission!$AD122*BD_Soumission!$AH122,BD_Soumission!$AG122*BD_Soumission!$AH122),0)</f>
        <v>0</v>
      </c>
      <c r="AJ122" s="285"/>
      <c r="AK122" s="273"/>
      <c r="AL122" s="273"/>
      <c r="AM122" s="273"/>
      <c r="AN122" s="273"/>
      <c r="AO122" s="273" t="str">
        <f>IF(BD_Soumission!$AK122&gt;0,(BD_Soumission!$AN122-BD_Soumission!$AM122)*24,"")</f>
        <v/>
      </c>
      <c r="AP122" s="125"/>
      <c r="AQ122" s="290">
        <f>IF(BD_Soumission!$AK122&gt;0,IF(BD_Soumission!$AL122&gt;0,BD_Soumission!$AO122*BD_Soumission!$AL122*BD_Soumission!$AP122,BD_Soumission!$AO122*BD_Soumission!$AP122),0)</f>
        <v>0</v>
      </c>
      <c r="AR122" s="285"/>
      <c r="AS122" s="273"/>
      <c r="AT122" s="273"/>
      <c r="AU122" s="273"/>
      <c r="AV122" s="273"/>
      <c r="AW122" s="273" t="str">
        <f>IF(BD_Soumission!$AS122&gt;0,(BD_Soumission!$AV122-BD_Soumission!$AU122)*24,"")</f>
        <v/>
      </c>
      <c r="AX122" s="125"/>
      <c r="AY122" s="290">
        <f>IF(BD_Soumission!$AS122&gt;0,IF(BD_Soumission!$AT122&gt;0,BD_Soumission!$AW122*BD_Soumission!$AT122*BD_Soumission!$AX122,BD_Soumission!$AW122*BD_Soumission!$AX122),0)</f>
        <v>0</v>
      </c>
      <c r="AZ122" s="285"/>
      <c r="BA122" s="273"/>
      <c r="BB122" s="273"/>
      <c r="BC122" s="273"/>
      <c r="BD122" s="273"/>
      <c r="BE122" s="273" t="str">
        <f>IF(BD_Soumission!$BA122&gt;0,(BD_Soumission!$BD122-BD_Soumission!$BC122)*24,"")</f>
        <v/>
      </c>
      <c r="BF122" s="125"/>
      <c r="BG122" s="290">
        <f>IF(BD_Soumission!$BA122&gt;0,IF(BD_Soumission!$BB122&gt;0,BD_Soumission!$BE122*BD_Soumission!$BB122*BD_Soumission!$BF122,BD_Soumission!$BE122*BD_Soumission!$BF122),0)</f>
        <v>0</v>
      </c>
      <c r="BH122" s="285"/>
      <c r="BI122" s="273"/>
      <c r="BJ122" s="273"/>
      <c r="BK122" s="273"/>
      <c r="BL122" s="273"/>
      <c r="BM122" s="273" t="str">
        <f>IF(BD_Soumission!$BI122&gt;0,(BD_Soumission!$BL122-BD_Soumission!$BK122)*24,"")</f>
        <v/>
      </c>
      <c r="BN122" s="125"/>
      <c r="BO122" s="290">
        <f>IF(BD_Soumission!$BI122&gt;0,IF(BD_Soumission!$BJ122&gt;0,BD_Soumission!$BM122*BD_Soumission!$BJ122*BD_Soumission!$BN122,BD_Soumission!$BM122*BD_Soumission!$BN122),0)</f>
        <v>0</v>
      </c>
      <c r="BP122" s="285"/>
      <c r="BQ122" s="273"/>
      <c r="BR122" s="273"/>
      <c r="BS122" s="273"/>
      <c r="BT122" s="273"/>
      <c r="BU122" s="273" t="str">
        <f>IF(BD_Soumission!$BQ122&gt;0,(BD_Soumission!$BT122-BD_Soumission!$BS122)*24,"")</f>
        <v/>
      </c>
      <c r="BV122" s="125"/>
      <c r="BW122" s="290">
        <f>IF(BD_Soumission!$BQ122&gt;0,IF(BD_Soumission!$BR122&gt;0,BD_Soumission!$BU122*BD_Soumission!$BR122*BD_Soumission!$BV122,BD_Soumission!$BU122*BD_Soumission!$BV122),0)</f>
        <v>0</v>
      </c>
      <c r="BX122" s="285"/>
      <c r="BY122" s="273"/>
      <c r="BZ122" s="273"/>
      <c r="CA122" s="273"/>
      <c r="CB122" s="273"/>
      <c r="CC122" s="273" t="str">
        <f>IF(BD_Soumission!$BY122&gt;0,(BD_Soumission!$CB122-BD_Soumission!$CA122)*24,"")</f>
        <v/>
      </c>
      <c r="CD122" s="125"/>
      <c r="CE122" s="290">
        <f>IF(BD_Soumission!$BY122&gt;0,IF(BD_Soumission!$BZ122&gt;0,BD_Soumission!$CC122*BD_Soumission!$BZ122*BD_Soumission!$CD122,BD_Soumission!$CC122*BD_Soumission!$CD122),0)</f>
        <v>0</v>
      </c>
      <c r="CF122" s="285"/>
      <c r="CG122" s="273"/>
      <c r="CH122" s="273"/>
      <c r="CI122" s="273"/>
      <c r="CJ122" s="273"/>
      <c r="CK122" s="273" t="str">
        <f>IF(BD_Soumission!$CG122&gt;0,(BD_Soumission!$CJ122-BD_Soumission!$CI122)*24,"")</f>
        <v/>
      </c>
      <c r="CL122" s="125"/>
      <c r="CM122" s="290">
        <f>IF(BD_Soumission!$CG122&gt;0,IF(BD_Soumission!$CH122&gt;0,BD_Soumission!$CK122*BD_Soumission!$CH122*BD_Soumission!$CL122,BD_Soumission!$CK122*BD_Soumission!$CL122),0)</f>
        <v>0</v>
      </c>
      <c r="CN122" s="285"/>
      <c r="CO122" s="273"/>
      <c r="CP122" s="273"/>
      <c r="CQ122" s="273"/>
      <c r="CR122" s="273"/>
      <c r="CS122" s="273" t="str">
        <f>IF(BD_Soumission!$CO122&gt;0,(BD_Soumission!$CR122-BD_Soumission!$CQ122)*24,"")</f>
        <v/>
      </c>
      <c r="CT122" s="125"/>
      <c r="CU122" s="290">
        <f>IF(BD_Soumission!$CO122&gt;0,IF(BD_Soumission!$CP122&gt;0,BD_Soumission!$CS122*BD_Soumission!$CP122*BD_Soumission!$CT122,BD_Soumission!$CS122*BD_Soumission!$CT122),0)</f>
        <v>0</v>
      </c>
      <c r="CV122" s="285"/>
      <c r="CW122" s="273"/>
      <c r="CX122" s="273"/>
      <c r="CY122" s="273"/>
      <c r="CZ122" s="273"/>
      <c r="DA122" s="273" t="str">
        <f>IF(BD_Soumission!$CW122&gt;0,(BD_Soumission!$CZ122-BD_Soumission!$CY122)*24,"")</f>
        <v/>
      </c>
      <c r="DB122" s="125"/>
      <c r="DC122" s="290">
        <f>IF(BD_Soumission!$CW122&gt;0,IF(BD_Soumission!$CX122&gt;0,BD_Soumission!$DA122*BD_Soumission!$CX122*BD_Soumission!$DB122,BD_Soumission!$DA122*BD_Soumission!$DB122),0)</f>
        <v>0</v>
      </c>
      <c r="DD122" s="285"/>
      <c r="DE122" s="273"/>
      <c r="DF122" s="273"/>
      <c r="DG122" s="273"/>
      <c r="DH122" s="273"/>
      <c r="DI122" s="273" t="str">
        <f>IF(BD_Soumission!$DE122&gt;0,(BD_Soumission!$DH122-BD_Soumission!$DG122)*24,"")</f>
        <v/>
      </c>
      <c r="DJ122" s="125"/>
      <c r="DK122" s="290">
        <f>IF(BD_Soumission!$DE122&gt;0,IF(BD_Soumission!$DF122&gt;0,BD_Soumission!$DI122*BD_Soumission!$DF122*BD_Soumission!$DJ122,BD_Soumission!$DI122*BD_Soumission!$DJ122),0)</f>
        <v>0</v>
      </c>
      <c r="DL122" s="285"/>
      <c r="DM122" s="273"/>
      <c r="DN122" s="273"/>
      <c r="DO122" s="273"/>
      <c r="DP122" s="273"/>
      <c r="DQ122" s="273" t="str">
        <f>IF(BD_Soumission!$DM122&gt;0,(BD_Soumission!$DP122-BD_Soumission!$DO122)*24,"")</f>
        <v/>
      </c>
      <c r="DR122" s="125"/>
      <c r="DS122" s="290">
        <f>IF(BD_Soumission!$DM122&gt;0,IF(BD_Soumission!$DN122&gt;0,BD_Soumission!$DQ122*BD_Soumission!$DN122*BD_Soumission!$DR122,BD_Soumission!$DQ122*BD_Soumission!$DR122),0)</f>
        <v>0</v>
      </c>
      <c r="DT122" s="285"/>
      <c r="DU122" s="273"/>
      <c r="DV122" s="273"/>
      <c r="DW122" s="273"/>
      <c r="DX122" s="273"/>
      <c r="DY122" s="273" t="str">
        <f>IF(BD_Soumission!$DU122&gt;0,(BD_Soumission!$DX122-BD_Soumission!$DW122)*24,"")</f>
        <v/>
      </c>
      <c r="DZ122" s="125"/>
      <c r="EA122" s="290">
        <f>IF(BD_Soumission!$DU122&gt;0,IF(BD_Soumission!$DV122&gt;0,BD_Soumission!$DY122*BD_Soumission!$DV122*BD_Soumission!$DZ122,BD_Soumission!$DY122*BD_Soumission!$DZ122),0)</f>
        <v>0</v>
      </c>
      <c r="EB122" s="273"/>
      <c r="EC122" s="273"/>
      <c r="ED122" s="273"/>
      <c r="EE122" s="290">
        <f>BD_Soumission!$ED122*BD_Soumission!$EC122</f>
        <v>0</v>
      </c>
      <c r="EF122" s="273"/>
      <c r="EG122" s="273"/>
      <c r="EH122" s="273"/>
      <c r="EI122" s="290">
        <f>BD_Soumission!$EH122*BD_Soumission!$EG122</f>
        <v>0</v>
      </c>
      <c r="EJ122" s="273"/>
      <c r="EK122" s="273"/>
      <c r="EL122" s="273"/>
      <c r="EM122" s="290">
        <f>BD_Soumission!$EL122*BD_Soumission!$EK122</f>
        <v>0</v>
      </c>
      <c r="EN122" s="273"/>
      <c r="EO122" s="273"/>
      <c r="EP122" s="273"/>
      <c r="EQ122" s="290">
        <f>BD_Soumission!$EP122*BD_Soumission!$EO122</f>
        <v>0</v>
      </c>
      <c r="ER122" s="273"/>
      <c r="ES122" s="273"/>
      <c r="ET122" s="290">
        <f>IF(BD_Soumission!$ER122&gt;0,BD_Soumission!$ER122*BD_Soumission!$ES122,0)</f>
        <v>0</v>
      </c>
      <c r="EU122" s="273"/>
      <c r="EV122" s="290">
        <f>BD_Soumission!$EU122*0.05</f>
        <v>0</v>
      </c>
      <c r="EW122" s="290">
        <f>BD_Soumission!$EU122*0.09975</f>
        <v>0</v>
      </c>
      <c r="EX122" s="273"/>
      <c r="EY122" s="292" t="e">
        <f>VLOOKUP(BD_Soumission!$C122,Tableau12[],9,FALSE)</f>
        <v>#N/A</v>
      </c>
      <c r="EZ122" s="273"/>
    </row>
    <row r="123" spans="1:156" ht="18.75">
      <c r="D123" s="75"/>
      <c r="E123" t="e">
        <f>VLOOKUP(BD_Soumission!$C123,Tableau12[],6,FALSE)</f>
        <v>#N/A</v>
      </c>
      <c r="F123" t="e">
        <f>VLOOKUP(BD_Soumission!$C123,Tableau12[],93,FALSE)</f>
        <v>#N/A</v>
      </c>
      <c r="G123" t="e">
        <f>VLOOKUP(BD_Soumission!$C123,Tableau12[],2,FALSE)</f>
        <v>#N/A</v>
      </c>
      <c r="H123" t="e">
        <f>VLOOKUP(BD_Soumission!$G123,Tableau_client[],2,FALSE)</f>
        <v>#N/A</v>
      </c>
      <c r="I123" t="e">
        <f>VLOOKUP(BD_Soumission!$G123,Tableau_client[],3,FALSE)</f>
        <v>#N/A</v>
      </c>
      <c r="J123" t="e">
        <f>VLOOKUP(BD_Soumission!$G123,Tableau_client[],4,FALSE)</f>
        <v>#N/A</v>
      </c>
      <c r="K123" t="e">
        <f>VLOOKUP(BD_Soumission!$G123,Tableau_client[],6,FALSE)</f>
        <v>#N/A</v>
      </c>
      <c r="L123" t="e">
        <f>VLOOKUP(BD_Soumission!$C123,Tableau12[],44,FALSE)</f>
        <v>#N/A</v>
      </c>
      <c r="M123" t="e">
        <f>VLOOKUP(BD_Soumission!$C123,Tableau12[],45,FALSE)</f>
        <v>#N/A</v>
      </c>
      <c r="N123" t="e">
        <f>VLOOKUP(BD_Soumission!$G123,Tableau_client[],5,FALSE)</f>
        <v>#N/A</v>
      </c>
      <c r="O123" t="e">
        <f>VLOOKUP(BD_Soumission!$G123,Tableau_client[],7,FALSE)</f>
        <v>#N/A</v>
      </c>
      <c r="P123" t="e">
        <f>VLOOKUP(BD_Soumission!$C123,Tableau12[],7,FALSE)</f>
        <v>#N/A</v>
      </c>
      <c r="Q123" t="e">
        <f>VLOOKUP(BD_Soumission!$C123,Tableau12[],8,FALSE)</f>
        <v>#N/A</v>
      </c>
      <c r="R123" s="30"/>
      <c r="S123" t="e">
        <f>VLOOKUP(BD_Soumission!$C123,Tableau12[],3,FALSE)</f>
        <v>#N/A</v>
      </c>
      <c r="T123" s="75"/>
      <c r="Y123" t="str">
        <f>IF(BD_Soumission!$U123&gt;0,(BD_Soumission!$X123-BD_Soumission!$W123)*24,"")</f>
        <v/>
      </c>
      <c r="Z123" s="264"/>
      <c r="AA123" s="122">
        <f>IF(BD_Soumission!$U123&gt;0,IF(BD_Soumission!$V123&gt;0,BD_Soumission!$Y123*BD_Soumission!$V123*BD_Soumission!$Z123,BD_Soumission!$Y123*BD_Soumission!$Z123),0)</f>
        <v>0</v>
      </c>
      <c r="AB123" s="75"/>
      <c r="AG123" t="str">
        <f>IF(BD_Soumission!$AC123&gt;0,(BD_Soumission!$AF123-BD_Soumission!$AE123)*24,"")</f>
        <v/>
      </c>
      <c r="AH123" s="125"/>
      <c r="AI123" s="122">
        <f>IF(BD_Soumission!$AC123&gt;0,IF(BD_Soumission!$AD123&gt;0,BD_Soumission!$AG123*BD_Soumission!$AD123*BD_Soumission!$AH123,BD_Soumission!$AG123*BD_Soumission!$AH123),0)</f>
        <v>0</v>
      </c>
      <c r="AJ123" s="75"/>
      <c r="AO123" t="str">
        <f>IF(BD_Soumission!$AK123&gt;0,(BD_Soumission!$AN123-BD_Soumission!$AM123)*24,"")</f>
        <v/>
      </c>
      <c r="AP123" s="125"/>
      <c r="AQ123" s="122">
        <f>IF(BD_Soumission!$AK123&gt;0,IF(BD_Soumission!$AL123&gt;0,BD_Soumission!$AO123*BD_Soumission!$AL123*BD_Soumission!$AP123,BD_Soumission!$AO123*BD_Soumission!$AP123),0)</f>
        <v>0</v>
      </c>
      <c r="AR123" s="75"/>
      <c r="AW123" t="str">
        <f>IF(BD_Soumission!$AS123&gt;0,(BD_Soumission!$AV123-BD_Soumission!$AU123)*24,"")</f>
        <v/>
      </c>
      <c r="AX123" s="125"/>
      <c r="AY123" s="122">
        <f>IF(BD_Soumission!$AS123&gt;0,IF(BD_Soumission!$AT123&gt;0,BD_Soumission!$AW123*BD_Soumission!$AT123*BD_Soumission!$AX123,BD_Soumission!$AW123*BD_Soumission!$AX123),0)</f>
        <v>0</v>
      </c>
      <c r="AZ123" s="75"/>
      <c r="BE123" t="str">
        <f>IF(BD_Soumission!$BA123&gt;0,(BD_Soumission!$BD123-BD_Soumission!$BC123)*24,"")</f>
        <v/>
      </c>
      <c r="BF123" s="125"/>
      <c r="BG123" s="122">
        <f>IF(BD_Soumission!$BA123&gt;0,IF(BD_Soumission!$BB123&gt;0,BD_Soumission!$BE123*BD_Soumission!$BB123*BD_Soumission!$BF123,BD_Soumission!$BE123*BD_Soumission!$BF123),0)</f>
        <v>0</v>
      </c>
      <c r="BH123" s="75"/>
      <c r="BM123" t="str">
        <f>IF(BD_Soumission!$BI123&gt;0,(BD_Soumission!$BL123-BD_Soumission!$BK123)*24,"")</f>
        <v/>
      </c>
      <c r="BN123" s="125"/>
      <c r="BO123" s="122">
        <f>IF(BD_Soumission!$BI123&gt;0,IF(BD_Soumission!$BJ123&gt;0,BD_Soumission!$BM123*BD_Soumission!$BJ123*BD_Soumission!$BN123,BD_Soumission!$BM123*BD_Soumission!$BN123),0)</f>
        <v>0</v>
      </c>
      <c r="BP123" s="75"/>
      <c r="BU123" t="str">
        <f>IF(BD_Soumission!$BQ123&gt;0,(BD_Soumission!$BT123-BD_Soumission!$BS123)*24,"")</f>
        <v/>
      </c>
      <c r="BV123" s="125"/>
      <c r="BW123" s="122">
        <f>IF(BD_Soumission!$BQ123&gt;0,IF(BD_Soumission!$BR123&gt;0,BD_Soumission!$BU123*BD_Soumission!$BR123*BD_Soumission!$BV123,BD_Soumission!$BU123*BD_Soumission!$BV123),0)</f>
        <v>0</v>
      </c>
      <c r="BX123" s="75"/>
      <c r="CC123" t="str">
        <f>IF(BD_Soumission!$BY123&gt;0,(BD_Soumission!$CB123-BD_Soumission!$CA123)*24,"")</f>
        <v/>
      </c>
      <c r="CD123" s="125"/>
      <c r="CE123" s="122">
        <f>IF(BD_Soumission!$BY123&gt;0,IF(BD_Soumission!$BZ123&gt;0,BD_Soumission!$CC123*BD_Soumission!$BZ123*BD_Soumission!$CD123,BD_Soumission!$CC123*BD_Soumission!$CD123),0)</f>
        <v>0</v>
      </c>
      <c r="CF123" s="75"/>
      <c r="CK123" t="str">
        <f>IF(BD_Soumission!$CG123&gt;0,(BD_Soumission!$CJ123-BD_Soumission!$CI123)*24,"")</f>
        <v/>
      </c>
      <c r="CL123" s="125"/>
      <c r="CM123" s="122">
        <f>IF(BD_Soumission!$CG123&gt;0,IF(BD_Soumission!$CH123&gt;0,BD_Soumission!$CK123*BD_Soumission!$CH123*BD_Soumission!$CL123,BD_Soumission!$CK123*BD_Soumission!$CL123),0)</f>
        <v>0</v>
      </c>
      <c r="CN123" s="75"/>
      <c r="CS123" t="str">
        <f>IF(BD_Soumission!$CO123&gt;0,(BD_Soumission!$CR123-BD_Soumission!$CQ123)*24,"")</f>
        <v/>
      </c>
      <c r="CT123" s="125"/>
      <c r="CU123" s="122">
        <f>IF(BD_Soumission!$CO123&gt;0,IF(BD_Soumission!$CP123&gt;0,BD_Soumission!$CS123*BD_Soumission!$CP123*BD_Soumission!$CT123,BD_Soumission!$CS123*BD_Soumission!$CT123),0)</f>
        <v>0</v>
      </c>
      <c r="CV123" s="75"/>
      <c r="DA123" t="str">
        <f>IF(BD_Soumission!$CW123&gt;0,(BD_Soumission!$CZ123-BD_Soumission!$CY123)*24,"")</f>
        <v/>
      </c>
      <c r="DB123" s="125"/>
      <c r="DC123" s="122">
        <f>IF(BD_Soumission!$CW123&gt;0,IF(BD_Soumission!$CX123&gt;0,BD_Soumission!$DA123*BD_Soumission!$CX123*BD_Soumission!$DB123,BD_Soumission!$DA123*BD_Soumission!$DB123),0)</f>
        <v>0</v>
      </c>
      <c r="DD123" s="75"/>
      <c r="DI123" t="str">
        <f>IF(BD_Soumission!$DE123&gt;0,(BD_Soumission!$DH123-BD_Soumission!$DG123)*24,"")</f>
        <v/>
      </c>
      <c r="DJ123" s="125"/>
      <c r="DK123" s="122">
        <f>IF(BD_Soumission!$DE123&gt;0,IF(BD_Soumission!$DF123&gt;0,BD_Soumission!$DI123*BD_Soumission!$DF123*BD_Soumission!$DJ123,BD_Soumission!$DI123*BD_Soumission!$DJ123),0)</f>
        <v>0</v>
      </c>
      <c r="DL123" s="75"/>
      <c r="DQ123" t="str">
        <f>IF(BD_Soumission!$DM123&gt;0,(BD_Soumission!$DP123-BD_Soumission!$DO123)*24,"")</f>
        <v/>
      </c>
      <c r="DR123" s="125"/>
      <c r="DS123" s="122">
        <f>IF(BD_Soumission!$DM123&gt;0,IF(BD_Soumission!$DN123&gt;0,BD_Soumission!$DQ123*BD_Soumission!$DN123*BD_Soumission!$DR123,BD_Soumission!$DQ123*BD_Soumission!$DR123),0)</f>
        <v>0</v>
      </c>
      <c r="DT123" s="75"/>
      <c r="DY123" t="str">
        <f>IF(BD_Soumission!$DU123&gt;0,(BD_Soumission!$DX123-BD_Soumission!$DW123)*24,"")</f>
        <v/>
      </c>
      <c r="DZ123" s="125"/>
      <c r="EA123" s="122">
        <f>IF(BD_Soumission!$DU123&gt;0,IF(BD_Soumission!$DV123&gt;0,BD_Soumission!$DY123*BD_Soumission!$DV123*BD_Soumission!$DZ123,BD_Soumission!$DY123*BD_Soumission!$DZ123),0)</f>
        <v>0</v>
      </c>
      <c r="EE123" s="122">
        <f>BD_Soumission!$ED123*BD_Soumission!$EC123</f>
        <v>0</v>
      </c>
      <c r="EI123" s="122">
        <f>BD_Soumission!$EH123*BD_Soumission!$EG123</f>
        <v>0</v>
      </c>
      <c r="EM123" s="122">
        <f>BD_Soumission!$EL123*BD_Soumission!$EK123</f>
        <v>0</v>
      </c>
      <c r="EQ123" s="122">
        <f>BD_Soumission!$EP123*BD_Soumission!$EO123</f>
        <v>0</v>
      </c>
      <c r="ET123" s="122">
        <f>IF(BD_Soumission!$ER123&gt;0,BD_Soumission!$ER123*BD_Soumission!$ES123,0)</f>
        <v>0</v>
      </c>
      <c r="EV123" s="122">
        <f>BD_Soumission!$EU123*0.05</f>
        <v>0</v>
      </c>
      <c r="EW123" s="122">
        <f>BD_Soumission!$EU123*0.09975</f>
        <v>0</v>
      </c>
      <c r="EY123" s="47" t="e">
        <f>VLOOKUP(BD_Soumission!$C123,Tableau12[],9,FALSE)</f>
        <v>#N/A</v>
      </c>
    </row>
    <row r="124" spans="1:156" ht="18.75">
      <c r="A124" s="273"/>
      <c r="B124" s="273"/>
      <c r="C124" s="273"/>
      <c r="D124" s="285"/>
      <c r="E124" s="273" t="e">
        <f>VLOOKUP(BD_Soumission!$C124,Tableau12[],6,FALSE)</f>
        <v>#N/A</v>
      </c>
      <c r="F124" s="273" t="e">
        <f>VLOOKUP(BD_Soumission!$C124,Tableau12[],93,FALSE)</f>
        <v>#N/A</v>
      </c>
      <c r="G124" s="273" t="e">
        <f>VLOOKUP(BD_Soumission!$C124,Tableau12[],2,FALSE)</f>
        <v>#N/A</v>
      </c>
      <c r="H124" s="273" t="e">
        <f>VLOOKUP(BD_Soumission!$G124,Tableau_client[],2,FALSE)</f>
        <v>#N/A</v>
      </c>
      <c r="I124" s="273" t="e">
        <f>VLOOKUP(BD_Soumission!$G124,Tableau_client[],3,FALSE)</f>
        <v>#N/A</v>
      </c>
      <c r="J124" s="273" t="e">
        <f>VLOOKUP(BD_Soumission!$G124,Tableau_client[],4,FALSE)</f>
        <v>#N/A</v>
      </c>
      <c r="K124" s="273" t="e">
        <f>VLOOKUP(BD_Soumission!$G124,Tableau_client[],6,FALSE)</f>
        <v>#N/A</v>
      </c>
      <c r="L124" s="273" t="e">
        <f>VLOOKUP(BD_Soumission!$C124,Tableau12[],44,FALSE)</f>
        <v>#N/A</v>
      </c>
      <c r="M124" s="273" t="e">
        <f>VLOOKUP(BD_Soumission!$C124,Tableau12[],45,FALSE)</f>
        <v>#N/A</v>
      </c>
      <c r="N124" s="273" t="e">
        <f>VLOOKUP(BD_Soumission!$G124,Tableau_client[],5,FALSE)</f>
        <v>#N/A</v>
      </c>
      <c r="O124" s="273" t="e">
        <f>VLOOKUP(BD_Soumission!$G124,Tableau_client[],7,FALSE)</f>
        <v>#N/A</v>
      </c>
      <c r="P124" s="273" t="e">
        <f>VLOOKUP(BD_Soumission!$C124,Tableau12[],7,FALSE)</f>
        <v>#N/A</v>
      </c>
      <c r="Q124" s="273" t="e">
        <f>VLOOKUP(BD_Soumission!$C124,Tableau12[],8,FALSE)</f>
        <v>#N/A</v>
      </c>
      <c r="R124" s="286"/>
      <c r="S124" s="273" t="e">
        <f>VLOOKUP(BD_Soumission!$C124,Tableau12[],3,FALSE)</f>
        <v>#N/A</v>
      </c>
      <c r="T124" s="285"/>
      <c r="U124" s="273"/>
      <c r="V124" s="273"/>
      <c r="W124" s="273"/>
      <c r="X124" s="273"/>
      <c r="Y124" s="273" t="str">
        <f>IF(BD_Soumission!$U124&gt;0,(BD_Soumission!$X124-BD_Soumission!$W124)*24,"")</f>
        <v/>
      </c>
      <c r="Z124" s="264"/>
      <c r="AA124" s="290">
        <f>IF(BD_Soumission!$U124&gt;0,IF(BD_Soumission!$V124&gt;0,BD_Soumission!$Y124*BD_Soumission!$V124*BD_Soumission!$Z124,BD_Soumission!$Y124*BD_Soumission!$Z124),0)</f>
        <v>0</v>
      </c>
      <c r="AB124" s="285"/>
      <c r="AC124" s="273"/>
      <c r="AD124" s="273"/>
      <c r="AE124" s="273"/>
      <c r="AF124" s="273"/>
      <c r="AG124" s="273" t="str">
        <f>IF(BD_Soumission!$AC124&gt;0,(BD_Soumission!$AF124-BD_Soumission!$AE124)*24,"")</f>
        <v/>
      </c>
      <c r="AH124" s="125"/>
      <c r="AI124" s="290">
        <f>IF(BD_Soumission!$AC124&gt;0,IF(BD_Soumission!$AD124&gt;0,BD_Soumission!$AG124*BD_Soumission!$AD124*BD_Soumission!$AH124,BD_Soumission!$AG124*BD_Soumission!$AH124),0)</f>
        <v>0</v>
      </c>
      <c r="AJ124" s="285"/>
      <c r="AK124" s="273"/>
      <c r="AL124" s="273"/>
      <c r="AM124" s="273"/>
      <c r="AN124" s="273"/>
      <c r="AO124" s="273" t="str">
        <f>IF(BD_Soumission!$AK124&gt;0,(BD_Soumission!$AN124-BD_Soumission!$AM124)*24,"")</f>
        <v/>
      </c>
      <c r="AP124" s="125"/>
      <c r="AQ124" s="290">
        <f>IF(BD_Soumission!$AK124&gt;0,IF(BD_Soumission!$AL124&gt;0,BD_Soumission!$AO124*BD_Soumission!$AL124*BD_Soumission!$AP124,BD_Soumission!$AO124*BD_Soumission!$AP124),0)</f>
        <v>0</v>
      </c>
      <c r="AR124" s="285"/>
      <c r="AS124" s="273"/>
      <c r="AT124" s="273"/>
      <c r="AU124" s="273"/>
      <c r="AV124" s="273"/>
      <c r="AW124" s="273" t="str">
        <f>IF(BD_Soumission!$AS124&gt;0,(BD_Soumission!$AV124-BD_Soumission!$AU124)*24,"")</f>
        <v/>
      </c>
      <c r="AX124" s="125"/>
      <c r="AY124" s="290">
        <f>IF(BD_Soumission!$AS124&gt;0,IF(BD_Soumission!$AT124&gt;0,BD_Soumission!$AW124*BD_Soumission!$AT124*BD_Soumission!$AX124,BD_Soumission!$AW124*BD_Soumission!$AX124),0)</f>
        <v>0</v>
      </c>
      <c r="AZ124" s="285"/>
      <c r="BA124" s="273"/>
      <c r="BB124" s="273"/>
      <c r="BC124" s="273"/>
      <c r="BD124" s="273"/>
      <c r="BE124" s="273" t="str">
        <f>IF(BD_Soumission!$BA124&gt;0,(BD_Soumission!$BD124-BD_Soumission!$BC124)*24,"")</f>
        <v/>
      </c>
      <c r="BF124" s="125"/>
      <c r="BG124" s="290">
        <f>IF(BD_Soumission!$BA124&gt;0,IF(BD_Soumission!$BB124&gt;0,BD_Soumission!$BE124*BD_Soumission!$BB124*BD_Soumission!$BF124,BD_Soumission!$BE124*BD_Soumission!$BF124),0)</f>
        <v>0</v>
      </c>
      <c r="BH124" s="285"/>
      <c r="BI124" s="273"/>
      <c r="BJ124" s="273"/>
      <c r="BK124" s="273"/>
      <c r="BL124" s="273"/>
      <c r="BM124" s="273" t="str">
        <f>IF(BD_Soumission!$BI124&gt;0,(BD_Soumission!$BL124-BD_Soumission!$BK124)*24,"")</f>
        <v/>
      </c>
      <c r="BN124" s="125"/>
      <c r="BO124" s="290">
        <f>IF(BD_Soumission!$BI124&gt;0,IF(BD_Soumission!$BJ124&gt;0,BD_Soumission!$BM124*BD_Soumission!$BJ124*BD_Soumission!$BN124,BD_Soumission!$BM124*BD_Soumission!$BN124),0)</f>
        <v>0</v>
      </c>
      <c r="BP124" s="285"/>
      <c r="BQ124" s="273"/>
      <c r="BR124" s="273"/>
      <c r="BS124" s="273"/>
      <c r="BT124" s="273"/>
      <c r="BU124" s="273" t="str">
        <f>IF(BD_Soumission!$BQ124&gt;0,(BD_Soumission!$BT124-BD_Soumission!$BS124)*24,"")</f>
        <v/>
      </c>
      <c r="BV124" s="125"/>
      <c r="BW124" s="290">
        <f>IF(BD_Soumission!$BQ124&gt;0,IF(BD_Soumission!$BR124&gt;0,BD_Soumission!$BU124*BD_Soumission!$BR124*BD_Soumission!$BV124,BD_Soumission!$BU124*BD_Soumission!$BV124),0)</f>
        <v>0</v>
      </c>
      <c r="BX124" s="285"/>
      <c r="BY124" s="273"/>
      <c r="BZ124" s="273"/>
      <c r="CA124" s="273"/>
      <c r="CB124" s="273"/>
      <c r="CC124" s="273" t="str">
        <f>IF(BD_Soumission!$BY124&gt;0,(BD_Soumission!$CB124-BD_Soumission!$CA124)*24,"")</f>
        <v/>
      </c>
      <c r="CD124" s="125"/>
      <c r="CE124" s="290">
        <f>IF(BD_Soumission!$BY124&gt;0,IF(BD_Soumission!$BZ124&gt;0,BD_Soumission!$CC124*BD_Soumission!$BZ124*BD_Soumission!$CD124,BD_Soumission!$CC124*BD_Soumission!$CD124),0)</f>
        <v>0</v>
      </c>
      <c r="CF124" s="285"/>
      <c r="CG124" s="273"/>
      <c r="CH124" s="273"/>
      <c r="CI124" s="273"/>
      <c r="CJ124" s="273"/>
      <c r="CK124" s="273" t="str">
        <f>IF(BD_Soumission!$CG124&gt;0,(BD_Soumission!$CJ124-BD_Soumission!$CI124)*24,"")</f>
        <v/>
      </c>
      <c r="CL124" s="125"/>
      <c r="CM124" s="290">
        <f>IF(BD_Soumission!$CG124&gt;0,IF(BD_Soumission!$CH124&gt;0,BD_Soumission!$CK124*BD_Soumission!$CH124*BD_Soumission!$CL124,BD_Soumission!$CK124*BD_Soumission!$CL124),0)</f>
        <v>0</v>
      </c>
      <c r="CN124" s="285"/>
      <c r="CO124" s="273"/>
      <c r="CP124" s="273"/>
      <c r="CQ124" s="273"/>
      <c r="CR124" s="273"/>
      <c r="CS124" s="273" t="str">
        <f>IF(BD_Soumission!$CO124&gt;0,(BD_Soumission!$CR124-BD_Soumission!$CQ124)*24,"")</f>
        <v/>
      </c>
      <c r="CT124" s="125"/>
      <c r="CU124" s="290">
        <f>IF(BD_Soumission!$CO124&gt;0,IF(BD_Soumission!$CP124&gt;0,BD_Soumission!$CS124*BD_Soumission!$CP124*BD_Soumission!$CT124,BD_Soumission!$CS124*BD_Soumission!$CT124),0)</f>
        <v>0</v>
      </c>
      <c r="CV124" s="285"/>
      <c r="CW124" s="273"/>
      <c r="CX124" s="273"/>
      <c r="CY124" s="273"/>
      <c r="CZ124" s="273"/>
      <c r="DA124" s="273" t="str">
        <f>IF(BD_Soumission!$CW124&gt;0,(BD_Soumission!$CZ124-BD_Soumission!$CY124)*24,"")</f>
        <v/>
      </c>
      <c r="DB124" s="125"/>
      <c r="DC124" s="290">
        <f>IF(BD_Soumission!$CW124&gt;0,IF(BD_Soumission!$CX124&gt;0,BD_Soumission!$DA124*BD_Soumission!$CX124*BD_Soumission!$DB124,BD_Soumission!$DA124*BD_Soumission!$DB124),0)</f>
        <v>0</v>
      </c>
      <c r="DD124" s="285"/>
      <c r="DE124" s="273"/>
      <c r="DF124" s="273"/>
      <c r="DG124" s="273"/>
      <c r="DH124" s="273"/>
      <c r="DI124" s="273" t="str">
        <f>IF(BD_Soumission!$DE124&gt;0,(BD_Soumission!$DH124-BD_Soumission!$DG124)*24,"")</f>
        <v/>
      </c>
      <c r="DJ124" s="125"/>
      <c r="DK124" s="290">
        <f>IF(BD_Soumission!$DE124&gt;0,IF(BD_Soumission!$DF124&gt;0,BD_Soumission!$DI124*BD_Soumission!$DF124*BD_Soumission!$DJ124,BD_Soumission!$DI124*BD_Soumission!$DJ124),0)</f>
        <v>0</v>
      </c>
      <c r="DL124" s="285"/>
      <c r="DM124" s="273"/>
      <c r="DN124" s="273"/>
      <c r="DO124" s="273"/>
      <c r="DP124" s="273"/>
      <c r="DQ124" s="273" t="str">
        <f>IF(BD_Soumission!$DM124&gt;0,(BD_Soumission!$DP124-BD_Soumission!$DO124)*24,"")</f>
        <v/>
      </c>
      <c r="DR124" s="125"/>
      <c r="DS124" s="290">
        <f>IF(BD_Soumission!$DM124&gt;0,IF(BD_Soumission!$DN124&gt;0,BD_Soumission!$DQ124*BD_Soumission!$DN124*BD_Soumission!$DR124,BD_Soumission!$DQ124*BD_Soumission!$DR124),0)</f>
        <v>0</v>
      </c>
      <c r="DT124" s="285"/>
      <c r="DU124" s="273"/>
      <c r="DV124" s="273"/>
      <c r="DW124" s="273"/>
      <c r="DX124" s="273"/>
      <c r="DY124" s="273" t="str">
        <f>IF(BD_Soumission!$DU124&gt;0,(BD_Soumission!$DX124-BD_Soumission!$DW124)*24,"")</f>
        <v/>
      </c>
      <c r="DZ124" s="125"/>
      <c r="EA124" s="290">
        <f>IF(BD_Soumission!$DU124&gt;0,IF(BD_Soumission!$DV124&gt;0,BD_Soumission!$DY124*BD_Soumission!$DV124*BD_Soumission!$DZ124,BD_Soumission!$DY124*BD_Soumission!$DZ124),0)</f>
        <v>0</v>
      </c>
      <c r="EB124" s="273"/>
      <c r="EC124" s="273"/>
      <c r="ED124" s="273"/>
      <c r="EE124" s="290">
        <f>BD_Soumission!$ED124*BD_Soumission!$EC124</f>
        <v>0</v>
      </c>
      <c r="EF124" s="273"/>
      <c r="EG124" s="273"/>
      <c r="EH124" s="273"/>
      <c r="EI124" s="290">
        <f>BD_Soumission!$EH124*BD_Soumission!$EG124</f>
        <v>0</v>
      </c>
      <c r="EJ124" s="273"/>
      <c r="EK124" s="273"/>
      <c r="EL124" s="273"/>
      <c r="EM124" s="290">
        <f>BD_Soumission!$EL124*BD_Soumission!$EK124</f>
        <v>0</v>
      </c>
      <c r="EN124" s="273"/>
      <c r="EO124" s="273"/>
      <c r="EP124" s="273"/>
      <c r="EQ124" s="290">
        <f>BD_Soumission!$EP124*BD_Soumission!$EO124</f>
        <v>0</v>
      </c>
      <c r="ER124" s="273"/>
      <c r="ES124" s="273"/>
      <c r="ET124" s="290">
        <f>IF(BD_Soumission!$ER124&gt;0,BD_Soumission!$ER124*BD_Soumission!$ES124,0)</f>
        <v>0</v>
      </c>
      <c r="EU124" s="273"/>
      <c r="EV124" s="290">
        <f>BD_Soumission!$EU124*0.05</f>
        <v>0</v>
      </c>
      <c r="EW124" s="290">
        <f>BD_Soumission!$EU124*0.09975</f>
        <v>0</v>
      </c>
      <c r="EX124" s="273"/>
      <c r="EY124" s="292" t="e">
        <f>VLOOKUP(BD_Soumission!$C124,Tableau12[],9,FALSE)</f>
        <v>#N/A</v>
      </c>
      <c r="EZ124" s="273"/>
    </row>
    <row r="125" spans="1:156" ht="18.75">
      <c r="D125" s="75"/>
      <c r="E125" t="e">
        <f>VLOOKUP(BD_Soumission!$C125,Tableau12[],6,FALSE)</f>
        <v>#N/A</v>
      </c>
      <c r="F125" t="e">
        <f>VLOOKUP(BD_Soumission!$C125,Tableau12[],93,FALSE)</f>
        <v>#N/A</v>
      </c>
      <c r="G125" t="e">
        <f>VLOOKUP(BD_Soumission!$C125,Tableau12[],2,FALSE)</f>
        <v>#N/A</v>
      </c>
      <c r="H125" t="e">
        <f>VLOOKUP(BD_Soumission!$G125,Tableau_client[],2,FALSE)</f>
        <v>#N/A</v>
      </c>
      <c r="I125" t="e">
        <f>VLOOKUP(BD_Soumission!$G125,Tableau_client[],3,FALSE)</f>
        <v>#N/A</v>
      </c>
      <c r="J125" t="e">
        <f>VLOOKUP(BD_Soumission!$G125,Tableau_client[],4,FALSE)</f>
        <v>#N/A</v>
      </c>
      <c r="K125" t="e">
        <f>VLOOKUP(BD_Soumission!$G125,Tableau_client[],6,FALSE)</f>
        <v>#N/A</v>
      </c>
      <c r="L125" t="e">
        <f>VLOOKUP(BD_Soumission!$C125,Tableau12[],44,FALSE)</f>
        <v>#N/A</v>
      </c>
      <c r="M125" t="e">
        <f>VLOOKUP(BD_Soumission!$C125,Tableau12[],45,FALSE)</f>
        <v>#N/A</v>
      </c>
      <c r="N125" t="e">
        <f>VLOOKUP(BD_Soumission!$G125,Tableau_client[],5,FALSE)</f>
        <v>#N/A</v>
      </c>
      <c r="O125" t="e">
        <f>VLOOKUP(BD_Soumission!$G125,Tableau_client[],7,FALSE)</f>
        <v>#N/A</v>
      </c>
      <c r="P125" t="e">
        <f>VLOOKUP(BD_Soumission!$C125,Tableau12[],7,FALSE)</f>
        <v>#N/A</v>
      </c>
      <c r="Q125" t="e">
        <f>VLOOKUP(BD_Soumission!$C125,Tableau12[],8,FALSE)</f>
        <v>#N/A</v>
      </c>
      <c r="R125" s="30"/>
      <c r="S125" t="e">
        <f>VLOOKUP(BD_Soumission!$C125,Tableau12[],3,FALSE)</f>
        <v>#N/A</v>
      </c>
      <c r="T125" s="75"/>
      <c r="Y125" t="str">
        <f>IF(BD_Soumission!$U125&gt;0,(BD_Soumission!$X125-BD_Soumission!$W125)*24,"")</f>
        <v/>
      </c>
      <c r="Z125" s="264"/>
      <c r="AA125" s="122">
        <f>IF(BD_Soumission!$U125&gt;0,IF(BD_Soumission!$V125&gt;0,BD_Soumission!$Y125*BD_Soumission!$V125*BD_Soumission!$Z125,BD_Soumission!$Y125*BD_Soumission!$Z125),0)</f>
        <v>0</v>
      </c>
      <c r="AB125" s="75"/>
      <c r="AG125" t="str">
        <f>IF(BD_Soumission!$AC125&gt;0,(BD_Soumission!$AF125-BD_Soumission!$AE125)*24,"")</f>
        <v/>
      </c>
      <c r="AH125" s="125"/>
      <c r="AI125" s="122">
        <f>IF(BD_Soumission!$AC125&gt;0,IF(BD_Soumission!$AD125&gt;0,BD_Soumission!$AG125*BD_Soumission!$AD125*BD_Soumission!$AH125,BD_Soumission!$AG125*BD_Soumission!$AH125),0)</f>
        <v>0</v>
      </c>
      <c r="AJ125" s="75"/>
      <c r="AO125" t="str">
        <f>IF(BD_Soumission!$AK125&gt;0,(BD_Soumission!$AN125-BD_Soumission!$AM125)*24,"")</f>
        <v/>
      </c>
      <c r="AP125" s="125"/>
      <c r="AQ125" s="122">
        <f>IF(BD_Soumission!$AK125&gt;0,IF(BD_Soumission!$AL125&gt;0,BD_Soumission!$AO125*BD_Soumission!$AL125*BD_Soumission!$AP125,BD_Soumission!$AO125*BD_Soumission!$AP125),0)</f>
        <v>0</v>
      </c>
      <c r="AR125" s="75"/>
      <c r="AW125" t="str">
        <f>IF(BD_Soumission!$AS125&gt;0,(BD_Soumission!$AV125-BD_Soumission!$AU125)*24,"")</f>
        <v/>
      </c>
      <c r="AX125" s="125"/>
      <c r="AY125" s="122">
        <f>IF(BD_Soumission!$AS125&gt;0,IF(BD_Soumission!$AT125&gt;0,BD_Soumission!$AW125*BD_Soumission!$AT125*BD_Soumission!$AX125,BD_Soumission!$AW125*BD_Soumission!$AX125),0)</f>
        <v>0</v>
      </c>
      <c r="AZ125" s="75"/>
      <c r="BE125" t="str">
        <f>IF(BD_Soumission!$BA125&gt;0,(BD_Soumission!$BD125-BD_Soumission!$BC125)*24,"")</f>
        <v/>
      </c>
      <c r="BF125" s="125"/>
      <c r="BG125" s="122">
        <f>IF(BD_Soumission!$BA125&gt;0,IF(BD_Soumission!$BB125&gt;0,BD_Soumission!$BE125*BD_Soumission!$BB125*BD_Soumission!$BF125,BD_Soumission!$BE125*BD_Soumission!$BF125),0)</f>
        <v>0</v>
      </c>
      <c r="BH125" s="75"/>
      <c r="BM125" t="str">
        <f>IF(BD_Soumission!$BI125&gt;0,(BD_Soumission!$BL125-BD_Soumission!$BK125)*24,"")</f>
        <v/>
      </c>
      <c r="BN125" s="125"/>
      <c r="BO125" s="122">
        <f>IF(BD_Soumission!$BI125&gt;0,IF(BD_Soumission!$BJ125&gt;0,BD_Soumission!$BM125*BD_Soumission!$BJ125*BD_Soumission!$BN125,BD_Soumission!$BM125*BD_Soumission!$BN125),0)</f>
        <v>0</v>
      </c>
      <c r="BP125" s="75"/>
      <c r="BU125" t="str">
        <f>IF(BD_Soumission!$BQ125&gt;0,(BD_Soumission!$BT125-BD_Soumission!$BS125)*24,"")</f>
        <v/>
      </c>
      <c r="BV125" s="125"/>
      <c r="BW125" s="122">
        <f>IF(BD_Soumission!$BQ125&gt;0,IF(BD_Soumission!$BR125&gt;0,BD_Soumission!$BU125*BD_Soumission!$BR125*BD_Soumission!$BV125,BD_Soumission!$BU125*BD_Soumission!$BV125),0)</f>
        <v>0</v>
      </c>
      <c r="BX125" s="75"/>
      <c r="CC125" t="str">
        <f>IF(BD_Soumission!$BY125&gt;0,(BD_Soumission!$CB125-BD_Soumission!$CA125)*24,"")</f>
        <v/>
      </c>
      <c r="CD125" s="125"/>
      <c r="CE125" s="122">
        <f>IF(BD_Soumission!$BY125&gt;0,IF(BD_Soumission!$BZ125&gt;0,BD_Soumission!$CC125*BD_Soumission!$BZ125*BD_Soumission!$CD125,BD_Soumission!$CC125*BD_Soumission!$CD125),0)</f>
        <v>0</v>
      </c>
      <c r="CF125" s="75"/>
      <c r="CK125" t="str">
        <f>IF(BD_Soumission!$CG125&gt;0,(BD_Soumission!$CJ125-BD_Soumission!$CI125)*24,"")</f>
        <v/>
      </c>
      <c r="CL125" s="125"/>
      <c r="CM125" s="122">
        <f>IF(BD_Soumission!$CG125&gt;0,IF(BD_Soumission!$CH125&gt;0,BD_Soumission!$CK125*BD_Soumission!$CH125*BD_Soumission!$CL125,BD_Soumission!$CK125*BD_Soumission!$CL125),0)</f>
        <v>0</v>
      </c>
      <c r="CN125" s="75"/>
      <c r="CS125" t="str">
        <f>IF(BD_Soumission!$CO125&gt;0,(BD_Soumission!$CR125-BD_Soumission!$CQ125)*24,"")</f>
        <v/>
      </c>
      <c r="CT125" s="125"/>
      <c r="CU125" s="122">
        <f>IF(BD_Soumission!$CO125&gt;0,IF(BD_Soumission!$CP125&gt;0,BD_Soumission!$CS125*BD_Soumission!$CP125*BD_Soumission!$CT125,BD_Soumission!$CS125*BD_Soumission!$CT125),0)</f>
        <v>0</v>
      </c>
      <c r="CV125" s="75"/>
      <c r="DA125" t="str">
        <f>IF(BD_Soumission!$CW125&gt;0,(BD_Soumission!$CZ125-BD_Soumission!$CY125)*24,"")</f>
        <v/>
      </c>
      <c r="DB125" s="125"/>
      <c r="DC125" s="122">
        <f>IF(BD_Soumission!$CW125&gt;0,IF(BD_Soumission!$CX125&gt;0,BD_Soumission!$DA125*BD_Soumission!$CX125*BD_Soumission!$DB125,BD_Soumission!$DA125*BD_Soumission!$DB125),0)</f>
        <v>0</v>
      </c>
      <c r="DD125" s="75"/>
      <c r="DI125" t="str">
        <f>IF(BD_Soumission!$DE125&gt;0,(BD_Soumission!$DH125-BD_Soumission!$DG125)*24,"")</f>
        <v/>
      </c>
      <c r="DJ125" s="125"/>
      <c r="DK125" s="122">
        <f>IF(BD_Soumission!$DE125&gt;0,IF(BD_Soumission!$DF125&gt;0,BD_Soumission!$DI125*BD_Soumission!$DF125*BD_Soumission!$DJ125,BD_Soumission!$DI125*BD_Soumission!$DJ125),0)</f>
        <v>0</v>
      </c>
      <c r="DL125" s="75"/>
      <c r="DQ125" t="str">
        <f>IF(BD_Soumission!$DM125&gt;0,(BD_Soumission!$DP125-BD_Soumission!$DO125)*24,"")</f>
        <v/>
      </c>
      <c r="DR125" s="125"/>
      <c r="DS125" s="122">
        <f>IF(BD_Soumission!$DM125&gt;0,IF(BD_Soumission!$DN125&gt;0,BD_Soumission!$DQ125*BD_Soumission!$DN125*BD_Soumission!$DR125,BD_Soumission!$DQ125*BD_Soumission!$DR125),0)</f>
        <v>0</v>
      </c>
      <c r="DT125" s="75"/>
      <c r="DY125" t="str">
        <f>IF(BD_Soumission!$DU125&gt;0,(BD_Soumission!$DX125-BD_Soumission!$DW125)*24,"")</f>
        <v/>
      </c>
      <c r="DZ125" s="125"/>
      <c r="EA125" s="122">
        <f>IF(BD_Soumission!$DU125&gt;0,IF(BD_Soumission!$DV125&gt;0,BD_Soumission!$DY125*BD_Soumission!$DV125*BD_Soumission!$DZ125,BD_Soumission!$DY125*BD_Soumission!$DZ125),0)</f>
        <v>0</v>
      </c>
      <c r="EE125" s="122">
        <f>BD_Soumission!$ED125*BD_Soumission!$EC125</f>
        <v>0</v>
      </c>
      <c r="EI125" s="122">
        <f>BD_Soumission!$EH125*BD_Soumission!$EG125</f>
        <v>0</v>
      </c>
      <c r="EM125" s="122">
        <f>BD_Soumission!$EL125*BD_Soumission!$EK125</f>
        <v>0</v>
      </c>
      <c r="EQ125" s="122">
        <f>BD_Soumission!$EP125*BD_Soumission!$EO125</f>
        <v>0</v>
      </c>
      <c r="ET125" s="122">
        <f>IF(BD_Soumission!$ER125&gt;0,BD_Soumission!$ER125*BD_Soumission!$ES125,0)</f>
        <v>0</v>
      </c>
      <c r="EV125" s="122">
        <f>BD_Soumission!$EU125*0.05</f>
        <v>0</v>
      </c>
      <c r="EW125" s="122">
        <f>BD_Soumission!$EU125*0.09975</f>
        <v>0</v>
      </c>
      <c r="EY125" s="47" t="e">
        <f>VLOOKUP(BD_Soumission!$C125,Tableau12[],9,FALSE)</f>
        <v>#N/A</v>
      </c>
    </row>
    <row r="126" spans="1:156" ht="18.75">
      <c r="A126" s="273"/>
      <c r="B126" s="273"/>
      <c r="C126" s="273"/>
      <c r="D126" s="285"/>
      <c r="E126" s="273" t="e">
        <f>VLOOKUP(BD_Soumission!$C126,Tableau12[],6,FALSE)</f>
        <v>#N/A</v>
      </c>
      <c r="F126" s="273" t="e">
        <f>VLOOKUP(BD_Soumission!$C126,Tableau12[],93,FALSE)</f>
        <v>#N/A</v>
      </c>
      <c r="G126" s="273" t="e">
        <f>VLOOKUP(BD_Soumission!$C126,Tableau12[],2,FALSE)</f>
        <v>#N/A</v>
      </c>
      <c r="H126" s="273" t="e">
        <f>VLOOKUP(BD_Soumission!$G126,Tableau_client[],2,FALSE)</f>
        <v>#N/A</v>
      </c>
      <c r="I126" s="273" t="e">
        <f>VLOOKUP(BD_Soumission!$G126,Tableau_client[],3,FALSE)</f>
        <v>#N/A</v>
      </c>
      <c r="J126" s="273" t="e">
        <f>VLOOKUP(BD_Soumission!$G126,Tableau_client[],4,FALSE)</f>
        <v>#N/A</v>
      </c>
      <c r="K126" s="273" t="e">
        <f>VLOOKUP(BD_Soumission!$G126,Tableau_client[],6,FALSE)</f>
        <v>#N/A</v>
      </c>
      <c r="L126" s="273" t="e">
        <f>VLOOKUP(BD_Soumission!$C126,Tableau12[],44,FALSE)</f>
        <v>#N/A</v>
      </c>
      <c r="M126" s="273" t="e">
        <f>VLOOKUP(BD_Soumission!$C126,Tableau12[],45,FALSE)</f>
        <v>#N/A</v>
      </c>
      <c r="N126" s="273" t="e">
        <f>VLOOKUP(BD_Soumission!$G126,Tableau_client[],5,FALSE)</f>
        <v>#N/A</v>
      </c>
      <c r="O126" s="273" t="e">
        <f>VLOOKUP(BD_Soumission!$G126,Tableau_client[],7,FALSE)</f>
        <v>#N/A</v>
      </c>
      <c r="P126" s="273" t="e">
        <f>VLOOKUP(BD_Soumission!$C126,Tableau12[],7,FALSE)</f>
        <v>#N/A</v>
      </c>
      <c r="Q126" s="273" t="e">
        <f>VLOOKUP(BD_Soumission!$C126,Tableau12[],8,FALSE)</f>
        <v>#N/A</v>
      </c>
      <c r="R126" s="286"/>
      <c r="S126" s="273" t="e">
        <f>VLOOKUP(BD_Soumission!$C126,Tableau12[],3,FALSE)</f>
        <v>#N/A</v>
      </c>
      <c r="T126" s="285"/>
      <c r="U126" s="273"/>
      <c r="V126" s="273"/>
      <c r="W126" s="273"/>
      <c r="X126" s="273"/>
      <c r="Y126" s="273" t="str">
        <f>IF(BD_Soumission!$U126&gt;0,(BD_Soumission!$X126-BD_Soumission!$W126)*24,"")</f>
        <v/>
      </c>
      <c r="Z126" s="264"/>
      <c r="AA126" s="290">
        <f>IF(BD_Soumission!$U126&gt;0,IF(BD_Soumission!$V126&gt;0,BD_Soumission!$Y126*BD_Soumission!$V126*BD_Soumission!$Z126,BD_Soumission!$Y126*BD_Soumission!$Z126),0)</f>
        <v>0</v>
      </c>
      <c r="AB126" s="285"/>
      <c r="AC126" s="273"/>
      <c r="AD126" s="273"/>
      <c r="AE126" s="273"/>
      <c r="AF126" s="273"/>
      <c r="AG126" s="273" t="str">
        <f>IF(BD_Soumission!$AC126&gt;0,(BD_Soumission!$AF126-BD_Soumission!$AE126)*24,"")</f>
        <v/>
      </c>
      <c r="AH126" s="125"/>
      <c r="AI126" s="290">
        <f>IF(BD_Soumission!$AC126&gt;0,IF(BD_Soumission!$AD126&gt;0,BD_Soumission!$AG126*BD_Soumission!$AD126*BD_Soumission!$AH126,BD_Soumission!$AG126*BD_Soumission!$AH126),0)</f>
        <v>0</v>
      </c>
      <c r="AJ126" s="285"/>
      <c r="AK126" s="273"/>
      <c r="AL126" s="273"/>
      <c r="AM126" s="273"/>
      <c r="AN126" s="273"/>
      <c r="AO126" s="273" t="str">
        <f>IF(BD_Soumission!$AK126&gt;0,(BD_Soumission!$AN126-BD_Soumission!$AM126)*24,"")</f>
        <v/>
      </c>
      <c r="AP126" s="125"/>
      <c r="AQ126" s="290">
        <f>IF(BD_Soumission!$AK126&gt;0,IF(BD_Soumission!$AL126&gt;0,BD_Soumission!$AO126*BD_Soumission!$AL126*BD_Soumission!$AP126,BD_Soumission!$AO126*BD_Soumission!$AP126),0)</f>
        <v>0</v>
      </c>
      <c r="AR126" s="285"/>
      <c r="AS126" s="273"/>
      <c r="AT126" s="273"/>
      <c r="AU126" s="273"/>
      <c r="AV126" s="273"/>
      <c r="AW126" s="273" t="str">
        <f>IF(BD_Soumission!$AS126&gt;0,(BD_Soumission!$AV126-BD_Soumission!$AU126)*24,"")</f>
        <v/>
      </c>
      <c r="AX126" s="125"/>
      <c r="AY126" s="290">
        <f>IF(BD_Soumission!$AS126&gt;0,IF(BD_Soumission!$AT126&gt;0,BD_Soumission!$AW126*BD_Soumission!$AT126*BD_Soumission!$AX126,BD_Soumission!$AW126*BD_Soumission!$AX126),0)</f>
        <v>0</v>
      </c>
      <c r="AZ126" s="285"/>
      <c r="BA126" s="273"/>
      <c r="BB126" s="273"/>
      <c r="BC126" s="273"/>
      <c r="BD126" s="273"/>
      <c r="BE126" s="273"/>
      <c r="BF126" s="125"/>
      <c r="BG126" s="290">
        <f>IF(BD_Soumission!$BA126&gt;0,IF(BD_Soumission!$BB126&gt;0,BD_Soumission!$BE126*BD_Soumission!$BB126*BD_Soumission!$BF126,BD_Soumission!$BE126*BD_Soumission!$BF126),0)</f>
        <v>0</v>
      </c>
      <c r="BH126" s="285"/>
      <c r="BI126" s="273"/>
      <c r="BJ126" s="273"/>
      <c r="BK126" s="273"/>
      <c r="BL126" s="273"/>
      <c r="BM126" s="273" t="str">
        <f>IF(BD_Soumission!$BI126&gt;0,(BD_Soumission!$BL126-BD_Soumission!$BK126)*24,"")</f>
        <v/>
      </c>
      <c r="BN126" s="125"/>
      <c r="BO126" s="290">
        <f>IF(BD_Soumission!$BI126&gt;0,IF(BD_Soumission!$BJ126&gt;0,BD_Soumission!$BM126*BD_Soumission!$BJ126*BD_Soumission!$BN126,BD_Soumission!$BM126*BD_Soumission!$BN126),0)</f>
        <v>0</v>
      </c>
      <c r="BP126" s="285"/>
      <c r="BQ126" s="273"/>
      <c r="BR126" s="273"/>
      <c r="BS126" s="273"/>
      <c r="BT126" s="273"/>
      <c r="BU126" s="273" t="str">
        <f>IF(BD_Soumission!$BQ126&gt;0,(BD_Soumission!$BT126-BD_Soumission!$BS126)*24,"")</f>
        <v/>
      </c>
      <c r="BV126" s="125"/>
      <c r="BW126" s="290">
        <f>IF(BD_Soumission!$BQ126&gt;0,IF(BD_Soumission!$BR126&gt;0,BD_Soumission!$BU126*BD_Soumission!$BR126*BD_Soumission!$BV126,BD_Soumission!$BU126*BD_Soumission!$BV126),0)</f>
        <v>0</v>
      </c>
      <c r="BX126" s="285"/>
      <c r="BY126" s="273"/>
      <c r="BZ126" s="273"/>
      <c r="CA126" s="273"/>
      <c r="CB126" s="273"/>
      <c r="CC126" s="273" t="str">
        <f>IF(BD_Soumission!$BY126&gt;0,(BD_Soumission!$CB126-BD_Soumission!$CA126)*24,"")</f>
        <v/>
      </c>
      <c r="CD126" s="125"/>
      <c r="CE126" s="290">
        <f>IF(BD_Soumission!$BY126&gt;0,IF(BD_Soumission!$BZ126&gt;0,BD_Soumission!$CC126*BD_Soumission!$BZ126*BD_Soumission!$CD126,BD_Soumission!$CC126*BD_Soumission!$CD126),0)</f>
        <v>0</v>
      </c>
      <c r="CF126" s="285"/>
      <c r="CG126" s="273"/>
      <c r="CH126" s="273"/>
      <c r="CI126" s="273"/>
      <c r="CJ126" s="273"/>
      <c r="CK126" s="273" t="str">
        <f>IF(BD_Soumission!$CG126&gt;0,(BD_Soumission!$CJ126-BD_Soumission!$CI126)*24,"")</f>
        <v/>
      </c>
      <c r="CL126" s="125"/>
      <c r="CM126" s="290">
        <f>IF(BD_Soumission!$CG126&gt;0,IF(BD_Soumission!$CH126&gt;0,BD_Soumission!$CK126*BD_Soumission!$CH126*BD_Soumission!$CL126,BD_Soumission!$CK126*BD_Soumission!$CL126),0)</f>
        <v>0</v>
      </c>
      <c r="CN126" s="285"/>
      <c r="CO126" s="273"/>
      <c r="CP126" s="273"/>
      <c r="CQ126" s="273"/>
      <c r="CR126" s="273"/>
      <c r="CS126" s="273" t="str">
        <f>IF(BD_Soumission!$CO126&gt;0,(BD_Soumission!$CR126-BD_Soumission!$CQ126)*24,"")</f>
        <v/>
      </c>
      <c r="CT126" s="125"/>
      <c r="CU126" s="290">
        <f>IF(BD_Soumission!$CO126&gt;0,IF(BD_Soumission!$CP126&gt;0,BD_Soumission!$CS126*BD_Soumission!$CP126*BD_Soumission!$CT126,BD_Soumission!$CS126*BD_Soumission!$CT126),0)</f>
        <v>0</v>
      </c>
      <c r="CV126" s="285"/>
      <c r="CW126" s="273"/>
      <c r="CX126" s="273"/>
      <c r="CY126" s="273"/>
      <c r="CZ126" s="273"/>
      <c r="DA126" s="273" t="str">
        <f>IF(BD_Soumission!$CW126&gt;0,(BD_Soumission!$CZ126-BD_Soumission!$CY126)*24,"")</f>
        <v/>
      </c>
      <c r="DB126" s="125"/>
      <c r="DC126" s="290">
        <f>IF(BD_Soumission!$CW126&gt;0,IF(BD_Soumission!$CX126&gt;0,BD_Soumission!$DA126*BD_Soumission!$CX126*BD_Soumission!$DB126,BD_Soumission!$DA126*BD_Soumission!$DB126),0)</f>
        <v>0</v>
      </c>
      <c r="DD126" s="285"/>
      <c r="DE126" s="273"/>
      <c r="DF126" s="273"/>
      <c r="DG126" s="273"/>
      <c r="DH126" s="273"/>
      <c r="DI126" s="273" t="str">
        <f>IF(BD_Soumission!$DE126&gt;0,(BD_Soumission!$DH126-BD_Soumission!$DG126)*24,"")</f>
        <v/>
      </c>
      <c r="DJ126" s="125"/>
      <c r="DK126" s="290">
        <f>IF(BD_Soumission!$DE126&gt;0,IF(BD_Soumission!$DF126&gt;0,BD_Soumission!$DI126*BD_Soumission!$DF126*BD_Soumission!$DJ126,BD_Soumission!$DI126*BD_Soumission!$DJ126),0)</f>
        <v>0</v>
      </c>
      <c r="DL126" s="285"/>
      <c r="DM126" s="273"/>
      <c r="DN126" s="273"/>
      <c r="DO126" s="273"/>
      <c r="DP126" s="273"/>
      <c r="DQ126" s="273" t="str">
        <f>IF(BD_Soumission!$DM126&gt;0,(BD_Soumission!$DP126-BD_Soumission!$DO126)*24,"")</f>
        <v/>
      </c>
      <c r="DR126" s="125"/>
      <c r="DS126" s="290">
        <f>IF(BD_Soumission!$DM126&gt;0,IF(BD_Soumission!$DN126&gt;0,BD_Soumission!$DQ126*BD_Soumission!$DN126*BD_Soumission!$DR126,BD_Soumission!$DQ126*BD_Soumission!$DR126),0)</f>
        <v>0</v>
      </c>
      <c r="DT126" s="285"/>
      <c r="DU126" s="273"/>
      <c r="DV126" s="273"/>
      <c r="DW126" s="273"/>
      <c r="DX126" s="273"/>
      <c r="DY126" s="273" t="str">
        <f>IF(BD_Soumission!$DU126&gt;0,(BD_Soumission!$DX126-BD_Soumission!$DW126)*24,"")</f>
        <v/>
      </c>
      <c r="DZ126" s="125"/>
      <c r="EA126" s="290">
        <f>IF(BD_Soumission!$DU126&gt;0,IF(BD_Soumission!$DV126&gt;0,BD_Soumission!$DY126*BD_Soumission!$DV126*BD_Soumission!$DZ126,BD_Soumission!$DY126*BD_Soumission!$DZ126),0)</f>
        <v>0</v>
      </c>
      <c r="EB126" s="273"/>
      <c r="EC126" s="273"/>
      <c r="ED126" s="273"/>
      <c r="EE126" s="290">
        <f>BD_Soumission!$ED126*BD_Soumission!$EC126</f>
        <v>0</v>
      </c>
      <c r="EF126" s="273"/>
      <c r="EG126" s="273"/>
      <c r="EH126" s="273"/>
      <c r="EI126" s="290">
        <f>BD_Soumission!$EH126*BD_Soumission!$EG126</f>
        <v>0</v>
      </c>
      <c r="EJ126" s="273"/>
      <c r="EK126" s="273"/>
      <c r="EL126" s="273"/>
      <c r="EM126" s="290">
        <f>BD_Soumission!$EL126*BD_Soumission!$EK126</f>
        <v>0</v>
      </c>
      <c r="EN126" s="273"/>
      <c r="EO126" s="273"/>
      <c r="EP126" s="273"/>
      <c r="EQ126" s="290">
        <f>BD_Soumission!$EP126*BD_Soumission!$EO126</f>
        <v>0</v>
      </c>
      <c r="ER126" s="273"/>
      <c r="ES126" s="273"/>
      <c r="ET126" s="290">
        <f>IF(BD_Soumission!$ER126&gt;0,BD_Soumission!$ER126*BD_Soumission!$ES126,0)</f>
        <v>0</v>
      </c>
      <c r="EU126" s="273"/>
      <c r="EV126" s="290">
        <f>BD_Soumission!$EU126*0.05</f>
        <v>0</v>
      </c>
      <c r="EW126" s="290">
        <f>BD_Soumission!$EU126*0.09975</f>
        <v>0</v>
      </c>
      <c r="EX126" s="273"/>
      <c r="EY126" s="292" t="e">
        <f>VLOOKUP(BD_Soumission!$C126,Tableau12[],9,FALSE)</f>
        <v>#N/A</v>
      </c>
      <c r="EZ126" s="273"/>
    </row>
    <row r="127" spans="1:156" ht="18.75">
      <c r="D127" s="75"/>
      <c r="E127" t="e">
        <f>VLOOKUP(BD_Soumission!$C127,Tableau12[],6,FALSE)</f>
        <v>#N/A</v>
      </c>
      <c r="F127" t="e">
        <f>VLOOKUP(BD_Soumission!$C127,Tableau12[],93,FALSE)</f>
        <v>#N/A</v>
      </c>
      <c r="G127" t="e">
        <f>VLOOKUP(BD_Soumission!$C127,Tableau12[],2,FALSE)</f>
        <v>#N/A</v>
      </c>
      <c r="H127" t="e">
        <f>VLOOKUP(BD_Soumission!$G127,Tableau_client[],2,FALSE)</f>
        <v>#N/A</v>
      </c>
      <c r="I127" t="e">
        <f>VLOOKUP(BD_Soumission!$G127,Tableau_client[],3,FALSE)</f>
        <v>#N/A</v>
      </c>
      <c r="J127" t="e">
        <f>VLOOKUP(BD_Soumission!$G127,Tableau_client[],4,FALSE)</f>
        <v>#N/A</v>
      </c>
      <c r="K127" t="e">
        <f>VLOOKUP(BD_Soumission!$G127,Tableau_client[],6,FALSE)</f>
        <v>#N/A</v>
      </c>
      <c r="L127" t="e">
        <f>VLOOKUP(BD_Soumission!$C127,Tableau12[],44,FALSE)</f>
        <v>#N/A</v>
      </c>
      <c r="M127" t="e">
        <f>VLOOKUP(BD_Soumission!$C127,Tableau12[],45,FALSE)</f>
        <v>#N/A</v>
      </c>
      <c r="N127" t="e">
        <f>VLOOKUP(BD_Soumission!$G127,Tableau_client[],5,FALSE)</f>
        <v>#N/A</v>
      </c>
      <c r="O127" t="e">
        <f>VLOOKUP(BD_Soumission!$G127,Tableau_client[],7,FALSE)</f>
        <v>#N/A</v>
      </c>
      <c r="P127" t="e">
        <f>VLOOKUP(BD_Soumission!$C127,Tableau12[],7,FALSE)</f>
        <v>#N/A</v>
      </c>
      <c r="Q127" t="e">
        <f>VLOOKUP(BD_Soumission!$C127,Tableau12[],8,FALSE)</f>
        <v>#N/A</v>
      </c>
      <c r="R127" s="30"/>
      <c r="S127" t="e">
        <f>VLOOKUP(BD_Soumission!$C127,Tableau12[],3,FALSE)</f>
        <v>#N/A</v>
      </c>
      <c r="T127" s="75"/>
      <c r="Y127" t="str">
        <f>IF(BD_Soumission!$U127&gt;0,(BD_Soumission!$X127-BD_Soumission!$W127)*24,"")</f>
        <v/>
      </c>
      <c r="Z127" s="264"/>
      <c r="AA127" s="122">
        <f>IF(BD_Soumission!$U127&gt;0,IF(BD_Soumission!$V127&gt;0,BD_Soumission!$Y127*BD_Soumission!$V127*BD_Soumission!$Z127,BD_Soumission!$Y127*BD_Soumission!$Z127),0)</f>
        <v>0</v>
      </c>
      <c r="AB127" s="75"/>
      <c r="AG127" t="str">
        <f>IF(BD_Soumission!$AC127&gt;0,(BD_Soumission!$AF127-BD_Soumission!$AE127)*24,"")</f>
        <v/>
      </c>
      <c r="AH127" s="125"/>
      <c r="AI127" s="122">
        <f>IF(BD_Soumission!$AC127&gt;0,IF(BD_Soumission!$AD127&gt;0,BD_Soumission!$AG127*BD_Soumission!$AD127*BD_Soumission!$AH127,BD_Soumission!$AG127*BD_Soumission!$AH127),0)</f>
        <v>0</v>
      </c>
      <c r="AJ127" s="75"/>
      <c r="AO127" t="str">
        <f>IF(BD_Soumission!$AK127&gt;0,(BD_Soumission!$AN127-BD_Soumission!$AM127)*24,"")</f>
        <v/>
      </c>
      <c r="AP127" s="125"/>
      <c r="AQ127" s="122">
        <f>IF(BD_Soumission!$AK127&gt;0,IF(BD_Soumission!$AL127&gt;0,BD_Soumission!$AO127*BD_Soumission!$AL127*BD_Soumission!$AP127,BD_Soumission!$AO127*BD_Soumission!$AP127),0)</f>
        <v>0</v>
      </c>
      <c r="AR127" s="75"/>
      <c r="AW127" t="str">
        <f>IF(BD_Soumission!$AS127&gt;0,(BD_Soumission!$AV127-BD_Soumission!$AU127)*24,"")</f>
        <v/>
      </c>
      <c r="AX127" s="125"/>
      <c r="AY127" s="122">
        <f>IF(BD_Soumission!$AS127&gt;0,IF(BD_Soumission!$AT127&gt;0,BD_Soumission!$AW127*BD_Soumission!$AT127*BD_Soumission!$AX127,BD_Soumission!$AW127*BD_Soumission!$AX127),0)</f>
        <v>0</v>
      </c>
      <c r="AZ127" s="75"/>
      <c r="BF127" s="125"/>
      <c r="BG127" s="122">
        <f>IF(BD_Soumission!$BA127&gt;0,IF(BD_Soumission!$BB127&gt;0,BD_Soumission!$BE127*BD_Soumission!$BB127*BD_Soumission!$BF127,BD_Soumission!$BE127*BD_Soumission!$BF127),0)</f>
        <v>0</v>
      </c>
      <c r="BH127" s="75"/>
      <c r="BM127" t="str">
        <f>IF(BD_Soumission!$BI127&gt;0,(BD_Soumission!$BL127-BD_Soumission!$BK127)*24,"")</f>
        <v/>
      </c>
      <c r="BN127" s="125"/>
      <c r="BO127" s="122">
        <f>IF(BD_Soumission!$BI127&gt;0,IF(BD_Soumission!$BJ127&gt;0,BD_Soumission!$BM127*BD_Soumission!$BJ127*BD_Soumission!$BN127,BD_Soumission!$BM127*BD_Soumission!$BN127),0)</f>
        <v>0</v>
      </c>
      <c r="BP127" s="75"/>
      <c r="BU127" t="str">
        <f>IF(BD_Soumission!$BQ127&gt;0,(BD_Soumission!$BT127-BD_Soumission!$BS127)*24,"")</f>
        <v/>
      </c>
      <c r="BV127" s="125"/>
      <c r="BW127" s="122">
        <f>IF(BD_Soumission!$BQ127&gt;0,IF(BD_Soumission!$BR127&gt;0,BD_Soumission!$BU127*BD_Soumission!$BR127*BD_Soumission!$BV127,BD_Soumission!$BU127*BD_Soumission!$BV127),0)</f>
        <v>0</v>
      </c>
      <c r="BX127" s="75"/>
      <c r="CC127" t="str">
        <f>IF(BD_Soumission!$BY127&gt;0,(BD_Soumission!$CB127-BD_Soumission!$CA127)*24,"")</f>
        <v/>
      </c>
      <c r="CD127" s="125"/>
      <c r="CE127" s="122">
        <f>IF(BD_Soumission!$BY127&gt;0,IF(BD_Soumission!$BZ127&gt;0,BD_Soumission!$CC127*BD_Soumission!$BZ127*BD_Soumission!$CD127,BD_Soumission!$CC127*BD_Soumission!$CD127),0)</f>
        <v>0</v>
      </c>
      <c r="CF127" s="75"/>
      <c r="CK127" t="str">
        <f>IF(BD_Soumission!$CG127&gt;0,(BD_Soumission!$CJ127-BD_Soumission!$CI127)*24,"")</f>
        <v/>
      </c>
      <c r="CL127" s="125"/>
      <c r="CM127" s="122">
        <f>IF(BD_Soumission!$CG127&gt;0,IF(BD_Soumission!$CH127&gt;0,BD_Soumission!$CK127*BD_Soumission!$CH127*BD_Soumission!$CL127,BD_Soumission!$CK127*BD_Soumission!$CL127),0)</f>
        <v>0</v>
      </c>
      <c r="CN127" s="75"/>
      <c r="CS127" t="str">
        <f>IF(BD_Soumission!$CO127&gt;0,(BD_Soumission!$CR127-BD_Soumission!$CQ127)*24,"")</f>
        <v/>
      </c>
      <c r="CT127" s="125"/>
      <c r="CU127" s="122">
        <f>IF(BD_Soumission!$CO127&gt;0,IF(BD_Soumission!$CP127&gt;0,BD_Soumission!$CS127*BD_Soumission!$CP127*BD_Soumission!$CT127,BD_Soumission!$CS127*BD_Soumission!$CT127),0)</f>
        <v>0</v>
      </c>
      <c r="CV127" s="75"/>
      <c r="DA127" t="str">
        <f>IF(BD_Soumission!$CW127&gt;0,(BD_Soumission!$CZ127-BD_Soumission!$CY127)*24,"")</f>
        <v/>
      </c>
      <c r="DB127" s="125"/>
      <c r="DC127" s="122">
        <f>IF(BD_Soumission!$CW127&gt;0,IF(BD_Soumission!$CX127&gt;0,BD_Soumission!$DA127*BD_Soumission!$CX127*BD_Soumission!$DB127,BD_Soumission!$DA127*BD_Soumission!$DB127),0)</f>
        <v>0</v>
      </c>
      <c r="DD127" s="75"/>
      <c r="DI127" t="str">
        <f>IF(BD_Soumission!$DE127&gt;0,(BD_Soumission!$DH127-BD_Soumission!$DG127)*24,"")</f>
        <v/>
      </c>
      <c r="DJ127" s="125"/>
      <c r="DK127" s="122">
        <f>IF(BD_Soumission!$DE127&gt;0,IF(BD_Soumission!$DF127&gt;0,BD_Soumission!$DI127*BD_Soumission!$DF127*BD_Soumission!$DJ127,BD_Soumission!$DI127*BD_Soumission!$DJ127),0)</f>
        <v>0</v>
      </c>
      <c r="DL127" s="75"/>
      <c r="DQ127" t="str">
        <f>IF(BD_Soumission!$DM127&gt;0,(BD_Soumission!$DP127-BD_Soumission!$DO127)*24,"")</f>
        <v/>
      </c>
      <c r="DR127" s="125"/>
      <c r="DS127" s="122">
        <f>IF(BD_Soumission!$DM127&gt;0,IF(BD_Soumission!$DN127&gt;0,BD_Soumission!$DQ127*BD_Soumission!$DN127*BD_Soumission!$DR127,BD_Soumission!$DQ127*BD_Soumission!$DR127),0)</f>
        <v>0</v>
      </c>
      <c r="DT127" s="75"/>
      <c r="DY127" t="str">
        <f>IF(BD_Soumission!$DU127&gt;0,(BD_Soumission!$DX127-BD_Soumission!$DW127)*24,"")</f>
        <v/>
      </c>
      <c r="DZ127" s="125"/>
      <c r="EA127" s="122">
        <f>IF(BD_Soumission!$DU127&gt;0,IF(BD_Soumission!$DV127&gt;0,BD_Soumission!$DY127*BD_Soumission!$DV127*BD_Soumission!$DZ127,BD_Soumission!$DY127*BD_Soumission!$DZ127),0)</f>
        <v>0</v>
      </c>
      <c r="EE127" s="122">
        <f>BD_Soumission!$ED127*BD_Soumission!$EC127</f>
        <v>0</v>
      </c>
      <c r="EI127" s="122">
        <f>BD_Soumission!$EH127*BD_Soumission!$EG127</f>
        <v>0</v>
      </c>
      <c r="EM127" s="122">
        <f>BD_Soumission!$EL127*BD_Soumission!$EK127</f>
        <v>0</v>
      </c>
      <c r="EQ127" s="122">
        <f>BD_Soumission!$EP127*BD_Soumission!$EO127</f>
        <v>0</v>
      </c>
      <c r="ET127" s="122">
        <f>IF(BD_Soumission!$ER127&gt;0,BD_Soumission!$ER127*BD_Soumission!$ES127,0)</f>
        <v>0</v>
      </c>
      <c r="EV127" s="122">
        <f>BD_Soumission!$EU127*0.05</f>
        <v>0</v>
      </c>
      <c r="EW127" s="122">
        <f>BD_Soumission!$EU127*0.09975</f>
        <v>0</v>
      </c>
      <c r="EY127" s="47" t="e">
        <f>VLOOKUP(BD_Soumission!$C127,Tableau12[],9,FALSE)</f>
        <v>#N/A</v>
      </c>
    </row>
    <row r="128" spans="1:156" ht="18.75">
      <c r="A128" s="273"/>
      <c r="B128" s="273"/>
      <c r="C128" s="273"/>
      <c r="D128" s="285"/>
      <c r="E128" s="273" t="e">
        <f>VLOOKUP(BD_Soumission!$C128,Tableau12[],6,FALSE)</f>
        <v>#N/A</v>
      </c>
      <c r="F128" s="273" t="e">
        <f>VLOOKUP(BD_Soumission!$C128,Tableau12[],93,FALSE)</f>
        <v>#N/A</v>
      </c>
      <c r="G128" s="273" t="e">
        <f>VLOOKUP(BD_Soumission!$C128,Tableau12[],2,FALSE)</f>
        <v>#N/A</v>
      </c>
      <c r="H128" s="273" t="e">
        <f>VLOOKUP(BD_Soumission!$G128,Tableau_client[],2,FALSE)</f>
        <v>#N/A</v>
      </c>
      <c r="I128" s="273" t="e">
        <f>VLOOKUP(BD_Soumission!$G128,Tableau_client[],3,FALSE)</f>
        <v>#N/A</v>
      </c>
      <c r="J128" s="273" t="e">
        <f>VLOOKUP(BD_Soumission!$G128,Tableau_client[],4,FALSE)</f>
        <v>#N/A</v>
      </c>
      <c r="K128" s="273" t="e">
        <f>VLOOKUP(BD_Soumission!$G128,Tableau_client[],6,FALSE)</f>
        <v>#N/A</v>
      </c>
      <c r="L128" s="273" t="e">
        <f>VLOOKUP(BD_Soumission!$C128,Tableau12[],44,FALSE)</f>
        <v>#N/A</v>
      </c>
      <c r="M128" s="273" t="e">
        <f>VLOOKUP(BD_Soumission!$C128,Tableau12[],45,FALSE)</f>
        <v>#N/A</v>
      </c>
      <c r="N128" s="273" t="e">
        <f>VLOOKUP(BD_Soumission!$G128,Tableau_client[],5,FALSE)</f>
        <v>#N/A</v>
      </c>
      <c r="O128" s="273" t="e">
        <f>VLOOKUP(BD_Soumission!$G128,Tableau_client[],7,FALSE)</f>
        <v>#N/A</v>
      </c>
      <c r="P128" s="273" t="e">
        <f>VLOOKUP(BD_Soumission!$C128,Tableau12[],7,FALSE)</f>
        <v>#N/A</v>
      </c>
      <c r="Q128" s="273" t="e">
        <f>VLOOKUP(BD_Soumission!$C128,Tableau12[],8,FALSE)</f>
        <v>#N/A</v>
      </c>
      <c r="R128" s="286"/>
      <c r="S128" s="273" t="e">
        <f>VLOOKUP(BD_Soumission!$C128,Tableau12[],3,FALSE)</f>
        <v>#N/A</v>
      </c>
      <c r="T128" s="285"/>
      <c r="U128" s="273"/>
      <c r="V128" s="273"/>
      <c r="W128" s="273"/>
      <c r="X128" s="273"/>
      <c r="Y128" s="273" t="str">
        <f>IF(BD_Soumission!$U128&gt;0,(BD_Soumission!$X128-BD_Soumission!$W128)*24,"")</f>
        <v/>
      </c>
      <c r="Z128" s="264"/>
      <c r="AA128" s="290">
        <f>IF(BD_Soumission!$U128&gt;0,IF(BD_Soumission!$V128&gt;0,BD_Soumission!$Y128*BD_Soumission!$V128*BD_Soumission!$Z128,BD_Soumission!$Y128*BD_Soumission!$Z128),0)</f>
        <v>0</v>
      </c>
      <c r="AB128" s="285"/>
      <c r="AC128" s="273"/>
      <c r="AD128" s="273"/>
      <c r="AE128" s="273"/>
      <c r="AF128" s="273"/>
      <c r="AG128" s="273" t="str">
        <f>IF(BD_Soumission!$AC128&gt;0,(BD_Soumission!$AF128-BD_Soumission!$AE128)*24,"")</f>
        <v/>
      </c>
      <c r="AH128" s="125"/>
      <c r="AI128" s="290">
        <f>IF(BD_Soumission!$AC128&gt;0,IF(BD_Soumission!$AD128&gt;0,BD_Soumission!$AG128*BD_Soumission!$AD128*BD_Soumission!$AH128,BD_Soumission!$AG128*BD_Soumission!$AH128),0)</f>
        <v>0</v>
      </c>
      <c r="AJ128" s="285"/>
      <c r="AK128" s="273"/>
      <c r="AL128" s="273"/>
      <c r="AM128" s="273"/>
      <c r="AN128" s="273"/>
      <c r="AO128" s="273" t="str">
        <f>IF(BD_Soumission!$AK128&gt;0,(BD_Soumission!$AN128-BD_Soumission!$AM128)*24,"")</f>
        <v/>
      </c>
      <c r="AP128" s="125"/>
      <c r="AQ128" s="290">
        <f>IF(BD_Soumission!$AK128&gt;0,IF(BD_Soumission!$AL128&gt;0,BD_Soumission!$AO128*BD_Soumission!$AL128*BD_Soumission!$AP128,BD_Soumission!$AO128*BD_Soumission!$AP128),0)</f>
        <v>0</v>
      </c>
      <c r="AR128" s="285"/>
      <c r="AS128" s="273"/>
      <c r="AT128" s="273"/>
      <c r="AU128" s="273"/>
      <c r="AV128" s="273"/>
      <c r="AW128" s="273" t="str">
        <f>IF(BD_Soumission!$AS128&gt;0,(BD_Soumission!$AV128-BD_Soumission!$AU128)*24,"")</f>
        <v/>
      </c>
      <c r="AX128" s="125"/>
      <c r="AY128" s="290">
        <f>IF(BD_Soumission!$AS128&gt;0,IF(BD_Soumission!$AT128&gt;0,BD_Soumission!$AW128*BD_Soumission!$AT128*BD_Soumission!$AX128,BD_Soumission!$AW128*BD_Soumission!$AX128),0)</f>
        <v>0</v>
      </c>
      <c r="AZ128" s="285"/>
      <c r="BA128" s="273"/>
      <c r="BB128" s="273"/>
      <c r="BC128" s="273"/>
      <c r="BD128" s="273"/>
      <c r="BE128" s="273"/>
      <c r="BF128" s="125"/>
      <c r="BG128" s="290">
        <f>IF(BD_Soumission!$BA128&gt;0,IF(BD_Soumission!$BB128&gt;0,BD_Soumission!$BE128*BD_Soumission!$BB128*BD_Soumission!$BF128,BD_Soumission!$BE128*BD_Soumission!$BF128),0)</f>
        <v>0</v>
      </c>
      <c r="BH128" s="285"/>
      <c r="BI128" s="273"/>
      <c r="BJ128" s="273"/>
      <c r="BK128" s="273"/>
      <c r="BL128" s="273"/>
      <c r="BM128" s="273" t="str">
        <f>IF(BD_Soumission!$BI128&gt;0,(BD_Soumission!$BL128-BD_Soumission!$BK128)*24,"")</f>
        <v/>
      </c>
      <c r="BN128" s="125"/>
      <c r="BO128" s="290">
        <f>IF(BD_Soumission!$BI128&gt;0,IF(BD_Soumission!$BJ128&gt;0,BD_Soumission!$BM128*BD_Soumission!$BJ128*BD_Soumission!$BN128,BD_Soumission!$BM128*BD_Soumission!$BN128),0)</f>
        <v>0</v>
      </c>
      <c r="BP128" s="285"/>
      <c r="BQ128" s="273"/>
      <c r="BR128" s="273"/>
      <c r="BS128" s="273"/>
      <c r="BT128" s="273"/>
      <c r="BU128" s="273" t="str">
        <f>IF(BD_Soumission!$BQ128&gt;0,(BD_Soumission!$BT128-BD_Soumission!$BS128)*24,"")</f>
        <v/>
      </c>
      <c r="BV128" s="125"/>
      <c r="BW128" s="290">
        <f>IF(BD_Soumission!$BQ128&gt;0,IF(BD_Soumission!$BR128&gt;0,BD_Soumission!$BU128*BD_Soumission!$BR128*BD_Soumission!$BV128,BD_Soumission!$BU128*BD_Soumission!$BV128),0)</f>
        <v>0</v>
      </c>
      <c r="BX128" s="285"/>
      <c r="BY128" s="273"/>
      <c r="BZ128" s="273"/>
      <c r="CA128" s="273"/>
      <c r="CB128" s="273"/>
      <c r="CC128" s="273" t="str">
        <f>IF(BD_Soumission!$BY128&gt;0,(BD_Soumission!$CB128-BD_Soumission!$CA128)*24,"")</f>
        <v/>
      </c>
      <c r="CD128" s="125"/>
      <c r="CE128" s="290">
        <f>IF(BD_Soumission!$BY128&gt;0,IF(BD_Soumission!$BZ128&gt;0,BD_Soumission!$CC128*BD_Soumission!$BZ128*BD_Soumission!$CD128,BD_Soumission!$CC128*BD_Soumission!$CD128),0)</f>
        <v>0</v>
      </c>
      <c r="CF128" s="285"/>
      <c r="CG128" s="273"/>
      <c r="CH128" s="273"/>
      <c r="CI128" s="273"/>
      <c r="CJ128" s="273"/>
      <c r="CK128" s="273" t="str">
        <f>IF(BD_Soumission!$CG128&gt;0,(BD_Soumission!$CJ128-BD_Soumission!$CI128)*24,"")</f>
        <v/>
      </c>
      <c r="CL128" s="125"/>
      <c r="CM128" s="290">
        <f>IF(BD_Soumission!$CG128&gt;0,IF(BD_Soumission!$CH128&gt;0,BD_Soumission!$CK128*BD_Soumission!$CH128*BD_Soumission!$CL128,BD_Soumission!$CK128*BD_Soumission!$CL128),0)</f>
        <v>0</v>
      </c>
      <c r="CN128" s="285"/>
      <c r="CO128" s="273"/>
      <c r="CP128" s="273"/>
      <c r="CQ128" s="273"/>
      <c r="CR128" s="273"/>
      <c r="CS128" s="273" t="str">
        <f>IF(BD_Soumission!$CO128&gt;0,(BD_Soumission!$CR128-BD_Soumission!$CQ128)*24,"")</f>
        <v/>
      </c>
      <c r="CT128" s="125"/>
      <c r="CU128" s="290">
        <f>IF(BD_Soumission!$CO128&gt;0,IF(BD_Soumission!$CP128&gt;0,BD_Soumission!$CS128*BD_Soumission!$CP128*BD_Soumission!$CT128,BD_Soumission!$CS128*BD_Soumission!$CT128),0)</f>
        <v>0</v>
      </c>
      <c r="CV128" s="285"/>
      <c r="CW128" s="273"/>
      <c r="CX128" s="273"/>
      <c r="CY128" s="273"/>
      <c r="CZ128" s="273"/>
      <c r="DA128" s="273" t="str">
        <f>IF(BD_Soumission!$CW128&gt;0,(BD_Soumission!$CZ128-BD_Soumission!$CY128)*24,"")</f>
        <v/>
      </c>
      <c r="DB128" s="125"/>
      <c r="DC128" s="290">
        <f>IF(BD_Soumission!$CW128&gt;0,IF(BD_Soumission!$CX128&gt;0,BD_Soumission!$DA128*BD_Soumission!$CX128*BD_Soumission!$DB128,BD_Soumission!$DA128*BD_Soumission!$DB128),0)</f>
        <v>0</v>
      </c>
      <c r="DD128" s="285"/>
      <c r="DE128" s="273"/>
      <c r="DF128" s="273"/>
      <c r="DG128" s="273"/>
      <c r="DH128" s="273"/>
      <c r="DI128" s="273" t="str">
        <f>IF(BD_Soumission!$DE128&gt;0,(BD_Soumission!$DH128-BD_Soumission!$DG128)*24,"")</f>
        <v/>
      </c>
      <c r="DJ128" s="125"/>
      <c r="DK128" s="290">
        <f>IF(BD_Soumission!$DE128&gt;0,IF(BD_Soumission!$DF128&gt;0,BD_Soumission!$DI128*BD_Soumission!$DF128*BD_Soumission!$DJ128,BD_Soumission!$DI128*BD_Soumission!$DJ128),0)</f>
        <v>0</v>
      </c>
      <c r="DL128" s="285"/>
      <c r="DM128" s="273"/>
      <c r="DN128" s="273"/>
      <c r="DO128" s="273"/>
      <c r="DP128" s="273"/>
      <c r="DQ128" s="273" t="str">
        <f>IF(BD_Soumission!$DM128&gt;0,(BD_Soumission!$DP128-BD_Soumission!$DO128)*24,"")</f>
        <v/>
      </c>
      <c r="DR128" s="125"/>
      <c r="DS128" s="290">
        <f>IF(BD_Soumission!$DM128&gt;0,IF(BD_Soumission!$DN128&gt;0,BD_Soumission!$DQ128*BD_Soumission!$DN128*BD_Soumission!$DR128,BD_Soumission!$DQ128*BD_Soumission!$DR128),0)</f>
        <v>0</v>
      </c>
      <c r="DT128" s="285"/>
      <c r="DU128" s="273"/>
      <c r="DV128" s="273"/>
      <c r="DW128" s="273"/>
      <c r="DX128" s="273"/>
      <c r="DY128" s="273" t="str">
        <f>IF(BD_Soumission!$DU128&gt;0,(BD_Soumission!$DX128-BD_Soumission!$DW128)*24,"")</f>
        <v/>
      </c>
      <c r="DZ128" s="125"/>
      <c r="EA128" s="290">
        <f>IF(BD_Soumission!$DU128&gt;0,IF(BD_Soumission!$DV128&gt;0,BD_Soumission!$DY128*BD_Soumission!$DV128*BD_Soumission!$DZ128,BD_Soumission!$DY128*BD_Soumission!$DZ128),0)</f>
        <v>0</v>
      </c>
      <c r="EB128" s="273"/>
      <c r="EC128" s="273"/>
      <c r="ED128" s="273"/>
      <c r="EE128" s="290">
        <f>BD_Soumission!$ED128*BD_Soumission!$EC128</f>
        <v>0</v>
      </c>
      <c r="EF128" s="273"/>
      <c r="EG128" s="273"/>
      <c r="EH128" s="273"/>
      <c r="EI128" s="290">
        <f>BD_Soumission!$EH128*BD_Soumission!$EG128</f>
        <v>0</v>
      </c>
      <c r="EJ128" s="273"/>
      <c r="EK128" s="273"/>
      <c r="EL128" s="273"/>
      <c r="EM128" s="290">
        <f>BD_Soumission!$EL128*BD_Soumission!$EK128</f>
        <v>0</v>
      </c>
      <c r="EN128" s="273"/>
      <c r="EO128" s="273"/>
      <c r="EP128" s="273"/>
      <c r="EQ128" s="290">
        <f>BD_Soumission!$EP128*BD_Soumission!$EO128</f>
        <v>0</v>
      </c>
      <c r="ER128" s="273"/>
      <c r="ES128" s="273"/>
      <c r="ET128" s="290">
        <f>IF(BD_Soumission!$ER128&gt;0,BD_Soumission!$ER128*BD_Soumission!$ES128,0)</f>
        <v>0</v>
      </c>
      <c r="EU128" s="273"/>
      <c r="EV128" s="290">
        <f>BD_Soumission!$EU128*0.05</f>
        <v>0</v>
      </c>
      <c r="EW128" s="290">
        <f>BD_Soumission!$EU128*0.09975</f>
        <v>0</v>
      </c>
      <c r="EX128" s="273"/>
      <c r="EY128" s="292" t="e">
        <f>VLOOKUP(BD_Soumission!$C128,Tableau12[],9,FALSE)</f>
        <v>#N/A</v>
      </c>
      <c r="EZ128" s="273"/>
    </row>
    <row r="129" spans="1:156" ht="18.75">
      <c r="D129" s="75"/>
      <c r="E129" t="e">
        <f>VLOOKUP(BD_Soumission!$C129,Tableau12[],6,FALSE)</f>
        <v>#N/A</v>
      </c>
      <c r="F129" t="e">
        <f>VLOOKUP(BD_Soumission!$C129,Tableau12[],93,FALSE)</f>
        <v>#N/A</v>
      </c>
      <c r="G129" t="e">
        <f>VLOOKUP(BD_Soumission!$C129,Tableau12[],2,FALSE)</f>
        <v>#N/A</v>
      </c>
      <c r="H129" t="e">
        <f>VLOOKUP(BD_Soumission!$G129,Tableau_client[],2,FALSE)</f>
        <v>#N/A</v>
      </c>
      <c r="I129" t="e">
        <f>VLOOKUP(BD_Soumission!$G129,Tableau_client[],3,FALSE)</f>
        <v>#N/A</v>
      </c>
      <c r="J129" t="e">
        <f>VLOOKUP(BD_Soumission!$G129,Tableau_client[],4,FALSE)</f>
        <v>#N/A</v>
      </c>
      <c r="K129" t="e">
        <f>VLOOKUP(BD_Soumission!$G129,Tableau_client[],6,FALSE)</f>
        <v>#N/A</v>
      </c>
      <c r="L129" t="e">
        <f>VLOOKUP(BD_Soumission!$C129,Tableau12[],44,FALSE)</f>
        <v>#N/A</v>
      </c>
      <c r="M129" t="e">
        <f>VLOOKUP(BD_Soumission!$C129,Tableau12[],45,FALSE)</f>
        <v>#N/A</v>
      </c>
      <c r="N129" t="e">
        <f>VLOOKUP(BD_Soumission!$G129,Tableau_client[],5,FALSE)</f>
        <v>#N/A</v>
      </c>
      <c r="O129" t="e">
        <f>VLOOKUP(BD_Soumission!$G129,Tableau_client[],7,FALSE)</f>
        <v>#N/A</v>
      </c>
      <c r="P129" t="e">
        <f>VLOOKUP(BD_Soumission!$C129,Tableau12[],7,FALSE)</f>
        <v>#N/A</v>
      </c>
      <c r="Q129" t="e">
        <f>VLOOKUP(BD_Soumission!$C129,Tableau12[],8,FALSE)</f>
        <v>#N/A</v>
      </c>
      <c r="R129" s="30"/>
      <c r="S129" t="e">
        <f>VLOOKUP(BD_Soumission!$C129,Tableau12[],3,FALSE)</f>
        <v>#N/A</v>
      </c>
      <c r="T129" s="75"/>
      <c r="Y129" t="str">
        <f>IF(BD_Soumission!$U129&gt;0,(BD_Soumission!$X129-BD_Soumission!$W129)*24,"")</f>
        <v/>
      </c>
      <c r="Z129" s="264"/>
      <c r="AA129" s="122">
        <f>IF(BD_Soumission!$U129&gt;0,IF(BD_Soumission!$V129&gt;0,BD_Soumission!$Y129*BD_Soumission!$V129*BD_Soumission!$Z129,BD_Soumission!$Y129*BD_Soumission!$Z129),0)</f>
        <v>0</v>
      </c>
      <c r="AB129" s="75"/>
      <c r="AG129" t="str">
        <f>IF(BD_Soumission!$AC129&gt;0,(BD_Soumission!$AF129-BD_Soumission!$AE129)*24,"")</f>
        <v/>
      </c>
      <c r="AH129" s="125"/>
      <c r="AI129" s="122">
        <f>IF(BD_Soumission!$AC129&gt;0,IF(BD_Soumission!$AD129&gt;0,BD_Soumission!$AG129*BD_Soumission!$AD129*BD_Soumission!$AH129,BD_Soumission!$AG129*BD_Soumission!$AH129),0)</f>
        <v>0</v>
      </c>
      <c r="AJ129" s="75"/>
      <c r="AO129" t="str">
        <f>IF(BD_Soumission!$AK129&gt;0,(BD_Soumission!$AN129-BD_Soumission!$AM129)*24,"")</f>
        <v/>
      </c>
      <c r="AP129" s="125"/>
      <c r="AQ129" s="122">
        <f>IF(BD_Soumission!$AK129&gt;0,IF(BD_Soumission!$AL129&gt;0,BD_Soumission!$AO129*BD_Soumission!$AL129*BD_Soumission!$AP129,BD_Soumission!$AO129*BD_Soumission!$AP129),0)</f>
        <v>0</v>
      </c>
      <c r="AR129" s="75"/>
      <c r="AW129" t="str">
        <f>IF(BD_Soumission!$AS129&gt;0,(BD_Soumission!$AV129-BD_Soumission!$AU129)*24,"")</f>
        <v/>
      </c>
      <c r="AX129" s="125"/>
      <c r="AY129" s="122">
        <f>IF(BD_Soumission!$AS129&gt;0,IF(BD_Soumission!$AT129&gt;0,BD_Soumission!$AW129*BD_Soumission!$AT129*BD_Soumission!$AX129,BD_Soumission!$AW129*BD_Soumission!$AX129),0)</f>
        <v>0</v>
      </c>
      <c r="AZ129" s="75"/>
      <c r="BF129" s="125"/>
      <c r="BG129" s="122">
        <f>IF(BD_Soumission!$BA129&gt;0,IF(BD_Soumission!$BB129&gt;0,BD_Soumission!$BE129*BD_Soumission!$BB129*BD_Soumission!$BF129,BD_Soumission!$BE129*BD_Soumission!$BF129),0)</f>
        <v>0</v>
      </c>
      <c r="BH129" s="75"/>
      <c r="BM129" t="str">
        <f>IF(BD_Soumission!$BI129&gt;0,(BD_Soumission!$BL129-BD_Soumission!$BK129)*24,"")</f>
        <v/>
      </c>
      <c r="BN129" s="125"/>
      <c r="BO129" s="122">
        <f>IF(BD_Soumission!$BI129&gt;0,IF(BD_Soumission!$BJ129&gt;0,BD_Soumission!$BM129*BD_Soumission!$BJ129*BD_Soumission!$BN129,BD_Soumission!$BM129*BD_Soumission!$BN129),0)</f>
        <v>0</v>
      </c>
      <c r="BP129" s="75"/>
      <c r="BU129" t="str">
        <f>IF(BD_Soumission!$BQ129&gt;0,(BD_Soumission!$BT129-BD_Soumission!$BS129)*24,"")</f>
        <v/>
      </c>
      <c r="BV129" s="125"/>
      <c r="BW129" s="122">
        <f>IF(BD_Soumission!$BQ129&gt;0,IF(BD_Soumission!$BR129&gt;0,BD_Soumission!$BU129*BD_Soumission!$BR129*BD_Soumission!$BV129,BD_Soumission!$BU129*BD_Soumission!$BV129),0)</f>
        <v>0</v>
      </c>
      <c r="BX129" s="75"/>
      <c r="CC129" t="str">
        <f>IF(BD_Soumission!$BY129&gt;0,(BD_Soumission!$CB129-BD_Soumission!$CA129)*24,"")</f>
        <v/>
      </c>
      <c r="CD129" s="125"/>
      <c r="CE129" s="122">
        <f>IF(BD_Soumission!$BY129&gt;0,IF(BD_Soumission!$BZ129&gt;0,BD_Soumission!$CC129*BD_Soumission!$BZ129*BD_Soumission!$CD129,BD_Soumission!$CC129*BD_Soumission!$CD129),0)</f>
        <v>0</v>
      </c>
      <c r="CF129" s="75"/>
      <c r="CK129" t="str">
        <f>IF(BD_Soumission!$CG129&gt;0,(BD_Soumission!$CJ129-BD_Soumission!$CI129)*24,"")</f>
        <v/>
      </c>
      <c r="CL129" s="125"/>
      <c r="CM129" s="122">
        <f>IF(BD_Soumission!$CG129&gt;0,IF(BD_Soumission!$CH129&gt;0,BD_Soumission!$CK129*BD_Soumission!$CH129*BD_Soumission!$CL129,BD_Soumission!$CK129*BD_Soumission!$CL129),0)</f>
        <v>0</v>
      </c>
      <c r="CN129" s="75"/>
      <c r="CS129" t="str">
        <f>IF(BD_Soumission!$CO129&gt;0,(BD_Soumission!$CR129-BD_Soumission!$CQ129)*24,"")</f>
        <v/>
      </c>
      <c r="CT129" s="125"/>
      <c r="CU129" s="122">
        <f>IF(BD_Soumission!$CO129&gt;0,IF(BD_Soumission!$CP129&gt;0,BD_Soumission!$CS129*BD_Soumission!$CP129*BD_Soumission!$CT129,BD_Soumission!$CS129*BD_Soumission!$CT129),0)</f>
        <v>0</v>
      </c>
      <c r="CV129" s="75"/>
      <c r="DA129" t="str">
        <f>IF(BD_Soumission!$CW129&gt;0,(BD_Soumission!$CZ129-BD_Soumission!$CY129)*24,"")</f>
        <v/>
      </c>
      <c r="DB129" s="125"/>
      <c r="DC129" s="122">
        <f>IF(BD_Soumission!$CW129&gt;0,IF(BD_Soumission!$CX129&gt;0,BD_Soumission!$DA129*BD_Soumission!$CX129*BD_Soumission!$DB129,BD_Soumission!$DA129*BD_Soumission!$DB129),0)</f>
        <v>0</v>
      </c>
      <c r="DD129" s="75"/>
      <c r="DI129" t="str">
        <f>IF(BD_Soumission!$DE129&gt;0,(BD_Soumission!$DH129-BD_Soumission!$DG129)*24,"")</f>
        <v/>
      </c>
      <c r="DJ129" s="125"/>
      <c r="DK129" s="122">
        <f>IF(BD_Soumission!$DE129&gt;0,IF(BD_Soumission!$DF129&gt;0,BD_Soumission!$DI129*BD_Soumission!$DF129*BD_Soumission!$DJ129,BD_Soumission!$DI129*BD_Soumission!$DJ129),0)</f>
        <v>0</v>
      </c>
      <c r="DL129" s="75"/>
      <c r="DQ129" t="str">
        <f>IF(BD_Soumission!$DM129&gt;0,(BD_Soumission!$DP129-BD_Soumission!$DO129)*24,"")</f>
        <v/>
      </c>
      <c r="DR129" s="125"/>
      <c r="DS129" s="122">
        <f>IF(BD_Soumission!$DM129&gt;0,IF(BD_Soumission!$DN129&gt;0,BD_Soumission!$DQ129*BD_Soumission!$DN129*BD_Soumission!$DR129,BD_Soumission!$DQ129*BD_Soumission!$DR129),0)</f>
        <v>0</v>
      </c>
      <c r="DT129" s="75"/>
      <c r="DY129" t="str">
        <f>IF(BD_Soumission!$DU129&gt;0,(BD_Soumission!$DX129-BD_Soumission!$DW129)*24,"")</f>
        <v/>
      </c>
      <c r="DZ129" s="125"/>
      <c r="EA129" s="122">
        <f>IF(BD_Soumission!$DU129&gt;0,IF(BD_Soumission!$DV129&gt;0,BD_Soumission!$DY129*BD_Soumission!$DV129*BD_Soumission!$DZ129,BD_Soumission!$DY129*BD_Soumission!$DZ129),0)</f>
        <v>0</v>
      </c>
      <c r="EE129" s="122">
        <f>BD_Soumission!$ED129*BD_Soumission!$EC129</f>
        <v>0</v>
      </c>
      <c r="EI129" s="122">
        <f>BD_Soumission!$EH129*BD_Soumission!$EG129</f>
        <v>0</v>
      </c>
      <c r="EM129" s="122">
        <f>BD_Soumission!$EL129*BD_Soumission!$EK129</f>
        <v>0</v>
      </c>
      <c r="EQ129" s="122">
        <f>BD_Soumission!$EP129*BD_Soumission!$EO129</f>
        <v>0</v>
      </c>
      <c r="ET129" s="122">
        <f>IF(BD_Soumission!$ER129&gt;0,BD_Soumission!$ER129*BD_Soumission!$ES129,0)</f>
        <v>0</v>
      </c>
      <c r="EV129" s="122">
        <f>BD_Soumission!$EU129*0.05</f>
        <v>0</v>
      </c>
      <c r="EW129" s="122">
        <f>BD_Soumission!$EU129*0.09975</f>
        <v>0</v>
      </c>
      <c r="EY129" s="47" t="e">
        <f>VLOOKUP(BD_Soumission!$C129,Tableau12[],9,FALSE)</f>
        <v>#N/A</v>
      </c>
    </row>
    <row r="130" spans="1:156" ht="18.75">
      <c r="A130" s="273"/>
      <c r="B130" s="273"/>
      <c r="C130" s="273"/>
      <c r="D130" s="285"/>
      <c r="E130" s="273" t="e">
        <f>VLOOKUP(BD_Soumission!$C130,Tableau12[],6,FALSE)</f>
        <v>#N/A</v>
      </c>
      <c r="F130" s="273" t="e">
        <f>VLOOKUP(BD_Soumission!$C130,Tableau12[],93,FALSE)</f>
        <v>#N/A</v>
      </c>
      <c r="G130" s="273" t="e">
        <f>VLOOKUP(BD_Soumission!$C130,Tableau12[],2,FALSE)</f>
        <v>#N/A</v>
      </c>
      <c r="H130" s="273" t="e">
        <f>VLOOKUP(BD_Soumission!$G130,Tableau_client[],2,FALSE)</f>
        <v>#N/A</v>
      </c>
      <c r="I130" s="273" t="e">
        <f>VLOOKUP(BD_Soumission!$G130,Tableau_client[],3,FALSE)</f>
        <v>#N/A</v>
      </c>
      <c r="J130" s="273" t="e">
        <f>VLOOKUP(BD_Soumission!$G130,Tableau_client[],4,FALSE)</f>
        <v>#N/A</v>
      </c>
      <c r="K130" s="273" t="e">
        <f>VLOOKUP(BD_Soumission!$G130,Tableau_client[],6,FALSE)</f>
        <v>#N/A</v>
      </c>
      <c r="L130" s="273" t="e">
        <f>VLOOKUP(BD_Soumission!$C130,Tableau12[],44,FALSE)</f>
        <v>#N/A</v>
      </c>
      <c r="M130" s="273" t="e">
        <f>VLOOKUP(BD_Soumission!$C130,Tableau12[],45,FALSE)</f>
        <v>#N/A</v>
      </c>
      <c r="N130" s="273" t="e">
        <f>VLOOKUP(BD_Soumission!$G130,Tableau_client[],5,FALSE)</f>
        <v>#N/A</v>
      </c>
      <c r="O130" s="273" t="e">
        <f>VLOOKUP(BD_Soumission!$G130,Tableau_client[],7,FALSE)</f>
        <v>#N/A</v>
      </c>
      <c r="P130" s="273" t="e">
        <f>VLOOKUP(BD_Soumission!$C130,Tableau12[],7,FALSE)</f>
        <v>#N/A</v>
      </c>
      <c r="Q130" s="273" t="e">
        <f>VLOOKUP(BD_Soumission!$C130,Tableau12[],8,FALSE)</f>
        <v>#N/A</v>
      </c>
      <c r="R130" s="286"/>
      <c r="S130" s="273" t="e">
        <f>VLOOKUP(BD_Soumission!$C130,Tableau12[],3,FALSE)</f>
        <v>#N/A</v>
      </c>
      <c r="T130" s="285"/>
      <c r="U130" s="273"/>
      <c r="V130" s="273"/>
      <c r="W130" s="273"/>
      <c r="X130" s="273"/>
      <c r="Y130" s="273" t="str">
        <f>IF(BD_Soumission!$U130&gt;0,(BD_Soumission!$X130-BD_Soumission!$W130)*24,"")</f>
        <v/>
      </c>
      <c r="Z130" s="264"/>
      <c r="AA130" s="290">
        <f>IF(BD_Soumission!$U130&gt;0,IF(BD_Soumission!$V130&gt;0,BD_Soumission!$Y130*BD_Soumission!$V130*BD_Soumission!$Z130,BD_Soumission!$Y130*BD_Soumission!$Z130),0)</f>
        <v>0</v>
      </c>
      <c r="AB130" s="285"/>
      <c r="AC130" s="273"/>
      <c r="AD130" s="273"/>
      <c r="AE130" s="273"/>
      <c r="AF130" s="273"/>
      <c r="AG130" s="273" t="str">
        <f>IF(BD_Soumission!$AC130&gt;0,(BD_Soumission!$AF130-BD_Soumission!$AE130)*24,"")</f>
        <v/>
      </c>
      <c r="AH130" s="125"/>
      <c r="AI130" s="290">
        <f>IF(BD_Soumission!$AC130&gt;0,IF(BD_Soumission!$AD130&gt;0,BD_Soumission!$AG130*BD_Soumission!$AD130*BD_Soumission!$AH130,BD_Soumission!$AG130*BD_Soumission!$AH130),0)</f>
        <v>0</v>
      </c>
      <c r="AJ130" s="285"/>
      <c r="AK130" s="273"/>
      <c r="AL130" s="273"/>
      <c r="AM130" s="273"/>
      <c r="AN130" s="273"/>
      <c r="AO130" s="273" t="str">
        <f>IF(BD_Soumission!$AK130&gt;0,(BD_Soumission!$AN130-BD_Soumission!$AM130)*24,"")</f>
        <v/>
      </c>
      <c r="AP130" s="125"/>
      <c r="AQ130" s="290">
        <f>IF(BD_Soumission!$AK130&gt;0,IF(BD_Soumission!$AL130&gt;0,BD_Soumission!$AO130*BD_Soumission!$AL130*BD_Soumission!$AP130,BD_Soumission!$AO130*BD_Soumission!$AP130),0)</f>
        <v>0</v>
      </c>
      <c r="AR130" s="285"/>
      <c r="AS130" s="273"/>
      <c r="AT130" s="273"/>
      <c r="AU130" s="273"/>
      <c r="AV130" s="273"/>
      <c r="AW130" s="273" t="str">
        <f>IF(BD_Soumission!$AS130&gt;0,(BD_Soumission!$AV130-BD_Soumission!$AU130)*24,"")</f>
        <v/>
      </c>
      <c r="AX130" s="125"/>
      <c r="AY130" s="290">
        <f>IF(BD_Soumission!$AS130&gt;0,IF(BD_Soumission!$AT130&gt;0,BD_Soumission!$AW130*BD_Soumission!$AT130*BD_Soumission!$AX130,BD_Soumission!$AW130*BD_Soumission!$AX130),0)</f>
        <v>0</v>
      </c>
      <c r="AZ130" s="285"/>
      <c r="BA130" s="273"/>
      <c r="BB130" s="273"/>
      <c r="BC130" s="273"/>
      <c r="BD130" s="273"/>
      <c r="BE130" s="273"/>
      <c r="BF130" s="125"/>
      <c r="BG130" s="290">
        <f>IF(BD_Soumission!$BA130&gt;0,IF(BD_Soumission!$BB130&gt;0,BD_Soumission!$BE130*BD_Soumission!$BB130*BD_Soumission!$BF130,BD_Soumission!$BE130*BD_Soumission!$BF130),0)</f>
        <v>0</v>
      </c>
      <c r="BH130" s="285"/>
      <c r="BI130" s="273"/>
      <c r="BJ130" s="273"/>
      <c r="BK130" s="273"/>
      <c r="BL130" s="273"/>
      <c r="BM130" s="273" t="str">
        <f>IF(BD_Soumission!$BI130&gt;0,(BD_Soumission!$BL130-BD_Soumission!$BK130)*24,"")</f>
        <v/>
      </c>
      <c r="BN130" s="125"/>
      <c r="BO130" s="290">
        <f>IF(BD_Soumission!$BI130&gt;0,IF(BD_Soumission!$BJ130&gt;0,BD_Soumission!$BM130*BD_Soumission!$BJ130*BD_Soumission!$BN130,BD_Soumission!$BM130*BD_Soumission!$BN130),0)</f>
        <v>0</v>
      </c>
      <c r="BP130" s="285"/>
      <c r="BQ130" s="273"/>
      <c r="BR130" s="273"/>
      <c r="BS130" s="273"/>
      <c r="BT130" s="273"/>
      <c r="BU130" s="273" t="str">
        <f>IF(BD_Soumission!$BQ130&gt;0,(BD_Soumission!$BT130-BD_Soumission!$BS130)*24,"")</f>
        <v/>
      </c>
      <c r="BV130" s="125"/>
      <c r="BW130" s="290">
        <f>IF(BD_Soumission!$BQ130&gt;0,IF(BD_Soumission!$BR130&gt;0,BD_Soumission!$BU130*BD_Soumission!$BR130*BD_Soumission!$BV130,BD_Soumission!$BU130*BD_Soumission!$BV130),0)</f>
        <v>0</v>
      </c>
      <c r="BX130" s="285"/>
      <c r="BY130" s="273"/>
      <c r="BZ130" s="273"/>
      <c r="CA130" s="273"/>
      <c r="CB130" s="273"/>
      <c r="CC130" s="273" t="str">
        <f>IF(BD_Soumission!$BY130&gt;0,(BD_Soumission!$CB130-BD_Soumission!$CA130)*24,"")</f>
        <v/>
      </c>
      <c r="CD130" s="125"/>
      <c r="CE130" s="290">
        <f>IF(BD_Soumission!$BY130&gt;0,IF(BD_Soumission!$BZ130&gt;0,BD_Soumission!$CC130*BD_Soumission!$BZ130*BD_Soumission!$CD130,BD_Soumission!$CC130*BD_Soumission!$CD130),0)</f>
        <v>0</v>
      </c>
      <c r="CF130" s="285"/>
      <c r="CG130" s="273"/>
      <c r="CH130" s="273"/>
      <c r="CI130" s="273"/>
      <c r="CJ130" s="273"/>
      <c r="CK130" s="273" t="str">
        <f>IF(BD_Soumission!$CG130&gt;0,(BD_Soumission!$CJ130-BD_Soumission!$CI130)*24,"")</f>
        <v/>
      </c>
      <c r="CL130" s="125"/>
      <c r="CM130" s="290">
        <f>IF(BD_Soumission!$CG130&gt;0,IF(BD_Soumission!$CH130&gt;0,BD_Soumission!$CK130*BD_Soumission!$CH130*BD_Soumission!$CL130,BD_Soumission!$CK130*BD_Soumission!$CL130),0)</f>
        <v>0</v>
      </c>
      <c r="CN130" s="285"/>
      <c r="CO130" s="273"/>
      <c r="CP130" s="273"/>
      <c r="CQ130" s="273"/>
      <c r="CR130" s="273"/>
      <c r="CS130" s="273" t="str">
        <f>IF(BD_Soumission!$CO130&gt;0,(BD_Soumission!$CR130-BD_Soumission!$CQ130)*24,"")</f>
        <v/>
      </c>
      <c r="CT130" s="125"/>
      <c r="CU130" s="290">
        <f>IF(BD_Soumission!$CO130&gt;0,IF(BD_Soumission!$CP130&gt;0,BD_Soumission!$CS130*BD_Soumission!$CP130*BD_Soumission!$CT130,BD_Soumission!$CS130*BD_Soumission!$CT130),0)</f>
        <v>0</v>
      </c>
      <c r="CV130" s="285"/>
      <c r="CW130" s="273"/>
      <c r="CX130" s="273"/>
      <c r="CY130" s="273"/>
      <c r="CZ130" s="273"/>
      <c r="DA130" s="273" t="str">
        <f>IF(BD_Soumission!$CW130&gt;0,(BD_Soumission!$CZ130-BD_Soumission!$CY130)*24,"")</f>
        <v/>
      </c>
      <c r="DB130" s="125"/>
      <c r="DC130" s="290">
        <f>IF(BD_Soumission!$CW130&gt;0,IF(BD_Soumission!$CX130&gt;0,BD_Soumission!$DA130*BD_Soumission!$CX130*BD_Soumission!$DB130,BD_Soumission!$DA130*BD_Soumission!$DB130),0)</f>
        <v>0</v>
      </c>
      <c r="DD130" s="285"/>
      <c r="DE130" s="273"/>
      <c r="DF130" s="273"/>
      <c r="DG130" s="273"/>
      <c r="DH130" s="273"/>
      <c r="DI130" s="273" t="str">
        <f>IF(BD_Soumission!$DE130&gt;0,(BD_Soumission!$DH130-BD_Soumission!$DG130)*24,"")</f>
        <v/>
      </c>
      <c r="DJ130" s="125"/>
      <c r="DK130" s="290">
        <f>IF(BD_Soumission!$DE130&gt;0,IF(BD_Soumission!$DF130&gt;0,BD_Soumission!$DI130*BD_Soumission!$DF130*BD_Soumission!$DJ130,BD_Soumission!$DI130*BD_Soumission!$DJ130),0)</f>
        <v>0</v>
      </c>
      <c r="DL130" s="285"/>
      <c r="DM130" s="273"/>
      <c r="DN130" s="273"/>
      <c r="DO130" s="273"/>
      <c r="DP130" s="273"/>
      <c r="DQ130" s="273" t="str">
        <f>IF(BD_Soumission!$DM130&gt;0,(BD_Soumission!$DP130-BD_Soumission!$DO130)*24,"")</f>
        <v/>
      </c>
      <c r="DR130" s="125"/>
      <c r="DS130" s="290">
        <f>IF(BD_Soumission!$DM130&gt;0,IF(BD_Soumission!$DN130&gt;0,BD_Soumission!$DQ130*BD_Soumission!$DN130*BD_Soumission!$DR130,BD_Soumission!$DQ130*BD_Soumission!$DR130),0)</f>
        <v>0</v>
      </c>
      <c r="DT130" s="285"/>
      <c r="DU130" s="273"/>
      <c r="DV130" s="273"/>
      <c r="DW130" s="273"/>
      <c r="DX130" s="273"/>
      <c r="DY130" s="273" t="str">
        <f>IF(BD_Soumission!$DU130&gt;0,(BD_Soumission!$DX130-BD_Soumission!$DW130)*24,"")</f>
        <v/>
      </c>
      <c r="DZ130" s="125"/>
      <c r="EA130" s="290">
        <f>IF(BD_Soumission!$DU130&gt;0,IF(BD_Soumission!$DV130&gt;0,BD_Soumission!$DY130*BD_Soumission!$DV130*BD_Soumission!$DZ130,BD_Soumission!$DY130*BD_Soumission!$DZ130),0)</f>
        <v>0</v>
      </c>
      <c r="EB130" s="273"/>
      <c r="EC130" s="273"/>
      <c r="ED130" s="273"/>
      <c r="EE130" s="290">
        <f>BD_Soumission!$ED130*BD_Soumission!$EC130</f>
        <v>0</v>
      </c>
      <c r="EF130" s="273"/>
      <c r="EG130" s="273"/>
      <c r="EH130" s="273"/>
      <c r="EI130" s="290">
        <f>BD_Soumission!$EH130*BD_Soumission!$EG130</f>
        <v>0</v>
      </c>
      <c r="EJ130" s="273"/>
      <c r="EK130" s="273"/>
      <c r="EL130" s="273"/>
      <c r="EM130" s="290">
        <f>BD_Soumission!$EL130*BD_Soumission!$EK130</f>
        <v>0</v>
      </c>
      <c r="EN130" s="273"/>
      <c r="EO130" s="273"/>
      <c r="EP130" s="273"/>
      <c r="EQ130" s="290">
        <f>BD_Soumission!$EP130*BD_Soumission!$EO130</f>
        <v>0</v>
      </c>
      <c r="ER130" s="273"/>
      <c r="ES130" s="273"/>
      <c r="ET130" s="290">
        <f>IF(BD_Soumission!$ER130&gt;0,BD_Soumission!$ER130*BD_Soumission!$ES130,0)</f>
        <v>0</v>
      </c>
      <c r="EU130" s="273"/>
      <c r="EV130" s="290">
        <f>BD_Soumission!$EU130*0.05</f>
        <v>0</v>
      </c>
      <c r="EW130" s="290">
        <f>BD_Soumission!$EU130*0.09975</f>
        <v>0</v>
      </c>
      <c r="EX130" s="273"/>
      <c r="EY130" s="292" t="e">
        <f>VLOOKUP(BD_Soumission!$C130,Tableau12[],9,FALSE)</f>
        <v>#N/A</v>
      </c>
      <c r="EZ130" s="273"/>
    </row>
    <row r="131" spans="1:156" ht="18.75">
      <c r="D131" s="75"/>
      <c r="E131" t="e">
        <f>VLOOKUP(BD_Soumission!$C131,Tableau12[],6,FALSE)</f>
        <v>#N/A</v>
      </c>
      <c r="F131" t="e">
        <f>VLOOKUP(BD_Soumission!$C131,Tableau12[],93,FALSE)</f>
        <v>#N/A</v>
      </c>
      <c r="G131" t="e">
        <f>VLOOKUP(BD_Soumission!$C131,Tableau12[],2,FALSE)</f>
        <v>#N/A</v>
      </c>
      <c r="H131" t="e">
        <f>VLOOKUP(BD_Soumission!$G131,Tableau_client[],2,FALSE)</f>
        <v>#N/A</v>
      </c>
      <c r="I131" t="e">
        <f>VLOOKUP(BD_Soumission!$G131,Tableau_client[],3,FALSE)</f>
        <v>#N/A</v>
      </c>
      <c r="J131" t="e">
        <f>VLOOKUP(BD_Soumission!$G131,Tableau_client[],4,FALSE)</f>
        <v>#N/A</v>
      </c>
      <c r="K131" t="e">
        <f>VLOOKUP(BD_Soumission!$G131,Tableau_client[],6,FALSE)</f>
        <v>#N/A</v>
      </c>
      <c r="L131" t="e">
        <f>VLOOKUP(BD_Soumission!$C131,Tableau12[],44,FALSE)</f>
        <v>#N/A</v>
      </c>
      <c r="M131" t="e">
        <f>VLOOKUP(BD_Soumission!$C131,Tableau12[],45,FALSE)</f>
        <v>#N/A</v>
      </c>
      <c r="N131" t="e">
        <f>VLOOKUP(BD_Soumission!$G131,Tableau_client[],5,FALSE)</f>
        <v>#N/A</v>
      </c>
      <c r="O131" t="e">
        <f>VLOOKUP(BD_Soumission!$G131,Tableau_client[],7,FALSE)</f>
        <v>#N/A</v>
      </c>
      <c r="P131" t="e">
        <f>VLOOKUP(BD_Soumission!$C131,Tableau12[],7,FALSE)</f>
        <v>#N/A</v>
      </c>
      <c r="Q131" t="e">
        <f>VLOOKUP(BD_Soumission!$C131,Tableau12[],8,FALSE)</f>
        <v>#N/A</v>
      </c>
      <c r="R131" s="30"/>
      <c r="S131" t="e">
        <f>VLOOKUP(BD_Soumission!$C131,Tableau12[],3,FALSE)</f>
        <v>#N/A</v>
      </c>
      <c r="T131" s="75"/>
      <c r="Y131" t="str">
        <f>IF(BD_Soumission!$U131&gt;0,(BD_Soumission!$X131-BD_Soumission!$W131)*24,"")</f>
        <v/>
      </c>
      <c r="Z131" s="264"/>
      <c r="AA131" s="122">
        <f>IF(BD_Soumission!$U131&gt;0,IF(BD_Soumission!$V131&gt;0,BD_Soumission!$Y131*BD_Soumission!$V131*BD_Soumission!$Z131,BD_Soumission!$Y131*BD_Soumission!$Z131),0)</f>
        <v>0</v>
      </c>
      <c r="AB131" s="75"/>
      <c r="AG131" t="str">
        <f>IF(BD_Soumission!$AC131&gt;0,(BD_Soumission!$AF131-BD_Soumission!$AE131)*24,"")</f>
        <v/>
      </c>
      <c r="AH131" s="125"/>
      <c r="AI131" s="122">
        <f>IF(BD_Soumission!$AC131&gt;0,IF(BD_Soumission!$AD131&gt;0,BD_Soumission!$AG131*BD_Soumission!$AD131*BD_Soumission!$AH131,BD_Soumission!$AG131*BD_Soumission!$AH131),0)</f>
        <v>0</v>
      </c>
      <c r="AJ131" s="75"/>
      <c r="AO131" t="str">
        <f>IF(BD_Soumission!$AK131&gt;0,(BD_Soumission!$AN131-BD_Soumission!$AM131)*24,"")</f>
        <v/>
      </c>
      <c r="AP131" s="125"/>
      <c r="AQ131" s="122">
        <f>IF(BD_Soumission!$AK131&gt;0,IF(BD_Soumission!$AL131&gt;0,BD_Soumission!$AO131*BD_Soumission!$AL131*BD_Soumission!$AP131,BD_Soumission!$AO131*BD_Soumission!$AP131),0)</f>
        <v>0</v>
      </c>
      <c r="AR131" s="75"/>
      <c r="AW131" t="str">
        <f>IF(BD_Soumission!$AS131&gt;0,(BD_Soumission!$AV131-BD_Soumission!$AU131)*24,"")</f>
        <v/>
      </c>
      <c r="AX131" s="125"/>
      <c r="AY131" s="122">
        <f>IF(BD_Soumission!$AS131&gt;0,IF(BD_Soumission!$AT131&gt;0,BD_Soumission!$AW131*BD_Soumission!$AT131*BD_Soumission!$AX131,BD_Soumission!$AW131*BD_Soumission!$AX131),0)</f>
        <v>0</v>
      </c>
      <c r="AZ131" s="75"/>
      <c r="BF131" s="125"/>
      <c r="BG131" s="122">
        <f>IF(BD_Soumission!$BA131&gt;0,IF(BD_Soumission!$BB131&gt;0,BD_Soumission!$BE131*BD_Soumission!$BB131*BD_Soumission!$BF131,BD_Soumission!$BE131*BD_Soumission!$BF131),0)</f>
        <v>0</v>
      </c>
      <c r="BH131" s="75"/>
      <c r="BM131" t="str">
        <f>IF(BD_Soumission!$BI131&gt;0,(BD_Soumission!$BL131-BD_Soumission!$BK131)*24,"")</f>
        <v/>
      </c>
      <c r="BN131" s="125"/>
      <c r="BO131" s="122">
        <f>IF(BD_Soumission!$BI131&gt;0,IF(BD_Soumission!$BJ131&gt;0,BD_Soumission!$BM131*BD_Soumission!$BJ131*BD_Soumission!$BN131,BD_Soumission!$BM131*BD_Soumission!$BN131),0)</f>
        <v>0</v>
      </c>
      <c r="BP131" s="75"/>
      <c r="BU131" t="str">
        <f>IF(BD_Soumission!$BQ131&gt;0,(BD_Soumission!$BT131-BD_Soumission!$BS131)*24,"")</f>
        <v/>
      </c>
      <c r="BV131" s="125"/>
      <c r="BW131" s="122">
        <f>IF(BD_Soumission!$BQ131&gt;0,IF(BD_Soumission!$BR131&gt;0,BD_Soumission!$BU131*BD_Soumission!$BR131*BD_Soumission!$BV131,BD_Soumission!$BU131*BD_Soumission!$BV131),0)</f>
        <v>0</v>
      </c>
      <c r="BX131" s="75"/>
      <c r="CC131" t="str">
        <f>IF(BD_Soumission!$BY131&gt;0,(BD_Soumission!$CB131-BD_Soumission!$CA131)*24,"")</f>
        <v/>
      </c>
      <c r="CD131" s="125"/>
      <c r="CE131" s="122">
        <f>IF(BD_Soumission!$BY131&gt;0,IF(BD_Soumission!$BZ131&gt;0,BD_Soumission!$CC131*BD_Soumission!$BZ131*BD_Soumission!$CD131,BD_Soumission!$CC131*BD_Soumission!$CD131),0)</f>
        <v>0</v>
      </c>
      <c r="CF131" s="75"/>
      <c r="CK131" t="str">
        <f>IF(BD_Soumission!$CG131&gt;0,(BD_Soumission!$CJ131-BD_Soumission!$CI131)*24,"")</f>
        <v/>
      </c>
      <c r="CL131" s="125"/>
      <c r="CM131" s="122">
        <f>IF(BD_Soumission!$CG131&gt;0,IF(BD_Soumission!$CH131&gt;0,BD_Soumission!$CK131*BD_Soumission!$CH131*BD_Soumission!$CL131,BD_Soumission!$CK131*BD_Soumission!$CL131),0)</f>
        <v>0</v>
      </c>
      <c r="CN131" s="75"/>
      <c r="CS131" t="str">
        <f>IF(BD_Soumission!$CO131&gt;0,(BD_Soumission!$CR131-BD_Soumission!$CQ131)*24,"")</f>
        <v/>
      </c>
      <c r="CT131" s="125"/>
      <c r="CU131" s="122">
        <f>IF(BD_Soumission!$CO131&gt;0,IF(BD_Soumission!$CP131&gt;0,BD_Soumission!$CS131*BD_Soumission!$CP131*BD_Soumission!$CT131,BD_Soumission!$CS131*BD_Soumission!$CT131),0)</f>
        <v>0</v>
      </c>
      <c r="CV131" s="75"/>
      <c r="DA131" t="str">
        <f>IF(BD_Soumission!$CW131&gt;0,(BD_Soumission!$CZ131-BD_Soumission!$CY131)*24,"")</f>
        <v/>
      </c>
      <c r="DB131" s="125"/>
      <c r="DC131" s="122">
        <f>IF(BD_Soumission!$CW131&gt;0,IF(BD_Soumission!$CX131&gt;0,BD_Soumission!$DA131*BD_Soumission!$CX131*BD_Soumission!$DB131,BD_Soumission!$DA131*BD_Soumission!$DB131),0)</f>
        <v>0</v>
      </c>
      <c r="DD131" s="75"/>
      <c r="DI131" t="str">
        <f>IF(BD_Soumission!$DE131&gt;0,(BD_Soumission!$DH131-BD_Soumission!$DG131)*24,"")</f>
        <v/>
      </c>
      <c r="DJ131" s="125"/>
      <c r="DK131" s="122">
        <f>IF(BD_Soumission!$DE131&gt;0,IF(BD_Soumission!$DF131&gt;0,BD_Soumission!$DI131*BD_Soumission!$DF131*BD_Soumission!$DJ131,BD_Soumission!$DI131*BD_Soumission!$DJ131),0)</f>
        <v>0</v>
      </c>
      <c r="DL131" s="75"/>
      <c r="DQ131" t="str">
        <f>IF(BD_Soumission!$DM131&gt;0,(BD_Soumission!$DP131-BD_Soumission!$DO131)*24,"")</f>
        <v/>
      </c>
      <c r="DR131" s="125"/>
      <c r="DS131" s="122">
        <f>IF(BD_Soumission!$DM131&gt;0,IF(BD_Soumission!$DN131&gt;0,BD_Soumission!$DQ131*BD_Soumission!$DN131*BD_Soumission!$DR131,BD_Soumission!$DQ131*BD_Soumission!$DR131),0)</f>
        <v>0</v>
      </c>
      <c r="DT131" s="75"/>
      <c r="DY131" t="str">
        <f>IF(BD_Soumission!$DU131&gt;0,(BD_Soumission!$DX131-BD_Soumission!$DW131)*24,"")</f>
        <v/>
      </c>
      <c r="DZ131" s="125"/>
      <c r="EA131" s="122">
        <f>IF(BD_Soumission!$DU131&gt;0,IF(BD_Soumission!$DV131&gt;0,BD_Soumission!$DY131*BD_Soumission!$DV131*BD_Soumission!$DZ131,BD_Soumission!$DY131*BD_Soumission!$DZ131),0)</f>
        <v>0</v>
      </c>
      <c r="EE131" s="122">
        <f>BD_Soumission!$ED131*BD_Soumission!$EC131</f>
        <v>0</v>
      </c>
      <c r="EI131" s="122">
        <f>BD_Soumission!$EH131*BD_Soumission!$EG131</f>
        <v>0</v>
      </c>
      <c r="EM131" s="122">
        <f>BD_Soumission!$EL131*BD_Soumission!$EK131</f>
        <v>0</v>
      </c>
      <c r="EQ131" s="122">
        <f>BD_Soumission!$EP131*BD_Soumission!$EO131</f>
        <v>0</v>
      </c>
      <c r="ET131" s="122">
        <f>IF(BD_Soumission!$ER131&gt;0,BD_Soumission!$ER131*BD_Soumission!$ES131,0)</f>
        <v>0</v>
      </c>
      <c r="EV131" s="122">
        <f>BD_Soumission!$EU131*0.05</f>
        <v>0</v>
      </c>
      <c r="EW131" s="122">
        <f>BD_Soumission!$EU131*0.09975</f>
        <v>0</v>
      </c>
      <c r="EY131" s="47" t="e">
        <f>VLOOKUP(BD_Soumission!$C131,Tableau12[],9,FALSE)</f>
        <v>#N/A</v>
      </c>
    </row>
    <row r="132" spans="1:156" ht="18.75">
      <c r="A132" s="273"/>
      <c r="B132" s="273"/>
      <c r="C132" s="273"/>
      <c r="D132" s="285"/>
      <c r="E132" s="273" t="e">
        <f>VLOOKUP(BD_Soumission!$C132,Tableau12[],6,FALSE)</f>
        <v>#N/A</v>
      </c>
      <c r="F132" s="273" t="e">
        <f>VLOOKUP(BD_Soumission!$C132,Tableau12[],93,FALSE)</f>
        <v>#N/A</v>
      </c>
      <c r="G132" s="273" t="e">
        <f>VLOOKUP(BD_Soumission!$C132,Tableau12[],2,FALSE)</f>
        <v>#N/A</v>
      </c>
      <c r="H132" s="273" t="e">
        <f>VLOOKUP(BD_Soumission!$G132,Tableau_client[],2,FALSE)</f>
        <v>#N/A</v>
      </c>
      <c r="I132" s="273" t="e">
        <f>VLOOKUP(BD_Soumission!$G132,Tableau_client[],3,FALSE)</f>
        <v>#N/A</v>
      </c>
      <c r="J132" s="273" t="e">
        <f>VLOOKUP(BD_Soumission!$G132,Tableau_client[],4,FALSE)</f>
        <v>#N/A</v>
      </c>
      <c r="K132" s="273" t="e">
        <f>VLOOKUP(BD_Soumission!$G132,Tableau_client[],6,FALSE)</f>
        <v>#N/A</v>
      </c>
      <c r="L132" s="273" t="e">
        <f>VLOOKUP(BD_Soumission!$C132,Tableau12[],44,FALSE)</f>
        <v>#N/A</v>
      </c>
      <c r="M132" s="273" t="e">
        <f>VLOOKUP(BD_Soumission!$C132,Tableau12[],45,FALSE)</f>
        <v>#N/A</v>
      </c>
      <c r="N132" s="273" t="e">
        <f>VLOOKUP(BD_Soumission!$G132,Tableau_client[],5,FALSE)</f>
        <v>#N/A</v>
      </c>
      <c r="O132" s="273" t="e">
        <f>VLOOKUP(BD_Soumission!$G132,Tableau_client[],7,FALSE)</f>
        <v>#N/A</v>
      </c>
      <c r="P132" s="273" t="e">
        <f>VLOOKUP(BD_Soumission!$C132,Tableau12[],7,FALSE)</f>
        <v>#N/A</v>
      </c>
      <c r="Q132" s="273" t="e">
        <f>VLOOKUP(BD_Soumission!$C132,Tableau12[],8,FALSE)</f>
        <v>#N/A</v>
      </c>
      <c r="R132" s="286"/>
      <c r="S132" s="273" t="e">
        <f>VLOOKUP(BD_Soumission!$C132,Tableau12[],3,FALSE)</f>
        <v>#N/A</v>
      </c>
      <c r="T132" s="285"/>
      <c r="U132" s="273"/>
      <c r="V132" s="273"/>
      <c r="W132" s="273"/>
      <c r="X132" s="273"/>
      <c r="Y132" s="273" t="str">
        <f>IF(BD_Soumission!$U132&gt;0,(BD_Soumission!$X132-BD_Soumission!$W132)*24,"")</f>
        <v/>
      </c>
      <c r="Z132" s="264"/>
      <c r="AA132" s="290">
        <f>IF(BD_Soumission!$U132&gt;0,IF(BD_Soumission!$V132&gt;0,BD_Soumission!$Y132*BD_Soumission!$V132*BD_Soumission!$Z132,BD_Soumission!$Y132*BD_Soumission!$Z132),0)</f>
        <v>0</v>
      </c>
      <c r="AB132" s="285"/>
      <c r="AC132" s="273"/>
      <c r="AD132" s="273"/>
      <c r="AE132" s="273"/>
      <c r="AF132" s="273"/>
      <c r="AG132" s="273" t="str">
        <f>IF(BD_Soumission!$AC132&gt;0,(BD_Soumission!$AF132-BD_Soumission!$AE132)*24,"")</f>
        <v/>
      </c>
      <c r="AH132" s="125"/>
      <c r="AI132" s="290">
        <f>IF(BD_Soumission!$AC132&gt;0,IF(BD_Soumission!$AD132&gt;0,BD_Soumission!$AG132*BD_Soumission!$AD132*BD_Soumission!$AH132,BD_Soumission!$AG132*BD_Soumission!$AH132),0)</f>
        <v>0</v>
      </c>
      <c r="AJ132" s="285"/>
      <c r="AK132" s="273"/>
      <c r="AL132" s="273"/>
      <c r="AM132" s="273"/>
      <c r="AN132" s="273"/>
      <c r="AO132" s="273" t="str">
        <f>IF(BD_Soumission!$AK132&gt;0,(BD_Soumission!$AN132-BD_Soumission!$AM132)*24,"")</f>
        <v/>
      </c>
      <c r="AP132" s="125"/>
      <c r="AQ132" s="290">
        <f>IF(BD_Soumission!$AK132&gt;0,IF(BD_Soumission!$AL132&gt;0,BD_Soumission!$AO132*BD_Soumission!$AL132*BD_Soumission!$AP132,BD_Soumission!$AO132*BD_Soumission!$AP132),0)</f>
        <v>0</v>
      </c>
      <c r="AR132" s="285"/>
      <c r="AS132" s="273"/>
      <c r="AT132" s="273"/>
      <c r="AU132" s="273"/>
      <c r="AV132" s="273"/>
      <c r="AW132" s="273" t="str">
        <f>IF(BD_Soumission!$AS132&gt;0,(BD_Soumission!$AV132-BD_Soumission!$AU132)*24,"")</f>
        <v/>
      </c>
      <c r="AX132" s="125"/>
      <c r="AY132" s="290">
        <f>IF(BD_Soumission!$AS132&gt;0,IF(BD_Soumission!$AT132&gt;0,BD_Soumission!$AW132*BD_Soumission!$AT132*BD_Soumission!$AX132,BD_Soumission!$AW132*BD_Soumission!$AX132),0)</f>
        <v>0</v>
      </c>
      <c r="AZ132" s="285"/>
      <c r="BA132" s="273"/>
      <c r="BB132" s="273"/>
      <c r="BC132" s="273"/>
      <c r="BD132" s="273"/>
      <c r="BE132" s="273"/>
      <c r="BF132" s="125"/>
      <c r="BG132" s="290">
        <f>IF(BD_Soumission!$BA132&gt;0,IF(BD_Soumission!$BB132&gt;0,BD_Soumission!$BE132*BD_Soumission!$BB132*BD_Soumission!$BF132,BD_Soumission!$BE132*BD_Soumission!$BF132),0)</f>
        <v>0</v>
      </c>
      <c r="BH132" s="285"/>
      <c r="BI132" s="273"/>
      <c r="BJ132" s="273"/>
      <c r="BK132" s="273"/>
      <c r="BL132" s="273"/>
      <c r="BM132" s="273" t="str">
        <f>IF(BD_Soumission!$BI132&gt;0,(BD_Soumission!$BL132-BD_Soumission!$BK132)*24,"")</f>
        <v/>
      </c>
      <c r="BN132" s="125"/>
      <c r="BO132" s="290">
        <f>IF(BD_Soumission!$BI132&gt;0,IF(BD_Soumission!$BJ132&gt;0,BD_Soumission!$BM132*BD_Soumission!$BJ132*BD_Soumission!$BN132,BD_Soumission!$BM132*BD_Soumission!$BN132),0)</f>
        <v>0</v>
      </c>
      <c r="BP132" s="285"/>
      <c r="BQ132" s="273"/>
      <c r="BR132" s="273"/>
      <c r="BS132" s="273"/>
      <c r="BT132" s="273"/>
      <c r="BU132" s="273" t="str">
        <f>IF(BD_Soumission!$BQ132&gt;0,(BD_Soumission!$BT132-BD_Soumission!$BS132)*24,"")</f>
        <v/>
      </c>
      <c r="BV132" s="125"/>
      <c r="BW132" s="290">
        <f>IF(BD_Soumission!$BQ132&gt;0,IF(BD_Soumission!$BR132&gt;0,BD_Soumission!$BU132*BD_Soumission!$BR132*BD_Soumission!$BV132,BD_Soumission!$BU132*BD_Soumission!$BV132),0)</f>
        <v>0</v>
      </c>
      <c r="BX132" s="285"/>
      <c r="BY132" s="273"/>
      <c r="BZ132" s="273"/>
      <c r="CA132" s="273"/>
      <c r="CB132" s="273"/>
      <c r="CC132" s="273" t="str">
        <f>IF(BD_Soumission!$BY132&gt;0,(BD_Soumission!$CB132-BD_Soumission!$CA132)*24,"")</f>
        <v/>
      </c>
      <c r="CD132" s="125"/>
      <c r="CE132" s="290">
        <f>IF(BD_Soumission!$BY132&gt;0,IF(BD_Soumission!$BZ132&gt;0,BD_Soumission!$CC132*BD_Soumission!$BZ132*BD_Soumission!$CD132,BD_Soumission!$CC132*BD_Soumission!$CD132),0)</f>
        <v>0</v>
      </c>
      <c r="CF132" s="285"/>
      <c r="CG132" s="273"/>
      <c r="CH132" s="273"/>
      <c r="CI132" s="273"/>
      <c r="CJ132" s="273"/>
      <c r="CK132" s="273" t="str">
        <f>IF(BD_Soumission!$CG132&gt;0,(BD_Soumission!$CJ132-BD_Soumission!$CI132)*24,"")</f>
        <v/>
      </c>
      <c r="CL132" s="125"/>
      <c r="CM132" s="290">
        <f>IF(BD_Soumission!$CG132&gt;0,IF(BD_Soumission!$CH132&gt;0,BD_Soumission!$CK132*BD_Soumission!$CH132*BD_Soumission!$CL132,BD_Soumission!$CK132*BD_Soumission!$CL132),0)</f>
        <v>0</v>
      </c>
      <c r="CN132" s="285"/>
      <c r="CO132" s="273"/>
      <c r="CP132" s="273"/>
      <c r="CQ132" s="273"/>
      <c r="CR132" s="273"/>
      <c r="CS132" s="273" t="str">
        <f>IF(BD_Soumission!$CO132&gt;0,(BD_Soumission!$CR132-BD_Soumission!$CQ132)*24,"")</f>
        <v/>
      </c>
      <c r="CT132" s="125"/>
      <c r="CU132" s="290">
        <f>IF(BD_Soumission!$CO132&gt;0,IF(BD_Soumission!$CP132&gt;0,BD_Soumission!$CS132*BD_Soumission!$CP132*BD_Soumission!$CT132,BD_Soumission!$CS132*BD_Soumission!$CT132),0)</f>
        <v>0</v>
      </c>
      <c r="CV132" s="285"/>
      <c r="CW132" s="273"/>
      <c r="CX132" s="273"/>
      <c r="CY132" s="273"/>
      <c r="CZ132" s="273"/>
      <c r="DA132" s="273" t="str">
        <f>IF(BD_Soumission!$CW132&gt;0,(BD_Soumission!$CZ132-BD_Soumission!$CY132)*24,"")</f>
        <v/>
      </c>
      <c r="DB132" s="125"/>
      <c r="DC132" s="290">
        <f>IF(BD_Soumission!$CW132&gt;0,IF(BD_Soumission!$CX132&gt;0,BD_Soumission!$DA132*BD_Soumission!$CX132*BD_Soumission!$DB132,BD_Soumission!$DA132*BD_Soumission!$DB132),0)</f>
        <v>0</v>
      </c>
      <c r="DD132" s="285"/>
      <c r="DE132" s="273"/>
      <c r="DF132" s="273"/>
      <c r="DG132" s="273"/>
      <c r="DH132" s="273"/>
      <c r="DI132" s="273" t="str">
        <f>IF(BD_Soumission!$DE132&gt;0,(BD_Soumission!$DH132-BD_Soumission!$DG132)*24,"")</f>
        <v/>
      </c>
      <c r="DJ132" s="125"/>
      <c r="DK132" s="290">
        <f>IF(BD_Soumission!$DE132&gt;0,IF(BD_Soumission!$DF132&gt;0,BD_Soumission!$DI132*BD_Soumission!$DF132*BD_Soumission!$DJ132,BD_Soumission!$DI132*BD_Soumission!$DJ132),0)</f>
        <v>0</v>
      </c>
      <c r="DL132" s="285"/>
      <c r="DM132" s="273"/>
      <c r="DN132" s="273"/>
      <c r="DO132" s="273"/>
      <c r="DP132" s="273"/>
      <c r="DQ132" s="273" t="str">
        <f>IF(BD_Soumission!$DM132&gt;0,(BD_Soumission!$DP132-BD_Soumission!$DO132)*24,"")</f>
        <v/>
      </c>
      <c r="DR132" s="125"/>
      <c r="DS132" s="290">
        <f>IF(BD_Soumission!$DM132&gt;0,IF(BD_Soumission!$DN132&gt;0,BD_Soumission!$DQ132*BD_Soumission!$DN132*BD_Soumission!$DR132,BD_Soumission!$DQ132*BD_Soumission!$DR132),0)</f>
        <v>0</v>
      </c>
      <c r="DT132" s="285"/>
      <c r="DU132" s="273"/>
      <c r="DV132" s="273"/>
      <c r="DW132" s="273"/>
      <c r="DX132" s="273"/>
      <c r="DY132" s="273" t="str">
        <f>IF(BD_Soumission!$DU132&gt;0,(BD_Soumission!$DX132-BD_Soumission!$DW132)*24,"")</f>
        <v/>
      </c>
      <c r="DZ132" s="125"/>
      <c r="EA132" s="290">
        <f>IF(BD_Soumission!$DU132&gt;0,IF(BD_Soumission!$DV132&gt;0,BD_Soumission!$DY132*BD_Soumission!$DV132*BD_Soumission!$DZ132,BD_Soumission!$DY132*BD_Soumission!$DZ132),0)</f>
        <v>0</v>
      </c>
      <c r="EB132" s="273"/>
      <c r="EC132" s="273"/>
      <c r="ED132" s="273"/>
      <c r="EE132" s="290">
        <f>BD_Soumission!$ED132*BD_Soumission!$EC132</f>
        <v>0</v>
      </c>
      <c r="EF132" s="273"/>
      <c r="EG132" s="273"/>
      <c r="EH132" s="273"/>
      <c r="EI132" s="290">
        <f>BD_Soumission!$EH132*BD_Soumission!$EG132</f>
        <v>0</v>
      </c>
      <c r="EJ132" s="273"/>
      <c r="EK132" s="273"/>
      <c r="EL132" s="273"/>
      <c r="EM132" s="290">
        <f>BD_Soumission!$EL132*BD_Soumission!$EK132</f>
        <v>0</v>
      </c>
      <c r="EN132" s="273"/>
      <c r="EO132" s="273"/>
      <c r="EP132" s="273"/>
      <c r="EQ132" s="290">
        <f>BD_Soumission!$EP132*BD_Soumission!$EO132</f>
        <v>0</v>
      </c>
      <c r="ER132" s="273"/>
      <c r="ES132" s="273"/>
      <c r="ET132" s="290">
        <f>IF(BD_Soumission!$ER132&gt;0,BD_Soumission!$ER132*BD_Soumission!$ES132,0)</f>
        <v>0</v>
      </c>
      <c r="EU132" s="273"/>
      <c r="EV132" s="290">
        <f>BD_Soumission!$EU132*0.05</f>
        <v>0</v>
      </c>
      <c r="EW132" s="290">
        <f>BD_Soumission!$EU132*0.09975</f>
        <v>0</v>
      </c>
      <c r="EX132" s="273"/>
      <c r="EY132" s="292" t="e">
        <f>VLOOKUP(BD_Soumission!$C132,Tableau12[],9,FALSE)</f>
        <v>#N/A</v>
      </c>
      <c r="EZ132" s="273"/>
    </row>
    <row r="133" spans="1:156" ht="18.75">
      <c r="D133" s="75"/>
      <c r="E133" t="e">
        <f>VLOOKUP(BD_Soumission!$C133,Tableau12[],6,FALSE)</f>
        <v>#N/A</v>
      </c>
      <c r="F133" t="e">
        <f>VLOOKUP(BD_Soumission!$C133,Tableau12[],93,FALSE)</f>
        <v>#N/A</v>
      </c>
      <c r="G133" t="e">
        <f>VLOOKUP(BD_Soumission!$C133,Tableau12[],2,FALSE)</f>
        <v>#N/A</v>
      </c>
      <c r="H133" t="e">
        <f>VLOOKUP(BD_Soumission!$G133,Tableau_client[],2,FALSE)</f>
        <v>#N/A</v>
      </c>
      <c r="I133" t="e">
        <f>VLOOKUP(BD_Soumission!$G133,Tableau_client[],3,FALSE)</f>
        <v>#N/A</v>
      </c>
      <c r="J133" t="e">
        <f>VLOOKUP(BD_Soumission!$G133,Tableau_client[],4,FALSE)</f>
        <v>#N/A</v>
      </c>
      <c r="K133" t="e">
        <f>VLOOKUP(BD_Soumission!$G133,Tableau_client[],6,FALSE)</f>
        <v>#N/A</v>
      </c>
      <c r="L133" t="e">
        <f>VLOOKUP(BD_Soumission!$C133,Tableau12[],44,FALSE)</f>
        <v>#N/A</v>
      </c>
      <c r="M133" t="e">
        <f>VLOOKUP(BD_Soumission!$C133,Tableau12[],45,FALSE)</f>
        <v>#N/A</v>
      </c>
      <c r="N133" t="e">
        <f>VLOOKUP(BD_Soumission!$G133,Tableau_client[],5,FALSE)</f>
        <v>#N/A</v>
      </c>
      <c r="O133" t="e">
        <f>VLOOKUP(BD_Soumission!$G133,Tableau_client[],7,FALSE)</f>
        <v>#N/A</v>
      </c>
      <c r="P133" t="e">
        <f>VLOOKUP(BD_Soumission!$C133,Tableau12[],7,FALSE)</f>
        <v>#N/A</v>
      </c>
      <c r="Q133" t="e">
        <f>VLOOKUP(BD_Soumission!$C133,Tableau12[],8,FALSE)</f>
        <v>#N/A</v>
      </c>
      <c r="R133" s="30"/>
      <c r="S133" t="e">
        <f>VLOOKUP(BD_Soumission!$C133,Tableau12[],3,FALSE)</f>
        <v>#N/A</v>
      </c>
      <c r="T133" s="75"/>
      <c r="Y133" t="str">
        <f>IF(BD_Soumission!$U133&gt;0,(BD_Soumission!$X133-BD_Soumission!$W133)*24,"")</f>
        <v/>
      </c>
      <c r="Z133" s="264"/>
      <c r="AA133" s="122">
        <f>IF(BD_Soumission!$U133&gt;0,IF(BD_Soumission!$V133&gt;0,BD_Soumission!$Y133*BD_Soumission!$V133*BD_Soumission!$Z133,BD_Soumission!$Y133*BD_Soumission!$Z133),0)</f>
        <v>0</v>
      </c>
      <c r="AB133" s="75"/>
      <c r="AG133" t="str">
        <f>IF(BD_Soumission!$AC133&gt;0,(BD_Soumission!$AF133-BD_Soumission!$AE133)*24,"")</f>
        <v/>
      </c>
      <c r="AH133" s="125"/>
      <c r="AI133" s="122">
        <f>IF(BD_Soumission!$AC133&gt;0,IF(BD_Soumission!$AD133&gt;0,BD_Soumission!$AG133*BD_Soumission!$AD133*BD_Soumission!$AH133,BD_Soumission!$AG133*BD_Soumission!$AH133),0)</f>
        <v>0</v>
      </c>
      <c r="AJ133" s="75"/>
      <c r="AO133" t="str">
        <f>IF(BD_Soumission!$AK133&gt;0,(BD_Soumission!$AN133-BD_Soumission!$AM133)*24,"")</f>
        <v/>
      </c>
      <c r="AP133" s="125"/>
      <c r="AQ133" s="122">
        <f>IF(BD_Soumission!$AK133&gt;0,IF(BD_Soumission!$AL133&gt;0,BD_Soumission!$AO133*BD_Soumission!$AL133*BD_Soumission!$AP133,BD_Soumission!$AO133*BD_Soumission!$AP133),0)</f>
        <v>0</v>
      </c>
      <c r="AR133" s="75"/>
      <c r="AW133" t="str">
        <f>IF(BD_Soumission!$AS133&gt;0,(BD_Soumission!$AV133-BD_Soumission!$AU133)*24,"")</f>
        <v/>
      </c>
      <c r="AX133" s="125"/>
      <c r="AY133" s="122">
        <f>IF(BD_Soumission!$AS133&gt;0,IF(BD_Soumission!$AT133&gt;0,BD_Soumission!$AW133*BD_Soumission!$AT133*BD_Soumission!$AX133,BD_Soumission!$AW133*BD_Soumission!$AX133),0)</f>
        <v>0</v>
      </c>
      <c r="AZ133" s="75"/>
      <c r="BF133" s="125"/>
      <c r="BG133" s="122">
        <f>IF(BD_Soumission!$BA133&gt;0,IF(BD_Soumission!$BB133&gt;0,BD_Soumission!$BE133*BD_Soumission!$BB133*BD_Soumission!$BF133,BD_Soumission!$BE133*BD_Soumission!$BF133),0)</f>
        <v>0</v>
      </c>
      <c r="BH133" s="75"/>
      <c r="BM133" t="str">
        <f>IF(BD_Soumission!$BI133&gt;0,(BD_Soumission!$BL133-BD_Soumission!$BK133)*24,"")</f>
        <v/>
      </c>
      <c r="BN133" s="125"/>
      <c r="BO133" s="122">
        <f>IF(BD_Soumission!$BI133&gt;0,IF(BD_Soumission!$BJ133&gt;0,BD_Soumission!$BM133*BD_Soumission!$BJ133*BD_Soumission!$BN133,BD_Soumission!$BM133*BD_Soumission!$BN133),0)</f>
        <v>0</v>
      </c>
      <c r="BP133" s="75"/>
      <c r="BU133" t="str">
        <f>IF(BD_Soumission!$BQ133&gt;0,(BD_Soumission!$BT133-BD_Soumission!$BS133)*24,"")</f>
        <v/>
      </c>
      <c r="BV133" s="125"/>
      <c r="BW133" s="122">
        <f>IF(BD_Soumission!$BQ133&gt;0,IF(BD_Soumission!$BR133&gt;0,BD_Soumission!$BU133*BD_Soumission!$BR133*BD_Soumission!$BV133,BD_Soumission!$BU133*BD_Soumission!$BV133),0)</f>
        <v>0</v>
      </c>
      <c r="BX133" s="75"/>
      <c r="CC133" t="str">
        <f>IF(BD_Soumission!$BY133&gt;0,(BD_Soumission!$CB133-BD_Soumission!$CA133)*24,"")</f>
        <v/>
      </c>
      <c r="CD133" s="125"/>
      <c r="CE133" s="122">
        <f>IF(BD_Soumission!$BY133&gt;0,IF(BD_Soumission!$BZ133&gt;0,BD_Soumission!$CC133*BD_Soumission!$BZ133*BD_Soumission!$CD133,BD_Soumission!$CC133*BD_Soumission!$CD133),0)</f>
        <v>0</v>
      </c>
      <c r="CF133" s="75"/>
      <c r="CK133" t="str">
        <f>IF(BD_Soumission!$CG133&gt;0,(BD_Soumission!$CJ133-BD_Soumission!$CI133)*24,"")</f>
        <v/>
      </c>
      <c r="CL133" s="125"/>
      <c r="CM133" s="122">
        <f>IF(BD_Soumission!$CG133&gt;0,IF(BD_Soumission!$CH133&gt;0,BD_Soumission!$CK133*BD_Soumission!$CH133*BD_Soumission!$CL133,BD_Soumission!$CK133*BD_Soumission!$CL133),0)</f>
        <v>0</v>
      </c>
      <c r="CN133" s="75"/>
      <c r="CS133" t="str">
        <f>IF(BD_Soumission!$CO133&gt;0,(BD_Soumission!$CR133-BD_Soumission!$CQ133)*24,"")</f>
        <v/>
      </c>
      <c r="CT133" s="125"/>
      <c r="CU133" s="122">
        <f>IF(BD_Soumission!$CO133&gt;0,IF(BD_Soumission!$CP133&gt;0,BD_Soumission!$CS133*BD_Soumission!$CP133*BD_Soumission!$CT133,BD_Soumission!$CS133*BD_Soumission!$CT133),0)</f>
        <v>0</v>
      </c>
      <c r="CV133" s="75"/>
      <c r="DA133" t="str">
        <f>IF(BD_Soumission!$CW133&gt;0,(BD_Soumission!$CZ133-BD_Soumission!$CY133)*24,"")</f>
        <v/>
      </c>
      <c r="DB133" s="125"/>
      <c r="DC133" s="122">
        <f>IF(BD_Soumission!$CW133&gt;0,IF(BD_Soumission!$CX133&gt;0,BD_Soumission!$DA133*BD_Soumission!$CX133*BD_Soumission!$DB133,BD_Soumission!$DA133*BD_Soumission!$DB133),0)</f>
        <v>0</v>
      </c>
      <c r="DD133" s="75"/>
      <c r="DI133" t="str">
        <f>IF(BD_Soumission!$DE133&gt;0,(BD_Soumission!$DH133-BD_Soumission!$DG133)*24,"")</f>
        <v/>
      </c>
      <c r="DJ133" s="125"/>
      <c r="DK133" s="122">
        <f>IF(BD_Soumission!$DE133&gt;0,IF(BD_Soumission!$DF133&gt;0,BD_Soumission!$DI133*BD_Soumission!$DF133*BD_Soumission!$DJ133,BD_Soumission!$DI133*BD_Soumission!$DJ133),0)</f>
        <v>0</v>
      </c>
      <c r="DL133" s="75"/>
      <c r="DQ133" t="str">
        <f>IF(BD_Soumission!$DM133&gt;0,(BD_Soumission!$DP133-BD_Soumission!$DO133)*24,"")</f>
        <v/>
      </c>
      <c r="DR133" s="125"/>
      <c r="DS133" s="122">
        <f>IF(BD_Soumission!$DM133&gt;0,IF(BD_Soumission!$DN133&gt;0,BD_Soumission!$DQ133*BD_Soumission!$DN133*BD_Soumission!$DR133,BD_Soumission!$DQ133*BD_Soumission!$DR133),0)</f>
        <v>0</v>
      </c>
      <c r="DT133" s="75"/>
      <c r="DY133" t="str">
        <f>IF(BD_Soumission!$DU133&gt;0,(BD_Soumission!$DX133-BD_Soumission!$DW133)*24,"")</f>
        <v/>
      </c>
      <c r="DZ133" s="125"/>
      <c r="EA133" s="122">
        <f>IF(BD_Soumission!$DU133&gt;0,IF(BD_Soumission!$DV133&gt;0,BD_Soumission!$DY133*BD_Soumission!$DV133*BD_Soumission!$DZ133,BD_Soumission!$DY133*BD_Soumission!$DZ133),0)</f>
        <v>0</v>
      </c>
      <c r="EE133" s="122">
        <f>BD_Soumission!$ED133*BD_Soumission!$EC133</f>
        <v>0</v>
      </c>
      <c r="EI133" s="122">
        <f>BD_Soumission!$EH133*BD_Soumission!$EG133</f>
        <v>0</v>
      </c>
      <c r="EM133" s="122">
        <f>BD_Soumission!$EL133*BD_Soumission!$EK133</f>
        <v>0</v>
      </c>
      <c r="EQ133" s="122">
        <f>BD_Soumission!$EP133*BD_Soumission!$EO133</f>
        <v>0</v>
      </c>
      <c r="ET133" s="122">
        <f>IF(BD_Soumission!$ER133&gt;0,BD_Soumission!$ER133*BD_Soumission!$ES133,0)</f>
        <v>0</v>
      </c>
      <c r="EV133" s="122">
        <f>BD_Soumission!$EU133*0.05</f>
        <v>0</v>
      </c>
      <c r="EW133" s="122">
        <f>BD_Soumission!$EU133*0.09975</f>
        <v>0</v>
      </c>
      <c r="EY133" s="47" t="e">
        <f>VLOOKUP(BD_Soumission!$C133,Tableau12[],9,FALSE)</f>
        <v>#N/A</v>
      </c>
    </row>
    <row r="134" spans="1:156" ht="18.75">
      <c r="A134" s="273"/>
      <c r="B134" s="273"/>
      <c r="C134" s="273"/>
      <c r="D134" s="285"/>
      <c r="E134" s="273" t="e">
        <f>VLOOKUP(BD_Soumission!$C134,Tableau12[],6,FALSE)</f>
        <v>#N/A</v>
      </c>
      <c r="F134" s="273" t="e">
        <f>VLOOKUP(BD_Soumission!$C134,Tableau12[],93,FALSE)</f>
        <v>#N/A</v>
      </c>
      <c r="G134" s="273" t="e">
        <f>VLOOKUP(BD_Soumission!$C134,Tableau12[],2,FALSE)</f>
        <v>#N/A</v>
      </c>
      <c r="H134" s="273" t="e">
        <f>VLOOKUP(BD_Soumission!$G134,Tableau_client[],2,FALSE)</f>
        <v>#N/A</v>
      </c>
      <c r="I134" s="273" t="e">
        <f>VLOOKUP(BD_Soumission!$G134,Tableau_client[],3,FALSE)</f>
        <v>#N/A</v>
      </c>
      <c r="J134" s="273" t="e">
        <f>VLOOKUP(BD_Soumission!$G134,Tableau_client[],4,FALSE)</f>
        <v>#N/A</v>
      </c>
      <c r="K134" s="273" t="e">
        <f>VLOOKUP(BD_Soumission!$G134,Tableau_client[],6,FALSE)</f>
        <v>#N/A</v>
      </c>
      <c r="L134" s="273" t="e">
        <f>VLOOKUP(BD_Soumission!$C134,Tableau12[],44,FALSE)</f>
        <v>#N/A</v>
      </c>
      <c r="M134" s="273" t="e">
        <f>VLOOKUP(BD_Soumission!$C134,Tableau12[],45,FALSE)</f>
        <v>#N/A</v>
      </c>
      <c r="N134" s="273" t="e">
        <f>VLOOKUP(BD_Soumission!$G134,Tableau_client[],5,FALSE)</f>
        <v>#N/A</v>
      </c>
      <c r="O134" s="273" t="e">
        <f>VLOOKUP(BD_Soumission!$G134,Tableau_client[],7,FALSE)</f>
        <v>#N/A</v>
      </c>
      <c r="P134" s="273" t="e">
        <f>VLOOKUP(BD_Soumission!$C134,Tableau12[],7,FALSE)</f>
        <v>#N/A</v>
      </c>
      <c r="Q134" s="273" t="e">
        <f>VLOOKUP(BD_Soumission!$C134,Tableau12[],8,FALSE)</f>
        <v>#N/A</v>
      </c>
      <c r="R134" s="286"/>
      <c r="S134" s="273" t="e">
        <f>VLOOKUP(BD_Soumission!$C134,Tableau12[],3,FALSE)</f>
        <v>#N/A</v>
      </c>
      <c r="T134" s="285"/>
      <c r="U134" s="273"/>
      <c r="V134" s="273"/>
      <c r="W134" s="273"/>
      <c r="X134" s="273"/>
      <c r="Y134" s="273" t="str">
        <f>IF(BD_Soumission!$U134&gt;0,(BD_Soumission!$X134-BD_Soumission!$W134)*24,"")</f>
        <v/>
      </c>
      <c r="Z134" s="264"/>
      <c r="AA134" s="290">
        <f>IF(BD_Soumission!$U134&gt;0,IF(BD_Soumission!$V134&gt;0,BD_Soumission!$Y134*BD_Soumission!$V134*BD_Soumission!$Z134,BD_Soumission!$Y134*BD_Soumission!$Z134),0)</f>
        <v>0</v>
      </c>
      <c r="AB134" s="285"/>
      <c r="AC134" s="273"/>
      <c r="AD134" s="273"/>
      <c r="AE134" s="273"/>
      <c r="AF134" s="273"/>
      <c r="AG134" s="273" t="str">
        <f>IF(BD_Soumission!$AC134&gt;0,(BD_Soumission!$AF134-BD_Soumission!$AE134)*24,"")</f>
        <v/>
      </c>
      <c r="AH134" s="125"/>
      <c r="AI134" s="290">
        <f>IF(BD_Soumission!$AC134&gt;0,IF(BD_Soumission!$AD134&gt;0,BD_Soumission!$AG134*BD_Soumission!$AD134*BD_Soumission!$AH134,BD_Soumission!$AG134*BD_Soumission!$AH134),0)</f>
        <v>0</v>
      </c>
      <c r="AJ134" s="285"/>
      <c r="AK134" s="273"/>
      <c r="AL134" s="273"/>
      <c r="AM134" s="273"/>
      <c r="AN134" s="273"/>
      <c r="AO134" s="273" t="str">
        <f>IF(BD_Soumission!$AK134&gt;0,(BD_Soumission!$AN134-BD_Soumission!$AM134)*24,"")</f>
        <v/>
      </c>
      <c r="AP134" s="125"/>
      <c r="AQ134" s="290">
        <f>IF(BD_Soumission!$AK134&gt;0,IF(BD_Soumission!$AL134&gt;0,BD_Soumission!$AO134*BD_Soumission!$AL134*BD_Soumission!$AP134,BD_Soumission!$AO134*BD_Soumission!$AP134),0)</f>
        <v>0</v>
      </c>
      <c r="AR134" s="285"/>
      <c r="AS134" s="273"/>
      <c r="AT134" s="273"/>
      <c r="AU134" s="273"/>
      <c r="AV134" s="273"/>
      <c r="AW134" s="273" t="str">
        <f>IF(BD_Soumission!$AS134&gt;0,(BD_Soumission!$AV134-BD_Soumission!$AU134)*24,"")</f>
        <v/>
      </c>
      <c r="AX134" s="125"/>
      <c r="AY134" s="290">
        <f>IF(BD_Soumission!$AS134&gt;0,IF(BD_Soumission!$AT134&gt;0,BD_Soumission!$AW134*BD_Soumission!$AT134*BD_Soumission!$AX134,BD_Soumission!$AW134*BD_Soumission!$AX134),0)</f>
        <v>0</v>
      </c>
      <c r="AZ134" s="285"/>
      <c r="BA134" s="273"/>
      <c r="BB134" s="273"/>
      <c r="BC134" s="273"/>
      <c r="BD134" s="273"/>
      <c r="BE134" s="273"/>
      <c r="BF134" s="125"/>
      <c r="BG134" s="290">
        <f>IF(BD_Soumission!$BA134&gt;0,IF(BD_Soumission!$BB134&gt;0,BD_Soumission!$BE134*BD_Soumission!$BB134*BD_Soumission!$BF134,BD_Soumission!$BE134*BD_Soumission!$BF134),0)</f>
        <v>0</v>
      </c>
      <c r="BH134" s="285"/>
      <c r="BI134" s="273"/>
      <c r="BJ134" s="273"/>
      <c r="BK134" s="273"/>
      <c r="BL134" s="273"/>
      <c r="BM134" s="273" t="str">
        <f>IF(BD_Soumission!$BI134&gt;0,(BD_Soumission!$BL134-BD_Soumission!$BK134)*24,"")</f>
        <v/>
      </c>
      <c r="BN134" s="125"/>
      <c r="BO134" s="290">
        <f>IF(BD_Soumission!$BI134&gt;0,IF(BD_Soumission!$BJ134&gt;0,BD_Soumission!$BM134*BD_Soumission!$BJ134*BD_Soumission!$BN134,BD_Soumission!$BM134*BD_Soumission!$BN134),0)</f>
        <v>0</v>
      </c>
      <c r="BP134" s="285"/>
      <c r="BQ134" s="273"/>
      <c r="BR134" s="273"/>
      <c r="BS134" s="273"/>
      <c r="BT134" s="273"/>
      <c r="BU134" s="273" t="str">
        <f>IF(BD_Soumission!$BQ134&gt;0,(BD_Soumission!$BT134-BD_Soumission!$BS134)*24,"")</f>
        <v/>
      </c>
      <c r="BV134" s="125"/>
      <c r="BW134" s="290">
        <f>IF(BD_Soumission!$BQ134&gt;0,IF(BD_Soumission!$BR134&gt;0,BD_Soumission!$BU134*BD_Soumission!$BR134*BD_Soumission!$BV134,BD_Soumission!$BU134*BD_Soumission!$BV134),0)</f>
        <v>0</v>
      </c>
      <c r="BX134" s="285"/>
      <c r="BY134" s="273"/>
      <c r="BZ134" s="273"/>
      <c r="CA134" s="273"/>
      <c r="CB134" s="273"/>
      <c r="CC134" s="273" t="str">
        <f>IF(BD_Soumission!$BY134&gt;0,(BD_Soumission!$CB134-BD_Soumission!$CA134)*24,"")</f>
        <v/>
      </c>
      <c r="CD134" s="125"/>
      <c r="CE134" s="290">
        <f>IF(BD_Soumission!$BY134&gt;0,IF(BD_Soumission!$BZ134&gt;0,BD_Soumission!$CC134*BD_Soumission!$BZ134*BD_Soumission!$CD134,BD_Soumission!$CC134*BD_Soumission!$CD134),0)</f>
        <v>0</v>
      </c>
      <c r="CF134" s="285"/>
      <c r="CG134" s="273"/>
      <c r="CH134" s="273"/>
      <c r="CI134" s="273"/>
      <c r="CJ134" s="273"/>
      <c r="CK134" s="273" t="str">
        <f>IF(BD_Soumission!$CG134&gt;0,(BD_Soumission!$CJ134-BD_Soumission!$CI134)*24,"")</f>
        <v/>
      </c>
      <c r="CL134" s="125"/>
      <c r="CM134" s="290">
        <f>IF(BD_Soumission!$CG134&gt;0,IF(BD_Soumission!$CH134&gt;0,BD_Soumission!$CK134*BD_Soumission!$CH134*BD_Soumission!$CL134,BD_Soumission!$CK134*BD_Soumission!$CL134),0)</f>
        <v>0</v>
      </c>
      <c r="CN134" s="285"/>
      <c r="CO134" s="273"/>
      <c r="CP134" s="273"/>
      <c r="CQ134" s="273"/>
      <c r="CR134" s="273"/>
      <c r="CS134" s="273" t="str">
        <f>IF(BD_Soumission!$CO134&gt;0,(BD_Soumission!$CR134-BD_Soumission!$CQ134)*24,"")</f>
        <v/>
      </c>
      <c r="CT134" s="125"/>
      <c r="CU134" s="290">
        <f>IF(BD_Soumission!$CO134&gt;0,IF(BD_Soumission!$CP134&gt;0,BD_Soumission!$CS134*BD_Soumission!$CP134*BD_Soumission!$CT134,BD_Soumission!$CS134*BD_Soumission!$CT134),0)</f>
        <v>0</v>
      </c>
      <c r="CV134" s="285"/>
      <c r="CW134" s="273"/>
      <c r="CX134" s="273"/>
      <c r="CY134" s="273"/>
      <c r="CZ134" s="273"/>
      <c r="DA134" s="273" t="str">
        <f>IF(BD_Soumission!$CW134&gt;0,(BD_Soumission!$CZ134-BD_Soumission!$CY134)*24,"")</f>
        <v/>
      </c>
      <c r="DB134" s="125"/>
      <c r="DC134" s="290">
        <f>IF(BD_Soumission!$CW134&gt;0,IF(BD_Soumission!$CX134&gt;0,BD_Soumission!$DA134*BD_Soumission!$CX134*BD_Soumission!$DB134,BD_Soumission!$DA134*BD_Soumission!$DB134),0)</f>
        <v>0</v>
      </c>
      <c r="DD134" s="285"/>
      <c r="DE134" s="273"/>
      <c r="DF134" s="273"/>
      <c r="DG134" s="273"/>
      <c r="DH134" s="273"/>
      <c r="DI134" s="273" t="str">
        <f>IF(BD_Soumission!$DE134&gt;0,(BD_Soumission!$DH134-BD_Soumission!$DG134)*24,"")</f>
        <v/>
      </c>
      <c r="DJ134" s="125"/>
      <c r="DK134" s="290">
        <f>IF(BD_Soumission!$DE134&gt;0,IF(BD_Soumission!$DF134&gt;0,BD_Soumission!$DI134*BD_Soumission!$DF134*BD_Soumission!$DJ134,BD_Soumission!$DI134*BD_Soumission!$DJ134),0)</f>
        <v>0</v>
      </c>
      <c r="DL134" s="285"/>
      <c r="DM134" s="273"/>
      <c r="DN134" s="273"/>
      <c r="DO134" s="273"/>
      <c r="DP134" s="273"/>
      <c r="DQ134" s="273" t="str">
        <f>IF(BD_Soumission!$DM134&gt;0,(BD_Soumission!$DP134-BD_Soumission!$DO134)*24,"")</f>
        <v/>
      </c>
      <c r="DR134" s="125"/>
      <c r="DS134" s="290">
        <f>IF(BD_Soumission!$DM134&gt;0,IF(BD_Soumission!$DN134&gt;0,BD_Soumission!$DQ134*BD_Soumission!$DN134*BD_Soumission!$DR134,BD_Soumission!$DQ134*BD_Soumission!$DR134),0)</f>
        <v>0</v>
      </c>
      <c r="DT134" s="285"/>
      <c r="DU134" s="273"/>
      <c r="DV134" s="273"/>
      <c r="DW134" s="273"/>
      <c r="DX134" s="273"/>
      <c r="DY134" s="273" t="str">
        <f>IF(BD_Soumission!$DU134&gt;0,(BD_Soumission!$DX134-BD_Soumission!$DW134)*24,"")</f>
        <v/>
      </c>
      <c r="DZ134" s="125"/>
      <c r="EA134" s="290">
        <f>IF(BD_Soumission!$DU134&gt;0,IF(BD_Soumission!$DV134&gt;0,BD_Soumission!$DY134*BD_Soumission!$DV134*BD_Soumission!$DZ134,BD_Soumission!$DY134*BD_Soumission!$DZ134),0)</f>
        <v>0</v>
      </c>
      <c r="EB134" s="273"/>
      <c r="EC134" s="273"/>
      <c r="ED134" s="273"/>
      <c r="EE134" s="290">
        <f>BD_Soumission!$ED134*BD_Soumission!$EC134</f>
        <v>0</v>
      </c>
      <c r="EF134" s="273"/>
      <c r="EG134" s="273"/>
      <c r="EH134" s="273"/>
      <c r="EI134" s="290">
        <f>BD_Soumission!$EH134*BD_Soumission!$EG134</f>
        <v>0</v>
      </c>
      <c r="EJ134" s="273"/>
      <c r="EK134" s="273"/>
      <c r="EL134" s="273"/>
      <c r="EM134" s="290">
        <f>BD_Soumission!$EL134*BD_Soumission!$EK134</f>
        <v>0</v>
      </c>
      <c r="EN134" s="273"/>
      <c r="EO134" s="273"/>
      <c r="EP134" s="273"/>
      <c r="EQ134" s="290">
        <f>BD_Soumission!$EP134*BD_Soumission!$EO134</f>
        <v>0</v>
      </c>
      <c r="ER134" s="273"/>
      <c r="ES134" s="273"/>
      <c r="ET134" s="290">
        <f>IF(BD_Soumission!$ER134&gt;0,BD_Soumission!$ER134*BD_Soumission!$ES134,0)</f>
        <v>0</v>
      </c>
      <c r="EU134" s="273"/>
      <c r="EV134" s="290">
        <f>BD_Soumission!$EU134*0.05</f>
        <v>0</v>
      </c>
      <c r="EW134" s="290">
        <f>BD_Soumission!$EU134*0.09975</f>
        <v>0</v>
      </c>
      <c r="EX134" s="273"/>
      <c r="EY134" s="292" t="e">
        <f>VLOOKUP(BD_Soumission!$C134,Tableau12[],9,FALSE)</f>
        <v>#N/A</v>
      </c>
      <c r="EZ134" s="273"/>
    </row>
    <row r="135" spans="1:156" ht="18.75">
      <c r="D135" s="75"/>
      <c r="E135" t="e">
        <f>VLOOKUP(BD_Soumission!$C135,Tableau12[],6,FALSE)</f>
        <v>#N/A</v>
      </c>
      <c r="F135" t="e">
        <f>VLOOKUP(BD_Soumission!$C135,Tableau12[],93,FALSE)</f>
        <v>#N/A</v>
      </c>
      <c r="G135" t="e">
        <f>VLOOKUP(BD_Soumission!$C135,Tableau12[],2,FALSE)</f>
        <v>#N/A</v>
      </c>
      <c r="H135" t="e">
        <f>VLOOKUP(BD_Soumission!$G135,Tableau_client[],2,FALSE)</f>
        <v>#N/A</v>
      </c>
      <c r="I135" t="e">
        <f>VLOOKUP(BD_Soumission!$G135,Tableau_client[],3,FALSE)</f>
        <v>#N/A</v>
      </c>
      <c r="J135" t="e">
        <f>VLOOKUP(BD_Soumission!$G135,Tableau_client[],4,FALSE)</f>
        <v>#N/A</v>
      </c>
      <c r="K135" t="e">
        <f>VLOOKUP(BD_Soumission!$G135,Tableau_client[],6,FALSE)</f>
        <v>#N/A</v>
      </c>
      <c r="L135" t="e">
        <f>VLOOKUP(BD_Soumission!$C135,Tableau12[],44,FALSE)</f>
        <v>#N/A</v>
      </c>
      <c r="M135" t="e">
        <f>VLOOKUP(BD_Soumission!$C135,Tableau12[],45,FALSE)</f>
        <v>#N/A</v>
      </c>
      <c r="N135" t="e">
        <f>VLOOKUP(BD_Soumission!$G135,Tableau_client[],5,FALSE)</f>
        <v>#N/A</v>
      </c>
      <c r="O135" t="e">
        <f>VLOOKUP(BD_Soumission!$G135,Tableau_client[],7,FALSE)</f>
        <v>#N/A</v>
      </c>
      <c r="P135" t="e">
        <f>VLOOKUP(BD_Soumission!$C135,Tableau12[],7,FALSE)</f>
        <v>#N/A</v>
      </c>
      <c r="Q135" t="e">
        <f>VLOOKUP(BD_Soumission!$C135,Tableau12[],8,FALSE)</f>
        <v>#N/A</v>
      </c>
      <c r="R135" s="30"/>
      <c r="S135" t="e">
        <f>VLOOKUP(BD_Soumission!$C135,Tableau12[],3,FALSE)</f>
        <v>#N/A</v>
      </c>
      <c r="T135" s="75"/>
      <c r="Y135" t="str">
        <f>IF(BD_Soumission!$U135&gt;0,(BD_Soumission!$X135-BD_Soumission!$W135)*24,"")</f>
        <v/>
      </c>
      <c r="Z135" s="264"/>
      <c r="AA135" s="122">
        <f>IF(BD_Soumission!$U135&gt;0,IF(BD_Soumission!$V135&gt;0,BD_Soumission!$Y135*BD_Soumission!$V135*BD_Soumission!$Z135,BD_Soumission!$Y135*BD_Soumission!$Z135),0)</f>
        <v>0</v>
      </c>
      <c r="AB135" s="75"/>
      <c r="AG135" t="str">
        <f>IF(BD_Soumission!$AC135&gt;0,(BD_Soumission!$AF135-BD_Soumission!$AE135)*24,"")</f>
        <v/>
      </c>
      <c r="AH135" s="125"/>
      <c r="AI135" s="122">
        <f>IF(BD_Soumission!$AC135&gt;0,IF(BD_Soumission!$AD135&gt;0,BD_Soumission!$AG135*BD_Soumission!$AD135*BD_Soumission!$AH135,BD_Soumission!$AG135*BD_Soumission!$AH135),0)</f>
        <v>0</v>
      </c>
      <c r="AJ135" s="75"/>
      <c r="AO135" t="str">
        <f>IF(BD_Soumission!$AK135&gt;0,(BD_Soumission!$AN135-BD_Soumission!$AM135)*24,"")</f>
        <v/>
      </c>
      <c r="AP135" s="125"/>
      <c r="AQ135" s="122">
        <f>IF(BD_Soumission!$AK135&gt;0,IF(BD_Soumission!$AL135&gt;0,BD_Soumission!$AO135*BD_Soumission!$AL135*BD_Soumission!$AP135,BD_Soumission!$AO135*BD_Soumission!$AP135),0)</f>
        <v>0</v>
      </c>
      <c r="AR135" s="75"/>
      <c r="AW135" t="str">
        <f>IF(BD_Soumission!$AS135&gt;0,(BD_Soumission!$AV135-BD_Soumission!$AU135)*24,"")</f>
        <v/>
      </c>
      <c r="AX135" s="125"/>
      <c r="AY135" s="122">
        <f>IF(BD_Soumission!$AS135&gt;0,IF(BD_Soumission!$AT135&gt;0,BD_Soumission!$AW135*BD_Soumission!$AT135*BD_Soumission!$AX135,BD_Soumission!$AW135*BD_Soumission!$AX135),0)</f>
        <v>0</v>
      </c>
      <c r="AZ135" s="75"/>
      <c r="BF135" s="125"/>
      <c r="BG135" s="122">
        <f>IF(BD_Soumission!$BA135&gt;0,IF(BD_Soumission!$BB135&gt;0,BD_Soumission!$BE135*BD_Soumission!$BB135*BD_Soumission!$BF135,BD_Soumission!$BE135*BD_Soumission!$BF135),0)</f>
        <v>0</v>
      </c>
      <c r="BH135" s="75"/>
      <c r="BM135" t="str">
        <f>IF(BD_Soumission!$BI135&gt;0,(BD_Soumission!$BL135-BD_Soumission!$BK135)*24,"")</f>
        <v/>
      </c>
      <c r="BN135" s="125"/>
      <c r="BO135" s="122">
        <f>IF(BD_Soumission!$BI135&gt;0,IF(BD_Soumission!$BJ135&gt;0,BD_Soumission!$BM135*BD_Soumission!$BJ135*BD_Soumission!$BN135,BD_Soumission!$BM135*BD_Soumission!$BN135),0)</f>
        <v>0</v>
      </c>
      <c r="BP135" s="75"/>
      <c r="BU135" t="str">
        <f>IF(BD_Soumission!$BQ135&gt;0,(BD_Soumission!$BT135-BD_Soumission!$BS135)*24,"")</f>
        <v/>
      </c>
      <c r="BV135" s="125"/>
      <c r="BW135" s="122">
        <f>IF(BD_Soumission!$BQ135&gt;0,IF(BD_Soumission!$BR135&gt;0,BD_Soumission!$BU135*BD_Soumission!$BR135*BD_Soumission!$BV135,BD_Soumission!$BU135*BD_Soumission!$BV135),0)</f>
        <v>0</v>
      </c>
      <c r="BX135" s="75"/>
      <c r="CC135" t="str">
        <f>IF(BD_Soumission!$BY135&gt;0,(BD_Soumission!$CB135-BD_Soumission!$CA135)*24,"")</f>
        <v/>
      </c>
      <c r="CD135" s="125"/>
      <c r="CE135" s="122">
        <f>IF(BD_Soumission!$BY135&gt;0,IF(BD_Soumission!$BZ135&gt;0,BD_Soumission!$CC135*BD_Soumission!$BZ135*BD_Soumission!$CD135,BD_Soumission!$CC135*BD_Soumission!$CD135),0)</f>
        <v>0</v>
      </c>
      <c r="CF135" s="75"/>
      <c r="CK135" t="str">
        <f>IF(BD_Soumission!$CG135&gt;0,(BD_Soumission!$CJ135-BD_Soumission!$CI135)*24,"")</f>
        <v/>
      </c>
      <c r="CL135" s="125"/>
      <c r="CM135" s="122">
        <f>IF(BD_Soumission!$CG135&gt;0,IF(BD_Soumission!$CH135&gt;0,BD_Soumission!$CK135*BD_Soumission!$CH135*BD_Soumission!$CL135,BD_Soumission!$CK135*BD_Soumission!$CL135),0)</f>
        <v>0</v>
      </c>
      <c r="CN135" s="75"/>
      <c r="CS135" t="str">
        <f>IF(BD_Soumission!$CO135&gt;0,(BD_Soumission!$CR135-BD_Soumission!$CQ135)*24,"")</f>
        <v/>
      </c>
      <c r="CT135" s="125"/>
      <c r="CU135" s="122">
        <f>IF(BD_Soumission!$CO135&gt;0,IF(BD_Soumission!$CP135&gt;0,BD_Soumission!$CS135*BD_Soumission!$CP135*BD_Soumission!$CT135,BD_Soumission!$CS135*BD_Soumission!$CT135),0)</f>
        <v>0</v>
      </c>
      <c r="CV135" s="75"/>
      <c r="DA135" t="str">
        <f>IF(BD_Soumission!$CW135&gt;0,(BD_Soumission!$CZ135-BD_Soumission!$CY135)*24,"")</f>
        <v/>
      </c>
      <c r="DB135" s="125"/>
      <c r="DC135" s="122">
        <f>IF(BD_Soumission!$CW135&gt;0,IF(BD_Soumission!$CX135&gt;0,BD_Soumission!$DA135*BD_Soumission!$CX135*BD_Soumission!$DB135,BD_Soumission!$DA135*BD_Soumission!$DB135),0)</f>
        <v>0</v>
      </c>
      <c r="DD135" s="75"/>
      <c r="DI135" t="str">
        <f>IF(BD_Soumission!$DE135&gt;0,(BD_Soumission!$DH135-BD_Soumission!$DG135)*24,"")</f>
        <v/>
      </c>
      <c r="DJ135" s="125"/>
      <c r="DK135" s="122">
        <f>IF(BD_Soumission!$DE135&gt;0,IF(BD_Soumission!$DF135&gt;0,BD_Soumission!$DI135*BD_Soumission!$DF135*BD_Soumission!$DJ135,BD_Soumission!$DI135*BD_Soumission!$DJ135),0)</f>
        <v>0</v>
      </c>
      <c r="DL135" s="75"/>
      <c r="DQ135" t="str">
        <f>IF(BD_Soumission!$DM135&gt;0,(BD_Soumission!$DP135-BD_Soumission!$DO135)*24,"")</f>
        <v/>
      </c>
      <c r="DR135" s="125"/>
      <c r="DS135" s="122">
        <f>IF(BD_Soumission!$DM135&gt;0,IF(BD_Soumission!$DN135&gt;0,BD_Soumission!$DQ135*BD_Soumission!$DN135*BD_Soumission!$DR135,BD_Soumission!$DQ135*BD_Soumission!$DR135),0)</f>
        <v>0</v>
      </c>
      <c r="DT135" s="75"/>
      <c r="DY135" t="str">
        <f>IF(BD_Soumission!$DU135&gt;0,(BD_Soumission!$DX135-BD_Soumission!$DW135)*24,"")</f>
        <v/>
      </c>
      <c r="DZ135" s="125"/>
      <c r="EA135" s="122">
        <f>IF(BD_Soumission!$DU135&gt;0,IF(BD_Soumission!$DV135&gt;0,BD_Soumission!$DY135*BD_Soumission!$DV135*BD_Soumission!$DZ135,BD_Soumission!$DY135*BD_Soumission!$DZ135),0)</f>
        <v>0</v>
      </c>
      <c r="EE135" s="122">
        <f>BD_Soumission!$ED135*BD_Soumission!$EC135</f>
        <v>0</v>
      </c>
      <c r="EI135" s="122">
        <f>BD_Soumission!$EH135*BD_Soumission!$EG135</f>
        <v>0</v>
      </c>
      <c r="EM135" s="122">
        <f>BD_Soumission!$EL135*BD_Soumission!$EK135</f>
        <v>0</v>
      </c>
      <c r="EQ135" s="122">
        <f>BD_Soumission!$EP135*BD_Soumission!$EO135</f>
        <v>0</v>
      </c>
      <c r="ET135" s="122">
        <f>IF(BD_Soumission!$ER135&gt;0,BD_Soumission!$ER135*BD_Soumission!$ES135,0)</f>
        <v>0</v>
      </c>
      <c r="EV135" s="122">
        <f>BD_Soumission!$EU135*0.05</f>
        <v>0</v>
      </c>
      <c r="EW135" s="122">
        <f>BD_Soumission!$EU135*0.09975</f>
        <v>0</v>
      </c>
      <c r="EY135" s="47" t="e">
        <f>VLOOKUP(BD_Soumission!$C135,Tableau12[],9,FALSE)</f>
        <v>#N/A</v>
      </c>
    </row>
    <row r="136" spans="1:156" ht="18.75">
      <c r="A136" s="273"/>
      <c r="B136" s="273"/>
      <c r="C136" s="273"/>
      <c r="D136" s="285"/>
      <c r="E136" s="273" t="e">
        <f>VLOOKUP(BD_Soumission!$C136,Tableau12[],6,FALSE)</f>
        <v>#N/A</v>
      </c>
      <c r="F136" s="273" t="e">
        <f>VLOOKUP(BD_Soumission!$C136,Tableau12[],93,FALSE)</f>
        <v>#N/A</v>
      </c>
      <c r="G136" s="273" t="e">
        <f>VLOOKUP(BD_Soumission!$C136,Tableau12[],2,FALSE)</f>
        <v>#N/A</v>
      </c>
      <c r="H136" s="273" t="e">
        <f>VLOOKUP(BD_Soumission!$G136,Tableau_client[],2,FALSE)</f>
        <v>#N/A</v>
      </c>
      <c r="I136" s="273" t="e">
        <f>VLOOKUP(BD_Soumission!$G136,Tableau_client[],3,FALSE)</f>
        <v>#N/A</v>
      </c>
      <c r="J136" s="273" t="e">
        <f>VLOOKUP(BD_Soumission!$G136,Tableau_client[],4,FALSE)</f>
        <v>#N/A</v>
      </c>
      <c r="K136" s="273" t="e">
        <f>VLOOKUP(BD_Soumission!$G136,Tableau_client[],6,FALSE)</f>
        <v>#N/A</v>
      </c>
      <c r="L136" s="273" t="e">
        <f>VLOOKUP(BD_Soumission!$C136,Tableau12[],44,FALSE)</f>
        <v>#N/A</v>
      </c>
      <c r="M136" s="273" t="e">
        <f>VLOOKUP(BD_Soumission!$C136,Tableau12[],45,FALSE)</f>
        <v>#N/A</v>
      </c>
      <c r="N136" s="273" t="e">
        <f>VLOOKUP(BD_Soumission!$G136,Tableau_client[],5,FALSE)</f>
        <v>#N/A</v>
      </c>
      <c r="O136" s="273" t="e">
        <f>VLOOKUP(BD_Soumission!$G136,Tableau_client[],7,FALSE)</f>
        <v>#N/A</v>
      </c>
      <c r="P136" s="273" t="e">
        <f>VLOOKUP(BD_Soumission!$C136,Tableau12[],7,FALSE)</f>
        <v>#N/A</v>
      </c>
      <c r="Q136" s="273" t="e">
        <f>VLOOKUP(BD_Soumission!$C136,Tableau12[],8,FALSE)</f>
        <v>#N/A</v>
      </c>
      <c r="R136" s="286"/>
      <c r="S136" s="273" t="e">
        <f>VLOOKUP(BD_Soumission!$C136,Tableau12[],3,FALSE)</f>
        <v>#N/A</v>
      </c>
      <c r="T136" s="285"/>
      <c r="U136" s="273"/>
      <c r="V136" s="273"/>
      <c r="W136" s="273"/>
      <c r="X136" s="273"/>
      <c r="Y136" s="273" t="str">
        <f>IF(BD_Soumission!$U136&gt;0,(BD_Soumission!$X136-BD_Soumission!$W136)*24,"")</f>
        <v/>
      </c>
      <c r="Z136" s="264"/>
      <c r="AA136" s="290">
        <f>IF(BD_Soumission!$U136&gt;0,IF(BD_Soumission!$V136&gt;0,BD_Soumission!$Y136*BD_Soumission!$V136*BD_Soumission!$Z136,BD_Soumission!$Y136*BD_Soumission!$Z136),0)</f>
        <v>0</v>
      </c>
      <c r="AB136" s="285"/>
      <c r="AC136" s="273"/>
      <c r="AD136" s="273"/>
      <c r="AE136" s="273"/>
      <c r="AF136" s="273"/>
      <c r="AG136" s="273" t="str">
        <f>IF(BD_Soumission!$AC136&gt;0,(BD_Soumission!$AF136-BD_Soumission!$AE136)*24,"")</f>
        <v/>
      </c>
      <c r="AH136" s="125"/>
      <c r="AI136" s="290">
        <f>IF(BD_Soumission!$AC136&gt;0,IF(BD_Soumission!$AD136&gt;0,BD_Soumission!$AG136*BD_Soumission!$AD136*BD_Soumission!$AH136,BD_Soumission!$AG136*BD_Soumission!$AH136),0)</f>
        <v>0</v>
      </c>
      <c r="AJ136" s="285"/>
      <c r="AK136" s="273"/>
      <c r="AL136" s="273"/>
      <c r="AM136" s="273"/>
      <c r="AN136" s="273"/>
      <c r="AO136" s="273" t="str">
        <f>IF(BD_Soumission!$AK136&gt;0,(BD_Soumission!$AN136-BD_Soumission!$AM136)*24,"")</f>
        <v/>
      </c>
      <c r="AP136" s="125"/>
      <c r="AQ136" s="290">
        <f>IF(BD_Soumission!$AK136&gt;0,IF(BD_Soumission!$AL136&gt;0,BD_Soumission!$AO136*BD_Soumission!$AL136*BD_Soumission!$AP136,BD_Soumission!$AO136*BD_Soumission!$AP136),0)</f>
        <v>0</v>
      </c>
      <c r="AR136" s="285"/>
      <c r="AS136" s="273"/>
      <c r="AT136" s="273"/>
      <c r="AU136" s="273"/>
      <c r="AV136" s="273"/>
      <c r="AW136" s="273" t="str">
        <f>IF(BD_Soumission!$AS136&gt;0,(BD_Soumission!$AV136-BD_Soumission!$AU136)*24,"")</f>
        <v/>
      </c>
      <c r="AX136" s="125"/>
      <c r="AY136" s="290">
        <f>IF(BD_Soumission!$AS136&gt;0,IF(BD_Soumission!$AT136&gt;0,BD_Soumission!$AW136*BD_Soumission!$AT136*BD_Soumission!$AX136,BD_Soumission!$AW136*BD_Soumission!$AX136),0)</f>
        <v>0</v>
      </c>
      <c r="AZ136" s="285"/>
      <c r="BA136" s="273"/>
      <c r="BB136" s="273"/>
      <c r="BC136" s="273"/>
      <c r="BD136" s="273"/>
      <c r="BE136" s="273"/>
      <c r="BF136" s="125"/>
      <c r="BG136" s="290">
        <f>IF(BD_Soumission!$BA136&gt;0,IF(BD_Soumission!$BB136&gt;0,BD_Soumission!$BE136*BD_Soumission!$BB136*BD_Soumission!$BF136,BD_Soumission!$BE136*BD_Soumission!$BF136),0)</f>
        <v>0</v>
      </c>
      <c r="BH136" s="285"/>
      <c r="BI136" s="273"/>
      <c r="BJ136" s="273"/>
      <c r="BK136" s="273"/>
      <c r="BL136" s="273"/>
      <c r="BM136" s="273" t="str">
        <f>IF(BD_Soumission!$BI136&gt;0,(BD_Soumission!$BL136-BD_Soumission!$BK136)*24,"")</f>
        <v/>
      </c>
      <c r="BN136" s="125"/>
      <c r="BO136" s="290">
        <f>IF(BD_Soumission!$BI136&gt;0,IF(BD_Soumission!$BJ136&gt;0,BD_Soumission!$BM136*BD_Soumission!$BJ136*BD_Soumission!$BN136,BD_Soumission!$BM136*BD_Soumission!$BN136),0)</f>
        <v>0</v>
      </c>
      <c r="BP136" s="285"/>
      <c r="BQ136" s="273"/>
      <c r="BR136" s="273"/>
      <c r="BS136" s="273"/>
      <c r="BT136" s="273"/>
      <c r="BU136" s="273" t="str">
        <f>IF(BD_Soumission!$BQ136&gt;0,(BD_Soumission!$BT136-BD_Soumission!$BS136)*24,"")</f>
        <v/>
      </c>
      <c r="BV136" s="125"/>
      <c r="BW136" s="290">
        <f>IF(BD_Soumission!$BQ136&gt;0,IF(BD_Soumission!$BR136&gt;0,BD_Soumission!$BU136*BD_Soumission!$BR136*BD_Soumission!$BV136,BD_Soumission!$BU136*BD_Soumission!$BV136),0)</f>
        <v>0</v>
      </c>
      <c r="BX136" s="285"/>
      <c r="BY136" s="273"/>
      <c r="BZ136" s="273"/>
      <c r="CA136" s="273"/>
      <c r="CB136" s="273"/>
      <c r="CC136" s="273" t="str">
        <f>IF(BD_Soumission!$BY136&gt;0,(BD_Soumission!$CB136-BD_Soumission!$CA136)*24,"")</f>
        <v/>
      </c>
      <c r="CD136" s="125"/>
      <c r="CE136" s="290">
        <f>IF(BD_Soumission!$BY136&gt;0,IF(BD_Soumission!$BZ136&gt;0,BD_Soumission!$CC136*BD_Soumission!$BZ136*BD_Soumission!$CD136,BD_Soumission!$CC136*BD_Soumission!$CD136),0)</f>
        <v>0</v>
      </c>
      <c r="CF136" s="285"/>
      <c r="CG136" s="273"/>
      <c r="CH136" s="273"/>
      <c r="CI136" s="273"/>
      <c r="CJ136" s="273"/>
      <c r="CK136" s="273" t="str">
        <f>IF(BD_Soumission!$CG136&gt;0,(BD_Soumission!$CJ136-BD_Soumission!$CI136)*24,"")</f>
        <v/>
      </c>
      <c r="CL136" s="125"/>
      <c r="CM136" s="290">
        <f>IF(BD_Soumission!$CG136&gt;0,IF(BD_Soumission!$CH136&gt;0,BD_Soumission!$CK136*BD_Soumission!$CH136*BD_Soumission!$CL136,BD_Soumission!$CK136*BD_Soumission!$CL136),0)</f>
        <v>0</v>
      </c>
      <c r="CN136" s="285"/>
      <c r="CO136" s="273"/>
      <c r="CP136" s="273"/>
      <c r="CQ136" s="273"/>
      <c r="CR136" s="273"/>
      <c r="CS136" s="273" t="str">
        <f>IF(BD_Soumission!$CO136&gt;0,(BD_Soumission!$CR136-BD_Soumission!$CQ136)*24,"")</f>
        <v/>
      </c>
      <c r="CT136" s="125"/>
      <c r="CU136" s="290">
        <f>IF(BD_Soumission!$CO136&gt;0,IF(BD_Soumission!$CP136&gt;0,BD_Soumission!$CS136*BD_Soumission!$CP136*BD_Soumission!$CT136,BD_Soumission!$CS136*BD_Soumission!$CT136),0)</f>
        <v>0</v>
      </c>
      <c r="CV136" s="285"/>
      <c r="CW136" s="273"/>
      <c r="CX136" s="273"/>
      <c r="CY136" s="273"/>
      <c r="CZ136" s="273"/>
      <c r="DA136" s="273" t="str">
        <f>IF(BD_Soumission!$CW136&gt;0,(BD_Soumission!$CZ136-BD_Soumission!$CY136)*24,"")</f>
        <v/>
      </c>
      <c r="DB136" s="125"/>
      <c r="DC136" s="290">
        <f>IF(BD_Soumission!$CW136&gt;0,IF(BD_Soumission!$CX136&gt;0,BD_Soumission!$DA136*BD_Soumission!$CX136*BD_Soumission!$DB136,BD_Soumission!$DA136*BD_Soumission!$DB136),0)</f>
        <v>0</v>
      </c>
      <c r="DD136" s="285"/>
      <c r="DE136" s="273"/>
      <c r="DF136" s="273"/>
      <c r="DG136" s="273"/>
      <c r="DH136" s="273"/>
      <c r="DI136" s="273" t="str">
        <f>IF(BD_Soumission!$DE136&gt;0,(BD_Soumission!$DH136-BD_Soumission!$DG136)*24,"")</f>
        <v/>
      </c>
      <c r="DJ136" s="125"/>
      <c r="DK136" s="290">
        <f>IF(BD_Soumission!$DE136&gt;0,IF(BD_Soumission!$DF136&gt;0,BD_Soumission!$DI136*BD_Soumission!$DF136*BD_Soumission!$DJ136,BD_Soumission!$DI136*BD_Soumission!$DJ136),0)</f>
        <v>0</v>
      </c>
      <c r="DL136" s="285"/>
      <c r="DM136" s="273"/>
      <c r="DN136" s="273"/>
      <c r="DO136" s="273"/>
      <c r="DP136" s="273"/>
      <c r="DQ136" s="273" t="str">
        <f>IF(BD_Soumission!$DM136&gt;0,(BD_Soumission!$DP136-BD_Soumission!$DO136)*24,"")</f>
        <v/>
      </c>
      <c r="DR136" s="125"/>
      <c r="DS136" s="290">
        <f>IF(BD_Soumission!$DM136&gt;0,IF(BD_Soumission!$DN136&gt;0,BD_Soumission!$DQ136*BD_Soumission!$DN136*BD_Soumission!$DR136,BD_Soumission!$DQ136*BD_Soumission!$DR136),0)</f>
        <v>0</v>
      </c>
      <c r="DT136" s="285"/>
      <c r="DU136" s="273"/>
      <c r="DV136" s="273"/>
      <c r="DW136" s="273"/>
      <c r="DX136" s="273"/>
      <c r="DY136" s="273" t="str">
        <f>IF(BD_Soumission!$DU136&gt;0,(BD_Soumission!$DX136-BD_Soumission!$DW136)*24,"")</f>
        <v/>
      </c>
      <c r="DZ136" s="125"/>
      <c r="EA136" s="290">
        <f>IF(BD_Soumission!$DU136&gt;0,IF(BD_Soumission!$DV136&gt;0,BD_Soumission!$DY136*BD_Soumission!$DV136*BD_Soumission!$DZ136,BD_Soumission!$DY136*BD_Soumission!$DZ136),0)</f>
        <v>0</v>
      </c>
      <c r="EB136" s="273"/>
      <c r="EC136" s="273"/>
      <c r="ED136" s="273"/>
      <c r="EE136" s="290">
        <f>BD_Soumission!$ED136*BD_Soumission!$EC136</f>
        <v>0</v>
      </c>
      <c r="EF136" s="273"/>
      <c r="EG136" s="273"/>
      <c r="EH136" s="273"/>
      <c r="EI136" s="290">
        <f>BD_Soumission!$EH136*BD_Soumission!$EG136</f>
        <v>0</v>
      </c>
      <c r="EJ136" s="273"/>
      <c r="EK136" s="273"/>
      <c r="EL136" s="273"/>
      <c r="EM136" s="290">
        <f>BD_Soumission!$EL136*BD_Soumission!$EK136</f>
        <v>0</v>
      </c>
      <c r="EN136" s="273"/>
      <c r="EO136" s="273"/>
      <c r="EP136" s="273"/>
      <c r="EQ136" s="290">
        <f>BD_Soumission!$EP136*BD_Soumission!$EO136</f>
        <v>0</v>
      </c>
      <c r="ER136" s="273"/>
      <c r="ES136" s="273"/>
      <c r="ET136" s="290">
        <f>IF(BD_Soumission!$ER136&gt;0,BD_Soumission!$ER136*BD_Soumission!$ES136,0)</f>
        <v>0</v>
      </c>
      <c r="EU136" s="273"/>
      <c r="EV136" s="290">
        <f>BD_Soumission!$EU136*0.05</f>
        <v>0</v>
      </c>
      <c r="EW136" s="290">
        <f>BD_Soumission!$EU136*0.09975</f>
        <v>0</v>
      </c>
      <c r="EX136" s="273"/>
      <c r="EY136" s="292" t="e">
        <f>VLOOKUP(BD_Soumission!$C136,Tableau12[],9,FALSE)</f>
        <v>#N/A</v>
      </c>
      <c r="EZ136" s="273"/>
    </row>
    <row r="137" spans="1:156" ht="18.75">
      <c r="D137" s="75"/>
      <c r="E137" t="e">
        <f>VLOOKUP(BD_Soumission!$C137,Tableau12[],6,FALSE)</f>
        <v>#N/A</v>
      </c>
      <c r="F137" t="e">
        <f>VLOOKUP(BD_Soumission!$C137,Tableau12[],93,FALSE)</f>
        <v>#N/A</v>
      </c>
      <c r="G137" t="e">
        <f>VLOOKUP(BD_Soumission!$C137,Tableau12[],2,FALSE)</f>
        <v>#N/A</v>
      </c>
      <c r="H137" t="e">
        <f>VLOOKUP(BD_Soumission!$G137,Tableau_client[],2,FALSE)</f>
        <v>#N/A</v>
      </c>
      <c r="I137" t="e">
        <f>VLOOKUP(BD_Soumission!$G137,Tableau_client[],3,FALSE)</f>
        <v>#N/A</v>
      </c>
      <c r="J137" t="e">
        <f>VLOOKUP(BD_Soumission!$G137,Tableau_client[],4,FALSE)</f>
        <v>#N/A</v>
      </c>
      <c r="K137" t="e">
        <f>VLOOKUP(BD_Soumission!$G137,Tableau_client[],6,FALSE)</f>
        <v>#N/A</v>
      </c>
      <c r="L137" t="e">
        <f>VLOOKUP(BD_Soumission!$C137,Tableau12[],44,FALSE)</f>
        <v>#N/A</v>
      </c>
      <c r="M137" t="e">
        <f>VLOOKUP(BD_Soumission!$C137,Tableau12[],45,FALSE)</f>
        <v>#N/A</v>
      </c>
      <c r="N137" t="e">
        <f>VLOOKUP(BD_Soumission!$G137,Tableau_client[],5,FALSE)</f>
        <v>#N/A</v>
      </c>
      <c r="O137" t="e">
        <f>VLOOKUP(BD_Soumission!$G137,Tableau_client[],7,FALSE)</f>
        <v>#N/A</v>
      </c>
      <c r="P137" t="e">
        <f>VLOOKUP(BD_Soumission!$C137,Tableau12[],7,FALSE)</f>
        <v>#N/A</v>
      </c>
      <c r="Q137" t="e">
        <f>VLOOKUP(BD_Soumission!$C137,Tableau12[],8,FALSE)</f>
        <v>#N/A</v>
      </c>
      <c r="R137" s="30"/>
      <c r="S137" t="e">
        <f>VLOOKUP(BD_Soumission!$C137,Tableau12[],3,FALSE)</f>
        <v>#N/A</v>
      </c>
      <c r="T137" s="75"/>
      <c r="Y137" t="str">
        <f>IF(BD_Soumission!$U137&gt;0,(BD_Soumission!$X137-BD_Soumission!$W137)*24,"")</f>
        <v/>
      </c>
      <c r="Z137" s="264"/>
      <c r="AA137" s="122">
        <f>IF(BD_Soumission!$U137&gt;0,IF(BD_Soumission!$V137&gt;0,BD_Soumission!$Y137*BD_Soumission!$V137*BD_Soumission!$Z137,BD_Soumission!$Y137*BD_Soumission!$Z137),0)</f>
        <v>0</v>
      </c>
      <c r="AB137" s="75"/>
      <c r="AG137" t="str">
        <f>IF(BD_Soumission!$AC137&gt;0,(BD_Soumission!$AF137-BD_Soumission!$AE137)*24,"")</f>
        <v/>
      </c>
      <c r="AH137" s="125"/>
      <c r="AI137" s="122">
        <f>IF(BD_Soumission!$AC137&gt;0,IF(BD_Soumission!$AD137&gt;0,BD_Soumission!$AG137*BD_Soumission!$AD137*BD_Soumission!$AH137,BD_Soumission!$AG137*BD_Soumission!$AH137),0)</f>
        <v>0</v>
      </c>
      <c r="AJ137" s="75"/>
      <c r="AO137" t="str">
        <f>IF(BD_Soumission!$AK137&gt;0,(BD_Soumission!$AN137-BD_Soumission!$AM137)*24,"")</f>
        <v/>
      </c>
      <c r="AP137" s="125"/>
      <c r="AQ137" s="122">
        <f>IF(BD_Soumission!$AK137&gt;0,IF(BD_Soumission!$AL137&gt;0,BD_Soumission!$AO137*BD_Soumission!$AL137*BD_Soumission!$AP137,BD_Soumission!$AO137*BD_Soumission!$AP137),0)</f>
        <v>0</v>
      </c>
      <c r="AR137" s="75"/>
      <c r="AW137" t="str">
        <f>IF(BD_Soumission!$AS137&gt;0,(BD_Soumission!$AV137-BD_Soumission!$AU137)*24,"")</f>
        <v/>
      </c>
      <c r="AX137" s="125"/>
      <c r="AY137" s="122">
        <f>IF(BD_Soumission!$AS137&gt;0,IF(BD_Soumission!$AT137&gt;0,BD_Soumission!$AW137*BD_Soumission!$AT137*BD_Soumission!$AX137,BD_Soumission!$AW137*BD_Soumission!$AX137),0)</f>
        <v>0</v>
      </c>
      <c r="AZ137" s="75"/>
      <c r="BF137" s="125"/>
      <c r="BG137" s="122">
        <f>IF(BD_Soumission!$BA137&gt;0,IF(BD_Soumission!$BB137&gt;0,BD_Soumission!$BE137*BD_Soumission!$BB137*BD_Soumission!$BF137,BD_Soumission!$BE137*BD_Soumission!$BF137),0)</f>
        <v>0</v>
      </c>
      <c r="BH137" s="75"/>
      <c r="BM137" t="str">
        <f>IF(BD_Soumission!$BI137&gt;0,(BD_Soumission!$BL137-BD_Soumission!$BK137)*24,"")</f>
        <v/>
      </c>
      <c r="BN137" s="125"/>
      <c r="BO137" s="122">
        <f>IF(BD_Soumission!$BI137&gt;0,IF(BD_Soumission!$BJ137&gt;0,BD_Soumission!$BM137*BD_Soumission!$BJ137*BD_Soumission!$BN137,BD_Soumission!$BM137*BD_Soumission!$BN137),0)</f>
        <v>0</v>
      </c>
      <c r="BP137" s="75"/>
      <c r="BU137" t="str">
        <f>IF(BD_Soumission!$BQ137&gt;0,(BD_Soumission!$BT137-BD_Soumission!$BS137)*24,"")</f>
        <v/>
      </c>
      <c r="BV137" s="125"/>
      <c r="BW137" s="122">
        <f>IF(BD_Soumission!$BQ137&gt;0,IF(BD_Soumission!$BR137&gt;0,BD_Soumission!$BU137*BD_Soumission!$BR137*BD_Soumission!$BV137,BD_Soumission!$BU137*BD_Soumission!$BV137),0)</f>
        <v>0</v>
      </c>
      <c r="BX137" s="75"/>
      <c r="CC137" t="str">
        <f>IF(BD_Soumission!$BY137&gt;0,(BD_Soumission!$CB137-BD_Soumission!$CA137)*24,"")</f>
        <v/>
      </c>
      <c r="CD137" s="125"/>
      <c r="CE137" s="122">
        <f>IF(BD_Soumission!$BY137&gt;0,IF(BD_Soumission!$BZ137&gt;0,BD_Soumission!$CC137*BD_Soumission!$BZ137*BD_Soumission!$CD137,BD_Soumission!$CC137*BD_Soumission!$CD137),0)</f>
        <v>0</v>
      </c>
      <c r="CF137" s="75"/>
      <c r="CK137" t="str">
        <f>IF(BD_Soumission!$CG137&gt;0,(BD_Soumission!$CJ137-BD_Soumission!$CI137)*24,"")</f>
        <v/>
      </c>
      <c r="CL137" s="125"/>
      <c r="CM137" s="122">
        <f>IF(BD_Soumission!$CG137&gt;0,IF(BD_Soumission!$CH137&gt;0,BD_Soumission!$CK137*BD_Soumission!$CH137*BD_Soumission!$CL137,BD_Soumission!$CK137*BD_Soumission!$CL137),0)</f>
        <v>0</v>
      </c>
      <c r="CN137" s="75"/>
      <c r="CS137" t="str">
        <f>IF(BD_Soumission!$CO137&gt;0,(BD_Soumission!$CR137-BD_Soumission!$CQ137)*24,"")</f>
        <v/>
      </c>
      <c r="CT137" s="125"/>
      <c r="CU137" s="122">
        <f>IF(BD_Soumission!$CO137&gt;0,IF(BD_Soumission!$CP137&gt;0,BD_Soumission!$CS137*BD_Soumission!$CP137*BD_Soumission!$CT137,BD_Soumission!$CS137*BD_Soumission!$CT137),0)</f>
        <v>0</v>
      </c>
      <c r="CV137" s="75"/>
      <c r="DA137" t="str">
        <f>IF(BD_Soumission!$CW137&gt;0,(BD_Soumission!$CZ137-BD_Soumission!$CY137)*24,"")</f>
        <v/>
      </c>
      <c r="DB137" s="125"/>
      <c r="DC137" s="122">
        <f>IF(BD_Soumission!$CW137&gt;0,IF(BD_Soumission!$CX137&gt;0,BD_Soumission!$DA137*BD_Soumission!$CX137*BD_Soumission!$DB137,BD_Soumission!$DA137*BD_Soumission!$DB137),0)</f>
        <v>0</v>
      </c>
      <c r="DD137" s="75"/>
      <c r="DI137" t="str">
        <f>IF(BD_Soumission!$DE137&gt;0,(BD_Soumission!$DH137-BD_Soumission!$DG137)*24,"")</f>
        <v/>
      </c>
      <c r="DJ137" s="125"/>
      <c r="DK137" s="122">
        <f>IF(BD_Soumission!$DE137&gt;0,IF(BD_Soumission!$DF137&gt;0,BD_Soumission!$DI137*BD_Soumission!$DF137*BD_Soumission!$DJ137,BD_Soumission!$DI137*BD_Soumission!$DJ137),0)</f>
        <v>0</v>
      </c>
      <c r="DL137" s="75"/>
      <c r="DQ137" t="str">
        <f>IF(BD_Soumission!$DM137&gt;0,(BD_Soumission!$DP137-BD_Soumission!$DO137)*24,"")</f>
        <v/>
      </c>
      <c r="DR137" s="125"/>
      <c r="DS137" s="122">
        <f>IF(BD_Soumission!$DM137&gt;0,IF(BD_Soumission!$DN137&gt;0,BD_Soumission!$DQ137*BD_Soumission!$DN137*BD_Soumission!$DR137,BD_Soumission!$DQ137*BD_Soumission!$DR137),0)</f>
        <v>0</v>
      </c>
      <c r="DT137" s="75"/>
      <c r="DY137" t="str">
        <f>IF(BD_Soumission!$DU137&gt;0,(BD_Soumission!$DX137-BD_Soumission!$DW137)*24,"")</f>
        <v/>
      </c>
      <c r="DZ137" s="125"/>
      <c r="EA137" s="122">
        <f>IF(BD_Soumission!$DU137&gt;0,IF(BD_Soumission!$DV137&gt;0,BD_Soumission!$DY137*BD_Soumission!$DV137*BD_Soumission!$DZ137,BD_Soumission!$DY137*BD_Soumission!$DZ137),0)</f>
        <v>0</v>
      </c>
      <c r="EE137" s="122">
        <f>BD_Soumission!$ED137*BD_Soumission!$EC137</f>
        <v>0</v>
      </c>
      <c r="EI137" s="122">
        <f>BD_Soumission!$EH137*BD_Soumission!$EG137</f>
        <v>0</v>
      </c>
      <c r="EM137" s="122">
        <f>BD_Soumission!$EL137*BD_Soumission!$EK137</f>
        <v>0</v>
      </c>
      <c r="EQ137" s="122">
        <f>BD_Soumission!$EP137*BD_Soumission!$EO137</f>
        <v>0</v>
      </c>
      <c r="ET137" s="122">
        <f>IF(BD_Soumission!$ER137&gt;0,BD_Soumission!$ER137*BD_Soumission!$ES137,0)</f>
        <v>0</v>
      </c>
      <c r="EV137" s="122">
        <f>BD_Soumission!$EU137*0.05</f>
        <v>0</v>
      </c>
      <c r="EW137" s="122">
        <f>BD_Soumission!$EU137*0.09975</f>
        <v>0</v>
      </c>
      <c r="EY137" s="47" t="e">
        <f>VLOOKUP(BD_Soumission!$C137,Tableau12[],9,FALSE)</f>
        <v>#N/A</v>
      </c>
    </row>
    <row r="138" spans="1:156" ht="18.75">
      <c r="A138" s="273"/>
      <c r="B138" s="273"/>
      <c r="C138" s="273"/>
      <c r="D138" s="285"/>
      <c r="E138" s="273" t="e">
        <f>VLOOKUP(BD_Soumission!$C138,Tableau12[],6,FALSE)</f>
        <v>#N/A</v>
      </c>
      <c r="F138" s="273" t="e">
        <f>VLOOKUP(BD_Soumission!$C138,Tableau12[],93,FALSE)</f>
        <v>#N/A</v>
      </c>
      <c r="G138" s="273" t="e">
        <f>VLOOKUP(BD_Soumission!$C138,Tableau12[],2,FALSE)</f>
        <v>#N/A</v>
      </c>
      <c r="H138" s="273" t="e">
        <f>VLOOKUP(BD_Soumission!$G138,Tableau_client[],2,FALSE)</f>
        <v>#N/A</v>
      </c>
      <c r="I138" s="273" t="e">
        <f>VLOOKUP(BD_Soumission!$G138,Tableau_client[],3,FALSE)</f>
        <v>#N/A</v>
      </c>
      <c r="J138" s="273" t="e">
        <f>VLOOKUP(BD_Soumission!$G138,Tableau_client[],4,FALSE)</f>
        <v>#N/A</v>
      </c>
      <c r="K138" s="273" t="e">
        <f>VLOOKUP(BD_Soumission!$G138,Tableau_client[],6,FALSE)</f>
        <v>#N/A</v>
      </c>
      <c r="L138" s="273" t="e">
        <f>VLOOKUP(BD_Soumission!$C138,Tableau12[],44,FALSE)</f>
        <v>#N/A</v>
      </c>
      <c r="M138" s="273" t="e">
        <f>VLOOKUP(BD_Soumission!$C138,Tableau12[],45,FALSE)</f>
        <v>#N/A</v>
      </c>
      <c r="N138" s="273" t="e">
        <f>VLOOKUP(BD_Soumission!$G138,Tableau_client[],5,FALSE)</f>
        <v>#N/A</v>
      </c>
      <c r="O138" s="273" t="e">
        <f>VLOOKUP(BD_Soumission!$G138,Tableau_client[],7,FALSE)</f>
        <v>#N/A</v>
      </c>
      <c r="P138" s="273" t="e">
        <f>VLOOKUP(BD_Soumission!$C138,Tableau12[],7,FALSE)</f>
        <v>#N/A</v>
      </c>
      <c r="Q138" s="273" t="e">
        <f>VLOOKUP(BD_Soumission!$C138,Tableau12[],8,FALSE)</f>
        <v>#N/A</v>
      </c>
      <c r="R138" s="286"/>
      <c r="S138" s="273" t="e">
        <f>VLOOKUP(BD_Soumission!$C138,Tableau12[],3,FALSE)</f>
        <v>#N/A</v>
      </c>
      <c r="T138" s="285"/>
      <c r="U138" s="273"/>
      <c r="V138" s="273"/>
      <c r="W138" s="273"/>
      <c r="X138" s="273"/>
      <c r="Y138" s="273" t="str">
        <f>IF(BD_Soumission!$U138&gt;0,(BD_Soumission!$X138-BD_Soumission!$W138)*24,"")</f>
        <v/>
      </c>
      <c r="Z138" s="264"/>
      <c r="AA138" s="290">
        <f>IF(BD_Soumission!$U138&gt;0,IF(BD_Soumission!$V138&gt;0,BD_Soumission!$Y138*BD_Soumission!$V138*BD_Soumission!$Z138,BD_Soumission!$Y138*BD_Soumission!$Z138),0)</f>
        <v>0</v>
      </c>
      <c r="AB138" s="285"/>
      <c r="AC138" s="273"/>
      <c r="AD138" s="273"/>
      <c r="AE138" s="273"/>
      <c r="AF138" s="273"/>
      <c r="AG138" s="273" t="str">
        <f>IF(BD_Soumission!$AC138&gt;0,(BD_Soumission!$AF138-BD_Soumission!$AE138)*24,"")</f>
        <v/>
      </c>
      <c r="AH138" s="125"/>
      <c r="AI138" s="290">
        <f>IF(BD_Soumission!$AC138&gt;0,IF(BD_Soumission!$AD138&gt;0,BD_Soumission!$AG138*BD_Soumission!$AD138*BD_Soumission!$AH138,BD_Soumission!$AG138*BD_Soumission!$AH138),0)</f>
        <v>0</v>
      </c>
      <c r="AJ138" s="285"/>
      <c r="AK138" s="273"/>
      <c r="AL138" s="273"/>
      <c r="AM138" s="273"/>
      <c r="AN138" s="273"/>
      <c r="AO138" s="273" t="str">
        <f>IF(BD_Soumission!$AK138&gt;0,(BD_Soumission!$AN138-BD_Soumission!$AM138)*24,"")</f>
        <v/>
      </c>
      <c r="AP138" s="125"/>
      <c r="AQ138" s="290">
        <f>IF(BD_Soumission!$AK138&gt;0,IF(BD_Soumission!$AL138&gt;0,BD_Soumission!$AO138*BD_Soumission!$AL138*BD_Soumission!$AP138,BD_Soumission!$AO138*BD_Soumission!$AP138),0)</f>
        <v>0</v>
      </c>
      <c r="AR138" s="285"/>
      <c r="AS138" s="273"/>
      <c r="AT138" s="273"/>
      <c r="AU138" s="273"/>
      <c r="AV138" s="273"/>
      <c r="AW138" s="273" t="str">
        <f>IF(BD_Soumission!$AS138&gt;0,(BD_Soumission!$AV138-BD_Soumission!$AU138)*24,"")</f>
        <v/>
      </c>
      <c r="AX138" s="125"/>
      <c r="AY138" s="290">
        <f>IF(BD_Soumission!$AS138&gt;0,IF(BD_Soumission!$AT138&gt;0,BD_Soumission!$AW138*BD_Soumission!$AT138*BD_Soumission!$AX138,BD_Soumission!$AW138*BD_Soumission!$AX138),0)</f>
        <v>0</v>
      </c>
      <c r="AZ138" s="285"/>
      <c r="BA138" s="273"/>
      <c r="BB138" s="273"/>
      <c r="BC138" s="273"/>
      <c r="BD138" s="273"/>
      <c r="BE138" s="273"/>
      <c r="BF138" s="125"/>
      <c r="BG138" s="290">
        <f>IF(BD_Soumission!$BA138&gt;0,IF(BD_Soumission!$BB138&gt;0,BD_Soumission!$BE138*BD_Soumission!$BB138*BD_Soumission!$BF138,BD_Soumission!$BE138*BD_Soumission!$BF138),0)</f>
        <v>0</v>
      </c>
      <c r="BH138" s="285"/>
      <c r="BI138" s="273"/>
      <c r="BJ138" s="273"/>
      <c r="BK138" s="273"/>
      <c r="BL138" s="273"/>
      <c r="BM138" s="273" t="str">
        <f>IF(BD_Soumission!$BI138&gt;0,(BD_Soumission!$BL138-BD_Soumission!$BK138)*24,"")</f>
        <v/>
      </c>
      <c r="BN138" s="125"/>
      <c r="BO138" s="290">
        <f>IF(BD_Soumission!$BI138&gt;0,IF(BD_Soumission!$BJ138&gt;0,BD_Soumission!$BM138*BD_Soumission!$BJ138*BD_Soumission!$BN138,BD_Soumission!$BM138*BD_Soumission!$BN138),0)</f>
        <v>0</v>
      </c>
      <c r="BP138" s="285"/>
      <c r="BQ138" s="273"/>
      <c r="BR138" s="273"/>
      <c r="BS138" s="273"/>
      <c r="BT138" s="273"/>
      <c r="BU138" s="273" t="str">
        <f>IF(BD_Soumission!$BQ138&gt;0,(BD_Soumission!$BT138-BD_Soumission!$BS138)*24,"")</f>
        <v/>
      </c>
      <c r="BV138" s="125"/>
      <c r="BW138" s="290">
        <f>IF(BD_Soumission!$BQ138&gt;0,IF(BD_Soumission!$BR138&gt;0,BD_Soumission!$BU138*BD_Soumission!$BR138*BD_Soumission!$BV138,BD_Soumission!$BU138*BD_Soumission!$BV138),0)</f>
        <v>0</v>
      </c>
      <c r="BX138" s="285"/>
      <c r="BY138" s="273"/>
      <c r="BZ138" s="273"/>
      <c r="CA138" s="273"/>
      <c r="CB138" s="273"/>
      <c r="CC138" s="273" t="str">
        <f>IF(BD_Soumission!$BY138&gt;0,(BD_Soumission!$CB138-BD_Soumission!$CA138)*24,"")</f>
        <v/>
      </c>
      <c r="CD138" s="125"/>
      <c r="CE138" s="290">
        <f>IF(BD_Soumission!$BY138&gt;0,IF(BD_Soumission!$BZ138&gt;0,BD_Soumission!$CC138*BD_Soumission!$BZ138*BD_Soumission!$CD138,BD_Soumission!$CC138*BD_Soumission!$CD138),0)</f>
        <v>0</v>
      </c>
      <c r="CF138" s="285"/>
      <c r="CG138" s="273"/>
      <c r="CH138" s="273"/>
      <c r="CI138" s="273"/>
      <c r="CJ138" s="273"/>
      <c r="CK138" s="273" t="str">
        <f>IF(BD_Soumission!$CG138&gt;0,(BD_Soumission!$CJ138-BD_Soumission!$CI138)*24,"")</f>
        <v/>
      </c>
      <c r="CL138" s="125"/>
      <c r="CM138" s="290">
        <f>IF(BD_Soumission!$CG138&gt;0,IF(BD_Soumission!$CH138&gt;0,BD_Soumission!$CK138*BD_Soumission!$CH138*BD_Soumission!$CL138,BD_Soumission!$CK138*BD_Soumission!$CL138),0)</f>
        <v>0</v>
      </c>
      <c r="CN138" s="285"/>
      <c r="CO138" s="273"/>
      <c r="CP138" s="273"/>
      <c r="CQ138" s="273"/>
      <c r="CR138" s="273"/>
      <c r="CS138" s="273" t="str">
        <f>IF(BD_Soumission!$CO138&gt;0,(BD_Soumission!$CR138-BD_Soumission!$CQ138)*24,"")</f>
        <v/>
      </c>
      <c r="CT138" s="125"/>
      <c r="CU138" s="290">
        <f>IF(BD_Soumission!$CO138&gt;0,IF(BD_Soumission!$CP138&gt;0,BD_Soumission!$CS138*BD_Soumission!$CP138*BD_Soumission!$CT138,BD_Soumission!$CS138*BD_Soumission!$CT138),0)</f>
        <v>0</v>
      </c>
      <c r="CV138" s="285"/>
      <c r="CW138" s="273"/>
      <c r="CX138" s="273"/>
      <c r="CY138" s="273"/>
      <c r="CZ138" s="273"/>
      <c r="DA138" s="273" t="str">
        <f>IF(BD_Soumission!$CW138&gt;0,(BD_Soumission!$CZ138-BD_Soumission!$CY138)*24,"")</f>
        <v/>
      </c>
      <c r="DB138" s="125"/>
      <c r="DC138" s="290">
        <f>IF(BD_Soumission!$CW138&gt;0,IF(BD_Soumission!$CX138&gt;0,BD_Soumission!$DA138*BD_Soumission!$CX138*BD_Soumission!$DB138,BD_Soumission!$DA138*BD_Soumission!$DB138),0)</f>
        <v>0</v>
      </c>
      <c r="DD138" s="285"/>
      <c r="DE138" s="273"/>
      <c r="DF138" s="273"/>
      <c r="DG138" s="273"/>
      <c r="DH138" s="273"/>
      <c r="DI138" s="273" t="str">
        <f>IF(BD_Soumission!$DE138&gt;0,(BD_Soumission!$DH138-BD_Soumission!$DG138)*24,"")</f>
        <v/>
      </c>
      <c r="DJ138" s="125"/>
      <c r="DK138" s="290">
        <f>IF(BD_Soumission!$DE138&gt;0,IF(BD_Soumission!$DF138&gt;0,BD_Soumission!$DI138*BD_Soumission!$DF138*BD_Soumission!$DJ138,BD_Soumission!$DI138*BD_Soumission!$DJ138),0)</f>
        <v>0</v>
      </c>
      <c r="DL138" s="285"/>
      <c r="DM138" s="273"/>
      <c r="DN138" s="273"/>
      <c r="DO138" s="273"/>
      <c r="DP138" s="273"/>
      <c r="DQ138" s="273" t="str">
        <f>IF(BD_Soumission!$DM138&gt;0,(BD_Soumission!$DP138-BD_Soumission!$DO138)*24,"")</f>
        <v/>
      </c>
      <c r="DR138" s="125"/>
      <c r="DS138" s="290">
        <f>IF(BD_Soumission!$DM138&gt;0,IF(BD_Soumission!$DN138&gt;0,BD_Soumission!$DQ138*BD_Soumission!$DN138*BD_Soumission!$DR138,BD_Soumission!$DQ138*BD_Soumission!$DR138),0)</f>
        <v>0</v>
      </c>
      <c r="DT138" s="285"/>
      <c r="DU138" s="273"/>
      <c r="DV138" s="273"/>
      <c r="DW138" s="273"/>
      <c r="DX138" s="273"/>
      <c r="DY138" s="273" t="str">
        <f>IF(BD_Soumission!$DU138&gt;0,(BD_Soumission!$DX138-BD_Soumission!$DW138)*24,"")</f>
        <v/>
      </c>
      <c r="DZ138" s="125"/>
      <c r="EA138" s="290">
        <f>IF(BD_Soumission!$DU138&gt;0,IF(BD_Soumission!$DV138&gt;0,BD_Soumission!$DY138*BD_Soumission!$DV138*BD_Soumission!$DZ138,BD_Soumission!$DY138*BD_Soumission!$DZ138),0)</f>
        <v>0</v>
      </c>
      <c r="EB138" s="273"/>
      <c r="EC138" s="273"/>
      <c r="ED138" s="273"/>
      <c r="EE138" s="290">
        <f>BD_Soumission!$ED138*BD_Soumission!$EC138</f>
        <v>0</v>
      </c>
      <c r="EF138" s="273"/>
      <c r="EG138" s="273"/>
      <c r="EH138" s="273"/>
      <c r="EI138" s="290">
        <f>BD_Soumission!$EH138*BD_Soumission!$EG138</f>
        <v>0</v>
      </c>
      <c r="EJ138" s="273"/>
      <c r="EK138" s="273"/>
      <c r="EL138" s="273"/>
      <c r="EM138" s="290">
        <f>BD_Soumission!$EL138*BD_Soumission!$EK138</f>
        <v>0</v>
      </c>
      <c r="EN138" s="273"/>
      <c r="EO138" s="273"/>
      <c r="EP138" s="273"/>
      <c r="EQ138" s="290">
        <f>BD_Soumission!$EP138*BD_Soumission!$EO138</f>
        <v>0</v>
      </c>
      <c r="ER138" s="273"/>
      <c r="ES138" s="273"/>
      <c r="ET138" s="290">
        <f>IF(BD_Soumission!$ER138&gt;0,BD_Soumission!$ER138*BD_Soumission!$ES138,0)</f>
        <v>0</v>
      </c>
      <c r="EU138" s="273"/>
      <c r="EV138" s="290">
        <f>BD_Soumission!$EU138*0.05</f>
        <v>0</v>
      </c>
      <c r="EW138" s="290">
        <f>BD_Soumission!$EU138*0.09975</f>
        <v>0</v>
      </c>
      <c r="EX138" s="273"/>
      <c r="EY138" s="292" t="e">
        <f>VLOOKUP(BD_Soumission!$C138,Tableau12[],9,FALSE)</f>
        <v>#N/A</v>
      </c>
      <c r="EZ138" s="273"/>
    </row>
    <row r="139" spans="1:156" ht="18.75">
      <c r="D139" s="75"/>
      <c r="E139" t="e">
        <f>VLOOKUP(BD_Soumission!$C139,Tableau12[],6,FALSE)</f>
        <v>#N/A</v>
      </c>
      <c r="F139" t="e">
        <f>VLOOKUP(BD_Soumission!$C139,Tableau12[],93,FALSE)</f>
        <v>#N/A</v>
      </c>
      <c r="G139" t="e">
        <f>VLOOKUP(BD_Soumission!$C139,Tableau12[],2,FALSE)</f>
        <v>#N/A</v>
      </c>
      <c r="H139" t="e">
        <f>VLOOKUP(BD_Soumission!$G139,Tableau_client[],2,FALSE)</f>
        <v>#N/A</v>
      </c>
      <c r="I139" t="e">
        <f>VLOOKUP(BD_Soumission!$G139,Tableau_client[],3,FALSE)</f>
        <v>#N/A</v>
      </c>
      <c r="J139" t="e">
        <f>VLOOKUP(BD_Soumission!$G139,Tableau_client[],4,FALSE)</f>
        <v>#N/A</v>
      </c>
      <c r="K139" t="e">
        <f>VLOOKUP(BD_Soumission!$G139,Tableau_client[],6,FALSE)</f>
        <v>#N/A</v>
      </c>
      <c r="L139" t="e">
        <f>VLOOKUP(BD_Soumission!$C139,Tableau12[],44,FALSE)</f>
        <v>#N/A</v>
      </c>
      <c r="M139" t="e">
        <f>VLOOKUP(BD_Soumission!$C139,Tableau12[],45,FALSE)</f>
        <v>#N/A</v>
      </c>
      <c r="N139" t="e">
        <f>VLOOKUP(BD_Soumission!$G139,Tableau_client[],5,FALSE)</f>
        <v>#N/A</v>
      </c>
      <c r="O139" t="e">
        <f>VLOOKUP(BD_Soumission!$G139,Tableau_client[],7,FALSE)</f>
        <v>#N/A</v>
      </c>
      <c r="P139" t="e">
        <f>VLOOKUP(BD_Soumission!$C139,Tableau12[],7,FALSE)</f>
        <v>#N/A</v>
      </c>
      <c r="Q139" t="e">
        <f>VLOOKUP(BD_Soumission!$C139,Tableau12[],8,FALSE)</f>
        <v>#N/A</v>
      </c>
      <c r="R139" s="30"/>
      <c r="S139" t="e">
        <f>VLOOKUP(BD_Soumission!$C139,Tableau12[],3,FALSE)</f>
        <v>#N/A</v>
      </c>
      <c r="T139" s="75"/>
      <c r="Y139" t="str">
        <f>IF(BD_Soumission!$U139&gt;0,(BD_Soumission!$X139-BD_Soumission!$W139)*24,"")</f>
        <v/>
      </c>
      <c r="Z139" s="264"/>
      <c r="AA139" s="122">
        <f>IF(BD_Soumission!$U139&gt;0,IF(BD_Soumission!$V139&gt;0,BD_Soumission!$Y139*BD_Soumission!$V139*BD_Soumission!$Z139,BD_Soumission!$Y139*BD_Soumission!$Z139),0)</f>
        <v>0</v>
      </c>
      <c r="AB139" s="75"/>
      <c r="AG139" t="str">
        <f>IF(BD_Soumission!$AC139&gt;0,(BD_Soumission!$AF139-BD_Soumission!$AE139)*24,"")</f>
        <v/>
      </c>
      <c r="AH139" s="125"/>
      <c r="AI139" s="122">
        <f>IF(BD_Soumission!$AC139&gt;0,IF(BD_Soumission!$AD139&gt;0,BD_Soumission!$AG139*BD_Soumission!$AD139*BD_Soumission!$AH139,BD_Soumission!$AG139*BD_Soumission!$AH139),0)</f>
        <v>0</v>
      </c>
      <c r="AJ139" s="75"/>
      <c r="AO139" t="str">
        <f>IF(BD_Soumission!$AK139&gt;0,(BD_Soumission!$AN139-BD_Soumission!$AM139)*24,"")</f>
        <v/>
      </c>
      <c r="AP139" s="125"/>
      <c r="AQ139" s="122">
        <f>IF(BD_Soumission!$AK139&gt;0,IF(BD_Soumission!$AL139&gt;0,BD_Soumission!$AO139*BD_Soumission!$AL139*BD_Soumission!$AP139,BD_Soumission!$AO139*BD_Soumission!$AP139),0)</f>
        <v>0</v>
      </c>
      <c r="AR139" s="75"/>
      <c r="AW139" t="str">
        <f>IF(BD_Soumission!$AS139&gt;0,(BD_Soumission!$AV139-BD_Soumission!$AU139)*24,"")</f>
        <v/>
      </c>
      <c r="AX139" s="125"/>
      <c r="AY139" s="122">
        <f>IF(BD_Soumission!$AS139&gt;0,IF(BD_Soumission!$AT139&gt;0,BD_Soumission!$AW139*BD_Soumission!$AT139*BD_Soumission!$AX139,BD_Soumission!$AW139*BD_Soumission!$AX139),0)</f>
        <v>0</v>
      </c>
      <c r="AZ139" s="75"/>
      <c r="BF139" s="125"/>
      <c r="BG139" s="122">
        <f>IF(BD_Soumission!$BA139&gt;0,IF(BD_Soumission!$BB139&gt;0,BD_Soumission!$BE139*BD_Soumission!$BB139*BD_Soumission!$BF139,BD_Soumission!$BE139*BD_Soumission!$BF139),0)</f>
        <v>0</v>
      </c>
      <c r="BH139" s="75"/>
      <c r="BM139" t="str">
        <f>IF(BD_Soumission!$BI139&gt;0,(BD_Soumission!$BL139-BD_Soumission!$BK139)*24,"")</f>
        <v/>
      </c>
      <c r="BN139" s="125"/>
      <c r="BO139" s="122">
        <f>IF(BD_Soumission!$BI139&gt;0,IF(BD_Soumission!$BJ139&gt;0,BD_Soumission!$BM139*BD_Soumission!$BJ139*BD_Soumission!$BN139,BD_Soumission!$BM139*BD_Soumission!$BN139),0)</f>
        <v>0</v>
      </c>
      <c r="BP139" s="75"/>
      <c r="BU139" t="str">
        <f>IF(BD_Soumission!$BQ139&gt;0,(BD_Soumission!$BT139-BD_Soumission!$BS139)*24,"")</f>
        <v/>
      </c>
      <c r="BV139" s="125"/>
      <c r="BW139" s="122">
        <f>IF(BD_Soumission!$BQ139&gt;0,IF(BD_Soumission!$BR139&gt;0,BD_Soumission!$BU139*BD_Soumission!$BR139*BD_Soumission!$BV139,BD_Soumission!$BU139*BD_Soumission!$BV139),0)</f>
        <v>0</v>
      </c>
      <c r="BX139" s="75"/>
      <c r="CC139" t="str">
        <f>IF(BD_Soumission!$BY139&gt;0,(BD_Soumission!$CB139-BD_Soumission!$CA139)*24,"")</f>
        <v/>
      </c>
      <c r="CD139" s="125"/>
      <c r="CE139" s="122">
        <f>IF(BD_Soumission!$BY139&gt;0,IF(BD_Soumission!$BZ139&gt;0,BD_Soumission!$CC139*BD_Soumission!$BZ139*BD_Soumission!$CD139,BD_Soumission!$CC139*BD_Soumission!$CD139),0)</f>
        <v>0</v>
      </c>
      <c r="CF139" s="75"/>
      <c r="CK139" t="str">
        <f>IF(BD_Soumission!$CG139&gt;0,(BD_Soumission!$CJ139-BD_Soumission!$CI139)*24,"")</f>
        <v/>
      </c>
      <c r="CL139" s="125"/>
      <c r="CM139" s="122">
        <f>IF(BD_Soumission!$CG139&gt;0,IF(BD_Soumission!$CH139&gt;0,BD_Soumission!$CK139*BD_Soumission!$CH139*BD_Soumission!$CL139,BD_Soumission!$CK139*BD_Soumission!$CL139),0)</f>
        <v>0</v>
      </c>
      <c r="CN139" s="75"/>
      <c r="CS139" t="str">
        <f>IF(BD_Soumission!$CO139&gt;0,(BD_Soumission!$CR139-BD_Soumission!$CQ139)*24,"")</f>
        <v/>
      </c>
      <c r="CT139" s="125"/>
      <c r="CU139" s="122">
        <f>IF(BD_Soumission!$CO139&gt;0,IF(BD_Soumission!$CP139&gt;0,BD_Soumission!$CS139*BD_Soumission!$CP139*BD_Soumission!$CT139,BD_Soumission!$CS139*BD_Soumission!$CT139),0)</f>
        <v>0</v>
      </c>
      <c r="CV139" s="75"/>
      <c r="DA139" t="str">
        <f>IF(BD_Soumission!$CW139&gt;0,(BD_Soumission!$CZ139-BD_Soumission!$CY139)*24,"")</f>
        <v/>
      </c>
      <c r="DB139" s="125"/>
      <c r="DC139" s="122">
        <f>IF(BD_Soumission!$CW139&gt;0,IF(BD_Soumission!$CX139&gt;0,BD_Soumission!$DA139*BD_Soumission!$CX139*BD_Soumission!$DB139,BD_Soumission!$DA139*BD_Soumission!$DB139),0)</f>
        <v>0</v>
      </c>
      <c r="DD139" s="75"/>
      <c r="DI139" t="str">
        <f>IF(BD_Soumission!$DE139&gt;0,(BD_Soumission!$DH139-BD_Soumission!$DG139)*24,"")</f>
        <v/>
      </c>
      <c r="DJ139" s="125"/>
      <c r="DK139" s="122">
        <f>IF(BD_Soumission!$DE139&gt;0,IF(BD_Soumission!$DF139&gt;0,BD_Soumission!$DI139*BD_Soumission!$DF139*BD_Soumission!$DJ139,BD_Soumission!$DI139*BD_Soumission!$DJ139),0)</f>
        <v>0</v>
      </c>
      <c r="DL139" s="75"/>
      <c r="DQ139" t="str">
        <f>IF(BD_Soumission!$DM139&gt;0,(BD_Soumission!$DP139-BD_Soumission!$DO139)*24,"")</f>
        <v/>
      </c>
      <c r="DR139" s="125"/>
      <c r="DS139" s="122">
        <f>IF(BD_Soumission!$DM139&gt;0,IF(BD_Soumission!$DN139&gt;0,BD_Soumission!$DQ139*BD_Soumission!$DN139*BD_Soumission!$DR139,BD_Soumission!$DQ139*BD_Soumission!$DR139),0)</f>
        <v>0</v>
      </c>
      <c r="DT139" s="75"/>
      <c r="DY139" t="str">
        <f>IF(BD_Soumission!$DU139&gt;0,(BD_Soumission!$DX139-BD_Soumission!$DW139)*24,"")</f>
        <v/>
      </c>
      <c r="DZ139" s="125"/>
      <c r="EA139" s="122">
        <f>IF(BD_Soumission!$DU139&gt;0,IF(BD_Soumission!$DV139&gt;0,BD_Soumission!$DY139*BD_Soumission!$DV139*BD_Soumission!$DZ139,BD_Soumission!$DY139*BD_Soumission!$DZ139),0)</f>
        <v>0</v>
      </c>
      <c r="EE139" s="122">
        <f>BD_Soumission!$ED139*BD_Soumission!$EC139</f>
        <v>0</v>
      </c>
      <c r="EI139" s="122">
        <f>BD_Soumission!$EH139*BD_Soumission!$EG139</f>
        <v>0</v>
      </c>
      <c r="EM139" s="122">
        <f>BD_Soumission!$EL139*BD_Soumission!$EK139</f>
        <v>0</v>
      </c>
      <c r="EQ139" s="122">
        <f>BD_Soumission!$EP139*BD_Soumission!$EO139</f>
        <v>0</v>
      </c>
      <c r="ET139" s="122">
        <f>IF(BD_Soumission!$ER139&gt;0,BD_Soumission!$ER139*BD_Soumission!$ES139,0)</f>
        <v>0</v>
      </c>
      <c r="EV139" s="122">
        <f>BD_Soumission!$EU139*0.05</f>
        <v>0</v>
      </c>
      <c r="EW139" s="122">
        <f>BD_Soumission!$EU139*0.09975</f>
        <v>0</v>
      </c>
      <c r="EY139" s="47" t="e">
        <f>VLOOKUP(BD_Soumission!$C139,Tableau12[],9,FALSE)</f>
        <v>#N/A</v>
      </c>
    </row>
    <row r="140" spans="1:156" ht="18.75">
      <c r="A140" s="273"/>
      <c r="B140" s="273"/>
      <c r="C140" s="273"/>
      <c r="D140" s="285"/>
      <c r="E140" s="273" t="e">
        <f>VLOOKUP(BD_Soumission!$C140,Tableau12[],6,FALSE)</f>
        <v>#N/A</v>
      </c>
      <c r="F140" s="273" t="e">
        <f>VLOOKUP(BD_Soumission!$C140,Tableau12[],93,FALSE)</f>
        <v>#N/A</v>
      </c>
      <c r="G140" s="273" t="e">
        <f>VLOOKUP(BD_Soumission!$C140,Tableau12[],2,FALSE)</f>
        <v>#N/A</v>
      </c>
      <c r="H140" s="273" t="e">
        <f>VLOOKUP(BD_Soumission!$G140,Tableau_client[],2,FALSE)</f>
        <v>#N/A</v>
      </c>
      <c r="I140" s="273" t="e">
        <f>VLOOKUP(BD_Soumission!$G140,Tableau_client[],3,FALSE)</f>
        <v>#N/A</v>
      </c>
      <c r="J140" s="273" t="e">
        <f>VLOOKUP(BD_Soumission!$G140,Tableau_client[],4,FALSE)</f>
        <v>#N/A</v>
      </c>
      <c r="K140" s="273" t="e">
        <f>VLOOKUP(BD_Soumission!$G140,Tableau_client[],6,FALSE)</f>
        <v>#N/A</v>
      </c>
      <c r="L140" s="273" t="e">
        <f>VLOOKUP(BD_Soumission!$C140,Tableau12[],44,FALSE)</f>
        <v>#N/A</v>
      </c>
      <c r="M140" s="273" t="e">
        <f>VLOOKUP(BD_Soumission!$C140,Tableau12[],45,FALSE)</f>
        <v>#N/A</v>
      </c>
      <c r="N140" s="273" t="e">
        <f>VLOOKUP(BD_Soumission!$G140,Tableau_client[],5,FALSE)</f>
        <v>#N/A</v>
      </c>
      <c r="O140" s="273" t="e">
        <f>VLOOKUP(BD_Soumission!$G140,Tableau_client[],7,FALSE)</f>
        <v>#N/A</v>
      </c>
      <c r="P140" s="273" t="e">
        <f>VLOOKUP(BD_Soumission!$C140,Tableau12[],7,FALSE)</f>
        <v>#N/A</v>
      </c>
      <c r="Q140" s="273" t="e">
        <f>VLOOKUP(BD_Soumission!$C140,Tableau12[],8,FALSE)</f>
        <v>#N/A</v>
      </c>
      <c r="R140" s="286"/>
      <c r="S140" s="273" t="e">
        <f>VLOOKUP(BD_Soumission!$C140,Tableau12[],3,FALSE)</f>
        <v>#N/A</v>
      </c>
      <c r="T140" s="285"/>
      <c r="U140" s="273"/>
      <c r="V140" s="273"/>
      <c r="W140" s="273"/>
      <c r="X140" s="273"/>
      <c r="Y140" s="273" t="str">
        <f>IF(BD_Soumission!$U140&gt;0,(BD_Soumission!$X140-BD_Soumission!$W140)*24,"")</f>
        <v/>
      </c>
      <c r="Z140" s="264"/>
      <c r="AA140" s="290">
        <f>IF(BD_Soumission!$U140&gt;0,IF(BD_Soumission!$V140&gt;0,BD_Soumission!$Y140*BD_Soumission!$V140*BD_Soumission!$Z140,BD_Soumission!$Y140*BD_Soumission!$Z140),0)</f>
        <v>0</v>
      </c>
      <c r="AB140" s="285"/>
      <c r="AC140" s="273"/>
      <c r="AD140" s="273"/>
      <c r="AE140" s="273"/>
      <c r="AF140" s="273"/>
      <c r="AG140" s="273" t="str">
        <f>IF(BD_Soumission!$AC140&gt;0,(BD_Soumission!$AF140-BD_Soumission!$AE140)*24,"")</f>
        <v/>
      </c>
      <c r="AH140" s="125"/>
      <c r="AI140" s="290">
        <f>IF(BD_Soumission!$AC140&gt;0,IF(BD_Soumission!$AD140&gt;0,BD_Soumission!$AG140*BD_Soumission!$AD140*BD_Soumission!$AH140,BD_Soumission!$AG140*BD_Soumission!$AH140),0)</f>
        <v>0</v>
      </c>
      <c r="AJ140" s="285"/>
      <c r="AK140" s="273"/>
      <c r="AL140" s="273"/>
      <c r="AM140" s="273"/>
      <c r="AN140" s="273"/>
      <c r="AO140" s="273" t="str">
        <f>IF(BD_Soumission!$AK140&gt;0,(BD_Soumission!$AN140-BD_Soumission!$AM140)*24,"")</f>
        <v/>
      </c>
      <c r="AP140" s="125"/>
      <c r="AQ140" s="290">
        <f>IF(BD_Soumission!$AK140&gt;0,IF(BD_Soumission!$AL140&gt;0,BD_Soumission!$AO140*BD_Soumission!$AL140*BD_Soumission!$AP140,BD_Soumission!$AO140*BD_Soumission!$AP140),0)</f>
        <v>0</v>
      </c>
      <c r="AR140" s="285"/>
      <c r="AS140" s="273"/>
      <c r="AT140" s="273"/>
      <c r="AU140" s="273"/>
      <c r="AV140" s="273"/>
      <c r="AW140" s="273" t="str">
        <f>IF(BD_Soumission!$AS140&gt;0,(BD_Soumission!$AV140-BD_Soumission!$AU140)*24,"")</f>
        <v/>
      </c>
      <c r="AX140" s="125"/>
      <c r="AY140" s="290">
        <f>IF(BD_Soumission!$AS140&gt;0,IF(BD_Soumission!$AT140&gt;0,BD_Soumission!$AW140*BD_Soumission!$AT140*BD_Soumission!$AX140,BD_Soumission!$AW140*BD_Soumission!$AX140),0)</f>
        <v>0</v>
      </c>
      <c r="AZ140" s="285"/>
      <c r="BA140" s="273"/>
      <c r="BB140" s="273"/>
      <c r="BC140" s="273"/>
      <c r="BD140" s="273"/>
      <c r="BE140" s="273"/>
      <c r="BF140" s="125"/>
      <c r="BG140" s="290">
        <f>IF(BD_Soumission!$BA140&gt;0,IF(BD_Soumission!$BB140&gt;0,BD_Soumission!$BE140*BD_Soumission!$BB140*BD_Soumission!$BF140,BD_Soumission!$BE140*BD_Soumission!$BF140),0)</f>
        <v>0</v>
      </c>
      <c r="BH140" s="285"/>
      <c r="BI140" s="273"/>
      <c r="BJ140" s="273"/>
      <c r="BK140" s="273"/>
      <c r="BL140" s="273"/>
      <c r="BM140" s="273" t="str">
        <f>IF(BD_Soumission!$BI140&gt;0,(BD_Soumission!$BL140-BD_Soumission!$BK140)*24,"")</f>
        <v/>
      </c>
      <c r="BN140" s="125"/>
      <c r="BO140" s="290">
        <f>IF(BD_Soumission!$BI140&gt;0,IF(BD_Soumission!$BJ140&gt;0,BD_Soumission!$BM140*BD_Soumission!$BJ140*BD_Soumission!$BN140,BD_Soumission!$BM140*BD_Soumission!$BN140),0)</f>
        <v>0</v>
      </c>
      <c r="BP140" s="285"/>
      <c r="BQ140" s="273"/>
      <c r="BR140" s="273"/>
      <c r="BS140" s="273"/>
      <c r="BT140" s="273"/>
      <c r="BU140" s="273" t="str">
        <f>IF(BD_Soumission!$BQ140&gt;0,(BD_Soumission!$BT140-BD_Soumission!$BS140)*24,"")</f>
        <v/>
      </c>
      <c r="BV140" s="125"/>
      <c r="BW140" s="290">
        <f>IF(BD_Soumission!$BQ140&gt;0,IF(BD_Soumission!$BR140&gt;0,BD_Soumission!$BU140*BD_Soumission!$BR140*BD_Soumission!$BV140,BD_Soumission!$BU140*BD_Soumission!$BV140),0)</f>
        <v>0</v>
      </c>
      <c r="BX140" s="285"/>
      <c r="BY140" s="273"/>
      <c r="BZ140" s="273"/>
      <c r="CA140" s="273"/>
      <c r="CB140" s="273"/>
      <c r="CC140" s="273" t="str">
        <f>IF(BD_Soumission!$BY140&gt;0,(BD_Soumission!$CB140-BD_Soumission!$CA140)*24,"")</f>
        <v/>
      </c>
      <c r="CD140" s="125"/>
      <c r="CE140" s="290">
        <f>IF(BD_Soumission!$BY140&gt;0,IF(BD_Soumission!$BZ140&gt;0,BD_Soumission!$CC140*BD_Soumission!$BZ140*BD_Soumission!$CD140,BD_Soumission!$CC140*BD_Soumission!$CD140),0)</f>
        <v>0</v>
      </c>
      <c r="CF140" s="285"/>
      <c r="CG140" s="273"/>
      <c r="CH140" s="273"/>
      <c r="CI140" s="273"/>
      <c r="CJ140" s="273"/>
      <c r="CK140" s="273" t="str">
        <f>IF(BD_Soumission!$CG140&gt;0,(BD_Soumission!$CJ140-BD_Soumission!$CI140)*24,"")</f>
        <v/>
      </c>
      <c r="CL140" s="125"/>
      <c r="CM140" s="290">
        <f>IF(BD_Soumission!$CG140&gt;0,IF(BD_Soumission!$CH140&gt;0,BD_Soumission!$CK140*BD_Soumission!$CH140*BD_Soumission!$CL140,BD_Soumission!$CK140*BD_Soumission!$CL140),0)</f>
        <v>0</v>
      </c>
      <c r="CN140" s="285"/>
      <c r="CO140" s="273"/>
      <c r="CP140" s="273"/>
      <c r="CQ140" s="273"/>
      <c r="CR140" s="273"/>
      <c r="CS140" s="273" t="str">
        <f>IF(BD_Soumission!$CO140&gt;0,(BD_Soumission!$CR140-BD_Soumission!$CQ140)*24,"")</f>
        <v/>
      </c>
      <c r="CT140" s="125"/>
      <c r="CU140" s="290">
        <f>IF(BD_Soumission!$CO140&gt;0,IF(BD_Soumission!$CP140&gt;0,BD_Soumission!$CS140*BD_Soumission!$CP140*BD_Soumission!$CT140,BD_Soumission!$CS140*BD_Soumission!$CT140),0)</f>
        <v>0</v>
      </c>
      <c r="CV140" s="285"/>
      <c r="CW140" s="273"/>
      <c r="CX140" s="273"/>
      <c r="CY140" s="273"/>
      <c r="CZ140" s="273"/>
      <c r="DA140" s="273" t="str">
        <f>IF(BD_Soumission!$CW140&gt;0,(BD_Soumission!$CZ140-BD_Soumission!$CY140)*24,"")</f>
        <v/>
      </c>
      <c r="DB140" s="125"/>
      <c r="DC140" s="290">
        <f>IF(BD_Soumission!$CW140&gt;0,IF(BD_Soumission!$CX140&gt;0,BD_Soumission!$DA140*BD_Soumission!$CX140*BD_Soumission!$DB140,BD_Soumission!$DA140*BD_Soumission!$DB140),0)</f>
        <v>0</v>
      </c>
      <c r="DD140" s="285"/>
      <c r="DE140" s="273"/>
      <c r="DF140" s="273"/>
      <c r="DG140" s="273"/>
      <c r="DH140" s="273"/>
      <c r="DI140" s="273" t="str">
        <f>IF(BD_Soumission!$DE140&gt;0,(BD_Soumission!$DH140-BD_Soumission!$DG140)*24,"")</f>
        <v/>
      </c>
      <c r="DJ140" s="125"/>
      <c r="DK140" s="290">
        <f>IF(BD_Soumission!$DE140&gt;0,IF(BD_Soumission!$DF140&gt;0,BD_Soumission!$DI140*BD_Soumission!$DF140*BD_Soumission!$DJ140,BD_Soumission!$DI140*BD_Soumission!$DJ140),0)</f>
        <v>0</v>
      </c>
      <c r="DL140" s="285"/>
      <c r="DM140" s="273"/>
      <c r="DN140" s="273"/>
      <c r="DO140" s="273"/>
      <c r="DP140" s="273"/>
      <c r="DQ140" s="273" t="str">
        <f>IF(BD_Soumission!$DM140&gt;0,(BD_Soumission!$DP140-BD_Soumission!$DO140)*24,"")</f>
        <v/>
      </c>
      <c r="DR140" s="125"/>
      <c r="DS140" s="290">
        <f>IF(BD_Soumission!$DM140&gt;0,IF(BD_Soumission!$DN140&gt;0,BD_Soumission!$DQ140*BD_Soumission!$DN140*BD_Soumission!$DR140,BD_Soumission!$DQ140*BD_Soumission!$DR140),0)</f>
        <v>0</v>
      </c>
      <c r="DT140" s="285"/>
      <c r="DU140" s="273"/>
      <c r="DV140" s="273"/>
      <c r="DW140" s="273"/>
      <c r="DX140" s="273"/>
      <c r="DY140" s="273" t="str">
        <f>IF(BD_Soumission!$DU140&gt;0,(BD_Soumission!$DX140-BD_Soumission!$DW140)*24,"")</f>
        <v/>
      </c>
      <c r="DZ140" s="125"/>
      <c r="EA140" s="290">
        <f>IF(BD_Soumission!$DU140&gt;0,IF(BD_Soumission!$DV140&gt;0,BD_Soumission!$DY140*BD_Soumission!$DV140*BD_Soumission!$DZ140,BD_Soumission!$DY140*BD_Soumission!$DZ140),0)</f>
        <v>0</v>
      </c>
      <c r="EB140" s="273"/>
      <c r="EC140" s="273"/>
      <c r="ED140" s="273"/>
      <c r="EE140" s="290">
        <f>BD_Soumission!$ED140*BD_Soumission!$EC140</f>
        <v>0</v>
      </c>
      <c r="EF140" s="273"/>
      <c r="EG140" s="273"/>
      <c r="EH140" s="273"/>
      <c r="EI140" s="290">
        <f>BD_Soumission!$EH140*BD_Soumission!$EG140</f>
        <v>0</v>
      </c>
      <c r="EJ140" s="273"/>
      <c r="EK140" s="273"/>
      <c r="EL140" s="273"/>
      <c r="EM140" s="290">
        <f>BD_Soumission!$EL140*BD_Soumission!$EK140</f>
        <v>0</v>
      </c>
      <c r="EN140" s="273"/>
      <c r="EO140" s="273"/>
      <c r="EP140" s="273"/>
      <c r="EQ140" s="290">
        <f>BD_Soumission!$EP140*BD_Soumission!$EO140</f>
        <v>0</v>
      </c>
      <c r="ER140" s="273"/>
      <c r="ES140" s="273"/>
      <c r="ET140" s="290">
        <f>IF(BD_Soumission!$ER140&gt;0,BD_Soumission!$ER140*BD_Soumission!$ES140,0)</f>
        <v>0</v>
      </c>
      <c r="EU140" s="273"/>
      <c r="EV140" s="290">
        <f>BD_Soumission!$EU140*0.05</f>
        <v>0</v>
      </c>
      <c r="EW140" s="290">
        <f>BD_Soumission!$EU140*0.09975</f>
        <v>0</v>
      </c>
      <c r="EX140" s="273"/>
      <c r="EY140" s="292" t="e">
        <f>VLOOKUP(BD_Soumission!$C140,Tableau12[],9,FALSE)</f>
        <v>#N/A</v>
      </c>
      <c r="EZ140" s="273"/>
    </row>
    <row r="141" spans="1:156" ht="18.75">
      <c r="D141" s="75"/>
      <c r="E141" t="e">
        <f>VLOOKUP(BD_Soumission!$C141,Tableau12[],6,FALSE)</f>
        <v>#N/A</v>
      </c>
      <c r="F141" t="e">
        <f>VLOOKUP(BD_Soumission!$C141,Tableau12[],93,FALSE)</f>
        <v>#N/A</v>
      </c>
      <c r="G141" t="e">
        <f>VLOOKUP(BD_Soumission!$C141,Tableau12[],2,FALSE)</f>
        <v>#N/A</v>
      </c>
      <c r="H141" t="e">
        <f>VLOOKUP(BD_Soumission!$G141,Tableau_client[],2,FALSE)</f>
        <v>#N/A</v>
      </c>
      <c r="I141" t="e">
        <f>VLOOKUP(BD_Soumission!$G141,Tableau_client[],3,FALSE)</f>
        <v>#N/A</v>
      </c>
      <c r="J141" t="e">
        <f>VLOOKUP(BD_Soumission!$G141,Tableau_client[],4,FALSE)</f>
        <v>#N/A</v>
      </c>
      <c r="K141" t="e">
        <f>VLOOKUP(BD_Soumission!$G141,Tableau_client[],6,FALSE)</f>
        <v>#N/A</v>
      </c>
      <c r="L141" t="e">
        <f>VLOOKUP(BD_Soumission!$C141,Tableau12[],44,FALSE)</f>
        <v>#N/A</v>
      </c>
      <c r="M141" t="e">
        <f>VLOOKUP(BD_Soumission!$C141,Tableau12[],45,FALSE)</f>
        <v>#N/A</v>
      </c>
      <c r="N141" t="e">
        <f>VLOOKUP(BD_Soumission!$G141,Tableau_client[],5,FALSE)</f>
        <v>#N/A</v>
      </c>
      <c r="O141" t="e">
        <f>VLOOKUP(BD_Soumission!$G141,Tableau_client[],7,FALSE)</f>
        <v>#N/A</v>
      </c>
      <c r="P141" t="e">
        <f>VLOOKUP(BD_Soumission!$C141,Tableau12[],7,FALSE)</f>
        <v>#N/A</v>
      </c>
      <c r="Q141" t="e">
        <f>VLOOKUP(BD_Soumission!$C141,Tableau12[],8,FALSE)</f>
        <v>#N/A</v>
      </c>
      <c r="R141" s="30"/>
      <c r="S141" t="e">
        <f>VLOOKUP(BD_Soumission!$C141,Tableau12[],3,FALSE)</f>
        <v>#N/A</v>
      </c>
      <c r="T141" s="75"/>
      <c r="Y141" t="str">
        <f>IF(BD_Soumission!$U141&gt;0,(BD_Soumission!$X141-BD_Soumission!$W141)*24,"")</f>
        <v/>
      </c>
      <c r="Z141" s="264"/>
      <c r="AA141" s="122">
        <f>IF(BD_Soumission!$U141&gt;0,IF(BD_Soumission!$V141&gt;0,BD_Soumission!$Y141*BD_Soumission!$V141*BD_Soumission!$Z141,BD_Soumission!$Y141*BD_Soumission!$Z141),0)</f>
        <v>0</v>
      </c>
      <c r="AB141" s="75"/>
      <c r="AG141" t="str">
        <f>IF(BD_Soumission!$AC141&gt;0,(BD_Soumission!$AF141-BD_Soumission!$AE141)*24,"")</f>
        <v/>
      </c>
      <c r="AH141" s="125"/>
      <c r="AI141" s="122">
        <f>IF(BD_Soumission!$AC141&gt;0,IF(BD_Soumission!$AD141&gt;0,BD_Soumission!$AG141*BD_Soumission!$AD141*BD_Soumission!$AH141,BD_Soumission!$AG141*BD_Soumission!$AH141),0)</f>
        <v>0</v>
      </c>
      <c r="AJ141" s="75"/>
      <c r="AO141" t="str">
        <f>IF(BD_Soumission!$AK141&gt;0,(BD_Soumission!$AN141-BD_Soumission!$AM141)*24,"")</f>
        <v/>
      </c>
      <c r="AP141" s="125"/>
      <c r="AQ141" s="122">
        <f>IF(BD_Soumission!$AK141&gt;0,IF(BD_Soumission!$AL141&gt;0,BD_Soumission!$AO141*BD_Soumission!$AL141*BD_Soumission!$AP141,BD_Soumission!$AO141*BD_Soumission!$AP141),0)</f>
        <v>0</v>
      </c>
      <c r="AR141" s="75"/>
      <c r="AW141" t="str">
        <f>IF(BD_Soumission!$AS141&gt;0,(BD_Soumission!$AV141-BD_Soumission!$AU141)*24,"")</f>
        <v/>
      </c>
      <c r="AX141" s="125"/>
      <c r="AY141" s="122">
        <f>IF(BD_Soumission!$AS141&gt;0,IF(BD_Soumission!$AT141&gt;0,BD_Soumission!$AW141*BD_Soumission!$AT141*BD_Soumission!$AX141,BD_Soumission!$AW141*BD_Soumission!$AX141),0)</f>
        <v>0</v>
      </c>
      <c r="AZ141" s="75"/>
      <c r="BF141" s="125"/>
      <c r="BG141" s="122">
        <f>IF(BD_Soumission!$BA141&gt;0,IF(BD_Soumission!$BB141&gt;0,BD_Soumission!$BE141*BD_Soumission!$BB141*BD_Soumission!$BF141,BD_Soumission!$BE141*BD_Soumission!$BF141),0)</f>
        <v>0</v>
      </c>
      <c r="BH141" s="75"/>
      <c r="BM141" t="str">
        <f>IF(BD_Soumission!$BI141&gt;0,(BD_Soumission!$BL141-BD_Soumission!$BK141)*24,"")</f>
        <v/>
      </c>
      <c r="BN141" s="125"/>
      <c r="BO141" s="122">
        <f>IF(BD_Soumission!$BI141&gt;0,IF(BD_Soumission!$BJ141&gt;0,BD_Soumission!$BM141*BD_Soumission!$BJ141*BD_Soumission!$BN141,BD_Soumission!$BM141*BD_Soumission!$BN141),0)</f>
        <v>0</v>
      </c>
      <c r="BP141" s="75"/>
      <c r="BU141" t="str">
        <f>IF(BD_Soumission!$BQ141&gt;0,(BD_Soumission!$BT141-BD_Soumission!$BS141)*24,"")</f>
        <v/>
      </c>
      <c r="BV141" s="125"/>
      <c r="BW141" s="122">
        <f>IF(BD_Soumission!$BQ141&gt;0,IF(BD_Soumission!$BR141&gt;0,BD_Soumission!$BU141*BD_Soumission!$BR141*BD_Soumission!$BV141,BD_Soumission!$BU141*BD_Soumission!$BV141),0)</f>
        <v>0</v>
      </c>
      <c r="BX141" s="75"/>
      <c r="CC141" t="str">
        <f>IF(BD_Soumission!$BY141&gt;0,(BD_Soumission!$CB141-BD_Soumission!$CA141)*24,"")</f>
        <v/>
      </c>
      <c r="CD141" s="125"/>
      <c r="CE141" s="122">
        <f>IF(BD_Soumission!$BY141&gt;0,IF(BD_Soumission!$BZ141&gt;0,BD_Soumission!$CC141*BD_Soumission!$BZ141*BD_Soumission!$CD141,BD_Soumission!$CC141*BD_Soumission!$CD141),0)</f>
        <v>0</v>
      </c>
      <c r="CF141" s="75"/>
      <c r="CK141" t="str">
        <f>IF(BD_Soumission!$CG141&gt;0,(BD_Soumission!$CJ141-BD_Soumission!$CI141)*24,"")</f>
        <v/>
      </c>
      <c r="CL141" s="125"/>
      <c r="CM141" s="122">
        <f>IF(BD_Soumission!$CG141&gt;0,IF(BD_Soumission!$CH141&gt;0,BD_Soumission!$CK141*BD_Soumission!$CH141*BD_Soumission!$CL141,BD_Soumission!$CK141*BD_Soumission!$CL141),0)</f>
        <v>0</v>
      </c>
      <c r="CN141" s="75"/>
      <c r="CS141" t="str">
        <f>IF(BD_Soumission!$CO141&gt;0,(BD_Soumission!$CR141-BD_Soumission!$CQ141)*24,"")</f>
        <v/>
      </c>
      <c r="CT141" s="125"/>
      <c r="CU141" s="122">
        <f>IF(BD_Soumission!$CO141&gt;0,IF(BD_Soumission!$CP141&gt;0,BD_Soumission!$CS141*BD_Soumission!$CP141*BD_Soumission!$CT141,BD_Soumission!$CS141*BD_Soumission!$CT141),0)</f>
        <v>0</v>
      </c>
      <c r="CV141" s="75"/>
      <c r="DA141" t="str">
        <f>IF(BD_Soumission!$CW141&gt;0,(BD_Soumission!$CZ141-BD_Soumission!$CY141)*24,"")</f>
        <v/>
      </c>
      <c r="DB141" s="125"/>
      <c r="DC141" s="122">
        <f>IF(BD_Soumission!$CW141&gt;0,IF(BD_Soumission!$CX141&gt;0,BD_Soumission!$DA141*BD_Soumission!$CX141*BD_Soumission!$DB141,BD_Soumission!$DA141*BD_Soumission!$DB141),0)</f>
        <v>0</v>
      </c>
      <c r="DD141" s="75"/>
      <c r="DI141" t="str">
        <f>IF(BD_Soumission!$DE141&gt;0,(BD_Soumission!$DH141-BD_Soumission!$DG141)*24,"")</f>
        <v/>
      </c>
      <c r="DJ141" s="125"/>
      <c r="DK141" s="122">
        <f>IF(BD_Soumission!$DE141&gt;0,IF(BD_Soumission!$DF141&gt;0,BD_Soumission!$DI141*BD_Soumission!$DF141*BD_Soumission!$DJ141,BD_Soumission!$DI141*BD_Soumission!$DJ141),0)</f>
        <v>0</v>
      </c>
      <c r="DL141" s="75"/>
      <c r="DQ141" t="str">
        <f>IF(BD_Soumission!$DM141&gt;0,(BD_Soumission!$DP141-BD_Soumission!$DO141)*24,"")</f>
        <v/>
      </c>
      <c r="DR141" s="125"/>
      <c r="DS141" s="122">
        <f>IF(BD_Soumission!$DM141&gt;0,IF(BD_Soumission!$DN141&gt;0,BD_Soumission!$DQ141*BD_Soumission!$DN141*BD_Soumission!$DR141,BD_Soumission!$DQ141*BD_Soumission!$DR141),0)</f>
        <v>0</v>
      </c>
      <c r="DT141" s="75"/>
      <c r="DY141" t="str">
        <f>IF(BD_Soumission!$DU141&gt;0,(BD_Soumission!$DX141-BD_Soumission!$DW141)*24,"")</f>
        <v/>
      </c>
      <c r="DZ141" s="125"/>
      <c r="EA141" s="122">
        <f>IF(BD_Soumission!$DU141&gt;0,IF(BD_Soumission!$DV141&gt;0,BD_Soumission!$DY141*BD_Soumission!$DV141*BD_Soumission!$DZ141,BD_Soumission!$DY141*BD_Soumission!$DZ141),0)</f>
        <v>0</v>
      </c>
      <c r="EE141" s="122">
        <f>BD_Soumission!$ED141*BD_Soumission!$EC141</f>
        <v>0</v>
      </c>
      <c r="EI141" s="122">
        <f>BD_Soumission!$EH141*BD_Soumission!$EG141</f>
        <v>0</v>
      </c>
      <c r="EM141" s="122">
        <f>BD_Soumission!$EL141*BD_Soumission!$EK141</f>
        <v>0</v>
      </c>
      <c r="EQ141" s="122">
        <f>BD_Soumission!$EP141*BD_Soumission!$EO141</f>
        <v>0</v>
      </c>
      <c r="ET141" s="122">
        <f>IF(BD_Soumission!$ER141&gt;0,BD_Soumission!$ER141*BD_Soumission!$ES141,0)</f>
        <v>0</v>
      </c>
      <c r="EV141" s="122">
        <f>BD_Soumission!$EU141*0.05</f>
        <v>0</v>
      </c>
      <c r="EW141" s="122">
        <f>BD_Soumission!$EU141*0.09975</f>
        <v>0</v>
      </c>
      <c r="EY141" s="47" t="e">
        <f>VLOOKUP(BD_Soumission!$C141,Tableau12[],9,FALSE)</f>
        <v>#N/A</v>
      </c>
    </row>
    <row r="142" spans="1:156" ht="18.75">
      <c r="A142" s="273"/>
      <c r="B142" s="273"/>
      <c r="C142" s="273"/>
      <c r="D142" s="285"/>
      <c r="E142" s="273" t="e">
        <f>VLOOKUP(BD_Soumission!$C142,Tableau12[],6,FALSE)</f>
        <v>#N/A</v>
      </c>
      <c r="F142" s="273" t="e">
        <f>VLOOKUP(BD_Soumission!$C142,Tableau12[],93,FALSE)</f>
        <v>#N/A</v>
      </c>
      <c r="G142" s="273" t="e">
        <f>VLOOKUP(BD_Soumission!$C142,Tableau12[],2,FALSE)</f>
        <v>#N/A</v>
      </c>
      <c r="H142" s="273" t="e">
        <f>VLOOKUP(BD_Soumission!$G142,Tableau_client[],2,FALSE)</f>
        <v>#N/A</v>
      </c>
      <c r="I142" s="273" t="e">
        <f>VLOOKUP(BD_Soumission!$G142,Tableau_client[],3,FALSE)</f>
        <v>#N/A</v>
      </c>
      <c r="J142" s="273" t="e">
        <f>VLOOKUP(BD_Soumission!$G142,Tableau_client[],4,FALSE)</f>
        <v>#N/A</v>
      </c>
      <c r="K142" s="273" t="e">
        <f>VLOOKUP(BD_Soumission!$G142,Tableau_client[],6,FALSE)</f>
        <v>#N/A</v>
      </c>
      <c r="L142" s="273" t="e">
        <f>VLOOKUP(BD_Soumission!$C142,Tableau12[],44,FALSE)</f>
        <v>#N/A</v>
      </c>
      <c r="M142" s="273" t="e">
        <f>VLOOKUP(BD_Soumission!$C142,Tableau12[],45,FALSE)</f>
        <v>#N/A</v>
      </c>
      <c r="N142" s="273" t="e">
        <f>VLOOKUP(BD_Soumission!$G142,Tableau_client[],5,FALSE)</f>
        <v>#N/A</v>
      </c>
      <c r="O142" s="273" t="e">
        <f>VLOOKUP(BD_Soumission!$G142,Tableau_client[],7,FALSE)</f>
        <v>#N/A</v>
      </c>
      <c r="P142" s="273" t="e">
        <f>VLOOKUP(BD_Soumission!$C142,Tableau12[],7,FALSE)</f>
        <v>#N/A</v>
      </c>
      <c r="Q142" s="273" t="e">
        <f>VLOOKUP(BD_Soumission!$C142,Tableau12[],8,FALSE)</f>
        <v>#N/A</v>
      </c>
      <c r="R142" s="286"/>
      <c r="S142" s="273" t="e">
        <f>VLOOKUP(BD_Soumission!$C142,Tableau12[],3,FALSE)</f>
        <v>#N/A</v>
      </c>
      <c r="T142" s="285"/>
      <c r="U142" s="273"/>
      <c r="V142" s="273"/>
      <c r="W142" s="273"/>
      <c r="X142" s="273"/>
      <c r="Y142" s="273" t="str">
        <f>IF(BD_Soumission!$U142&gt;0,(BD_Soumission!$X142-BD_Soumission!$W142)*24,"")</f>
        <v/>
      </c>
      <c r="Z142" s="264"/>
      <c r="AA142" s="290">
        <f>IF(BD_Soumission!$U142&gt;0,IF(BD_Soumission!$V142&gt;0,BD_Soumission!$Y142*BD_Soumission!$V142*BD_Soumission!$Z142,BD_Soumission!$Y142*BD_Soumission!$Z142),0)</f>
        <v>0</v>
      </c>
      <c r="AB142" s="285"/>
      <c r="AC142" s="273"/>
      <c r="AD142" s="273"/>
      <c r="AE142" s="273"/>
      <c r="AF142" s="273"/>
      <c r="AG142" s="273" t="str">
        <f>IF(BD_Soumission!$AC142&gt;0,(BD_Soumission!$AF142-BD_Soumission!$AE142)*24,"")</f>
        <v/>
      </c>
      <c r="AH142" s="125"/>
      <c r="AI142" s="290">
        <f>IF(BD_Soumission!$AC142&gt;0,IF(BD_Soumission!$AD142&gt;0,BD_Soumission!$AG142*BD_Soumission!$AD142*BD_Soumission!$AH142,BD_Soumission!$AG142*BD_Soumission!$AH142),0)</f>
        <v>0</v>
      </c>
      <c r="AJ142" s="285"/>
      <c r="AK142" s="273"/>
      <c r="AL142" s="273"/>
      <c r="AM142" s="273"/>
      <c r="AN142" s="273"/>
      <c r="AO142" s="273" t="str">
        <f>IF(BD_Soumission!$AK142&gt;0,(BD_Soumission!$AN142-BD_Soumission!$AM142)*24,"")</f>
        <v/>
      </c>
      <c r="AP142" s="125"/>
      <c r="AQ142" s="290">
        <f>IF(BD_Soumission!$AK142&gt;0,IF(BD_Soumission!$AL142&gt;0,BD_Soumission!$AO142*BD_Soumission!$AL142*BD_Soumission!$AP142,BD_Soumission!$AO142*BD_Soumission!$AP142),0)</f>
        <v>0</v>
      </c>
      <c r="AR142" s="285"/>
      <c r="AS142" s="273"/>
      <c r="AT142" s="273"/>
      <c r="AU142" s="273"/>
      <c r="AV142" s="273"/>
      <c r="AW142" s="273" t="str">
        <f>IF(BD_Soumission!$AS142&gt;0,(BD_Soumission!$AV142-BD_Soumission!$AU142)*24,"")</f>
        <v/>
      </c>
      <c r="AX142" s="125"/>
      <c r="AY142" s="290">
        <f>IF(BD_Soumission!$AS142&gt;0,IF(BD_Soumission!$AT142&gt;0,BD_Soumission!$AW142*BD_Soumission!$AT142*BD_Soumission!$AX142,BD_Soumission!$AW142*BD_Soumission!$AX142),0)</f>
        <v>0</v>
      </c>
      <c r="AZ142" s="285"/>
      <c r="BA142" s="273"/>
      <c r="BB142" s="273"/>
      <c r="BC142" s="273"/>
      <c r="BD142" s="273"/>
      <c r="BE142" s="273"/>
      <c r="BF142" s="125"/>
      <c r="BG142" s="290">
        <f>IF(BD_Soumission!$BA142&gt;0,IF(BD_Soumission!$BB142&gt;0,BD_Soumission!$BE142*BD_Soumission!$BB142*BD_Soumission!$BF142,BD_Soumission!$BE142*BD_Soumission!$BF142),0)</f>
        <v>0</v>
      </c>
      <c r="BH142" s="285"/>
      <c r="BI142" s="273"/>
      <c r="BJ142" s="273"/>
      <c r="BK142" s="273"/>
      <c r="BL142" s="273"/>
      <c r="BM142" s="273" t="str">
        <f>IF(BD_Soumission!$BI142&gt;0,(BD_Soumission!$BL142-BD_Soumission!$BK142)*24,"")</f>
        <v/>
      </c>
      <c r="BN142" s="125"/>
      <c r="BO142" s="290">
        <f>IF(BD_Soumission!$BI142&gt;0,IF(BD_Soumission!$BJ142&gt;0,BD_Soumission!$BM142*BD_Soumission!$BJ142*BD_Soumission!$BN142,BD_Soumission!$BM142*BD_Soumission!$BN142),0)</f>
        <v>0</v>
      </c>
      <c r="BP142" s="285"/>
      <c r="BQ142" s="273"/>
      <c r="BR142" s="273"/>
      <c r="BS142" s="273"/>
      <c r="BT142" s="273"/>
      <c r="BU142" s="273" t="str">
        <f>IF(BD_Soumission!$BQ142&gt;0,(BD_Soumission!$BT142-BD_Soumission!$BS142)*24,"")</f>
        <v/>
      </c>
      <c r="BV142" s="125"/>
      <c r="BW142" s="290">
        <f>IF(BD_Soumission!$BQ142&gt;0,IF(BD_Soumission!$BR142&gt;0,BD_Soumission!$BU142*BD_Soumission!$BR142*BD_Soumission!$BV142,BD_Soumission!$BU142*BD_Soumission!$BV142),0)</f>
        <v>0</v>
      </c>
      <c r="BX142" s="285"/>
      <c r="BY142" s="273"/>
      <c r="BZ142" s="273"/>
      <c r="CA142" s="273"/>
      <c r="CB142" s="273"/>
      <c r="CC142" s="273" t="str">
        <f>IF(BD_Soumission!$BY142&gt;0,(BD_Soumission!$CB142-BD_Soumission!$CA142)*24,"")</f>
        <v/>
      </c>
      <c r="CD142" s="125"/>
      <c r="CE142" s="290">
        <f>IF(BD_Soumission!$BY142&gt;0,IF(BD_Soumission!$BZ142&gt;0,BD_Soumission!$CC142*BD_Soumission!$BZ142*BD_Soumission!$CD142,BD_Soumission!$CC142*BD_Soumission!$CD142),0)</f>
        <v>0</v>
      </c>
      <c r="CF142" s="285"/>
      <c r="CG142" s="273"/>
      <c r="CH142" s="273"/>
      <c r="CI142" s="273"/>
      <c r="CJ142" s="273"/>
      <c r="CK142" s="273" t="str">
        <f>IF(BD_Soumission!$CG142&gt;0,(BD_Soumission!$CJ142-BD_Soumission!$CI142)*24,"")</f>
        <v/>
      </c>
      <c r="CL142" s="125"/>
      <c r="CM142" s="290">
        <f>IF(BD_Soumission!$CG142&gt;0,IF(BD_Soumission!$CH142&gt;0,BD_Soumission!$CK142*BD_Soumission!$CH142*BD_Soumission!$CL142,BD_Soumission!$CK142*BD_Soumission!$CL142),0)</f>
        <v>0</v>
      </c>
      <c r="CN142" s="285"/>
      <c r="CO142" s="273"/>
      <c r="CP142" s="273"/>
      <c r="CQ142" s="273"/>
      <c r="CR142" s="273"/>
      <c r="CS142" s="273" t="str">
        <f>IF(BD_Soumission!$CO142&gt;0,(BD_Soumission!$CR142-BD_Soumission!$CQ142)*24,"")</f>
        <v/>
      </c>
      <c r="CT142" s="125"/>
      <c r="CU142" s="290">
        <f>IF(BD_Soumission!$CO142&gt;0,IF(BD_Soumission!$CP142&gt;0,BD_Soumission!$CS142*BD_Soumission!$CP142*BD_Soumission!$CT142,BD_Soumission!$CS142*BD_Soumission!$CT142),0)</f>
        <v>0</v>
      </c>
      <c r="CV142" s="285"/>
      <c r="CW142" s="273"/>
      <c r="CX142" s="273"/>
      <c r="CY142" s="273"/>
      <c r="CZ142" s="273"/>
      <c r="DA142" s="273" t="str">
        <f>IF(BD_Soumission!$CW142&gt;0,(BD_Soumission!$CZ142-BD_Soumission!$CY142)*24,"")</f>
        <v/>
      </c>
      <c r="DB142" s="125"/>
      <c r="DC142" s="290">
        <f>IF(BD_Soumission!$CW142&gt;0,IF(BD_Soumission!$CX142&gt;0,BD_Soumission!$DA142*BD_Soumission!$CX142*BD_Soumission!$DB142,BD_Soumission!$DA142*BD_Soumission!$DB142),0)</f>
        <v>0</v>
      </c>
      <c r="DD142" s="285"/>
      <c r="DE142" s="273"/>
      <c r="DF142" s="273"/>
      <c r="DG142" s="273"/>
      <c r="DH142" s="273"/>
      <c r="DI142" s="273" t="str">
        <f>IF(BD_Soumission!$DE142&gt;0,(BD_Soumission!$DH142-BD_Soumission!$DG142)*24,"")</f>
        <v/>
      </c>
      <c r="DJ142" s="125"/>
      <c r="DK142" s="290">
        <f>IF(BD_Soumission!$DE142&gt;0,IF(BD_Soumission!$DF142&gt;0,BD_Soumission!$DI142*BD_Soumission!$DF142*BD_Soumission!$DJ142,BD_Soumission!$DI142*BD_Soumission!$DJ142),0)</f>
        <v>0</v>
      </c>
      <c r="DL142" s="285"/>
      <c r="DM142" s="273"/>
      <c r="DN142" s="273"/>
      <c r="DO142" s="273"/>
      <c r="DP142" s="273"/>
      <c r="DQ142" s="273" t="str">
        <f>IF(BD_Soumission!$DM142&gt;0,(BD_Soumission!$DP142-BD_Soumission!$DO142)*24,"")</f>
        <v/>
      </c>
      <c r="DR142" s="125"/>
      <c r="DS142" s="290">
        <f>IF(BD_Soumission!$DM142&gt;0,IF(BD_Soumission!$DN142&gt;0,BD_Soumission!$DQ142*BD_Soumission!$DN142*BD_Soumission!$DR142,BD_Soumission!$DQ142*BD_Soumission!$DR142),0)</f>
        <v>0</v>
      </c>
      <c r="DT142" s="285"/>
      <c r="DU142" s="273"/>
      <c r="DV142" s="273"/>
      <c r="DW142" s="273"/>
      <c r="DX142" s="273"/>
      <c r="DY142" s="273" t="str">
        <f>IF(BD_Soumission!$DU142&gt;0,(BD_Soumission!$DX142-BD_Soumission!$DW142)*24,"")</f>
        <v/>
      </c>
      <c r="DZ142" s="125"/>
      <c r="EA142" s="290">
        <f>IF(BD_Soumission!$DU142&gt;0,IF(BD_Soumission!$DV142&gt;0,BD_Soumission!$DY142*BD_Soumission!$DV142*BD_Soumission!$DZ142,BD_Soumission!$DY142*BD_Soumission!$DZ142),0)</f>
        <v>0</v>
      </c>
      <c r="EB142" s="273"/>
      <c r="EC142" s="273"/>
      <c r="ED142" s="273"/>
      <c r="EE142" s="290">
        <f>BD_Soumission!$ED142*BD_Soumission!$EC142</f>
        <v>0</v>
      </c>
      <c r="EF142" s="273"/>
      <c r="EG142" s="273"/>
      <c r="EH142" s="273"/>
      <c r="EI142" s="290">
        <f>BD_Soumission!$EH142*BD_Soumission!$EG142</f>
        <v>0</v>
      </c>
      <c r="EJ142" s="273"/>
      <c r="EK142" s="273"/>
      <c r="EL142" s="273"/>
      <c r="EM142" s="290">
        <f>BD_Soumission!$EL142*BD_Soumission!$EK142</f>
        <v>0</v>
      </c>
      <c r="EN142" s="273"/>
      <c r="EO142" s="273"/>
      <c r="EP142" s="273"/>
      <c r="EQ142" s="290">
        <f>BD_Soumission!$EP142*BD_Soumission!$EO142</f>
        <v>0</v>
      </c>
      <c r="ER142" s="273"/>
      <c r="ES142" s="273"/>
      <c r="ET142" s="290">
        <f>IF(BD_Soumission!$ER142&gt;0,BD_Soumission!$ER142*BD_Soumission!$ES142,0)</f>
        <v>0</v>
      </c>
      <c r="EU142" s="273"/>
      <c r="EV142" s="290">
        <f>BD_Soumission!$EU142*0.05</f>
        <v>0</v>
      </c>
      <c r="EW142" s="290">
        <f>BD_Soumission!$EU142*0.09975</f>
        <v>0</v>
      </c>
      <c r="EX142" s="273"/>
      <c r="EY142" s="292" t="e">
        <f>VLOOKUP(BD_Soumission!$C142,Tableau12[],9,FALSE)</f>
        <v>#N/A</v>
      </c>
      <c r="EZ142" s="273"/>
    </row>
    <row r="143" spans="1:156" ht="18.75">
      <c r="D143" s="75"/>
      <c r="E143" t="e">
        <f>VLOOKUP(BD_Soumission!$C143,Tableau12[],6,FALSE)</f>
        <v>#N/A</v>
      </c>
      <c r="F143" t="e">
        <f>VLOOKUP(BD_Soumission!$C143,Tableau12[],93,FALSE)</f>
        <v>#N/A</v>
      </c>
      <c r="G143" t="e">
        <f>VLOOKUP(BD_Soumission!$C143,Tableau12[],2,FALSE)</f>
        <v>#N/A</v>
      </c>
      <c r="H143" t="e">
        <f>VLOOKUP(BD_Soumission!$G143,Tableau_client[],2,FALSE)</f>
        <v>#N/A</v>
      </c>
      <c r="I143" t="e">
        <f>VLOOKUP(BD_Soumission!$G143,Tableau_client[],3,FALSE)</f>
        <v>#N/A</v>
      </c>
      <c r="J143" t="e">
        <f>VLOOKUP(BD_Soumission!$G143,Tableau_client[],4,FALSE)</f>
        <v>#N/A</v>
      </c>
      <c r="K143" t="e">
        <f>VLOOKUP(BD_Soumission!$G143,Tableau_client[],6,FALSE)</f>
        <v>#N/A</v>
      </c>
      <c r="L143" t="e">
        <f>VLOOKUP(BD_Soumission!$C143,Tableau12[],44,FALSE)</f>
        <v>#N/A</v>
      </c>
      <c r="M143" t="e">
        <f>VLOOKUP(BD_Soumission!$C143,Tableau12[],45,FALSE)</f>
        <v>#N/A</v>
      </c>
      <c r="N143" t="e">
        <f>VLOOKUP(BD_Soumission!$G143,Tableau_client[],5,FALSE)</f>
        <v>#N/A</v>
      </c>
      <c r="O143" t="e">
        <f>VLOOKUP(BD_Soumission!$G143,Tableau_client[],7,FALSE)</f>
        <v>#N/A</v>
      </c>
      <c r="P143" t="e">
        <f>VLOOKUP(BD_Soumission!$C143,Tableau12[],7,FALSE)</f>
        <v>#N/A</v>
      </c>
      <c r="Q143" t="e">
        <f>VLOOKUP(BD_Soumission!$C143,Tableau12[],8,FALSE)</f>
        <v>#N/A</v>
      </c>
      <c r="R143" s="30"/>
      <c r="S143" t="e">
        <f>VLOOKUP(BD_Soumission!$C143,Tableau12[],3,FALSE)</f>
        <v>#N/A</v>
      </c>
      <c r="T143" s="75"/>
      <c r="Y143" t="str">
        <f>IF(BD_Soumission!$U143&gt;0,(BD_Soumission!$X143-BD_Soumission!$W143)*24,"")</f>
        <v/>
      </c>
      <c r="Z143" s="264"/>
      <c r="AA143" s="122">
        <f>IF(BD_Soumission!$U143&gt;0,IF(BD_Soumission!$V143&gt;0,BD_Soumission!$Y143*BD_Soumission!$V143*BD_Soumission!$Z143,BD_Soumission!$Y143*BD_Soumission!$Z143),0)</f>
        <v>0</v>
      </c>
      <c r="AB143" s="75"/>
      <c r="AG143" t="str">
        <f>IF(BD_Soumission!$AC143&gt;0,(BD_Soumission!$AF143-BD_Soumission!$AE143)*24,"")</f>
        <v/>
      </c>
      <c r="AH143" s="125"/>
      <c r="AI143" s="122">
        <f>IF(BD_Soumission!$AC143&gt;0,IF(BD_Soumission!$AD143&gt;0,BD_Soumission!$AG143*BD_Soumission!$AD143*BD_Soumission!$AH143,BD_Soumission!$AG143*BD_Soumission!$AH143),0)</f>
        <v>0</v>
      </c>
      <c r="AJ143" s="75"/>
      <c r="AO143" t="str">
        <f>IF(BD_Soumission!$AK143&gt;0,(BD_Soumission!$AN143-BD_Soumission!$AM143)*24,"")</f>
        <v/>
      </c>
      <c r="AP143" s="125"/>
      <c r="AQ143" s="122">
        <f>IF(BD_Soumission!$AK143&gt;0,IF(BD_Soumission!$AL143&gt;0,BD_Soumission!$AO143*BD_Soumission!$AL143*BD_Soumission!$AP143,BD_Soumission!$AO143*BD_Soumission!$AP143),0)</f>
        <v>0</v>
      </c>
      <c r="AR143" s="75"/>
      <c r="AW143" t="str">
        <f>IF(BD_Soumission!$AS143&gt;0,(BD_Soumission!$AV143-BD_Soumission!$AU143)*24,"")</f>
        <v/>
      </c>
      <c r="AX143" s="125"/>
      <c r="AY143" s="122">
        <f>IF(BD_Soumission!$AS143&gt;0,IF(BD_Soumission!$AT143&gt;0,BD_Soumission!$AW143*BD_Soumission!$AT143*BD_Soumission!$AX143,BD_Soumission!$AW143*BD_Soumission!$AX143),0)</f>
        <v>0</v>
      </c>
      <c r="AZ143" s="75"/>
      <c r="BF143" s="125"/>
      <c r="BG143" s="122">
        <f>IF(BD_Soumission!$BA143&gt;0,IF(BD_Soumission!$BB143&gt;0,BD_Soumission!$BE143*BD_Soumission!$BB143*BD_Soumission!$BF143,BD_Soumission!$BE143*BD_Soumission!$BF143),0)</f>
        <v>0</v>
      </c>
      <c r="BH143" s="75"/>
      <c r="BM143" t="str">
        <f>IF(BD_Soumission!$BI143&gt;0,(BD_Soumission!$BL143-BD_Soumission!$BK143)*24,"")</f>
        <v/>
      </c>
      <c r="BN143" s="125"/>
      <c r="BO143" s="122">
        <f>IF(BD_Soumission!$BI143&gt;0,IF(BD_Soumission!$BJ143&gt;0,BD_Soumission!$BM143*BD_Soumission!$BJ143*BD_Soumission!$BN143,BD_Soumission!$BM143*BD_Soumission!$BN143),0)</f>
        <v>0</v>
      </c>
      <c r="BP143" s="75"/>
      <c r="BU143" t="str">
        <f>IF(BD_Soumission!$BQ143&gt;0,(BD_Soumission!$BT143-BD_Soumission!$BS143)*24,"")</f>
        <v/>
      </c>
      <c r="BV143" s="125"/>
      <c r="BW143" s="122">
        <f>IF(BD_Soumission!$BQ143&gt;0,IF(BD_Soumission!$BR143&gt;0,BD_Soumission!$BU143*BD_Soumission!$BR143*BD_Soumission!$BV143,BD_Soumission!$BU143*BD_Soumission!$BV143),0)</f>
        <v>0</v>
      </c>
      <c r="BX143" s="75"/>
      <c r="CC143" t="str">
        <f>IF(BD_Soumission!$BY143&gt;0,(BD_Soumission!$CB143-BD_Soumission!$CA143)*24,"")</f>
        <v/>
      </c>
      <c r="CD143" s="125"/>
      <c r="CE143" s="122">
        <f>IF(BD_Soumission!$BY143&gt;0,IF(BD_Soumission!$BZ143&gt;0,BD_Soumission!$CC143*BD_Soumission!$BZ143*BD_Soumission!$CD143,BD_Soumission!$CC143*BD_Soumission!$CD143),0)</f>
        <v>0</v>
      </c>
      <c r="CF143" s="75"/>
      <c r="CK143" t="str">
        <f>IF(BD_Soumission!$CG143&gt;0,(BD_Soumission!$CJ143-BD_Soumission!$CI143)*24,"")</f>
        <v/>
      </c>
      <c r="CL143" s="125"/>
      <c r="CM143" s="122">
        <f>IF(BD_Soumission!$CG143&gt;0,IF(BD_Soumission!$CH143&gt;0,BD_Soumission!$CK143*BD_Soumission!$CH143*BD_Soumission!$CL143,BD_Soumission!$CK143*BD_Soumission!$CL143),0)</f>
        <v>0</v>
      </c>
      <c r="CN143" s="75"/>
      <c r="CS143" t="str">
        <f>IF(BD_Soumission!$CO143&gt;0,(BD_Soumission!$CR143-BD_Soumission!$CQ143)*24,"")</f>
        <v/>
      </c>
      <c r="CT143" s="125"/>
      <c r="CU143" s="122">
        <f>IF(BD_Soumission!$CO143&gt;0,IF(BD_Soumission!$CP143&gt;0,BD_Soumission!$CS143*BD_Soumission!$CP143*BD_Soumission!$CT143,BD_Soumission!$CS143*BD_Soumission!$CT143),0)</f>
        <v>0</v>
      </c>
      <c r="CV143" s="75"/>
      <c r="DA143" t="str">
        <f>IF(BD_Soumission!$CW143&gt;0,(BD_Soumission!$CZ143-BD_Soumission!$CY143)*24,"")</f>
        <v/>
      </c>
      <c r="DB143" s="125"/>
      <c r="DC143" s="122">
        <f>IF(BD_Soumission!$CW143&gt;0,IF(BD_Soumission!$CX143&gt;0,BD_Soumission!$DA143*BD_Soumission!$CX143*BD_Soumission!$DB143,BD_Soumission!$DA143*BD_Soumission!$DB143),0)</f>
        <v>0</v>
      </c>
      <c r="DD143" s="75"/>
      <c r="DI143" t="str">
        <f>IF(BD_Soumission!$DE143&gt;0,(BD_Soumission!$DH143-BD_Soumission!$DG143)*24,"")</f>
        <v/>
      </c>
      <c r="DJ143" s="125"/>
      <c r="DK143" s="122">
        <f>IF(BD_Soumission!$DE143&gt;0,IF(BD_Soumission!$DF143&gt;0,BD_Soumission!$DI143*BD_Soumission!$DF143*BD_Soumission!$DJ143,BD_Soumission!$DI143*BD_Soumission!$DJ143),0)</f>
        <v>0</v>
      </c>
      <c r="DL143" s="75"/>
      <c r="DQ143" t="str">
        <f>IF(BD_Soumission!$DM143&gt;0,(BD_Soumission!$DP143-BD_Soumission!$DO143)*24,"")</f>
        <v/>
      </c>
      <c r="DR143" s="125"/>
      <c r="DS143" s="122">
        <f>IF(BD_Soumission!$DM143&gt;0,IF(BD_Soumission!$DN143&gt;0,BD_Soumission!$DQ143*BD_Soumission!$DN143*BD_Soumission!$DR143,BD_Soumission!$DQ143*BD_Soumission!$DR143),0)</f>
        <v>0</v>
      </c>
      <c r="DT143" s="75"/>
      <c r="DY143" t="str">
        <f>IF(BD_Soumission!$DU143&gt;0,(BD_Soumission!$DX143-BD_Soumission!$DW143)*24,"")</f>
        <v/>
      </c>
      <c r="DZ143" s="125"/>
      <c r="EA143" s="122">
        <f>IF(BD_Soumission!$DU143&gt;0,IF(BD_Soumission!$DV143&gt;0,BD_Soumission!$DY143*BD_Soumission!$DV143*BD_Soumission!$DZ143,BD_Soumission!$DY143*BD_Soumission!$DZ143),0)</f>
        <v>0</v>
      </c>
      <c r="EE143" s="122">
        <f>BD_Soumission!$ED143*BD_Soumission!$EC143</f>
        <v>0</v>
      </c>
      <c r="EI143" s="122">
        <f>BD_Soumission!$EH143*BD_Soumission!$EG143</f>
        <v>0</v>
      </c>
      <c r="EM143" s="122">
        <f>BD_Soumission!$EL143*BD_Soumission!$EK143</f>
        <v>0</v>
      </c>
      <c r="EQ143" s="122">
        <f>BD_Soumission!$EP143*BD_Soumission!$EO143</f>
        <v>0</v>
      </c>
      <c r="ET143" s="122">
        <f>IF(BD_Soumission!$ER143&gt;0,BD_Soumission!$ER143*BD_Soumission!$ES143,0)</f>
        <v>0</v>
      </c>
      <c r="EV143" s="122">
        <f>BD_Soumission!$EU143*0.05</f>
        <v>0</v>
      </c>
      <c r="EW143" s="122">
        <f>BD_Soumission!$EU143*0.09975</f>
        <v>0</v>
      </c>
      <c r="EY143" s="47" t="e">
        <f>VLOOKUP(BD_Soumission!$C143,Tableau12[],9,FALSE)</f>
        <v>#N/A</v>
      </c>
    </row>
    <row r="144" spans="1:156" ht="18.75">
      <c r="A144" s="273"/>
      <c r="B144" s="273"/>
      <c r="C144" s="273"/>
      <c r="D144" s="285"/>
      <c r="E144" s="273" t="e">
        <f>VLOOKUP(BD_Soumission!$C144,Tableau12[],6,FALSE)</f>
        <v>#N/A</v>
      </c>
      <c r="F144" s="273" t="e">
        <f>VLOOKUP(BD_Soumission!$C144,Tableau12[],93,FALSE)</f>
        <v>#N/A</v>
      </c>
      <c r="G144" s="273" t="e">
        <f>VLOOKUP(BD_Soumission!$C144,Tableau12[],2,FALSE)</f>
        <v>#N/A</v>
      </c>
      <c r="H144" s="273" t="e">
        <f>VLOOKUP(BD_Soumission!$G144,Tableau_client[],2,FALSE)</f>
        <v>#N/A</v>
      </c>
      <c r="I144" s="273" t="e">
        <f>VLOOKUP(BD_Soumission!$G144,Tableau_client[],3,FALSE)</f>
        <v>#N/A</v>
      </c>
      <c r="J144" s="273" t="e">
        <f>VLOOKUP(BD_Soumission!$G144,Tableau_client[],4,FALSE)</f>
        <v>#N/A</v>
      </c>
      <c r="K144" s="273" t="e">
        <f>VLOOKUP(BD_Soumission!$G144,Tableau_client[],6,FALSE)</f>
        <v>#N/A</v>
      </c>
      <c r="L144" s="273" t="e">
        <f>VLOOKUP(BD_Soumission!$C144,Tableau12[],44,FALSE)</f>
        <v>#N/A</v>
      </c>
      <c r="M144" s="273" t="e">
        <f>VLOOKUP(BD_Soumission!$C144,Tableau12[],45,FALSE)</f>
        <v>#N/A</v>
      </c>
      <c r="N144" s="273" t="e">
        <f>VLOOKUP(BD_Soumission!$G144,Tableau_client[],5,FALSE)</f>
        <v>#N/A</v>
      </c>
      <c r="O144" s="273" t="e">
        <f>VLOOKUP(BD_Soumission!$G144,Tableau_client[],7,FALSE)</f>
        <v>#N/A</v>
      </c>
      <c r="P144" s="273" t="e">
        <f>VLOOKUP(BD_Soumission!$C144,Tableau12[],7,FALSE)</f>
        <v>#N/A</v>
      </c>
      <c r="Q144" s="273" t="e">
        <f>VLOOKUP(BD_Soumission!$C144,Tableau12[],8,FALSE)</f>
        <v>#N/A</v>
      </c>
      <c r="R144" s="286"/>
      <c r="S144" s="273" t="e">
        <f>VLOOKUP(BD_Soumission!$C144,Tableau12[],3,FALSE)</f>
        <v>#N/A</v>
      </c>
      <c r="T144" s="285"/>
      <c r="U144" s="273"/>
      <c r="V144" s="273"/>
      <c r="W144" s="273"/>
      <c r="X144" s="273"/>
      <c r="Y144" s="273" t="str">
        <f>IF(BD_Soumission!$U144&gt;0,(BD_Soumission!$X144-BD_Soumission!$W144)*24,"")</f>
        <v/>
      </c>
      <c r="Z144" s="264"/>
      <c r="AA144" s="290">
        <f>IF(BD_Soumission!$U144&gt;0,IF(BD_Soumission!$V144&gt;0,BD_Soumission!$Y144*BD_Soumission!$V144*BD_Soumission!$Z144,BD_Soumission!$Y144*BD_Soumission!$Z144),0)</f>
        <v>0</v>
      </c>
      <c r="AB144" s="285"/>
      <c r="AC144" s="273"/>
      <c r="AD144" s="273"/>
      <c r="AE144" s="273"/>
      <c r="AF144" s="273"/>
      <c r="AG144" s="273" t="str">
        <f>IF(BD_Soumission!$AC144&gt;0,(BD_Soumission!$AF144-BD_Soumission!$AE144)*24,"")</f>
        <v/>
      </c>
      <c r="AH144" s="125"/>
      <c r="AI144" s="290">
        <f>IF(BD_Soumission!$AC144&gt;0,IF(BD_Soumission!$AD144&gt;0,BD_Soumission!$AG144*BD_Soumission!$AD144*BD_Soumission!$AH144,BD_Soumission!$AG144*BD_Soumission!$AH144),0)</f>
        <v>0</v>
      </c>
      <c r="AJ144" s="285"/>
      <c r="AK144" s="273"/>
      <c r="AL144" s="273"/>
      <c r="AM144" s="273"/>
      <c r="AN144" s="273"/>
      <c r="AO144" s="273" t="str">
        <f>IF(BD_Soumission!$AK144&gt;0,(BD_Soumission!$AN144-BD_Soumission!$AM144)*24,"")</f>
        <v/>
      </c>
      <c r="AP144" s="125"/>
      <c r="AQ144" s="290">
        <f>IF(BD_Soumission!$AK144&gt;0,IF(BD_Soumission!$AL144&gt;0,BD_Soumission!$AO144*BD_Soumission!$AL144*BD_Soumission!$AP144,BD_Soumission!$AO144*BD_Soumission!$AP144),0)</f>
        <v>0</v>
      </c>
      <c r="AR144" s="285"/>
      <c r="AS144" s="273"/>
      <c r="AT144" s="273"/>
      <c r="AU144" s="273"/>
      <c r="AV144" s="273"/>
      <c r="AW144" s="273" t="str">
        <f>IF(BD_Soumission!$AS144&gt;0,(BD_Soumission!$AV144-BD_Soumission!$AU144)*24,"")</f>
        <v/>
      </c>
      <c r="AX144" s="125"/>
      <c r="AY144" s="290">
        <f>IF(BD_Soumission!$AS144&gt;0,IF(BD_Soumission!$AT144&gt;0,BD_Soumission!$AW144*BD_Soumission!$AT144*BD_Soumission!$AX144,BD_Soumission!$AW144*BD_Soumission!$AX144),0)</f>
        <v>0</v>
      </c>
      <c r="AZ144" s="285"/>
      <c r="BA144" s="273"/>
      <c r="BB144" s="273"/>
      <c r="BC144" s="273"/>
      <c r="BD144" s="273"/>
      <c r="BE144" s="273"/>
      <c r="BF144" s="125"/>
      <c r="BG144" s="290">
        <f>IF(BD_Soumission!$BA144&gt;0,IF(BD_Soumission!$BB144&gt;0,BD_Soumission!$BE144*BD_Soumission!$BB144*BD_Soumission!$BF144,BD_Soumission!$BE144*BD_Soumission!$BF144),0)</f>
        <v>0</v>
      </c>
      <c r="BH144" s="285"/>
      <c r="BI144" s="273"/>
      <c r="BJ144" s="273"/>
      <c r="BK144" s="273"/>
      <c r="BL144" s="273"/>
      <c r="BM144" s="273" t="str">
        <f>IF(BD_Soumission!$BI144&gt;0,(BD_Soumission!$BL144-BD_Soumission!$BK144)*24,"")</f>
        <v/>
      </c>
      <c r="BN144" s="125"/>
      <c r="BO144" s="290">
        <f>IF(BD_Soumission!$BI144&gt;0,IF(BD_Soumission!$BJ144&gt;0,BD_Soumission!$BM144*BD_Soumission!$BJ144*BD_Soumission!$BN144,BD_Soumission!$BM144*BD_Soumission!$BN144),0)</f>
        <v>0</v>
      </c>
      <c r="BP144" s="285"/>
      <c r="BQ144" s="273"/>
      <c r="BR144" s="273"/>
      <c r="BS144" s="273"/>
      <c r="BT144" s="273"/>
      <c r="BU144" s="273" t="str">
        <f>IF(BD_Soumission!$BQ144&gt;0,(BD_Soumission!$BT144-BD_Soumission!$BS144)*24,"")</f>
        <v/>
      </c>
      <c r="BV144" s="125"/>
      <c r="BW144" s="290">
        <f>IF(BD_Soumission!$BQ144&gt;0,IF(BD_Soumission!$BR144&gt;0,BD_Soumission!$BU144*BD_Soumission!$BR144*BD_Soumission!$BV144,BD_Soumission!$BU144*BD_Soumission!$BV144),0)</f>
        <v>0</v>
      </c>
      <c r="BX144" s="285"/>
      <c r="BY144" s="273"/>
      <c r="BZ144" s="273"/>
      <c r="CA144" s="273"/>
      <c r="CB144" s="273"/>
      <c r="CC144" s="273" t="str">
        <f>IF(BD_Soumission!$BY144&gt;0,(BD_Soumission!$CB144-BD_Soumission!$CA144)*24,"")</f>
        <v/>
      </c>
      <c r="CD144" s="125"/>
      <c r="CE144" s="290">
        <f>IF(BD_Soumission!$BY144&gt;0,IF(BD_Soumission!$BZ144&gt;0,BD_Soumission!$CC144*BD_Soumission!$BZ144*BD_Soumission!$CD144,BD_Soumission!$CC144*BD_Soumission!$CD144),0)</f>
        <v>0</v>
      </c>
      <c r="CF144" s="285"/>
      <c r="CG144" s="273"/>
      <c r="CH144" s="273"/>
      <c r="CI144" s="273"/>
      <c r="CJ144" s="273"/>
      <c r="CK144" s="273" t="str">
        <f>IF(BD_Soumission!$CG144&gt;0,(BD_Soumission!$CJ144-BD_Soumission!$CI144)*24,"")</f>
        <v/>
      </c>
      <c r="CL144" s="125"/>
      <c r="CM144" s="290">
        <f>IF(BD_Soumission!$CG144&gt;0,IF(BD_Soumission!$CH144&gt;0,BD_Soumission!$CK144*BD_Soumission!$CH144*BD_Soumission!$CL144,BD_Soumission!$CK144*BD_Soumission!$CL144),0)</f>
        <v>0</v>
      </c>
      <c r="CN144" s="285"/>
      <c r="CO144" s="273"/>
      <c r="CP144" s="273"/>
      <c r="CQ144" s="273"/>
      <c r="CR144" s="273"/>
      <c r="CS144" s="273" t="str">
        <f>IF(BD_Soumission!$CO144&gt;0,(BD_Soumission!$CR144-BD_Soumission!$CQ144)*24,"")</f>
        <v/>
      </c>
      <c r="CT144" s="125"/>
      <c r="CU144" s="290">
        <f>IF(BD_Soumission!$CO144&gt;0,IF(BD_Soumission!$CP144&gt;0,BD_Soumission!$CS144*BD_Soumission!$CP144*BD_Soumission!$CT144,BD_Soumission!$CS144*BD_Soumission!$CT144),0)</f>
        <v>0</v>
      </c>
      <c r="CV144" s="285"/>
      <c r="CW144" s="273"/>
      <c r="CX144" s="273"/>
      <c r="CY144" s="273"/>
      <c r="CZ144" s="273"/>
      <c r="DA144" s="273" t="str">
        <f>IF(BD_Soumission!$CW144&gt;0,(BD_Soumission!$CZ144-BD_Soumission!$CY144)*24,"")</f>
        <v/>
      </c>
      <c r="DB144" s="125"/>
      <c r="DC144" s="290">
        <f>IF(BD_Soumission!$CW144&gt;0,IF(BD_Soumission!$CX144&gt;0,BD_Soumission!$DA144*BD_Soumission!$CX144*BD_Soumission!$DB144,BD_Soumission!$DA144*BD_Soumission!$DB144),0)</f>
        <v>0</v>
      </c>
      <c r="DD144" s="285"/>
      <c r="DE144" s="273"/>
      <c r="DF144" s="273"/>
      <c r="DG144" s="273"/>
      <c r="DH144" s="273"/>
      <c r="DI144" s="273" t="str">
        <f>IF(BD_Soumission!$DE144&gt;0,(BD_Soumission!$DH144-BD_Soumission!$DG144)*24,"")</f>
        <v/>
      </c>
      <c r="DJ144" s="125"/>
      <c r="DK144" s="290">
        <f>IF(BD_Soumission!$DE144&gt;0,IF(BD_Soumission!$DF144&gt;0,BD_Soumission!$DI144*BD_Soumission!$DF144*BD_Soumission!$DJ144,BD_Soumission!$DI144*BD_Soumission!$DJ144),0)</f>
        <v>0</v>
      </c>
      <c r="DL144" s="285"/>
      <c r="DM144" s="273"/>
      <c r="DN144" s="273"/>
      <c r="DO144" s="273"/>
      <c r="DP144" s="273"/>
      <c r="DQ144" s="273" t="str">
        <f>IF(BD_Soumission!$DM144&gt;0,(BD_Soumission!$DP144-BD_Soumission!$DO144)*24,"")</f>
        <v/>
      </c>
      <c r="DR144" s="125"/>
      <c r="DS144" s="290">
        <f>IF(BD_Soumission!$DM144&gt;0,IF(BD_Soumission!$DN144&gt;0,BD_Soumission!$DQ144*BD_Soumission!$DN144*BD_Soumission!$DR144,BD_Soumission!$DQ144*BD_Soumission!$DR144),0)</f>
        <v>0</v>
      </c>
      <c r="DT144" s="285"/>
      <c r="DU144" s="273"/>
      <c r="DV144" s="273"/>
      <c r="DW144" s="273"/>
      <c r="DX144" s="273"/>
      <c r="DY144" s="273" t="str">
        <f>IF(BD_Soumission!$DU144&gt;0,(BD_Soumission!$DX144-BD_Soumission!$DW144)*24,"")</f>
        <v/>
      </c>
      <c r="DZ144" s="125"/>
      <c r="EA144" s="290">
        <f>IF(BD_Soumission!$DU144&gt;0,IF(BD_Soumission!$DV144&gt;0,BD_Soumission!$DY144*BD_Soumission!$DV144*BD_Soumission!$DZ144,BD_Soumission!$DY144*BD_Soumission!$DZ144),0)</f>
        <v>0</v>
      </c>
      <c r="EB144" s="273"/>
      <c r="EC144" s="273"/>
      <c r="ED144" s="273"/>
      <c r="EE144" s="290">
        <f>BD_Soumission!$ED144*BD_Soumission!$EC144</f>
        <v>0</v>
      </c>
      <c r="EF144" s="273"/>
      <c r="EG144" s="273"/>
      <c r="EH144" s="273"/>
      <c r="EI144" s="290">
        <f>BD_Soumission!$EH144*BD_Soumission!$EG144</f>
        <v>0</v>
      </c>
      <c r="EJ144" s="273"/>
      <c r="EK144" s="273"/>
      <c r="EL144" s="273"/>
      <c r="EM144" s="290">
        <f>BD_Soumission!$EL144*BD_Soumission!$EK144</f>
        <v>0</v>
      </c>
      <c r="EN144" s="273"/>
      <c r="EO144" s="273"/>
      <c r="EP144" s="273"/>
      <c r="EQ144" s="290">
        <f>BD_Soumission!$EP144*BD_Soumission!$EO144</f>
        <v>0</v>
      </c>
      <c r="ER144" s="273"/>
      <c r="ES144" s="273"/>
      <c r="ET144" s="290">
        <f>IF(BD_Soumission!$ER144&gt;0,BD_Soumission!$ER144*BD_Soumission!$ES144,0)</f>
        <v>0</v>
      </c>
      <c r="EU144" s="273"/>
      <c r="EV144" s="290">
        <f>BD_Soumission!$EU144*0.05</f>
        <v>0</v>
      </c>
      <c r="EW144" s="290">
        <f>BD_Soumission!$EU144*0.09975</f>
        <v>0</v>
      </c>
      <c r="EX144" s="273"/>
      <c r="EY144" s="292" t="e">
        <f>VLOOKUP(BD_Soumission!$C144,Tableau12[],9,FALSE)</f>
        <v>#N/A</v>
      </c>
      <c r="EZ144" s="273"/>
    </row>
    <row r="145" spans="1:156" ht="18.75">
      <c r="D145" s="75"/>
      <c r="E145" t="e">
        <f>VLOOKUP(BD_Soumission!$C145,Tableau12[],6,FALSE)</f>
        <v>#N/A</v>
      </c>
      <c r="F145" t="e">
        <f>VLOOKUP(BD_Soumission!$C145,Tableau12[],93,FALSE)</f>
        <v>#N/A</v>
      </c>
      <c r="G145" t="e">
        <f>VLOOKUP(BD_Soumission!$C145,Tableau12[],2,FALSE)</f>
        <v>#N/A</v>
      </c>
      <c r="H145" t="e">
        <f>VLOOKUP(BD_Soumission!$G145,Tableau_client[],2,FALSE)</f>
        <v>#N/A</v>
      </c>
      <c r="I145" t="e">
        <f>VLOOKUP(BD_Soumission!$G145,Tableau_client[],3,FALSE)</f>
        <v>#N/A</v>
      </c>
      <c r="J145" t="e">
        <f>VLOOKUP(BD_Soumission!$G145,Tableau_client[],4,FALSE)</f>
        <v>#N/A</v>
      </c>
      <c r="K145" t="e">
        <f>VLOOKUP(BD_Soumission!$G145,Tableau_client[],6,FALSE)</f>
        <v>#N/A</v>
      </c>
      <c r="L145" t="e">
        <f>VLOOKUP(BD_Soumission!$C145,Tableau12[],44,FALSE)</f>
        <v>#N/A</v>
      </c>
      <c r="M145" t="e">
        <f>VLOOKUP(BD_Soumission!$C145,Tableau12[],45,FALSE)</f>
        <v>#N/A</v>
      </c>
      <c r="N145" t="e">
        <f>VLOOKUP(BD_Soumission!$G145,Tableau_client[],5,FALSE)</f>
        <v>#N/A</v>
      </c>
      <c r="O145" t="e">
        <f>VLOOKUP(BD_Soumission!$G145,Tableau_client[],7,FALSE)</f>
        <v>#N/A</v>
      </c>
      <c r="P145" t="e">
        <f>VLOOKUP(BD_Soumission!$C145,Tableau12[],7,FALSE)</f>
        <v>#N/A</v>
      </c>
      <c r="Q145" t="e">
        <f>VLOOKUP(BD_Soumission!$C145,Tableau12[],8,FALSE)</f>
        <v>#N/A</v>
      </c>
      <c r="R145" s="30"/>
      <c r="S145" t="e">
        <f>VLOOKUP(BD_Soumission!$C145,Tableau12[],3,FALSE)</f>
        <v>#N/A</v>
      </c>
      <c r="T145" s="75"/>
      <c r="Y145" t="str">
        <f>IF(BD_Soumission!$U145&gt;0,(BD_Soumission!$X145-BD_Soumission!$W145)*24,"")</f>
        <v/>
      </c>
      <c r="Z145" s="264"/>
      <c r="AA145" s="122">
        <f>IF(BD_Soumission!$U145&gt;0,IF(BD_Soumission!$V145&gt;0,BD_Soumission!$Y145*BD_Soumission!$V145*BD_Soumission!$Z145,BD_Soumission!$Y145*BD_Soumission!$Z145),0)</f>
        <v>0</v>
      </c>
      <c r="AB145" s="75"/>
      <c r="AG145" t="str">
        <f>IF(BD_Soumission!$AC145&gt;0,(BD_Soumission!$AF145-BD_Soumission!$AE145)*24,"")</f>
        <v/>
      </c>
      <c r="AH145" s="125"/>
      <c r="AI145" s="122">
        <f>IF(BD_Soumission!$AC145&gt;0,IF(BD_Soumission!$AD145&gt;0,BD_Soumission!$AG145*BD_Soumission!$AD145*BD_Soumission!$AH145,BD_Soumission!$AG145*BD_Soumission!$AH145),0)</f>
        <v>0</v>
      </c>
      <c r="AJ145" s="75"/>
      <c r="AO145" t="str">
        <f>IF(BD_Soumission!$AK145&gt;0,(BD_Soumission!$AN145-BD_Soumission!$AM145)*24,"")</f>
        <v/>
      </c>
      <c r="AP145" s="125"/>
      <c r="AQ145" s="122">
        <f>IF(BD_Soumission!$AK145&gt;0,IF(BD_Soumission!$AL145&gt;0,BD_Soumission!$AO145*BD_Soumission!$AL145*BD_Soumission!$AP145,BD_Soumission!$AO145*BD_Soumission!$AP145),0)</f>
        <v>0</v>
      </c>
      <c r="AR145" s="75"/>
      <c r="AW145" t="str">
        <f>IF(BD_Soumission!$AS145&gt;0,(BD_Soumission!$AV145-BD_Soumission!$AU145)*24,"")</f>
        <v/>
      </c>
      <c r="AX145" s="125"/>
      <c r="AY145" s="122">
        <f>IF(BD_Soumission!$AS145&gt;0,IF(BD_Soumission!$AT145&gt;0,BD_Soumission!$AW145*BD_Soumission!$AT145*BD_Soumission!$AX145,BD_Soumission!$AW145*BD_Soumission!$AX145),0)</f>
        <v>0</v>
      </c>
      <c r="AZ145" s="75"/>
      <c r="BF145" s="125"/>
      <c r="BG145" s="122">
        <f>IF(BD_Soumission!$BA145&gt;0,IF(BD_Soumission!$BB145&gt;0,BD_Soumission!$BE145*BD_Soumission!$BB145*BD_Soumission!$BF145,BD_Soumission!$BE145*BD_Soumission!$BF145),0)</f>
        <v>0</v>
      </c>
      <c r="BH145" s="75"/>
      <c r="BM145" t="str">
        <f>IF(BD_Soumission!$BI145&gt;0,(BD_Soumission!$BL145-BD_Soumission!$BK145)*24,"")</f>
        <v/>
      </c>
      <c r="BN145" s="125"/>
      <c r="BO145" s="122">
        <f>IF(BD_Soumission!$BI145&gt;0,IF(BD_Soumission!$BJ145&gt;0,BD_Soumission!$BM145*BD_Soumission!$BJ145*BD_Soumission!$BN145,BD_Soumission!$BM145*BD_Soumission!$BN145),0)</f>
        <v>0</v>
      </c>
      <c r="BP145" s="75"/>
      <c r="BU145" t="str">
        <f>IF(BD_Soumission!$BQ145&gt;0,(BD_Soumission!$BT145-BD_Soumission!$BS145)*24,"")</f>
        <v/>
      </c>
      <c r="BV145" s="125"/>
      <c r="BW145" s="122">
        <f>IF(BD_Soumission!$BQ145&gt;0,IF(BD_Soumission!$BR145&gt;0,BD_Soumission!$BU145*BD_Soumission!$BR145*BD_Soumission!$BV145,BD_Soumission!$BU145*BD_Soumission!$BV145),0)</f>
        <v>0</v>
      </c>
      <c r="BX145" s="75"/>
      <c r="CC145" t="str">
        <f>IF(BD_Soumission!$BY145&gt;0,(BD_Soumission!$CB145-BD_Soumission!$CA145)*24,"")</f>
        <v/>
      </c>
      <c r="CD145" s="125"/>
      <c r="CE145" s="122">
        <f>IF(BD_Soumission!$BY145&gt;0,IF(BD_Soumission!$BZ145&gt;0,BD_Soumission!$CC145*BD_Soumission!$BZ145*BD_Soumission!$CD145,BD_Soumission!$CC145*BD_Soumission!$CD145),0)</f>
        <v>0</v>
      </c>
      <c r="CF145" s="75"/>
      <c r="CK145" t="str">
        <f>IF(BD_Soumission!$CG145&gt;0,(BD_Soumission!$CJ145-BD_Soumission!$CI145)*24,"")</f>
        <v/>
      </c>
      <c r="CL145" s="125"/>
      <c r="CM145" s="122">
        <f>IF(BD_Soumission!$CG145&gt;0,IF(BD_Soumission!$CH145&gt;0,BD_Soumission!$CK145*BD_Soumission!$CH145*BD_Soumission!$CL145,BD_Soumission!$CK145*BD_Soumission!$CL145),0)</f>
        <v>0</v>
      </c>
      <c r="CN145" s="75"/>
      <c r="CS145" t="str">
        <f>IF(BD_Soumission!$CO145&gt;0,(BD_Soumission!$CR145-BD_Soumission!$CQ145)*24,"")</f>
        <v/>
      </c>
      <c r="CT145" s="125"/>
      <c r="CU145" s="122">
        <f>IF(BD_Soumission!$CO145&gt;0,IF(BD_Soumission!$CP145&gt;0,BD_Soumission!$CS145*BD_Soumission!$CP145*BD_Soumission!$CT145,BD_Soumission!$CS145*BD_Soumission!$CT145),0)</f>
        <v>0</v>
      </c>
      <c r="CV145" s="75"/>
      <c r="DA145" t="str">
        <f>IF(BD_Soumission!$CW145&gt;0,(BD_Soumission!$CZ145-BD_Soumission!$CY145)*24,"")</f>
        <v/>
      </c>
      <c r="DB145" s="125"/>
      <c r="DC145" s="122">
        <f>IF(BD_Soumission!$CW145&gt;0,IF(BD_Soumission!$CX145&gt;0,BD_Soumission!$DA145*BD_Soumission!$CX145*BD_Soumission!$DB145,BD_Soumission!$DA145*BD_Soumission!$DB145),0)</f>
        <v>0</v>
      </c>
      <c r="DD145" s="75"/>
      <c r="DI145" t="str">
        <f>IF(BD_Soumission!$DE145&gt;0,(BD_Soumission!$DH145-BD_Soumission!$DG145)*24,"")</f>
        <v/>
      </c>
      <c r="DJ145" s="125"/>
      <c r="DK145" s="122">
        <f>IF(BD_Soumission!$DE145&gt;0,IF(BD_Soumission!$DF145&gt;0,BD_Soumission!$DI145*BD_Soumission!$DF145*BD_Soumission!$DJ145,BD_Soumission!$DI145*BD_Soumission!$DJ145),0)</f>
        <v>0</v>
      </c>
      <c r="DL145" s="75"/>
      <c r="DQ145" t="str">
        <f>IF(BD_Soumission!$DM145&gt;0,(BD_Soumission!$DP145-BD_Soumission!$DO145)*24,"")</f>
        <v/>
      </c>
      <c r="DR145" s="125"/>
      <c r="DS145" s="122">
        <f>IF(BD_Soumission!$DM145&gt;0,IF(BD_Soumission!$DN145&gt;0,BD_Soumission!$DQ145*BD_Soumission!$DN145*BD_Soumission!$DR145,BD_Soumission!$DQ145*BD_Soumission!$DR145),0)</f>
        <v>0</v>
      </c>
      <c r="DT145" s="75"/>
      <c r="DY145" t="str">
        <f>IF(BD_Soumission!$DU145&gt;0,(BD_Soumission!$DX145-BD_Soumission!$DW145)*24,"")</f>
        <v/>
      </c>
      <c r="DZ145" s="125"/>
      <c r="EA145" s="122">
        <f>IF(BD_Soumission!$DU145&gt;0,IF(BD_Soumission!$DV145&gt;0,BD_Soumission!$DY145*BD_Soumission!$DV145*BD_Soumission!$DZ145,BD_Soumission!$DY145*BD_Soumission!$DZ145),0)</f>
        <v>0</v>
      </c>
      <c r="EE145" s="122">
        <f>BD_Soumission!$ED145*BD_Soumission!$EC145</f>
        <v>0</v>
      </c>
      <c r="EI145" s="122">
        <f>BD_Soumission!$EH145*BD_Soumission!$EG145</f>
        <v>0</v>
      </c>
      <c r="EM145" s="122">
        <f>BD_Soumission!$EL145*BD_Soumission!$EK145</f>
        <v>0</v>
      </c>
      <c r="EQ145" s="122">
        <f>BD_Soumission!$EP145*BD_Soumission!$EO145</f>
        <v>0</v>
      </c>
      <c r="ET145" s="122">
        <f>IF(BD_Soumission!$ER145&gt;0,BD_Soumission!$ER145*BD_Soumission!$ES145,0)</f>
        <v>0</v>
      </c>
      <c r="EV145" s="122">
        <f>BD_Soumission!$EU145*0.05</f>
        <v>0</v>
      </c>
      <c r="EW145" s="122">
        <f>BD_Soumission!$EU145*0.09975</f>
        <v>0</v>
      </c>
      <c r="EY145" s="47" t="e">
        <f>VLOOKUP(BD_Soumission!$C145,Tableau12[],9,FALSE)</f>
        <v>#N/A</v>
      </c>
    </row>
    <row r="146" spans="1:156" ht="18.75">
      <c r="A146" s="273"/>
      <c r="B146" s="273"/>
      <c r="C146" s="273"/>
      <c r="D146" s="285"/>
      <c r="E146" s="273" t="e">
        <f>VLOOKUP(BD_Soumission!$C146,Tableau12[],6,FALSE)</f>
        <v>#N/A</v>
      </c>
      <c r="F146" s="273" t="e">
        <f>VLOOKUP(BD_Soumission!$C146,Tableau12[],93,FALSE)</f>
        <v>#N/A</v>
      </c>
      <c r="G146" s="273" t="e">
        <f>VLOOKUP(BD_Soumission!$C146,Tableau12[],2,FALSE)</f>
        <v>#N/A</v>
      </c>
      <c r="H146" s="273" t="e">
        <f>VLOOKUP(BD_Soumission!$G146,Tableau_client[],2,FALSE)</f>
        <v>#N/A</v>
      </c>
      <c r="I146" s="273" t="e">
        <f>VLOOKUP(BD_Soumission!$G146,Tableau_client[],3,FALSE)</f>
        <v>#N/A</v>
      </c>
      <c r="J146" s="273" t="e">
        <f>VLOOKUP(BD_Soumission!$G146,Tableau_client[],4,FALSE)</f>
        <v>#N/A</v>
      </c>
      <c r="K146" s="273" t="e">
        <f>VLOOKUP(BD_Soumission!$G146,Tableau_client[],6,FALSE)</f>
        <v>#N/A</v>
      </c>
      <c r="L146" s="273" t="e">
        <f>VLOOKUP(BD_Soumission!$C146,Tableau12[],44,FALSE)</f>
        <v>#N/A</v>
      </c>
      <c r="M146" s="273" t="e">
        <f>VLOOKUP(BD_Soumission!$C146,Tableau12[],45,FALSE)</f>
        <v>#N/A</v>
      </c>
      <c r="N146" s="273" t="e">
        <f>VLOOKUP(BD_Soumission!$G146,Tableau_client[],5,FALSE)</f>
        <v>#N/A</v>
      </c>
      <c r="O146" s="273" t="e">
        <f>VLOOKUP(BD_Soumission!$G146,Tableau_client[],7,FALSE)</f>
        <v>#N/A</v>
      </c>
      <c r="P146" s="273" t="e">
        <f>VLOOKUP(BD_Soumission!$C146,Tableau12[],7,FALSE)</f>
        <v>#N/A</v>
      </c>
      <c r="Q146" s="273" t="e">
        <f>VLOOKUP(BD_Soumission!$C146,Tableau12[],8,FALSE)</f>
        <v>#N/A</v>
      </c>
      <c r="R146" s="286"/>
      <c r="S146" s="273" t="e">
        <f>VLOOKUP(BD_Soumission!$C146,Tableau12[],3,FALSE)</f>
        <v>#N/A</v>
      </c>
      <c r="T146" s="285"/>
      <c r="U146" s="273"/>
      <c r="V146" s="273"/>
      <c r="W146" s="273"/>
      <c r="X146" s="273"/>
      <c r="Y146" s="273" t="str">
        <f>IF(BD_Soumission!$U146&gt;0,(BD_Soumission!$X146-BD_Soumission!$W146)*24,"")</f>
        <v/>
      </c>
      <c r="Z146" s="264"/>
      <c r="AA146" s="290">
        <f>IF(BD_Soumission!$U146&gt;0,IF(BD_Soumission!$V146&gt;0,BD_Soumission!$Y146*BD_Soumission!$V146*BD_Soumission!$Z146,BD_Soumission!$Y146*BD_Soumission!$Z146),0)</f>
        <v>0</v>
      </c>
      <c r="AB146" s="285"/>
      <c r="AC146" s="273"/>
      <c r="AD146" s="273"/>
      <c r="AE146" s="273"/>
      <c r="AF146" s="273"/>
      <c r="AG146" s="273" t="str">
        <f>IF(BD_Soumission!$AC146&gt;0,(BD_Soumission!$AF146-BD_Soumission!$AE146)*24,"")</f>
        <v/>
      </c>
      <c r="AH146" s="125"/>
      <c r="AI146" s="290">
        <f>IF(BD_Soumission!$AC146&gt;0,IF(BD_Soumission!$AD146&gt;0,BD_Soumission!$AG146*BD_Soumission!$AD146*BD_Soumission!$AH146,BD_Soumission!$AG146*BD_Soumission!$AH146),0)</f>
        <v>0</v>
      </c>
      <c r="AJ146" s="285"/>
      <c r="AK146" s="273"/>
      <c r="AL146" s="273"/>
      <c r="AM146" s="273"/>
      <c r="AN146" s="273"/>
      <c r="AO146" s="273" t="str">
        <f>IF(BD_Soumission!$AK146&gt;0,(BD_Soumission!$AN146-BD_Soumission!$AM146)*24,"")</f>
        <v/>
      </c>
      <c r="AP146" s="125"/>
      <c r="AQ146" s="290">
        <f>IF(BD_Soumission!$AK146&gt;0,IF(BD_Soumission!$AL146&gt;0,BD_Soumission!$AO146*BD_Soumission!$AL146*BD_Soumission!$AP146,BD_Soumission!$AO146*BD_Soumission!$AP146),0)</f>
        <v>0</v>
      </c>
      <c r="AR146" s="285"/>
      <c r="AS146" s="273"/>
      <c r="AT146" s="273"/>
      <c r="AU146" s="273"/>
      <c r="AV146" s="273"/>
      <c r="AW146" s="273" t="str">
        <f>IF(BD_Soumission!$AS146&gt;0,(BD_Soumission!$AV146-BD_Soumission!$AU146)*24,"")</f>
        <v/>
      </c>
      <c r="AX146" s="125"/>
      <c r="AY146" s="290">
        <f>IF(BD_Soumission!$AS146&gt;0,IF(BD_Soumission!$AT146&gt;0,BD_Soumission!$AW146*BD_Soumission!$AT146*BD_Soumission!$AX146,BD_Soumission!$AW146*BD_Soumission!$AX146),0)</f>
        <v>0</v>
      </c>
      <c r="AZ146" s="285"/>
      <c r="BA146" s="273"/>
      <c r="BB146" s="273"/>
      <c r="BC146" s="273"/>
      <c r="BD146" s="273"/>
      <c r="BE146" s="273"/>
      <c r="BF146" s="125"/>
      <c r="BG146" s="290">
        <f>IF(BD_Soumission!$BA146&gt;0,IF(BD_Soumission!$BB146&gt;0,BD_Soumission!$BE146*BD_Soumission!$BB146*BD_Soumission!$BF146,BD_Soumission!$BE146*BD_Soumission!$BF146),0)</f>
        <v>0</v>
      </c>
      <c r="BH146" s="285"/>
      <c r="BI146" s="273"/>
      <c r="BJ146" s="273"/>
      <c r="BK146" s="273"/>
      <c r="BL146" s="273"/>
      <c r="BM146" s="273" t="str">
        <f>IF(BD_Soumission!$BI146&gt;0,(BD_Soumission!$BL146-BD_Soumission!$BK146)*24,"")</f>
        <v/>
      </c>
      <c r="BN146" s="125"/>
      <c r="BO146" s="290">
        <f>IF(BD_Soumission!$BI146&gt;0,IF(BD_Soumission!$BJ146&gt;0,BD_Soumission!$BM146*BD_Soumission!$BJ146*BD_Soumission!$BN146,BD_Soumission!$BM146*BD_Soumission!$BN146),0)</f>
        <v>0</v>
      </c>
      <c r="BP146" s="285"/>
      <c r="BQ146" s="273"/>
      <c r="BR146" s="273"/>
      <c r="BS146" s="273"/>
      <c r="BT146" s="273"/>
      <c r="BU146" s="273" t="str">
        <f>IF(BD_Soumission!$BQ146&gt;0,(BD_Soumission!$BT146-BD_Soumission!$BS146)*24,"")</f>
        <v/>
      </c>
      <c r="BV146" s="125"/>
      <c r="BW146" s="290">
        <f>IF(BD_Soumission!$BQ146&gt;0,IF(BD_Soumission!$BR146&gt;0,BD_Soumission!$BU146*BD_Soumission!$BR146*BD_Soumission!$BV146,BD_Soumission!$BU146*BD_Soumission!$BV146),0)</f>
        <v>0</v>
      </c>
      <c r="BX146" s="285"/>
      <c r="BY146" s="273"/>
      <c r="BZ146" s="273"/>
      <c r="CA146" s="273"/>
      <c r="CB146" s="273"/>
      <c r="CC146" s="273" t="str">
        <f>IF(BD_Soumission!$BY146&gt;0,(BD_Soumission!$CB146-BD_Soumission!$CA146)*24,"")</f>
        <v/>
      </c>
      <c r="CD146" s="125"/>
      <c r="CE146" s="290">
        <f>IF(BD_Soumission!$BY146&gt;0,IF(BD_Soumission!$BZ146&gt;0,BD_Soumission!$CC146*BD_Soumission!$BZ146*BD_Soumission!$CD146,BD_Soumission!$CC146*BD_Soumission!$CD146),0)</f>
        <v>0</v>
      </c>
      <c r="CF146" s="285"/>
      <c r="CG146" s="273"/>
      <c r="CH146" s="273"/>
      <c r="CI146" s="273"/>
      <c r="CJ146" s="273"/>
      <c r="CK146" s="273" t="str">
        <f>IF(BD_Soumission!$CG146&gt;0,(BD_Soumission!$CJ146-BD_Soumission!$CI146)*24,"")</f>
        <v/>
      </c>
      <c r="CL146" s="125"/>
      <c r="CM146" s="290">
        <f>IF(BD_Soumission!$CG146&gt;0,IF(BD_Soumission!$CH146&gt;0,BD_Soumission!$CK146*BD_Soumission!$CH146*BD_Soumission!$CL146,BD_Soumission!$CK146*BD_Soumission!$CL146),0)</f>
        <v>0</v>
      </c>
      <c r="CN146" s="285"/>
      <c r="CO146" s="273"/>
      <c r="CP146" s="273"/>
      <c r="CQ146" s="273"/>
      <c r="CR146" s="273"/>
      <c r="CS146" s="273" t="str">
        <f>IF(BD_Soumission!$CO146&gt;0,(BD_Soumission!$CR146-BD_Soumission!$CQ146)*24,"")</f>
        <v/>
      </c>
      <c r="CT146" s="125"/>
      <c r="CU146" s="290">
        <f>IF(BD_Soumission!$CO146&gt;0,IF(BD_Soumission!$CP146&gt;0,BD_Soumission!$CS146*BD_Soumission!$CP146*BD_Soumission!$CT146,BD_Soumission!$CS146*BD_Soumission!$CT146),0)</f>
        <v>0</v>
      </c>
      <c r="CV146" s="285"/>
      <c r="CW146" s="273"/>
      <c r="CX146" s="273"/>
      <c r="CY146" s="273"/>
      <c r="CZ146" s="273"/>
      <c r="DA146" s="273" t="str">
        <f>IF(BD_Soumission!$CW146&gt;0,(BD_Soumission!$CZ146-BD_Soumission!$CY146)*24,"")</f>
        <v/>
      </c>
      <c r="DB146" s="125"/>
      <c r="DC146" s="290">
        <f>IF(BD_Soumission!$CW146&gt;0,IF(BD_Soumission!$CX146&gt;0,BD_Soumission!$DA146*BD_Soumission!$CX146*BD_Soumission!$DB146,BD_Soumission!$DA146*BD_Soumission!$DB146),0)</f>
        <v>0</v>
      </c>
      <c r="DD146" s="285"/>
      <c r="DE146" s="273"/>
      <c r="DF146" s="273"/>
      <c r="DG146" s="273"/>
      <c r="DH146" s="273"/>
      <c r="DI146" s="273" t="str">
        <f>IF(BD_Soumission!$DE146&gt;0,(BD_Soumission!$DH146-BD_Soumission!$DG146)*24,"")</f>
        <v/>
      </c>
      <c r="DJ146" s="125"/>
      <c r="DK146" s="290">
        <f>IF(BD_Soumission!$DE146&gt;0,IF(BD_Soumission!$DF146&gt;0,BD_Soumission!$DI146*BD_Soumission!$DF146*BD_Soumission!$DJ146,BD_Soumission!$DI146*BD_Soumission!$DJ146),0)</f>
        <v>0</v>
      </c>
      <c r="DL146" s="285"/>
      <c r="DM146" s="273"/>
      <c r="DN146" s="273"/>
      <c r="DO146" s="273"/>
      <c r="DP146" s="273"/>
      <c r="DQ146" s="273" t="str">
        <f>IF(BD_Soumission!$DM146&gt;0,(BD_Soumission!$DP146-BD_Soumission!$DO146)*24,"")</f>
        <v/>
      </c>
      <c r="DR146" s="125"/>
      <c r="DS146" s="290">
        <f>IF(BD_Soumission!$DM146&gt;0,IF(BD_Soumission!$DN146&gt;0,BD_Soumission!$DQ146*BD_Soumission!$DN146*BD_Soumission!$DR146,BD_Soumission!$DQ146*BD_Soumission!$DR146),0)</f>
        <v>0</v>
      </c>
      <c r="DT146" s="285"/>
      <c r="DU146" s="273"/>
      <c r="DV146" s="273"/>
      <c r="DW146" s="273"/>
      <c r="DX146" s="273"/>
      <c r="DY146" s="273" t="str">
        <f>IF(BD_Soumission!$DU146&gt;0,(BD_Soumission!$DX146-BD_Soumission!$DW146)*24,"")</f>
        <v/>
      </c>
      <c r="DZ146" s="125"/>
      <c r="EA146" s="290">
        <f>IF(BD_Soumission!$DU146&gt;0,IF(BD_Soumission!$DV146&gt;0,BD_Soumission!$DY146*BD_Soumission!$DV146*BD_Soumission!$DZ146,BD_Soumission!$DY146*BD_Soumission!$DZ146),0)</f>
        <v>0</v>
      </c>
      <c r="EB146" s="273"/>
      <c r="EC146" s="273"/>
      <c r="ED146" s="273"/>
      <c r="EE146" s="290">
        <f>BD_Soumission!$ED146*BD_Soumission!$EC146</f>
        <v>0</v>
      </c>
      <c r="EF146" s="273"/>
      <c r="EG146" s="273"/>
      <c r="EH146" s="273"/>
      <c r="EI146" s="290">
        <f>BD_Soumission!$EH146*BD_Soumission!$EG146</f>
        <v>0</v>
      </c>
      <c r="EJ146" s="273"/>
      <c r="EK146" s="273"/>
      <c r="EL146" s="273"/>
      <c r="EM146" s="290">
        <f>BD_Soumission!$EL146*BD_Soumission!$EK146</f>
        <v>0</v>
      </c>
      <c r="EN146" s="273"/>
      <c r="EO146" s="273"/>
      <c r="EP146" s="273"/>
      <c r="EQ146" s="290">
        <f>BD_Soumission!$EP146*BD_Soumission!$EO146</f>
        <v>0</v>
      </c>
      <c r="ER146" s="273"/>
      <c r="ES146" s="273"/>
      <c r="ET146" s="290">
        <f>IF(BD_Soumission!$ER146&gt;0,BD_Soumission!$ER146*BD_Soumission!$ES146,0)</f>
        <v>0</v>
      </c>
      <c r="EU146" s="273"/>
      <c r="EV146" s="290">
        <f>BD_Soumission!$EU146*0.05</f>
        <v>0</v>
      </c>
      <c r="EW146" s="290">
        <f>BD_Soumission!$EU146*0.09975</f>
        <v>0</v>
      </c>
      <c r="EX146" s="273"/>
      <c r="EY146" s="292" t="e">
        <f>VLOOKUP(BD_Soumission!$C146,Tableau12[],9,FALSE)</f>
        <v>#N/A</v>
      </c>
      <c r="EZ146" s="273"/>
    </row>
    <row r="147" spans="1:156" ht="18.75">
      <c r="D147" s="75"/>
      <c r="E147" t="e">
        <f>VLOOKUP(BD_Soumission!$C147,Tableau12[],6,FALSE)</f>
        <v>#N/A</v>
      </c>
      <c r="F147" t="e">
        <f>VLOOKUP(BD_Soumission!$C147,Tableau12[],93,FALSE)</f>
        <v>#N/A</v>
      </c>
      <c r="G147" t="e">
        <f>VLOOKUP(BD_Soumission!$C147,Tableau12[],2,FALSE)</f>
        <v>#N/A</v>
      </c>
      <c r="H147" t="e">
        <f>VLOOKUP(BD_Soumission!$G147,Tableau_client[],2,FALSE)</f>
        <v>#N/A</v>
      </c>
      <c r="I147" t="e">
        <f>VLOOKUP(BD_Soumission!$G147,Tableau_client[],3,FALSE)</f>
        <v>#N/A</v>
      </c>
      <c r="J147" t="e">
        <f>VLOOKUP(BD_Soumission!$G147,Tableau_client[],4,FALSE)</f>
        <v>#N/A</v>
      </c>
      <c r="K147" t="e">
        <f>VLOOKUP(BD_Soumission!$G147,Tableau_client[],6,FALSE)</f>
        <v>#N/A</v>
      </c>
      <c r="L147" t="e">
        <f>VLOOKUP(BD_Soumission!$C147,Tableau12[],44,FALSE)</f>
        <v>#N/A</v>
      </c>
      <c r="M147" t="e">
        <f>VLOOKUP(BD_Soumission!$C147,Tableau12[],45,FALSE)</f>
        <v>#N/A</v>
      </c>
      <c r="N147" t="e">
        <f>VLOOKUP(BD_Soumission!$G147,Tableau_client[],5,FALSE)</f>
        <v>#N/A</v>
      </c>
      <c r="O147" t="e">
        <f>VLOOKUP(BD_Soumission!$G147,Tableau_client[],7,FALSE)</f>
        <v>#N/A</v>
      </c>
      <c r="P147" t="e">
        <f>VLOOKUP(BD_Soumission!$C147,Tableau12[],7,FALSE)</f>
        <v>#N/A</v>
      </c>
      <c r="Q147" t="e">
        <f>VLOOKUP(BD_Soumission!$C147,Tableau12[],8,FALSE)</f>
        <v>#N/A</v>
      </c>
      <c r="R147" s="30"/>
      <c r="S147" t="e">
        <f>VLOOKUP(BD_Soumission!$C147,Tableau12[],3,FALSE)</f>
        <v>#N/A</v>
      </c>
      <c r="T147" s="75"/>
      <c r="Y147" t="str">
        <f>IF(BD_Soumission!$U147&gt;0,(BD_Soumission!$X147-BD_Soumission!$W147)*24,"")</f>
        <v/>
      </c>
      <c r="Z147" s="264"/>
      <c r="AA147" s="122">
        <f>IF(BD_Soumission!$U147&gt;0,IF(BD_Soumission!$V147&gt;0,BD_Soumission!$Y147*BD_Soumission!$V147*BD_Soumission!$Z147,BD_Soumission!$Y147*BD_Soumission!$Z147),0)</f>
        <v>0</v>
      </c>
      <c r="AB147" s="75"/>
      <c r="AG147" t="str">
        <f>IF(BD_Soumission!$AC147&gt;0,(BD_Soumission!$AF147-BD_Soumission!$AE147)*24,"")</f>
        <v/>
      </c>
      <c r="AH147" s="125"/>
      <c r="AI147" s="122">
        <f>IF(BD_Soumission!$AC147&gt;0,IF(BD_Soumission!$AD147&gt;0,BD_Soumission!$AG147*BD_Soumission!$AD147*BD_Soumission!$AH147,BD_Soumission!$AG147*BD_Soumission!$AH147),0)</f>
        <v>0</v>
      </c>
      <c r="AJ147" s="75"/>
      <c r="AO147" t="str">
        <f>IF(BD_Soumission!$AK147&gt;0,(BD_Soumission!$AN147-BD_Soumission!$AM147)*24,"")</f>
        <v/>
      </c>
      <c r="AP147" s="125"/>
      <c r="AQ147" s="122">
        <f>IF(BD_Soumission!$AK147&gt;0,IF(BD_Soumission!$AL147&gt;0,BD_Soumission!$AO147*BD_Soumission!$AL147*BD_Soumission!$AP147,BD_Soumission!$AO147*BD_Soumission!$AP147),0)</f>
        <v>0</v>
      </c>
      <c r="AR147" s="75"/>
      <c r="AW147" t="str">
        <f>IF(BD_Soumission!$AS147&gt;0,(BD_Soumission!$AV147-BD_Soumission!$AU147)*24,"")</f>
        <v/>
      </c>
      <c r="AX147" s="125"/>
      <c r="AY147" s="122">
        <f>IF(BD_Soumission!$AS147&gt;0,IF(BD_Soumission!$AT147&gt;0,BD_Soumission!$AW147*BD_Soumission!$AT147*BD_Soumission!$AX147,BD_Soumission!$AW147*BD_Soumission!$AX147),0)</f>
        <v>0</v>
      </c>
      <c r="AZ147" s="75"/>
      <c r="BF147" s="125"/>
      <c r="BG147" s="122">
        <f>IF(BD_Soumission!$BA147&gt;0,IF(BD_Soumission!$BB147&gt;0,BD_Soumission!$BE147*BD_Soumission!$BB147*BD_Soumission!$BF147,BD_Soumission!$BE147*BD_Soumission!$BF147),0)</f>
        <v>0</v>
      </c>
      <c r="BH147" s="75"/>
      <c r="BM147" t="str">
        <f>IF(BD_Soumission!$BI147&gt;0,(BD_Soumission!$BL147-BD_Soumission!$BK147)*24,"")</f>
        <v/>
      </c>
      <c r="BN147" s="125"/>
      <c r="BO147" s="122">
        <f>IF(BD_Soumission!$BI147&gt;0,IF(BD_Soumission!$BJ147&gt;0,BD_Soumission!$BM147*BD_Soumission!$BJ147*BD_Soumission!$BN147,BD_Soumission!$BM147*BD_Soumission!$BN147),0)</f>
        <v>0</v>
      </c>
      <c r="BP147" s="75"/>
      <c r="BU147" t="str">
        <f>IF(BD_Soumission!$BQ147&gt;0,(BD_Soumission!$BT147-BD_Soumission!$BS147)*24,"")</f>
        <v/>
      </c>
      <c r="BV147" s="125"/>
      <c r="BW147" s="122">
        <f>IF(BD_Soumission!$BQ147&gt;0,IF(BD_Soumission!$BR147&gt;0,BD_Soumission!$BU147*BD_Soumission!$BR147*BD_Soumission!$BV147,BD_Soumission!$BU147*BD_Soumission!$BV147),0)</f>
        <v>0</v>
      </c>
      <c r="BX147" s="75"/>
      <c r="CC147" t="str">
        <f>IF(BD_Soumission!$BY147&gt;0,(BD_Soumission!$CB147-BD_Soumission!$CA147)*24,"")</f>
        <v/>
      </c>
      <c r="CD147" s="125"/>
      <c r="CE147" s="122">
        <f>IF(BD_Soumission!$BY147&gt;0,IF(BD_Soumission!$BZ147&gt;0,BD_Soumission!$CC147*BD_Soumission!$BZ147*BD_Soumission!$CD147,BD_Soumission!$CC147*BD_Soumission!$CD147),0)</f>
        <v>0</v>
      </c>
      <c r="CF147" s="75"/>
      <c r="CK147" t="str">
        <f>IF(BD_Soumission!$CG147&gt;0,(BD_Soumission!$CJ147-BD_Soumission!$CI147)*24,"")</f>
        <v/>
      </c>
      <c r="CL147" s="125"/>
      <c r="CM147" s="122">
        <f>IF(BD_Soumission!$CG147&gt;0,IF(BD_Soumission!$CH147&gt;0,BD_Soumission!$CK147*BD_Soumission!$CH147*BD_Soumission!$CL147,BD_Soumission!$CK147*BD_Soumission!$CL147),0)</f>
        <v>0</v>
      </c>
      <c r="CN147" s="75"/>
      <c r="CS147" t="str">
        <f>IF(BD_Soumission!$CO147&gt;0,(BD_Soumission!$CR147-BD_Soumission!$CQ147)*24,"")</f>
        <v/>
      </c>
      <c r="CT147" s="125"/>
      <c r="CU147" s="122">
        <f>IF(BD_Soumission!$CO147&gt;0,IF(BD_Soumission!$CP147&gt;0,BD_Soumission!$CS147*BD_Soumission!$CP147*BD_Soumission!$CT147,BD_Soumission!$CS147*BD_Soumission!$CT147),0)</f>
        <v>0</v>
      </c>
      <c r="CV147" s="75"/>
      <c r="DA147" t="str">
        <f>IF(BD_Soumission!$CW147&gt;0,(BD_Soumission!$CZ147-BD_Soumission!$CY147)*24,"")</f>
        <v/>
      </c>
      <c r="DB147" s="125"/>
      <c r="DC147" s="122">
        <f>IF(BD_Soumission!$CW147&gt;0,IF(BD_Soumission!$CX147&gt;0,BD_Soumission!$DA147*BD_Soumission!$CX147*BD_Soumission!$DB147,BD_Soumission!$DA147*BD_Soumission!$DB147),0)</f>
        <v>0</v>
      </c>
      <c r="DD147" s="75"/>
      <c r="DI147" t="str">
        <f>IF(BD_Soumission!$DE147&gt;0,(BD_Soumission!$DH147-BD_Soumission!$DG147)*24,"")</f>
        <v/>
      </c>
      <c r="DJ147" s="125"/>
      <c r="DK147" s="122">
        <f>IF(BD_Soumission!$DE147&gt;0,IF(BD_Soumission!$DF147&gt;0,BD_Soumission!$DI147*BD_Soumission!$DF147*BD_Soumission!$DJ147,BD_Soumission!$DI147*BD_Soumission!$DJ147),0)</f>
        <v>0</v>
      </c>
      <c r="DL147" s="75"/>
      <c r="DQ147" t="str">
        <f>IF(BD_Soumission!$DM147&gt;0,(BD_Soumission!$DP147-BD_Soumission!$DO147)*24,"")</f>
        <v/>
      </c>
      <c r="DR147" s="125"/>
      <c r="DS147" s="122">
        <f>IF(BD_Soumission!$DM147&gt;0,IF(BD_Soumission!$DN147&gt;0,BD_Soumission!$DQ147*BD_Soumission!$DN147*BD_Soumission!$DR147,BD_Soumission!$DQ147*BD_Soumission!$DR147),0)</f>
        <v>0</v>
      </c>
      <c r="DT147" s="75"/>
      <c r="DY147" t="str">
        <f>IF(BD_Soumission!$DU147&gt;0,(BD_Soumission!$DX147-BD_Soumission!$DW147)*24,"")</f>
        <v/>
      </c>
      <c r="DZ147" s="125"/>
      <c r="EA147" s="122">
        <f>IF(BD_Soumission!$DU147&gt;0,IF(BD_Soumission!$DV147&gt;0,BD_Soumission!$DY147*BD_Soumission!$DV147*BD_Soumission!$DZ147,BD_Soumission!$DY147*BD_Soumission!$DZ147),0)</f>
        <v>0</v>
      </c>
      <c r="EE147" s="122">
        <f>BD_Soumission!$ED147*BD_Soumission!$EC147</f>
        <v>0</v>
      </c>
      <c r="EI147" s="122">
        <f>BD_Soumission!$EH147*BD_Soumission!$EG147</f>
        <v>0</v>
      </c>
      <c r="EM147" s="122">
        <f>BD_Soumission!$EL147*BD_Soumission!$EK147</f>
        <v>0</v>
      </c>
      <c r="EQ147" s="122">
        <f>BD_Soumission!$EP147*BD_Soumission!$EO147</f>
        <v>0</v>
      </c>
      <c r="ET147" s="122">
        <f>IF(BD_Soumission!$ER147&gt;0,BD_Soumission!$ER147*BD_Soumission!$ES147,0)</f>
        <v>0</v>
      </c>
      <c r="EW147" s="122">
        <f>BD_Soumission!$EU147*0.09975</f>
        <v>0</v>
      </c>
      <c r="EY147" s="47" t="e">
        <f>VLOOKUP(BD_Soumission!$C147,Tableau12[],9,FALSE)</f>
        <v>#N/A</v>
      </c>
    </row>
    <row r="148" spans="1:156" ht="18.75">
      <c r="A148" s="273"/>
      <c r="B148" s="273"/>
      <c r="C148" s="273"/>
      <c r="D148" s="285"/>
      <c r="E148" s="273" t="e">
        <f>VLOOKUP(BD_Soumission!$C148,Tableau12[],6,FALSE)</f>
        <v>#N/A</v>
      </c>
      <c r="F148" s="273" t="e">
        <f>VLOOKUP(BD_Soumission!$C148,Tableau12[],93,FALSE)</f>
        <v>#N/A</v>
      </c>
      <c r="G148" s="273" t="e">
        <f>VLOOKUP(BD_Soumission!$C148,Tableau12[],2,FALSE)</f>
        <v>#N/A</v>
      </c>
      <c r="H148" s="273" t="e">
        <f>VLOOKUP(BD_Soumission!$G148,Tableau_client[],2,FALSE)</f>
        <v>#N/A</v>
      </c>
      <c r="I148" s="273" t="e">
        <f>VLOOKUP(BD_Soumission!$G148,Tableau_client[],3,FALSE)</f>
        <v>#N/A</v>
      </c>
      <c r="J148" s="273" t="e">
        <f>VLOOKUP(BD_Soumission!$G148,Tableau_client[],4,FALSE)</f>
        <v>#N/A</v>
      </c>
      <c r="K148" s="273" t="e">
        <f>VLOOKUP(BD_Soumission!$G148,Tableau_client[],6,FALSE)</f>
        <v>#N/A</v>
      </c>
      <c r="L148" s="273" t="e">
        <f>VLOOKUP(BD_Soumission!$C148,Tableau12[],44,FALSE)</f>
        <v>#N/A</v>
      </c>
      <c r="M148" s="273" t="e">
        <f>VLOOKUP(BD_Soumission!$C148,Tableau12[],45,FALSE)</f>
        <v>#N/A</v>
      </c>
      <c r="N148" s="273" t="e">
        <f>VLOOKUP(BD_Soumission!$G148,Tableau_client[],5,FALSE)</f>
        <v>#N/A</v>
      </c>
      <c r="O148" s="273" t="e">
        <f>VLOOKUP(BD_Soumission!$G148,Tableau_client[],7,FALSE)</f>
        <v>#N/A</v>
      </c>
      <c r="P148" s="273" t="e">
        <f>VLOOKUP(BD_Soumission!$C148,Tableau12[],7,FALSE)</f>
        <v>#N/A</v>
      </c>
      <c r="Q148" s="273" t="e">
        <f>VLOOKUP(BD_Soumission!$C148,Tableau12[],8,FALSE)</f>
        <v>#N/A</v>
      </c>
      <c r="R148" s="286"/>
      <c r="S148" s="273" t="e">
        <f>VLOOKUP(BD_Soumission!$C148,Tableau12[],3,FALSE)</f>
        <v>#N/A</v>
      </c>
      <c r="T148" s="285"/>
      <c r="U148" s="273"/>
      <c r="V148" s="273"/>
      <c r="W148" s="273"/>
      <c r="X148" s="273"/>
      <c r="Y148" s="273" t="str">
        <f>IF(BD_Soumission!$U148&gt;0,(BD_Soumission!$X148-BD_Soumission!$W148)*24,"")</f>
        <v/>
      </c>
      <c r="Z148" s="264"/>
      <c r="AA148" s="290">
        <f>IF(BD_Soumission!$U148&gt;0,IF(BD_Soumission!$V148&gt;0,BD_Soumission!$Y148*BD_Soumission!$V148*BD_Soumission!$Z148,BD_Soumission!$Y148*BD_Soumission!$Z148),0)</f>
        <v>0</v>
      </c>
      <c r="AB148" s="285"/>
      <c r="AC148" s="273"/>
      <c r="AD148" s="273"/>
      <c r="AE148" s="273"/>
      <c r="AF148" s="273"/>
      <c r="AG148" s="273" t="str">
        <f>IF(BD_Soumission!$AC148&gt;0,(BD_Soumission!$AF148-BD_Soumission!$AE148)*24,"")</f>
        <v/>
      </c>
      <c r="AH148" s="125"/>
      <c r="AI148" s="290">
        <f>IF(BD_Soumission!$AC148&gt;0,IF(BD_Soumission!$AD148&gt;0,BD_Soumission!$AG148*BD_Soumission!$AD148*BD_Soumission!$AH148,BD_Soumission!$AG148*BD_Soumission!$AH148),0)</f>
        <v>0</v>
      </c>
      <c r="AJ148" s="285"/>
      <c r="AK148" s="273"/>
      <c r="AL148" s="273"/>
      <c r="AM148" s="273"/>
      <c r="AN148" s="273"/>
      <c r="AO148" s="273" t="str">
        <f>IF(BD_Soumission!$AK148&gt;0,(BD_Soumission!$AN148-BD_Soumission!$AM148)*24,"")</f>
        <v/>
      </c>
      <c r="AP148" s="125"/>
      <c r="AQ148" s="290">
        <f>IF(BD_Soumission!$AK148&gt;0,IF(BD_Soumission!$AL148&gt;0,BD_Soumission!$AO148*BD_Soumission!$AL148*BD_Soumission!$AP148,BD_Soumission!$AO148*BD_Soumission!$AP148),0)</f>
        <v>0</v>
      </c>
      <c r="AR148" s="285"/>
      <c r="AS148" s="273"/>
      <c r="AT148" s="273"/>
      <c r="AU148" s="273"/>
      <c r="AV148" s="273"/>
      <c r="AW148" s="273" t="str">
        <f>IF(BD_Soumission!$AS148&gt;0,(BD_Soumission!$AV148-BD_Soumission!$AU148)*24,"")</f>
        <v/>
      </c>
      <c r="AX148" s="125"/>
      <c r="AY148" s="290">
        <f>IF(BD_Soumission!$AS148&gt;0,IF(BD_Soumission!$AT148&gt;0,BD_Soumission!$AW148*BD_Soumission!$AT148*BD_Soumission!$AX148,BD_Soumission!$AW148*BD_Soumission!$AX148),0)</f>
        <v>0</v>
      </c>
      <c r="AZ148" s="285"/>
      <c r="BA148" s="273"/>
      <c r="BB148" s="273"/>
      <c r="BC148" s="273"/>
      <c r="BD148" s="273"/>
      <c r="BE148" s="273"/>
      <c r="BF148" s="125"/>
      <c r="BG148" s="290">
        <f>IF(BD_Soumission!$BA148&gt;0,IF(BD_Soumission!$BB148&gt;0,BD_Soumission!$BE148*BD_Soumission!$BB148*BD_Soumission!$BF148,BD_Soumission!$BE148*BD_Soumission!$BF148),0)</f>
        <v>0</v>
      </c>
      <c r="BH148" s="285"/>
      <c r="BI148" s="273"/>
      <c r="BJ148" s="273"/>
      <c r="BK148" s="273"/>
      <c r="BL148" s="273"/>
      <c r="BM148" s="273" t="str">
        <f>IF(BD_Soumission!$BI148&gt;0,(BD_Soumission!$BL148-BD_Soumission!$BK148)*24,"")</f>
        <v/>
      </c>
      <c r="BN148" s="125"/>
      <c r="BO148" s="290">
        <f>IF(BD_Soumission!$BI148&gt;0,IF(BD_Soumission!$BJ148&gt;0,BD_Soumission!$BM148*BD_Soumission!$BJ148*BD_Soumission!$BN148,BD_Soumission!$BM148*BD_Soumission!$BN148),0)</f>
        <v>0</v>
      </c>
      <c r="BP148" s="285"/>
      <c r="BQ148" s="273"/>
      <c r="BR148" s="273"/>
      <c r="BS148" s="273"/>
      <c r="BT148" s="273"/>
      <c r="BU148" s="273" t="str">
        <f>IF(BD_Soumission!$BQ148&gt;0,(BD_Soumission!$BT148-BD_Soumission!$BS148)*24,"")</f>
        <v/>
      </c>
      <c r="BV148" s="125"/>
      <c r="BW148" s="290">
        <f>IF(BD_Soumission!$BQ148&gt;0,IF(BD_Soumission!$BR148&gt;0,BD_Soumission!$BU148*BD_Soumission!$BR148*BD_Soumission!$BV148,BD_Soumission!$BU148*BD_Soumission!$BV148),0)</f>
        <v>0</v>
      </c>
      <c r="BX148" s="285"/>
      <c r="BY148" s="273"/>
      <c r="BZ148" s="273"/>
      <c r="CA148" s="273"/>
      <c r="CB148" s="273"/>
      <c r="CC148" s="273" t="str">
        <f>IF(BD_Soumission!$BY148&gt;0,(BD_Soumission!$CB148-BD_Soumission!$CA148)*24,"")</f>
        <v/>
      </c>
      <c r="CD148" s="125"/>
      <c r="CE148" s="290">
        <f>IF(BD_Soumission!$BY148&gt;0,IF(BD_Soumission!$BZ148&gt;0,BD_Soumission!$CC148*BD_Soumission!$BZ148*BD_Soumission!$CD148,BD_Soumission!$CC148*BD_Soumission!$CD148),0)</f>
        <v>0</v>
      </c>
      <c r="CF148" s="285"/>
      <c r="CG148" s="273"/>
      <c r="CH148" s="273"/>
      <c r="CI148" s="273"/>
      <c r="CJ148" s="273"/>
      <c r="CK148" s="273" t="str">
        <f>IF(BD_Soumission!$CG148&gt;0,(BD_Soumission!$CJ148-BD_Soumission!$CI148)*24,"")</f>
        <v/>
      </c>
      <c r="CL148" s="125"/>
      <c r="CM148" s="290">
        <f>IF(BD_Soumission!$CG148&gt;0,IF(BD_Soumission!$CH148&gt;0,BD_Soumission!$CK148*BD_Soumission!$CH148*BD_Soumission!$CL148,BD_Soumission!$CK148*BD_Soumission!$CL148),0)</f>
        <v>0</v>
      </c>
      <c r="CN148" s="285"/>
      <c r="CO148" s="273"/>
      <c r="CP148" s="273"/>
      <c r="CQ148" s="273"/>
      <c r="CR148" s="273"/>
      <c r="CS148" s="273" t="str">
        <f>IF(BD_Soumission!$CO148&gt;0,(BD_Soumission!$CR148-BD_Soumission!$CQ148)*24,"")</f>
        <v/>
      </c>
      <c r="CT148" s="125"/>
      <c r="CU148" s="290">
        <f>IF(BD_Soumission!$CO148&gt;0,IF(BD_Soumission!$CP148&gt;0,BD_Soumission!$CS148*BD_Soumission!$CP148*BD_Soumission!$CT148,BD_Soumission!$CS148*BD_Soumission!$CT148),0)</f>
        <v>0</v>
      </c>
      <c r="CV148" s="285"/>
      <c r="CW148" s="273"/>
      <c r="CX148" s="273"/>
      <c r="CY148" s="273"/>
      <c r="CZ148" s="273"/>
      <c r="DA148" s="273" t="str">
        <f>IF(BD_Soumission!$CW148&gt;0,(BD_Soumission!$CZ148-BD_Soumission!$CY148)*24,"")</f>
        <v/>
      </c>
      <c r="DB148" s="125"/>
      <c r="DC148" s="290">
        <f>IF(BD_Soumission!$CW148&gt;0,IF(BD_Soumission!$CX148&gt;0,BD_Soumission!$DA148*BD_Soumission!$CX148*BD_Soumission!$DB148,BD_Soumission!$DA148*BD_Soumission!$DB148),0)</f>
        <v>0</v>
      </c>
      <c r="DD148" s="285"/>
      <c r="DE148" s="273"/>
      <c r="DF148" s="273"/>
      <c r="DG148" s="273"/>
      <c r="DH148" s="273"/>
      <c r="DI148" s="273" t="str">
        <f>IF(BD_Soumission!$DE148&gt;0,(BD_Soumission!$DH148-BD_Soumission!$DG148)*24,"")</f>
        <v/>
      </c>
      <c r="DJ148" s="125"/>
      <c r="DK148" s="290">
        <f>IF(BD_Soumission!$DE148&gt;0,IF(BD_Soumission!$DF148&gt;0,BD_Soumission!$DI148*BD_Soumission!$DF148*BD_Soumission!$DJ148,BD_Soumission!$DI148*BD_Soumission!$DJ148),0)</f>
        <v>0</v>
      </c>
      <c r="DL148" s="285"/>
      <c r="DM148" s="273"/>
      <c r="DN148" s="273"/>
      <c r="DO148" s="273"/>
      <c r="DP148" s="273"/>
      <c r="DQ148" s="273" t="str">
        <f>IF(BD_Soumission!$DM148&gt;0,(BD_Soumission!$DP148-BD_Soumission!$DO148)*24,"")</f>
        <v/>
      </c>
      <c r="DR148" s="125"/>
      <c r="DS148" s="290">
        <f>IF(BD_Soumission!$DM148&gt;0,IF(BD_Soumission!$DN148&gt;0,BD_Soumission!$DQ148*BD_Soumission!$DN148*BD_Soumission!$DR148,BD_Soumission!$DQ148*BD_Soumission!$DR148),0)</f>
        <v>0</v>
      </c>
      <c r="DT148" s="285"/>
      <c r="DU148" s="273"/>
      <c r="DV148" s="273"/>
      <c r="DW148" s="273"/>
      <c r="DX148" s="273"/>
      <c r="DY148" s="273" t="str">
        <f>IF(BD_Soumission!$DU148&gt;0,(BD_Soumission!$DX148-BD_Soumission!$DW148)*24,"")</f>
        <v/>
      </c>
      <c r="DZ148" s="125"/>
      <c r="EA148" s="290">
        <f>IF(BD_Soumission!$DU148&gt;0,IF(BD_Soumission!$DV148&gt;0,BD_Soumission!$DY148*BD_Soumission!$DV148*BD_Soumission!$DZ148,BD_Soumission!$DY148*BD_Soumission!$DZ148),0)</f>
        <v>0</v>
      </c>
      <c r="EB148" s="273"/>
      <c r="EC148" s="273"/>
      <c r="ED148" s="273"/>
      <c r="EE148" s="290">
        <f>BD_Soumission!$ED148*BD_Soumission!$EC148</f>
        <v>0</v>
      </c>
      <c r="EF148" s="273"/>
      <c r="EG148" s="273"/>
      <c r="EH148" s="273"/>
      <c r="EI148" s="290">
        <f>BD_Soumission!$EH148*BD_Soumission!$EG148</f>
        <v>0</v>
      </c>
      <c r="EJ148" s="273"/>
      <c r="EK148" s="273"/>
      <c r="EL148" s="273"/>
      <c r="EM148" s="290">
        <f>BD_Soumission!$EL148*BD_Soumission!$EK148</f>
        <v>0</v>
      </c>
      <c r="EN148" s="273"/>
      <c r="EO148" s="273"/>
      <c r="EP148" s="273"/>
      <c r="EQ148" s="290">
        <f>BD_Soumission!$EP148*BD_Soumission!$EO148</f>
        <v>0</v>
      </c>
      <c r="ER148" s="273"/>
      <c r="ES148" s="273"/>
      <c r="ET148" s="290">
        <f>IF(BD_Soumission!$ER148&gt;0,BD_Soumission!$ER148*BD_Soumission!$ES148,0)</f>
        <v>0</v>
      </c>
      <c r="EU148" s="273"/>
      <c r="EV148" s="273"/>
      <c r="EW148" s="290">
        <f>BD_Soumission!$EU148*0.09975</f>
        <v>0</v>
      </c>
      <c r="EX148" s="273"/>
      <c r="EY148" s="292" t="e">
        <f>VLOOKUP(BD_Soumission!$C148,Tableau12[],9,FALSE)</f>
        <v>#N/A</v>
      </c>
      <c r="EZ148" s="273"/>
    </row>
    <row r="149" spans="1:156" ht="18.75">
      <c r="D149" s="75"/>
      <c r="E149" t="e">
        <f>VLOOKUP(BD_Soumission!$C149,Tableau12[],6,FALSE)</f>
        <v>#N/A</v>
      </c>
      <c r="F149" t="e">
        <f>VLOOKUP(BD_Soumission!$C149,Tableau12[],93,FALSE)</f>
        <v>#N/A</v>
      </c>
      <c r="G149" t="e">
        <f>VLOOKUP(BD_Soumission!$C149,Tableau12[],2,FALSE)</f>
        <v>#N/A</v>
      </c>
      <c r="H149" t="e">
        <f>VLOOKUP(BD_Soumission!$G149,Tableau_client[],2,FALSE)</f>
        <v>#N/A</v>
      </c>
      <c r="I149" t="e">
        <f>VLOOKUP(BD_Soumission!$G149,Tableau_client[],3,FALSE)</f>
        <v>#N/A</v>
      </c>
      <c r="J149" t="e">
        <f>VLOOKUP(BD_Soumission!$G149,Tableau_client[],4,FALSE)</f>
        <v>#N/A</v>
      </c>
      <c r="K149" t="e">
        <f>VLOOKUP(BD_Soumission!$G149,Tableau_client[],6,FALSE)</f>
        <v>#N/A</v>
      </c>
      <c r="L149" t="e">
        <f>VLOOKUP(BD_Soumission!$C149,Tableau12[],44,FALSE)</f>
        <v>#N/A</v>
      </c>
      <c r="M149" t="e">
        <f>VLOOKUP(BD_Soumission!$C149,Tableau12[],45,FALSE)</f>
        <v>#N/A</v>
      </c>
      <c r="N149" t="e">
        <f>VLOOKUP(BD_Soumission!$G149,Tableau_client[],5,FALSE)</f>
        <v>#N/A</v>
      </c>
      <c r="O149" t="e">
        <f>VLOOKUP(BD_Soumission!$G149,Tableau_client[],7,FALSE)</f>
        <v>#N/A</v>
      </c>
      <c r="P149" t="e">
        <f>VLOOKUP(BD_Soumission!$C149,Tableau12[],7,FALSE)</f>
        <v>#N/A</v>
      </c>
      <c r="Q149" t="e">
        <f>VLOOKUP(BD_Soumission!$C149,Tableau12[],8,FALSE)</f>
        <v>#N/A</v>
      </c>
      <c r="R149" s="30"/>
      <c r="S149" t="e">
        <f>VLOOKUP(BD_Soumission!$C149,Tableau12[],3,FALSE)</f>
        <v>#N/A</v>
      </c>
      <c r="T149" s="75"/>
      <c r="Y149" t="str">
        <f>IF(BD_Soumission!$U149&gt;0,(BD_Soumission!$X149-BD_Soumission!$W149)*24,"")</f>
        <v/>
      </c>
      <c r="Z149" s="264"/>
      <c r="AA149" s="122">
        <f>IF(BD_Soumission!$U149&gt;0,IF(BD_Soumission!$V149&gt;0,BD_Soumission!$Y149*BD_Soumission!$V149*BD_Soumission!$Z149,BD_Soumission!$Y149*BD_Soumission!$Z149),0)</f>
        <v>0</v>
      </c>
      <c r="AB149" s="75"/>
      <c r="AG149" t="str">
        <f>IF(BD_Soumission!$AC149&gt;0,(BD_Soumission!$AF149-BD_Soumission!$AE149)*24,"")</f>
        <v/>
      </c>
      <c r="AH149" s="125"/>
      <c r="AI149" s="122">
        <f>IF(BD_Soumission!$AC149&gt;0,IF(BD_Soumission!$AD149&gt;0,BD_Soumission!$AG149*BD_Soumission!$AD149*BD_Soumission!$AH149,BD_Soumission!$AG149*BD_Soumission!$AH149),0)</f>
        <v>0</v>
      </c>
      <c r="AJ149" s="75"/>
      <c r="AO149" t="str">
        <f>IF(BD_Soumission!$AK149&gt;0,(BD_Soumission!$AN149-BD_Soumission!$AM149)*24,"")</f>
        <v/>
      </c>
      <c r="AP149" s="125"/>
      <c r="AQ149" s="122">
        <f>IF(BD_Soumission!$AK149&gt;0,IF(BD_Soumission!$AL149&gt;0,BD_Soumission!$AO149*BD_Soumission!$AL149*BD_Soumission!$AP149,BD_Soumission!$AO149*BD_Soumission!$AP149),0)</f>
        <v>0</v>
      </c>
      <c r="AR149" s="75"/>
      <c r="AW149" t="str">
        <f>IF(BD_Soumission!$AS149&gt;0,(BD_Soumission!$AV149-BD_Soumission!$AU149)*24,"")</f>
        <v/>
      </c>
      <c r="AX149" s="125"/>
      <c r="AY149" s="122">
        <f>IF(BD_Soumission!$AS149&gt;0,IF(BD_Soumission!$AT149&gt;0,BD_Soumission!$AW149*BD_Soumission!$AT149*BD_Soumission!$AX149,BD_Soumission!$AW149*BD_Soumission!$AX149),0)</f>
        <v>0</v>
      </c>
      <c r="AZ149" s="75"/>
      <c r="BF149" s="125"/>
      <c r="BG149" s="122">
        <f>IF(BD_Soumission!$BA149&gt;0,IF(BD_Soumission!$BB149&gt;0,BD_Soumission!$BE149*BD_Soumission!$BB149*BD_Soumission!$BF149,BD_Soumission!$BE149*BD_Soumission!$BF149),0)</f>
        <v>0</v>
      </c>
      <c r="BH149" s="75"/>
      <c r="BM149" t="str">
        <f>IF(BD_Soumission!$BI149&gt;0,(BD_Soumission!$BL149-BD_Soumission!$BK149)*24,"")</f>
        <v/>
      </c>
      <c r="BN149" s="125"/>
      <c r="BO149" s="122">
        <f>IF(BD_Soumission!$BI149&gt;0,IF(BD_Soumission!$BJ149&gt;0,BD_Soumission!$BM149*BD_Soumission!$BJ149*BD_Soumission!$BN149,BD_Soumission!$BM149*BD_Soumission!$BN149),0)</f>
        <v>0</v>
      </c>
      <c r="BP149" s="75"/>
      <c r="BU149" t="str">
        <f>IF(BD_Soumission!$BQ149&gt;0,(BD_Soumission!$BT149-BD_Soumission!$BS149)*24,"")</f>
        <v/>
      </c>
      <c r="BV149" s="125"/>
      <c r="BW149" s="122">
        <f>IF(BD_Soumission!$BQ149&gt;0,IF(BD_Soumission!$BR149&gt;0,BD_Soumission!$BU149*BD_Soumission!$BR149*BD_Soumission!$BV149,BD_Soumission!$BU149*BD_Soumission!$BV149),0)</f>
        <v>0</v>
      </c>
      <c r="BX149" s="75"/>
      <c r="CC149" t="str">
        <f>IF(BD_Soumission!$BY149&gt;0,(BD_Soumission!$CB149-BD_Soumission!$CA149)*24,"")</f>
        <v/>
      </c>
      <c r="CD149" s="125"/>
      <c r="CE149" s="122">
        <f>IF(BD_Soumission!$BY149&gt;0,IF(BD_Soumission!$BZ149&gt;0,BD_Soumission!$CC149*BD_Soumission!$BZ149*BD_Soumission!$CD149,BD_Soumission!$CC149*BD_Soumission!$CD149),0)</f>
        <v>0</v>
      </c>
      <c r="CF149" s="75"/>
      <c r="CK149" t="str">
        <f>IF(BD_Soumission!$CG149&gt;0,(BD_Soumission!$CJ149-BD_Soumission!$CI149)*24,"")</f>
        <v/>
      </c>
      <c r="CL149" s="125"/>
      <c r="CM149" s="122">
        <f>IF(BD_Soumission!$CG149&gt;0,IF(BD_Soumission!$CH149&gt;0,BD_Soumission!$CK149*BD_Soumission!$CH149*BD_Soumission!$CL149,BD_Soumission!$CK149*BD_Soumission!$CL149),0)</f>
        <v>0</v>
      </c>
      <c r="CN149" s="75"/>
      <c r="CS149" t="str">
        <f>IF(BD_Soumission!$CO149&gt;0,(BD_Soumission!$CR149-BD_Soumission!$CQ149)*24,"")</f>
        <v/>
      </c>
      <c r="CT149" s="125"/>
      <c r="CU149" s="122">
        <f>IF(BD_Soumission!$CO149&gt;0,IF(BD_Soumission!$CP149&gt;0,BD_Soumission!$CS149*BD_Soumission!$CP149*BD_Soumission!$CT149,BD_Soumission!$CS149*BD_Soumission!$CT149),0)</f>
        <v>0</v>
      </c>
      <c r="CV149" s="75"/>
      <c r="DA149" t="str">
        <f>IF(BD_Soumission!$CW149&gt;0,(BD_Soumission!$CZ149-BD_Soumission!$CY149)*24,"")</f>
        <v/>
      </c>
      <c r="DB149" s="125"/>
      <c r="DC149" s="122">
        <f>IF(BD_Soumission!$CW149&gt;0,IF(BD_Soumission!$CX149&gt;0,BD_Soumission!$DA149*BD_Soumission!$CX149*BD_Soumission!$DB149,BD_Soumission!$DA149*BD_Soumission!$DB149),0)</f>
        <v>0</v>
      </c>
      <c r="DD149" s="75"/>
      <c r="DI149" t="str">
        <f>IF(BD_Soumission!$DE149&gt;0,(BD_Soumission!$DH149-BD_Soumission!$DG149)*24,"")</f>
        <v/>
      </c>
      <c r="DJ149" s="125"/>
      <c r="DK149" s="122">
        <f>IF(BD_Soumission!$DE149&gt;0,IF(BD_Soumission!$DF149&gt;0,BD_Soumission!$DI149*BD_Soumission!$DF149*BD_Soumission!$DJ149,BD_Soumission!$DI149*BD_Soumission!$DJ149),0)</f>
        <v>0</v>
      </c>
      <c r="DL149" s="75"/>
      <c r="DQ149" t="str">
        <f>IF(BD_Soumission!$DM149&gt;0,(BD_Soumission!$DP149-BD_Soumission!$DO149)*24,"")</f>
        <v/>
      </c>
      <c r="DR149" s="125"/>
      <c r="DS149" s="122">
        <f>IF(BD_Soumission!$DM149&gt;0,IF(BD_Soumission!$DN149&gt;0,BD_Soumission!$DQ149*BD_Soumission!$DN149*BD_Soumission!$DR149,BD_Soumission!$DQ149*BD_Soumission!$DR149),0)</f>
        <v>0</v>
      </c>
      <c r="DT149" s="75"/>
      <c r="DY149" t="str">
        <f>IF(BD_Soumission!$DU149&gt;0,(BD_Soumission!$DX149-BD_Soumission!$DW149)*24,"")</f>
        <v/>
      </c>
      <c r="DZ149" s="125"/>
      <c r="EA149" s="122">
        <f>IF(BD_Soumission!$DU149&gt;0,IF(BD_Soumission!$DV149&gt;0,BD_Soumission!$DY149*BD_Soumission!$DV149*BD_Soumission!$DZ149,BD_Soumission!$DY149*BD_Soumission!$DZ149),0)</f>
        <v>0</v>
      </c>
      <c r="EE149" s="122">
        <f>BD_Soumission!$ED149*BD_Soumission!$EC149</f>
        <v>0</v>
      </c>
      <c r="EI149" s="122">
        <f>BD_Soumission!$EH149*BD_Soumission!$EG149</f>
        <v>0</v>
      </c>
      <c r="EM149" s="122">
        <f>BD_Soumission!$EL149*BD_Soumission!$EK149</f>
        <v>0</v>
      </c>
      <c r="EQ149" s="122">
        <f>BD_Soumission!$EP149*BD_Soumission!$EO149</f>
        <v>0</v>
      </c>
      <c r="ET149" s="122">
        <f>IF(BD_Soumission!$ER149&gt;0,BD_Soumission!$ER149*BD_Soumission!$ES149,0)</f>
        <v>0</v>
      </c>
      <c r="EW149" s="122">
        <f>BD_Soumission!$EU149*0.09975</f>
        <v>0</v>
      </c>
      <c r="EY149" s="47" t="e">
        <f>VLOOKUP(BD_Soumission!$C149,Tableau12[],9,FALSE)</f>
        <v>#N/A</v>
      </c>
    </row>
    <row r="150" spans="1:156" ht="18.75">
      <c r="A150" s="273"/>
      <c r="B150" s="273"/>
      <c r="C150" s="273"/>
      <c r="D150" s="285"/>
      <c r="E150" s="273" t="e">
        <f>VLOOKUP(BD_Soumission!$C150,Tableau12[],6,FALSE)</f>
        <v>#N/A</v>
      </c>
      <c r="F150" s="273" t="e">
        <f>VLOOKUP(BD_Soumission!$C150,Tableau12[],93,FALSE)</f>
        <v>#N/A</v>
      </c>
      <c r="G150" s="273" t="e">
        <f>VLOOKUP(BD_Soumission!$C150,Tableau12[],2,FALSE)</f>
        <v>#N/A</v>
      </c>
      <c r="H150" s="273" t="e">
        <f>VLOOKUP(BD_Soumission!$G150,Tableau_client[],2,FALSE)</f>
        <v>#N/A</v>
      </c>
      <c r="I150" s="273" t="e">
        <f>VLOOKUP(BD_Soumission!$G150,Tableau_client[],3,FALSE)</f>
        <v>#N/A</v>
      </c>
      <c r="J150" s="273" t="e">
        <f>VLOOKUP(BD_Soumission!$G150,Tableau_client[],4,FALSE)</f>
        <v>#N/A</v>
      </c>
      <c r="K150" s="273" t="e">
        <f>VLOOKUP(BD_Soumission!$G150,Tableau_client[],6,FALSE)</f>
        <v>#N/A</v>
      </c>
      <c r="L150" s="273" t="e">
        <f>VLOOKUP(BD_Soumission!$C150,Tableau12[],44,FALSE)</f>
        <v>#N/A</v>
      </c>
      <c r="M150" s="273" t="e">
        <f>VLOOKUP(BD_Soumission!$C150,Tableau12[],45,FALSE)</f>
        <v>#N/A</v>
      </c>
      <c r="N150" s="273" t="e">
        <f>VLOOKUP(BD_Soumission!$G150,Tableau_client[],5,FALSE)</f>
        <v>#N/A</v>
      </c>
      <c r="O150" s="273" t="e">
        <f>VLOOKUP(BD_Soumission!$G150,Tableau_client[],7,FALSE)</f>
        <v>#N/A</v>
      </c>
      <c r="P150" s="273" t="e">
        <f>VLOOKUP(BD_Soumission!$C150,Tableau12[],7,FALSE)</f>
        <v>#N/A</v>
      </c>
      <c r="Q150" s="273" t="e">
        <f>VLOOKUP(BD_Soumission!$C150,Tableau12[],8,FALSE)</f>
        <v>#N/A</v>
      </c>
      <c r="R150" s="286"/>
      <c r="S150" s="273" t="e">
        <f>VLOOKUP(BD_Soumission!$C150,Tableau12[],3,FALSE)</f>
        <v>#N/A</v>
      </c>
      <c r="T150" s="285"/>
      <c r="U150" s="273"/>
      <c r="V150" s="273"/>
      <c r="W150" s="273"/>
      <c r="X150" s="273"/>
      <c r="Y150" s="273" t="str">
        <f>IF(BD_Soumission!$U150&gt;0,(BD_Soumission!$X150-BD_Soumission!$W150)*24,"")</f>
        <v/>
      </c>
      <c r="Z150" s="264"/>
      <c r="AA150" s="290">
        <f>IF(BD_Soumission!$U150&gt;0,IF(BD_Soumission!$V150&gt;0,BD_Soumission!$Y150*BD_Soumission!$V150*BD_Soumission!$Z150,BD_Soumission!$Y150*BD_Soumission!$Z150),0)</f>
        <v>0</v>
      </c>
      <c r="AB150" s="285"/>
      <c r="AC150" s="273"/>
      <c r="AD150" s="273"/>
      <c r="AE150" s="273"/>
      <c r="AF150" s="273"/>
      <c r="AG150" s="273" t="str">
        <f>IF(BD_Soumission!$AC150&gt;0,(BD_Soumission!$AF150-BD_Soumission!$AE150)*24,"")</f>
        <v/>
      </c>
      <c r="AH150" s="125"/>
      <c r="AI150" s="290">
        <f>IF(BD_Soumission!$AC150&gt;0,IF(BD_Soumission!$AD150&gt;0,BD_Soumission!$AG150*BD_Soumission!$AD150*BD_Soumission!$AH150,BD_Soumission!$AG150*BD_Soumission!$AH150),0)</f>
        <v>0</v>
      </c>
      <c r="AJ150" s="285"/>
      <c r="AK150" s="273"/>
      <c r="AL150" s="273"/>
      <c r="AM150" s="273"/>
      <c r="AN150" s="273"/>
      <c r="AO150" s="273" t="str">
        <f>IF(BD_Soumission!$AK150&gt;0,(BD_Soumission!$AN150-BD_Soumission!$AM150)*24,"")</f>
        <v/>
      </c>
      <c r="AP150" s="125"/>
      <c r="AQ150" s="290">
        <f>IF(BD_Soumission!$AK150&gt;0,IF(BD_Soumission!$AL150&gt;0,BD_Soumission!$AO150*BD_Soumission!$AL150*BD_Soumission!$AP150,BD_Soumission!$AO150*BD_Soumission!$AP150),0)</f>
        <v>0</v>
      </c>
      <c r="AR150" s="285"/>
      <c r="AS150" s="273"/>
      <c r="AT150" s="273"/>
      <c r="AU150" s="273"/>
      <c r="AV150" s="273"/>
      <c r="AW150" s="273" t="str">
        <f>IF(BD_Soumission!$AS150&gt;0,(BD_Soumission!$AV150-BD_Soumission!$AU150)*24,"")</f>
        <v/>
      </c>
      <c r="AX150" s="125"/>
      <c r="AY150" s="290">
        <f>IF(BD_Soumission!$AS150&gt;0,IF(BD_Soumission!$AT150&gt;0,BD_Soumission!$AW150*BD_Soumission!$AT150*BD_Soumission!$AX150,BD_Soumission!$AW150*BD_Soumission!$AX150),0)</f>
        <v>0</v>
      </c>
      <c r="AZ150" s="285"/>
      <c r="BA150" s="273"/>
      <c r="BB150" s="273"/>
      <c r="BC150" s="273"/>
      <c r="BD150" s="273"/>
      <c r="BE150" s="273"/>
      <c r="BF150" s="125"/>
      <c r="BG150" s="290">
        <f>IF(BD_Soumission!$BA150&gt;0,IF(BD_Soumission!$BB150&gt;0,BD_Soumission!$BE150*BD_Soumission!$BB150*BD_Soumission!$BF150,BD_Soumission!$BE150*BD_Soumission!$BF150),0)</f>
        <v>0</v>
      </c>
      <c r="BH150" s="285"/>
      <c r="BI150" s="273"/>
      <c r="BJ150" s="273"/>
      <c r="BK150" s="273"/>
      <c r="BL150" s="273"/>
      <c r="BM150" s="273" t="str">
        <f>IF(BD_Soumission!$BI150&gt;0,(BD_Soumission!$BL150-BD_Soumission!$BK150)*24,"")</f>
        <v/>
      </c>
      <c r="BN150" s="125"/>
      <c r="BO150" s="290">
        <f>IF(BD_Soumission!$BI150&gt;0,IF(BD_Soumission!$BJ150&gt;0,BD_Soumission!$BM150*BD_Soumission!$BJ150*BD_Soumission!$BN150,BD_Soumission!$BM150*BD_Soumission!$BN150),0)</f>
        <v>0</v>
      </c>
      <c r="BP150" s="285"/>
      <c r="BQ150" s="273"/>
      <c r="BR150" s="273"/>
      <c r="BS150" s="273"/>
      <c r="BT150" s="273"/>
      <c r="BU150" s="273" t="str">
        <f>IF(BD_Soumission!$BQ150&gt;0,(BD_Soumission!$BT150-BD_Soumission!$BS150)*24,"")</f>
        <v/>
      </c>
      <c r="BV150" s="125"/>
      <c r="BW150" s="290">
        <f>IF(BD_Soumission!$BQ150&gt;0,IF(BD_Soumission!$BR150&gt;0,BD_Soumission!$BU150*BD_Soumission!$BR150*BD_Soumission!$BV150,BD_Soumission!$BU150*BD_Soumission!$BV150),0)</f>
        <v>0</v>
      </c>
      <c r="BX150" s="285"/>
      <c r="BY150" s="273"/>
      <c r="BZ150" s="273"/>
      <c r="CA150" s="273"/>
      <c r="CB150" s="273"/>
      <c r="CC150" s="273" t="str">
        <f>IF(BD_Soumission!$BY150&gt;0,(BD_Soumission!$CB150-BD_Soumission!$CA150)*24,"")</f>
        <v/>
      </c>
      <c r="CD150" s="125"/>
      <c r="CE150" s="290">
        <f>IF(BD_Soumission!$BY150&gt;0,IF(BD_Soumission!$BZ150&gt;0,BD_Soumission!$CC150*BD_Soumission!$BZ150*BD_Soumission!$CD150,BD_Soumission!$CC150*BD_Soumission!$CD150),0)</f>
        <v>0</v>
      </c>
      <c r="CF150" s="285"/>
      <c r="CG150" s="273"/>
      <c r="CH150" s="273"/>
      <c r="CI150" s="273"/>
      <c r="CJ150" s="273"/>
      <c r="CK150" s="273" t="str">
        <f>IF(BD_Soumission!$CG150&gt;0,(BD_Soumission!$CJ150-BD_Soumission!$CI150)*24,"")</f>
        <v/>
      </c>
      <c r="CL150" s="125"/>
      <c r="CM150" s="290">
        <f>IF(BD_Soumission!$CG150&gt;0,IF(BD_Soumission!$CH150&gt;0,BD_Soumission!$CK150*BD_Soumission!$CH150*BD_Soumission!$CL150,BD_Soumission!$CK150*BD_Soumission!$CL150),0)</f>
        <v>0</v>
      </c>
      <c r="CN150" s="285"/>
      <c r="CO150" s="273"/>
      <c r="CP150" s="273"/>
      <c r="CQ150" s="273"/>
      <c r="CR150" s="273"/>
      <c r="CS150" s="273" t="str">
        <f>IF(BD_Soumission!$CO150&gt;0,(BD_Soumission!$CR150-BD_Soumission!$CQ150)*24,"")</f>
        <v/>
      </c>
      <c r="CT150" s="125"/>
      <c r="CU150" s="290">
        <f>IF(BD_Soumission!$CO150&gt;0,IF(BD_Soumission!$CP150&gt;0,BD_Soumission!$CS150*BD_Soumission!$CP150*BD_Soumission!$CT150,BD_Soumission!$CS150*BD_Soumission!$CT150),0)</f>
        <v>0</v>
      </c>
      <c r="CV150" s="285"/>
      <c r="CW150" s="273"/>
      <c r="CX150" s="273"/>
      <c r="CY150" s="273"/>
      <c r="CZ150" s="273"/>
      <c r="DA150" s="273" t="str">
        <f>IF(BD_Soumission!$CW150&gt;0,(BD_Soumission!$CZ150-BD_Soumission!$CY150)*24,"")</f>
        <v/>
      </c>
      <c r="DB150" s="125"/>
      <c r="DC150" s="290">
        <f>IF(BD_Soumission!$CW150&gt;0,IF(BD_Soumission!$CX150&gt;0,BD_Soumission!$DA150*BD_Soumission!$CX150*BD_Soumission!$DB150,BD_Soumission!$DA150*BD_Soumission!$DB150),0)</f>
        <v>0</v>
      </c>
      <c r="DD150" s="285"/>
      <c r="DE150" s="273"/>
      <c r="DF150" s="273"/>
      <c r="DG150" s="273"/>
      <c r="DH150" s="273"/>
      <c r="DI150" s="273" t="str">
        <f>IF(BD_Soumission!$DE150&gt;0,(BD_Soumission!$DH150-BD_Soumission!$DG150)*24,"")</f>
        <v/>
      </c>
      <c r="DJ150" s="125"/>
      <c r="DK150" s="290">
        <f>IF(BD_Soumission!$DE150&gt;0,IF(BD_Soumission!$DF150&gt;0,BD_Soumission!$DI150*BD_Soumission!$DF150*BD_Soumission!$DJ150,BD_Soumission!$DI150*BD_Soumission!$DJ150),0)</f>
        <v>0</v>
      </c>
      <c r="DL150" s="285"/>
      <c r="DM150" s="273"/>
      <c r="DN150" s="273"/>
      <c r="DO150" s="273"/>
      <c r="DP150" s="273"/>
      <c r="DQ150" s="273" t="str">
        <f>IF(BD_Soumission!$DM150&gt;0,(BD_Soumission!$DP150-BD_Soumission!$DO150)*24,"")</f>
        <v/>
      </c>
      <c r="DR150" s="125"/>
      <c r="DS150" s="290">
        <f>IF(BD_Soumission!$DM150&gt;0,IF(BD_Soumission!$DN150&gt;0,BD_Soumission!$DQ150*BD_Soumission!$DN150*BD_Soumission!$DR150,BD_Soumission!$DQ150*BD_Soumission!$DR150),0)</f>
        <v>0</v>
      </c>
      <c r="DT150" s="285"/>
      <c r="DU150" s="273"/>
      <c r="DV150" s="273"/>
      <c r="DW150" s="273"/>
      <c r="DX150" s="273"/>
      <c r="DY150" s="273" t="str">
        <f>IF(BD_Soumission!$DU150&gt;0,(BD_Soumission!$DX150-BD_Soumission!$DW150)*24,"")</f>
        <v/>
      </c>
      <c r="DZ150" s="125"/>
      <c r="EA150" s="290">
        <f>IF(BD_Soumission!$DU150&gt;0,IF(BD_Soumission!$DV150&gt;0,BD_Soumission!$DY150*BD_Soumission!$DV150*BD_Soumission!$DZ150,BD_Soumission!$DY150*BD_Soumission!$DZ150),0)</f>
        <v>0</v>
      </c>
      <c r="EB150" s="273"/>
      <c r="EC150" s="273"/>
      <c r="ED150" s="273"/>
      <c r="EE150" s="290">
        <f>BD_Soumission!$ED150*BD_Soumission!$EC150</f>
        <v>0</v>
      </c>
      <c r="EF150" s="273"/>
      <c r="EG150" s="273"/>
      <c r="EH150" s="273"/>
      <c r="EI150" s="290">
        <f>BD_Soumission!$EH150*BD_Soumission!$EG150</f>
        <v>0</v>
      </c>
      <c r="EJ150" s="273"/>
      <c r="EK150" s="273"/>
      <c r="EL150" s="273"/>
      <c r="EM150" s="290">
        <f>BD_Soumission!$EL150*BD_Soumission!$EK150</f>
        <v>0</v>
      </c>
      <c r="EN150" s="273"/>
      <c r="EO150" s="273"/>
      <c r="EP150" s="273"/>
      <c r="EQ150" s="290">
        <f>BD_Soumission!$EP150*BD_Soumission!$EO150</f>
        <v>0</v>
      </c>
      <c r="ER150" s="273"/>
      <c r="ES150" s="273"/>
      <c r="ET150" s="290">
        <f>IF(BD_Soumission!$ER150&gt;0,BD_Soumission!$ER150*BD_Soumission!$ES150,0)</f>
        <v>0</v>
      </c>
      <c r="EU150" s="273"/>
      <c r="EV150" s="273"/>
      <c r="EW150" s="290">
        <f>BD_Soumission!$EU150*0.09975</f>
        <v>0</v>
      </c>
      <c r="EX150" s="273"/>
      <c r="EY150" s="292" t="e">
        <f>VLOOKUP(BD_Soumission!$C150,Tableau12[],9,FALSE)</f>
        <v>#N/A</v>
      </c>
      <c r="EZ150" s="273"/>
    </row>
    <row r="151" spans="1:156" ht="18.75">
      <c r="D151" s="75"/>
      <c r="E151" t="e">
        <f>VLOOKUP(BD_Soumission!$C151,Tableau12[],6,FALSE)</f>
        <v>#N/A</v>
      </c>
      <c r="F151" t="e">
        <f>VLOOKUP(BD_Soumission!$C151,Tableau12[],93,FALSE)</f>
        <v>#N/A</v>
      </c>
      <c r="G151" t="e">
        <f>VLOOKUP(BD_Soumission!$C151,Tableau12[],2,FALSE)</f>
        <v>#N/A</v>
      </c>
      <c r="H151" t="e">
        <f>VLOOKUP(BD_Soumission!$G151,Tableau_client[],2,FALSE)</f>
        <v>#N/A</v>
      </c>
      <c r="I151" t="e">
        <f>VLOOKUP(BD_Soumission!$G151,Tableau_client[],3,FALSE)</f>
        <v>#N/A</v>
      </c>
      <c r="J151" t="e">
        <f>VLOOKUP(BD_Soumission!$G151,Tableau_client[],4,FALSE)</f>
        <v>#N/A</v>
      </c>
      <c r="K151" t="e">
        <f>VLOOKUP(BD_Soumission!$G151,Tableau_client[],6,FALSE)</f>
        <v>#N/A</v>
      </c>
      <c r="L151" t="e">
        <f>VLOOKUP(BD_Soumission!$C151,Tableau12[],44,FALSE)</f>
        <v>#N/A</v>
      </c>
      <c r="M151" t="e">
        <f>VLOOKUP(BD_Soumission!$C151,Tableau12[],45,FALSE)</f>
        <v>#N/A</v>
      </c>
      <c r="N151" t="e">
        <f>VLOOKUP(BD_Soumission!$G151,Tableau_client[],5,FALSE)</f>
        <v>#N/A</v>
      </c>
      <c r="O151" t="e">
        <f>VLOOKUP(BD_Soumission!$G151,Tableau_client[],7,FALSE)</f>
        <v>#N/A</v>
      </c>
      <c r="P151" t="e">
        <f>VLOOKUP(BD_Soumission!$C151,Tableau12[],7,FALSE)</f>
        <v>#N/A</v>
      </c>
      <c r="Q151" t="e">
        <f>VLOOKUP(BD_Soumission!$C151,Tableau12[],8,FALSE)</f>
        <v>#N/A</v>
      </c>
      <c r="R151" s="30"/>
      <c r="S151" t="e">
        <f>VLOOKUP(BD_Soumission!$C151,Tableau12[],3,FALSE)</f>
        <v>#N/A</v>
      </c>
      <c r="T151" s="75"/>
      <c r="Y151" t="str">
        <f>IF(BD_Soumission!$U151&gt;0,(BD_Soumission!$X151-BD_Soumission!$W151)*24,"")</f>
        <v/>
      </c>
      <c r="Z151" s="264"/>
      <c r="AA151" s="122">
        <f>IF(BD_Soumission!$U151&gt;0,IF(BD_Soumission!$V151&gt;0,BD_Soumission!$Y151*BD_Soumission!$V151*BD_Soumission!$Z151,BD_Soumission!$Y151*BD_Soumission!$Z151),0)</f>
        <v>0</v>
      </c>
      <c r="AB151" s="75"/>
      <c r="AG151" t="str">
        <f>IF(BD_Soumission!$AC151&gt;0,(BD_Soumission!$AF151-BD_Soumission!$AE151)*24,"")</f>
        <v/>
      </c>
      <c r="AH151" s="125"/>
      <c r="AI151" s="122">
        <f>IF(BD_Soumission!$AC151&gt;0,IF(BD_Soumission!$AD151&gt;0,BD_Soumission!$AG151*BD_Soumission!$AD151*BD_Soumission!$AH151,BD_Soumission!$AG151*BD_Soumission!$AH151),0)</f>
        <v>0</v>
      </c>
      <c r="AJ151" s="75"/>
      <c r="AO151" t="str">
        <f>IF(BD_Soumission!$AK151&gt;0,(BD_Soumission!$AN151-BD_Soumission!$AM151)*24,"")</f>
        <v/>
      </c>
      <c r="AP151" s="125"/>
      <c r="AQ151" s="122">
        <f>IF(BD_Soumission!$AK151&gt;0,IF(BD_Soumission!$AL151&gt;0,BD_Soumission!$AO151*BD_Soumission!$AL151*BD_Soumission!$AP151,BD_Soumission!$AO151*BD_Soumission!$AP151),0)</f>
        <v>0</v>
      </c>
      <c r="AR151" s="75"/>
      <c r="AW151" t="str">
        <f>IF(BD_Soumission!$AS151&gt;0,(BD_Soumission!$AV151-BD_Soumission!$AU151)*24,"")</f>
        <v/>
      </c>
      <c r="AX151" s="125"/>
      <c r="AY151" s="122">
        <f>IF(BD_Soumission!$AS151&gt;0,IF(BD_Soumission!$AT151&gt;0,BD_Soumission!$AW151*BD_Soumission!$AT151*BD_Soumission!$AX151,BD_Soumission!$AW151*BD_Soumission!$AX151),0)</f>
        <v>0</v>
      </c>
      <c r="AZ151" s="75"/>
      <c r="BF151" s="125"/>
      <c r="BG151" s="122">
        <f>IF(BD_Soumission!$BA151&gt;0,IF(BD_Soumission!$BB151&gt;0,BD_Soumission!$BE151*BD_Soumission!$BB151*BD_Soumission!$BF151,BD_Soumission!$BE151*BD_Soumission!$BF151),0)</f>
        <v>0</v>
      </c>
      <c r="BH151" s="75"/>
      <c r="BM151" t="str">
        <f>IF(BD_Soumission!$BI151&gt;0,(BD_Soumission!$BL151-BD_Soumission!$BK151)*24,"")</f>
        <v/>
      </c>
      <c r="BN151" s="125"/>
      <c r="BO151" s="122">
        <f>IF(BD_Soumission!$BI151&gt;0,IF(BD_Soumission!$BJ151&gt;0,BD_Soumission!$BM151*BD_Soumission!$BJ151*BD_Soumission!$BN151,BD_Soumission!$BM151*BD_Soumission!$BN151),0)</f>
        <v>0</v>
      </c>
      <c r="BP151" s="75"/>
      <c r="BU151" t="str">
        <f>IF(BD_Soumission!$BQ151&gt;0,(BD_Soumission!$BT151-BD_Soumission!$BS151)*24,"")</f>
        <v/>
      </c>
      <c r="BV151" s="125"/>
      <c r="BW151" s="122">
        <f>IF(BD_Soumission!$BQ151&gt;0,IF(BD_Soumission!$BR151&gt;0,BD_Soumission!$BU151*BD_Soumission!$BR151*BD_Soumission!$BV151,BD_Soumission!$BU151*BD_Soumission!$BV151),0)</f>
        <v>0</v>
      </c>
      <c r="BX151" s="75"/>
      <c r="CC151" t="str">
        <f>IF(BD_Soumission!$BY151&gt;0,(BD_Soumission!$CB151-BD_Soumission!$CA151)*24,"")</f>
        <v/>
      </c>
      <c r="CD151" s="125"/>
      <c r="CE151" s="122">
        <f>IF(BD_Soumission!$BY151&gt;0,IF(BD_Soumission!$BZ151&gt;0,BD_Soumission!$CC151*BD_Soumission!$BZ151*BD_Soumission!$CD151,BD_Soumission!$CC151*BD_Soumission!$CD151),0)</f>
        <v>0</v>
      </c>
      <c r="CF151" s="75"/>
      <c r="CK151" t="str">
        <f>IF(BD_Soumission!$CG151&gt;0,(BD_Soumission!$CJ151-BD_Soumission!$CI151)*24,"")</f>
        <v/>
      </c>
      <c r="CL151" s="125"/>
      <c r="CM151" s="122">
        <f>IF(BD_Soumission!$CG151&gt;0,IF(BD_Soumission!$CH151&gt;0,BD_Soumission!$CK151*BD_Soumission!$CH151*BD_Soumission!$CL151,BD_Soumission!$CK151*BD_Soumission!$CL151),0)</f>
        <v>0</v>
      </c>
      <c r="CN151" s="75"/>
      <c r="CS151" t="str">
        <f>IF(BD_Soumission!$CO151&gt;0,(BD_Soumission!$CR151-BD_Soumission!$CQ151)*24,"")</f>
        <v/>
      </c>
      <c r="CT151" s="125"/>
      <c r="CU151" s="122">
        <f>IF(BD_Soumission!$CO151&gt;0,IF(BD_Soumission!$CP151&gt;0,BD_Soumission!$CS151*BD_Soumission!$CP151*BD_Soumission!$CT151,BD_Soumission!$CS151*BD_Soumission!$CT151),0)</f>
        <v>0</v>
      </c>
      <c r="CV151" s="75"/>
      <c r="DA151" t="str">
        <f>IF(BD_Soumission!$CW151&gt;0,(BD_Soumission!$CZ151-BD_Soumission!$CY151)*24,"")</f>
        <v/>
      </c>
      <c r="DB151" s="125"/>
      <c r="DC151" s="122">
        <f>IF(BD_Soumission!$CW151&gt;0,IF(BD_Soumission!$CX151&gt;0,BD_Soumission!$DA151*BD_Soumission!$CX151*BD_Soumission!$DB151,BD_Soumission!$DA151*BD_Soumission!$DB151),0)</f>
        <v>0</v>
      </c>
      <c r="DD151" s="75"/>
      <c r="DI151" t="str">
        <f>IF(BD_Soumission!$DE151&gt;0,(BD_Soumission!$DH151-BD_Soumission!$DG151)*24,"")</f>
        <v/>
      </c>
      <c r="DJ151" s="125"/>
      <c r="DK151" s="122">
        <f>IF(BD_Soumission!$DE151&gt;0,IF(BD_Soumission!$DF151&gt;0,BD_Soumission!$DI151*BD_Soumission!$DF151*BD_Soumission!$DJ151,BD_Soumission!$DI151*BD_Soumission!$DJ151),0)</f>
        <v>0</v>
      </c>
      <c r="DL151" s="75"/>
      <c r="DQ151" t="str">
        <f>IF(BD_Soumission!$DM151&gt;0,(BD_Soumission!$DP151-BD_Soumission!$DO151)*24,"")</f>
        <v/>
      </c>
      <c r="DR151" s="125"/>
      <c r="DS151" s="122">
        <f>IF(BD_Soumission!$DM151&gt;0,IF(BD_Soumission!$DN151&gt;0,BD_Soumission!$DQ151*BD_Soumission!$DN151*BD_Soumission!$DR151,BD_Soumission!$DQ151*BD_Soumission!$DR151),0)</f>
        <v>0</v>
      </c>
      <c r="DT151" s="75"/>
      <c r="DY151" t="str">
        <f>IF(BD_Soumission!$DU151&gt;0,(BD_Soumission!$DX151-BD_Soumission!$DW151)*24,"")</f>
        <v/>
      </c>
      <c r="DZ151" s="125"/>
      <c r="EA151" s="122">
        <f>IF(BD_Soumission!$DU151&gt;0,IF(BD_Soumission!$DV151&gt;0,BD_Soumission!$DY151*BD_Soumission!$DV151*BD_Soumission!$DZ151,BD_Soumission!$DY151*BD_Soumission!$DZ151),0)</f>
        <v>0</v>
      </c>
      <c r="EE151" s="122">
        <f>BD_Soumission!$ED151*BD_Soumission!$EC151</f>
        <v>0</v>
      </c>
      <c r="EI151" s="122">
        <f>BD_Soumission!$EH151*BD_Soumission!$EG151</f>
        <v>0</v>
      </c>
      <c r="EM151" s="122">
        <f>BD_Soumission!$EL151*BD_Soumission!$EK151</f>
        <v>0</v>
      </c>
      <c r="EQ151" s="122">
        <f>BD_Soumission!$EP151*BD_Soumission!$EO151</f>
        <v>0</v>
      </c>
      <c r="ET151" s="122">
        <f>IF(BD_Soumission!$ER151&gt;0,BD_Soumission!$ER151*BD_Soumission!$ES151,0)</f>
        <v>0</v>
      </c>
      <c r="EW151" s="122">
        <f>BD_Soumission!$EU151*0.09975</f>
        <v>0</v>
      </c>
      <c r="EY151" s="47" t="e">
        <f>VLOOKUP(BD_Soumission!$C151,Tableau12[],9,FALSE)</f>
        <v>#N/A</v>
      </c>
    </row>
    <row r="152" spans="1:156" ht="18.75">
      <c r="A152" s="273"/>
      <c r="B152" s="273"/>
      <c r="C152" s="273"/>
      <c r="D152" s="285"/>
      <c r="E152" s="273" t="e">
        <f>VLOOKUP(BD_Soumission!$C152,Tableau12[],6,FALSE)</f>
        <v>#N/A</v>
      </c>
      <c r="F152" s="273" t="e">
        <f>VLOOKUP(BD_Soumission!$C152,Tableau12[],93,FALSE)</f>
        <v>#N/A</v>
      </c>
      <c r="G152" s="273" t="e">
        <f>VLOOKUP(BD_Soumission!$C152,Tableau12[],2,FALSE)</f>
        <v>#N/A</v>
      </c>
      <c r="H152" s="273" t="e">
        <f>VLOOKUP(BD_Soumission!$G152,Tableau_client[],2,FALSE)</f>
        <v>#N/A</v>
      </c>
      <c r="I152" s="273" t="e">
        <f>VLOOKUP(BD_Soumission!$G152,Tableau_client[],3,FALSE)</f>
        <v>#N/A</v>
      </c>
      <c r="J152" s="273" t="e">
        <f>VLOOKUP(BD_Soumission!$G152,Tableau_client[],4,FALSE)</f>
        <v>#N/A</v>
      </c>
      <c r="K152" s="273" t="e">
        <f>VLOOKUP(BD_Soumission!$G152,Tableau_client[],6,FALSE)</f>
        <v>#N/A</v>
      </c>
      <c r="L152" s="273" t="e">
        <f>VLOOKUP(BD_Soumission!$C152,Tableau12[],44,FALSE)</f>
        <v>#N/A</v>
      </c>
      <c r="M152" s="273" t="e">
        <f>VLOOKUP(BD_Soumission!$C152,Tableau12[],45,FALSE)</f>
        <v>#N/A</v>
      </c>
      <c r="N152" s="273" t="e">
        <f>VLOOKUP(BD_Soumission!$G152,Tableau_client[],5,FALSE)</f>
        <v>#N/A</v>
      </c>
      <c r="O152" s="273" t="e">
        <f>VLOOKUP(BD_Soumission!$G152,Tableau_client[],7,FALSE)</f>
        <v>#N/A</v>
      </c>
      <c r="P152" s="273" t="e">
        <f>VLOOKUP(BD_Soumission!$C152,Tableau12[],7,FALSE)</f>
        <v>#N/A</v>
      </c>
      <c r="Q152" s="273" t="e">
        <f>VLOOKUP(BD_Soumission!$C152,Tableau12[],8,FALSE)</f>
        <v>#N/A</v>
      </c>
      <c r="R152" s="286"/>
      <c r="S152" s="273" t="e">
        <f>VLOOKUP(BD_Soumission!$C152,Tableau12[],3,FALSE)</f>
        <v>#N/A</v>
      </c>
      <c r="T152" s="285"/>
      <c r="U152" s="273"/>
      <c r="V152" s="273"/>
      <c r="W152" s="273"/>
      <c r="X152" s="273"/>
      <c r="Y152" s="273" t="str">
        <f>IF(BD_Soumission!$U152&gt;0,(BD_Soumission!$X152-BD_Soumission!$W152)*24,"")</f>
        <v/>
      </c>
      <c r="Z152" s="264"/>
      <c r="AA152" s="290">
        <f>IF(BD_Soumission!$U152&gt;0,IF(BD_Soumission!$V152&gt;0,BD_Soumission!$Y152*BD_Soumission!$V152*BD_Soumission!$Z152,BD_Soumission!$Y152*BD_Soumission!$Z152),0)</f>
        <v>0</v>
      </c>
      <c r="AB152" s="285"/>
      <c r="AC152" s="273"/>
      <c r="AD152" s="273"/>
      <c r="AE152" s="273"/>
      <c r="AF152" s="273"/>
      <c r="AG152" s="273" t="str">
        <f>IF(BD_Soumission!$AC152&gt;0,(BD_Soumission!$AF152-BD_Soumission!$AE152)*24,"")</f>
        <v/>
      </c>
      <c r="AH152" s="125"/>
      <c r="AI152" s="290">
        <f>IF(BD_Soumission!$AC152&gt;0,IF(BD_Soumission!$AD152&gt;0,BD_Soumission!$AG152*BD_Soumission!$AD152*BD_Soumission!$AH152,BD_Soumission!$AG152*BD_Soumission!$AH152),0)</f>
        <v>0</v>
      </c>
      <c r="AJ152" s="285"/>
      <c r="AK152" s="273"/>
      <c r="AL152" s="273"/>
      <c r="AM152" s="273"/>
      <c r="AN152" s="273"/>
      <c r="AO152" s="273" t="str">
        <f>IF(BD_Soumission!$AK152&gt;0,(BD_Soumission!$AN152-BD_Soumission!$AM152)*24,"")</f>
        <v/>
      </c>
      <c r="AP152" s="125"/>
      <c r="AQ152" s="290">
        <f>IF(BD_Soumission!$AK152&gt;0,IF(BD_Soumission!$AL152&gt;0,BD_Soumission!$AO152*BD_Soumission!$AL152*BD_Soumission!$AP152,BD_Soumission!$AO152*BD_Soumission!$AP152),0)</f>
        <v>0</v>
      </c>
      <c r="AR152" s="285"/>
      <c r="AS152" s="273"/>
      <c r="AT152" s="273"/>
      <c r="AU152" s="273"/>
      <c r="AV152" s="273"/>
      <c r="AW152" s="273" t="str">
        <f>IF(BD_Soumission!$AS152&gt;0,(BD_Soumission!$AV152-BD_Soumission!$AU152)*24,"")</f>
        <v/>
      </c>
      <c r="AX152" s="125"/>
      <c r="AY152" s="290">
        <f>IF(BD_Soumission!$AS152&gt;0,IF(BD_Soumission!$AT152&gt;0,BD_Soumission!$AW152*BD_Soumission!$AT152*BD_Soumission!$AX152,BD_Soumission!$AW152*BD_Soumission!$AX152),0)</f>
        <v>0</v>
      </c>
      <c r="AZ152" s="285"/>
      <c r="BA152" s="273"/>
      <c r="BB152" s="273"/>
      <c r="BC152" s="273"/>
      <c r="BD152" s="273"/>
      <c r="BE152" s="273"/>
      <c r="BF152" s="125"/>
      <c r="BG152" s="290">
        <f>IF(BD_Soumission!$BA152&gt;0,IF(BD_Soumission!$BB152&gt;0,BD_Soumission!$BE152*BD_Soumission!$BB152*BD_Soumission!$BF152,BD_Soumission!$BE152*BD_Soumission!$BF152),0)</f>
        <v>0</v>
      </c>
      <c r="BH152" s="285"/>
      <c r="BI152" s="273"/>
      <c r="BJ152" s="273"/>
      <c r="BK152" s="273"/>
      <c r="BL152" s="273"/>
      <c r="BM152" s="273" t="str">
        <f>IF(BD_Soumission!$BI152&gt;0,(BD_Soumission!$BL152-BD_Soumission!$BK152)*24,"")</f>
        <v/>
      </c>
      <c r="BN152" s="125"/>
      <c r="BO152" s="290">
        <f>IF(BD_Soumission!$BI152&gt;0,IF(BD_Soumission!$BJ152&gt;0,BD_Soumission!$BM152*BD_Soumission!$BJ152*BD_Soumission!$BN152,BD_Soumission!$BM152*BD_Soumission!$BN152),0)</f>
        <v>0</v>
      </c>
      <c r="BP152" s="285"/>
      <c r="BQ152" s="273"/>
      <c r="BR152" s="273"/>
      <c r="BS152" s="273"/>
      <c r="BT152" s="273"/>
      <c r="BU152" s="273" t="str">
        <f>IF(BD_Soumission!$BQ152&gt;0,(BD_Soumission!$BT152-BD_Soumission!$BS152)*24,"")</f>
        <v/>
      </c>
      <c r="BV152" s="125"/>
      <c r="BW152" s="290">
        <f>IF(BD_Soumission!$BQ152&gt;0,IF(BD_Soumission!$BR152&gt;0,BD_Soumission!$BU152*BD_Soumission!$BR152*BD_Soumission!$BV152,BD_Soumission!$BU152*BD_Soumission!$BV152),0)</f>
        <v>0</v>
      </c>
      <c r="BX152" s="285"/>
      <c r="BY152" s="273"/>
      <c r="BZ152" s="273"/>
      <c r="CA152" s="273"/>
      <c r="CB152" s="273"/>
      <c r="CC152" s="273" t="str">
        <f>IF(BD_Soumission!$BY152&gt;0,(BD_Soumission!$CB152-BD_Soumission!$CA152)*24,"")</f>
        <v/>
      </c>
      <c r="CD152" s="125"/>
      <c r="CE152" s="290">
        <f>IF(BD_Soumission!$BY152&gt;0,IF(BD_Soumission!$BZ152&gt;0,BD_Soumission!$CC152*BD_Soumission!$BZ152*BD_Soumission!$CD152,BD_Soumission!$CC152*BD_Soumission!$CD152),0)</f>
        <v>0</v>
      </c>
      <c r="CF152" s="285"/>
      <c r="CG152" s="273"/>
      <c r="CH152" s="273"/>
      <c r="CI152" s="273"/>
      <c r="CJ152" s="273"/>
      <c r="CK152" s="273" t="str">
        <f>IF(BD_Soumission!$CG152&gt;0,(BD_Soumission!$CJ152-BD_Soumission!$CI152)*24,"")</f>
        <v/>
      </c>
      <c r="CL152" s="125"/>
      <c r="CM152" s="290">
        <f>IF(BD_Soumission!$CG152&gt;0,IF(BD_Soumission!$CH152&gt;0,BD_Soumission!$CK152*BD_Soumission!$CH152*BD_Soumission!$CL152,BD_Soumission!$CK152*BD_Soumission!$CL152),0)</f>
        <v>0</v>
      </c>
      <c r="CN152" s="285"/>
      <c r="CO152" s="273"/>
      <c r="CP152" s="273"/>
      <c r="CQ152" s="273"/>
      <c r="CR152" s="273"/>
      <c r="CS152" s="273" t="str">
        <f>IF(BD_Soumission!$CO152&gt;0,(BD_Soumission!$CR152-BD_Soumission!$CQ152)*24,"")</f>
        <v/>
      </c>
      <c r="CT152" s="125"/>
      <c r="CU152" s="290">
        <f>IF(BD_Soumission!$CO152&gt;0,IF(BD_Soumission!$CP152&gt;0,BD_Soumission!$CS152*BD_Soumission!$CP152*BD_Soumission!$CT152,BD_Soumission!$CS152*BD_Soumission!$CT152),0)</f>
        <v>0</v>
      </c>
      <c r="CV152" s="285"/>
      <c r="CW152" s="273"/>
      <c r="CX152" s="273"/>
      <c r="CY152" s="273"/>
      <c r="CZ152" s="273"/>
      <c r="DA152" s="273" t="str">
        <f>IF(BD_Soumission!$CW152&gt;0,(BD_Soumission!$CZ152-BD_Soumission!$CY152)*24,"")</f>
        <v/>
      </c>
      <c r="DB152" s="125"/>
      <c r="DC152" s="290">
        <f>IF(BD_Soumission!$CW152&gt;0,IF(BD_Soumission!$CX152&gt;0,BD_Soumission!$DA152*BD_Soumission!$CX152*BD_Soumission!$DB152,BD_Soumission!$DA152*BD_Soumission!$DB152),0)</f>
        <v>0</v>
      </c>
      <c r="DD152" s="285"/>
      <c r="DE152" s="273"/>
      <c r="DF152" s="273"/>
      <c r="DG152" s="273"/>
      <c r="DH152" s="273"/>
      <c r="DI152" s="273" t="str">
        <f>IF(BD_Soumission!$DE152&gt;0,(BD_Soumission!$DH152-BD_Soumission!$DG152)*24,"")</f>
        <v/>
      </c>
      <c r="DJ152" s="125"/>
      <c r="DK152" s="290">
        <f>IF(BD_Soumission!$DE152&gt;0,IF(BD_Soumission!$DF152&gt;0,BD_Soumission!$DI152*BD_Soumission!$DF152*BD_Soumission!$DJ152,BD_Soumission!$DI152*BD_Soumission!$DJ152),0)</f>
        <v>0</v>
      </c>
      <c r="DL152" s="285"/>
      <c r="DM152" s="273"/>
      <c r="DN152" s="273"/>
      <c r="DO152" s="273"/>
      <c r="DP152" s="273"/>
      <c r="DQ152" s="273" t="str">
        <f>IF(BD_Soumission!$DM152&gt;0,(BD_Soumission!$DP152-BD_Soumission!$DO152)*24,"")</f>
        <v/>
      </c>
      <c r="DR152" s="125"/>
      <c r="DS152" s="290">
        <f>IF(BD_Soumission!$DM152&gt;0,IF(BD_Soumission!$DN152&gt;0,BD_Soumission!$DQ152*BD_Soumission!$DN152*BD_Soumission!$DR152,BD_Soumission!$DQ152*BD_Soumission!$DR152),0)</f>
        <v>0</v>
      </c>
      <c r="DT152" s="285"/>
      <c r="DU152" s="273"/>
      <c r="DV152" s="273"/>
      <c r="DW152" s="273"/>
      <c r="DX152" s="273"/>
      <c r="DY152" s="273" t="str">
        <f>IF(BD_Soumission!$DU152&gt;0,(BD_Soumission!$DX152-BD_Soumission!$DW152)*24,"")</f>
        <v/>
      </c>
      <c r="DZ152" s="125"/>
      <c r="EA152" s="290">
        <f>IF(BD_Soumission!$DU152&gt;0,IF(BD_Soumission!$DV152&gt;0,BD_Soumission!$DY152*BD_Soumission!$DV152*BD_Soumission!$DZ152,BD_Soumission!$DY152*BD_Soumission!$DZ152),0)</f>
        <v>0</v>
      </c>
      <c r="EB152" s="273"/>
      <c r="EC152" s="273"/>
      <c r="ED152" s="273"/>
      <c r="EE152" s="290">
        <f>BD_Soumission!$ED152*BD_Soumission!$EC152</f>
        <v>0</v>
      </c>
      <c r="EF152" s="273"/>
      <c r="EG152" s="273"/>
      <c r="EH152" s="273"/>
      <c r="EI152" s="290">
        <f>BD_Soumission!$EH152*BD_Soumission!$EG152</f>
        <v>0</v>
      </c>
      <c r="EJ152" s="273"/>
      <c r="EK152" s="273"/>
      <c r="EL152" s="273"/>
      <c r="EM152" s="290">
        <f>BD_Soumission!$EL152*BD_Soumission!$EK152</f>
        <v>0</v>
      </c>
      <c r="EN152" s="273"/>
      <c r="EO152" s="273"/>
      <c r="EP152" s="273"/>
      <c r="EQ152" s="290">
        <f>BD_Soumission!$EP152*BD_Soumission!$EO152</f>
        <v>0</v>
      </c>
      <c r="ER152" s="273"/>
      <c r="ES152" s="273"/>
      <c r="ET152" s="290">
        <f>IF(BD_Soumission!$ER152&gt;0,BD_Soumission!$ER152*BD_Soumission!$ES152,0)</f>
        <v>0</v>
      </c>
      <c r="EU152" s="273"/>
      <c r="EV152" s="273"/>
      <c r="EW152" s="290">
        <f>BD_Soumission!$EU152*0.09975</f>
        <v>0</v>
      </c>
      <c r="EX152" s="273"/>
      <c r="EY152" s="292" t="e">
        <f>VLOOKUP(BD_Soumission!$C152,Tableau12[],9,FALSE)</f>
        <v>#N/A</v>
      </c>
      <c r="EZ152" s="273"/>
    </row>
    <row r="153" spans="1:156" ht="18.75">
      <c r="D153" s="75"/>
      <c r="E153" t="e">
        <f>VLOOKUP(BD_Soumission!$C153,Tableau12[],6,FALSE)</f>
        <v>#N/A</v>
      </c>
      <c r="F153" t="e">
        <f>VLOOKUP(BD_Soumission!$C153,Tableau12[],93,FALSE)</f>
        <v>#N/A</v>
      </c>
      <c r="G153" t="e">
        <f>VLOOKUP(BD_Soumission!$C153,Tableau12[],2,FALSE)</f>
        <v>#N/A</v>
      </c>
      <c r="H153" t="e">
        <f>VLOOKUP(BD_Soumission!$G153,Tableau_client[],2,FALSE)</f>
        <v>#N/A</v>
      </c>
      <c r="I153" t="e">
        <f>VLOOKUP(BD_Soumission!$G153,Tableau_client[],3,FALSE)</f>
        <v>#N/A</v>
      </c>
      <c r="J153" t="e">
        <f>VLOOKUP(BD_Soumission!$G153,Tableau_client[],4,FALSE)</f>
        <v>#N/A</v>
      </c>
      <c r="K153" t="e">
        <f>VLOOKUP(BD_Soumission!$G153,Tableau_client[],6,FALSE)</f>
        <v>#N/A</v>
      </c>
      <c r="L153" t="e">
        <f>VLOOKUP(BD_Soumission!$C153,Tableau12[],44,FALSE)</f>
        <v>#N/A</v>
      </c>
      <c r="M153" t="e">
        <f>VLOOKUP(BD_Soumission!$C153,Tableau12[],45,FALSE)</f>
        <v>#N/A</v>
      </c>
      <c r="N153" t="e">
        <f>VLOOKUP(BD_Soumission!$G153,Tableau_client[],5,FALSE)</f>
        <v>#N/A</v>
      </c>
      <c r="O153" t="e">
        <f>VLOOKUP(BD_Soumission!$G153,Tableau_client[],7,FALSE)</f>
        <v>#N/A</v>
      </c>
      <c r="P153" t="e">
        <f>VLOOKUP(BD_Soumission!$C153,Tableau12[],7,FALSE)</f>
        <v>#N/A</v>
      </c>
      <c r="Q153" t="e">
        <f>VLOOKUP(BD_Soumission!$C153,Tableau12[],8,FALSE)</f>
        <v>#N/A</v>
      </c>
      <c r="R153" s="30"/>
      <c r="S153" t="e">
        <f>VLOOKUP(BD_Soumission!$C153,Tableau12[],3,FALSE)</f>
        <v>#N/A</v>
      </c>
      <c r="T153" s="75"/>
      <c r="Y153" t="str">
        <f>IF(BD_Soumission!$U153&gt;0,(BD_Soumission!$X153-BD_Soumission!$W153)*24,"")</f>
        <v/>
      </c>
      <c r="Z153" s="264"/>
      <c r="AA153" s="122">
        <f>IF(BD_Soumission!$U153&gt;0,IF(BD_Soumission!$V153&gt;0,BD_Soumission!$Y153*BD_Soumission!$V153*BD_Soumission!$Z153,BD_Soumission!$Y153*BD_Soumission!$Z153),0)</f>
        <v>0</v>
      </c>
      <c r="AB153" s="75"/>
      <c r="AG153" t="str">
        <f>IF(BD_Soumission!$AC153&gt;0,(BD_Soumission!$AF153-BD_Soumission!$AE153)*24,"")</f>
        <v/>
      </c>
      <c r="AH153" s="125"/>
      <c r="AI153" s="122">
        <f>IF(BD_Soumission!$AC153&gt;0,IF(BD_Soumission!$AD153&gt;0,BD_Soumission!$AG153*BD_Soumission!$AD153*BD_Soumission!$AH153,BD_Soumission!$AG153*BD_Soumission!$AH153),0)</f>
        <v>0</v>
      </c>
      <c r="AJ153" s="75"/>
      <c r="AP153" s="125"/>
      <c r="AQ153" s="122">
        <f>IF(BD_Soumission!$AK153&gt;0,IF(BD_Soumission!$AL153&gt;0,BD_Soumission!$AO153*BD_Soumission!$AL153*BD_Soumission!$AP153,BD_Soumission!$AO153*BD_Soumission!$AP153),0)</f>
        <v>0</v>
      </c>
      <c r="AR153" s="75"/>
      <c r="AW153" t="str">
        <f>IF(BD_Soumission!$AS153&gt;0,(BD_Soumission!$AV153-BD_Soumission!$AU153)*24,"")</f>
        <v/>
      </c>
      <c r="AX153" s="125"/>
      <c r="AY153" s="122">
        <f>IF(BD_Soumission!$AS153&gt;0,IF(BD_Soumission!$AT153&gt;0,BD_Soumission!$AW153*BD_Soumission!$AT153*BD_Soumission!$AX153,BD_Soumission!$AW153*BD_Soumission!$AX153),0)</f>
        <v>0</v>
      </c>
      <c r="AZ153" s="75"/>
      <c r="BF153" s="125"/>
      <c r="BG153" s="122">
        <f>IF(BD_Soumission!$BA153&gt;0,IF(BD_Soumission!$BB153&gt;0,BD_Soumission!$BE153*BD_Soumission!$BB153*BD_Soumission!$BF153,BD_Soumission!$BE153*BD_Soumission!$BF153),0)</f>
        <v>0</v>
      </c>
      <c r="BH153" s="75"/>
      <c r="BM153" t="str">
        <f>IF(BD_Soumission!$BI153&gt;0,(BD_Soumission!$BL153-BD_Soumission!$BK153)*24,"")</f>
        <v/>
      </c>
      <c r="BN153" s="125"/>
      <c r="BO153" s="122">
        <f>IF(BD_Soumission!$BI153&gt;0,IF(BD_Soumission!$BJ153&gt;0,BD_Soumission!$BM153*BD_Soumission!$BJ153*BD_Soumission!$BN153,BD_Soumission!$BM153*BD_Soumission!$BN153),0)</f>
        <v>0</v>
      </c>
      <c r="BP153" s="75"/>
      <c r="BU153" t="str">
        <f>IF(BD_Soumission!$BQ153&gt;0,(BD_Soumission!$BT153-BD_Soumission!$BS153)*24,"")</f>
        <v/>
      </c>
      <c r="BV153" s="125"/>
      <c r="BW153" s="122">
        <f>IF(BD_Soumission!$BQ153&gt;0,IF(BD_Soumission!$BR153&gt;0,BD_Soumission!$BU153*BD_Soumission!$BR153*BD_Soumission!$BV153,BD_Soumission!$BU153*BD_Soumission!$BV153),0)</f>
        <v>0</v>
      </c>
      <c r="BX153" s="75"/>
      <c r="CC153" t="str">
        <f>IF(BD_Soumission!$BY153&gt;0,(BD_Soumission!$CB153-BD_Soumission!$CA153)*24,"")</f>
        <v/>
      </c>
      <c r="CD153" s="125"/>
      <c r="CE153" s="122">
        <f>IF(BD_Soumission!$BY153&gt;0,IF(BD_Soumission!$BZ153&gt;0,BD_Soumission!$CC153*BD_Soumission!$BZ153*BD_Soumission!$CD153,BD_Soumission!$CC153*BD_Soumission!$CD153),0)</f>
        <v>0</v>
      </c>
      <c r="CF153" s="75"/>
      <c r="CK153" t="str">
        <f>IF(BD_Soumission!$CG153&gt;0,(BD_Soumission!$CJ153-BD_Soumission!$CI153)*24,"")</f>
        <v/>
      </c>
      <c r="CL153" s="125"/>
      <c r="CM153" s="122">
        <f>IF(BD_Soumission!$CG153&gt;0,IF(BD_Soumission!$CH153&gt;0,BD_Soumission!$CK153*BD_Soumission!$CH153*BD_Soumission!$CL153,BD_Soumission!$CK153*BD_Soumission!$CL153),0)</f>
        <v>0</v>
      </c>
      <c r="CN153" s="75"/>
      <c r="CS153" t="str">
        <f>IF(BD_Soumission!$CO153&gt;0,(BD_Soumission!$CR153-BD_Soumission!$CQ153)*24,"")</f>
        <v/>
      </c>
      <c r="CT153" s="125"/>
      <c r="CU153" s="122">
        <f>IF(BD_Soumission!$CO153&gt;0,IF(BD_Soumission!$CP153&gt;0,BD_Soumission!$CS153*BD_Soumission!$CP153*BD_Soumission!$CT153,BD_Soumission!$CS153*BD_Soumission!$CT153),0)</f>
        <v>0</v>
      </c>
      <c r="CV153" s="75"/>
      <c r="DA153" t="str">
        <f>IF(BD_Soumission!$CW153&gt;0,(BD_Soumission!$CZ153-BD_Soumission!$CY153)*24,"")</f>
        <v/>
      </c>
      <c r="DB153" s="125"/>
      <c r="DC153" s="122">
        <f>IF(BD_Soumission!$CW153&gt;0,IF(BD_Soumission!$CX153&gt;0,BD_Soumission!$DA153*BD_Soumission!$CX153*BD_Soumission!$DB153,BD_Soumission!$DA153*BD_Soumission!$DB153),0)</f>
        <v>0</v>
      </c>
      <c r="DD153" s="75"/>
      <c r="DI153" t="str">
        <f>IF(BD_Soumission!$DE153&gt;0,(BD_Soumission!$DH153-BD_Soumission!$DG153)*24,"")</f>
        <v/>
      </c>
      <c r="DJ153" s="125"/>
      <c r="DK153" s="122">
        <f>IF(BD_Soumission!$DE153&gt;0,IF(BD_Soumission!$DF153&gt;0,BD_Soumission!$DI153*BD_Soumission!$DF153*BD_Soumission!$DJ153,BD_Soumission!$DI153*BD_Soumission!$DJ153),0)</f>
        <v>0</v>
      </c>
      <c r="DL153" s="75"/>
      <c r="DQ153" t="str">
        <f>IF(BD_Soumission!$DM153&gt;0,(BD_Soumission!$DP153-BD_Soumission!$DO153)*24,"")</f>
        <v/>
      </c>
      <c r="DR153" s="125"/>
      <c r="DS153" s="122">
        <f>IF(BD_Soumission!$DM153&gt;0,IF(BD_Soumission!$DN153&gt;0,BD_Soumission!$DQ153*BD_Soumission!$DN153*BD_Soumission!$DR153,BD_Soumission!$DQ153*BD_Soumission!$DR153),0)</f>
        <v>0</v>
      </c>
      <c r="DT153" s="75"/>
      <c r="DY153" t="str">
        <f>IF(BD_Soumission!$DU153&gt;0,(BD_Soumission!$DX153-BD_Soumission!$DW153)*24,"")</f>
        <v/>
      </c>
      <c r="DZ153" s="125"/>
      <c r="EA153" s="122">
        <f>IF(BD_Soumission!$DU153&gt;0,IF(BD_Soumission!$DV153&gt;0,BD_Soumission!$DY153*BD_Soumission!$DV153*BD_Soumission!$DZ153,BD_Soumission!$DY153*BD_Soumission!$DZ153),0)</f>
        <v>0</v>
      </c>
      <c r="EE153" s="122">
        <f>BD_Soumission!$ED153*BD_Soumission!$EC153</f>
        <v>0</v>
      </c>
      <c r="EI153" s="122">
        <f>BD_Soumission!$EH153*BD_Soumission!$EG153</f>
        <v>0</v>
      </c>
      <c r="EM153" s="122">
        <f>BD_Soumission!$EL153*BD_Soumission!$EK153</f>
        <v>0</v>
      </c>
      <c r="EQ153" s="122">
        <f>BD_Soumission!$EP153*BD_Soumission!$EO153</f>
        <v>0</v>
      </c>
      <c r="ET153" s="122">
        <f>IF(BD_Soumission!$ER153&gt;0,BD_Soumission!$ER153*BD_Soumission!$ES153,0)</f>
        <v>0</v>
      </c>
      <c r="EW153" s="122">
        <f>BD_Soumission!$EU153*0.09975</f>
        <v>0</v>
      </c>
      <c r="EY153" s="47" t="e">
        <f>VLOOKUP(BD_Soumission!$C153,Tableau12[],9,FALSE)</f>
        <v>#N/A</v>
      </c>
    </row>
    <row r="154" spans="1:156" ht="18.75">
      <c r="A154" s="273"/>
      <c r="B154" s="273"/>
      <c r="C154" s="273"/>
      <c r="D154" s="285"/>
      <c r="E154" s="273" t="e">
        <f>VLOOKUP(BD_Soumission!$C154,Tableau12[],6,FALSE)</f>
        <v>#N/A</v>
      </c>
      <c r="F154" s="273" t="e">
        <f>VLOOKUP(BD_Soumission!$C154,Tableau12[],93,FALSE)</f>
        <v>#N/A</v>
      </c>
      <c r="G154" s="273" t="e">
        <f>VLOOKUP(BD_Soumission!$C154,Tableau12[],2,FALSE)</f>
        <v>#N/A</v>
      </c>
      <c r="H154" s="273" t="e">
        <f>VLOOKUP(BD_Soumission!$G154,Tableau_client[],2,FALSE)</f>
        <v>#N/A</v>
      </c>
      <c r="I154" s="273" t="e">
        <f>VLOOKUP(BD_Soumission!$G154,Tableau_client[],3,FALSE)</f>
        <v>#N/A</v>
      </c>
      <c r="J154" s="273" t="e">
        <f>VLOOKUP(BD_Soumission!$G154,Tableau_client[],4,FALSE)</f>
        <v>#N/A</v>
      </c>
      <c r="K154" s="273" t="e">
        <f>VLOOKUP(BD_Soumission!$G154,Tableau_client[],6,FALSE)</f>
        <v>#N/A</v>
      </c>
      <c r="L154" s="273" t="e">
        <f>VLOOKUP(BD_Soumission!$C154,Tableau12[],44,FALSE)</f>
        <v>#N/A</v>
      </c>
      <c r="M154" s="273" t="e">
        <f>VLOOKUP(BD_Soumission!$C154,Tableau12[],45,FALSE)</f>
        <v>#N/A</v>
      </c>
      <c r="N154" s="273" t="e">
        <f>VLOOKUP(BD_Soumission!$G154,Tableau_client[],5,FALSE)</f>
        <v>#N/A</v>
      </c>
      <c r="O154" s="273" t="e">
        <f>VLOOKUP(BD_Soumission!$G154,Tableau_client[],7,FALSE)</f>
        <v>#N/A</v>
      </c>
      <c r="P154" s="273" t="e">
        <f>VLOOKUP(BD_Soumission!$C154,Tableau12[],7,FALSE)</f>
        <v>#N/A</v>
      </c>
      <c r="Q154" s="273" t="e">
        <f>VLOOKUP(BD_Soumission!$C154,Tableau12[],8,FALSE)</f>
        <v>#N/A</v>
      </c>
      <c r="R154" s="286"/>
      <c r="S154" s="273" t="e">
        <f>VLOOKUP(BD_Soumission!$C154,Tableau12[],3,FALSE)</f>
        <v>#N/A</v>
      </c>
      <c r="T154" s="285"/>
      <c r="U154" s="273"/>
      <c r="V154" s="273"/>
      <c r="W154" s="273"/>
      <c r="X154" s="273"/>
      <c r="Y154" s="273" t="str">
        <f>IF(BD_Soumission!$U154&gt;0,(BD_Soumission!$X154-BD_Soumission!$W154)*24,"")</f>
        <v/>
      </c>
      <c r="Z154" s="264"/>
      <c r="AA154" s="290">
        <f>IF(BD_Soumission!$U154&gt;0,IF(BD_Soumission!$V154&gt;0,BD_Soumission!$Y154*BD_Soumission!$V154*BD_Soumission!$Z154,BD_Soumission!$Y154*BD_Soumission!$Z154),0)</f>
        <v>0</v>
      </c>
      <c r="AB154" s="285"/>
      <c r="AC154" s="273"/>
      <c r="AD154" s="273"/>
      <c r="AE154" s="273"/>
      <c r="AF154" s="273"/>
      <c r="AG154" s="273" t="str">
        <f>IF(BD_Soumission!$AC154&gt;0,(BD_Soumission!$AF154-BD_Soumission!$AE154)*24,"")</f>
        <v/>
      </c>
      <c r="AH154" s="125"/>
      <c r="AI154" s="290">
        <f>IF(BD_Soumission!$AC154&gt;0,IF(BD_Soumission!$AD154&gt;0,BD_Soumission!$AG154*BD_Soumission!$AD154*BD_Soumission!$AH154,BD_Soumission!$AG154*BD_Soumission!$AH154),0)</f>
        <v>0</v>
      </c>
      <c r="AJ154" s="285"/>
      <c r="AK154" s="273"/>
      <c r="AL154" s="273"/>
      <c r="AM154" s="273"/>
      <c r="AN154" s="273"/>
      <c r="AO154" s="273"/>
      <c r="AP154" s="125"/>
      <c r="AQ154" s="290">
        <f>IF(BD_Soumission!$AK154&gt;0,IF(BD_Soumission!$AL154&gt;0,BD_Soumission!$AO154*BD_Soumission!$AL154*BD_Soumission!$AP154,BD_Soumission!$AO154*BD_Soumission!$AP154),0)</f>
        <v>0</v>
      </c>
      <c r="AR154" s="285"/>
      <c r="AS154" s="273"/>
      <c r="AT154" s="273"/>
      <c r="AU154" s="273"/>
      <c r="AV154" s="273"/>
      <c r="AW154" s="273" t="str">
        <f>IF(BD_Soumission!$AS154&gt;0,(BD_Soumission!$AV154-BD_Soumission!$AU154)*24,"")</f>
        <v/>
      </c>
      <c r="AX154" s="125"/>
      <c r="AY154" s="290">
        <f>IF(BD_Soumission!$AS154&gt;0,IF(BD_Soumission!$AT154&gt;0,BD_Soumission!$AW154*BD_Soumission!$AT154*BD_Soumission!$AX154,BD_Soumission!$AW154*BD_Soumission!$AX154),0)</f>
        <v>0</v>
      </c>
      <c r="AZ154" s="285"/>
      <c r="BA154" s="273"/>
      <c r="BB154" s="273"/>
      <c r="BC154" s="273"/>
      <c r="BD154" s="273"/>
      <c r="BE154" s="273"/>
      <c r="BF154" s="125"/>
      <c r="BG154" s="290">
        <f>IF(BD_Soumission!$BA154&gt;0,IF(BD_Soumission!$BB154&gt;0,BD_Soumission!$BE154*BD_Soumission!$BB154*BD_Soumission!$BF154,BD_Soumission!$BE154*BD_Soumission!$BF154),0)</f>
        <v>0</v>
      </c>
      <c r="BH154" s="285"/>
      <c r="BI154" s="273"/>
      <c r="BJ154" s="273"/>
      <c r="BK154" s="273"/>
      <c r="BL154" s="273"/>
      <c r="BM154" s="273" t="str">
        <f>IF(BD_Soumission!$BI154&gt;0,(BD_Soumission!$BL154-BD_Soumission!$BK154)*24,"")</f>
        <v/>
      </c>
      <c r="BN154" s="125"/>
      <c r="BO154" s="290">
        <f>IF(BD_Soumission!$BI154&gt;0,IF(BD_Soumission!$BJ154&gt;0,BD_Soumission!$BM154*BD_Soumission!$BJ154*BD_Soumission!$BN154,BD_Soumission!$BM154*BD_Soumission!$BN154),0)</f>
        <v>0</v>
      </c>
      <c r="BP154" s="285"/>
      <c r="BQ154" s="273"/>
      <c r="BR154" s="273"/>
      <c r="BS154" s="273"/>
      <c r="BT154" s="273"/>
      <c r="BU154" s="273" t="str">
        <f>IF(BD_Soumission!$BQ154&gt;0,(BD_Soumission!$BT154-BD_Soumission!$BS154)*24,"")</f>
        <v/>
      </c>
      <c r="BV154" s="125"/>
      <c r="BW154" s="290">
        <f>IF(BD_Soumission!$BQ154&gt;0,IF(BD_Soumission!$BR154&gt;0,BD_Soumission!$BU154*BD_Soumission!$BR154*BD_Soumission!$BV154,BD_Soumission!$BU154*BD_Soumission!$BV154),0)</f>
        <v>0</v>
      </c>
      <c r="BX154" s="285"/>
      <c r="BY154" s="273"/>
      <c r="BZ154" s="273"/>
      <c r="CA154" s="273"/>
      <c r="CB154" s="273"/>
      <c r="CC154" s="273" t="str">
        <f>IF(BD_Soumission!$BY154&gt;0,(BD_Soumission!$CB154-BD_Soumission!$CA154)*24,"")</f>
        <v/>
      </c>
      <c r="CD154" s="125"/>
      <c r="CE154" s="290">
        <f>IF(BD_Soumission!$BY154&gt;0,IF(BD_Soumission!$BZ154&gt;0,BD_Soumission!$CC154*BD_Soumission!$BZ154*BD_Soumission!$CD154,BD_Soumission!$CC154*BD_Soumission!$CD154),0)</f>
        <v>0</v>
      </c>
      <c r="CF154" s="285"/>
      <c r="CG154" s="273"/>
      <c r="CH154" s="273"/>
      <c r="CI154" s="273"/>
      <c r="CJ154" s="273"/>
      <c r="CK154" s="273" t="str">
        <f>IF(BD_Soumission!$CG154&gt;0,(BD_Soumission!$CJ154-BD_Soumission!$CI154)*24,"")</f>
        <v/>
      </c>
      <c r="CL154" s="125"/>
      <c r="CM154" s="290">
        <f>IF(BD_Soumission!$CG154&gt;0,IF(BD_Soumission!$CH154&gt;0,BD_Soumission!$CK154*BD_Soumission!$CH154*BD_Soumission!$CL154,BD_Soumission!$CK154*BD_Soumission!$CL154),0)</f>
        <v>0</v>
      </c>
      <c r="CN154" s="285"/>
      <c r="CO154" s="273"/>
      <c r="CP154" s="273"/>
      <c r="CQ154" s="273"/>
      <c r="CR154" s="273"/>
      <c r="CS154" s="273" t="str">
        <f>IF(BD_Soumission!$CO154&gt;0,(BD_Soumission!$CR154-BD_Soumission!$CQ154)*24,"")</f>
        <v/>
      </c>
      <c r="CT154" s="125"/>
      <c r="CU154" s="290">
        <f>IF(BD_Soumission!$CO154&gt;0,IF(BD_Soumission!$CP154&gt;0,BD_Soumission!$CS154*BD_Soumission!$CP154*BD_Soumission!$CT154,BD_Soumission!$CS154*BD_Soumission!$CT154),0)</f>
        <v>0</v>
      </c>
      <c r="CV154" s="285"/>
      <c r="CW154" s="273"/>
      <c r="CX154" s="273"/>
      <c r="CY154" s="273"/>
      <c r="CZ154" s="273"/>
      <c r="DA154" s="273" t="str">
        <f>IF(BD_Soumission!$CW154&gt;0,(BD_Soumission!$CZ154-BD_Soumission!$CY154)*24,"")</f>
        <v/>
      </c>
      <c r="DB154" s="125"/>
      <c r="DC154" s="290">
        <f>IF(BD_Soumission!$CW154&gt;0,IF(BD_Soumission!$CX154&gt;0,BD_Soumission!$DA154*BD_Soumission!$CX154*BD_Soumission!$DB154,BD_Soumission!$DA154*BD_Soumission!$DB154),0)</f>
        <v>0</v>
      </c>
      <c r="DD154" s="285"/>
      <c r="DE154" s="273"/>
      <c r="DF154" s="273"/>
      <c r="DG154" s="273"/>
      <c r="DH154" s="273"/>
      <c r="DI154" s="273" t="str">
        <f>IF(BD_Soumission!$DE154&gt;0,(BD_Soumission!$DH154-BD_Soumission!$DG154)*24,"")</f>
        <v/>
      </c>
      <c r="DJ154" s="125"/>
      <c r="DK154" s="290">
        <f>IF(BD_Soumission!$DE154&gt;0,IF(BD_Soumission!$DF154&gt;0,BD_Soumission!$DI154*BD_Soumission!$DF154*BD_Soumission!$DJ154,BD_Soumission!$DI154*BD_Soumission!$DJ154),0)</f>
        <v>0</v>
      </c>
      <c r="DL154" s="285"/>
      <c r="DM154" s="273"/>
      <c r="DN154" s="273"/>
      <c r="DO154" s="273"/>
      <c r="DP154" s="273"/>
      <c r="DQ154" s="273" t="str">
        <f>IF(BD_Soumission!$DM154&gt;0,(BD_Soumission!$DP154-BD_Soumission!$DO154)*24,"")</f>
        <v/>
      </c>
      <c r="DR154" s="125"/>
      <c r="DS154" s="290">
        <f>IF(BD_Soumission!$DM154&gt;0,IF(BD_Soumission!$DN154&gt;0,BD_Soumission!$DQ154*BD_Soumission!$DN154*BD_Soumission!$DR154,BD_Soumission!$DQ154*BD_Soumission!$DR154),0)</f>
        <v>0</v>
      </c>
      <c r="DT154" s="285"/>
      <c r="DU154" s="273"/>
      <c r="DV154" s="273"/>
      <c r="DW154" s="273"/>
      <c r="DX154" s="273"/>
      <c r="DY154" s="273" t="str">
        <f>IF(BD_Soumission!$DU154&gt;0,(BD_Soumission!$DX154-BD_Soumission!$DW154)*24,"")</f>
        <v/>
      </c>
      <c r="DZ154" s="125"/>
      <c r="EA154" s="290">
        <f>IF(BD_Soumission!$DU154&gt;0,IF(BD_Soumission!$DV154&gt;0,BD_Soumission!$DY154*BD_Soumission!$DV154*BD_Soumission!$DZ154,BD_Soumission!$DY154*BD_Soumission!$DZ154),0)</f>
        <v>0</v>
      </c>
      <c r="EB154" s="273"/>
      <c r="EC154" s="273"/>
      <c r="ED154" s="273"/>
      <c r="EE154" s="290">
        <f>BD_Soumission!$ED154*BD_Soumission!$EC154</f>
        <v>0</v>
      </c>
      <c r="EF154" s="273"/>
      <c r="EG154" s="273"/>
      <c r="EH154" s="273"/>
      <c r="EI154" s="290">
        <f>BD_Soumission!$EH154*BD_Soumission!$EG154</f>
        <v>0</v>
      </c>
      <c r="EJ154" s="273"/>
      <c r="EK154" s="273"/>
      <c r="EL154" s="273"/>
      <c r="EM154" s="290">
        <f>BD_Soumission!$EL154*BD_Soumission!$EK154</f>
        <v>0</v>
      </c>
      <c r="EN154" s="273"/>
      <c r="EO154" s="273"/>
      <c r="EP154" s="273"/>
      <c r="EQ154" s="290">
        <f>BD_Soumission!$EP154*BD_Soumission!$EO154</f>
        <v>0</v>
      </c>
      <c r="ER154" s="273"/>
      <c r="ES154" s="273"/>
      <c r="ET154" s="290">
        <f>IF(BD_Soumission!$ER154&gt;0,BD_Soumission!$ER154*BD_Soumission!$ES154,0)</f>
        <v>0</v>
      </c>
      <c r="EU154" s="273"/>
      <c r="EV154" s="273"/>
      <c r="EW154" s="290">
        <f>BD_Soumission!$EU154*0.09975</f>
        <v>0</v>
      </c>
      <c r="EX154" s="273"/>
      <c r="EY154" s="292" t="e">
        <f>VLOOKUP(BD_Soumission!$C154,Tableau12[],9,FALSE)</f>
        <v>#N/A</v>
      </c>
      <c r="EZ154" s="273"/>
    </row>
    <row r="155" spans="1:156" ht="18.75">
      <c r="D155" s="75"/>
      <c r="E155" t="e">
        <f>VLOOKUP(BD_Soumission!$C155,Tableau12[],6,FALSE)</f>
        <v>#N/A</v>
      </c>
      <c r="F155" t="e">
        <f>VLOOKUP(BD_Soumission!$C155,Tableau12[],93,FALSE)</f>
        <v>#N/A</v>
      </c>
      <c r="G155" t="e">
        <f>VLOOKUP(BD_Soumission!$C155,Tableau12[],2,FALSE)</f>
        <v>#N/A</v>
      </c>
      <c r="H155" t="e">
        <f>VLOOKUP(BD_Soumission!$G155,Tableau_client[],2,FALSE)</f>
        <v>#N/A</v>
      </c>
      <c r="I155" t="e">
        <f>VLOOKUP(BD_Soumission!$G155,Tableau_client[],3,FALSE)</f>
        <v>#N/A</v>
      </c>
      <c r="J155" t="e">
        <f>VLOOKUP(BD_Soumission!$G155,Tableau_client[],4,FALSE)</f>
        <v>#N/A</v>
      </c>
      <c r="K155" t="e">
        <f>VLOOKUP(BD_Soumission!$G155,Tableau_client[],6,FALSE)</f>
        <v>#N/A</v>
      </c>
      <c r="L155" t="e">
        <f>VLOOKUP(BD_Soumission!$C155,Tableau12[],44,FALSE)</f>
        <v>#N/A</v>
      </c>
      <c r="M155" t="e">
        <f>VLOOKUP(BD_Soumission!$C155,Tableau12[],45,FALSE)</f>
        <v>#N/A</v>
      </c>
      <c r="N155" t="e">
        <f>VLOOKUP(BD_Soumission!$G155,Tableau_client[],5,FALSE)</f>
        <v>#N/A</v>
      </c>
      <c r="O155" t="e">
        <f>VLOOKUP(BD_Soumission!$G155,Tableau_client[],7,FALSE)</f>
        <v>#N/A</v>
      </c>
      <c r="P155" t="e">
        <f>VLOOKUP(BD_Soumission!$C155,Tableau12[],7,FALSE)</f>
        <v>#N/A</v>
      </c>
      <c r="Q155" t="e">
        <f>VLOOKUP(BD_Soumission!$C155,Tableau12[],8,FALSE)</f>
        <v>#N/A</v>
      </c>
      <c r="R155" s="30"/>
      <c r="S155" t="e">
        <f>VLOOKUP(BD_Soumission!$C155,Tableau12[],3,FALSE)</f>
        <v>#N/A</v>
      </c>
      <c r="T155" s="75"/>
      <c r="Y155" t="str">
        <f>IF(BD_Soumission!$U155&gt;0,(BD_Soumission!$X155-BD_Soumission!$W155)*24,"")</f>
        <v/>
      </c>
      <c r="Z155" s="264"/>
      <c r="AA155" s="122">
        <f>IF(BD_Soumission!$U155&gt;0,IF(BD_Soumission!$V155&gt;0,BD_Soumission!$Y155*BD_Soumission!$V155*BD_Soumission!$Z155,BD_Soumission!$Y155*BD_Soumission!$Z155),0)</f>
        <v>0</v>
      </c>
      <c r="AB155" s="75"/>
      <c r="AG155" t="str">
        <f>IF(BD_Soumission!$AC155&gt;0,(BD_Soumission!$AF155-BD_Soumission!$AE155)*24,"")</f>
        <v/>
      </c>
      <c r="AH155" s="125"/>
      <c r="AI155" s="122">
        <f>IF(BD_Soumission!$AC155&gt;0,IF(BD_Soumission!$AD155&gt;0,BD_Soumission!$AG155*BD_Soumission!$AD155*BD_Soumission!$AH155,BD_Soumission!$AG155*BD_Soumission!$AH155),0)</f>
        <v>0</v>
      </c>
      <c r="AJ155" s="75"/>
      <c r="AP155" s="125"/>
      <c r="AQ155" s="122">
        <f>IF(BD_Soumission!$AK155&gt;0,IF(BD_Soumission!$AL155&gt;0,BD_Soumission!$AO155*BD_Soumission!$AL155*BD_Soumission!$AP155,BD_Soumission!$AO155*BD_Soumission!$AP155),0)</f>
        <v>0</v>
      </c>
      <c r="AR155" s="75"/>
      <c r="AW155" t="str">
        <f>IF(BD_Soumission!$AS155&gt;0,(BD_Soumission!$AV155-BD_Soumission!$AU155)*24,"")</f>
        <v/>
      </c>
      <c r="AX155" s="125"/>
      <c r="AY155" s="122">
        <f>IF(BD_Soumission!$AS155&gt;0,IF(BD_Soumission!$AT155&gt;0,BD_Soumission!$AW155*BD_Soumission!$AT155*BD_Soumission!$AX155,BD_Soumission!$AW155*BD_Soumission!$AX155),0)</f>
        <v>0</v>
      </c>
      <c r="AZ155" s="75"/>
      <c r="BF155" s="125"/>
      <c r="BG155" s="122">
        <f>IF(BD_Soumission!$BA155&gt;0,IF(BD_Soumission!$BB155&gt;0,BD_Soumission!$BE155*BD_Soumission!$BB155*BD_Soumission!$BF155,BD_Soumission!$BE155*BD_Soumission!$BF155),0)</f>
        <v>0</v>
      </c>
      <c r="BH155" s="75"/>
      <c r="BM155" t="str">
        <f>IF(BD_Soumission!$BI155&gt;0,(BD_Soumission!$BL155-BD_Soumission!$BK155)*24,"")</f>
        <v/>
      </c>
      <c r="BN155" s="125"/>
      <c r="BO155" s="122">
        <f>IF(BD_Soumission!$BI155&gt;0,IF(BD_Soumission!$BJ155&gt;0,BD_Soumission!$BM155*BD_Soumission!$BJ155*BD_Soumission!$BN155,BD_Soumission!$BM155*BD_Soumission!$BN155),0)</f>
        <v>0</v>
      </c>
      <c r="BP155" s="75"/>
      <c r="BU155" t="str">
        <f>IF(BD_Soumission!$BQ155&gt;0,(BD_Soumission!$BT155-BD_Soumission!$BS155)*24,"")</f>
        <v/>
      </c>
      <c r="BV155" s="125"/>
      <c r="BW155" s="122">
        <f>IF(BD_Soumission!$BQ155&gt;0,IF(BD_Soumission!$BR155&gt;0,BD_Soumission!$BU155*BD_Soumission!$BR155*BD_Soumission!$BV155,BD_Soumission!$BU155*BD_Soumission!$BV155),0)</f>
        <v>0</v>
      </c>
      <c r="BX155" s="75"/>
      <c r="CC155" t="str">
        <f>IF(BD_Soumission!$BY155&gt;0,(BD_Soumission!$CB155-BD_Soumission!$CA155)*24,"")</f>
        <v/>
      </c>
      <c r="CD155" s="125"/>
      <c r="CE155" s="122">
        <f>IF(BD_Soumission!$BY155&gt;0,IF(BD_Soumission!$BZ155&gt;0,BD_Soumission!$CC155*BD_Soumission!$BZ155*BD_Soumission!$CD155,BD_Soumission!$CC155*BD_Soumission!$CD155),0)</f>
        <v>0</v>
      </c>
      <c r="CF155" s="75"/>
      <c r="CK155" t="str">
        <f>IF(BD_Soumission!$CG155&gt;0,(BD_Soumission!$CJ155-BD_Soumission!$CI155)*24,"")</f>
        <v/>
      </c>
      <c r="CL155" s="125"/>
      <c r="CM155" s="122">
        <f>IF(BD_Soumission!$CG155&gt;0,IF(BD_Soumission!$CH155&gt;0,BD_Soumission!$CK155*BD_Soumission!$CH155*BD_Soumission!$CL155,BD_Soumission!$CK155*BD_Soumission!$CL155),0)</f>
        <v>0</v>
      </c>
      <c r="CN155" s="75"/>
      <c r="CS155" t="str">
        <f>IF(BD_Soumission!$CO155&gt;0,(BD_Soumission!$CR155-BD_Soumission!$CQ155)*24,"")</f>
        <v/>
      </c>
      <c r="CT155" s="125"/>
      <c r="CU155" s="122">
        <f>IF(BD_Soumission!$CO155&gt;0,IF(BD_Soumission!$CP155&gt;0,BD_Soumission!$CS155*BD_Soumission!$CP155*BD_Soumission!$CT155,BD_Soumission!$CS155*BD_Soumission!$CT155),0)</f>
        <v>0</v>
      </c>
      <c r="CV155" s="75"/>
      <c r="DA155" t="str">
        <f>IF(BD_Soumission!$CW155&gt;0,(BD_Soumission!$CZ155-BD_Soumission!$CY155)*24,"")</f>
        <v/>
      </c>
      <c r="DB155" s="125"/>
      <c r="DC155" s="122">
        <f>IF(BD_Soumission!$CW155&gt;0,IF(BD_Soumission!$CX155&gt;0,BD_Soumission!$DA155*BD_Soumission!$CX155*BD_Soumission!$DB155,BD_Soumission!$DA155*BD_Soumission!$DB155),0)</f>
        <v>0</v>
      </c>
      <c r="DD155" s="75"/>
      <c r="DI155" t="str">
        <f>IF(BD_Soumission!$DE155&gt;0,(BD_Soumission!$DH155-BD_Soumission!$DG155)*24,"")</f>
        <v/>
      </c>
      <c r="DJ155" s="125"/>
      <c r="DK155" s="122">
        <f>IF(BD_Soumission!$DE155&gt;0,IF(BD_Soumission!$DF155&gt;0,BD_Soumission!$DI155*BD_Soumission!$DF155*BD_Soumission!$DJ155,BD_Soumission!$DI155*BD_Soumission!$DJ155),0)</f>
        <v>0</v>
      </c>
      <c r="DL155" s="75"/>
      <c r="DQ155" t="str">
        <f>IF(BD_Soumission!$DM155&gt;0,(BD_Soumission!$DP155-BD_Soumission!$DO155)*24,"")</f>
        <v/>
      </c>
      <c r="DR155" s="125"/>
      <c r="DS155" s="122">
        <f>IF(BD_Soumission!$DM155&gt;0,IF(BD_Soumission!$DN155&gt;0,BD_Soumission!$DQ155*BD_Soumission!$DN155*BD_Soumission!$DR155,BD_Soumission!$DQ155*BD_Soumission!$DR155),0)</f>
        <v>0</v>
      </c>
      <c r="DT155" s="75"/>
      <c r="DY155" t="str">
        <f>IF(BD_Soumission!$DU155&gt;0,(BD_Soumission!$DX155-BD_Soumission!$DW155)*24,"")</f>
        <v/>
      </c>
      <c r="DZ155" s="125"/>
      <c r="EA155" s="122">
        <f>IF(BD_Soumission!$DU155&gt;0,IF(BD_Soumission!$DV155&gt;0,BD_Soumission!$DY155*BD_Soumission!$DV155*BD_Soumission!$DZ155,BD_Soumission!$DY155*BD_Soumission!$DZ155),0)</f>
        <v>0</v>
      </c>
      <c r="EE155" s="122">
        <f>BD_Soumission!$ED155*BD_Soumission!$EC155</f>
        <v>0</v>
      </c>
      <c r="EI155" s="122">
        <f>BD_Soumission!$EH155*BD_Soumission!$EG155</f>
        <v>0</v>
      </c>
      <c r="EM155" s="122">
        <f>BD_Soumission!$EL155*BD_Soumission!$EK155</f>
        <v>0</v>
      </c>
      <c r="EQ155" s="122">
        <f>BD_Soumission!$EP155*BD_Soumission!$EO155</f>
        <v>0</v>
      </c>
      <c r="ET155" s="122">
        <f>IF(BD_Soumission!$ER155&gt;0,BD_Soumission!$ER155*BD_Soumission!$ES155,0)</f>
        <v>0</v>
      </c>
      <c r="EW155" s="122">
        <f>BD_Soumission!$EU155*0.09975</f>
        <v>0</v>
      </c>
      <c r="EY155" s="47" t="e">
        <f>VLOOKUP(BD_Soumission!$C155,Tableau12[],9,FALSE)</f>
        <v>#N/A</v>
      </c>
    </row>
    <row r="156" spans="1:156" ht="18.75">
      <c r="A156" s="273"/>
      <c r="B156" s="273"/>
      <c r="C156" s="273"/>
      <c r="D156" s="285"/>
      <c r="E156" s="273" t="e">
        <f>VLOOKUP(BD_Soumission!$C156,Tableau12[],6,FALSE)</f>
        <v>#N/A</v>
      </c>
      <c r="F156" s="273" t="e">
        <f>VLOOKUP(BD_Soumission!$C156,Tableau12[],93,FALSE)</f>
        <v>#N/A</v>
      </c>
      <c r="G156" s="273" t="e">
        <f>VLOOKUP(BD_Soumission!$C156,Tableau12[],2,FALSE)</f>
        <v>#N/A</v>
      </c>
      <c r="H156" s="273" t="e">
        <f>VLOOKUP(BD_Soumission!$G156,Tableau_client[],2,FALSE)</f>
        <v>#N/A</v>
      </c>
      <c r="I156" s="273" t="e">
        <f>VLOOKUP(BD_Soumission!$G156,Tableau_client[],3,FALSE)</f>
        <v>#N/A</v>
      </c>
      <c r="J156" s="273" t="e">
        <f>VLOOKUP(BD_Soumission!$G156,Tableau_client[],4,FALSE)</f>
        <v>#N/A</v>
      </c>
      <c r="K156" s="273" t="e">
        <f>VLOOKUP(BD_Soumission!$G156,Tableau_client[],6,FALSE)</f>
        <v>#N/A</v>
      </c>
      <c r="L156" s="273" t="e">
        <f>VLOOKUP(BD_Soumission!$C156,Tableau12[],44,FALSE)</f>
        <v>#N/A</v>
      </c>
      <c r="M156" s="273" t="e">
        <f>VLOOKUP(BD_Soumission!$C156,Tableau12[],45,FALSE)</f>
        <v>#N/A</v>
      </c>
      <c r="N156" s="273" t="e">
        <f>VLOOKUP(BD_Soumission!$G156,Tableau_client[],5,FALSE)</f>
        <v>#N/A</v>
      </c>
      <c r="O156" s="273" t="e">
        <f>VLOOKUP(BD_Soumission!$G156,Tableau_client[],7,FALSE)</f>
        <v>#N/A</v>
      </c>
      <c r="P156" s="273" t="e">
        <f>VLOOKUP(BD_Soumission!$C156,Tableau12[],7,FALSE)</f>
        <v>#N/A</v>
      </c>
      <c r="Q156" s="273" t="e">
        <f>VLOOKUP(BD_Soumission!$C156,Tableau12[],8,FALSE)</f>
        <v>#N/A</v>
      </c>
      <c r="R156" s="286"/>
      <c r="S156" s="273" t="e">
        <f>VLOOKUP(BD_Soumission!$C156,Tableau12[],3,FALSE)</f>
        <v>#N/A</v>
      </c>
      <c r="T156" s="285"/>
      <c r="U156" s="273"/>
      <c r="V156" s="273"/>
      <c r="W156" s="273"/>
      <c r="X156" s="273"/>
      <c r="Y156" s="273" t="str">
        <f>IF(BD_Soumission!$U156&gt;0,(BD_Soumission!$X156-BD_Soumission!$W156)*24,"")</f>
        <v/>
      </c>
      <c r="Z156" s="264"/>
      <c r="AA156" s="290">
        <f>IF(BD_Soumission!$U156&gt;0,IF(BD_Soumission!$V156&gt;0,BD_Soumission!$Y156*BD_Soumission!$V156*BD_Soumission!$Z156,BD_Soumission!$Y156*BD_Soumission!$Z156),0)</f>
        <v>0</v>
      </c>
      <c r="AB156" s="285"/>
      <c r="AC156" s="273"/>
      <c r="AD156" s="273"/>
      <c r="AE156" s="273"/>
      <c r="AF156" s="273"/>
      <c r="AG156" s="273" t="str">
        <f>IF(BD_Soumission!$AC156&gt;0,(BD_Soumission!$AF156-BD_Soumission!$AE156)*24,"")</f>
        <v/>
      </c>
      <c r="AH156" s="125"/>
      <c r="AI156" s="290">
        <f>IF(BD_Soumission!$AC156&gt;0,IF(BD_Soumission!$AD156&gt;0,BD_Soumission!$AG156*BD_Soumission!$AD156*BD_Soumission!$AH156,BD_Soumission!$AG156*BD_Soumission!$AH156),0)</f>
        <v>0</v>
      </c>
      <c r="AJ156" s="285"/>
      <c r="AK156" s="273"/>
      <c r="AL156" s="273"/>
      <c r="AM156" s="273"/>
      <c r="AN156" s="273"/>
      <c r="AO156" s="273"/>
      <c r="AP156" s="125"/>
      <c r="AQ156" s="290">
        <f>IF(BD_Soumission!$AK156&gt;0,IF(BD_Soumission!$AL156&gt;0,BD_Soumission!$AO156*BD_Soumission!$AL156*BD_Soumission!$AP156,BD_Soumission!$AO156*BD_Soumission!$AP156),0)</f>
        <v>0</v>
      </c>
      <c r="AR156" s="285"/>
      <c r="AS156" s="273"/>
      <c r="AT156" s="273"/>
      <c r="AU156" s="273"/>
      <c r="AV156" s="273"/>
      <c r="AW156" s="273" t="str">
        <f>IF(BD_Soumission!$AS156&gt;0,(BD_Soumission!$AV156-BD_Soumission!$AU156)*24,"")</f>
        <v/>
      </c>
      <c r="AX156" s="125"/>
      <c r="AY156" s="290">
        <f>IF(BD_Soumission!$AS156&gt;0,IF(BD_Soumission!$AT156&gt;0,BD_Soumission!$AW156*BD_Soumission!$AT156*BD_Soumission!$AX156,BD_Soumission!$AW156*BD_Soumission!$AX156),0)</f>
        <v>0</v>
      </c>
      <c r="AZ156" s="285"/>
      <c r="BA156" s="273"/>
      <c r="BB156" s="273"/>
      <c r="BC156" s="273"/>
      <c r="BD156" s="273"/>
      <c r="BE156" s="273"/>
      <c r="BF156" s="125"/>
      <c r="BG156" s="290">
        <f>IF(BD_Soumission!$BA156&gt;0,IF(BD_Soumission!$BB156&gt;0,BD_Soumission!$BE156*BD_Soumission!$BB156*BD_Soumission!$BF156,BD_Soumission!$BE156*BD_Soumission!$BF156),0)</f>
        <v>0</v>
      </c>
      <c r="BH156" s="285"/>
      <c r="BI156" s="273"/>
      <c r="BJ156" s="273"/>
      <c r="BK156" s="273"/>
      <c r="BL156" s="273"/>
      <c r="BM156" s="273" t="str">
        <f>IF(BD_Soumission!$BI156&gt;0,(BD_Soumission!$BL156-BD_Soumission!$BK156)*24,"")</f>
        <v/>
      </c>
      <c r="BN156" s="125"/>
      <c r="BO156" s="290">
        <f>IF(BD_Soumission!$BI156&gt;0,IF(BD_Soumission!$BJ156&gt;0,BD_Soumission!$BM156*BD_Soumission!$BJ156*BD_Soumission!$BN156,BD_Soumission!$BM156*BD_Soumission!$BN156),0)</f>
        <v>0</v>
      </c>
      <c r="BP156" s="285"/>
      <c r="BQ156" s="273"/>
      <c r="BR156" s="273"/>
      <c r="BS156" s="273"/>
      <c r="BT156" s="273"/>
      <c r="BU156" s="273" t="str">
        <f>IF(BD_Soumission!$BQ156&gt;0,(BD_Soumission!$BT156-BD_Soumission!$BS156)*24,"")</f>
        <v/>
      </c>
      <c r="BV156" s="125"/>
      <c r="BW156" s="290">
        <f>IF(BD_Soumission!$BQ156&gt;0,IF(BD_Soumission!$BR156&gt;0,BD_Soumission!$BU156*BD_Soumission!$BR156*BD_Soumission!$BV156,BD_Soumission!$BU156*BD_Soumission!$BV156),0)</f>
        <v>0</v>
      </c>
      <c r="BX156" s="285"/>
      <c r="BY156" s="273"/>
      <c r="BZ156" s="273"/>
      <c r="CA156" s="273"/>
      <c r="CB156" s="273"/>
      <c r="CC156" s="273" t="str">
        <f>IF(BD_Soumission!$BY156&gt;0,(BD_Soumission!$CB156-BD_Soumission!$CA156)*24,"")</f>
        <v/>
      </c>
      <c r="CD156" s="125"/>
      <c r="CE156" s="290">
        <f>IF(BD_Soumission!$BY156&gt;0,IF(BD_Soumission!$BZ156&gt;0,BD_Soumission!$CC156*BD_Soumission!$BZ156*BD_Soumission!$CD156,BD_Soumission!$CC156*BD_Soumission!$CD156),0)</f>
        <v>0</v>
      </c>
      <c r="CF156" s="285"/>
      <c r="CG156" s="273"/>
      <c r="CH156" s="273"/>
      <c r="CI156" s="273"/>
      <c r="CJ156" s="273"/>
      <c r="CK156" s="273" t="str">
        <f>IF(BD_Soumission!$CG156&gt;0,(BD_Soumission!$CJ156-BD_Soumission!$CI156)*24,"")</f>
        <v/>
      </c>
      <c r="CL156" s="125"/>
      <c r="CM156" s="290">
        <f>IF(BD_Soumission!$CG156&gt;0,IF(BD_Soumission!$CH156&gt;0,BD_Soumission!$CK156*BD_Soumission!$CH156*BD_Soumission!$CL156,BD_Soumission!$CK156*BD_Soumission!$CL156),0)</f>
        <v>0</v>
      </c>
      <c r="CN156" s="285"/>
      <c r="CO156" s="273"/>
      <c r="CP156" s="273"/>
      <c r="CQ156" s="273"/>
      <c r="CR156" s="273"/>
      <c r="CS156" s="273" t="str">
        <f>IF(BD_Soumission!$CO156&gt;0,(BD_Soumission!$CR156-BD_Soumission!$CQ156)*24,"")</f>
        <v/>
      </c>
      <c r="CT156" s="125"/>
      <c r="CU156" s="290">
        <f>IF(BD_Soumission!$CO156&gt;0,IF(BD_Soumission!$CP156&gt;0,BD_Soumission!$CS156*BD_Soumission!$CP156*BD_Soumission!$CT156,BD_Soumission!$CS156*BD_Soumission!$CT156),0)</f>
        <v>0</v>
      </c>
      <c r="CV156" s="285"/>
      <c r="CW156" s="273"/>
      <c r="CX156" s="273"/>
      <c r="CY156" s="273"/>
      <c r="CZ156" s="273"/>
      <c r="DA156" s="273" t="str">
        <f>IF(BD_Soumission!$CW156&gt;0,(BD_Soumission!$CZ156-BD_Soumission!$CY156)*24,"")</f>
        <v/>
      </c>
      <c r="DB156" s="125"/>
      <c r="DC156" s="290">
        <f>IF(BD_Soumission!$CW156&gt;0,IF(BD_Soumission!$CX156&gt;0,BD_Soumission!$DA156*BD_Soumission!$CX156*BD_Soumission!$DB156,BD_Soumission!$DA156*BD_Soumission!$DB156),0)</f>
        <v>0</v>
      </c>
      <c r="DD156" s="285"/>
      <c r="DE156" s="273"/>
      <c r="DF156" s="273"/>
      <c r="DG156" s="273"/>
      <c r="DH156" s="273"/>
      <c r="DI156" s="273" t="str">
        <f>IF(BD_Soumission!$DE156&gt;0,(BD_Soumission!$DH156-BD_Soumission!$DG156)*24,"")</f>
        <v/>
      </c>
      <c r="DJ156" s="125"/>
      <c r="DK156" s="290">
        <f>IF(BD_Soumission!$DE156&gt;0,IF(BD_Soumission!$DF156&gt;0,BD_Soumission!$DI156*BD_Soumission!$DF156*BD_Soumission!$DJ156,BD_Soumission!$DI156*BD_Soumission!$DJ156),0)</f>
        <v>0</v>
      </c>
      <c r="DL156" s="285"/>
      <c r="DM156" s="273"/>
      <c r="DN156" s="273"/>
      <c r="DO156" s="273"/>
      <c r="DP156" s="273"/>
      <c r="DQ156" s="273" t="str">
        <f>IF(BD_Soumission!$DM156&gt;0,(BD_Soumission!$DP156-BD_Soumission!$DO156)*24,"")</f>
        <v/>
      </c>
      <c r="DR156" s="125"/>
      <c r="DS156" s="290">
        <f>IF(BD_Soumission!$DM156&gt;0,IF(BD_Soumission!$DN156&gt;0,BD_Soumission!$DQ156*BD_Soumission!$DN156*BD_Soumission!$DR156,BD_Soumission!$DQ156*BD_Soumission!$DR156),0)</f>
        <v>0</v>
      </c>
      <c r="DT156" s="285"/>
      <c r="DU156" s="273"/>
      <c r="DV156" s="273"/>
      <c r="DW156" s="273"/>
      <c r="DX156" s="273"/>
      <c r="DY156" s="273" t="str">
        <f>IF(BD_Soumission!$DU156&gt;0,(BD_Soumission!$DX156-BD_Soumission!$DW156)*24,"")</f>
        <v/>
      </c>
      <c r="DZ156" s="125"/>
      <c r="EA156" s="290">
        <f>IF(BD_Soumission!$DU156&gt;0,IF(BD_Soumission!$DV156&gt;0,BD_Soumission!$DY156*BD_Soumission!$DV156*BD_Soumission!$DZ156,BD_Soumission!$DY156*BD_Soumission!$DZ156),0)</f>
        <v>0</v>
      </c>
      <c r="EB156" s="273"/>
      <c r="EC156" s="273"/>
      <c r="ED156" s="273"/>
      <c r="EE156" s="290">
        <f>BD_Soumission!$ED156*BD_Soumission!$EC156</f>
        <v>0</v>
      </c>
      <c r="EF156" s="273"/>
      <c r="EG156" s="273"/>
      <c r="EH156" s="273"/>
      <c r="EI156" s="290">
        <f>BD_Soumission!$EH156*BD_Soumission!$EG156</f>
        <v>0</v>
      </c>
      <c r="EJ156" s="273"/>
      <c r="EK156" s="273"/>
      <c r="EL156" s="273"/>
      <c r="EM156" s="290">
        <f>BD_Soumission!$EL156*BD_Soumission!$EK156</f>
        <v>0</v>
      </c>
      <c r="EN156" s="273"/>
      <c r="EO156" s="273"/>
      <c r="EP156" s="273"/>
      <c r="EQ156" s="290">
        <f>BD_Soumission!$EP156*BD_Soumission!$EO156</f>
        <v>0</v>
      </c>
      <c r="ER156" s="273"/>
      <c r="ES156" s="273"/>
      <c r="ET156" s="290">
        <f>IF(BD_Soumission!$ER156&gt;0,BD_Soumission!$ER156*BD_Soumission!$ES156,0)</f>
        <v>0</v>
      </c>
      <c r="EU156" s="273"/>
      <c r="EV156" s="273"/>
      <c r="EW156" s="290">
        <f>BD_Soumission!$EU156*0.09975</f>
        <v>0</v>
      </c>
      <c r="EX156" s="273"/>
      <c r="EY156" s="292" t="e">
        <f>VLOOKUP(BD_Soumission!$C156,Tableau12[],9,FALSE)</f>
        <v>#N/A</v>
      </c>
      <c r="EZ156" s="273"/>
    </row>
    <row r="157" spans="1:156" ht="18.75">
      <c r="D157" s="75"/>
      <c r="E157" t="e">
        <f>VLOOKUP(BD_Soumission!$C157,Tableau12[],6,FALSE)</f>
        <v>#N/A</v>
      </c>
      <c r="F157" t="e">
        <f>VLOOKUP(BD_Soumission!$C157,Tableau12[],93,FALSE)</f>
        <v>#N/A</v>
      </c>
      <c r="G157" t="e">
        <f>VLOOKUP(BD_Soumission!$C157,Tableau12[],2,FALSE)</f>
        <v>#N/A</v>
      </c>
      <c r="H157" t="e">
        <f>VLOOKUP(BD_Soumission!$G157,Tableau_client[],2,FALSE)</f>
        <v>#N/A</v>
      </c>
      <c r="I157" t="e">
        <f>VLOOKUP(BD_Soumission!$G157,Tableau_client[],3,FALSE)</f>
        <v>#N/A</v>
      </c>
      <c r="J157" t="e">
        <f>VLOOKUP(BD_Soumission!$G157,Tableau_client[],4,FALSE)</f>
        <v>#N/A</v>
      </c>
      <c r="K157" t="e">
        <f>VLOOKUP(BD_Soumission!$G157,Tableau_client[],6,FALSE)</f>
        <v>#N/A</v>
      </c>
      <c r="L157" t="e">
        <f>VLOOKUP(BD_Soumission!$C157,Tableau12[],44,FALSE)</f>
        <v>#N/A</v>
      </c>
      <c r="M157" t="e">
        <f>VLOOKUP(BD_Soumission!$C157,Tableau12[],45,FALSE)</f>
        <v>#N/A</v>
      </c>
      <c r="N157" t="e">
        <f>VLOOKUP(BD_Soumission!$G157,Tableau_client[],5,FALSE)</f>
        <v>#N/A</v>
      </c>
      <c r="O157" t="e">
        <f>VLOOKUP(BD_Soumission!$G157,Tableau_client[],7,FALSE)</f>
        <v>#N/A</v>
      </c>
      <c r="P157" t="e">
        <f>VLOOKUP(BD_Soumission!$C157,Tableau12[],7,FALSE)</f>
        <v>#N/A</v>
      </c>
      <c r="Q157" t="e">
        <f>VLOOKUP(BD_Soumission!$C157,Tableau12[],8,FALSE)</f>
        <v>#N/A</v>
      </c>
      <c r="R157" s="30"/>
      <c r="S157" t="e">
        <f>VLOOKUP(BD_Soumission!$C157,Tableau12[],3,FALSE)</f>
        <v>#N/A</v>
      </c>
      <c r="T157" s="75"/>
      <c r="Y157" t="str">
        <f>IF(BD_Soumission!$U157&gt;0,(BD_Soumission!$X157-BD_Soumission!$W157)*24,"")</f>
        <v/>
      </c>
      <c r="Z157" s="264"/>
      <c r="AA157" s="122">
        <f>IF(BD_Soumission!$U157&gt;0,IF(BD_Soumission!$V157&gt;0,BD_Soumission!$Y157*BD_Soumission!$V157*BD_Soumission!$Z157,BD_Soumission!$Y157*BD_Soumission!$Z157),0)</f>
        <v>0</v>
      </c>
      <c r="AB157" s="75"/>
      <c r="AG157" t="str">
        <f>IF(BD_Soumission!$AC157&gt;0,(BD_Soumission!$AF157-BD_Soumission!$AE157)*24,"")</f>
        <v/>
      </c>
      <c r="AH157" s="125"/>
      <c r="AI157" s="122">
        <f>IF(BD_Soumission!$AC157&gt;0,IF(BD_Soumission!$AD157&gt;0,BD_Soumission!$AG157*BD_Soumission!$AD157*BD_Soumission!$AH157,BD_Soumission!$AG157*BD_Soumission!$AH157),0)</f>
        <v>0</v>
      </c>
      <c r="AJ157" s="75"/>
      <c r="AP157" s="125"/>
      <c r="AQ157" s="122">
        <f>IF(BD_Soumission!$AK157&gt;0,IF(BD_Soumission!$AL157&gt;0,BD_Soumission!$AO157*BD_Soumission!$AL157*BD_Soumission!$AP157,BD_Soumission!$AO157*BD_Soumission!$AP157),0)</f>
        <v>0</v>
      </c>
      <c r="AR157" s="75"/>
      <c r="AW157" t="str">
        <f>IF(BD_Soumission!$AS157&gt;0,(BD_Soumission!$AV157-BD_Soumission!$AU157)*24,"")</f>
        <v/>
      </c>
      <c r="AX157" s="125"/>
      <c r="AY157" s="122">
        <f>IF(BD_Soumission!$AS157&gt;0,IF(BD_Soumission!$AT157&gt;0,BD_Soumission!$AW157*BD_Soumission!$AT157*BD_Soumission!$AX157,BD_Soumission!$AW157*BD_Soumission!$AX157),0)</f>
        <v>0</v>
      </c>
      <c r="AZ157" s="75"/>
      <c r="BF157" s="125"/>
      <c r="BG157" s="122">
        <f>IF(BD_Soumission!$BA157&gt;0,IF(BD_Soumission!$BB157&gt;0,BD_Soumission!$BE157*BD_Soumission!$BB157*BD_Soumission!$BF157,BD_Soumission!$BE157*BD_Soumission!$BF157),0)</f>
        <v>0</v>
      </c>
      <c r="BH157" s="75"/>
      <c r="BM157" t="str">
        <f>IF(BD_Soumission!$BI157&gt;0,(BD_Soumission!$BL157-BD_Soumission!$BK157)*24,"")</f>
        <v/>
      </c>
      <c r="BN157" s="125"/>
      <c r="BO157" s="122">
        <f>IF(BD_Soumission!$BI157&gt;0,IF(BD_Soumission!$BJ157&gt;0,BD_Soumission!$BM157*BD_Soumission!$BJ157*BD_Soumission!$BN157,BD_Soumission!$BM157*BD_Soumission!$BN157),0)</f>
        <v>0</v>
      </c>
      <c r="BP157" s="75"/>
      <c r="BU157" t="str">
        <f>IF(BD_Soumission!$BQ157&gt;0,(BD_Soumission!$BT157-BD_Soumission!$BS157)*24,"")</f>
        <v/>
      </c>
      <c r="BV157" s="125"/>
      <c r="BW157" s="122">
        <f>IF(BD_Soumission!$BQ157&gt;0,IF(BD_Soumission!$BR157&gt;0,BD_Soumission!$BU157*BD_Soumission!$BR157*BD_Soumission!$BV157,BD_Soumission!$BU157*BD_Soumission!$BV157),0)</f>
        <v>0</v>
      </c>
      <c r="BX157" s="75"/>
      <c r="CC157" t="str">
        <f>IF(BD_Soumission!$BY157&gt;0,(BD_Soumission!$CB157-BD_Soumission!$CA157)*24,"")</f>
        <v/>
      </c>
      <c r="CD157" s="125"/>
      <c r="CE157" s="122">
        <f>IF(BD_Soumission!$BY157&gt;0,IF(BD_Soumission!$BZ157&gt;0,BD_Soumission!$CC157*BD_Soumission!$BZ157*BD_Soumission!$CD157,BD_Soumission!$CC157*BD_Soumission!$CD157),0)</f>
        <v>0</v>
      </c>
      <c r="CF157" s="75"/>
      <c r="CK157" t="str">
        <f>IF(BD_Soumission!$CG157&gt;0,(BD_Soumission!$CJ157-BD_Soumission!$CI157)*24,"")</f>
        <v/>
      </c>
      <c r="CL157" s="125"/>
      <c r="CM157" s="122">
        <f>IF(BD_Soumission!$CG157&gt;0,IF(BD_Soumission!$CH157&gt;0,BD_Soumission!$CK157*BD_Soumission!$CH157*BD_Soumission!$CL157,BD_Soumission!$CK157*BD_Soumission!$CL157),0)</f>
        <v>0</v>
      </c>
      <c r="CN157" s="75"/>
      <c r="CS157" t="str">
        <f>IF(BD_Soumission!$CO157&gt;0,(BD_Soumission!$CR157-BD_Soumission!$CQ157)*24,"")</f>
        <v/>
      </c>
      <c r="CT157" s="125"/>
      <c r="CU157" s="122">
        <f>IF(BD_Soumission!$CO157&gt;0,IF(BD_Soumission!$CP157&gt;0,BD_Soumission!$CS157*BD_Soumission!$CP157*BD_Soumission!$CT157,BD_Soumission!$CS157*BD_Soumission!$CT157),0)</f>
        <v>0</v>
      </c>
      <c r="CV157" s="75"/>
      <c r="DA157" t="str">
        <f>IF(BD_Soumission!$CW157&gt;0,(BD_Soumission!$CZ157-BD_Soumission!$CY157)*24,"")</f>
        <v/>
      </c>
      <c r="DB157" s="125"/>
      <c r="DC157" s="122">
        <f>IF(BD_Soumission!$CW157&gt;0,IF(BD_Soumission!$CX157&gt;0,BD_Soumission!$DA157*BD_Soumission!$CX157*BD_Soumission!$DB157,BD_Soumission!$DA157*BD_Soumission!$DB157),0)</f>
        <v>0</v>
      </c>
      <c r="DD157" s="75"/>
      <c r="DI157" t="str">
        <f>IF(BD_Soumission!$DE157&gt;0,(BD_Soumission!$DH157-BD_Soumission!$DG157)*24,"")</f>
        <v/>
      </c>
      <c r="DJ157" s="125"/>
      <c r="DK157" s="122">
        <f>IF(BD_Soumission!$DE157&gt;0,IF(BD_Soumission!$DF157&gt;0,BD_Soumission!$DI157*BD_Soumission!$DF157*BD_Soumission!$DJ157,BD_Soumission!$DI157*BD_Soumission!$DJ157),0)</f>
        <v>0</v>
      </c>
      <c r="DL157" s="75"/>
      <c r="DQ157" t="str">
        <f>IF(BD_Soumission!$DM157&gt;0,(BD_Soumission!$DP157-BD_Soumission!$DO157)*24,"")</f>
        <v/>
      </c>
      <c r="DR157" s="125"/>
      <c r="DS157" s="122">
        <f>IF(BD_Soumission!$DM157&gt;0,IF(BD_Soumission!$DN157&gt;0,BD_Soumission!$DQ157*BD_Soumission!$DN157*BD_Soumission!$DR157,BD_Soumission!$DQ157*BD_Soumission!$DR157),0)</f>
        <v>0</v>
      </c>
      <c r="DT157" s="75"/>
      <c r="DY157" t="str">
        <f>IF(BD_Soumission!$DU157&gt;0,(BD_Soumission!$DX157-BD_Soumission!$DW157)*24,"")</f>
        <v/>
      </c>
      <c r="DZ157" s="125"/>
      <c r="EA157" s="122">
        <f>IF(BD_Soumission!$DU157&gt;0,IF(BD_Soumission!$DV157&gt;0,BD_Soumission!$DY157*BD_Soumission!$DV157*BD_Soumission!$DZ157,BD_Soumission!$DY157*BD_Soumission!$DZ157),0)</f>
        <v>0</v>
      </c>
      <c r="EE157" s="122">
        <f>BD_Soumission!$ED157*BD_Soumission!$EC157</f>
        <v>0</v>
      </c>
      <c r="EI157" s="122">
        <f>BD_Soumission!$EH157*BD_Soumission!$EG157</f>
        <v>0</v>
      </c>
      <c r="EM157" s="122">
        <f>BD_Soumission!$EL157*BD_Soumission!$EK157</f>
        <v>0</v>
      </c>
      <c r="EQ157" s="122">
        <f>BD_Soumission!$EP157*BD_Soumission!$EO157</f>
        <v>0</v>
      </c>
      <c r="ET157" s="122">
        <f>IF(BD_Soumission!$ER157&gt;0,BD_Soumission!$ER157*BD_Soumission!$ES157,0)</f>
        <v>0</v>
      </c>
      <c r="EW157" s="122">
        <f>BD_Soumission!$EU157*0.09975</f>
        <v>0</v>
      </c>
      <c r="EY157" s="47" t="e">
        <f>VLOOKUP(BD_Soumission!$C157,Tableau12[],9,FALSE)</f>
        <v>#N/A</v>
      </c>
    </row>
    <row r="158" spans="1:156" ht="18.75">
      <c r="A158" s="273"/>
      <c r="B158" s="273"/>
      <c r="C158" s="273"/>
      <c r="D158" s="285"/>
      <c r="E158" s="273" t="e">
        <f>VLOOKUP(BD_Soumission!$C158,Tableau12[],6,FALSE)</f>
        <v>#N/A</v>
      </c>
      <c r="F158" s="273" t="e">
        <f>VLOOKUP(BD_Soumission!$C158,Tableau12[],93,FALSE)</f>
        <v>#N/A</v>
      </c>
      <c r="G158" s="273" t="e">
        <f>VLOOKUP(BD_Soumission!$C158,Tableau12[],2,FALSE)</f>
        <v>#N/A</v>
      </c>
      <c r="H158" s="273" t="e">
        <f>VLOOKUP(BD_Soumission!$G158,Tableau_client[],2,FALSE)</f>
        <v>#N/A</v>
      </c>
      <c r="I158" s="273" t="e">
        <f>VLOOKUP(BD_Soumission!$G158,Tableau_client[],3,FALSE)</f>
        <v>#N/A</v>
      </c>
      <c r="J158" s="273" t="e">
        <f>VLOOKUP(BD_Soumission!$G158,Tableau_client[],4,FALSE)</f>
        <v>#N/A</v>
      </c>
      <c r="K158" s="273" t="e">
        <f>VLOOKUP(BD_Soumission!$G158,Tableau_client[],6,FALSE)</f>
        <v>#N/A</v>
      </c>
      <c r="L158" s="273" t="e">
        <f>VLOOKUP(BD_Soumission!$C158,Tableau12[],44,FALSE)</f>
        <v>#N/A</v>
      </c>
      <c r="M158" s="273" t="e">
        <f>VLOOKUP(BD_Soumission!$C158,Tableau12[],45,FALSE)</f>
        <v>#N/A</v>
      </c>
      <c r="N158" s="273" t="e">
        <f>VLOOKUP(BD_Soumission!$G158,Tableau_client[],5,FALSE)</f>
        <v>#N/A</v>
      </c>
      <c r="O158" s="273" t="e">
        <f>VLOOKUP(BD_Soumission!$G158,Tableau_client[],7,FALSE)</f>
        <v>#N/A</v>
      </c>
      <c r="P158" s="273" t="e">
        <f>VLOOKUP(BD_Soumission!$C158,Tableau12[],7,FALSE)</f>
        <v>#N/A</v>
      </c>
      <c r="Q158" s="273" t="e">
        <f>VLOOKUP(BD_Soumission!$C158,Tableau12[],8,FALSE)</f>
        <v>#N/A</v>
      </c>
      <c r="R158" s="286"/>
      <c r="S158" s="273" t="e">
        <f>VLOOKUP(BD_Soumission!$C158,Tableau12[],3,FALSE)</f>
        <v>#N/A</v>
      </c>
      <c r="T158" s="285"/>
      <c r="U158" s="273"/>
      <c r="V158" s="273"/>
      <c r="W158" s="273"/>
      <c r="X158" s="273"/>
      <c r="Y158" s="273" t="str">
        <f>IF(BD_Soumission!$U158&gt;0,(BD_Soumission!$X158-BD_Soumission!$W158)*24,"")</f>
        <v/>
      </c>
      <c r="Z158" s="264"/>
      <c r="AA158" s="290">
        <f>IF(BD_Soumission!$U158&gt;0,IF(BD_Soumission!$V158&gt;0,BD_Soumission!$Y158*BD_Soumission!$V158*BD_Soumission!$Z158,BD_Soumission!$Y158*BD_Soumission!$Z158),0)</f>
        <v>0</v>
      </c>
      <c r="AB158" s="285"/>
      <c r="AC158" s="273"/>
      <c r="AD158" s="273"/>
      <c r="AE158" s="273"/>
      <c r="AF158" s="273"/>
      <c r="AG158" s="273" t="str">
        <f>IF(BD_Soumission!$AC158&gt;0,(BD_Soumission!$AF158-BD_Soumission!$AE158)*24,"")</f>
        <v/>
      </c>
      <c r="AH158" s="125"/>
      <c r="AI158" s="290">
        <f>IF(BD_Soumission!$AC158&gt;0,IF(BD_Soumission!$AD158&gt;0,BD_Soumission!$AG158*BD_Soumission!$AD158*BD_Soumission!$AH158,BD_Soumission!$AG158*BD_Soumission!$AH158),0)</f>
        <v>0</v>
      </c>
      <c r="AJ158" s="285"/>
      <c r="AK158" s="273"/>
      <c r="AL158" s="273"/>
      <c r="AM158" s="273"/>
      <c r="AN158" s="273"/>
      <c r="AO158" s="273"/>
      <c r="AP158" s="125"/>
      <c r="AQ158" s="290">
        <f>IF(BD_Soumission!$AK158&gt;0,IF(BD_Soumission!$AL158&gt;0,BD_Soumission!$AO158*BD_Soumission!$AL158*BD_Soumission!$AP158,BD_Soumission!$AO158*BD_Soumission!$AP158),0)</f>
        <v>0</v>
      </c>
      <c r="AR158" s="285"/>
      <c r="AS158" s="273"/>
      <c r="AT158" s="273"/>
      <c r="AU158" s="273"/>
      <c r="AV158" s="273"/>
      <c r="AW158" s="273" t="str">
        <f>IF(BD_Soumission!$AS158&gt;0,(BD_Soumission!$AV158-BD_Soumission!$AU158)*24,"")</f>
        <v/>
      </c>
      <c r="AX158" s="125"/>
      <c r="AY158" s="290">
        <f>IF(BD_Soumission!$AS158&gt;0,IF(BD_Soumission!$AT158&gt;0,BD_Soumission!$AW158*BD_Soumission!$AT158*BD_Soumission!$AX158,BD_Soumission!$AW158*BD_Soumission!$AX158),0)</f>
        <v>0</v>
      </c>
      <c r="AZ158" s="285"/>
      <c r="BA158" s="273"/>
      <c r="BB158" s="273"/>
      <c r="BC158" s="273"/>
      <c r="BD158" s="273"/>
      <c r="BE158" s="273"/>
      <c r="BF158" s="125"/>
      <c r="BG158" s="290">
        <f>IF(BD_Soumission!$BA158&gt;0,IF(BD_Soumission!$BB158&gt;0,BD_Soumission!$BE158*BD_Soumission!$BB158*BD_Soumission!$BF158,BD_Soumission!$BE158*BD_Soumission!$BF158),0)</f>
        <v>0</v>
      </c>
      <c r="BH158" s="285"/>
      <c r="BI158" s="273"/>
      <c r="BJ158" s="273"/>
      <c r="BK158" s="273"/>
      <c r="BL158" s="273"/>
      <c r="BM158" s="273" t="str">
        <f>IF(BD_Soumission!$BI158&gt;0,(BD_Soumission!$BL158-BD_Soumission!$BK158)*24,"")</f>
        <v/>
      </c>
      <c r="BN158" s="125"/>
      <c r="BO158" s="290">
        <f>IF(BD_Soumission!$BI158&gt;0,IF(BD_Soumission!$BJ158&gt;0,BD_Soumission!$BM158*BD_Soumission!$BJ158*BD_Soumission!$BN158,BD_Soumission!$BM158*BD_Soumission!$BN158),0)</f>
        <v>0</v>
      </c>
      <c r="BP158" s="285"/>
      <c r="BQ158" s="273"/>
      <c r="BR158" s="273"/>
      <c r="BS158" s="273"/>
      <c r="BT158" s="273"/>
      <c r="BU158" s="273" t="str">
        <f>IF(BD_Soumission!$BQ158&gt;0,(BD_Soumission!$BT158-BD_Soumission!$BS158)*24,"")</f>
        <v/>
      </c>
      <c r="BV158" s="125"/>
      <c r="BW158" s="290">
        <f>IF(BD_Soumission!$BQ158&gt;0,IF(BD_Soumission!$BR158&gt;0,BD_Soumission!$BU158*BD_Soumission!$BR158*BD_Soumission!$BV158,BD_Soumission!$BU158*BD_Soumission!$BV158),0)</f>
        <v>0</v>
      </c>
      <c r="BX158" s="285"/>
      <c r="BY158" s="273"/>
      <c r="BZ158" s="273"/>
      <c r="CA158" s="273"/>
      <c r="CB158" s="273"/>
      <c r="CC158" s="273" t="str">
        <f>IF(BD_Soumission!$BY158&gt;0,(BD_Soumission!$CB158-BD_Soumission!$CA158)*24,"")</f>
        <v/>
      </c>
      <c r="CD158" s="125"/>
      <c r="CE158" s="290">
        <f>IF(BD_Soumission!$BY158&gt;0,IF(BD_Soumission!$BZ158&gt;0,BD_Soumission!$CC158*BD_Soumission!$BZ158*BD_Soumission!$CD158,BD_Soumission!$CC158*BD_Soumission!$CD158),0)</f>
        <v>0</v>
      </c>
      <c r="CF158" s="285"/>
      <c r="CG158" s="273"/>
      <c r="CH158" s="273"/>
      <c r="CI158" s="273"/>
      <c r="CJ158" s="273"/>
      <c r="CK158" s="273" t="str">
        <f>IF(BD_Soumission!$CG158&gt;0,(BD_Soumission!$CJ158-BD_Soumission!$CI158)*24,"")</f>
        <v/>
      </c>
      <c r="CL158" s="125"/>
      <c r="CM158" s="290">
        <f>IF(BD_Soumission!$CG158&gt;0,IF(BD_Soumission!$CH158&gt;0,BD_Soumission!$CK158*BD_Soumission!$CH158*BD_Soumission!$CL158,BD_Soumission!$CK158*BD_Soumission!$CL158),0)</f>
        <v>0</v>
      </c>
      <c r="CN158" s="285"/>
      <c r="CO158" s="273"/>
      <c r="CP158" s="273"/>
      <c r="CQ158" s="273"/>
      <c r="CR158" s="273"/>
      <c r="CS158" s="273" t="str">
        <f>IF(BD_Soumission!$CO158&gt;0,(BD_Soumission!$CR158-BD_Soumission!$CQ158)*24,"")</f>
        <v/>
      </c>
      <c r="CT158" s="125"/>
      <c r="CU158" s="290">
        <f>IF(BD_Soumission!$CO158&gt;0,IF(BD_Soumission!$CP158&gt;0,BD_Soumission!$CS158*BD_Soumission!$CP158*BD_Soumission!$CT158,BD_Soumission!$CS158*BD_Soumission!$CT158),0)</f>
        <v>0</v>
      </c>
      <c r="CV158" s="285"/>
      <c r="CW158" s="273"/>
      <c r="CX158" s="273"/>
      <c r="CY158" s="273"/>
      <c r="CZ158" s="273"/>
      <c r="DA158" s="273" t="str">
        <f>IF(BD_Soumission!$CW158&gt;0,(BD_Soumission!$CZ158-BD_Soumission!$CY158)*24,"")</f>
        <v/>
      </c>
      <c r="DB158" s="125"/>
      <c r="DC158" s="290">
        <f>IF(BD_Soumission!$CW158&gt;0,IF(BD_Soumission!$CX158&gt;0,BD_Soumission!$DA158*BD_Soumission!$CX158*BD_Soumission!$DB158,BD_Soumission!$DA158*BD_Soumission!$DB158),0)</f>
        <v>0</v>
      </c>
      <c r="DD158" s="285"/>
      <c r="DE158" s="273"/>
      <c r="DF158" s="273"/>
      <c r="DG158" s="273"/>
      <c r="DH158" s="273"/>
      <c r="DI158" s="273" t="str">
        <f>IF(BD_Soumission!$DE158&gt;0,(BD_Soumission!$DH158-BD_Soumission!$DG158)*24,"")</f>
        <v/>
      </c>
      <c r="DJ158" s="125"/>
      <c r="DK158" s="290">
        <f>IF(BD_Soumission!$DE158&gt;0,IF(BD_Soumission!$DF158&gt;0,BD_Soumission!$DI158*BD_Soumission!$DF158*BD_Soumission!$DJ158,BD_Soumission!$DI158*BD_Soumission!$DJ158),0)</f>
        <v>0</v>
      </c>
      <c r="DL158" s="285"/>
      <c r="DM158" s="273"/>
      <c r="DN158" s="273"/>
      <c r="DO158" s="273"/>
      <c r="DP158" s="273"/>
      <c r="DQ158" s="273" t="str">
        <f>IF(BD_Soumission!$DM158&gt;0,(BD_Soumission!$DP158-BD_Soumission!$DO158)*24,"")</f>
        <v/>
      </c>
      <c r="DR158" s="125"/>
      <c r="DS158" s="290">
        <f>IF(BD_Soumission!$DM158&gt;0,IF(BD_Soumission!$DN158&gt;0,BD_Soumission!$DQ158*BD_Soumission!$DN158*BD_Soumission!$DR158,BD_Soumission!$DQ158*BD_Soumission!$DR158),0)</f>
        <v>0</v>
      </c>
      <c r="DT158" s="285"/>
      <c r="DU158" s="273"/>
      <c r="DV158" s="273"/>
      <c r="DW158" s="273"/>
      <c r="DX158" s="273"/>
      <c r="DY158" s="273" t="str">
        <f>IF(BD_Soumission!$DU158&gt;0,(BD_Soumission!$DX158-BD_Soumission!$DW158)*24,"")</f>
        <v/>
      </c>
      <c r="DZ158" s="125"/>
      <c r="EA158" s="290">
        <f>IF(BD_Soumission!$DU158&gt;0,IF(BD_Soumission!$DV158&gt;0,BD_Soumission!$DY158*BD_Soumission!$DV158*BD_Soumission!$DZ158,BD_Soumission!$DY158*BD_Soumission!$DZ158),0)</f>
        <v>0</v>
      </c>
      <c r="EB158" s="273"/>
      <c r="EC158" s="273"/>
      <c r="ED158" s="273"/>
      <c r="EE158" s="290">
        <f>BD_Soumission!$ED158*BD_Soumission!$EC158</f>
        <v>0</v>
      </c>
      <c r="EF158" s="273"/>
      <c r="EG158" s="273"/>
      <c r="EH158" s="273"/>
      <c r="EI158" s="290">
        <f>BD_Soumission!$EH158*BD_Soumission!$EG158</f>
        <v>0</v>
      </c>
      <c r="EJ158" s="273"/>
      <c r="EK158" s="273"/>
      <c r="EL158" s="273"/>
      <c r="EM158" s="290">
        <f>BD_Soumission!$EL158*BD_Soumission!$EK158</f>
        <v>0</v>
      </c>
      <c r="EN158" s="273"/>
      <c r="EO158" s="273"/>
      <c r="EP158" s="273"/>
      <c r="EQ158" s="290">
        <f>BD_Soumission!$EP158*BD_Soumission!$EO158</f>
        <v>0</v>
      </c>
      <c r="ER158" s="273"/>
      <c r="ES158" s="273"/>
      <c r="ET158" s="290">
        <f>IF(BD_Soumission!$ER158&gt;0,BD_Soumission!$ER158*BD_Soumission!$ES158,0)</f>
        <v>0</v>
      </c>
      <c r="EU158" s="273"/>
      <c r="EV158" s="273"/>
      <c r="EW158" s="290">
        <f>BD_Soumission!$EU158*0.09975</f>
        <v>0</v>
      </c>
      <c r="EX158" s="273"/>
      <c r="EY158" s="292" t="e">
        <f>VLOOKUP(BD_Soumission!$C158,Tableau12[],9,FALSE)</f>
        <v>#N/A</v>
      </c>
      <c r="EZ158" s="273"/>
    </row>
    <row r="159" spans="1:156" ht="18.75">
      <c r="D159" s="75"/>
      <c r="E159" t="e">
        <f>VLOOKUP(BD_Soumission!$C159,Tableau12[],6,FALSE)</f>
        <v>#N/A</v>
      </c>
      <c r="F159" t="e">
        <f>VLOOKUP(BD_Soumission!$C159,Tableau12[],93,FALSE)</f>
        <v>#N/A</v>
      </c>
      <c r="G159" t="e">
        <f>VLOOKUP(BD_Soumission!$C159,Tableau12[],2,FALSE)</f>
        <v>#N/A</v>
      </c>
      <c r="H159" t="e">
        <f>VLOOKUP(BD_Soumission!$G159,Tableau_client[],2,FALSE)</f>
        <v>#N/A</v>
      </c>
      <c r="I159" t="e">
        <f>VLOOKUP(BD_Soumission!$G159,Tableau_client[],3,FALSE)</f>
        <v>#N/A</v>
      </c>
      <c r="J159" t="e">
        <f>VLOOKUP(BD_Soumission!$G159,Tableau_client[],4,FALSE)</f>
        <v>#N/A</v>
      </c>
      <c r="K159" t="e">
        <f>VLOOKUP(BD_Soumission!$G159,Tableau_client[],6,FALSE)</f>
        <v>#N/A</v>
      </c>
      <c r="L159" t="e">
        <f>VLOOKUP(BD_Soumission!$C159,Tableau12[],44,FALSE)</f>
        <v>#N/A</v>
      </c>
      <c r="M159" t="e">
        <f>VLOOKUP(BD_Soumission!$C159,Tableau12[],45,FALSE)</f>
        <v>#N/A</v>
      </c>
      <c r="N159" t="e">
        <f>VLOOKUP(BD_Soumission!$G159,Tableau_client[],5,FALSE)</f>
        <v>#N/A</v>
      </c>
      <c r="O159" t="e">
        <f>VLOOKUP(BD_Soumission!$G159,Tableau_client[],7,FALSE)</f>
        <v>#N/A</v>
      </c>
      <c r="P159" t="e">
        <f>VLOOKUP(BD_Soumission!$C159,Tableau12[],7,FALSE)</f>
        <v>#N/A</v>
      </c>
      <c r="Q159" t="e">
        <f>VLOOKUP(BD_Soumission!$C159,Tableau12[],8,FALSE)</f>
        <v>#N/A</v>
      </c>
      <c r="R159" s="30"/>
      <c r="S159" t="e">
        <f>VLOOKUP(BD_Soumission!$C159,Tableau12[],3,FALSE)</f>
        <v>#N/A</v>
      </c>
      <c r="T159" s="75"/>
      <c r="Y159" t="str">
        <f>IF(BD_Soumission!$U159&gt;0,(BD_Soumission!$X159-BD_Soumission!$W159)*24,"")</f>
        <v/>
      </c>
      <c r="Z159" s="264"/>
      <c r="AA159" s="122">
        <f>IF(BD_Soumission!$U159&gt;0,IF(BD_Soumission!$V159&gt;0,BD_Soumission!$Y159*BD_Soumission!$V159*BD_Soumission!$Z159,BD_Soumission!$Y159*BD_Soumission!$Z159),0)</f>
        <v>0</v>
      </c>
      <c r="AB159" s="75"/>
      <c r="AG159" t="str">
        <f>IF(BD_Soumission!$AC159&gt;0,(BD_Soumission!$AF159-BD_Soumission!$AE159)*24,"")</f>
        <v/>
      </c>
      <c r="AH159" s="125"/>
      <c r="AI159" s="122">
        <f>IF(BD_Soumission!$AC159&gt;0,IF(BD_Soumission!$AD159&gt;0,BD_Soumission!$AG159*BD_Soumission!$AD159*BD_Soumission!$AH159,BD_Soumission!$AG159*BD_Soumission!$AH159),0)</f>
        <v>0</v>
      </c>
      <c r="AJ159" s="75"/>
      <c r="AP159" s="125"/>
      <c r="AQ159" s="122">
        <f>IF(BD_Soumission!$AK159&gt;0,IF(BD_Soumission!$AL159&gt;0,BD_Soumission!$AO159*BD_Soumission!$AL159*BD_Soumission!$AP159,BD_Soumission!$AO159*BD_Soumission!$AP159),0)</f>
        <v>0</v>
      </c>
      <c r="AR159" s="75"/>
      <c r="AW159" t="str">
        <f>IF(BD_Soumission!$AS159&gt;0,(BD_Soumission!$AV159-BD_Soumission!$AU159)*24,"")</f>
        <v/>
      </c>
      <c r="AX159" s="125"/>
      <c r="AY159" s="122">
        <f>IF(BD_Soumission!$AS159&gt;0,IF(BD_Soumission!$AT159&gt;0,BD_Soumission!$AW159*BD_Soumission!$AT159*BD_Soumission!$AX159,BD_Soumission!$AW159*BD_Soumission!$AX159),0)</f>
        <v>0</v>
      </c>
      <c r="AZ159" s="75"/>
      <c r="BF159" s="125"/>
      <c r="BG159" s="122">
        <f>IF(BD_Soumission!$BA159&gt;0,IF(BD_Soumission!$BB159&gt;0,BD_Soumission!$BE159*BD_Soumission!$BB159*BD_Soumission!$BF159,BD_Soumission!$BE159*BD_Soumission!$BF159),0)</f>
        <v>0</v>
      </c>
      <c r="BH159" s="75"/>
      <c r="BM159" t="str">
        <f>IF(BD_Soumission!$BI159&gt;0,(BD_Soumission!$BL159-BD_Soumission!$BK159)*24,"")</f>
        <v/>
      </c>
      <c r="BN159" s="125"/>
      <c r="BO159" s="122">
        <f>IF(BD_Soumission!$BI159&gt;0,IF(BD_Soumission!$BJ159&gt;0,BD_Soumission!$BM159*BD_Soumission!$BJ159*BD_Soumission!$BN159,BD_Soumission!$BM159*BD_Soumission!$BN159),0)</f>
        <v>0</v>
      </c>
      <c r="BP159" s="75"/>
      <c r="BU159" t="str">
        <f>IF(BD_Soumission!$BQ159&gt;0,(BD_Soumission!$BT159-BD_Soumission!$BS159)*24,"")</f>
        <v/>
      </c>
      <c r="BV159" s="125"/>
      <c r="BW159" s="122">
        <f>IF(BD_Soumission!$BQ159&gt;0,IF(BD_Soumission!$BR159&gt;0,BD_Soumission!$BU159*BD_Soumission!$BR159*BD_Soumission!$BV159,BD_Soumission!$BU159*BD_Soumission!$BV159),0)</f>
        <v>0</v>
      </c>
      <c r="BX159" s="75"/>
      <c r="CC159" t="str">
        <f>IF(BD_Soumission!$BY159&gt;0,(BD_Soumission!$CB159-BD_Soumission!$CA159)*24,"")</f>
        <v/>
      </c>
      <c r="CD159" s="125"/>
      <c r="CE159" s="122">
        <f>IF(BD_Soumission!$BY159&gt;0,IF(BD_Soumission!$BZ159&gt;0,BD_Soumission!$CC159*BD_Soumission!$BZ159*BD_Soumission!$CD159,BD_Soumission!$CC159*BD_Soumission!$CD159),0)</f>
        <v>0</v>
      </c>
      <c r="CF159" s="75"/>
      <c r="CK159" t="str">
        <f>IF(BD_Soumission!$CG159&gt;0,(BD_Soumission!$CJ159-BD_Soumission!$CI159)*24,"")</f>
        <v/>
      </c>
      <c r="CL159" s="125"/>
      <c r="CM159" s="122">
        <f>IF(BD_Soumission!$CG159&gt;0,IF(BD_Soumission!$CH159&gt;0,BD_Soumission!$CK159*BD_Soumission!$CH159*BD_Soumission!$CL159,BD_Soumission!$CK159*BD_Soumission!$CL159),0)</f>
        <v>0</v>
      </c>
      <c r="CN159" s="75"/>
      <c r="CS159" t="str">
        <f>IF(BD_Soumission!$CO159&gt;0,(BD_Soumission!$CR159-BD_Soumission!$CQ159)*24,"")</f>
        <v/>
      </c>
      <c r="CT159" s="125"/>
      <c r="CU159" s="122">
        <f>IF(BD_Soumission!$CO159&gt;0,IF(BD_Soumission!$CP159&gt;0,BD_Soumission!$CS159*BD_Soumission!$CP159*BD_Soumission!$CT159,BD_Soumission!$CS159*BD_Soumission!$CT159),0)</f>
        <v>0</v>
      </c>
      <c r="CV159" s="75"/>
      <c r="DA159" t="str">
        <f>IF(BD_Soumission!$CW159&gt;0,(BD_Soumission!$CZ159-BD_Soumission!$CY159)*24,"")</f>
        <v/>
      </c>
      <c r="DB159" s="125"/>
      <c r="DC159" s="122">
        <f>IF(BD_Soumission!$CW159&gt;0,IF(BD_Soumission!$CX159&gt;0,BD_Soumission!$DA159*BD_Soumission!$CX159*BD_Soumission!$DB159,BD_Soumission!$DA159*BD_Soumission!$DB159),0)</f>
        <v>0</v>
      </c>
      <c r="DD159" s="75"/>
      <c r="DI159" t="str">
        <f>IF(BD_Soumission!$DE159&gt;0,(BD_Soumission!$DH159-BD_Soumission!$DG159)*24,"")</f>
        <v/>
      </c>
      <c r="DJ159" s="125"/>
      <c r="DK159" s="122">
        <f>IF(BD_Soumission!$DE159&gt;0,IF(BD_Soumission!$DF159&gt;0,BD_Soumission!$DI159*BD_Soumission!$DF159*BD_Soumission!$DJ159,BD_Soumission!$DI159*BD_Soumission!$DJ159),0)</f>
        <v>0</v>
      </c>
      <c r="DL159" s="75"/>
      <c r="DQ159" t="str">
        <f>IF(BD_Soumission!$DM159&gt;0,(BD_Soumission!$DP159-BD_Soumission!$DO159)*24,"")</f>
        <v/>
      </c>
      <c r="DR159" s="125"/>
      <c r="DS159" s="122">
        <f>IF(BD_Soumission!$DM159&gt;0,IF(BD_Soumission!$DN159&gt;0,BD_Soumission!$DQ159*BD_Soumission!$DN159*BD_Soumission!$DR159,BD_Soumission!$DQ159*BD_Soumission!$DR159),0)</f>
        <v>0</v>
      </c>
      <c r="DT159" s="75"/>
      <c r="DY159" t="str">
        <f>IF(BD_Soumission!$DU159&gt;0,(BD_Soumission!$DX159-BD_Soumission!$DW159)*24,"")</f>
        <v/>
      </c>
      <c r="DZ159" s="125"/>
      <c r="EA159" s="122">
        <f>IF(BD_Soumission!$DU159&gt;0,IF(BD_Soumission!$DV159&gt;0,BD_Soumission!$DY159*BD_Soumission!$DV159*BD_Soumission!$DZ159,BD_Soumission!$DY159*BD_Soumission!$DZ159),0)</f>
        <v>0</v>
      </c>
      <c r="EE159" s="122">
        <f>BD_Soumission!$ED159*BD_Soumission!$EC159</f>
        <v>0</v>
      </c>
      <c r="EI159" s="122">
        <f>BD_Soumission!$EH159*BD_Soumission!$EG159</f>
        <v>0</v>
      </c>
      <c r="EM159" s="122">
        <f>BD_Soumission!$EL159*BD_Soumission!$EK159</f>
        <v>0</v>
      </c>
      <c r="EQ159" s="122">
        <f>BD_Soumission!$EP159*BD_Soumission!$EO159</f>
        <v>0</v>
      </c>
      <c r="ET159" s="122">
        <f>IF(BD_Soumission!$ER159&gt;0,BD_Soumission!$ER159*BD_Soumission!$ES159,0)</f>
        <v>0</v>
      </c>
      <c r="EW159" s="122">
        <f>BD_Soumission!$EU159*0.09975</f>
        <v>0</v>
      </c>
      <c r="EY159" s="47" t="e">
        <f>VLOOKUP(BD_Soumission!$C159,Tableau12[],9,FALSE)</f>
        <v>#N/A</v>
      </c>
    </row>
    <row r="160" spans="1:156" ht="18.75">
      <c r="A160" s="273"/>
      <c r="B160" s="273"/>
      <c r="C160" s="273"/>
      <c r="D160" s="285"/>
      <c r="E160" s="273" t="e">
        <f>VLOOKUP(BD_Soumission!$C160,Tableau12[],6,FALSE)</f>
        <v>#N/A</v>
      </c>
      <c r="F160" s="273" t="e">
        <f>VLOOKUP(BD_Soumission!$C160,Tableau12[],93,FALSE)</f>
        <v>#N/A</v>
      </c>
      <c r="G160" s="273" t="e">
        <f>VLOOKUP(BD_Soumission!$C160,Tableau12[],2,FALSE)</f>
        <v>#N/A</v>
      </c>
      <c r="H160" s="273" t="e">
        <f>VLOOKUP(BD_Soumission!$G160,Tableau_client[],2,FALSE)</f>
        <v>#N/A</v>
      </c>
      <c r="I160" s="273" t="e">
        <f>VLOOKUP(BD_Soumission!$G160,Tableau_client[],3,FALSE)</f>
        <v>#N/A</v>
      </c>
      <c r="J160" s="273" t="e">
        <f>VLOOKUP(BD_Soumission!$G160,Tableau_client[],4,FALSE)</f>
        <v>#N/A</v>
      </c>
      <c r="K160" s="273" t="e">
        <f>VLOOKUP(BD_Soumission!$G160,Tableau_client[],6,FALSE)</f>
        <v>#N/A</v>
      </c>
      <c r="L160" s="273" t="e">
        <f>VLOOKUP(BD_Soumission!$C160,Tableau12[],44,FALSE)</f>
        <v>#N/A</v>
      </c>
      <c r="M160" s="273" t="e">
        <f>VLOOKUP(BD_Soumission!$C160,Tableau12[],45,FALSE)</f>
        <v>#N/A</v>
      </c>
      <c r="N160" s="273" t="e">
        <f>VLOOKUP(BD_Soumission!$G160,Tableau_client[],5,FALSE)</f>
        <v>#N/A</v>
      </c>
      <c r="O160" s="273" t="e">
        <f>VLOOKUP(BD_Soumission!$G160,Tableau_client[],7,FALSE)</f>
        <v>#N/A</v>
      </c>
      <c r="P160" s="273" t="e">
        <f>VLOOKUP(BD_Soumission!$C160,Tableau12[],7,FALSE)</f>
        <v>#N/A</v>
      </c>
      <c r="Q160" s="273" t="e">
        <f>VLOOKUP(BD_Soumission!$C160,Tableau12[],8,FALSE)</f>
        <v>#N/A</v>
      </c>
      <c r="R160" s="286"/>
      <c r="S160" s="273" t="e">
        <f>VLOOKUP(BD_Soumission!$C160,Tableau12[],3,FALSE)</f>
        <v>#N/A</v>
      </c>
      <c r="T160" s="285"/>
      <c r="U160" s="273"/>
      <c r="V160" s="273"/>
      <c r="W160" s="273"/>
      <c r="X160" s="273"/>
      <c r="Y160" s="273" t="str">
        <f>IF(BD_Soumission!$U160&gt;0,(BD_Soumission!$X160-BD_Soumission!$W160)*24,"")</f>
        <v/>
      </c>
      <c r="Z160" s="264"/>
      <c r="AA160" s="290">
        <f>IF(BD_Soumission!$U160&gt;0,IF(BD_Soumission!$V160&gt;0,BD_Soumission!$Y160*BD_Soumission!$V160*BD_Soumission!$Z160,BD_Soumission!$Y160*BD_Soumission!$Z160),0)</f>
        <v>0</v>
      </c>
      <c r="AB160" s="285"/>
      <c r="AC160" s="273"/>
      <c r="AD160" s="273"/>
      <c r="AE160" s="273"/>
      <c r="AF160" s="273"/>
      <c r="AG160" s="273" t="str">
        <f>IF(BD_Soumission!$AC160&gt;0,(BD_Soumission!$AF160-BD_Soumission!$AE160)*24,"")</f>
        <v/>
      </c>
      <c r="AH160" s="125"/>
      <c r="AI160" s="290">
        <f>IF(BD_Soumission!$AC160&gt;0,IF(BD_Soumission!$AD160&gt;0,BD_Soumission!$AG160*BD_Soumission!$AD160*BD_Soumission!$AH160,BD_Soumission!$AG160*BD_Soumission!$AH160),0)</f>
        <v>0</v>
      </c>
      <c r="AJ160" s="285"/>
      <c r="AK160" s="273"/>
      <c r="AL160" s="273"/>
      <c r="AM160" s="273"/>
      <c r="AN160" s="273"/>
      <c r="AO160" s="273"/>
      <c r="AP160" s="125"/>
      <c r="AQ160" s="290">
        <f>IF(BD_Soumission!$AK160&gt;0,IF(BD_Soumission!$AL160&gt;0,BD_Soumission!$AO160*BD_Soumission!$AL160*BD_Soumission!$AP160,BD_Soumission!$AO160*BD_Soumission!$AP160),0)</f>
        <v>0</v>
      </c>
      <c r="AR160" s="285"/>
      <c r="AS160" s="273"/>
      <c r="AT160" s="273"/>
      <c r="AU160" s="273"/>
      <c r="AV160" s="273"/>
      <c r="AW160" s="273" t="str">
        <f>IF(BD_Soumission!$AS160&gt;0,(BD_Soumission!$AV160-BD_Soumission!$AU160)*24,"")</f>
        <v/>
      </c>
      <c r="AX160" s="125"/>
      <c r="AY160" s="290">
        <f>IF(BD_Soumission!$AS160&gt;0,IF(BD_Soumission!$AT160&gt;0,BD_Soumission!$AW160*BD_Soumission!$AT160*BD_Soumission!$AX160,BD_Soumission!$AW160*BD_Soumission!$AX160),0)</f>
        <v>0</v>
      </c>
      <c r="AZ160" s="285"/>
      <c r="BA160" s="273"/>
      <c r="BB160" s="273"/>
      <c r="BC160" s="273"/>
      <c r="BD160" s="273"/>
      <c r="BE160" s="273"/>
      <c r="BF160" s="125"/>
      <c r="BG160" s="290">
        <f>IF(BD_Soumission!$BA160&gt;0,IF(BD_Soumission!$BB160&gt;0,BD_Soumission!$BE160*BD_Soumission!$BB160*BD_Soumission!$BF160,BD_Soumission!$BE160*BD_Soumission!$BF160),0)</f>
        <v>0</v>
      </c>
      <c r="BH160" s="285"/>
      <c r="BI160" s="273"/>
      <c r="BJ160" s="273"/>
      <c r="BK160" s="273"/>
      <c r="BL160" s="273"/>
      <c r="BM160" s="273" t="str">
        <f>IF(BD_Soumission!$BI160&gt;0,(BD_Soumission!$BL160-BD_Soumission!$BK160)*24,"")</f>
        <v/>
      </c>
      <c r="BN160" s="125"/>
      <c r="BO160" s="290">
        <f>IF(BD_Soumission!$BI160&gt;0,IF(BD_Soumission!$BJ160&gt;0,BD_Soumission!$BM160*BD_Soumission!$BJ160*BD_Soumission!$BN160,BD_Soumission!$BM160*BD_Soumission!$BN160),0)</f>
        <v>0</v>
      </c>
      <c r="BP160" s="285"/>
      <c r="BQ160" s="273"/>
      <c r="BR160" s="273"/>
      <c r="BS160" s="273"/>
      <c r="BT160" s="273"/>
      <c r="BU160" s="273" t="str">
        <f>IF(BD_Soumission!$BQ160&gt;0,(BD_Soumission!$BT160-BD_Soumission!$BS160)*24,"")</f>
        <v/>
      </c>
      <c r="BV160" s="125"/>
      <c r="BW160" s="290">
        <f>IF(BD_Soumission!$BQ160&gt;0,IF(BD_Soumission!$BR160&gt;0,BD_Soumission!$BU160*BD_Soumission!$BR160*BD_Soumission!$BV160,BD_Soumission!$BU160*BD_Soumission!$BV160),0)</f>
        <v>0</v>
      </c>
      <c r="BX160" s="285"/>
      <c r="BY160" s="273"/>
      <c r="BZ160" s="273"/>
      <c r="CA160" s="273"/>
      <c r="CB160" s="273"/>
      <c r="CC160" s="273" t="str">
        <f>IF(BD_Soumission!$BY160&gt;0,(BD_Soumission!$CB160-BD_Soumission!$CA160)*24,"")</f>
        <v/>
      </c>
      <c r="CD160" s="125"/>
      <c r="CE160" s="290">
        <f>IF(BD_Soumission!$BY160&gt;0,IF(BD_Soumission!$BZ160&gt;0,BD_Soumission!$CC160*BD_Soumission!$BZ160*BD_Soumission!$CD160,BD_Soumission!$CC160*BD_Soumission!$CD160),0)</f>
        <v>0</v>
      </c>
      <c r="CF160" s="285"/>
      <c r="CG160" s="273"/>
      <c r="CH160" s="273"/>
      <c r="CI160" s="273"/>
      <c r="CJ160" s="273"/>
      <c r="CK160" s="273" t="str">
        <f>IF(BD_Soumission!$CG160&gt;0,(BD_Soumission!$CJ160-BD_Soumission!$CI160)*24,"")</f>
        <v/>
      </c>
      <c r="CL160" s="125"/>
      <c r="CM160" s="290">
        <f>IF(BD_Soumission!$CG160&gt;0,IF(BD_Soumission!$CH160&gt;0,BD_Soumission!$CK160*BD_Soumission!$CH160*BD_Soumission!$CL160,BD_Soumission!$CK160*BD_Soumission!$CL160),0)</f>
        <v>0</v>
      </c>
      <c r="CN160" s="285"/>
      <c r="CO160" s="273"/>
      <c r="CP160" s="273"/>
      <c r="CQ160" s="273"/>
      <c r="CR160" s="273"/>
      <c r="CS160" s="273" t="str">
        <f>IF(BD_Soumission!$CO160&gt;0,(BD_Soumission!$CR160-BD_Soumission!$CQ160)*24,"")</f>
        <v/>
      </c>
      <c r="CT160" s="125"/>
      <c r="CU160" s="290">
        <f>IF(BD_Soumission!$CO160&gt;0,IF(BD_Soumission!$CP160&gt;0,BD_Soumission!$CS160*BD_Soumission!$CP160*BD_Soumission!$CT160,BD_Soumission!$CS160*BD_Soumission!$CT160),0)</f>
        <v>0</v>
      </c>
      <c r="CV160" s="285"/>
      <c r="CW160" s="273"/>
      <c r="CX160" s="273"/>
      <c r="CY160" s="273"/>
      <c r="CZ160" s="273"/>
      <c r="DA160" s="273" t="str">
        <f>IF(BD_Soumission!$CW160&gt;0,(BD_Soumission!$CZ160-BD_Soumission!$CY160)*24,"")</f>
        <v/>
      </c>
      <c r="DB160" s="125"/>
      <c r="DC160" s="290">
        <f>IF(BD_Soumission!$CW160&gt;0,IF(BD_Soumission!$CX160&gt;0,BD_Soumission!$DA160*BD_Soumission!$CX160*BD_Soumission!$DB160,BD_Soumission!$DA160*BD_Soumission!$DB160),0)</f>
        <v>0</v>
      </c>
      <c r="DD160" s="285"/>
      <c r="DE160" s="273"/>
      <c r="DF160" s="273"/>
      <c r="DG160" s="273"/>
      <c r="DH160" s="273"/>
      <c r="DI160" s="273" t="str">
        <f>IF(BD_Soumission!$DE160&gt;0,(BD_Soumission!$DH160-BD_Soumission!$DG160)*24,"")</f>
        <v/>
      </c>
      <c r="DJ160" s="125"/>
      <c r="DK160" s="290">
        <f>IF(BD_Soumission!$DE160&gt;0,IF(BD_Soumission!$DF160&gt;0,BD_Soumission!$DI160*BD_Soumission!$DF160*BD_Soumission!$DJ160,BD_Soumission!$DI160*BD_Soumission!$DJ160),0)</f>
        <v>0</v>
      </c>
      <c r="DL160" s="285"/>
      <c r="DM160" s="273"/>
      <c r="DN160" s="273"/>
      <c r="DO160" s="273"/>
      <c r="DP160" s="273"/>
      <c r="DQ160" s="273" t="str">
        <f>IF(BD_Soumission!$DM160&gt;0,(BD_Soumission!$DP160-BD_Soumission!$DO160)*24,"")</f>
        <v/>
      </c>
      <c r="DR160" s="125"/>
      <c r="DS160" s="290">
        <f>IF(BD_Soumission!$DM160&gt;0,IF(BD_Soumission!$DN160&gt;0,BD_Soumission!$DQ160*BD_Soumission!$DN160*BD_Soumission!$DR160,BD_Soumission!$DQ160*BD_Soumission!$DR160),0)</f>
        <v>0</v>
      </c>
      <c r="DT160" s="285"/>
      <c r="DU160" s="273"/>
      <c r="DV160" s="273"/>
      <c r="DW160" s="273"/>
      <c r="DX160" s="273"/>
      <c r="DY160" s="273" t="str">
        <f>IF(BD_Soumission!$DU160&gt;0,(BD_Soumission!$DX160-BD_Soumission!$DW160)*24,"")</f>
        <v/>
      </c>
      <c r="DZ160" s="125"/>
      <c r="EA160" s="290">
        <f>IF(BD_Soumission!$DU160&gt;0,IF(BD_Soumission!$DV160&gt;0,BD_Soumission!$DY160*BD_Soumission!$DV160*BD_Soumission!$DZ160,BD_Soumission!$DY160*BD_Soumission!$DZ160),0)</f>
        <v>0</v>
      </c>
      <c r="EB160" s="273"/>
      <c r="EC160" s="273"/>
      <c r="ED160" s="273"/>
      <c r="EE160" s="290">
        <f>BD_Soumission!$ED160*BD_Soumission!$EC160</f>
        <v>0</v>
      </c>
      <c r="EF160" s="273"/>
      <c r="EG160" s="273"/>
      <c r="EH160" s="273"/>
      <c r="EI160" s="290">
        <f>BD_Soumission!$EH160*BD_Soumission!$EG160</f>
        <v>0</v>
      </c>
      <c r="EJ160" s="273"/>
      <c r="EK160" s="273"/>
      <c r="EL160" s="273"/>
      <c r="EM160" s="290">
        <f>BD_Soumission!$EL160*BD_Soumission!$EK160</f>
        <v>0</v>
      </c>
      <c r="EN160" s="273"/>
      <c r="EO160" s="273"/>
      <c r="EP160" s="273"/>
      <c r="EQ160" s="290">
        <f>BD_Soumission!$EP160*BD_Soumission!$EO160</f>
        <v>0</v>
      </c>
      <c r="ER160" s="273"/>
      <c r="ES160" s="273"/>
      <c r="ET160" s="290">
        <f>IF(BD_Soumission!$ER160&gt;0,BD_Soumission!$ER160*BD_Soumission!$ES160,0)</f>
        <v>0</v>
      </c>
      <c r="EU160" s="273"/>
      <c r="EV160" s="273"/>
      <c r="EW160" s="290">
        <f>BD_Soumission!$EU160*0.09975</f>
        <v>0</v>
      </c>
      <c r="EX160" s="273"/>
      <c r="EY160" s="292" t="e">
        <f>VLOOKUP(BD_Soumission!$C160,Tableau12[],9,FALSE)</f>
        <v>#N/A</v>
      </c>
      <c r="EZ160" s="273"/>
    </row>
    <row r="161" spans="1:156" ht="18.75">
      <c r="D161" s="75"/>
      <c r="E161" t="e">
        <f>VLOOKUP(BD_Soumission!$C161,Tableau12[],6,FALSE)</f>
        <v>#N/A</v>
      </c>
      <c r="F161" t="e">
        <f>VLOOKUP(BD_Soumission!$C161,Tableau12[],93,FALSE)</f>
        <v>#N/A</v>
      </c>
      <c r="G161" t="e">
        <f>VLOOKUP(BD_Soumission!$C161,Tableau12[],2,FALSE)</f>
        <v>#N/A</v>
      </c>
      <c r="H161" t="e">
        <f>VLOOKUP(BD_Soumission!$G161,Tableau_client[],2,FALSE)</f>
        <v>#N/A</v>
      </c>
      <c r="I161" t="e">
        <f>VLOOKUP(BD_Soumission!$G161,Tableau_client[],3,FALSE)</f>
        <v>#N/A</v>
      </c>
      <c r="J161" t="e">
        <f>VLOOKUP(BD_Soumission!$G161,Tableau_client[],4,FALSE)</f>
        <v>#N/A</v>
      </c>
      <c r="K161" t="e">
        <f>VLOOKUP(BD_Soumission!$G161,Tableau_client[],6,FALSE)</f>
        <v>#N/A</v>
      </c>
      <c r="L161" t="e">
        <f>VLOOKUP(BD_Soumission!$C161,Tableau12[],44,FALSE)</f>
        <v>#N/A</v>
      </c>
      <c r="M161" t="e">
        <f>VLOOKUP(BD_Soumission!$C161,Tableau12[],45,FALSE)</f>
        <v>#N/A</v>
      </c>
      <c r="N161" t="e">
        <f>VLOOKUP(BD_Soumission!$G161,Tableau_client[],5,FALSE)</f>
        <v>#N/A</v>
      </c>
      <c r="O161" t="e">
        <f>VLOOKUP(BD_Soumission!$G161,Tableau_client[],7,FALSE)</f>
        <v>#N/A</v>
      </c>
      <c r="P161" t="e">
        <f>VLOOKUP(BD_Soumission!$C161,Tableau12[],7,FALSE)</f>
        <v>#N/A</v>
      </c>
      <c r="Q161" t="e">
        <f>VLOOKUP(BD_Soumission!$C161,Tableau12[],8,FALSE)</f>
        <v>#N/A</v>
      </c>
      <c r="R161" s="30"/>
      <c r="S161" t="e">
        <f>VLOOKUP(BD_Soumission!$C161,Tableau12[],3,FALSE)</f>
        <v>#N/A</v>
      </c>
      <c r="T161" s="75"/>
      <c r="Y161" t="str">
        <f>IF(BD_Soumission!$U161&gt;0,(BD_Soumission!$X161-BD_Soumission!$W161)*24,"")</f>
        <v/>
      </c>
      <c r="Z161" s="264"/>
      <c r="AA161" s="122">
        <f>IF(BD_Soumission!$U161&gt;0,IF(BD_Soumission!$V161&gt;0,BD_Soumission!$Y161*BD_Soumission!$V161*BD_Soumission!$Z161,BD_Soumission!$Y161*BD_Soumission!$Z161),0)</f>
        <v>0</v>
      </c>
      <c r="AB161" s="75"/>
      <c r="AG161" t="str">
        <f>IF(BD_Soumission!$AC161&gt;0,(BD_Soumission!$AF161-BD_Soumission!$AE161)*24,"")</f>
        <v/>
      </c>
      <c r="AH161" s="125"/>
      <c r="AI161" s="122">
        <f>IF(BD_Soumission!$AC161&gt;0,IF(BD_Soumission!$AD161&gt;0,BD_Soumission!$AG161*BD_Soumission!$AD161*BD_Soumission!$AH161,BD_Soumission!$AG161*BD_Soumission!$AH161),0)</f>
        <v>0</v>
      </c>
      <c r="AJ161" s="75"/>
      <c r="AP161" s="125"/>
      <c r="AQ161" s="122">
        <f>IF(BD_Soumission!$AK161&gt;0,IF(BD_Soumission!$AL161&gt;0,BD_Soumission!$AO161*BD_Soumission!$AL161*BD_Soumission!$AP161,BD_Soumission!$AO161*BD_Soumission!$AP161),0)</f>
        <v>0</v>
      </c>
      <c r="AR161" s="75"/>
      <c r="AW161" t="str">
        <f>IF(BD_Soumission!$AS161&gt;0,(BD_Soumission!$AV161-BD_Soumission!$AU161)*24,"")</f>
        <v/>
      </c>
      <c r="AX161" s="125"/>
      <c r="AY161" s="122">
        <f>IF(BD_Soumission!$AS161&gt;0,IF(BD_Soumission!$AT161&gt;0,BD_Soumission!$AW161*BD_Soumission!$AT161*BD_Soumission!$AX161,BD_Soumission!$AW161*BD_Soumission!$AX161),0)</f>
        <v>0</v>
      </c>
      <c r="AZ161" s="75"/>
      <c r="BF161" s="125"/>
      <c r="BG161" s="122">
        <f>IF(BD_Soumission!$BA161&gt;0,IF(BD_Soumission!$BB161&gt;0,BD_Soumission!$BE161*BD_Soumission!$BB161*BD_Soumission!$BF161,BD_Soumission!$BE161*BD_Soumission!$BF161),0)</f>
        <v>0</v>
      </c>
      <c r="BH161" s="75"/>
      <c r="BM161" t="str">
        <f>IF(BD_Soumission!$BI161&gt;0,(BD_Soumission!$BL161-BD_Soumission!$BK161)*24,"")</f>
        <v/>
      </c>
      <c r="BN161" s="125"/>
      <c r="BO161" s="122">
        <f>IF(BD_Soumission!$BI161&gt;0,IF(BD_Soumission!$BJ161&gt;0,BD_Soumission!$BM161*BD_Soumission!$BJ161*BD_Soumission!$BN161,BD_Soumission!$BM161*BD_Soumission!$BN161),0)</f>
        <v>0</v>
      </c>
      <c r="BP161" s="75"/>
      <c r="BU161" t="str">
        <f>IF(BD_Soumission!$BQ161&gt;0,(BD_Soumission!$BT161-BD_Soumission!$BS161)*24,"")</f>
        <v/>
      </c>
      <c r="BV161" s="125"/>
      <c r="BW161" s="122">
        <f>IF(BD_Soumission!$BQ161&gt;0,IF(BD_Soumission!$BR161&gt;0,BD_Soumission!$BU161*BD_Soumission!$BR161*BD_Soumission!$BV161,BD_Soumission!$BU161*BD_Soumission!$BV161),0)</f>
        <v>0</v>
      </c>
      <c r="BX161" s="75"/>
      <c r="CC161" t="str">
        <f>IF(BD_Soumission!$BY161&gt;0,(BD_Soumission!$CB161-BD_Soumission!$CA161)*24,"")</f>
        <v/>
      </c>
      <c r="CD161" s="125"/>
      <c r="CE161" s="122">
        <f>IF(BD_Soumission!$BY161&gt;0,IF(BD_Soumission!$BZ161&gt;0,BD_Soumission!$CC161*BD_Soumission!$BZ161*BD_Soumission!$CD161,BD_Soumission!$CC161*BD_Soumission!$CD161),0)</f>
        <v>0</v>
      </c>
      <c r="CF161" s="75"/>
      <c r="CK161" t="str">
        <f>IF(BD_Soumission!$CG161&gt;0,(BD_Soumission!$CJ161-BD_Soumission!$CI161)*24,"")</f>
        <v/>
      </c>
      <c r="CL161" s="125"/>
      <c r="CM161" s="122">
        <f>IF(BD_Soumission!$CG161&gt;0,IF(BD_Soumission!$CH161&gt;0,BD_Soumission!$CK161*BD_Soumission!$CH161*BD_Soumission!$CL161,BD_Soumission!$CK161*BD_Soumission!$CL161),0)</f>
        <v>0</v>
      </c>
      <c r="CN161" s="75"/>
      <c r="CS161" t="str">
        <f>IF(BD_Soumission!$CO161&gt;0,(BD_Soumission!$CR161-BD_Soumission!$CQ161)*24,"")</f>
        <v/>
      </c>
      <c r="CT161" s="125"/>
      <c r="CU161" s="122">
        <f>IF(BD_Soumission!$CO161&gt;0,IF(BD_Soumission!$CP161&gt;0,BD_Soumission!$CS161*BD_Soumission!$CP161*BD_Soumission!$CT161,BD_Soumission!$CS161*BD_Soumission!$CT161),0)</f>
        <v>0</v>
      </c>
      <c r="CV161" s="75"/>
      <c r="DA161" t="str">
        <f>IF(BD_Soumission!$CW161&gt;0,(BD_Soumission!$CZ161-BD_Soumission!$CY161)*24,"")</f>
        <v/>
      </c>
      <c r="DB161" s="125"/>
      <c r="DC161" s="122">
        <f>IF(BD_Soumission!$CW161&gt;0,IF(BD_Soumission!$CX161&gt;0,BD_Soumission!$DA161*BD_Soumission!$CX161*BD_Soumission!$DB161,BD_Soumission!$DA161*BD_Soumission!$DB161),0)</f>
        <v>0</v>
      </c>
      <c r="DD161" s="75"/>
      <c r="DI161" t="str">
        <f>IF(BD_Soumission!$DE161&gt;0,(BD_Soumission!$DH161-BD_Soumission!$DG161)*24,"")</f>
        <v/>
      </c>
      <c r="DJ161" s="125"/>
      <c r="DK161" s="122">
        <f>IF(BD_Soumission!$DE161&gt;0,IF(BD_Soumission!$DF161&gt;0,BD_Soumission!$DI161*BD_Soumission!$DF161*BD_Soumission!$DJ161,BD_Soumission!$DI161*BD_Soumission!$DJ161),0)</f>
        <v>0</v>
      </c>
      <c r="DL161" s="75"/>
      <c r="DQ161" t="str">
        <f>IF(BD_Soumission!$DM161&gt;0,(BD_Soumission!$DP161-BD_Soumission!$DO161)*24,"")</f>
        <v/>
      </c>
      <c r="DR161" s="125"/>
      <c r="DS161" s="122">
        <f>IF(BD_Soumission!$DM161&gt;0,IF(BD_Soumission!$DN161&gt;0,BD_Soumission!$DQ161*BD_Soumission!$DN161*BD_Soumission!$DR161,BD_Soumission!$DQ161*BD_Soumission!$DR161),0)</f>
        <v>0</v>
      </c>
      <c r="DT161" s="75"/>
      <c r="DY161" t="str">
        <f>IF(BD_Soumission!$DU161&gt;0,(BD_Soumission!$DX161-BD_Soumission!$DW161)*24,"")</f>
        <v/>
      </c>
      <c r="DZ161" s="125"/>
      <c r="EA161" s="122">
        <f>IF(BD_Soumission!$DU161&gt;0,IF(BD_Soumission!$DV161&gt;0,BD_Soumission!$DY161*BD_Soumission!$DV161*BD_Soumission!$DZ161,BD_Soumission!$DY161*BD_Soumission!$DZ161),0)</f>
        <v>0</v>
      </c>
      <c r="EE161" s="122">
        <f>BD_Soumission!$ED161*BD_Soumission!$EC161</f>
        <v>0</v>
      </c>
      <c r="EI161" s="122">
        <f>BD_Soumission!$EH161*BD_Soumission!$EG161</f>
        <v>0</v>
      </c>
      <c r="EM161" s="122">
        <f>BD_Soumission!$EL161*BD_Soumission!$EK161</f>
        <v>0</v>
      </c>
      <c r="EQ161" s="122">
        <f>BD_Soumission!$EP161*BD_Soumission!$EO161</f>
        <v>0</v>
      </c>
      <c r="ET161" s="122">
        <f>IF(BD_Soumission!$ER161&gt;0,BD_Soumission!$ER161*BD_Soumission!$ES161,0)</f>
        <v>0</v>
      </c>
      <c r="EW161" s="122">
        <f>BD_Soumission!$EU161*0.09975</f>
        <v>0</v>
      </c>
      <c r="EY161" s="47" t="e">
        <f>VLOOKUP(BD_Soumission!$C161,Tableau12[],9,FALSE)</f>
        <v>#N/A</v>
      </c>
    </row>
    <row r="162" spans="1:156" ht="18.75">
      <c r="A162" s="273"/>
      <c r="B162" s="273"/>
      <c r="C162" s="273"/>
      <c r="D162" s="285"/>
      <c r="E162" s="273" t="e">
        <f>VLOOKUP(BD_Soumission!$C162,Tableau12[],6,FALSE)</f>
        <v>#N/A</v>
      </c>
      <c r="F162" s="273" t="e">
        <f>VLOOKUP(BD_Soumission!$C162,Tableau12[],93,FALSE)</f>
        <v>#N/A</v>
      </c>
      <c r="G162" s="273" t="e">
        <f>VLOOKUP(BD_Soumission!$C162,Tableau12[],2,FALSE)</f>
        <v>#N/A</v>
      </c>
      <c r="H162" s="273" t="e">
        <f>VLOOKUP(BD_Soumission!$G162,Tableau_client[],2,FALSE)</f>
        <v>#N/A</v>
      </c>
      <c r="I162" s="273" t="e">
        <f>VLOOKUP(BD_Soumission!$G162,Tableau_client[],3,FALSE)</f>
        <v>#N/A</v>
      </c>
      <c r="J162" s="273" t="e">
        <f>VLOOKUP(BD_Soumission!$G162,Tableau_client[],4,FALSE)</f>
        <v>#N/A</v>
      </c>
      <c r="K162" s="273" t="e">
        <f>VLOOKUP(BD_Soumission!$G162,Tableau_client[],6,FALSE)</f>
        <v>#N/A</v>
      </c>
      <c r="L162" s="273" t="e">
        <f>VLOOKUP(BD_Soumission!$C162,Tableau12[],44,FALSE)</f>
        <v>#N/A</v>
      </c>
      <c r="M162" s="273" t="e">
        <f>VLOOKUP(BD_Soumission!$C162,Tableau12[],45,FALSE)</f>
        <v>#N/A</v>
      </c>
      <c r="N162" s="273" t="e">
        <f>VLOOKUP(BD_Soumission!$G162,Tableau_client[],5,FALSE)</f>
        <v>#N/A</v>
      </c>
      <c r="O162" s="273" t="e">
        <f>VLOOKUP(BD_Soumission!$G162,Tableau_client[],7,FALSE)</f>
        <v>#N/A</v>
      </c>
      <c r="P162" s="273" t="e">
        <f>VLOOKUP(BD_Soumission!$C162,Tableau12[],7,FALSE)</f>
        <v>#N/A</v>
      </c>
      <c r="Q162" s="273" t="e">
        <f>VLOOKUP(BD_Soumission!$C162,Tableau12[],8,FALSE)</f>
        <v>#N/A</v>
      </c>
      <c r="R162" s="286"/>
      <c r="S162" s="273" t="e">
        <f>VLOOKUP(BD_Soumission!$C162,Tableau12[],3,FALSE)</f>
        <v>#N/A</v>
      </c>
      <c r="T162" s="285"/>
      <c r="U162" s="273"/>
      <c r="V162" s="273"/>
      <c r="W162" s="273"/>
      <c r="X162" s="273"/>
      <c r="Y162" s="273" t="str">
        <f>IF(BD_Soumission!$U162&gt;0,(BD_Soumission!$X162-BD_Soumission!$W162)*24,"")</f>
        <v/>
      </c>
      <c r="Z162" s="264"/>
      <c r="AA162" s="290">
        <f>IF(BD_Soumission!$U162&gt;0,IF(BD_Soumission!$V162&gt;0,BD_Soumission!$Y162*BD_Soumission!$V162*BD_Soumission!$Z162,BD_Soumission!$Y162*BD_Soumission!$Z162),0)</f>
        <v>0</v>
      </c>
      <c r="AB162" s="285"/>
      <c r="AC162" s="273"/>
      <c r="AD162" s="273"/>
      <c r="AE162" s="273"/>
      <c r="AF162" s="273"/>
      <c r="AG162" s="273" t="str">
        <f>IF(BD_Soumission!$AC162&gt;0,(BD_Soumission!$AF162-BD_Soumission!$AE162)*24,"")</f>
        <v/>
      </c>
      <c r="AH162" s="125"/>
      <c r="AI162" s="290">
        <f>IF(BD_Soumission!$AC162&gt;0,IF(BD_Soumission!$AD162&gt;0,BD_Soumission!$AG162*BD_Soumission!$AD162*BD_Soumission!$AH162,BD_Soumission!$AG162*BD_Soumission!$AH162),0)</f>
        <v>0</v>
      </c>
      <c r="AJ162" s="285"/>
      <c r="AK162" s="273"/>
      <c r="AL162" s="273"/>
      <c r="AM162" s="273"/>
      <c r="AN162" s="273"/>
      <c r="AO162" s="273"/>
      <c r="AP162" s="125"/>
      <c r="AQ162" s="290">
        <f>IF(BD_Soumission!$AK162&gt;0,IF(BD_Soumission!$AL162&gt;0,BD_Soumission!$AO162*BD_Soumission!$AL162*BD_Soumission!$AP162,BD_Soumission!$AO162*BD_Soumission!$AP162),0)</f>
        <v>0</v>
      </c>
      <c r="AR162" s="285"/>
      <c r="AS162" s="273"/>
      <c r="AT162" s="273"/>
      <c r="AU162" s="273"/>
      <c r="AV162" s="273"/>
      <c r="AW162" s="273" t="str">
        <f>IF(BD_Soumission!$AS162&gt;0,(BD_Soumission!$AV162-BD_Soumission!$AU162)*24,"")</f>
        <v/>
      </c>
      <c r="AX162" s="125"/>
      <c r="AY162" s="290">
        <f>IF(BD_Soumission!$AS162&gt;0,IF(BD_Soumission!$AT162&gt;0,BD_Soumission!$AW162*BD_Soumission!$AT162*BD_Soumission!$AX162,BD_Soumission!$AW162*BD_Soumission!$AX162),0)</f>
        <v>0</v>
      </c>
      <c r="AZ162" s="285"/>
      <c r="BA162" s="273"/>
      <c r="BB162" s="273"/>
      <c r="BC162" s="273"/>
      <c r="BD162" s="273"/>
      <c r="BE162" s="273"/>
      <c r="BF162" s="125"/>
      <c r="BG162" s="290">
        <f>IF(BD_Soumission!$BA162&gt;0,IF(BD_Soumission!$BB162&gt;0,BD_Soumission!$BE162*BD_Soumission!$BB162*BD_Soumission!$BF162,BD_Soumission!$BE162*BD_Soumission!$BF162),0)</f>
        <v>0</v>
      </c>
      <c r="BH162" s="285"/>
      <c r="BI162" s="273"/>
      <c r="BJ162" s="273"/>
      <c r="BK162" s="273"/>
      <c r="BL162" s="273"/>
      <c r="BM162" s="273" t="str">
        <f>IF(BD_Soumission!$BI162&gt;0,(BD_Soumission!$BL162-BD_Soumission!$BK162)*24,"")</f>
        <v/>
      </c>
      <c r="BN162" s="125"/>
      <c r="BO162" s="290">
        <f>IF(BD_Soumission!$BI162&gt;0,IF(BD_Soumission!$BJ162&gt;0,BD_Soumission!$BM162*BD_Soumission!$BJ162*BD_Soumission!$BN162,BD_Soumission!$BM162*BD_Soumission!$BN162),0)</f>
        <v>0</v>
      </c>
      <c r="BP162" s="285"/>
      <c r="BQ162" s="273"/>
      <c r="BR162" s="273"/>
      <c r="BS162" s="273"/>
      <c r="BT162" s="273"/>
      <c r="BU162" s="273" t="str">
        <f>IF(BD_Soumission!$BQ162&gt;0,(BD_Soumission!$BT162-BD_Soumission!$BS162)*24,"")</f>
        <v/>
      </c>
      <c r="BV162" s="125"/>
      <c r="BW162" s="290">
        <f>IF(BD_Soumission!$BQ162&gt;0,IF(BD_Soumission!$BR162&gt;0,BD_Soumission!$BU162*BD_Soumission!$BR162*BD_Soumission!$BV162,BD_Soumission!$BU162*BD_Soumission!$BV162),0)</f>
        <v>0</v>
      </c>
      <c r="BX162" s="285"/>
      <c r="BY162" s="273"/>
      <c r="BZ162" s="273"/>
      <c r="CA162" s="273"/>
      <c r="CB162" s="273"/>
      <c r="CC162" s="273" t="str">
        <f>IF(BD_Soumission!$BY162&gt;0,(BD_Soumission!$CB162-BD_Soumission!$CA162)*24,"")</f>
        <v/>
      </c>
      <c r="CD162" s="125"/>
      <c r="CE162" s="290">
        <f>IF(BD_Soumission!$BY162&gt;0,IF(BD_Soumission!$BZ162&gt;0,BD_Soumission!$CC162*BD_Soumission!$BZ162*BD_Soumission!$CD162,BD_Soumission!$CC162*BD_Soumission!$CD162),0)</f>
        <v>0</v>
      </c>
      <c r="CF162" s="285"/>
      <c r="CG162" s="273"/>
      <c r="CH162" s="273"/>
      <c r="CI162" s="273"/>
      <c r="CJ162" s="273"/>
      <c r="CK162" s="273" t="str">
        <f>IF(BD_Soumission!$CG162&gt;0,(BD_Soumission!$CJ162-BD_Soumission!$CI162)*24,"")</f>
        <v/>
      </c>
      <c r="CL162" s="125"/>
      <c r="CM162" s="290">
        <f>IF(BD_Soumission!$CG162&gt;0,IF(BD_Soumission!$CH162&gt;0,BD_Soumission!$CK162*BD_Soumission!$CH162*BD_Soumission!$CL162,BD_Soumission!$CK162*BD_Soumission!$CL162),0)</f>
        <v>0</v>
      </c>
      <c r="CN162" s="285"/>
      <c r="CO162" s="273"/>
      <c r="CP162" s="273"/>
      <c r="CQ162" s="273"/>
      <c r="CR162" s="273"/>
      <c r="CS162" s="273" t="str">
        <f>IF(BD_Soumission!$CO162&gt;0,(BD_Soumission!$CR162-BD_Soumission!$CQ162)*24,"")</f>
        <v/>
      </c>
      <c r="CT162" s="125"/>
      <c r="CU162" s="290">
        <f>IF(BD_Soumission!$CO162&gt;0,IF(BD_Soumission!$CP162&gt;0,BD_Soumission!$CS162*BD_Soumission!$CP162*BD_Soumission!$CT162,BD_Soumission!$CS162*BD_Soumission!$CT162),0)</f>
        <v>0</v>
      </c>
      <c r="CV162" s="285"/>
      <c r="CW162" s="273"/>
      <c r="CX162" s="273"/>
      <c r="CY162" s="273"/>
      <c r="CZ162" s="273"/>
      <c r="DA162" s="273" t="str">
        <f>IF(BD_Soumission!$CW162&gt;0,(BD_Soumission!$CZ162-BD_Soumission!$CY162)*24,"")</f>
        <v/>
      </c>
      <c r="DB162" s="125"/>
      <c r="DC162" s="290">
        <f>IF(BD_Soumission!$CW162&gt;0,IF(BD_Soumission!$CX162&gt;0,BD_Soumission!$DA162*BD_Soumission!$CX162*BD_Soumission!$DB162,BD_Soumission!$DA162*BD_Soumission!$DB162),0)</f>
        <v>0</v>
      </c>
      <c r="DD162" s="285"/>
      <c r="DE162" s="273"/>
      <c r="DF162" s="273"/>
      <c r="DG162" s="273"/>
      <c r="DH162" s="273"/>
      <c r="DI162" s="273" t="str">
        <f>IF(BD_Soumission!$DE162&gt;0,(BD_Soumission!$DH162-BD_Soumission!$DG162)*24,"")</f>
        <v/>
      </c>
      <c r="DJ162" s="125"/>
      <c r="DK162" s="290">
        <f>IF(BD_Soumission!$DE162&gt;0,IF(BD_Soumission!$DF162&gt;0,BD_Soumission!$DI162*BD_Soumission!$DF162*BD_Soumission!$DJ162,BD_Soumission!$DI162*BD_Soumission!$DJ162),0)</f>
        <v>0</v>
      </c>
      <c r="DL162" s="285"/>
      <c r="DM162" s="273"/>
      <c r="DN162" s="273"/>
      <c r="DO162" s="273"/>
      <c r="DP162" s="273"/>
      <c r="DQ162" s="273" t="str">
        <f>IF(BD_Soumission!$DM162&gt;0,(BD_Soumission!$DP162-BD_Soumission!$DO162)*24,"")</f>
        <v/>
      </c>
      <c r="DR162" s="125"/>
      <c r="DS162" s="290">
        <f>IF(BD_Soumission!$DM162&gt;0,IF(BD_Soumission!$DN162&gt;0,BD_Soumission!$DQ162*BD_Soumission!$DN162*BD_Soumission!$DR162,BD_Soumission!$DQ162*BD_Soumission!$DR162),0)</f>
        <v>0</v>
      </c>
      <c r="DT162" s="285"/>
      <c r="DU162" s="273"/>
      <c r="DV162" s="273"/>
      <c r="DW162" s="273"/>
      <c r="DX162" s="273"/>
      <c r="DY162" s="273" t="str">
        <f>IF(BD_Soumission!$DU162&gt;0,(BD_Soumission!$DX162-BD_Soumission!$DW162)*24,"")</f>
        <v/>
      </c>
      <c r="DZ162" s="125"/>
      <c r="EA162" s="290">
        <f>IF(BD_Soumission!$DU162&gt;0,IF(BD_Soumission!$DV162&gt;0,BD_Soumission!$DY162*BD_Soumission!$DV162*BD_Soumission!$DZ162,BD_Soumission!$DY162*BD_Soumission!$DZ162),0)</f>
        <v>0</v>
      </c>
      <c r="EB162" s="273"/>
      <c r="EC162" s="273"/>
      <c r="ED162" s="273"/>
      <c r="EE162" s="290">
        <f>BD_Soumission!$ED162*BD_Soumission!$EC162</f>
        <v>0</v>
      </c>
      <c r="EF162" s="273"/>
      <c r="EG162" s="273"/>
      <c r="EH162" s="273"/>
      <c r="EI162" s="290">
        <f>BD_Soumission!$EH162*BD_Soumission!$EG162</f>
        <v>0</v>
      </c>
      <c r="EJ162" s="273"/>
      <c r="EK162" s="273"/>
      <c r="EL162" s="273"/>
      <c r="EM162" s="290">
        <f>BD_Soumission!$EL162*BD_Soumission!$EK162</f>
        <v>0</v>
      </c>
      <c r="EN162" s="273"/>
      <c r="EO162" s="273"/>
      <c r="EP162" s="273"/>
      <c r="EQ162" s="290">
        <f>BD_Soumission!$EP162*BD_Soumission!$EO162</f>
        <v>0</v>
      </c>
      <c r="ER162" s="273"/>
      <c r="ES162" s="273"/>
      <c r="ET162" s="290">
        <f>IF(BD_Soumission!$ER162&gt;0,BD_Soumission!$ER162*BD_Soumission!$ES162,0)</f>
        <v>0</v>
      </c>
      <c r="EU162" s="273"/>
      <c r="EV162" s="273"/>
      <c r="EW162" s="290">
        <f>BD_Soumission!$EU162*0.09975</f>
        <v>0</v>
      </c>
      <c r="EX162" s="273"/>
      <c r="EY162" s="292" t="e">
        <f>VLOOKUP(BD_Soumission!$C162,Tableau12[],9,FALSE)</f>
        <v>#N/A</v>
      </c>
      <c r="EZ162" s="273"/>
    </row>
    <row r="163" spans="1:156" ht="18.75">
      <c r="D163" s="75"/>
      <c r="E163" t="e">
        <f>VLOOKUP(BD_Soumission!$C163,Tableau12[],6,FALSE)</f>
        <v>#N/A</v>
      </c>
      <c r="F163" t="e">
        <f>VLOOKUP(BD_Soumission!$C163,Tableau12[],93,FALSE)</f>
        <v>#N/A</v>
      </c>
      <c r="G163" t="e">
        <f>VLOOKUP(BD_Soumission!$C163,Tableau12[],2,FALSE)</f>
        <v>#N/A</v>
      </c>
      <c r="H163" t="e">
        <f>VLOOKUP(BD_Soumission!$G163,Tableau_client[],2,FALSE)</f>
        <v>#N/A</v>
      </c>
      <c r="I163" t="e">
        <f>VLOOKUP(BD_Soumission!$G163,Tableau_client[],3,FALSE)</f>
        <v>#N/A</v>
      </c>
      <c r="J163" t="e">
        <f>VLOOKUP(BD_Soumission!$G163,Tableau_client[],4,FALSE)</f>
        <v>#N/A</v>
      </c>
      <c r="K163" t="e">
        <f>VLOOKUP(BD_Soumission!$G163,Tableau_client[],6,FALSE)</f>
        <v>#N/A</v>
      </c>
      <c r="L163" t="e">
        <f>VLOOKUP(BD_Soumission!$C163,Tableau12[],44,FALSE)</f>
        <v>#N/A</v>
      </c>
      <c r="M163" t="e">
        <f>VLOOKUP(BD_Soumission!$C163,Tableau12[],45,FALSE)</f>
        <v>#N/A</v>
      </c>
      <c r="N163" t="e">
        <f>VLOOKUP(BD_Soumission!$G163,Tableau_client[],5,FALSE)</f>
        <v>#N/A</v>
      </c>
      <c r="O163" t="e">
        <f>VLOOKUP(BD_Soumission!$G163,Tableau_client[],7,FALSE)</f>
        <v>#N/A</v>
      </c>
      <c r="P163" t="e">
        <f>VLOOKUP(BD_Soumission!$C163,Tableau12[],7,FALSE)</f>
        <v>#N/A</v>
      </c>
      <c r="Q163" t="e">
        <f>VLOOKUP(BD_Soumission!$C163,Tableau12[],8,FALSE)</f>
        <v>#N/A</v>
      </c>
      <c r="R163" s="30"/>
      <c r="S163" t="e">
        <f>VLOOKUP(BD_Soumission!$C163,Tableau12[],3,FALSE)</f>
        <v>#N/A</v>
      </c>
      <c r="T163" s="75"/>
      <c r="Y163" t="str">
        <f>IF(BD_Soumission!$U163&gt;0,(BD_Soumission!$X163-BD_Soumission!$W163)*24,"")</f>
        <v/>
      </c>
      <c r="Z163" s="264"/>
      <c r="AA163" s="122">
        <f>IF(BD_Soumission!$U163&gt;0,IF(BD_Soumission!$V163&gt;0,BD_Soumission!$Y163*BD_Soumission!$V163*BD_Soumission!$Z163,BD_Soumission!$Y163*BD_Soumission!$Z163),0)</f>
        <v>0</v>
      </c>
      <c r="AB163" s="75"/>
      <c r="AG163" t="str">
        <f>IF(BD_Soumission!$AC163&gt;0,(BD_Soumission!$AF163-BD_Soumission!$AE163)*24,"")</f>
        <v/>
      </c>
      <c r="AH163" s="125"/>
      <c r="AI163" s="122">
        <f>IF(BD_Soumission!$AC163&gt;0,IF(BD_Soumission!$AD163&gt;0,BD_Soumission!$AG163*BD_Soumission!$AD163*BD_Soumission!$AH163,BD_Soumission!$AG163*BD_Soumission!$AH163),0)</f>
        <v>0</v>
      </c>
      <c r="AJ163" s="75"/>
      <c r="AP163" s="125"/>
      <c r="AQ163" s="122">
        <f>IF(BD_Soumission!$AK163&gt;0,IF(BD_Soumission!$AL163&gt;0,BD_Soumission!$AO163*BD_Soumission!$AL163*BD_Soumission!$AP163,BD_Soumission!$AO163*BD_Soumission!$AP163),0)</f>
        <v>0</v>
      </c>
      <c r="AR163" s="75"/>
      <c r="AW163" t="str">
        <f>IF(BD_Soumission!$AS163&gt;0,(BD_Soumission!$AV163-BD_Soumission!$AU163)*24,"")</f>
        <v/>
      </c>
      <c r="AX163" s="125"/>
      <c r="AY163" s="122">
        <f>IF(BD_Soumission!$AS163&gt;0,IF(BD_Soumission!$AT163&gt;0,BD_Soumission!$AW163*BD_Soumission!$AT163*BD_Soumission!$AX163,BD_Soumission!$AW163*BD_Soumission!$AX163),0)</f>
        <v>0</v>
      </c>
      <c r="AZ163" s="75"/>
      <c r="BF163" s="125"/>
      <c r="BG163" s="122">
        <f>IF(BD_Soumission!$BA163&gt;0,IF(BD_Soumission!$BB163&gt;0,BD_Soumission!$BE163*BD_Soumission!$BB163*BD_Soumission!$BF163,BD_Soumission!$BE163*BD_Soumission!$BF163),0)</f>
        <v>0</v>
      </c>
      <c r="BH163" s="75"/>
      <c r="BM163" t="str">
        <f>IF(BD_Soumission!$BI163&gt;0,(BD_Soumission!$BL163-BD_Soumission!$BK163)*24,"")</f>
        <v/>
      </c>
      <c r="BN163" s="125"/>
      <c r="BO163" s="122">
        <f>IF(BD_Soumission!$BI163&gt;0,IF(BD_Soumission!$BJ163&gt;0,BD_Soumission!$BM163*BD_Soumission!$BJ163*BD_Soumission!$BN163,BD_Soumission!$BM163*BD_Soumission!$BN163),0)</f>
        <v>0</v>
      </c>
      <c r="BP163" s="75"/>
      <c r="BU163" t="str">
        <f>IF(BD_Soumission!$BQ163&gt;0,(BD_Soumission!$BT163-BD_Soumission!$BS163)*24,"")</f>
        <v/>
      </c>
      <c r="BV163" s="125"/>
      <c r="BW163" s="122">
        <f>IF(BD_Soumission!$BQ163&gt;0,IF(BD_Soumission!$BR163&gt;0,BD_Soumission!$BU163*BD_Soumission!$BR163*BD_Soumission!$BV163,BD_Soumission!$BU163*BD_Soumission!$BV163),0)</f>
        <v>0</v>
      </c>
      <c r="BX163" s="75"/>
      <c r="CC163" t="str">
        <f>IF(BD_Soumission!$BY163&gt;0,(BD_Soumission!$CB163-BD_Soumission!$CA163)*24,"")</f>
        <v/>
      </c>
      <c r="CD163" s="125"/>
      <c r="CE163" s="122">
        <f>IF(BD_Soumission!$BY163&gt;0,IF(BD_Soumission!$BZ163&gt;0,BD_Soumission!$CC163*BD_Soumission!$BZ163*BD_Soumission!$CD163,BD_Soumission!$CC163*BD_Soumission!$CD163),0)</f>
        <v>0</v>
      </c>
      <c r="CF163" s="75"/>
      <c r="CK163" t="str">
        <f>IF(BD_Soumission!$CG163&gt;0,(BD_Soumission!$CJ163-BD_Soumission!$CI163)*24,"")</f>
        <v/>
      </c>
      <c r="CL163" s="125"/>
      <c r="CM163" s="122">
        <f>IF(BD_Soumission!$CG163&gt;0,IF(BD_Soumission!$CH163&gt;0,BD_Soumission!$CK163*BD_Soumission!$CH163*BD_Soumission!$CL163,BD_Soumission!$CK163*BD_Soumission!$CL163),0)</f>
        <v>0</v>
      </c>
      <c r="CN163" s="75"/>
      <c r="CS163" t="str">
        <f>IF(BD_Soumission!$CO163&gt;0,(BD_Soumission!$CR163-BD_Soumission!$CQ163)*24,"")</f>
        <v/>
      </c>
      <c r="CT163" s="125"/>
      <c r="CU163" s="122">
        <f>IF(BD_Soumission!$CO163&gt;0,IF(BD_Soumission!$CP163&gt;0,BD_Soumission!$CS163*BD_Soumission!$CP163*BD_Soumission!$CT163,BD_Soumission!$CS163*BD_Soumission!$CT163),0)</f>
        <v>0</v>
      </c>
      <c r="CV163" s="75"/>
      <c r="DA163" t="str">
        <f>IF(BD_Soumission!$CW163&gt;0,(BD_Soumission!$CZ163-BD_Soumission!$CY163)*24,"")</f>
        <v/>
      </c>
      <c r="DB163" s="125"/>
      <c r="DC163" s="122">
        <f>IF(BD_Soumission!$CW163&gt;0,IF(BD_Soumission!$CX163&gt;0,BD_Soumission!$DA163*BD_Soumission!$CX163*BD_Soumission!$DB163,BD_Soumission!$DA163*BD_Soumission!$DB163),0)</f>
        <v>0</v>
      </c>
      <c r="DD163" s="75"/>
      <c r="DI163" t="str">
        <f>IF(BD_Soumission!$DE163&gt;0,(BD_Soumission!$DH163-BD_Soumission!$DG163)*24,"")</f>
        <v/>
      </c>
      <c r="DJ163" s="125"/>
      <c r="DK163" s="122">
        <f>IF(BD_Soumission!$DE163&gt;0,IF(BD_Soumission!$DF163&gt;0,BD_Soumission!$DI163*BD_Soumission!$DF163*BD_Soumission!$DJ163,BD_Soumission!$DI163*BD_Soumission!$DJ163),0)</f>
        <v>0</v>
      </c>
      <c r="DL163" s="75"/>
      <c r="DQ163" t="str">
        <f>IF(BD_Soumission!$DM163&gt;0,(BD_Soumission!$DP163-BD_Soumission!$DO163)*24,"")</f>
        <v/>
      </c>
      <c r="DR163" s="125"/>
      <c r="DS163" s="122">
        <f>IF(BD_Soumission!$DM163&gt;0,IF(BD_Soumission!$DN163&gt;0,BD_Soumission!$DQ163*BD_Soumission!$DN163*BD_Soumission!$DR163,BD_Soumission!$DQ163*BD_Soumission!$DR163),0)</f>
        <v>0</v>
      </c>
      <c r="DT163" s="75"/>
      <c r="DY163" t="str">
        <f>IF(BD_Soumission!$DU163&gt;0,(BD_Soumission!$DX163-BD_Soumission!$DW163)*24,"")</f>
        <v/>
      </c>
      <c r="DZ163" s="125"/>
      <c r="EA163" s="122">
        <f>IF(BD_Soumission!$DU163&gt;0,IF(BD_Soumission!$DV163&gt;0,BD_Soumission!$DY163*BD_Soumission!$DV163*BD_Soumission!$DZ163,BD_Soumission!$DY163*BD_Soumission!$DZ163),0)</f>
        <v>0</v>
      </c>
      <c r="EE163" s="122">
        <f>BD_Soumission!$ED163*BD_Soumission!$EC163</f>
        <v>0</v>
      </c>
      <c r="EI163" s="122">
        <f>BD_Soumission!$EH163*BD_Soumission!$EG163</f>
        <v>0</v>
      </c>
      <c r="EM163" s="122">
        <f>BD_Soumission!$EL163*BD_Soumission!$EK163</f>
        <v>0</v>
      </c>
      <c r="EQ163" s="122">
        <f>BD_Soumission!$EP163*BD_Soumission!$EO163</f>
        <v>0</v>
      </c>
      <c r="ET163" s="122">
        <f>IF(BD_Soumission!$ER163&gt;0,BD_Soumission!$ER163*BD_Soumission!$ES163,0)</f>
        <v>0</v>
      </c>
      <c r="EW163" s="122">
        <f>BD_Soumission!$EU163*0.09975</f>
        <v>0</v>
      </c>
      <c r="EY163" s="47" t="e">
        <f>VLOOKUP(BD_Soumission!$C163,Tableau12[],9,FALSE)</f>
        <v>#N/A</v>
      </c>
    </row>
    <row r="164" spans="1:156" ht="18.75">
      <c r="A164" s="273"/>
      <c r="B164" s="273"/>
      <c r="C164" s="273"/>
      <c r="D164" s="285"/>
      <c r="E164" s="273" t="e">
        <f>VLOOKUP(BD_Soumission!$C164,Tableau12[],6,FALSE)</f>
        <v>#N/A</v>
      </c>
      <c r="F164" s="273" t="e">
        <f>VLOOKUP(BD_Soumission!$C164,Tableau12[],93,FALSE)</f>
        <v>#N/A</v>
      </c>
      <c r="G164" s="273" t="e">
        <f>VLOOKUP(BD_Soumission!$C164,Tableau12[],2,FALSE)</f>
        <v>#N/A</v>
      </c>
      <c r="H164" s="273" t="e">
        <f>VLOOKUP(BD_Soumission!$G164,Tableau_client[],2,FALSE)</f>
        <v>#N/A</v>
      </c>
      <c r="I164" s="273" t="e">
        <f>VLOOKUP(BD_Soumission!$G164,Tableau_client[],3,FALSE)</f>
        <v>#N/A</v>
      </c>
      <c r="J164" s="273" t="e">
        <f>VLOOKUP(BD_Soumission!$G164,Tableau_client[],4,FALSE)</f>
        <v>#N/A</v>
      </c>
      <c r="K164" s="273" t="e">
        <f>VLOOKUP(BD_Soumission!$G164,Tableau_client[],6,FALSE)</f>
        <v>#N/A</v>
      </c>
      <c r="L164" s="273" t="e">
        <f>VLOOKUP(BD_Soumission!$C164,Tableau12[],44,FALSE)</f>
        <v>#N/A</v>
      </c>
      <c r="M164" s="273" t="e">
        <f>VLOOKUP(BD_Soumission!$C164,Tableau12[],45,FALSE)</f>
        <v>#N/A</v>
      </c>
      <c r="N164" s="273" t="e">
        <f>VLOOKUP(BD_Soumission!$G164,Tableau_client[],5,FALSE)</f>
        <v>#N/A</v>
      </c>
      <c r="O164" s="273" t="e">
        <f>VLOOKUP(BD_Soumission!$G164,Tableau_client[],7,FALSE)</f>
        <v>#N/A</v>
      </c>
      <c r="P164" s="273" t="e">
        <f>VLOOKUP(BD_Soumission!$C164,Tableau12[],7,FALSE)</f>
        <v>#N/A</v>
      </c>
      <c r="Q164" s="273" t="e">
        <f>VLOOKUP(BD_Soumission!$C164,Tableau12[],8,FALSE)</f>
        <v>#N/A</v>
      </c>
      <c r="R164" s="286"/>
      <c r="S164" s="273" t="e">
        <f>VLOOKUP(BD_Soumission!$C164,Tableau12[],3,FALSE)</f>
        <v>#N/A</v>
      </c>
      <c r="T164" s="285"/>
      <c r="U164" s="273"/>
      <c r="V164" s="273"/>
      <c r="W164" s="273"/>
      <c r="X164" s="273"/>
      <c r="Y164" s="273" t="str">
        <f>IF(BD_Soumission!$U164&gt;0,(BD_Soumission!$X164-BD_Soumission!$W164)*24,"")</f>
        <v/>
      </c>
      <c r="Z164" s="264"/>
      <c r="AA164" s="290">
        <f>IF(BD_Soumission!$U164&gt;0,IF(BD_Soumission!$V164&gt;0,BD_Soumission!$Y164*BD_Soumission!$V164*BD_Soumission!$Z164,BD_Soumission!$Y164*BD_Soumission!$Z164),0)</f>
        <v>0</v>
      </c>
      <c r="AB164" s="285"/>
      <c r="AC164" s="273"/>
      <c r="AD164" s="273"/>
      <c r="AE164" s="273"/>
      <c r="AF164" s="273"/>
      <c r="AG164" s="273" t="str">
        <f>IF(BD_Soumission!$AC164&gt;0,(BD_Soumission!$AF164-BD_Soumission!$AE164)*24,"")</f>
        <v/>
      </c>
      <c r="AH164" s="125"/>
      <c r="AI164" s="290">
        <f>IF(BD_Soumission!$AC164&gt;0,IF(BD_Soumission!$AD164&gt;0,BD_Soumission!$AG164*BD_Soumission!$AD164*BD_Soumission!$AH164,BD_Soumission!$AG164*BD_Soumission!$AH164),0)</f>
        <v>0</v>
      </c>
      <c r="AJ164" s="285"/>
      <c r="AK164" s="273"/>
      <c r="AL164" s="273"/>
      <c r="AM164" s="273"/>
      <c r="AN164" s="273"/>
      <c r="AO164" s="273"/>
      <c r="AP164" s="125"/>
      <c r="AQ164" s="290">
        <f>IF(BD_Soumission!$AK164&gt;0,IF(BD_Soumission!$AL164&gt;0,BD_Soumission!$AO164*BD_Soumission!$AL164*BD_Soumission!$AP164,BD_Soumission!$AO164*BD_Soumission!$AP164),0)</f>
        <v>0</v>
      </c>
      <c r="AR164" s="285"/>
      <c r="AS164" s="273"/>
      <c r="AT164" s="273"/>
      <c r="AU164" s="273"/>
      <c r="AV164" s="273"/>
      <c r="AW164" s="273" t="str">
        <f>IF(BD_Soumission!$AS164&gt;0,(BD_Soumission!$AV164-BD_Soumission!$AU164)*24,"")</f>
        <v/>
      </c>
      <c r="AX164" s="125"/>
      <c r="AY164" s="290">
        <f>IF(BD_Soumission!$AS164&gt;0,IF(BD_Soumission!$AT164&gt;0,BD_Soumission!$AW164*BD_Soumission!$AT164*BD_Soumission!$AX164,BD_Soumission!$AW164*BD_Soumission!$AX164),0)</f>
        <v>0</v>
      </c>
      <c r="AZ164" s="285"/>
      <c r="BA164" s="273"/>
      <c r="BB164" s="273"/>
      <c r="BC164" s="273"/>
      <c r="BD164" s="273"/>
      <c r="BE164" s="273"/>
      <c r="BF164" s="125"/>
      <c r="BG164" s="290">
        <f>IF(BD_Soumission!$BA164&gt;0,IF(BD_Soumission!$BB164&gt;0,BD_Soumission!$BE164*BD_Soumission!$BB164*BD_Soumission!$BF164,BD_Soumission!$BE164*BD_Soumission!$BF164),0)</f>
        <v>0</v>
      </c>
      <c r="BH164" s="285"/>
      <c r="BI164" s="273"/>
      <c r="BJ164" s="273"/>
      <c r="BK164" s="273"/>
      <c r="BL164" s="273"/>
      <c r="BM164" s="273" t="str">
        <f>IF(BD_Soumission!$BI164&gt;0,(BD_Soumission!$BL164-BD_Soumission!$BK164)*24,"")</f>
        <v/>
      </c>
      <c r="BN164" s="125"/>
      <c r="BO164" s="290">
        <f>IF(BD_Soumission!$BI164&gt;0,IF(BD_Soumission!$BJ164&gt;0,BD_Soumission!$BM164*BD_Soumission!$BJ164*BD_Soumission!$BN164,BD_Soumission!$BM164*BD_Soumission!$BN164),0)</f>
        <v>0</v>
      </c>
      <c r="BP164" s="285"/>
      <c r="BQ164" s="273"/>
      <c r="BR164" s="273"/>
      <c r="BS164" s="273"/>
      <c r="BT164" s="273"/>
      <c r="BU164" s="273" t="str">
        <f>IF(BD_Soumission!$BQ164&gt;0,(BD_Soumission!$BT164-BD_Soumission!$BS164)*24,"")</f>
        <v/>
      </c>
      <c r="BV164" s="125"/>
      <c r="BW164" s="290">
        <f>IF(BD_Soumission!$BQ164&gt;0,IF(BD_Soumission!$BR164&gt;0,BD_Soumission!$BU164*BD_Soumission!$BR164*BD_Soumission!$BV164,BD_Soumission!$BU164*BD_Soumission!$BV164),0)</f>
        <v>0</v>
      </c>
      <c r="BX164" s="285"/>
      <c r="BY164" s="273"/>
      <c r="BZ164" s="273"/>
      <c r="CA164" s="273"/>
      <c r="CB164" s="273"/>
      <c r="CC164" s="273" t="str">
        <f>IF(BD_Soumission!$BY164&gt;0,(BD_Soumission!$CB164-BD_Soumission!$CA164)*24,"")</f>
        <v/>
      </c>
      <c r="CD164" s="125"/>
      <c r="CE164" s="290">
        <f>IF(BD_Soumission!$BY164&gt;0,IF(BD_Soumission!$BZ164&gt;0,BD_Soumission!$CC164*BD_Soumission!$BZ164*BD_Soumission!$CD164,BD_Soumission!$CC164*BD_Soumission!$CD164),0)</f>
        <v>0</v>
      </c>
      <c r="CF164" s="285"/>
      <c r="CG164" s="273"/>
      <c r="CH164" s="273"/>
      <c r="CI164" s="273"/>
      <c r="CJ164" s="273"/>
      <c r="CK164" s="273" t="str">
        <f>IF(BD_Soumission!$CG164&gt;0,(BD_Soumission!$CJ164-BD_Soumission!$CI164)*24,"")</f>
        <v/>
      </c>
      <c r="CL164" s="125"/>
      <c r="CM164" s="290">
        <f>IF(BD_Soumission!$CG164&gt;0,IF(BD_Soumission!$CH164&gt;0,BD_Soumission!$CK164*BD_Soumission!$CH164*BD_Soumission!$CL164,BD_Soumission!$CK164*BD_Soumission!$CL164),0)</f>
        <v>0</v>
      </c>
      <c r="CN164" s="285"/>
      <c r="CO164" s="273"/>
      <c r="CP164" s="273"/>
      <c r="CQ164" s="273"/>
      <c r="CR164" s="273"/>
      <c r="CS164" s="273" t="str">
        <f>IF(BD_Soumission!$CO164&gt;0,(BD_Soumission!$CR164-BD_Soumission!$CQ164)*24,"")</f>
        <v/>
      </c>
      <c r="CT164" s="125"/>
      <c r="CU164" s="290">
        <f>IF(BD_Soumission!$CO164&gt;0,IF(BD_Soumission!$CP164&gt;0,BD_Soumission!$CS164*BD_Soumission!$CP164*BD_Soumission!$CT164,BD_Soumission!$CS164*BD_Soumission!$CT164),0)</f>
        <v>0</v>
      </c>
      <c r="CV164" s="285"/>
      <c r="CW164" s="273"/>
      <c r="CX164" s="273"/>
      <c r="CY164" s="273"/>
      <c r="CZ164" s="273"/>
      <c r="DA164" s="273" t="str">
        <f>IF(BD_Soumission!$CW164&gt;0,(BD_Soumission!$CZ164-BD_Soumission!$CY164)*24,"")</f>
        <v/>
      </c>
      <c r="DB164" s="125"/>
      <c r="DC164" s="290">
        <f>IF(BD_Soumission!$CW164&gt;0,IF(BD_Soumission!$CX164&gt;0,BD_Soumission!$DA164*BD_Soumission!$CX164*BD_Soumission!$DB164,BD_Soumission!$DA164*BD_Soumission!$DB164),0)</f>
        <v>0</v>
      </c>
      <c r="DD164" s="285"/>
      <c r="DE164" s="273"/>
      <c r="DF164" s="273"/>
      <c r="DG164" s="273"/>
      <c r="DH164" s="273"/>
      <c r="DI164" s="273" t="str">
        <f>IF(BD_Soumission!$DE164&gt;0,(BD_Soumission!$DH164-BD_Soumission!$DG164)*24,"")</f>
        <v/>
      </c>
      <c r="DJ164" s="125"/>
      <c r="DK164" s="290">
        <f>IF(BD_Soumission!$DE164&gt;0,IF(BD_Soumission!$DF164&gt;0,BD_Soumission!$DI164*BD_Soumission!$DF164*BD_Soumission!$DJ164,BD_Soumission!$DI164*BD_Soumission!$DJ164),0)</f>
        <v>0</v>
      </c>
      <c r="DL164" s="285"/>
      <c r="DM164" s="273"/>
      <c r="DN164" s="273"/>
      <c r="DO164" s="273"/>
      <c r="DP164" s="273"/>
      <c r="DQ164" s="273" t="str">
        <f>IF(BD_Soumission!$DM164&gt;0,(BD_Soumission!$DP164-BD_Soumission!$DO164)*24,"")</f>
        <v/>
      </c>
      <c r="DR164" s="125"/>
      <c r="DS164" s="290">
        <f>IF(BD_Soumission!$DM164&gt;0,IF(BD_Soumission!$DN164&gt;0,BD_Soumission!$DQ164*BD_Soumission!$DN164*BD_Soumission!$DR164,BD_Soumission!$DQ164*BD_Soumission!$DR164),0)</f>
        <v>0</v>
      </c>
      <c r="DT164" s="285"/>
      <c r="DU164" s="273"/>
      <c r="DV164" s="273"/>
      <c r="DW164" s="273"/>
      <c r="DX164" s="273"/>
      <c r="DY164" s="273" t="str">
        <f>IF(BD_Soumission!$DU164&gt;0,(BD_Soumission!$DX164-BD_Soumission!$DW164)*24,"")</f>
        <v/>
      </c>
      <c r="DZ164" s="125"/>
      <c r="EA164" s="290">
        <f>IF(BD_Soumission!$DU164&gt;0,IF(BD_Soumission!$DV164&gt;0,BD_Soumission!$DY164*BD_Soumission!$DV164*BD_Soumission!$DZ164,BD_Soumission!$DY164*BD_Soumission!$DZ164),0)</f>
        <v>0</v>
      </c>
      <c r="EB164" s="273"/>
      <c r="EC164" s="273"/>
      <c r="ED164" s="273"/>
      <c r="EE164" s="290">
        <f>BD_Soumission!$ED164*BD_Soumission!$EC164</f>
        <v>0</v>
      </c>
      <c r="EF164" s="273"/>
      <c r="EG164" s="273"/>
      <c r="EH164" s="273"/>
      <c r="EI164" s="290">
        <f>BD_Soumission!$EH164*BD_Soumission!$EG164</f>
        <v>0</v>
      </c>
      <c r="EJ164" s="273"/>
      <c r="EK164" s="273"/>
      <c r="EL164" s="273"/>
      <c r="EM164" s="290">
        <f>BD_Soumission!$EL164*BD_Soumission!$EK164</f>
        <v>0</v>
      </c>
      <c r="EN164" s="273"/>
      <c r="EO164" s="273"/>
      <c r="EP164" s="273"/>
      <c r="EQ164" s="290">
        <f>BD_Soumission!$EP164*BD_Soumission!$EO164</f>
        <v>0</v>
      </c>
      <c r="ER164" s="273"/>
      <c r="ES164" s="273"/>
      <c r="ET164" s="290">
        <f>IF(BD_Soumission!$ER164&gt;0,BD_Soumission!$ER164*BD_Soumission!$ES164,0)</f>
        <v>0</v>
      </c>
      <c r="EU164" s="273"/>
      <c r="EV164" s="273"/>
      <c r="EW164" s="290">
        <f>BD_Soumission!$EU164*0.09975</f>
        <v>0</v>
      </c>
      <c r="EX164" s="273"/>
      <c r="EY164" s="292" t="e">
        <f>VLOOKUP(BD_Soumission!$C164,Tableau12[],9,FALSE)</f>
        <v>#N/A</v>
      </c>
      <c r="EZ164" s="273"/>
    </row>
    <row r="165" spans="1:156" ht="18.75">
      <c r="D165" s="75"/>
      <c r="E165" t="e">
        <f>VLOOKUP(BD_Soumission!$C165,Tableau12[],6,FALSE)</f>
        <v>#N/A</v>
      </c>
      <c r="F165" t="e">
        <f>VLOOKUP(BD_Soumission!$C165,Tableau12[],93,FALSE)</f>
        <v>#N/A</v>
      </c>
      <c r="G165" t="e">
        <f>VLOOKUP(BD_Soumission!$C165,Tableau12[],2,FALSE)</f>
        <v>#N/A</v>
      </c>
      <c r="H165" t="e">
        <f>VLOOKUP(BD_Soumission!$G165,Tableau_client[],2,FALSE)</f>
        <v>#N/A</v>
      </c>
      <c r="I165" t="e">
        <f>VLOOKUP(BD_Soumission!$G165,Tableau_client[],3,FALSE)</f>
        <v>#N/A</v>
      </c>
      <c r="J165" t="e">
        <f>VLOOKUP(BD_Soumission!$G165,Tableau_client[],4,FALSE)</f>
        <v>#N/A</v>
      </c>
      <c r="K165" t="e">
        <f>VLOOKUP(BD_Soumission!$G165,Tableau_client[],6,FALSE)</f>
        <v>#N/A</v>
      </c>
      <c r="L165" t="e">
        <f>VLOOKUP(BD_Soumission!$C165,Tableau12[],44,FALSE)</f>
        <v>#N/A</v>
      </c>
      <c r="M165" t="e">
        <f>VLOOKUP(BD_Soumission!$C165,Tableau12[],45,FALSE)</f>
        <v>#N/A</v>
      </c>
      <c r="N165" t="e">
        <f>VLOOKUP(BD_Soumission!$G165,Tableau_client[],5,FALSE)</f>
        <v>#N/A</v>
      </c>
      <c r="O165" t="e">
        <f>VLOOKUP(BD_Soumission!$G165,Tableau_client[],7,FALSE)</f>
        <v>#N/A</v>
      </c>
      <c r="P165" t="e">
        <f>VLOOKUP(BD_Soumission!$C165,Tableau12[],7,FALSE)</f>
        <v>#N/A</v>
      </c>
      <c r="Q165" t="e">
        <f>VLOOKUP(BD_Soumission!$C165,Tableau12[],8,FALSE)</f>
        <v>#N/A</v>
      </c>
      <c r="R165" s="30"/>
      <c r="S165" t="e">
        <f>VLOOKUP(BD_Soumission!$C165,Tableau12[],3,FALSE)</f>
        <v>#N/A</v>
      </c>
      <c r="T165" s="75"/>
      <c r="Y165" t="str">
        <f>IF(BD_Soumission!$U165&gt;0,(BD_Soumission!$X165-BD_Soumission!$W165)*24,"")</f>
        <v/>
      </c>
      <c r="Z165" s="264"/>
      <c r="AA165" s="122">
        <f>IF(BD_Soumission!$U165&gt;0,IF(BD_Soumission!$V165&gt;0,BD_Soumission!$Y165*BD_Soumission!$V165*BD_Soumission!$Z165,BD_Soumission!$Y165*BD_Soumission!$Z165),0)</f>
        <v>0</v>
      </c>
      <c r="AB165" s="75"/>
      <c r="AG165" t="str">
        <f>IF(BD_Soumission!$AC165&gt;0,(BD_Soumission!$AF165-BD_Soumission!$AE165)*24,"")</f>
        <v/>
      </c>
      <c r="AH165" s="125"/>
      <c r="AI165" s="122">
        <f>IF(BD_Soumission!$AC165&gt;0,IF(BD_Soumission!$AD165&gt;0,BD_Soumission!$AG165*BD_Soumission!$AD165*BD_Soumission!$AH165,BD_Soumission!$AG165*BD_Soumission!$AH165),0)</f>
        <v>0</v>
      </c>
      <c r="AJ165" s="75"/>
      <c r="AP165" s="125"/>
      <c r="AQ165" s="122">
        <f>IF(BD_Soumission!$AK165&gt;0,IF(BD_Soumission!$AL165&gt;0,BD_Soumission!$AO165*BD_Soumission!$AL165*BD_Soumission!$AP165,BD_Soumission!$AO165*BD_Soumission!$AP165),0)</f>
        <v>0</v>
      </c>
      <c r="AR165" s="75"/>
      <c r="AW165" t="str">
        <f>IF(BD_Soumission!$AS165&gt;0,(BD_Soumission!$AV165-BD_Soumission!$AU165)*24,"")</f>
        <v/>
      </c>
      <c r="AX165" s="125"/>
      <c r="AY165" s="122">
        <f>IF(BD_Soumission!$AS165&gt;0,IF(BD_Soumission!$AT165&gt;0,BD_Soumission!$AW165*BD_Soumission!$AT165*BD_Soumission!$AX165,BD_Soumission!$AW165*BD_Soumission!$AX165),0)</f>
        <v>0</v>
      </c>
      <c r="AZ165" s="75"/>
      <c r="BF165" s="125"/>
      <c r="BG165" s="122">
        <f>IF(BD_Soumission!$BA165&gt;0,IF(BD_Soumission!$BB165&gt;0,BD_Soumission!$BE165*BD_Soumission!$BB165*BD_Soumission!$BF165,BD_Soumission!$BE165*BD_Soumission!$BF165),0)</f>
        <v>0</v>
      </c>
      <c r="BH165" s="75"/>
      <c r="BM165" t="str">
        <f>IF(BD_Soumission!$BI165&gt;0,(BD_Soumission!$BL165-BD_Soumission!$BK165)*24,"")</f>
        <v/>
      </c>
      <c r="BN165" s="125"/>
      <c r="BO165" s="122">
        <f>IF(BD_Soumission!$BI165&gt;0,IF(BD_Soumission!$BJ165&gt;0,BD_Soumission!$BM165*BD_Soumission!$BJ165*BD_Soumission!$BN165,BD_Soumission!$BM165*BD_Soumission!$BN165),0)</f>
        <v>0</v>
      </c>
      <c r="BP165" s="75"/>
      <c r="BU165" t="str">
        <f>IF(BD_Soumission!$BQ165&gt;0,(BD_Soumission!$BT165-BD_Soumission!$BS165)*24,"")</f>
        <v/>
      </c>
      <c r="BV165" s="125"/>
      <c r="BW165" s="122">
        <f>IF(BD_Soumission!$BQ165&gt;0,IF(BD_Soumission!$BR165&gt;0,BD_Soumission!$BU165*BD_Soumission!$BR165*BD_Soumission!$BV165,BD_Soumission!$BU165*BD_Soumission!$BV165),0)</f>
        <v>0</v>
      </c>
      <c r="BX165" s="75"/>
      <c r="CC165" t="str">
        <f>IF(BD_Soumission!$BY165&gt;0,(BD_Soumission!$CB165-BD_Soumission!$CA165)*24,"")</f>
        <v/>
      </c>
      <c r="CD165" s="125"/>
      <c r="CE165" s="122">
        <f>IF(BD_Soumission!$BY165&gt;0,IF(BD_Soumission!$BZ165&gt;0,BD_Soumission!$CC165*BD_Soumission!$BZ165*BD_Soumission!$CD165,BD_Soumission!$CC165*BD_Soumission!$CD165),0)</f>
        <v>0</v>
      </c>
      <c r="CF165" s="75"/>
      <c r="CK165" t="str">
        <f>IF(BD_Soumission!$CG165&gt;0,(BD_Soumission!$CJ165-BD_Soumission!$CI165)*24,"")</f>
        <v/>
      </c>
      <c r="CL165" s="125"/>
      <c r="CM165" s="122">
        <f>IF(BD_Soumission!$CG165&gt;0,IF(BD_Soumission!$CH165&gt;0,BD_Soumission!$CK165*BD_Soumission!$CH165*BD_Soumission!$CL165,BD_Soumission!$CK165*BD_Soumission!$CL165),0)</f>
        <v>0</v>
      </c>
      <c r="CN165" s="75"/>
      <c r="CS165" t="str">
        <f>IF(BD_Soumission!$CO165&gt;0,(BD_Soumission!$CR165-BD_Soumission!$CQ165)*24,"")</f>
        <v/>
      </c>
      <c r="CT165" s="125"/>
      <c r="CU165" s="122">
        <f>IF(BD_Soumission!$CO165&gt;0,IF(BD_Soumission!$CP165&gt;0,BD_Soumission!$CS165*BD_Soumission!$CP165*BD_Soumission!$CT165,BD_Soumission!$CS165*BD_Soumission!$CT165),0)</f>
        <v>0</v>
      </c>
      <c r="CV165" s="75"/>
      <c r="DA165" t="str">
        <f>IF(BD_Soumission!$CW165&gt;0,(BD_Soumission!$CZ165-BD_Soumission!$CY165)*24,"")</f>
        <v/>
      </c>
      <c r="DB165" s="125"/>
      <c r="DC165" s="122">
        <f>IF(BD_Soumission!$CW165&gt;0,IF(BD_Soumission!$CX165&gt;0,BD_Soumission!$DA165*BD_Soumission!$CX165*BD_Soumission!$DB165,BD_Soumission!$DA165*BD_Soumission!$DB165),0)</f>
        <v>0</v>
      </c>
      <c r="DD165" s="75"/>
      <c r="DI165" t="str">
        <f>IF(BD_Soumission!$DE165&gt;0,(BD_Soumission!$DH165-BD_Soumission!$DG165)*24,"")</f>
        <v/>
      </c>
      <c r="DJ165" s="125"/>
      <c r="DK165" s="122">
        <f>IF(BD_Soumission!$DE165&gt;0,IF(BD_Soumission!$DF165&gt;0,BD_Soumission!$DI165*BD_Soumission!$DF165*BD_Soumission!$DJ165,BD_Soumission!$DI165*BD_Soumission!$DJ165),0)</f>
        <v>0</v>
      </c>
      <c r="DL165" s="75"/>
      <c r="DQ165" t="str">
        <f>IF(BD_Soumission!$DM165&gt;0,(BD_Soumission!$DP165-BD_Soumission!$DO165)*24,"")</f>
        <v/>
      </c>
      <c r="DR165" s="125"/>
      <c r="DS165" s="122">
        <f>IF(BD_Soumission!$DM165&gt;0,IF(BD_Soumission!$DN165&gt;0,BD_Soumission!$DQ165*BD_Soumission!$DN165*BD_Soumission!$DR165,BD_Soumission!$DQ165*BD_Soumission!$DR165),0)</f>
        <v>0</v>
      </c>
      <c r="DT165" s="75"/>
      <c r="DY165" t="str">
        <f>IF(BD_Soumission!$DU165&gt;0,(BD_Soumission!$DX165-BD_Soumission!$DW165)*24,"")</f>
        <v/>
      </c>
      <c r="DZ165" s="125"/>
      <c r="EA165" s="122">
        <f>IF(BD_Soumission!$DU165&gt;0,IF(BD_Soumission!$DV165&gt;0,BD_Soumission!$DY165*BD_Soumission!$DV165*BD_Soumission!$DZ165,BD_Soumission!$DY165*BD_Soumission!$DZ165),0)</f>
        <v>0</v>
      </c>
      <c r="EE165" s="122">
        <f>BD_Soumission!$ED165*BD_Soumission!$EC165</f>
        <v>0</v>
      </c>
      <c r="EI165" s="122">
        <f>BD_Soumission!$EH165*BD_Soumission!$EG165</f>
        <v>0</v>
      </c>
      <c r="EM165" s="122">
        <f>BD_Soumission!$EL165*BD_Soumission!$EK165</f>
        <v>0</v>
      </c>
      <c r="EQ165" s="122">
        <f>BD_Soumission!$EP165*BD_Soumission!$EO165</f>
        <v>0</v>
      </c>
      <c r="ET165" s="122">
        <f>IF(BD_Soumission!$ER165&gt;0,BD_Soumission!$ER165*BD_Soumission!$ES165,0)</f>
        <v>0</v>
      </c>
      <c r="EW165" s="122">
        <f>BD_Soumission!$EU165*0.09975</f>
        <v>0</v>
      </c>
      <c r="EY165" s="47" t="e">
        <f>VLOOKUP(BD_Soumission!$C165,Tableau12[],9,FALSE)</f>
        <v>#N/A</v>
      </c>
    </row>
    <row r="166" spans="1:156" ht="18.75">
      <c r="A166" s="273"/>
      <c r="B166" s="273"/>
      <c r="C166" s="273"/>
      <c r="D166" s="285"/>
      <c r="E166" s="273" t="e">
        <f>VLOOKUP(BD_Soumission!$C166,Tableau12[],6,FALSE)</f>
        <v>#N/A</v>
      </c>
      <c r="F166" s="273" t="e">
        <f>VLOOKUP(BD_Soumission!$C166,Tableau12[],93,FALSE)</f>
        <v>#N/A</v>
      </c>
      <c r="G166" s="273" t="e">
        <f>VLOOKUP(BD_Soumission!$C166,Tableau12[],2,FALSE)</f>
        <v>#N/A</v>
      </c>
      <c r="H166" s="273" t="e">
        <f>VLOOKUP(BD_Soumission!$G166,Tableau_client[],2,FALSE)</f>
        <v>#N/A</v>
      </c>
      <c r="I166" s="273" t="e">
        <f>VLOOKUP(BD_Soumission!$G166,Tableau_client[],3,FALSE)</f>
        <v>#N/A</v>
      </c>
      <c r="J166" s="273" t="e">
        <f>VLOOKUP(BD_Soumission!$G166,Tableau_client[],4,FALSE)</f>
        <v>#N/A</v>
      </c>
      <c r="K166" s="273" t="e">
        <f>VLOOKUP(BD_Soumission!$G166,Tableau_client[],6,FALSE)</f>
        <v>#N/A</v>
      </c>
      <c r="L166" s="273" t="e">
        <f>VLOOKUP(BD_Soumission!$C166,Tableau12[],44,FALSE)</f>
        <v>#N/A</v>
      </c>
      <c r="M166" s="273" t="e">
        <f>VLOOKUP(BD_Soumission!$C166,Tableau12[],45,FALSE)</f>
        <v>#N/A</v>
      </c>
      <c r="N166" s="273" t="e">
        <f>VLOOKUP(BD_Soumission!$G166,Tableau_client[],5,FALSE)</f>
        <v>#N/A</v>
      </c>
      <c r="O166" s="273" t="e">
        <f>VLOOKUP(BD_Soumission!$G166,Tableau_client[],7,FALSE)</f>
        <v>#N/A</v>
      </c>
      <c r="P166" s="273" t="e">
        <f>VLOOKUP(BD_Soumission!$C166,Tableau12[],7,FALSE)</f>
        <v>#N/A</v>
      </c>
      <c r="Q166" s="273" t="e">
        <f>VLOOKUP(BD_Soumission!$C166,Tableau12[],8,FALSE)</f>
        <v>#N/A</v>
      </c>
      <c r="R166" s="286"/>
      <c r="S166" s="273" t="e">
        <f>VLOOKUP(BD_Soumission!$C166,Tableau12[],3,FALSE)</f>
        <v>#N/A</v>
      </c>
      <c r="T166" s="285"/>
      <c r="U166" s="273"/>
      <c r="V166" s="273"/>
      <c r="W166" s="273"/>
      <c r="X166" s="273"/>
      <c r="Y166" s="273" t="str">
        <f>IF(BD_Soumission!$U166&gt;0,(BD_Soumission!$X166-BD_Soumission!$W166)*24,"")</f>
        <v/>
      </c>
      <c r="Z166" s="264"/>
      <c r="AA166" s="290">
        <f>IF(BD_Soumission!$U166&gt;0,IF(BD_Soumission!$V166&gt;0,BD_Soumission!$Y166*BD_Soumission!$V166*BD_Soumission!$Z166,BD_Soumission!$Y166*BD_Soumission!$Z166),0)</f>
        <v>0</v>
      </c>
      <c r="AB166" s="285"/>
      <c r="AC166" s="273"/>
      <c r="AD166" s="273"/>
      <c r="AE166" s="273"/>
      <c r="AF166" s="273"/>
      <c r="AG166" s="273" t="str">
        <f>IF(BD_Soumission!$AC166&gt;0,(BD_Soumission!$AF166-BD_Soumission!$AE166)*24,"")</f>
        <v/>
      </c>
      <c r="AH166" s="125"/>
      <c r="AI166" s="290">
        <f>IF(BD_Soumission!$AC166&gt;0,IF(BD_Soumission!$AD166&gt;0,BD_Soumission!$AG166*BD_Soumission!$AD166*BD_Soumission!$AH166,BD_Soumission!$AG166*BD_Soumission!$AH166),0)</f>
        <v>0</v>
      </c>
      <c r="AJ166" s="285"/>
      <c r="AK166" s="273"/>
      <c r="AL166" s="273"/>
      <c r="AM166" s="273"/>
      <c r="AN166" s="273"/>
      <c r="AO166" s="273"/>
      <c r="AP166" s="125"/>
      <c r="AQ166" s="290">
        <f>IF(BD_Soumission!$AK166&gt;0,IF(BD_Soumission!$AL166&gt;0,BD_Soumission!$AO166*BD_Soumission!$AL166*BD_Soumission!$AP166,BD_Soumission!$AO166*BD_Soumission!$AP166),0)</f>
        <v>0</v>
      </c>
      <c r="AR166" s="285"/>
      <c r="AS166" s="273"/>
      <c r="AT166" s="273"/>
      <c r="AU166" s="273"/>
      <c r="AV166" s="273"/>
      <c r="AW166" s="273" t="str">
        <f>IF(BD_Soumission!$AS166&gt;0,(BD_Soumission!$AV166-BD_Soumission!$AU166)*24,"")</f>
        <v/>
      </c>
      <c r="AX166" s="125"/>
      <c r="AY166" s="290">
        <f>IF(BD_Soumission!$AS166&gt;0,IF(BD_Soumission!$AT166&gt;0,BD_Soumission!$AW166*BD_Soumission!$AT166*BD_Soumission!$AX166,BD_Soumission!$AW166*BD_Soumission!$AX166),0)</f>
        <v>0</v>
      </c>
      <c r="AZ166" s="285"/>
      <c r="BA166" s="273"/>
      <c r="BB166" s="273"/>
      <c r="BC166" s="273"/>
      <c r="BD166" s="273"/>
      <c r="BE166" s="273"/>
      <c r="BF166" s="125"/>
      <c r="BG166" s="290">
        <f>IF(BD_Soumission!$BA166&gt;0,IF(BD_Soumission!$BB166&gt;0,BD_Soumission!$BE166*BD_Soumission!$BB166*BD_Soumission!$BF166,BD_Soumission!$BE166*BD_Soumission!$BF166),0)</f>
        <v>0</v>
      </c>
      <c r="BH166" s="285"/>
      <c r="BI166" s="273"/>
      <c r="BJ166" s="273"/>
      <c r="BK166" s="273"/>
      <c r="BL166" s="273"/>
      <c r="BM166" s="273" t="str">
        <f>IF(BD_Soumission!$BI166&gt;0,(BD_Soumission!$BL166-BD_Soumission!$BK166)*24,"")</f>
        <v/>
      </c>
      <c r="BN166" s="125"/>
      <c r="BO166" s="290">
        <f>IF(BD_Soumission!$BI166&gt;0,IF(BD_Soumission!$BJ166&gt;0,BD_Soumission!$BM166*BD_Soumission!$BJ166*BD_Soumission!$BN166,BD_Soumission!$BM166*BD_Soumission!$BN166),0)</f>
        <v>0</v>
      </c>
      <c r="BP166" s="285"/>
      <c r="BQ166" s="273"/>
      <c r="BR166" s="273"/>
      <c r="BS166" s="273"/>
      <c r="BT166" s="273"/>
      <c r="BU166" s="273" t="str">
        <f>IF(BD_Soumission!$BQ166&gt;0,(BD_Soumission!$BT166-BD_Soumission!$BS166)*24,"")</f>
        <v/>
      </c>
      <c r="BV166" s="125"/>
      <c r="BW166" s="290">
        <f>IF(BD_Soumission!$BQ166&gt;0,IF(BD_Soumission!$BR166&gt;0,BD_Soumission!$BU166*BD_Soumission!$BR166*BD_Soumission!$BV166,BD_Soumission!$BU166*BD_Soumission!$BV166),0)</f>
        <v>0</v>
      </c>
      <c r="BX166" s="285"/>
      <c r="BY166" s="273"/>
      <c r="BZ166" s="273"/>
      <c r="CA166" s="273"/>
      <c r="CB166" s="273"/>
      <c r="CC166" s="273" t="str">
        <f>IF(BD_Soumission!$BY166&gt;0,(BD_Soumission!$CB166-BD_Soumission!$CA166)*24,"")</f>
        <v/>
      </c>
      <c r="CD166" s="125"/>
      <c r="CE166" s="290">
        <f>IF(BD_Soumission!$BY166&gt;0,IF(BD_Soumission!$BZ166&gt;0,BD_Soumission!$CC166*BD_Soumission!$BZ166*BD_Soumission!$CD166,BD_Soumission!$CC166*BD_Soumission!$CD166),0)</f>
        <v>0</v>
      </c>
      <c r="CF166" s="285"/>
      <c r="CG166" s="273"/>
      <c r="CH166" s="273"/>
      <c r="CI166" s="273"/>
      <c r="CJ166" s="273"/>
      <c r="CK166" s="273" t="str">
        <f>IF(BD_Soumission!$CG166&gt;0,(BD_Soumission!$CJ166-BD_Soumission!$CI166)*24,"")</f>
        <v/>
      </c>
      <c r="CL166" s="125"/>
      <c r="CM166" s="290">
        <f>IF(BD_Soumission!$CG166&gt;0,IF(BD_Soumission!$CH166&gt;0,BD_Soumission!$CK166*BD_Soumission!$CH166*BD_Soumission!$CL166,BD_Soumission!$CK166*BD_Soumission!$CL166),0)</f>
        <v>0</v>
      </c>
      <c r="CN166" s="285"/>
      <c r="CO166" s="273"/>
      <c r="CP166" s="273"/>
      <c r="CQ166" s="273"/>
      <c r="CR166" s="273"/>
      <c r="CS166" s="273" t="str">
        <f>IF(BD_Soumission!$CO166&gt;0,(BD_Soumission!$CR166-BD_Soumission!$CQ166)*24,"")</f>
        <v/>
      </c>
      <c r="CT166" s="125"/>
      <c r="CU166" s="290">
        <f>IF(BD_Soumission!$CO166&gt;0,IF(BD_Soumission!$CP166&gt;0,BD_Soumission!$CS166*BD_Soumission!$CP166*BD_Soumission!$CT166,BD_Soumission!$CS166*BD_Soumission!$CT166),0)</f>
        <v>0</v>
      </c>
      <c r="CV166" s="285"/>
      <c r="CW166" s="273"/>
      <c r="CX166" s="273"/>
      <c r="CY166" s="273"/>
      <c r="CZ166" s="273"/>
      <c r="DA166" s="273" t="str">
        <f>IF(BD_Soumission!$CW166&gt;0,(BD_Soumission!$CZ166-BD_Soumission!$CY166)*24,"")</f>
        <v/>
      </c>
      <c r="DB166" s="125"/>
      <c r="DC166" s="290">
        <f>IF(BD_Soumission!$CW166&gt;0,IF(BD_Soumission!$CX166&gt;0,BD_Soumission!$DA166*BD_Soumission!$CX166*BD_Soumission!$DB166,BD_Soumission!$DA166*BD_Soumission!$DB166),0)</f>
        <v>0</v>
      </c>
      <c r="DD166" s="285"/>
      <c r="DE166" s="273"/>
      <c r="DF166" s="273"/>
      <c r="DG166" s="273"/>
      <c r="DH166" s="273"/>
      <c r="DI166" s="273" t="str">
        <f>IF(BD_Soumission!$DE166&gt;0,(BD_Soumission!$DH166-BD_Soumission!$DG166)*24,"")</f>
        <v/>
      </c>
      <c r="DJ166" s="125"/>
      <c r="DK166" s="290">
        <f>IF(BD_Soumission!$DE166&gt;0,IF(BD_Soumission!$DF166&gt;0,BD_Soumission!$DI166*BD_Soumission!$DF166*BD_Soumission!$DJ166,BD_Soumission!$DI166*BD_Soumission!$DJ166),0)</f>
        <v>0</v>
      </c>
      <c r="DL166" s="285"/>
      <c r="DM166" s="273"/>
      <c r="DN166" s="273"/>
      <c r="DO166" s="273"/>
      <c r="DP166" s="273"/>
      <c r="DQ166" s="273" t="str">
        <f>IF(BD_Soumission!$DM166&gt;0,(BD_Soumission!$DP166-BD_Soumission!$DO166)*24,"")</f>
        <v/>
      </c>
      <c r="DR166" s="125"/>
      <c r="DS166" s="290">
        <f>IF(BD_Soumission!$DM166&gt;0,IF(BD_Soumission!$DN166&gt;0,BD_Soumission!$DQ166*BD_Soumission!$DN166*BD_Soumission!$DR166,BD_Soumission!$DQ166*BD_Soumission!$DR166),0)</f>
        <v>0</v>
      </c>
      <c r="DT166" s="285"/>
      <c r="DU166" s="273"/>
      <c r="DV166" s="273"/>
      <c r="DW166" s="273"/>
      <c r="DX166" s="273"/>
      <c r="DY166" s="273" t="str">
        <f>IF(BD_Soumission!$DU166&gt;0,(BD_Soumission!$DX166-BD_Soumission!$DW166)*24,"")</f>
        <v/>
      </c>
      <c r="DZ166" s="125"/>
      <c r="EA166" s="290">
        <f>IF(BD_Soumission!$DU166&gt;0,IF(BD_Soumission!$DV166&gt;0,BD_Soumission!$DY166*BD_Soumission!$DV166*BD_Soumission!$DZ166,BD_Soumission!$DY166*BD_Soumission!$DZ166),0)</f>
        <v>0</v>
      </c>
      <c r="EB166" s="273"/>
      <c r="EC166" s="273"/>
      <c r="ED166" s="273"/>
      <c r="EE166" s="290">
        <f>BD_Soumission!$ED166*BD_Soumission!$EC166</f>
        <v>0</v>
      </c>
      <c r="EF166" s="273"/>
      <c r="EG166" s="273"/>
      <c r="EH166" s="273"/>
      <c r="EI166" s="290">
        <f>BD_Soumission!$EH166*BD_Soumission!$EG166</f>
        <v>0</v>
      </c>
      <c r="EJ166" s="273"/>
      <c r="EK166" s="273"/>
      <c r="EL166" s="273"/>
      <c r="EM166" s="290">
        <f>BD_Soumission!$EL166*BD_Soumission!$EK166</f>
        <v>0</v>
      </c>
      <c r="EN166" s="273"/>
      <c r="EO166" s="273"/>
      <c r="EP166" s="273"/>
      <c r="EQ166" s="290">
        <f>BD_Soumission!$EP166*BD_Soumission!$EO166</f>
        <v>0</v>
      </c>
      <c r="ER166" s="273"/>
      <c r="ES166" s="273"/>
      <c r="ET166" s="290">
        <f>IF(BD_Soumission!$ER166&gt;0,BD_Soumission!$ER166*BD_Soumission!$ES166,0)</f>
        <v>0</v>
      </c>
      <c r="EU166" s="273"/>
      <c r="EV166" s="273"/>
      <c r="EW166" s="290">
        <f>BD_Soumission!$EU166*0.09975</f>
        <v>0</v>
      </c>
      <c r="EX166" s="273"/>
      <c r="EY166" s="292" t="e">
        <f>VLOOKUP(BD_Soumission!$C166,Tableau12[],9,FALSE)</f>
        <v>#N/A</v>
      </c>
      <c r="EZ166" s="273"/>
    </row>
    <row r="167" spans="1:156" ht="18.75">
      <c r="D167" s="75"/>
      <c r="E167" t="e">
        <f>VLOOKUP(BD_Soumission!$C167,Tableau12[],6,FALSE)</f>
        <v>#N/A</v>
      </c>
      <c r="F167" t="e">
        <f>VLOOKUP(BD_Soumission!$C167,Tableau12[],93,FALSE)</f>
        <v>#N/A</v>
      </c>
      <c r="G167" t="e">
        <f>VLOOKUP(BD_Soumission!$C167,Tableau12[],2,FALSE)</f>
        <v>#N/A</v>
      </c>
      <c r="H167" t="e">
        <f>VLOOKUP(BD_Soumission!$G167,Tableau_client[],2,FALSE)</f>
        <v>#N/A</v>
      </c>
      <c r="I167" t="e">
        <f>VLOOKUP(BD_Soumission!$G167,Tableau_client[],3,FALSE)</f>
        <v>#N/A</v>
      </c>
      <c r="J167" t="e">
        <f>VLOOKUP(BD_Soumission!$G167,Tableau_client[],4,FALSE)</f>
        <v>#N/A</v>
      </c>
      <c r="K167" t="e">
        <f>VLOOKUP(BD_Soumission!$G167,Tableau_client[],6,FALSE)</f>
        <v>#N/A</v>
      </c>
      <c r="L167" t="e">
        <f>VLOOKUP(BD_Soumission!$C167,Tableau12[],44,FALSE)</f>
        <v>#N/A</v>
      </c>
      <c r="M167" t="e">
        <f>VLOOKUP(BD_Soumission!$C167,Tableau12[],45,FALSE)</f>
        <v>#N/A</v>
      </c>
      <c r="N167" t="e">
        <f>VLOOKUP(BD_Soumission!$G167,Tableau_client[],5,FALSE)</f>
        <v>#N/A</v>
      </c>
      <c r="O167" t="e">
        <f>VLOOKUP(BD_Soumission!$G167,Tableau_client[],7,FALSE)</f>
        <v>#N/A</v>
      </c>
      <c r="P167" t="e">
        <f>VLOOKUP(BD_Soumission!$C167,Tableau12[],7,FALSE)</f>
        <v>#N/A</v>
      </c>
      <c r="Q167" t="e">
        <f>VLOOKUP(BD_Soumission!$C167,Tableau12[],8,FALSE)</f>
        <v>#N/A</v>
      </c>
      <c r="R167" s="30"/>
      <c r="S167" t="e">
        <f>VLOOKUP(BD_Soumission!$C167,Tableau12[],3,FALSE)</f>
        <v>#N/A</v>
      </c>
      <c r="T167" s="75"/>
      <c r="Y167" t="str">
        <f>IF(BD_Soumission!$U167&gt;0,(BD_Soumission!$X167-BD_Soumission!$W167)*24,"")</f>
        <v/>
      </c>
      <c r="Z167" s="264"/>
      <c r="AA167" s="122">
        <f>IF(BD_Soumission!$U167&gt;0,IF(BD_Soumission!$V167&gt;0,BD_Soumission!$Y167*BD_Soumission!$V167*BD_Soumission!$Z167,BD_Soumission!$Y167*BD_Soumission!$Z167),0)</f>
        <v>0</v>
      </c>
      <c r="AB167" s="75"/>
      <c r="AG167" t="str">
        <f>IF(BD_Soumission!$AC167&gt;0,(BD_Soumission!$AF167-BD_Soumission!$AE167)*24,"")</f>
        <v/>
      </c>
      <c r="AH167" s="125"/>
      <c r="AI167" s="122" t="str">
        <f>IF(BD_Soumission!$AC167&gt;0,BD_Soumission!$AH167*BD_Soumission!$AG167,"")</f>
        <v/>
      </c>
      <c r="AJ167" s="75"/>
      <c r="AP167" s="125"/>
      <c r="AQ167" s="122">
        <f>IF(BD_Soumission!$AK167&gt;0,IF(BD_Soumission!$AL167&gt;0,BD_Soumission!$AO167*BD_Soumission!$AL167*BD_Soumission!$AP167,BD_Soumission!$AO167*BD_Soumission!$AP167),0)</f>
        <v>0</v>
      </c>
      <c r="AR167" s="75"/>
      <c r="AW167" t="str">
        <f>IF(BD_Soumission!$AS167&gt;0,(BD_Soumission!$AV167-BD_Soumission!$AU167)*24,"")</f>
        <v/>
      </c>
      <c r="AX167" s="125"/>
      <c r="AY167" s="122">
        <f>IF(BD_Soumission!$AS167&gt;0,IF(BD_Soumission!$AT167&gt;0,BD_Soumission!$AW167*BD_Soumission!$AT167*BD_Soumission!$AX167,BD_Soumission!$AW167*BD_Soumission!$AX167),0)</f>
        <v>0</v>
      </c>
      <c r="AZ167" s="75"/>
      <c r="BF167" s="125"/>
      <c r="BG167" s="122">
        <f>IF(BD_Soumission!$BA167&gt;0,IF(BD_Soumission!$BB167&gt;0,BD_Soumission!$BE167*BD_Soumission!$BB167*BD_Soumission!$BF167,BD_Soumission!$BE167*BD_Soumission!$BF167),0)</f>
        <v>0</v>
      </c>
      <c r="BH167" s="75"/>
      <c r="BM167" t="str">
        <f>IF(BD_Soumission!$BI167&gt;0,(BD_Soumission!$BL167-BD_Soumission!$BK167)*24,"")</f>
        <v/>
      </c>
      <c r="BN167" s="125"/>
      <c r="BO167" s="122">
        <f>IF(BD_Soumission!$BI167&gt;0,IF(BD_Soumission!$BJ167&gt;0,BD_Soumission!$BM167*BD_Soumission!$BJ167*BD_Soumission!$BN167,BD_Soumission!$BM167*BD_Soumission!$BN167),0)</f>
        <v>0</v>
      </c>
      <c r="BP167" s="75"/>
      <c r="BU167" t="str">
        <f>IF(BD_Soumission!$BQ167&gt;0,(BD_Soumission!$BT167-BD_Soumission!$BS167)*24,"")</f>
        <v/>
      </c>
      <c r="BV167" s="125"/>
      <c r="BW167" s="122">
        <f>IF(BD_Soumission!$BQ167&gt;0,IF(BD_Soumission!$BR167&gt;0,BD_Soumission!$BU167*BD_Soumission!$BR167*BD_Soumission!$BV167,BD_Soumission!$BU167*BD_Soumission!$BV167),0)</f>
        <v>0</v>
      </c>
      <c r="BX167" s="75"/>
      <c r="CC167" t="str">
        <f>IF(BD_Soumission!$BY167&gt;0,(BD_Soumission!$CB167-BD_Soumission!$CA167)*24,"")</f>
        <v/>
      </c>
      <c r="CD167" s="125"/>
      <c r="CE167" s="122">
        <f>IF(BD_Soumission!$BY167&gt;0,IF(BD_Soumission!$BZ167&gt;0,BD_Soumission!$CC167*BD_Soumission!$BZ167*BD_Soumission!$CD167,BD_Soumission!$CC167*BD_Soumission!$CD167),0)</f>
        <v>0</v>
      </c>
      <c r="CF167" s="75"/>
      <c r="CK167" t="str">
        <f>IF(BD_Soumission!$CG167&gt;0,(BD_Soumission!$CJ167-BD_Soumission!$CI167)*24,"")</f>
        <v/>
      </c>
      <c r="CL167" s="125"/>
      <c r="CM167" s="122">
        <f>IF(BD_Soumission!$CG167&gt;0,IF(BD_Soumission!$CH167&gt;0,BD_Soumission!$CK167*BD_Soumission!$CH167*BD_Soumission!$CL167,BD_Soumission!$CK167*BD_Soumission!$CL167),0)</f>
        <v>0</v>
      </c>
      <c r="CN167" s="75"/>
      <c r="CS167" t="str">
        <f>IF(BD_Soumission!$CO167&gt;0,(BD_Soumission!$CR167-BD_Soumission!$CQ167)*24,"")</f>
        <v/>
      </c>
      <c r="CT167" s="125"/>
      <c r="CU167" s="122">
        <f>IF(BD_Soumission!$CO167&gt;0,IF(BD_Soumission!$CP167&gt;0,BD_Soumission!$CS167*BD_Soumission!$CP167*BD_Soumission!$CT167,BD_Soumission!$CS167*BD_Soumission!$CT167),0)</f>
        <v>0</v>
      </c>
      <c r="CV167" s="75"/>
      <c r="DA167" t="str">
        <f>IF(BD_Soumission!$CW167&gt;0,(BD_Soumission!$CZ167-BD_Soumission!$CY167)*24,"")</f>
        <v/>
      </c>
      <c r="DB167" s="125"/>
      <c r="DC167" s="122">
        <f>IF(BD_Soumission!$CW167&gt;0,IF(BD_Soumission!$CX167&gt;0,BD_Soumission!$DA167*BD_Soumission!$CX167*BD_Soumission!$DB167,BD_Soumission!$DA167*BD_Soumission!$DB167),0)</f>
        <v>0</v>
      </c>
      <c r="DD167" s="75"/>
      <c r="DI167" t="str">
        <f>IF(BD_Soumission!$DE167&gt;0,(BD_Soumission!$DH167-BD_Soumission!$DG167)*24,"")</f>
        <v/>
      </c>
      <c r="DJ167" s="125"/>
      <c r="DK167" s="122">
        <f>IF(BD_Soumission!$DE167&gt;0,IF(BD_Soumission!$DF167&gt;0,BD_Soumission!$DI167*BD_Soumission!$DF167*BD_Soumission!$DJ167,BD_Soumission!$DI167*BD_Soumission!$DJ167),0)</f>
        <v>0</v>
      </c>
      <c r="DL167" s="75"/>
      <c r="DQ167" t="str">
        <f>IF(BD_Soumission!$DM167&gt;0,(BD_Soumission!$DP167-BD_Soumission!$DO167)*24,"")</f>
        <v/>
      </c>
      <c r="DR167" s="125"/>
      <c r="DS167" s="122">
        <f>IF(BD_Soumission!$DM167&gt;0,IF(BD_Soumission!$DN167&gt;0,BD_Soumission!$DQ167*BD_Soumission!$DN167*BD_Soumission!$DR167,BD_Soumission!$DQ167*BD_Soumission!$DR167),0)</f>
        <v>0</v>
      </c>
      <c r="DT167" s="75"/>
      <c r="DY167" t="str">
        <f>IF(BD_Soumission!$DU167&gt;0,(BD_Soumission!$DX167-BD_Soumission!$DW167)*24,"")</f>
        <v/>
      </c>
      <c r="DZ167" s="125"/>
      <c r="EA167" s="122">
        <f>IF(BD_Soumission!$DU167&gt;0,IF(BD_Soumission!$DV167&gt;0,BD_Soumission!$DY167*BD_Soumission!$DV167*BD_Soumission!$DZ167,BD_Soumission!$DY167*BD_Soumission!$DZ167),0)</f>
        <v>0</v>
      </c>
      <c r="EE167" s="122">
        <f>BD_Soumission!$ED167*BD_Soumission!$EC167</f>
        <v>0</v>
      </c>
      <c r="EI167" s="122">
        <f>BD_Soumission!$EH167*BD_Soumission!$EG167</f>
        <v>0</v>
      </c>
      <c r="EM167" s="122">
        <f>BD_Soumission!$EL167*BD_Soumission!$EK167</f>
        <v>0</v>
      </c>
      <c r="EQ167" s="122">
        <f>BD_Soumission!$EP167*BD_Soumission!$EO167</f>
        <v>0</v>
      </c>
      <c r="ET167" s="122">
        <f>IF(BD_Soumission!$ER167&gt;0,BD_Soumission!$ER167*BD_Soumission!$ES167,0)</f>
        <v>0</v>
      </c>
      <c r="EW167" s="122">
        <f>BD_Soumission!$EU167*0.09975</f>
        <v>0</v>
      </c>
      <c r="EY167" s="47" t="e">
        <f>VLOOKUP(BD_Soumission!$C167,Tableau12[],9,FALSE)</f>
        <v>#N/A</v>
      </c>
    </row>
    <row r="168" spans="1:156" ht="18.75">
      <c r="A168" s="273"/>
      <c r="B168" s="273"/>
      <c r="C168" s="273"/>
      <c r="D168" s="285"/>
      <c r="E168" s="273" t="e">
        <f>VLOOKUP(BD_Soumission!$C168,Tableau12[],6,FALSE)</f>
        <v>#N/A</v>
      </c>
      <c r="F168" s="273" t="e">
        <f>VLOOKUP(BD_Soumission!$C168,Tableau12[],93,FALSE)</f>
        <v>#N/A</v>
      </c>
      <c r="G168" s="273" t="e">
        <f>VLOOKUP(BD_Soumission!$C168,Tableau12[],2,FALSE)</f>
        <v>#N/A</v>
      </c>
      <c r="H168" s="273" t="e">
        <f>VLOOKUP(BD_Soumission!$G168,Tableau_client[],2,FALSE)</f>
        <v>#N/A</v>
      </c>
      <c r="I168" s="273" t="e">
        <f>VLOOKUP(BD_Soumission!$G168,Tableau_client[],3,FALSE)</f>
        <v>#N/A</v>
      </c>
      <c r="J168" s="273" t="e">
        <f>VLOOKUP(BD_Soumission!$G168,Tableau_client[],4,FALSE)</f>
        <v>#N/A</v>
      </c>
      <c r="K168" s="273" t="e">
        <f>VLOOKUP(BD_Soumission!$G168,Tableau_client[],6,FALSE)</f>
        <v>#N/A</v>
      </c>
      <c r="L168" s="273" t="e">
        <f>VLOOKUP(BD_Soumission!$C168,Tableau12[],44,FALSE)</f>
        <v>#N/A</v>
      </c>
      <c r="M168" s="273" t="e">
        <f>VLOOKUP(BD_Soumission!$C168,Tableau12[],45,FALSE)</f>
        <v>#N/A</v>
      </c>
      <c r="N168" s="273" t="e">
        <f>VLOOKUP(BD_Soumission!$G168,Tableau_client[],5,FALSE)</f>
        <v>#N/A</v>
      </c>
      <c r="O168" s="273" t="e">
        <f>VLOOKUP(BD_Soumission!$G168,Tableau_client[],7,FALSE)</f>
        <v>#N/A</v>
      </c>
      <c r="P168" s="273" t="e">
        <f>VLOOKUP(BD_Soumission!$C168,Tableau12[],7,FALSE)</f>
        <v>#N/A</v>
      </c>
      <c r="Q168" s="273" t="e">
        <f>VLOOKUP(BD_Soumission!$C168,Tableau12[],8,FALSE)</f>
        <v>#N/A</v>
      </c>
      <c r="R168" s="286"/>
      <c r="S168" s="273" t="e">
        <f>VLOOKUP(BD_Soumission!$C168,Tableau12[],3,FALSE)</f>
        <v>#N/A</v>
      </c>
      <c r="T168" s="285"/>
      <c r="U168" s="273"/>
      <c r="V168" s="273"/>
      <c r="W168" s="273"/>
      <c r="X168" s="273"/>
      <c r="Y168" s="273" t="str">
        <f>IF(BD_Soumission!$U168&gt;0,(BD_Soumission!$X168-BD_Soumission!$W168)*24,"")</f>
        <v/>
      </c>
      <c r="Z168" s="264"/>
      <c r="AA168" s="290">
        <f>IF(BD_Soumission!$U168&gt;0,IF(BD_Soumission!$V168&gt;0,BD_Soumission!$Y168*BD_Soumission!$V168*BD_Soumission!$Z168,BD_Soumission!$Y168*BD_Soumission!$Z168),0)</f>
        <v>0</v>
      </c>
      <c r="AB168" s="285"/>
      <c r="AC168" s="273"/>
      <c r="AD168" s="273"/>
      <c r="AE168" s="273"/>
      <c r="AF168" s="273"/>
      <c r="AG168" s="273" t="str">
        <f>IF(BD_Soumission!$AC168&gt;0,(BD_Soumission!$AF168-BD_Soumission!$AE168)*24,"")</f>
        <v/>
      </c>
      <c r="AH168" s="125"/>
      <c r="AI168" s="290" t="str">
        <f>IF(BD_Soumission!$AC168&gt;0,BD_Soumission!$AH168*BD_Soumission!$AG168,"")</f>
        <v/>
      </c>
      <c r="AJ168" s="285"/>
      <c r="AK168" s="273"/>
      <c r="AL168" s="273"/>
      <c r="AM168" s="273"/>
      <c r="AN168" s="273"/>
      <c r="AO168" s="273"/>
      <c r="AP168" s="125"/>
      <c r="AQ168" s="290">
        <f>IF(BD_Soumission!$AK168&gt;0,IF(BD_Soumission!$AL168&gt;0,BD_Soumission!$AO168*BD_Soumission!$AL168*BD_Soumission!$AP168,BD_Soumission!$AO168*BD_Soumission!$AP168),0)</f>
        <v>0</v>
      </c>
      <c r="AR168" s="285"/>
      <c r="AS168" s="273"/>
      <c r="AT168" s="273"/>
      <c r="AU168" s="273"/>
      <c r="AV168" s="273"/>
      <c r="AW168" s="273" t="str">
        <f>IF(BD_Soumission!$AS168&gt;0,(BD_Soumission!$AV168-BD_Soumission!$AU168)*24,"")</f>
        <v/>
      </c>
      <c r="AX168" s="125"/>
      <c r="AY168" s="290">
        <f>IF(BD_Soumission!$AS168&gt;0,IF(BD_Soumission!$AT168&gt;0,BD_Soumission!$AW168*BD_Soumission!$AT168*BD_Soumission!$AX168,BD_Soumission!$AW168*BD_Soumission!$AX168),0)</f>
        <v>0</v>
      </c>
      <c r="AZ168" s="285"/>
      <c r="BA168" s="273"/>
      <c r="BB168" s="273"/>
      <c r="BC168" s="273"/>
      <c r="BD168" s="273"/>
      <c r="BE168" s="273"/>
      <c r="BF168" s="125"/>
      <c r="BG168" s="290">
        <f>IF(BD_Soumission!$BA168&gt;0,IF(BD_Soumission!$BB168&gt;0,BD_Soumission!$BE168*BD_Soumission!$BB168*BD_Soumission!$BF168,BD_Soumission!$BE168*BD_Soumission!$BF168),0)</f>
        <v>0</v>
      </c>
      <c r="BH168" s="285"/>
      <c r="BI168" s="273"/>
      <c r="BJ168" s="273"/>
      <c r="BK168" s="273"/>
      <c r="BL168" s="273"/>
      <c r="BM168" s="273" t="str">
        <f>IF(BD_Soumission!$BI168&gt;0,(BD_Soumission!$BL168-BD_Soumission!$BK168)*24,"")</f>
        <v/>
      </c>
      <c r="BN168" s="125"/>
      <c r="BO168" s="290">
        <f>IF(BD_Soumission!$BI168&gt;0,IF(BD_Soumission!$BJ168&gt;0,BD_Soumission!$BM168*BD_Soumission!$BJ168*BD_Soumission!$BN168,BD_Soumission!$BM168*BD_Soumission!$BN168),0)</f>
        <v>0</v>
      </c>
      <c r="BP168" s="285"/>
      <c r="BQ168" s="273"/>
      <c r="BR168" s="273"/>
      <c r="BS168" s="273"/>
      <c r="BT168" s="273"/>
      <c r="BU168" s="273" t="str">
        <f>IF(BD_Soumission!$BQ168&gt;0,(BD_Soumission!$BT168-BD_Soumission!$BS168)*24,"")</f>
        <v/>
      </c>
      <c r="BV168" s="125"/>
      <c r="BW168" s="290">
        <f>IF(BD_Soumission!$BQ168&gt;0,IF(BD_Soumission!$BR168&gt;0,BD_Soumission!$BU168*BD_Soumission!$BR168*BD_Soumission!$BV168,BD_Soumission!$BU168*BD_Soumission!$BV168),0)</f>
        <v>0</v>
      </c>
      <c r="BX168" s="285"/>
      <c r="BY168" s="273"/>
      <c r="BZ168" s="273"/>
      <c r="CA168" s="273"/>
      <c r="CB168" s="273"/>
      <c r="CC168" s="273" t="str">
        <f>IF(BD_Soumission!$BY168&gt;0,(BD_Soumission!$CB168-BD_Soumission!$CA168)*24,"")</f>
        <v/>
      </c>
      <c r="CD168" s="125"/>
      <c r="CE168" s="290">
        <f>IF(BD_Soumission!$BY168&gt;0,IF(BD_Soumission!$BZ168&gt;0,BD_Soumission!$CC168*BD_Soumission!$BZ168*BD_Soumission!$CD168,BD_Soumission!$CC168*BD_Soumission!$CD168),0)</f>
        <v>0</v>
      </c>
      <c r="CF168" s="285"/>
      <c r="CG168" s="273"/>
      <c r="CH168" s="273"/>
      <c r="CI168" s="273"/>
      <c r="CJ168" s="273"/>
      <c r="CK168" s="273" t="str">
        <f>IF(BD_Soumission!$CG168&gt;0,(BD_Soumission!$CJ168-BD_Soumission!$CI168)*24,"")</f>
        <v/>
      </c>
      <c r="CL168" s="125"/>
      <c r="CM168" s="290">
        <f>IF(BD_Soumission!$CG168&gt;0,IF(BD_Soumission!$CH168&gt;0,BD_Soumission!$CK168*BD_Soumission!$CH168*BD_Soumission!$CL168,BD_Soumission!$CK168*BD_Soumission!$CL168),0)</f>
        <v>0</v>
      </c>
      <c r="CN168" s="285"/>
      <c r="CO168" s="273"/>
      <c r="CP168" s="273"/>
      <c r="CQ168" s="273"/>
      <c r="CR168" s="273"/>
      <c r="CS168" s="273" t="str">
        <f>IF(BD_Soumission!$CO168&gt;0,(BD_Soumission!$CR168-BD_Soumission!$CQ168)*24,"")</f>
        <v/>
      </c>
      <c r="CT168" s="125"/>
      <c r="CU168" s="290">
        <f>IF(BD_Soumission!$CO168&gt;0,IF(BD_Soumission!$CP168&gt;0,BD_Soumission!$CS168*BD_Soumission!$CP168*BD_Soumission!$CT168,BD_Soumission!$CS168*BD_Soumission!$CT168),0)</f>
        <v>0</v>
      </c>
      <c r="CV168" s="285"/>
      <c r="CW168" s="273"/>
      <c r="CX168" s="273"/>
      <c r="CY168" s="273"/>
      <c r="CZ168" s="273"/>
      <c r="DA168" s="273" t="str">
        <f>IF(BD_Soumission!$CW168&gt;0,(BD_Soumission!$CZ168-BD_Soumission!$CY168)*24,"")</f>
        <v/>
      </c>
      <c r="DB168" s="125"/>
      <c r="DC168" s="290">
        <f>IF(BD_Soumission!$CW168&gt;0,IF(BD_Soumission!$CX168&gt;0,BD_Soumission!$DA168*BD_Soumission!$CX168*BD_Soumission!$DB168,BD_Soumission!$DA168*BD_Soumission!$DB168),0)</f>
        <v>0</v>
      </c>
      <c r="DD168" s="285"/>
      <c r="DE168" s="273"/>
      <c r="DF168" s="273"/>
      <c r="DG168" s="273"/>
      <c r="DH168" s="273"/>
      <c r="DI168" s="273" t="str">
        <f>IF(BD_Soumission!$DE168&gt;0,(BD_Soumission!$DH168-BD_Soumission!$DG168)*24,"")</f>
        <v/>
      </c>
      <c r="DJ168" s="125"/>
      <c r="DK168" s="290">
        <f>IF(BD_Soumission!$DE168&gt;0,IF(BD_Soumission!$DF168&gt;0,BD_Soumission!$DI168*BD_Soumission!$DF168*BD_Soumission!$DJ168,BD_Soumission!$DI168*BD_Soumission!$DJ168),0)</f>
        <v>0</v>
      </c>
      <c r="DL168" s="285"/>
      <c r="DM168" s="273"/>
      <c r="DN168" s="273"/>
      <c r="DO168" s="273"/>
      <c r="DP168" s="273"/>
      <c r="DQ168" s="273" t="str">
        <f>IF(BD_Soumission!$DM168&gt;0,(BD_Soumission!$DP168-BD_Soumission!$DO168)*24,"")</f>
        <v/>
      </c>
      <c r="DR168" s="125"/>
      <c r="DS168" s="290">
        <f>IF(BD_Soumission!$DM168&gt;0,IF(BD_Soumission!$DN168&gt;0,BD_Soumission!$DQ168*BD_Soumission!$DN168*BD_Soumission!$DR168,BD_Soumission!$DQ168*BD_Soumission!$DR168),0)</f>
        <v>0</v>
      </c>
      <c r="DT168" s="285"/>
      <c r="DU168" s="273"/>
      <c r="DV168" s="273"/>
      <c r="DW168" s="273"/>
      <c r="DX168" s="273"/>
      <c r="DY168" s="273" t="str">
        <f>IF(BD_Soumission!$DU168&gt;0,(BD_Soumission!$DX168-BD_Soumission!$DW168)*24,"")</f>
        <v/>
      </c>
      <c r="DZ168" s="125"/>
      <c r="EA168" s="290">
        <f>IF(BD_Soumission!$DU168&gt;0,IF(BD_Soumission!$DV168&gt;0,BD_Soumission!$DY168*BD_Soumission!$DV168*BD_Soumission!$DZ168,BD_Soumission!$DY168*BD_Soumission!$DZ168),0)</f>
        <v>0</v>
      </c>
      <c r="EB168" s="273"/>
      <c r="EC168" s="273"/>
      <c r="ED168" s="273"/>
      <c r="EE168" s="290">
        <f>BD_Soumission!$ED168*BD_Soumission!$EC168</f>
        <v>0</v>
      </c>
      <c r="EF168" s="273"/>
      <c r="EG168" s="273"/>
      <c r="EH168" s="273"/>
      <c r="EI168" s="290">
        <f>BD_Soumission!$EH168*BD_Soumission!$EG168</f>
        <v>0</v>
      </c>
      <c r="EJ168" s="273"/>
      <c r="EK168" s="273"/>
      <c r="EL168" s="273"/>
      <c r="EM168" s="290">
        <f>BD_Soumission!$EL168*BD_Soumission!$EK168</f>
        <v>0</v>
      </c>
      <c r="EN168" s="273"/>
      <c r="EO168" s="273"/>
      <c r="EP168" s="273"/>
      <c r="EQ168" s="290">
        <f>BD_Soumission!$EP168*BD_Soumission!$EO168</f>
        <v>0</v>
      </c>
      <c r="ER168" s="273"/>
      <c r="ES168" s="273"/>
      <c r="ET168" s="290">
        <f>IF(BD_Soumission!$ER168&gt;0,BD_Soumission!$ER168*BD_Soumission!$ES168,0)</f>
        <v>0</v>
      </c>
      <c r="EU168" s="273"/>
      <c r="EV168" s="273"/>
      <c r="EW168" s="290">
        <f>BD_Soumission!$EU168*0.09975</f>
        <v>0</v>
      </c>
      <c r="EX168" s="273"/>
      <c r="EY168" s="292" t="e">
        <f>VLOOKUP(BD_Soumission!$C168,Tableau12[],9,FALSE)</f>
        <v>#N/A</v>
      </c>
      <c r="EZ168" s="273"/>
    </row>
    <row r="169" spans="1:156" ht="18.75">
      <c r="D169" s="75"/>
      <c r="E169" t="e">
        <f>VLOOKUP(BD_Soumission!$C169,Tableau12[],6,FALSE)</f>
        <v>#N/A</v>
      </c>
      <c r="F169" t="e">
        <f>VLOOKUP(BD_Soumission!$C169,Tableau12[],93,FALSE)</f>
        <v>#N/A</v>
      </c>
      <c r="G169" t="e">
        <f>VLOOKUP(BD_Soumission!$C169,Tableau12[],2,FALSE)</f>
        <v>#N/A</v>
      </c>
      <c r="H169" t="e">
        <f>VLOOKUP(BD_Soumission!$G169,Tableau_client[],2,FALSE)</f>
        <v>#N/A</v>
      </c>
      <c r="I169" t="e">
        <f>VLOOKUP(BD_Soumission!$G169,Tableau_client[],3,FALSE)</f>
        <v>#N/A</v>
      </c>
      <c r="J169" t="e">
        <f>VLOOKUP(BD_Soumission!$G169,Tableau_client[],4,FALSE)</f>
        <v>#N/A</v>
      </c>
      <c r="K169" t="e">
        <f>VLOOKUP(BD_Soumission!$G169,Tableau_client[],6,FALSE)</f>
        <v>#N/A</v>
      </c>
      <c r="L169" t="e">
        <f>VLOOKUP(BD_Soumission!$C169,Tableau12[],44,FALSE)</f>
        <v>#N/A</v>
      </c>
      <c r="M169" t="e">
        <f>VLOOKUP(BD_Soumission!$C169,Tableau12[],45,FALSE)</f>
        <v>#N/A</v>
      </c>
      <c r="N169" t="e">
        <f>VLOOKUP(BD_Soumission!$G169,Tableau_client[],5,FALSE)</f>
        <v>#N/A</v>
      </c>
      <c r="O169" t="e">
        <f>VLOOKUP(BD_Soumission!$G169,Tableau_client[],7,FALSE)</f>
        <v>#N/A</v>
      </c>
      <c r="P169" t="e">
        <f>VLOOKUP(BD_Soumission!$C169,Tableau12[],7,FALSE)</f>
        <v>#N/A</v>
      </c>
      <c r="Q169" t="e">
        <f>VLOOKUP(BD_Soumission!$C169,Tableau12[],8,FALSE)</f>
        <v>#N/A</v>
      </c>
      <c r="R169" s="30"/>
      <c r="S169" t="e">
        <f>VLOOKUP(BD_Soumission!$C169,Tableau12[],3,FALSE)</f>
        <v>#N/A</v>
      </c>
      <c r="T169" s="75"/>
      <c r="Y169" t="str">
        <f>IF(BD_Soumission!$U169&gt;0,(BD_Soumission!$X169-BD_Soumission!$W169)*24,"")</f>
        <v/>
      </c>
      <c r="Z169" s="264"/>
      <c r="AA169" s="122">
        <f>IF(BD_Soumission!$U169&gt;0,IF(BD_Soumission!$V169&gt;0,BD_Soumission!$Y169*BD_Soumission!$V169*BD_Soumission!$Z169,BD_Soumission!$Y169*BD_Soumission!$Z169),0)</f>
        <v>0</v>
      </c>
      <c r="AB169" s="75"/>
      <c r="AG169" t="str">
        <f>IF(BD_Soumission!$AC169&gt;0,(BD_Soumission!$AF169-BD_Soumission!$AE169)*24,"")</f>
        <v/>
      </c>
      <c r="AH169" s="125"/>
      <c r="AI169" s="122" t="str">
        <f>IF(BD_Soumission!$AC169&gt;0,BD_Soumission!$AH169*BD_Soumission!$AG169,"")</f>
        <v/>
      </c>
      <c r="AJ169" s="75"/>
      <c r="AP169" s="125"/>
      <c r="AQ169" s="122">
        <f>IF(BD_Soumission!$AK169&gt;0,IF(BD_Soumission!$AL169&gt;0,BD_Soumission!$AO169*BD_Soumission!$AL169*BD_Soumission!$AP169,BD_Soumission!$AO169*BD_Soumission!$AP169),0)</f>
        <v>0</v>
      </c>
      <c r="AR169" s="75"/>
      <c r="AW169" t="str">
        <f>IF(BD_Soumission!$AS169&gt;0,(BD_Soumission!$AV169-BD_Soumission!$AU169)*24,"")</f>
        <v/>
      </c>
      <c r="AX169" s="125"/>
      <c r="AY169" s="122">
        <f>IF(BD_Soumission!$AS169&gt;0,IF(BD_Soumission!$AT169&gt;0,BD_Soumission!$AW169*BD_Soumission!$AT169*BD_Soumission!$AX169,BD_Soumission!$AW169*BD_Soumission!$AX169),0)</f>
        <v>0</v>
      </c>
      <c r="AZ169" s="75"/>
      <c r="BF169" s="125"/>
      <c r="BG169" s="122">
        <f>IF(BD_Soumission!$BA169&gt;0,IF(BD_Soumission!$BB169&gt;0,BD_Soumission!$BE169*BD_Soumission!$BB169*BD_Soumission!$BF169,BD_Soumission!$BE169*BD_Soumission!$BF169),0)</f>
        <v>0</v>
      </c>
      <c r="BH169" s="75"/>
      <c r="BM169" t="str">
        <f>IF(BD_Soumission!$BI169&gt;0,(BD_Soumission!$BL169-BD_Soumission!$BK169)*24,"")</f>
        <v/>
      </c>
      <c r="BN169" s="125"/>
      <c r="BO169" s="122">
        <f>IF(BD_Soumission!$BI169&gt;0,IF(BD_Soumission!$BJ169&gt;0,BD_Soumission!$BM169*BD_Soumission!$BJ169*BD_Soumission!$BN169,BD_Soumission!$BM169*BD_Soumission!$BN169),0)</f>
        <v>0</v>
      </c>
      <c r="BP169" s="75"/>
      <c r="BU169" t="str">
        <f>IF(BD_Soumission!$BQ169&gt;0,(BD_Soumission!$BT169-BD_Soumission!$BS169)*24,"")</f>
        <v/>
      </c>
      <c r="BV169" s="125"/>
      <c r="BW169" s="122">
        <f>IF(BD_Soumission!$BQ169&gt;0,IF(BD_Soumission!$BR169&gt;0,BD_Soumission!$BU169*BD_Soumission!$BR169*BD_Soumission!$BV169,BD_Soumission!$BU169*BD_Soumission!$BV169),0)</f>
        <v>0</v>
      </c>
      <c r="BX169" s="75"/>
      <c r="CC169" t="str">
        <f>IF(BD_Soumission!$BY169&gt;0,(BD_Soumission!$CB169-BD_Soumission!$CA169)*24,"")</f>
        <v/>
      </c>
      <c r="CD169" s="125"/>
      <c r="CE169" s="122">
        <f>IF(BD_Soumission!$BY169&gt;0,IF(BD_Soumission!$BZ169&gt;0,BD_Soumission!$CC169*BD_Soumission!$BZ169*BD_Soumission!$CD169,BD_Soumission!$CC169*BD_Soumission!$CD169),0)</f>
        <v>0</v>
      </c>
      <c r="CF169" s="75"/>
      <c r="CK169" t="str">
        <f>IF(BD_Soumission!$CG169&gt;0,(BD_Soumission!$CJ169-BD_Soumission!$CI169)*24,"")</f>
        <v/>
      </c>
      <c r="CL169" s="125"/>
      <c r="CM169" s="122">
        <f>IF(BD_Soumission!$CG169&gt;0,IF(BD_Soumission!$CH169&gt;0,BD_Soumission!$CK169*BD_Soumission!$CH169*BD_Soumission!$CL169,BD_Soumission!$CK169*BD_Soumission!$CL169),0)</f>
        <v>0</v>
      </c>
      <c r="CN169" s="75"/>
      <c r="CS169" t="str">
        <f>IF(BD_Soumission!$CO169&gt;0,(BD_Soumission!$CR169-BD_Soumission!$CQ169)*24,"")</f>
        <v/>
      </c>
      <c r="CT169" s="125"/>
      <c r="CU169" s="122">
        <f>IF(BD_Soumission!$CO169&gt;0,IF(BD_Soumission!$CP169&gt;0,BD_Soumission!$CS169*BD_Soumission!$CP169*BD_Soumission!$CT169,BD_Soumission!$CS169*BD_Soumission!$CT169),0)</f>
        <v>0</v>
      </c>
      <c r="CV169" s="75"/>
      <c r="DA169" t="str">
        <f>IF(BD_Soumission!$CW169&gt;0,(BD_Soumission!$CZ169-BD_Soumission!$CY169)*24,"")</f>
        <v/>
      </c>
      <c r="DB169" s="125"/>
      <c r="DC169" s="122">
        <f>IF(BD_Soumission!$CW169&gt;0,IF(BD_Soumission!$CX169&gt;0,BD_Soumission!$DA169*BD_Soumission!$CX169*BD_Soumission!$DB169,BD_Soumission!$DA169*BD_Soumission!$DB169),0)</f>
        <v>0</v>
      </c>
      <c r="DD169" s="75"/>
      <c r="DI169" t="str">
        <f>IF(BD_Soumission!$DE169&gt;0,(BD_Soumission!$DH169-BD_Soumission!$DG169)*24,"")</f>
        <v/>
      </c>
      <c r="DJ169" s="125"/>
      <c r="DK169" s="122">
        <f>IF(BD_Soumission!$DE169&gt;0,IF(BD_Soumission!$DF169&gt;0,BD_Soumission!$DI169*BD_Soumission!$DF169*BD_Soumission!$DJ169,BD_Soumission!$DI169*BD_Soumission!$DJ169),0)</f>
        <v>0</v>
      </c>
      <c r="DL169" s="75"/>
      <c r="DQ169" t="str">
        <f>IF(BD_Soumission!$DM169&gt;0,(BD_Soumission!$DP169-BD_Soumission!$DO169)*24,"")</f>
        <v/>
      </c>
      <c r="DR169" s="125"/>
      <c r="DS169" s="122">
        <f>IF(BD_Soumission!$DM169&gt;0,IF(BD_Soumission!$DN169&gt;0,BD_Soumission!$DQ169*BD_Soumission!$DN169*BD_Soumission!$DR169,BD_Soumission!$DQ169*BD_Soumission!$DR169),0)</f>
        <v>0</v>
      </c>
      <c r="DT169" s="75"/>
      <c r="DY169" t="str">
        <f>IF(BD_Soumission!$DU169&gt;0,(BD_Soumission!$DX169-BD_Soumission!$DW169)*24,"")</f>
        <v/>
      </c>
      <c r="DZ169" s="125"/>
      <c r="EA169" s="122">
        <f>IF(BD_Soumission!$DU169&gt;0,IF(BD_Soumission!$DV169&gt;0,BD_Soumission!$DY169*BD_Soumission!$DV169*BD_Soumission!$DZ169,BD_Soumission!$DY169*BD_Soumission!$DZ169),0)</f>
        <v>0</v>
      </c>
      <c r="EE169" s="122">
        <f>BD_Soumission!$ED169*BD_Soumission!$EC169</f>
        <v>0</v>
      </c>
      <c r="EI169" s="122">
        <f>BD_Soumission!$EH169*BD_Soumission!$EG169</f>
        <v>0</v>
      </c>
      <c r="EM169" s="122">
        <f>BD_Soumission!$EL169*BD_Soumission!$EK169</f>
        <v>0</v>
      </c>
      <c r="EQ169" s="122">
        <f>BD_Soumission!$EP169*BD_Soumission!$EO169</f>
        <v>0</v>
      </c>
      <c r="ET169" s="122">
        <f>IF(BD_Soumission!$ER169&gt;0,BD_Soumission!$ER169*BD_Soumission!$ES169,0)</f>
        <v>0</v>
      </c>
      <c r="EW169" s="122">
        <f>BD_Soumission!$EU169*0.09975</f>
        <v>0</v>
      </c>
      <c r="EY169" s="47" t="e">
        <f>VLOOKUP(BD_Soumission!$C169,Tableau12[],9,FALSE)</f>
        <v>#N/A</v>
      </c>
    </row>
    <row r="170" spans="1:156" ht="18.75">
      <c r="A170" s="273"/>
      <c r="B170" s="273"/>
      <c r="C170" s="273"/>
      <c r="D170" s="285"/>
      <c r="E170" s="273" t="e">
        <f>VLOOKUP(BD_Soumission!$C170,Tableau12[],6,FALSE)</f>
        <v>#N/A</v>
      </c>
      <c r="F170" s="273" t="e">
        <f>VLOOKUP(BD_Soumission!$C170,Tableau12[],93,FALSE)</f>
        <v>#N/A</v>
      </c>
      <c r="G170" s="273" t="e">
        <f>VLOOKUP(BD_Soumission!$C170,Tableau12[],2,FALSE)</f>
        <v>#N/A</v>
      </c>
      <c r="H170" s="273" t="e">
        <f>VLOOKUP(BD_Soumission!$G170,Tableau_client[],2,FALSE)</f>
        <v>#N/A</v>
      </c>
      <c r="I170" s="273" t="e">
        <f>VLOOKUP(BD_Soumission!$G170,Tableau_client[],3,FALSE)</f>
        <v>#N/A</v>
      </c>
      <c r="J170" s="273" t="e">
        <f>VLOOKUP(BD_Soumission!$G170,Tableau_client[],4,FALSE)</f>
        <v>#N/A</v>
      </c>
      <c r="K170" s="273" t="e">
        <f>VLOOKUP(BD_Soumission!$G170,Tableau_client[],6,FALSE)</f>
        <v>#N/A</v>
      </c>
      <c r="L170" s="273" t="e">
        <f>VLOOKUP(BD_Soumission!$C170,Tableau12[],44,FALSE)</f>
        <v>#N/A</v>
      </c>
      <c r="M170" s="273" t="e">
        <f>VLOOKUP(BD_Soumission!$C170,Tableau12[],45,FALSE)</f>
        <v>#N/A</v>
      </c>
      <c r="N170" s="273" t="e">
        <f>VLOOKUP(BD_Soumission!$G170,Tableau_client[],5,FALSE)</f>
        <v>#N/A</v>
      </c>
      <c r="O170" s="273" t="e">
        <f>VLOOKUP(BD_Soumission!$G170,Tableau_client[],7,FALSE)</f>
        <v>#N/A</v>
      </c>
      <c r="P170" s="273" t="e">
        <f>VLOOKUP(BD_Soumission!$C170,Tableau12[],7,FALSE)</f>
        <v>#N/A</v>
      </c>
      <c r="Q170" s="273" t="e">
        <f>VLOOKUP(BD_Soumission!$C170,Tableau12[],8,FALSE)</f>
        <v>#N/A</v>
      </c>
      <c r="R170" s="286"/>
      <c r="S170" s="273" t="e">
        <f>VLOOKUP(BD_Soumission!$C170,Tableau12[],3,FALSE)</f>
        <v>#N/A</v>
      </c>
      <c r="T170" s="285"/>
      <c r="U170" s="273"/>
      <c r="V170" s="273"/>
      <c r="W170" s="273"/>
      <c r="X170" s="273"/>
      <c r="Y170" s="273" t="str">
        <f>IF(BD_Soumission!$U170&gt;0,(BD_Soumission!$X170-BD_Soumission!$W170)*24,"")</f>
        <v/>
      </c>
      <c r="Z170" s="264"/>
      <c r="AA170" s="290">
        <f>IF(BD_Soumission!$U170&gt;0,IF(BD_Soumission!$V170&gt;0,BD_Soumission!$Y170*BD_Soumission!$V170*BD_Soumission!$Z170,BD_Soumission!$Y170*BD_Soumission!$Z170),0)</f>
        <v>0</v>
      </c>
      <c r="AB170" s="285"/>
      <c r="AC170" s="273"/>
      <c r="AD170" s="273"/>
      <c r="AE170" s="273"/>
      <c r="AF170" s="273"/>
      <c r="AG170" s="273" t="str">
        <f>IF(BD_Soumission!$AC170&gt;0,(BD_Soumission!$AF170-BD_Soumission!$AE170)*24,"")</f>
        <v/>
      </c>
      <c r="AH170" s="125"/>
      <c r="AI170" s="290" t="str">
        <f>IF(BD_Soumission!$AC170&gt;0,BD_Soumission!$AH170*BD_Soumission!$AG170,"")</f>
        <v/>
      </c>
      <c r="AJ170" s="285"/>
      <c r="AK170" s="273"/>
      <c r="AL170" s="273"/>
      <c r="AM170" s="273"/>
      <c r="AN170" s="273"/>
      <c r="AO170" s="273"/>
      <c r="AP170" s="125"/>
      <c r="AQ170" s="290">
        <f>IF(BD_Soumission!$AK170&gt;0,IF(BD_Soumission!$AL170&gt;0,BD_Soumission!$AO170*BD_Soumission!$AL170*BD_Soumission!$AP170,BD_Soumission!$AO170*BD_Soumission!$AP170),0)</f>
        <v>0</v>
      </c>
      <c r="AR170" s="285"/>
      <c r="AS170" s="273"/>
      <c r="AT170" s="273"/>
      <c r="AU170" s="273"/>
      <c r="AV170" s="273"/>
      <c r="AW170" s="273" t="str">
        <f>IF(BD_Soumission!$AS170&gt;0,(BD_Soumission!$AV170-BD_Soumission!$AU170)*24,"")</f>
        <v/>
      </c>
      <c r="AX170" s="125"/>
      <c r="AY170" s="290">
        <f>IF(BD_Soumission!$AS170&gt;0,IF(BD_Soumission!$AT170&gt;0,BD_Soumission!$AW170*BD_Soumission!$AT170*BD_Soumission!$AX170,BD_Soumission!$AW170*BD_Soumission!$AX170),0)</f>
        <v>0</v>
      </c>
      <c r="AZ170" s="285"/>
      <c r="BA170" s="273"/>
      <c r="BB170" s="273"/>
      <c r="BC170" s="273"/>
      <c r="BD170" s="273"/>
      <c r="BE170" s="273"/>
      <c r="BF170" s="125"/>
      <c r="BG170" s="290">
        <f>IF(BD_Soumission!$BA170&gt;0,IF(BD_Soumission!$BB170&gt;0,BD_Soumission!$BE170*BD_Soumission!$BB170*BD_Soumission!$BF170,BD_Soumission!$BE170*BD_Soumission!$BF170),0)</f>
        <v>0</v>
      </c>
      <c r="BH170" s="285"/>
      <c r="BI170" s="273"/>
      <c r="BJ170" s="273"/>
      <c r="BK170" s="273"/>
      <c r="BL170" s="273"/>
      <c r="BM170" s="273" t="str">
        <f>IF(BD_Soumission!$BI170&gt;0,(BD_Soumission!$BL170-BD_Soumission!$BK170)*24,"")</f>
        <v/>
      </c>
      <c r="BN170" s="125"/>
      <c r="BO170" s="290">
        <f>IF(BD_Soumission!$BI170&gt;0,IF(BD_Soumission!$BJ170&gt;0,BD_Soumission!$BM170*BD_Soumission!$BJ170*BD_Soumission!$BN170,BD_Soumission!$BM170*BD_Soumission!$BN170),0)</f>
        <v>0</v>
      </c>
      <c r="BP170" s="285"/>
      <c r="BQ170" s="273"/>
      <c r="BR170" s="273"/>
      <c r="BS170" s="273"/>
      <c r="BT170" s="273"/>
      <c r="BU170" s="273" t="str">
        <f>IF(BD_Soumission!$BQ170&gt;0,(BD_Soumission!$BT170-BD_Soumission!$BS170)*24,"")</f>
        <v/>
      </c>
      <c r="BV170" s="125"/>
      <c r="BW170" s="290">
        <f>IF(BD_Soumission!$BQ170&gt;0,IF(BD_Soumission!$BR170&gt;0,BD_Soumission!$BU170*BD_Soumission!$BR170*BD_Soumission!$BV170,BD_Soumission!$BU170*BD_Soumission!$BV170),0)</f>
        <v>0</v>
      </c>
      <c r="BX170" s="285"/>
      <c r="BY170" s="273"/>
      <c r="BZ170" s="273"/>
      <c r="CA170" s="273"/>
      <c r="CB170" s="273"/>
      <c r="CC170" s="273" t="str">
        <f>IF(BD_Soumission!$BY170&gt;0,(BD_Soumission!$CB170-BD_Soumission!$CA170)*24,"")</f>
        <v/>
      </c>
      <c r="CD170" s="125"/>
      <c r="CE170" s="290">
        <f>IF(BD_Soumission!$BY170&gt;0,IF(BD_Soumission!$BZ170&gt;0,BD_Soumission!$CC170*BD_Soumission!$BZ170*BD_Soumission!$CD170,BD_Soumission!$CC170*BD_Soumission!$CD170),0)</f>
        <v>0</v>
      </c>
      <c r="CF170" s="285"/>
      <c r="CG170" s="273"/>
      <c r="CH170" s="273"/>
      <c r="CI170" s="273"/>
      <c r="CJ170" s="273"/>
      <c r="CK170" s="273" t="str">
        <f>IF(BD_Soumission!$CG170&gt;0,(BD_Soumission!$CJ170-BD_Soumission!$CI170)*24,"")</f>
        <v/>
      </c>
      <c r="CL170" s="125"/>
      <c r="CM170" s="290">
        <f>IF(BD_Soumission!$CG170&gt;0,IF(BD_Soumission!$CH170&gt;0,BD_Soumission!$CK170*BD_Soumission!$CH170*BD_Soumission!$CL170,BD_Soumission!$CK170*BD_Soumission!$CL170),0)</f>
        <v>0</v>
      </c>
      <c r="CN170" s="285"/>
      <c r="CO170" s="273"/>
      <c r="CP170" s="273"/>
      <c r="CQ170" s="273"/>
      <c r="CR170" s="273"/>
      <c r="CS170" s="273" t="str">
        <f>IF(BD_Soumission!$CO170&gt;0,(BD_Soumission!$CR170-BD_Soumission!$CQ170)*24,"")</f>
        <v/>
      </c>
      <c r="CT170" s="125"/>
      <c r="CU170" s="290">
        <f>IF(BD_Soumission!$CO170&gt;0,IF(BD_Soumission!$CP170&gt;0,BD_Soumission!$CS170*BD_Soumission!$CP170*BD_Soumission!$CT170,BD_Soumission!$CS170*BD_Soumission!$CT170),0)</f>
        <v>0</v>
      </c>
      <c r="CV170" s="285"/>
      <c r="CW170" s="273"/>
      <c r="CX170" s="273"/>
      <c r="CY170" s="273"/>
      <c r="CZ170" s="273"/>
      <c r="DA170" s="273" t="str">
        <f>IF(BD_Soumission!$CW170&gt;0,(BD_Soumission!$CZ170-BD_Soumission!$CY170)*24,"")</f>
        <v/>
      </c>
      <c r="DB170" s="125"/>
      <c r="DC170" s="290">
        <f>IF(BD_Soumission!$CW170&gt;0,IF(BD_Soumission!$CX170&gt;0,BD_Soumission!$DA170*BD_Soumission!$CX170*BD_Soumission!$DB170,BD_Soumission!$DA170*BD_Soumission!$DB170),0)</f>
        <v>0</v>
      </c>
      <c r="DD170" s="285"/>
      <c r="DE170" s="273"/>
      <c r="DF170" s="273"/>
      <c r="DG170" s="273"/>
      <c r="DH170" s="273"/>
      <c r="DI170" s="273" t="str">
        <f>IF(BD_Soumission!$DE170&gt;0,(BD_Soumission!$DH170-BD_Soumission!$DG170)*24,"")</f>
        <v/>
      </c>
      <c r="DJ170" s="125"/>
      <c r="DK170" s="290">
        <f>IF(BD_Soumission!$DE170&gt;0,IF(BD_Soumission!$DF170&gt;0,BD_Soumission!$DI170*BD_Soumission!$DF170*BD_Soumission!$DJ170,BD_Soumission!$DI170*BD_Soumission!$DJ170),0)</f>
        <v>0</v>
      </c>
      <c r="DL170" s="285"/>
      <c r="DM170" s="273"/>
      <c r="DN170" s="273"/>
      <c r="DO170" s="273"/>
      <c r="DP170" s="273"/>
      <c r="DQ170" s="273" t="str">
        <f>IF(BD_Soumission!$DM170&gt;0,(BD_Soumission!$DP170-BD_Soumission!$DO170)*24,"")</f>
        <v/>
      </c>
      <c r="DR170" s="125"/>
      <c r="DS170" s="290">
        <f>IF(BD_Soumission!$DM170&gt;0,IF(BD_Soumission!$DN170&gt;0,BD_Soumission!$DQ170*BD_Soumission!$DN170*BD_Soumission!$DR170,BD_Soumission!$DQ170*BD_Soumission!$DR170),0)</f>
        <v>0</v>
      </c>
      <c r="DT170" s="285"/>
      <c r="DU170" s="273"/>
      <c r="DV170" s="273"/>
      <c r="DW170" s="273"/>
      <c r="DX170" s="273"/>
      <c r="DY170" s="273" t="str">
        <f>IF(BD_Soumission!$DU170&gt;0,(BD_Soumission!$DX170-BD_Soumission!$DW170)*24,"")</f>
        <v/>
      </c>
      <c r="DZ170" s="125"/>
      <c r="EA170" s="290">
        <f>IF(BD_Soumission!$DU170&gt;0,IF(BD_Soumission!$DV170&gt;0,BD_Soumission!$DY170*BD_Soumission!$DV170*BD_Soumission!$DZ170,BD_Soumission!$DY170*BD_Soumission!$DZ170),0)</f>
        <v>0</v>
      </c>
      <c r="EB170" s="273"/>
      <c r="EC170" s="273"/>
      <c r="ED170" s="273"/>
      <c r="EE170" s="290">
        <f>BD_Soumission!$ED170*BD_Soumission!$EC170</f>
        <v>0</v>
      </c>
      <c r="EF170" s="273"/>
      <c r="EG170" s="273"/>
      <c r="EH170" s="273"/>
      <c r="EI170" s="290">
        <f>BD_Soumission!$EH170*BD_Soumission!$EG170</f>
        <v>0</v>
      </c>
      <c r="EJ170" s="273"/>
      <c r="EK170" s="273"/>
      <c r="EL170" s="273"/>
      <c r="EM170" s="290">
        <f>BD_Soumission!$EL170*BD_Soumission!$EK170</f>
        <v>0</v>
      </c>
      <c r="EN170" s="273"/>
      <c r="EO170" s="273"/>
      <c r="EP170" s="273"/>
      <c r="EQ170" s="290">
        <f>BD_Soumission!$EP170*BD_Soumission!$EO170</f>
        <v>0</v>
      </c>
      <c r="ER170" s="273"/>
      <c r="ES170" s="273"/>
      <c r="ET170" s="290">
        <f>IF(BD_Soumission!$ER170&gt;0,BD_Soumission!$ER170*BD_Soumission!$ES170,0)</f>
        <v>0</v>
      </c>
      <c r="EU170" s="273"/>
      <c r="EV170" s="273"/>
      <c r="EW170" s="290">
        <f>BD_Soumission!$EU170*0.09975</f>
        <v>0</v>
      </c>
      <c r="EX170" s="273"/>
      <c r="EY170" s="292" t="e">
        <f>VLOOKUP(BD_Soumission!$C170,Tableau12[],9,FALSE)</f>
        <v>#N/A</v>
      </c>
      <c r="EZ170" s="273"/>
    </row>
    <row r="171" spans="1:156" ht="18.75">
      <c r="D171" s="75"/>
      <c r="E171" t="e">
        <f>VLOOKUP(BD_Soumission!$C171,Tableau12[],6,FALSE)</f>
        <v>#N/A</v>
      </c>
      <c r="F171" t="e">
        <f>VLOOKUP(BD_Soumission!$C171,Tableau12[],93,FALSE)</f>
        <v>#N/A</v>
      </c>
      <c r="G171" t="e">
        <f>VLOOKUP(BD_Soumission!$C171,Tableau12[],2,FALSE)</f>
        <v>#N/A</v>
      </c>
      <c r="H171" t="e">
        <f>VLOOKUP(BD_Soumission!$G171,Tableau_client[],2,FALSE)</f>
        <v>#N/A</v>
      </c>
      <c r="I171" t="e">
        <f>VLOOKUP(BD_Soumission!$G171,Tableau_client[],3,FALSE)</f>
        <v>#N/A</v>
      </c>
      <c r="J171" t="e">
        <f>VLOOKUP(BD_Soumission!$G171,Tableau_client[],4,FALSE)</f>
        <v>#N/A</v>
      </c>
      <c r="K171" t="e">
        <f>VLOOKUP(BD_Soumission!$G171,Tableau_client[],6,FALSE)</f>
        <v>#N/A</v>
      </c>
      <c r="L171" t="e">
        <f>VLOOKUP(BD_Soumission!$C171,Tableau12[],44,FALSE)</f>
        <v>#N/A</v>
      </c>
      <c r="M171" t="e">
        <f>VLOOKUP(BD_Soumission!$C171,Tableau12[],45,FALSE)</f>
        <v>#N/A</v>
      </c>
      <c r="N171" t="e">
        <f>VLOOKUP(BD_Soumission!$G171,Tableau_client[],5,FALSE)</f>
        <v>#N/A</v>
      </c>
      <c r="O171" t="e">
        <f>VLOOKUP(BD_Soumission!$G171,Tableau_client[],7,FALSE)</f>
        <v>#N/A</v>
      </c>
      <c r="P171" t="e">
        <f>VLOOKUP(BD_Soumission!$C171,Tableau12[],7,FALSE)</f>
        <v>#N/A</v>
      </c>
      <c r="Q171" t="e">
        <f>VLOOKUP(BD_Soumission!$C171,Tableau12[],8,FALSE)</f>
        <v>#N/A</v>
      </c>
      <c r="R171" s="30"/>
      <c r="S171" t="e">
        <f>VLOOKUP(BD_Soumission!$C171,Tableau12[],3,FALSE)</f>
        <v>#N/A</v>
      </c>
      <c r="T171" s="75"/>
      <c r="Y171" t="str">
        <f>IF(BD_Soumission!$U171&gt;0,(BD_Soumission!$X171-BD_Soumission!$W171)*24,"")</f>
        <v/>
      </c>
      <c r="Z171" s="264"/>
      <c r="AA171" s="122">
        <f>IF(BD_Soumission!$U171&gt;0,IF(BD_Soumission!$V171&gt;0,BD_Soumission!$Y171*BD_Soumission!$V171*BD_Soumission!$Z171,BD_Soumission!$Y171*BD_Soumission!$Z171),0)</f>
        <v>0</v>
      </c>
      <c r="AB171" s="75"/>
      <c r="AG171" t="str">
        <f>IF(BD_Soumission!$AC171&gt;0,(BD_Soumission!$AF171-BD_Soumission!$AE171)*24,"")</f>
        <v/>
      </c>
      <c r="AH171" s="125"/>
      <c r="AI171" s="122" t="str">
        <f>IF(BD_Soumission!$AC171&gt;0,BD_Soumission!$AH171*BD_Soumission!$AG171,"")</f>
        <v/>
      </c>
      <c r="AJ171" s="75"/>
      <c r="AP171" s="125"/>
      <c r="AQ171" s="122">
        <f>IF(BD_Soumission!$AK171&gt;0,IF(BD_Soumission!$AL171&gt;0,BD_Soumission!$AO171*BD_Soumission!$AL171*BD_Soumission!$AP171,BD_Soumission!$AO171*BD_Soumission!$AP171),0)</f>
        <v>0</v>
      </c>
      <c r="AR171" s="75"/>
      <c r="AW171" t="str">
        <f>IF(BD_Soumission!$AS171&gt;0,(BD_Soumission!$AV171-BD_Soumission!$AU171)*24,"")</f>
        <v/>
      </c>
      <c r="AX171" s="125"/>
      <c r="AY171" s="122">
        <f>IF(BD_Soumission!$AS171&gt;0,IF(BD_Soumission!$AT171&gt;0,BD_Soumission!$AW171*BD_Soumission!$AT171*BD_Soumission!$AX171,BD_Soumission!$AW171*BD_Soumission!$AX171),0)</f>
        <v>0</v>
      </c>
      <c r="AZ171" s="75"/>
      <c r="BF171" s="125"/>
      <c r="BG171" s="122">
        <f>IF(BD_Soumission!$BA171&gt;0,IF(BD_Soumission!$BB171&gt;0,BD_Soumission!$BE171*BD_Soumission!$BB171*BD_Soumission!$BF171,BD_Soumission!$BE171*BD_Soumission!$BF171),0)</f>
        <v>0</v>
      </c>
      <c r="BH171" s="75"/>
      <c r="BM171" t="str">
        <f>IF(BD_Soumission!$BI171&gt;0,(BD_Soumission!$BL171-BD_Soumission!$BK171)*24,"")</f>
        <v/>
      </c>
      <c r="BN171" s="125"/>
      <c r="BO171" s="122">
        <f>IF(BD_Soumission!$BI171&gt;0,IF(BD_Soumission!$BJ171&gt;0,BD_Soumission!$BM171*BD_Soumission!$BJ171*BD_Soumission!$BN171,BD_Soumission!$BM171*BD_Soumission!$BN171),0)</f>
        <v>0</v>
      </c>
      <c r="BP171" s="75"/>
      <c r="BU171" t="str">
        <f>IF(BD_Soumission!$BQ171&gt;0,(BD_Soumission!$BT171-BD_Soumission!$BS171)*24,"")</f>
        <v/>
      </c>
      <c r="BV171" s="125"/>
      <c r="BW171" s="122">
        <f>IF(BD_Soumission!$BQ171&gt;0,IF(BD_Soumission!$BR171&gt;0,BD_Soumission!$BU171*BD_Soumission!$BR171*BD_Soumission!$BV171,BD_Soumission!$BU171*BD_Soumission!$BV171),0)</f>
        <v>0</v>
      </c>
      <c r="BX171" s="75"/>
      <c r="CC171" t="str">
        <f>IF(BD_Soumission!$BY171&gt;0,(BD_Soumission!$CB171-BD_Soumission!$CA171)*24,"")</f>
        <v/>
      </c>
      <c r="CD171" s="125"/>
      <c r="CE171" s="122">
        <f>IF(BD_Soumission!$BY171&gt;0,IF(BD_Soumission!$BZ171&gt;0,BD_Soumission!$CC171*BD_Soumission!$BZ171*BD_Soumission!$CD171,BD_Soumission!$CC171*BD_Soumission!$CD171),0)</f>
        <v>0</v>
      </c>
      <c r="CF171" s="75"/>
      <c r="CK171" t="str">
        <f>IF(BD_Soumission!$CG171&gt;0,(BD_Soumission!$CJ171-BD_Soumission!$CI171)*24,"")</f>
        <v/>
      </c>
      <c r="CL171" s="125"/>
      <c r="CM171" s="122">
        <f>IF(BD_Soumission!$CG171&gt;0,IF(BD_Soumission!$CH171&gt;0,BD_Soumission!$CK171*BD_Soumission!$CH171*BD_Soumission!$CL171,BD_Soumission!$CK171*BD_Soumission!$CL171),0)</f>
        <v>0</v>
      </c>
      <c r="CN171" s="75"/>
      <c r="CS171" t="str">
        <f>IF(BD_Soumission!$CO171&gt;0,(BD_Soumission!$CR171-BD_Soumission!$CQ171)*24,"")</f>
        <v/>
      </c>
      <c r="CT171" s="125"/>
      <c r="CU171" s="122">
        <f>IF(BD_Soumission!$CO171&gt;0,IF(BD_Soumission!$CP171&gt;0,BD_Soumission!$CS171*BD_Soumission!$CP171*BD_Soumission!$CT171,BD_Soumission!$CS171*BD_Soumission!$CT171),0)</f>
        <v>0</v>
      </c>
      <c r="CV171" s="75"/>
      <c r="DA171" t="str">
        <f>IF(BD_Soumission!$CW171&gt;0,(BD_Soumission!$CZ171-BD_Soumission!$CY171)*24,"")</f>
        <v/>
      </c>
      <c r="DB171" s="125"/>
      <c r="DC171" s="122">
        <f>IF(BD_Soumission!$CW171&gt;0,IF(BD_Soumission!$CX171&gt;0,BD_Soumission!$DA171*BD_Soumission!$CX171*BD_Soumission!$DB171,BD_Soumission!$DA171*BD_Soumission!$DB171),0)</f>
        <v>0</v>
      </c>
      <c r="DD171" s="75"/>
      <c r="DI171" t="str">
        <f>IF(BD_Soumission!$DE171&gt;0,(BD_Soumission!$DH171-BD_Soumission!$DG171)*24,"")</f>
        <v/>
      </c>
      <c r="DJ171" s="125"/>
      <c r="DK171" s="122">
        <f>IF(BD_Soumission!$DE171&gt;0,IF(BD_Soumission!$DF171&gt;0,BD_Soumission!$DI171*BD_Soumission!$DF171*BD_Soumission!$DJ171,BD_Soumission!$DI171*BD_Soumission!$DJ171),0)</f>
        <v>0</v>
      </c>
      <c r="DL171" s="75"/>
      <c r="DQ171" t="str">
        <f>IF(BD_Soumission!$DM171&gt;0,(BD_Soumission!$DP171-BD_Soumission!$DO171)*24,"")</f>
        <v/>
      </c>
      <c r="DR171" s="125"/>
      <c r="DS171" s="122">
        <f>IF(BD_Soumission!$DM171&gt;0,IF(BD_Soumission!$DN171&gt;0,BD_Soumission!$DQ171*BD_Soumission!$DN171*BD_Soumission!$DR171,BD_Soumission!$DQ171*BD_Soumission!$DR171),0)</f>
        <v>0</v>
      </c>
      <c r="DT171" s="75"/>
      <c r="DY171" t="str">
        <f>IF(BD_Soumission!$DU171&gt;0,(BD_Soumission!$DX171-BD_Soumission!$DW171)*24,"")</f>
        <v/>
      </c>
      <c r="DZ171" s="125"/>
      <c r="EA171" s="122">
        <f>IF(BD_Soumission!$DU171&gt;0,IF(BD_Soumission!$DV171&gt;0,BD_Soumission!$DY171*BD_Soumission!$DV171*BD_Soumission!$DZ171,BD_Soumission!$DY171*BD_Soumission!$DZ171),0)</f>
        <v>0</v>
      </c>
      <c r="EE171" s="122">
        <f>BD_Soumission!$ED171*BD_Soumission!$EC171</f>
        <v>0</v>
      </c>
      <c r="EI171" s="122">
        <f>BD_Soumission!$EH171*BD_Soumission!$EG171</f>
        <v>0</v>
      </c>
      <c r="EM171" s="122">
        <f>BD_Soumission!$EL171*BD_Soumission!$EK171</f>
        <v>0</v>
      </c>
      <c r="EQ171" s="122">
        <f>BD_Soumission!$EP171*BD_Soumission!$EO171</f>
        <v>0</v>
      </c>
      <c r="ET171" s="122">
        <f>IF(BD_Soumission!$ER171&gt;0,BD_Soumission!$ER171*BD_Soumission!$ES171,0)</f>
        <v>0</v>
      </c>
      <c r="EW171" s="122">
        <f>BD_Soumission!$EU171*0.09975</f>
        <v>0</v>
      </c>
      <c r="EY171" s="47" t="e">
        <f>VLOOKUP(BD_Soumission!$C171,Tableau12[],9,FALSE)</f>
        <v>#N/A</v>
      </c>
    </row>
    <row r="172" spans="1:156" ht="18.75">
      <c r="A172" s="273"/>
      <c r="B172" s="273"/>
      <c r="C172" s="273"/>
      <c r="D172" s="285"/>
      <c r="E172" s="273" t="e">
        <f>VLOOKUP(BD_Soumission!$C172,Tableau12[],6,FALSE)</f>
        <v>#N/A</v>
      </c>
      <c r="F172" s="273" t="e">
        <f>VLOOKUP(BD_Soumission!$C172,Tableau12[],93,FALSE)</f>
        <v>#N/A</v>
      </c>
      <c r="G172" s="273" t="e">
        <f>VLOOKUP(BD_Soumission!$C172,Tableau12[],2,FALSE)</f>
        <v>#N/A</v>
      </c>
      <c r="H172" s="273" t="e">
        <f>VLOOKUP(BD_Soumission!$G172,Tableau_client[],2,FALSE)</f>
        <v>#N/A</v>
      </c>
      <c r="I172" s="273" t="e">
        <f>VLOOKUP(BD_Soumission!$G172,Tableau_client[],3,FALSE)</f>
        <v>#N/A</v>
      </c>
      <c r="J172" s="273" t="e">
        <f>VLOOKUP(BD_Soumission!$G172,Tableau_client[],4,FALSE)</f>
        <v>#N/A</v>
      </c>
      <c r="K172" s="273" t="e">
        <f>VLOOKUP(BD_Soumission!$G172,Tableau_client[],6,FALSE)</f>
        <v>#N/A</v>
      </c>
      <c r="L172" s="273" t="e">
        <f>VLOOKUP(BD_Soumission!$C172,Tableau12[],44,FALSE)</f>
        <v>#N/A</v>
      </c>
      <c r="M172" s="273" t="e">
        <f>VLOOKUP(BD_Soumission!$C172,Tableau12[],45,FALSE)</f>
        <v>#N/A</v>
      </c>
      <c r="N172" s="273" t="e">
        <f>VLOOKUP(BD_Soumission!$G172,Tableau_client[],5,FALSE)</f>
        <v>#N/A</v>
      </c>
      <c r="O172" s="273" t="e">
        <f>VLOOKUP(BD_Soumission!$G172,Tableau_client[],7,FALSE)</f>
        <v>#N/A</v>
      </c>
      <c r="P172" s="273" t="e">
        <f>VLOOKUP(BD_Soumission!$C172,Tableau12[],7,FALSE)</f>
        <v>#N/A</v>
      </c>
      <c r="Q172" s="273" t="e">
        <f>VLOOKUP(BD_Soumission!$C172,Tableau12[],8,FALSE)</f>
        <v>#N/A</v>
      </c>
      <c r="R172" s="286"/>
      <c r="S172" s="273" t="e">
        <f>VLOOKUP(BD_Soumission!$C172,Tableau12[],3,FALSE)</f>
        <v>#N/A</v>
      </c>
      <c r="T172" s="285"/>
      <c r="U172" s="273"/>
      <c r="V172" s="273"/>
      <c r="W172" s="273"/>
      <c r="X172" s="273"/>
      <c r="Y172" s="273" t="str">
        <f>IF(BD_Soumission!$U172&gt;0,(BD_Soumission!$X172-BD_Soumission!$W172)*24,"")</f>
        <v/>
      </c>
      <c r="Z172" s="264"/>
      <c r="AA172" s="290">
        <f>IF(BD_Soumission!$U172&gt;0,IF(BD_Soumission!$V172&gt;0,BD_Soumission!$Y172*BD_Soumission!$V172*BD_Soumission!$Z172,BD_Soumission!$Y172*BD_Soumission!$Z172),0)</f>
        <v>0</v>
      </c>
      <c r="AB172" s="285"/>
      <c r="AC172" s="273"/>
      <c r="AD172" s="273"/>
      <c r="AE172" s="273"/>
      <c r="AF172" s="273"/>
      <c r="AG172" s="273" t="str">
        <f>IF(BD_Soumission!$AC172&gt;0,(BD_Soumission!$AF172-BD_Soumission!$AE172)*24,"")</f>
        <v/>
      </c>
      <c r="AH172" s="125"/>
      <c r="AI172" s="290" t="str">
        <f>IF(BD_Soumission!$AC172&gt;0,BD_Soumission!$AH172*BD_Soumission!$AG172,"")</f>
        <v/>
      </c>
      <c r="AJ172" s="285"/>
      <c r="AK172" s="273"/>
      <c r="AL172" s="273"/>
      <c r="AM172" s="273"/>
      <c r="AN172" s="273"/>
      <c r="AO172" s="273"/>
      <c r="AP172" s="125"/>
      <c r="AQ172" s="290">
        <f>IF(BD_Soumission!$AK172&gt;0,IF(BD_Soumission!$AL172&gt;0,BD_Soumission!$AO172*BD_Soumission!$AL172*BD_Soumission!$AP172,BD_Soumission!$AO172*BD_Soumission!$AP172),0)</f>
        <v>0</v>
      </c>
      <c r="AR172" s="285"/>
      <c r="AS172" s="273"/>
      <c r="AT172" s="273"/>
      <c r="AU172" s="273"/>
      <c r="AV172" s="273"/>
      <c r="AW172" s="273" t="str">
        <f>IF(BD_Soumission!$AS172&gt;0,(BD_Soumission!$AV172-BD_Soumission!$AU172)*24,"")</f>
        <v/>
      </c>
      <c r="AX172" s="125"/>
      <c r="AY172" s="290">
        <f>IF(BD_Soumission!$AS172&gt;0,IF(BD_Soumission!$AT172&gt;0,BD_Soumission!$AW172*BD_Soumission!$AT172*BD_Soumission!$AX172,BD_Soumission!$AW172*BD_Soumission!$AX172),0)</f>
        <v>0</v>
      </c>
      <c r="AZ172" s="285"/>
      <c r="BA172" s="273"/>
      <c r="BB172" s="273"/>
      <c r="BC172" s="273"/>
      <c r="BD172" s="273"/>
      <c r="BE172" s="273"/>
      <c r="BF172" s="125"/>
      <c r="BG172" s="290">
        <f>IF(BD_Soumission!$BA172&gt;0,IF(BD_Soumission!$BB172&gt;0,BD_Soumission!$BE172*BD_Soumission!$BB172*BD_Soumission!$BF172,BD_Soumission!$BE172*BD_Soumission!$BF172),0)</f>
        <v>0</v>
      </c>
      <c r="BH172" s="285"/>
      <c r="BI172" s="273"/>
      <c r="BJ172" s="273"/>
      <c r="BK172" s="273"/>
      <c r="BL172" s="273"/>
      <c r="BM172" s="273" t="str">
        <f>IF(BD_Soumission!$BI172&gt;0,(BD_Soumission!$BL172-BD_Soumission!$BK172)*24,"")</f>
        <v/>
      </c>
      <c r="BN172" s="125"/>
      <c r="BO172" s="290">
        <f>IF(BD_Soumission!$BI172&gt;0,IF(BD_Soumission!$BJ172&gt;0,BD_Soumission!$BM172*BD_Soumission!$BJ172*BD_Soumission!$BN172,BD_Soumission!$BM172*BD_Soumission!$BN172),0)</f>
        <v>0</v>
      </c>
      <c r="BP172" s="285"/>
      <c r="BQ172" s="273"/>
      <c r="BR172" s="273"/>
      <c r="BS172" s="273"/>
      <c r="BT172" s="273"/>
      <c r="BU172" s="273" t="str">
        <f>IF(BD_Soumission!$BQ172&gt;0,(BD_Soumission!$BT172-BD_Soumission!$BS172)*24,"")</f>
        <v/>
      </c>
      <c r="BV172" s="125"/>
      <c r="BW172" s="290">
        <f>IF(BD_Soumission!$BQ172&gt;0,IF(BD_Soumission!$BR172&gt;0,BD_Soumission!$BU172*BD_Soumission!$BR172*BD_Soumission!$BV172,BD_Soumission!$BU172*BD_Soumission!$BV172),0)</f>
        <v>0</v>
      </c>
      <c r="BX172" s="285"/>
      <c r="BY172" s="273"/>
      <c r="BZ172" s="273"/>
      <c r="CA172" s="273"/>
      <c r="CB172" s="273"/>
      <c r="CC172" s="273" t="str">
        <f>IF(BD_Soumission!$BY172&gt;0,(BD_Soumission!$CB172-BD_Soumission!$CA172)*24,"")</f>
        <v/>
      </c>
      <c r="CD172" s="125"/>
      <c r="CE172" s="290">
        <f>IF(BD_Soumission!$BY172&gt;0,IF(BD_Soumission!$BZ172&gt;0,BD_Soumission!$CC172*BD_Soumission!$BZ172*BD_Soumission!$CD172,BD_Soumission!$CC172*BD_Soumission!$CD172),0)</f>
        <v>0</v>
      </c>
      <c r="CF172" s="285"/>
      <c r="CG172" s="273"/>
      <c r="CH172" s="273"/>
      <c r="CI172" s="273"/>
      <c r="CJ172" s="273"/>
      <c r="CK172" s="273" t="str">
        <f>IF(BD_Soumission!$CG172&gt;0,(BD_Soumission!$CJ172-BD_Soumission!$CI172)*24,"")</f>
        <v/>
      </c>
      <c r="CL172" s="125"/>
      <c r="CM172" s="290">
        <f>IF(BD_Soumission!$CG172&gt;0,IF(BD_Soumission!$CH172&gt;0,BD_Soumission!$CK172*BD_Soumission!$CH172*BD_Soumission!$CL172,BD_Soumission!$CK172*BD_Soumission!$CL172),0)</f>
        <v>0</v>
      </c>
      <c r="CN172" s="285"/>
      <c r="CO172" s="273"/>
      <c r="CP172" s="273"/>
      <c r="CQ172" s="273"/>
      <c r="CR172" s="273"/>
      <c r="CS172" s="273" t="str">
        <f>IF(BD_Soumission!$CO172&gt;0,(BD_Soumission!$CR172-BD_Soumission!$CQ172)*24,"")</f>
        <v/>
      </c>
      <c r="CT172" s="125"/>
      <c r="CU172" s="290">
        <f>IF(BD_Soumission!$CO172&gt;0,IF(BD_Soumission!$CP172&gt;0,BD_Soumission!$CS172*BD_Soumission!$CP172*BD_Soumission!$CT172,BD_Soumission!$CS172*BD_Soumission!$CT172),0)</f>
        <v>0</v>
      </c>
      <c r="CV172" s="285"/>
      <c r="CW172" s="273"/>
      <c r="CX172" s="273"/>
      <c r="CY172" s="273"/>
      <c r="CZ172" s="273"/>
      <c r="DA172" s="273" t="str">
        <f>IF(BD_Soumission!$CW172&gt;0,(BD_Soumission!$CZ172-BD_Soumission!$CY172)*24,"")</f>
        <v/>
      </c>
      <c r="DB172" s="125"/>
      <c r="DC172" s="290">
        <f>IF(BD_Soumission!$CW172&gt;0,IF(BD_Soumission!$CX172&gt;0,BD_Soumission!$DA172*BD_Soumission!$CX172*BD_Soumission!$DB172,BD_Soumission!$DA172*BD_Soumission!$DB172),0)</f>
        <v>0</v>
      </c>
      <c r="DD172" s="285"/>
      <c r="DE172" s="273"/>
      <c r="DF172" s="273"/>
      <c r="DG172" s="273"/>
      <c r="DH172" s="273"/>
      <c r="DI172" s="273" t="str">
        <f>IF(BD_Soumission!$DE172&gt;0,(BD_Soumission!$DH172-BD_Soumission!$DG172)*24,"")</f>
        <v/>
      </c>
      <c r="DJ172" s="125"/>
      <c r="DK172" s="290">
        <f>IF(BD_Soumission!$DE172&gt;0,IF(BD_Soumission!$DF172&gt;0,BD_Soumission!$DI172*BD_Soumission!$DF172*BD_Soumission!$DJ172,BD_Soumission!$DI172*BD_Soumission!$DJ172),0)</f>
        <v>0</v>
      </c>
      <c r="DL172" s="285"/>
      <c r="DM172" s="273"/>
      <c r="DN172" s="273"/>
      <c r="DO172" s="273"/>
      <c r="DP172" s="273"/>
      <c r="DQ172" s="273" t="str">
        <f>IF(BD_Soumission!$DM172&gt;0,(BD_Soumission!$DP172-BD_Soumission!$DO172)*24,"")</f>
        <v/>
      </c>
      <c r="DR172" s="125"/>
      <c r="DS172" s="290">
        <f>IF(BD_Soumission!$DM172&gt;0,IF(BD_Soumission!$DN172&gt;0,BD_Soumission!$DQ172*BD_Soumission!$DN172*BD_Soumission!$DR172,BD_Soumission!$DQ172*BD_Soumission!$DR172),0)</f>
        <v>0</v>
      </c>
      <c r="DT172" s="285"/>
      <c r="DU172" s="273"/>
      <c r="DV172" s="273"/>
      <c r="DW172" s="273"/>
      <c r="DX172" s="273"/>
      <c r="DY172" s="273" t="str">
        <f>IF(BD_Soumission!$DU172&gt;0,(BD_Soumission!$DX172-BD_Soumission!$DW172)*24,"")</f>
        <v/>
      </c>
      <c r="DZ172" s="125"/>
      <c r="EA172" s="290">
        <f>IF(BD_Soumission!$DU172&gt;0,IF(BD_Soumission!$DV172&gt;0,BD_Soumission!$DY172*BD_Soumission!$DV172*BD_Soumission!$DZ172,BD_Soumission!$DY172*BD_Soumission!$DZ172),0)</f>
        <v>0</v>
      </c>
      <c r="EB172" s="273"/>
      <c r="EC172" s="273"/>
      <c r="ED172" s="273"/>
      <c r="EE172" s="290">
        <f>BD_Soumission!$ED172*BD_Soumission!$EC172</f>
        <v>0</v>
      </c>
      <c r="EF172" s="273"/>
      <c r="EG172" s="273"/>
      <c r="EH172" s="273"/>
      <c r="EI172" s="290">
        <f>BD_Soumission!$EH172*BD_Soumission!$EG172</f>
        <v>0</v>
      </c>
      <c r="EJ172" s="273"/>
      <c r="EK172" s="273"/>
      <c r="EL172" s="273"/>
      <c r="EM172" s="290">
        <f>BD_Soumission!$EL172*BD_Soumission!$EK172</f>
        <v>0</v>
      </c>
      <c r="EN172" s="273"/>
      <c r="EO172" s="273"/>
      <c r="EP172" s="273"/>
      <c r="EQ172" s="290">
        <f>BD_Soumission!$EP172*BD_Soumission!$EO172</f>
        <v>0</v>
      </c>
      <c r="ER172" s="273"/>
      <c r="ES172" s="273"/>
      <c r="ET172" s="290">
        <f>IF(BD_Soumission!$ER172&gt;0,BD_Soumission!$ER172*BD_Soumission!$ES172,0)</f>
        <v>0</v>
      </c>
      <c r="EU172" s="273"/>
      <c r="EV172" s="273"/>
      <c r="EW172" s="290">
        <f>BD_Soumission!$EU172*0.09975</f>
        <v>0</v>
      </c>
      <c r="EX172" s="273"/>
      <c r="EY172" s="292" t="e">
        <f>VLOOKUP(BD_Soumission!$C172,Tableau12[],9,FALSE)</f>
        <v>#N/A</v>
      </c>
      <c r="EZ172" s="273"/>
    </row>
    <row r="173" spans="1:156" ht="18.75">
      <c r="D173" s="75"/>
      <c r="E173" t="e">
        <f>VLOOKUP(BD_Soumission!$C173,Tableau12[],6,FALSE)</f>
        <v>#N/A</v>
      </c>
      <c r="F173" t="e">
        <f>VLOOKUP(BD_Soumission!$C173,Tableau12[],93,FALSE)</f>
        <v>#N/A</v>
      </c>
      <c r="G173" t="e">
        <f>VLOOKUP(BD_Soumission!$C173,Tableau12[],2,FALSE)</f>
        <v>#N/A</v>
      </c>
      <c r="H173" t="e">
        <f>VLOOKUP(BD_Soumission!$G173,Tableau_client[],2,FALSE)</f>
        <v>#N/A</v>
      </c>
      <c r="I173" t="e">
        <f>VLOOKUP(BD_Soumission!$G173,Tableau_client[],3,FALSE)</f>
        <v>#N/A</v>
      </c>
      <c r="J173" t="e">
        <f>VLOOKUP(BD_Soumission!$G173,Tableau_client[],4,FALSE)</f>
        <v>#N/A</v>
      </c>
      <c r="K173" t="e">
        <f>VLOOKUP(BD_Soumission!$G173,Tableau_client[],6,FALSE)</f>
        <v>#N/A</v>
      </c>
      <c r="L173" t="e">
        <f>VLOOKUP(BD_Soumission!$C173,Tableau12[],44,FALSE)</f>
        <v>#N/A</v>
      </c>
      <c r="M173" t="e">
        <f>VLOOKUP(BD_Soumission!$C173,Tableau12[],45,FALSE)</f>
        <v>#N/A</v>
      </c>
      <c r="N173" t="e">
        <f>VLOOKUP(BD_Soumission!$G173,Tableau_client[],5,FALSE)</f>
        <v>#N/A</v>
      </c>
      <c r="O173" t="e">
        <f>VLOOKUP(BD_Soumission!$G173,Tableau_client[],7,FALSE)</f>
        <v>#N/A</v>
      </c>
      <c r="P173" t="e">
        <f>VLOOKUP(BD_Soumission!$C173,Tableau12[],7,FALSE)</f>
        <v>#N/A</v>
      </c>
      <c r="Q173" t="e">
        <f>VLOOKUP(BD_Soumission!$C173,Tableau12[],8,FALSE)</f>
        <v>#N/A</v>
      </c>
      <c r="R173" s="30"/>
      <c r="S173" t="e">
        <f>VLOOKUP(BD_Soumission!$C173,Tableau12[],3,FALSE)</f>
        <v>#N/A</v>
      </c>
      <c r="T173" s="75"/>
      <c r="Y173" t="str">
        <f>IF(BD_Soumission!$U173&gt;0,(BD_Soumission!$X173-BD_Soumission!$W173)*24,"")</f>
        <v/>
      </c>
      <c r="Z173" s="264"/>
      <c r="AA173" s="122">
        <f>IF(BD_Soumission!$U173&gt;0,IF(BD_Soumission!$V173&gt;0,BD_Soumission!$Y173*BD_Soumission!$V173*BD_Soumission!$Z173,BD_Soumission!$Y173*BD_Soumission!$Z173),0)</f>
        <v>0</v>
      </c>
      <c r="AB173" s="75"/>
      <c r="AG173" t="str">
        <f>IF(BD_Soumission!$AC173&gt;0,(BD_Soumission!$AF173-BD_Soumission!$AE173)*24,"")</f>
        <v/>
      </c>
      <c r="AH173" s="125"/>
      <c r="AI173" s="122" t="str">
        <f>IF(BD_Soumission!$AC173&gt;0,BD_Soumission!$AH173*BD_Soumission!$AG173,"")</f>
        <v/>
      </c>
      <c r="AJ173" s="75"/>
      <c r="AP173" s="125"/>
      <c r="AQ173" s="122">
        <f>IF(BD_Soumission!$AK173&gt;0,IF(BD_Soumission!$AL173&gt;0,BD_Soumission!$AO173*BD_Soumission!$AL173*BD_Soumission!$AP173,BD_Soumission!$AO173*BD_Soumission!$AP173),0)</f>
        <v>0</v>
      </c>
      <c r="AR173" s="75"/>
      <c r="AW173" t="str">
        <f>IF(BD_Soumission!$AS173&gt;0,(BD_Soumission!$AV173-BD_Soumission!$AU173)*24,"")</f>
        <v/>
      </c>
      <c r="AX173" s="125"/>
      <c r="AY173" s="122">
        <f>IF(BD_Soumission!$AS173&gt;0,IF(BD_Soumission!$AT173&gt;0,BD_Soumission!$AW173*BD_Soumission!$AT173*BD_Soumission!$AX173,BD_Soumission!$AW173*BD_Soumission!$AX173),0)</f>
        <v>0</v>
      </c>
      <c r="AZ173" s="75"/>
      <c r="BF173" s="125"/>
      <c r="BG173" s="122">
        <f>IF(BD_Soumission!$BA173&gt;0,IF(BD_Soumission!$BB173&gt;0,BD_Soumission!$BE173*BD_Soumission!$BB173*BD_Soumission!$BF173,BD_Soumission!$BE173*BD_Soumission!$BF173),0)</f>
        <v>0</v>
      </c>
      <c r="BH173" s="75"/>
      <c r="BM173" t="str">
        <f>IF(BD_Soumission!$BI173&gt;0,(BD_Soumission!$BL173-BD_Soumission!$BK173)*24,"")</f>
        <v/>
      </c>
      <c r="BN173" s="125"/>
      <c r="BO173" s="122">
        <f>IF(BD_Soumission!$BI173&gt;0,IF(BD_Soumission!$BJ173&gt;0,BD_Soumission!$BM173*BD_Soumission!$BJ173*BD_Soumission!$BN173,BD_Soumission!$BM173*BD_Soumission!$BN173),0)</f>
        <v>0</v>
      </c>
      <c r="BP173" s="75"/>
      <c r="BU173" t="str">
        <f>IF(BD_Soumission!$BQ173&gt;0,(BD_Soumission!$BT173-BD_Soumission!$BS173)*24,"")</f>
        <v/>
      </c>
      <c r="BV173" s="125"/>
      <c r="BW173" s="122">
        <f>IF(BD_Soumission!$BQ173&gt;0,IF(BD_Soumission!$BR173&gt;0,BD_Soumission!$BU173*BD_Soumission!$BR173*BD_Soumission!$BV173,BD_Soumission!$BU173*BD_Soumission!$BV173),0)</f>
        <v>0</v>
      </c>
      <c r="BX173" s="75"/>
      <c r="CC173" t="str">
        <f>IF(BD_Soumission!$BY173&gt;0,(BD_Soumission!$CB173-BD_Soumission!$CA173)*24,"")</f>
        <v/>
      </c>
      <c r="CD173" s="125"/>
      <c r="CE173" s="122">
        <f>IF(BD_Soumission!$BY173&gt;0,IF(BD_Soumission!$BZ173&gt;0,BD_Soumission!$CC173*BD_Soumission!$BZ173*BD_Soumission!$CD173,BD_Soumission!$CC173*BD_Soumission!$CD173),0)</f>
        <v>0</v>
      </c>
      <c r="CF173" s="75"/>
      <c r="CK173" t="str">
        <f>IF(BD_Soumission!$CG173&gt;0,(BD_Soumission!$CJ173-BD_Soumission!$CI173)*24,"")</f>
        <v/>
      </c>
      <c r="CL173" s="125"/>
      <c r="CM173" s="122">
        <f>IF(BD_Soumission!$CG173&gt;0,IF(BD_Soumission!$CH173&gt;0,BD_Soumission!$CK173*BD_Soumission!$CH173*BD_Soumission!$CL173,BD_Soumission!$CK173*BD_Soumission!$CL173),0)</f>
        <v>0</v>
      </c>
      <c r="CN173" s="75"/>
      <c r="CS173" t="str">
        <f>IF(BD_Soumission!$CO173&gt;0,(BD_Soumission!$CR173-BD_Soumission!$CQ173)*24,"")</f>
        <v/>
      </c>
      <c r="CT173" s="125"/>
      <c r="CU173" s="122">
        <f>IF(BD_Soumission!$CO173&gt;0,IF(BD_Soumission!$CP173&gt;0,BD_Soumission!$CS173*BD_Soumission!$CP173*BD_Soumission!$CT173,BD_Soumission!$CS173*BD_Soumission!$CT173),0)</f>
        <v>0</v>
      </c>
      <c r="CV173" s="75"/>
      <c r="DA173" t="str">
        <f>IF(BD_Soumission!$CW173&gt;0,(BD_Soumission!$CZ173-BD_Soumission!$CY173)*24,"")</f>
        <v/>
      </c>
      <c r="DB173" s="125"/>
      <c r="DC173" s="122">
        <f>IF(BD_Soumission!$CW173&gt;0,IF(BD_Soumission!$CX173&gt;0,BD_Soumission!$DA173*BD_Soumission!$CX173*BD_Soumission!$DB173,BD_Soumission!$DA173*BD_Soumission!$DB173),0)</f>
        <v>0</v>
      </c>
      <c r="DD173" s="75"/>
      <c r="DI173" t="str">
        <f>IF(BD_Soumission!$DE173&gt;0,(BD_Soumission!$DH173-BD_Soumission!$DG173)*24,"")</f>
        <v/>
      </c>
      <c r="DJ173" s="125"/>
      <c r="DK173" s="122">
        <f>IF(BD_Soumission!$DE173&gt;0,IF(BD_Soumission!$DF173&gt;0,BD_Soumission!$DI173*BD_Soumission!$DF173*BD_Soumission!$DJ173,BD_Soumission!$DI173*BD_Soumission!$DJ173),0)</f>
        <v>0</v>
      </c>
      <c r="DL173" s="75"/>
      <c r="DQ173" t="str">
        <f>IF(BD_Soumission!$DM173&gt;0,(BD_Soumission!$DP173-BD_Soumission!$DO173)*24,"")</f>
        <v/>
      </c>
      <c r="DR173" s="125"/>
      <c r="DS173" s="122">
        <f>IF(BD_Soumission!$DM173&gt;0,IF(BD_Soumission!$DN173&gt;0,BD_Soumission!$DQ173*BD_Soumission!$DN173*BD_Soumission!$DR173,BD_Soumission!$DQ173*BD_Soumission!$DR173),0)</f>
        <v>0</v>
      </c>
      <c r="DT173" s="75"/>
      <c r="DY173" t="str">
        <f>IF(BD_Soumission!$DU173&gt;0,(BD_Soumission!$DX173-BD_Soumission!$DW173)*24,"")</f>
        <v/>
      </c>
      <c r="DZ173" s="125"/>
      <c r="EA173" s="122">
        <f>IF(BD_Soumission!$DU173&gt;0,IF(BD_Soumission!$DV173&gt;0,BD_Soumission!$DY173*BD_Soumission!$DV173*BD_Soumission!$DZ173,BD_Soumission!$DY173*BD_Soumission!$DZ173),0)</f>
        <v>0</v>
      </c>
      <c r="EE173" s="122">
        <f>BD_Soumission!$ED173*BD_Soumission!$EC173</f>
        <v>0</v>
      </c>
      <c r="EI173" s="122">
        <f>BD_Soumission!$EH173*BD_Soumission!$EG173</f>
        <v>0</v>
      </c>
      <c r="EM173" s="122">
        <f>BD_Soumission!$EL173*BD_Soumission!$EK173</f>
        <v>0</v>
      </c>
      <c r="EQ173" s="122">
        <f>BD_Soumission!$EP173*BD_Soumission!$EO173</f>
        <v>0</v>
      </c>
      <c r="ET173" s="122">
        <f>IF(BD_Soumission!$ER173&gt;0,BD_Soumission!$ER173*BD_Soumission!$ES173,0)</f>
        <v>0</v>
      </c>
      <c r="EW173" s="122">
        <f>BD_Soumission!$EU173*0.09975</f>
        <v>0</v>
      </c>
      <c r="EY173" s="47" t="e">
        <f>VLOOKUP(BD_Soumission!$C173,Tableau12[],9,FALSE)</f>
        <v>#N/A</v>
      </c>
    </row>
    <row r="174" spans="1:156" ht="18.75">
      <c r="A174" s="273"/>
      <c r="B174" s="273"/>
      <c r="C174" s="273"/>
      <c r="D174" s="285"/>
      <c r="E174" s="273" t="e">
        <f>VLOOKUP(BD_Soumission!$C174,Tableau12[],6,FALSE)</f>
        <v>#N/A</v>
      </c>
      <c r="F174" s="273" t="e">
        <f>VLOOKUP(BD_Soumission!$C174,Tableau12[],93,FALSE)</f>
        <v>#N/A</v>
      </c>
      <c r="G174" s="273" t="e">
        <f>VLOOKUP(BD_Soumission!$C174,Tableau12[],2,FALSE)</f>
        <v>#N/A</v>
      </c>
      <c r="H174" s="273" t="e">
        <f>VLOOKUP(BD_Soumission!$G174,Tableau_client[],2,FALSE)</f>
        <v>#N/A</v>
      </c>
      <c r="I174" s="273" t="e">
        <f>VLOOKUP(BD_Soumission!$G174,Tableau_client[],3,FALSE)</f>
        <v>#N/A</v>
      </c>
      <c r="J174" s="273" t="e">
        <f>VLOOKUP(BD_Soumission!$G174,Tableau_client[],4,FALSE)</f>
        <v>#N/A</v>
      </c>
      <c r="K174" s="273" t="e">
        <f>VLOOKUP(BD_Soumission!$G174,Tableau_client[],6,FALSE)</f>
        <v>#N/A</v>
      </c>
      <c r="L174" s="273" t="e">
        <f>VLOOKUP(BD_Soumission!$C174,Tableau12[],44,FALSE)</f>
        <v>#N/A</v>
      </c>
      <c r="M174" s="273" t="e">
        <f>VLOOKUP(BD_Soumission!$C174,Tableau12[],45,FALSE)</f>
        <v>#N/A</v>
      </c>
      <c r="N174" s="273" t="e">
        <f>VLOOKUP(BD_Soumission!$G174,Tableau_client[],5,FALSE)</f>
        <v>#N/A</v>
      </c>
      <c r="O174" s="273" t="e">
        <f>VLOOKUP(BD_Soumission!$G174,Tableau_client[],7,FALSE)</f>
        <v>#N/A</v>
      </c>
      <c r="P174" s="273" t="e">
        <f>VLOOKUP(BD_Soumission!$C174,Tableau12[],7,FALSE)</f>
        <v>#N/A</v>
      </c>
      <c r="Q174" s="273" t="e">
        <f>VLOOKUP(BD_Soumission!$C174,Tableau12[],8,FALSE)</f>
        <v>#N/A</v>
      </c>
      <c r="R174" s="286"/>
      <c r="S174" s="273" t="e">
        <f>VLOOKUP(BD_Soumission!$C174,Tableau12[],3,FALSE)</f>
        <v>#N/A</v>
      </c>
      <c r="T174" s="285"/>
      <c r="U174" s="273"/>
      <c r="V174" s="273"/>
      <c r="W174" s="273"/>
      <c r="X174" s="273"/>
      <c r="Y174" s="273" t="str">
        <f>IF(BD_Soumission!$U174&gt;0,(BD_Soumission!$X174-BD_Soumission!$W174)*24,"")</f>
        <v/>
      </c>
      <c r="Z174" s="264"/>
      <c r="AA174" s="290">
        <f>IF(BD_Soumission!$U174&gt;0,IF(BD_Soumission!$V174&gt;0,BD_Soumission!$Y174*BD_Soumission!$V174*BD_Soumission!$Z174,BD_Soumission!$Y174*BD_Soumission!$Z174),0)</f>
        <v>0</v>
      </c>
      <c r="AB174" s="285"/>
      <c r="AC174" s="273"/>
      <c r="AD174" s="273"/>
      <c r="AE174" s="273"/>
      <c r="AF174" s="273"/>
      <c r="AG174" s="273" t="str">
        <f>IF(BD_Soumission!$AC174&gt;0,(BD_Soumission!$AF174-BD_Soumission!$AE174)*24,"")</f>
        <v/>
      </c>
      <c r="AH174" s="125"/>
      <c r="AI174" s="290" t="str">
        <f>IF(BD_Soumission!$AC174&gt;0,BD_Soumission!$AH174*BD_Soumission!$AG174,"")</f>
        <v/>
      </c>
      <c r="AJ174" s="285"/>
      <c r="AK174" s="273"/>
      <c r="AL174" s="273"/>
      <c r="AM174" s="273"/>
      <c r="AN174" s="273"/>
      <c r="AO174" s="273"/>
      <c r="AP174" s="125"/>
      <c r="AQ174" s="290">
        <f>IF(BD_Soumission!$AK174&gt;0,IF(BD_Soumission!$AL174&gt;0,BD_Soumission!$AO174*BD_Soumission!$AL174*BD_Soumission!$AP174,BD_Soumission!$AO174*BD_Soumission!$AP174),0)</f>
        <v>0</v>
      </c>
      <c r="AR174" s="285"/>
      <c r="AS174" s="273"/>
      <c r="AT174" s="273"/>
      <c r="AU174" s="273"/>
      <c r="AV174" s="273"/>
      <c r="AW174" s="273" t="str">
        <f>IF(BD_Soumission!$AS174&gt;0,(BD_Soumission!$AV174-BD_Soumission!$AU174)*24,"")</f>
        <v/>
      </c>
      <c r="AX174" s="125"/>
      <c r="AY174" s="290">
        <f>IF(BD_Soumission!$AS174&gt;0,IF(BD_Soumission!$AT174&gt;0,BD_Soumission!$AW174*BD_Soumission!$AT174*BD_Soumission!$AX174,BD_Soumission!$AW174*BD_Soumission!$AX174),0)</f>
        <v>0</v>
      </c>
      <c r="AZ174" s="285"/>
      <c r="BA174" s="273"/>
      <c r="BB174" s="273"/>
      <c r="BC174" s="273"/>
      <c r="BD174" s="273"/>
      <c r="BE174" s="273"/>
      <c r="BF174" s="125"/>
      <c r="BG174" s="290">
        <f>IF(BD_Soumission!$BA174&gt;0,IF(BD_Soumission!$BB174&gt;0,BD_Soumission!$BE174*BD_Soumission!$BB174*BD_Soumission!$BF174,BD_Soumission!$BE174*BD_Soumission!$BF174),0)</f>
        <v>0</v>
      </c>
      <c r="BH174" s="285"/>
      <c r="BI174" s="273"/>
      <c r="BJ174" s="273"/>
      <c r="BK174" s="273"/>
      <c r="BL174" s="273"/>
      <c r="BM174" s="273" t="str">
        <f>IF(BD_Soumission!$BI174&gt;0,(BD_Soumission!$BL174-BD_Soumission!$BK174)*24,"")</f>
        <v/>
      </c>
      <c r="BN174" s="125"/>
      <c r="BO174" s="290">
        <f>IF(BD_Soumission!$BI174&gt;0,IF(BD_Soumission!$BJ174&gt;0,BD_Soumission!$BM174*BD_Soumission!$BJ174*BD_Soumission!$BN174,BD_Soumission!$BM174*BD_Soumission!$BN174),0)</f>
        <v>0</v>
      </c>
      <c r="BP174" s="285"/>
      <c r="BQ174" s="273"/>
      <c r="BR174" s="273"/>
      <c r="BS174" s="273"/>
      <c r="BT174" s="273"/>
      <c r="BU174" s="273" t="str">
        <f>IF(BD_Soumission!$BQ174&gt;0,(BD_Soumission!$BT174-BD_Soumission!$BS174)*24,"")</f>
        <v/>
      </c>
      <c r="BV174" s="125"/>
      <c r="BW174" s="290" t="str">
        <f>IF(BD_Soumission!$BR174&gt;0,BD_Soumission!$BR174*BD_Soumission!$BU174*BD_Soumission!$BV174,IF(BD_Soumission!$BQ174&gt;0,BD_Soumission!$BU174*BD_Soumission!$BV174,""))</f>
        <v/>
      </c>
      <c r="BX174" s="285"/>
      <c r="BY174" s="273"/>
      <c r="BZ174" s="273"/>
      <c r="CA174" s="273"/>
      <c r="CB174" s="273"/>
      <c r="CC174" s="273" t="str">
        <f>IF(BD_Soumission!$BY174&gt;0,(BD_Soumission!$CB174-BD_Soumission!$CA174)*24,"")</f>
        <v/>
      </c>
      <c r="CD174" s="125"/>
      <c r="CE174" s="290">
        <f>IF(BD_Soumission!$BY174&gt;0,IF(BD_Soumission!$BZ174&gt;0,BD_Soumission!$CC174*BD_Soumission!$BZ174*BD_Soumission!$CD174,BD_Soumission!$CC174*BD_Soumission!$CD174),0)</f>
        <v>0</v>
      </c>
      <c r="CF174" s="285"/>
      <c r="CG174" s="273"/>
      <c r="CH174" s="273"/>
      <c r="CI174" s="273"/>
      <c r="CJ174" s="273"/>
      <c r="CK174" s="273" t="str">
        <f>IF(BD_Soumission!$CG174&gt;0,(BD_Soumission!$CJ174-BD_Soumission!$CI174)*24,"")</f>
        <v/>
      </c>
      <c r="CL174" s="125"/>
      <c r="CM174" s="290">
        <f>IF(BD_Soumission!$CG174&gt;0,IF(BD_Soumission!$CH174&gt;0,BD_Soumission!$CK174*BD_Soumission!$CH174*BD_Soumission!$CL174,BD_Soumission!$CK174*BD_Soumission!$CL174),0)</f>
        <v>0</v>
      </c>
      <c r="CN174" s="285"/>
      <c r="CO174" s="273"/>
      <c r="CP174" s="273"/>
      <c r="CQ174" s="273"/>
      <c r="CR174" s="273"/>
      <c r="CS174" s="273" t="str">
        <f>IF(BD_Soumission!$CO174&gt;0,(BD_Soumission!$CR174-BD_Soumission!$CQ174)*24,"")</f>
        <v/>
      </c>
      <c r="CT174" s="125"/>
      <c r="CU174" s="290">
        <f>IF(BD_Soumission!$CO174&gt;0,IF(BD_Soumission!$CP174&gt;0,BD_Soumission!$CS174*BD_Soumission!$CP174*BD_Soumission!$CT174,BD_Soumission!$CS174*BD_Soumission!$CT174),0)</f>
        <v>0</v>
      </c>
      <c r="CV174" s="285"/>
      <c r="CW174" s="273"/>
      <c r="CX174" s="273"/>
      <c r="CY174" s="273"/>
      <c r="CZ174" s="273"/>
      <c r="DA174" s="273" t="str">
        <f>IF(BD_Soumission!$CW174&gt;0,(BD_Soumission!$CZ174-BD_Soumission!$CY174)*24,"")</f>
        <v/>
      </c>
      <c r="DB174" s="125"/>
      <c r="DC174" s="290">
        <f>IF(BD_Soumission!$CW174&gt;0,IF(BD_Soumission!$CX174&gt;0,BD_Soumission!$DA174*BD_Soumission!$CX174*BD_Soumission!$DB174,BD_Soumission!$DA174*BD_Soumission!$DB174),0)</f>
        <v>0</v>
      </c>
      <c r="DD174" s="285"/>
      <c r="DE174" s="273"/>
      <c r="DF174" s="273"/>
      <c r="DG174" s="273"/>
      <c r="DH174" s="273"/>
      <c r="DI174" s="273" t="str">
        <f>IF(BD_Soumission!$DE174&gt;0,(BD_Soumission!$DH174-BD_Soumission!$DG174)*24,"")</f>
        <v/>
      </c>
      <c r="DJ174" s="125"/>
      <c r="DK174" s="290">
        <f>IF(BD_Soumission!$DE174&gt;0,IF(BD_Soumission!$DF174&gt;0,BD_Soumission!$DI174*BD_Soumission!$DF174*BD_Soumission!$DJ174,BD_Soumission!$DI174*BD_Soumission!$DJ174),0)</f>
        <v>0</v>
      </c>
      <c r="DL174" s="285"/>
      <c r="DM174" s="273"/>
      <c r="DN174" s="273"/>
      <c r="DO174" s="273"/>
      <c r="DP174" s="273"/>
      <c r="DQ174" s="273" t="str">
        <f>IF(BD_Soumission!$DM174&gt;0,(BD_Soumission!$DP174-BD_Soumission!$DO174)*24,"")</f>
        <v/>
      </c>
      <c r="DR174" s="125"/>
      <c r="DS174" s="290">
        <f>IF(BD_Soumission!$DM174&gt;0,IF(BD_Soumission!$DN174&gt;0,BD_Soumission!$DQ174*BD_Soumission!$DN174*BD_Soumission!$DR174,BD_Soumission!$DQ174*BD_Soumission!$DR174),0)</f>
        <v>0</v>
      </c>
      <c r="DT174" s="285"/>
      <c r="DU174" s="273"/>
      <c r="DV174" s="273"/>
      <c r="DW174" s="273"/>
      <c r="DX174" s="273"/>
      <c r="DY174" s="273" t="str">
        <f>IF(BD_Soumission!$DU174&gt;0,(BD_Soumission!$DX174-BD_Soumission!$DW174)*24,"")</f>
        <v/>
      </c>
      <c r="DZ174" s="125"/>
      <c r="EA174" s="290">
        <f>IF(BD_Soumission!$DU174&gt;0,IF(BD_Soumission!$DV174&gt;0,BD_Soumission!$DY174*BD_Soumission!$DV174*BD_Soumission!$DZ174,BD_Soumission!$DY174*BD_Soumission!$DZ174),0)</f>
        <v>0</v>
      </c>
      <c r="EB174" s="273"/>
      <c r="EC174" s="273"/>
      <c r="ED174" s="273"/>
      <c r="EE174" s="290">
        <f>BD_Soumission!$ED174*BD_Soumission!$EC174</f>
        <v>0</v>
      </c>
      <c r="EF174" s="273"/>
      <c r="EG174" s="273"/>
      <c r="EH174" s="273"/>
      <c r="EI174" s="290">
        <f>BD_Soumission!$EH174*BD_Soumission!$EG174</f>
        <v>0</v>
      </c>
      <c r="EJ174" s="273"/>
      <c r="EK174" s="273"/>
      <c r="EL174" s="273"/>
      <c r="EM174" s="290">
        <f>BD_Soumission!$EL174*BD_Soumission!$EK174</f>
        <v>0</v>
      </c>
      <c r="EN174" s="273"/>
      <c r="EO174" s="273"/>
      <c r="EP174" s="273"/>
      <c r="EQ174" s="290">
        <f>BD_Soumission!$EP174*BD_Soumission!$EO174</f>
        <v>0</v>
      </c>
      <c r="ER174" s="273"/>
      <c r="ES174" s="273"/>
      <c r="ET174" s="290">
        <f>IF(BD_Soumission!$ER174&gt;0,BD_Soumission!$ER174*BD_Soumission!$ES174,0)</f>
        <v>0</v>
      </c>
      <c r="EU174" s="273"/>
      <c r="EV174" s="273"/>
      <c r="EW174" s="290">
        <f>BD_Soumission!$EU174*0.09975</f>
        <v>0</v>
      </c>
      <c r="EX174" s="273"/>
      <c r="EY174" s="292" t="e">
        <f>VLOOKUP(BD_Soumission!$C174,Tableau12[],9,FALSE)</f>
        <v>#N/A</v>
      </c>
      <c r="EZ174" s="273"/>
    </row>
    <row r="175" spans="1:156" ht="18.75">
      <c r="D175" s="75"/>
      <c r="E175" t="e">
        <f>VLOOKUP(BD_Soumission!$C175,Tableau12[],6,FALSE)</f>
        <v>#N/A</v>
      </c>
      <c r="F175" t="e">
        <f>VLOOKUP(BD_Soumission!$C175,Tableau12[],93,FALSE)</f>
        <v>#N/A</v>
      </c>
      <c r="G175" t="e">
        <f>VLOOKUP(BD_Soumission!$C175,Tableau12[],2,FALSE)</f>
        <v>#N/A</v>
      </c>
      <c r="H175" t="e">
        <f>VLOOKUP(BD_Soumission!$G175,Tableau_client[],2,FALSE)</f>
        <v>#N/A</v>
      </c>
      <c r="I175" t="e">
        <f>VLOOKUP(BD_Soumission!$G175,Tableau_client[],3,FALSE)</f>
        <v>#N/A</v>
      </c>
      <c r="J175" t="e">
        <f>VLOOKUP(BD_Soumission!$G175,Tableau_client[],4,FALSE)</f>
        <v>#N/A</v>
      </c>
      <c r="K175" t="e">
        <f>VLOOKUP(BD_Soumission!$G175,Tableau_client[],6,FALSE)</f>
        <v>#N/A</v>
      </c>
      <c r="L175" t="e">
        <f>VLOOKUP(BD_Soumission!$C175,Tableau12[],44,FALSE)</f>
        <v>#N/A</v>
      </c>
      <c r="M175" t="e">
        <f>VLOOKUP(BD_Soumission!$C175,Tableau12[],45,FALSE)</f>
        <v>#N/A</v>
      </c>
      <c r="N175" t="e">
        <f>VLOOKUP(BD_Soumission!$G175,Tableau_client[],5,FALSE)</f>
        <v>#N/A</v>
      </c>
      <c r="O175" t="e">
        <f>VLOOKUP(BD_Soumission!$G175,Tableau_client[],7,FALSE)</f>
        <v>#N/A</v>
      </c>
      <c r="P175" t="e">
        <f>VLOOKUP(BD_Soumission!$C175,Tableau12[],7,FALSE)</f>
        <v>#N/A</v>
      </c>
      <c r="Q175" t="e">
        <f>VLOOKUP(BD_Soumission!$C175,Tableau12[],8,FALSE)</f>
        <v>#N/A</v>
      </c>
      <c r="R175" s="30"/>
      <c r="S175" t="e">
        <f>VLOOKUP(BD_Soumission!$C175,Tableau12[],3,FALSE)</f>
        <v>#N/A</v>
      </c>
      <c r="T175" s="75"/>
      <c r="Y175" t="str">
        <f>IF(BD_Soumission!$U175&gt;0,(BD_Soumission!$X175-BD_Soumission!$W175)*24,"")</f>
        <v/>
      </c>
      <c r="Z175" s="264"/>
      <c r="AA175" s="122">
        <f>IF(BD_Soumission!$U175&gt;0,IF(BD_Soumission!$V175&gt;0,BD_Soumission!$Y175*BD_Soumission!$V175*BD_Soumission!$Z175,BD_Soumission!$Y175*BD_Soumission!$Z175),0)</f>
        <v>0</v>
      </c>
      <c r="AB175" s="75"/>
      <c r="AG175" t="str">
        <f>IF(BD_Soumission!$AC175&gt;0,(BD_Soumission!$AF175-BD_Soumission!$AE175)*24,"")</f>
        <v/>
      </c>
      <c r="AH175" s="125"/>
      <c r="AI175" s="122" t="str">
        <f>IF(BD_Soumission!$AC175&gt;0,BD_Soumission!$AH175*BD_Soumission!$AG175,"")</f>
        <v/>
      </c>
      <c r="AJ175" s="75"/>
      <c r="AP175" s="125"/>
      <c r="AQ175" s="122">
        <f>IF(BD_Soumission!$AK175&gt;0,IF(BD_Soumission!$AL175&gt;0,BD_Soumission!$AO175*BD_Soumission!$AL175*BD_Soumission!$AP175,BD_Soumission!$AO175*BD_Soumission!$AP175),0)</f>
        <v>0</v>
      </c>
      <c r="AR175" s="75"/>
      <c r="AW175" t="str">
        <f>IF(BD_Soumission!$AS175&gt;0,(BD_Soumission!$AV175-BD_Soumission!$AU175)*24,"")</f>
        <v/>
      </c>
      <c r="AX175" s="125"/>
      <c r="AY175" s="122">
        <f>IF(BD_Soumission!$AS175&gt;0,IF(BD_Soumission!$AT175&gt;0,BD_Soumission!$AW175*BD_Soumission!$AT175*BD_Soumission!$AX175,BD_Soumission!$AW175*BD_Soumission!$AX175),0)</f>
        <v>0</v>
      </c>
      <c r="AZ175" s="75"/>
      <c r="BF175" s="125"/>
      <c r="BG175" s="122">
        <f>IF(BD_Soumission!$BA175&gt;0,IF(BD_Soumission!$BB175&gt;0,BD_Soumission!$BE175*BD_Soumission!$BB175*BD_Soumission!$BF175,BD_Soumission!$BE175*BD_Soumission!$BF175),0)</f>
        <v>0</v>
      </c>
      <c r="BH175" s="75"/>
      <c r="BM175" t="str">
        <f>IF(BD_Soumission!$BI175&gt;0,(BD_Soumission!$BL175-BD_Soumission!$BK175)*24,"")</f>
        <v/>
      </c>
      <c r="BN175" s="125"/>
      <c r="BO175" s="122">
        <f>IF(BD_Soumission!$BI175&gt;0,IF(BD_Soumission!$BJ175&gt;0,BD_Soumission!$BM175*BD_Soumission!$BJ175*BD_Soumission!$BN175,BD_Soumission!$BM175*BD_Soumission!$BN175),0)</f>
        <v>0</v>
      </c>
      <c r="BP175" s="75"/>
      <c r="BU175" t="str">
        <f>IF(BD_Soumission!$BQ175&gt;0,(BD_Soumission!$BT175-BD_Soumission!$BS175)*24,"")</f>
        <v/>
      </c>
      <c r="BV175" s="125"/>
      <c r="BW175" s="122" t="str">
        <f>IF(BD_Soumission!$BR175&gt;0,BD_Soumission!$BR175*BD_Soumission!$BU175*BD_Soumission!$BV175,IF(BD_Soumission!$BQ175&gt;0,BD_Soumission!$BU175*BD_Soumission!$BV175,""))</f>
        <v/>
      </c>
      <c r="BX175" s="75"/>
      <c r="CC175" t="str">
        <f>IF(BD_Soumission!$BY175&gt;0,(BD_Soumission!$CB175-BD_Soumission!$CA175)*24,"")</f>
        <v/>
      </c>
      <c r="CD175" s="125"/>
      <c r="CE175" s="122">
        <f>IF(BD_Soumission!$BY175&gt;0,IF(BD_Soumission!$BZ175&gt;0,BD_Soumission!$CC175*BD_Soumission!$BZ175*BD_Soumission!$CD175,BD_Soumission!$CC175*BD_Soumission!$CD175),0)</f>
        <v>0</v>
      </c>
      <c r="CF175" s="75"/>
      <c r="CK175" t="str">
        <f>IF(BD_Soumission!$CG175&gt;0,(BD_Soumission!$CJ175-BD_Soumission!$CI175)*24,"")</f>
        <v/>
      </c>
      <c r="CL175" s="125"/>
      <c r="CM175" s="122">
        <f>IF(BD_Soumission!$CG175&gt;0,IF(BD_Soumission!$CH175&gt;0,BD_Soumission!$CK175*BD_Soumission!$CH175*BD_Soumission!$CL175,BD_Soumission!$CK175*BD_Soumission!$CL175),0)</f>
        <v>0</v>
      </c>
      <c r="CN175" s="75"/>
      <c r="CS175" t="str">
        <f>IF(BD_Soumission!$CO175&gt;0,(BD_Soumission!$CR175-BD_Soumission!$CQ175)*24,"")</f>
        <v/>
      </c>
      <c r="CT175" s="125"/>
      <c r="CU175" s="122">
        <f>IF(BD_Soumission!$CO175&gt;0,IF(BD_Soumission!$CP175&gt;0,BD_Soumission!$CS175*BD_Soumission!$CP175*BD_Soumission!$CT175,BD_Soumission!$CS175*BD_Soumission!$CT175),0)</f>
        <v>0</v>
      </c>
      <c r="CV175" s="75"/>
      <c r="DA175" t="str">
        <f>IF(BD_Soumission!$CW175&gt;0,(BD_Soumission!$CZ175-BD_Soumission!$CY175)*24,"")</f>
        <v/>
      </c>
      <c r="DB175" s="125"/>
      <c r="DC175" s="122">
        <f>IF(BD_Soumission!$CW175&gt;0,IF(BD_Soumission!$CX175&gt;0,BD_Soumission!$DA175*BD_Soumission!$CX175*BD_Soumission!$DB175,BD_Soumission!$DA175*BD_Soumission!$DB175),0)</f>
        <v>0</v>
      </c>
      <c r="DD175" s="75"/>
      <c r="DI175" t="str">
        <f>IF(BD_Soumission!$DE175&gt;0,(BD_Soumission!$DH175-BD_Soumission!$DG175)*24,"")</f>
        <v/>
      </c>
      <c r="DJ175" s="125"/>
      <c r="DK175" s="122">
        <f>IF(BD_Soumission!$DE175&gt;0,IF(BD_Soumission!$DF175&gt;0,BD_Soumission!$DI175*BD_Soumission!$DF175*BD_Soumission!$DJ175,BD_Soumission!$DI175*BD_Soumission!$DJ175),0)</f>
        <v>0</v>
      </c>
      <c r="DL175" s="75"/>
      <c r="DQ175" t="str">
        <f>IF(BD_Soumission!$DM175&gt;0,(BD_Soumission!$DP175-BD_Soumission!$DO175)*24,"")</f>
        <v/>
      </c>
      <c r="DR175" s="125"/>
      <c r="DS175" s="122">
        <f>IF(BD_Soumission!$DM175&gt;0,IF(BD_Soumission!$DN175&gt;0,BD_Soumission!$DQ175*BD_Soumission!$DN175*BD_Soumission!$DR175,BD_Soumission!$DQ175*BD_Soumission!$DR175),0)</f>
        <v>0</v>
      </c>
      <c r="DT175" s="75"/>
      <c r="DY175" t="str">
        <f>IF(BD_Soumission!$DU175&gt;0,(BD_Soumission!$DX175-BD_Soumission!$DW175)*24,"")</f>
        <v/>
      </c>
      <c r="DZ175" s="125"/>
      <c r="EA175" s="122">
        <f>IF(BD_Soumission!$DU175&gt;0,IF(BD_Soumission!$DV175&gt;0,BD_Soumission!$DY175*BD_Soumission!$DV175*BD_Soumission!$DZ175,BD_Soumission!$DY175*BD_Soumission!$DZ175),0)</f>
        <v>0</v>
      </c>
      <c r="EE175" s="122">
        <f>BD_Soumission!$ED175*BD_Soumission!$EC175</f>
        <v>0</v>
      </c>
      <c r="EI175" s="122">
        <f>BD_Soumission!$EH175*BD_Soumission!$EG175</f>
        <v>0</v>
      </c>
      <c r="EM175" s="122">
        <f>BD_Soumission!$EL175*BD_Soumission!$EK175</f>
        <v>0</v>
      </c>
      <c r="EQ175" s="122">
        <f>BD_Soumission!$EP175*BD_Soumission!$EO175</f>
        <v>0</v>
      </c>
      <c r="ET175" s="122">
        <f>IF(BD_Soumission!$ER175&gt;0,BD_Soumission!$ER175*BD_Soumission!$ES175,0)</f>
        <v>0</v>
      </c>
      <c r="EW175" s="122">
        <f>BD_Soumission!$EU175*0.09975</f>
        <v>0</v>
      </c>
      <c r="EY175" s="47" t="e">
        <f>VLOOKUP(BD_Soumission!$C175,Tableau12[],9,FALSE)</f>
        <v>#N/A</v>
      </c>
    </row>
    <row r="176" spans="1:156" ht="18.75">
      <c r="A176" s="273"/>
      <c r="B176" s="273"/>
      <c r="C176" s="273"/>
      <c r="D176" s="285"/>
      <c r="E176" s="273" t="e">
        <f>VLOOKUP(BD_Soumission!$C176,Tableau12[],6,FALSE)</f>
        <v>#N/A</v>
      </c>
      <c r="F176" s="273" t="e">
        <f>VLOOKUP(BD_Soumission!$C176,Tableau12[],93,FALSE)</f>
        <v>#N/A</v>
      </c>
      <c r="G176" s="273" t="e">
        <f>VLOOKUP(BD_Soumission!$C176,Tableau12[],2,FALSE)</f>
        <v>#N/A</v>
      </c>
      <c r="H176" s="273" t="e">
        <f>VLOOKUP(BD_Soumission!$G176,Tableau_client[],2,FALSE)</f>
        <v>#N/A</v>
      </c>
      <c r="I176" s="273" t="e">
        <f>VLOOKUP(BD_Soumission!$G176,Tableau_client[],3,FALSE)</f>
        <v>#N/A</v>
      </c>
      <c r="J176" s="273" t="e">
        <f>VLOOKUP(BD_Soumission!$G176,Tableau_client[],4,FALSE)</f>
        <v>#N/A</v>
      </c>
      <c r="K176" s="273" t="e">
        <f>VLOOKUP(BD_Soumission!$G176,Tableau_client[],6,FALSE)</f>
        <v>#N/A</v>
      </c>
      <c r="L176" s="273" t="e">
        <f>VLOOKUP(BD_Soumission!$C176,Tableau12[],44,FALSE)</f>
        <v>#N/A</v>
      </c>
      <c r="M176" s="273" t="e">
        <f>VLOOKUP(BD_Soumission!$C176,Tableau12[],45,FALSE)</f>
        <v>#N/A</v>
      </c>
      <c r="N176" s="273" t="e">
        <f>VLOOKUP(BD_Soumission!$G176,Tableau_client[],5,FALSE)</f>
        <v>#N/A</v>
      </c>
      <c r="O176" s="273" t="e">
        <f>VLOOKUP(BD_Soumission!$G176,Tableau_client[],7,FALSE)</f>
        <v>#N/A</v>
      </c>
      <c r="P176" s="273" t="e">
        <f>VLOOKUP(BD_Soumission!$C176,Tableau12[],7,FALSE)</f>
        <v>#N/A</v>
      </c>
      <c r="Q176" s="273" t="e">
        <f>VLOOKUP(BD_Soumission!$C176,Tableau12[],8,FALSE)</f>
        <v>#N/A</v>
      </c>
      <c r="R176" s="286"/>
      <c r="S176" s="273" t="e">
        <f>VLOOKUP(BD_Soumission!$C176,Tableau12[],3,FALSE)</f>
        <v>#N/A</v>
      </c>
      <c r="T176" s="285"/>
      <c r="U176" s="273"/>
      <c r="V176" s="273"/>
      <c r="W176" s="273"/>
      <c r="X176" s="273"/>
      <c r="Y176" s="273" t="str">
        <f>IF(BD_Soumission!$U176&gt;0,(BD_Soumission!$X176-BD_Soumission!$W176)*24,"")</f>
        <v/>
      </c>
      <c r="Z176" s="264"/>
      <c r="AA176" s="290">
        <f>IF(BD_Soumission!$U176&gt;0,IF(BD_Soumission!$V176&gt;0,BD_Soumission!$Y176*BD_Soumission!$V176*BD_Soumission!$Z176,BD_Soumission!$Y176*BD_Soumission!$Z176),0)</f>
        <v>0</v>
      </c>
      <c r="AB176" s="285"/>
      <c r="AC176" s="273"/>
      <c r="AD176" s="273"/>
      <c r="AE176" s="273"/>
      <c r="AF176" s="273"/>
      <c r="AG176" s="273" t="str">
        <f>IF(BD_Soumission!$AC176&gt;0,(BD_Soumission!$AF176-BD_Soumission!$AE176)*24,"")</f>
        <v/>
      </c>
      <c r="AH176" s="125"/>
      <c r="AI176" s="290" t="str">
        <f>IF(BD_Soumission!$AC176&gt;0,BD_Soumission!$AH176*BD_Soumission!$AG176,"")</f>
        <v/>
      </c>
      <c r="AJ176" s="285"/>
      <c r="AK176" s="273"/>
      <c r="AL176" s="273"/>
      <c r="AM176" s="273"/>
      <c r="AN176" s="273"/>
      <c r="AO176" s="273"/>
      <c r="AP176" s="125"/>
      <c r="AQ176" s="290">
        <f>IF(BD_Soumission!$AK176&gt;0,IF(BD_Soumission!$AL176&gt;0,BD_Soumission!$AO176*BD_Soumission!$AL176*BD_Soumission!$AP176,BD_Soumission!$AO176*BD_Soumission!$AP176),0)</f>
        <v>0</v>
      </c>
      <c r="AR176" s="285"/>
      <c r="AS176" s="273"/>
      <c r="AT176" s="273"/>
      <c r="AU176" s="273"/>
      <c r="AV176" s="273"/>
      <c r="AW176" s="273" t="str">
        <f>IF(BD_Soumission!$AS176&gt;0,(BD_Soumission!$AV176-BD_Soumission!$AU176)*24,"")</f>
        <v/>
      </c>
      <c r="AX176" s="125"/>
      <c r="AY176" s="290">
        <f>IF(BD_Soumission!$AS176&gt;0,IF(BD_Soumission!$AT176&gt;0,BD_Soumission!$AW176*BD_Soumission!$AT176*BD_Soumission!$AX176,BD_Soumission!$AW176*BD_Soumission!$AX176),0)</f>
        <v>0</v>
      </c>
      <c r="AZ176" s="285"/>
      <c r="BA176" s="273"/>
      <c r="BB176" s="273"/>
      <c r="BC176" s="273"/>
      <c r="BD176" s="273"/>
      <c r="BE176" s="273"/>
      <c r="BF176" s="125"/>
      <c r="BG176" s="290">
        <f>IF(BD_Soumission!$BA176&gt;0,IF(BD_Soumission!$BB176&gt;0,BD_Soumission!$BE176*BD_Soumission!$BB176*BD_Soumission!$BF176,BD_Soumission!$BE176*BD_Soumission!$BF176),0)</f>
        <v>0</v>
      </c>
      <c r="BH176" s="285"/>
      <c r="BI176" s="273"/>
      <c r="BJ176" s="273"/>
      <c r="BK176" s="273"/>
      <c r="BL176" s="273"/>
      <c r="BM176" s="273" t="str">
        <f>IF(BD_Soumission!$BI176&gt;0,(BD_Soumission!$BL176-BD_Soumission!$BK176)*24,"")</f>
        <v/>
      </c>
      <c r="BN176" s="125"/>
      <c r="BO176" s="290">
        <f>IF(BD_Soumission!$BI176&gt;0,IF(BD_Soumission!$BJ176&gt;0,BD_Soumission!$BM176*BD_Soumission!$BJ176*BD_Soumission!$BN176,BD_Soumission!$BM176*BD_Soumission!$BN176),0)</f>
        <v>0</v>
      </c>
      <c r="BP176" s="285"/>
      <c r="BQ176" s="273"/>
      <c r="BR176" s="273"/>
      <c r="BS176" s="273"/>
      <c r="BT176" s="273"/>
      <c r="BU176" s="273" t="str">
        <f>IF(BD_Soumission!$BQ176&gt;0,(BD_Soumission!$BT176-BD_Soumission!$BS176)*24,"")</f>
        <v/>
      </c>
      <c r="BV176" s="125"/>
      <c r="BW176" s="290" t="str">
        <f>IF(BD_Soumission!$BR176&gt;0,BD_Soumission!$BR176*BD_Soumission!$BU176*BD_Soumission!$BV176,IF(BD_Soumission!$BQ176&gt;0,BD_Soumission!$BU176*BD_Soumission!$BV176,""))</f>
        <v/>
      </c>
      <c r="BX176" s="285"/>
      <c r="BY176" s="273"/>
      <c r="BZ176" s="273"/>
      <c r="CA176" s="273"/>
      <c r="CB176" s="273"/>
      <c r="CC176" s="273" t="str">
        <f>IF(BD_Soumission!$BY176&gt;0,(BD_Soumission!$CB176-BD_Soumission!$CA176)*24,"")</f>
        <v/>
      </c>
      <c r="CD176" s="125"/>
      <c r="CE176" s="290">
        <f>IF(BD_Soumission!$BY176&gt;0,IF(BD_Soumission!$BZ176&gt;0,BD_Soumission!$CC176*BD_Soumission!$BZ176*BD_Soumission!$CD176,BD_Soumission!$CC176*BD_Soumission!$CD176),0)</f>
        <v>0</v>
      </c>
      <c r="CF176" s="285"/>
      <c r="CG176" s="273"/>
      <c r="CH176" s="273"/>
      <c r="CI176" s="273"/>
      <c r="CJ176" s="273"/>
      <c r="CK176" s="273" t="str">
        <f>IF(BD_Soumission!$CG176&gt;0,(BD_Soumission!$CJ176-BD_Soumission!$CI176)*24,"")</f>
        <v/>
      </c>
      <c r="CL176" s="125"/>
      <c r="CM176" s="290">
        <f>IF(BD_Soumission!$CG176&gt;0,IF(BD_Soumission!$CH176&gt;0,BD_Soumission!$CK176*BD_Soumission!$CH176*BD_Soumission!$CL176,BD_Soumission!$CK176*BD_Soumission!$CL176),0)</f>
        <v>0</v>
      </c>
      <c r="CN176" s="285"/>
      <c r="CO176" s="273"/>
      <c r="CP176" s="273"/>
      <c r="CQ176" s="273"/>
      <c r="CR176" s="273"/>
      <c r="CS176" s="273" t="str">
        <f>IF(BD_Soumission!$CO176&gt;0,(BD_Soumission!$CR176-BD_Soumission!$CQ176)*24,"")</f>
        <v/>
      </c>
      <c r="CT176" s="125"/>
      <c r="CU176" s="290">
        <f>IF(BD_Soumission!$CO176&gt;0,IF(BD_Soumission!$CP176&gt;0,BD_Soumission!$CS176*BD_Soumission!$CP176*BD_Soumission!$CT176,BD_Soumission!$CS176*BD_Soumission!$CT176),0)</f>
        <v>0</v>
      </c>
      <c r="CV176" s="285"/>
      <c r="CW176" s="273"/>
      <c r="CX176" s="273"/>
      <c r="CY176" s="273"/>
      <c r="CZ176" s="273"/>
      <c r="DA176" s="273" t="str">
        <f>IF(BD_Soumission!$CW176&gt;0,(BD_Soumission!$CZ176-BD_Soumission!$CY176)*24,"")</f>
        <v/>
      </c>
      <c r="DB176" s="125"/>
      <c r="DC176" s="290">
        <f>IF(BD_Soumission!$CW176&gt;0,IF(BD_Soumission!$CX176&gt;0,BD_Soumission!$DA176*BD_Soumission!$CX176*BD_Soumission!$DB176,BD_Soumission!$DA176*BD_Soumission!$DB176),0)</f>
        <v>0</v>
      </c>
      <c r="DD176" s="285"/>
      <c r="DE176" s="273"/>
      <c r="DF176" s="273"/>
      <c r="DG176" s="273"/>
      <c r="DH176" s="273"/>
      <c r="DI176" s="273" t="str">
        <f>IF(BD_Soumission!$DE176&gt;0,(BD_Soumission!$DH176-BD_Soumission!$DG176)*24,"")</f>
        <v/>
      </c>
      <c r="DJ176" s="125"/>
      <c r="DK176" s="290">
        <f>IF(BD_Soumission!$DE176&gt;0,IF(BD_Soumission!$DF176&gt;0,BD_Soumission!$DI176*BD_Soumission!$DF176*BD_Soumission!$DJ176,BD_Soumission!$DI176*BD_Soumission!$DJ176),0)</f>
        <v>0</v>
      </c>
      <c r="DL176" s="285"/>
      <c r="DM176" s="273"/>
      <c r="DN176" s="273"/>
      <c r="DO176" s="273"/>
      <c r="DP176" s="273"/>
      <c r="DQ176" s="273" t="str">
        <f>IF(BD_Soumission!$DM176&gt;0,(BD_Soumission!$DP176-BD_Soumission!$DO176)*24,"")</f>
        <v/>
      </c>
      <c r="DR176" s="125"/>
      <c r="DS176" s="290">
        <f>IF(BD_Soumission!$DM176&gt;0,IF(BD_Soumission!$DN176&gt;0,BD_Soumission!$DQ176*BD_Soumission!$DN176*BD_Soumission!$DR176,BD_Soumission!$DQ176*BD_Soumission!$DR176),0)</f>
        <v>0</v>
      </c>
      <c r="DT176" s="285"/>
      <c r="DU176" s="273"/>
      <c r="DV176" s="273"/>
      <c r="DW176" s="273"/>
      <c r="DX176" s="273"/>
      <c r="DY176" s="273" t="str">
        <f>IF(BD_Soumission!$DU176&gt;0,(BD_Soumission!$DX176-BD_Soumission!$DW176)*24,"")</f>
        <v/>
      </c>
      <c r="DZ176" s="125"/>
      <c r="EA176" s="290">
        <f>IF(BD_Soumission!$DU176&gt;0,IF(BD_Soumission!$DV176&gt;0,BD_Soumission!$DY176*BD_Soumission!$DV176*BD_Soumission!$DZ176,BD_Soumission!$DY176*BD_Soumission!$DZ176),0)</f>
        <v>0</v>
      </c>
      <c r="EB176" s="273"/>
      <c r="EC176" s="273"/>
      <c r="ED176" s="273"/>
      <c r="EE176" s="290">
        <f>BD_Soumission!$ED176*BD_Soumission!$EC176</f>
        <v>0</v>
      </c>
      <c r="EF176" s="273"/>
      <c r="EG176" s="273"/>
      <c r="EH176" s="273"/>
      <c r="EI176" s="290">
        <f>BD_Soumission!$EH176*BD_Soumission!$EG176</f>
        <v>0</v>
      </c>
      <c r="EJ176" s="273"/>
      <c r="EK176" s="273"/>
      <c r="EL176" s="273"/>
      <c r="EM176" s="290">
        <f>BD_Soumission!$EL176*BD_Soumission!$EK176</f>
        <v>0</v>
      </c>
      <c r="EN176" s="273"/>
      <c r="EO176" s="273"/>
      <c r="EP176" s="273"/>
      <c r="EQ176" s="290">
        <f>BD_Soumission!$EP176*BD_Soumission!$EO176</f>
        <v>0</v>
      </c>
      <c r="ER176" s="273"/>
      <c r="ES176" s="273"/>
      <c r="ET176" s="290">
        <f>IF(BD_Soumission!$ER176&gt;0,BD_Soumission!$ER176*BD_Soumission!$ES176,0)</f>
        <v>0</v>
      </c>
      <c r="EU176" s="273"/>
      <c r="EV176" s="273"/>
      <c r="EW176" s="290">
        <f>BD_Soumission!$EU176*0.09975</f>
        <v>0</v>
      </c>
      <c r="EX176" s="273"/>
      <c r="EY176" s="292" t="e">
        <f>VLOOKUP(BD_Soumission!$C176,Tableau12[],9,FALSE)</f>
        <v>#N/A</v>
      </c>
      <c r="EZ176" s="273"/>
    </row>
    <row r="177" spans="1:156" ht="18.75">
      <c r="D177" s="75"/>
      <c r="E177" t="e">
        <f>VLOOKUP(BD_Soumission!$C177,Tableau12[],6,FALSE)</f>
        <v>#N/A</v>
      </c>
      <c r="F177" t="e">
        <f>VLOOKUP(BD_Soumission!$C177,Tableau12[],93,FALSE)</f>
        <v>#N/A</v>
      </c>
      <c r="G177" t="e">
        <f>VLOOKUP(BD_Soumission!$C177,Tableau12[],2,FALSE)</f>
        <v>#N/A</v>
      </c>
      <c r="H177" t="e">
        <f>VLOOKUP(BD_Soumission!$G177,Tableau_client[],2,FALSE)</f>
        <v>#N/A</v>
      </c>
      <c r="I177" t="e">
        <f>VLOOKUP(BD_Soumission!$G177,Tableau_client[],3,FALSE)</f>
        <v>#N/A</v>
      </c>
      <c r="J177" t="e">
        <f>VLOOKUP(BD_Soumission!$G177,Tableau_client[],4,FALSE)</f>
        <v>#N/A</v>
      </c>
      <c r="K177" t="e">
        <f>VLOOKUP(BD_Soumission!$G177,Tableau_client[],6,FALSE)</f>
        <v>#N/A</v>
      </c>
      <c r="L177" t="e">
        <f>VLOOKUP(BD_Soumission!$C177,Tableau12[],44,FALSE)</f>
        <v>#N/A</v>
      </c>
      <c r="M177" t="e">
        <f>VLOOKUP(BD_Soumission!$C177,Tableau12[],45,FALSE)</f>
        <v>#N/A</v>
      </c>
      <c r="N177" t="e">
        <f>VLOOKUP(BD_Soumission!$G177,Tableau_client[],5,FALSE)</f>
        <v>#N/A</v>
      </c>
      <c r="O177" t="e">
        <f>VLOOKUP(BD_Soumission!$G177,Tableau_client[],7,FALSE)</f>
        <v>#N/A</v>
      </c>
      <c r="P177" t="e">
        <f>VLOOKUP(BD_Soumission!$C177,Tableau12[],7,FALSE)</f>
        <v>#N/A</v>
      </c>
      <c r="Q177" t="e">
        <f>VLOOKUP(BD_Soumission!$C177,Tableau12[],8,FALSE)</f>
        <v>#N/A</v>
      </c>
      <c r="R177" s="30"/>
      <c r="S177" t="e">
        <f>VLOOKUP(BD_Soumission!$C177,Tableau12[],3,FALSE)</f>
        <v>#N/A</v>
      </c>
      <c r="T177" s="75"/>
      <c r="Y177" t="str">
        <f>IF(BD_Soumission!$U177&gt;0,(BD_Soumission!$X177-BD_Soumission!$W177)*24,"")</f>
        <v/>
      </c>
      <c r="Z177" s="264"/>
      <c r="AA177" s="122">
        <f>IF(BD_Soumission!$U177&gt;0,IF(BD_Soumission!$V177&gt;0,BD_Soumission!$Y177*BD_Soumission!$V177*BD_Soumission!$Z177,BD_Soumission!$Y177*BD_Soumission!$Z177),0)</f>
        <v>0</v>
      </c>
      <c r="AB177" s="75"/>
      <c r="AG177" t="str">
        <f>IF(BD_Soumission!$AC177&gt;0,(BD_Soumission!$AF177-BD_Soumission!$AE177)*24,"")</f>
        <v/>
      </c>
      <c r="AH177" s="125"/>
      <c r="AI177" s="122" t="str">
        <f>IF(BD_Soumission!$AC177&gt;0,BD_Soumission!$AH177*BD_Soumission!$AG177,"")</f>
        <v/>
      </c>
      <c r="AJ177" s="75"/>
      <c r="AP177" s="125"/>
      <c r="AQ177" s="122">
        <f>IF(BD_Soumission!$AK177&gt;0,IF(BD_Soumission!$AL177&gt;0,BD_Soumission!$AO177*BD_Soumission!$AL177*BD_Soumission!$AP177,BD_Soumission!$AO177*BD_Soumission!$AP177),0)</f>
        <v>0</v>
      </c>
      <c r="AR177" s="75"/>
      <c r="AW177" t="str">
        <f>IF(BD_Soumission!$AS177&gt;0,(BD_Soumission!$AV177-BD_Soumission!$AU177)*24,"")</f>
        <v/>
      </c>
      <c r="AX177" s="125"/>
      <c r="AY177" s="122">
        <f>IF(BD_Soumission!$AS177&gt;0,IF(BD_Soumission!$AT177&gt;0,BD_Soumission!$AW177*BD_Soumission!$AT177*BD_Soumission!$AX177,BD_Soumission!$AW177*BD_Soumission!$AX177),0)</f>
        <v>0</v>
      </c>
      <c r="AZ177" s="75"/>
      <c r="BF177" s="125"/>
      <c r="BG177" s="122">
        <f>IF(BD_Soumission!$BA177&gt;0,IF(BD_Soumission!$BB177&gt;0,BD_Soumission!$BE177*BD_Soumission!$BB177*BD_Soumission!$BF177,BD_Soumission!$BE177*BD_Soumission!$BF177),0)</f>
        <v>0</v>
      </c>
      <c r="BH177" s="75"/>
      <c r="BM177" t="str">
        <f>IF(BD_Soumission!$BI177&gt;0,(BD_Soumission!$BL177-BD_Soumission!$BK177)*24,"")</f>
        <v/>
      </c>
      <c r="BN177" s="125"/>
      <c r="BO177" s="122">
        <f>IF(BD_Soumission!$BI177&gt;0,IF(BD_Soumission!$BJ177&gt;0,BD_Soumission!$BM177*BD_Soumission!$BJ177*BD_Soumission!$BN177,BD_Soumission!$BM177*BD_Soumission!$BN177),0)</f>
        <v>0</v>
      </c>
      <c r="BP177" s="75"/>
      <c r="BU177" t="str">
        <f>IF(BD_Soumission!$BQ177&gt;0,(BD_Soumission!$BT177-BD_Soumission!$BS177)*24,"")</f>
        <v/>
      </c>
      <c r="BV177" s="125"/>
      <c r="BW177" s="122" t="str">
        <f>IF(BD_Soumission!$BR177&gt;0,BD_Soumission!$BR177*BD_Soumission!$BU177*BD_Soumission!$BV177,IF(BD_Soumission!$BQ177&gt;0,BD_Soumission!$BU177*BD_Soumission!$BV177,""))</f>
        <v/>
      </c>
      <c r="BX177" s="75"/>
      <c r="CC177" t="str">
        <f>IF(BD_Soumission!$BY177&gt;0,(BD_Soumission!$CB177-BD_Soumission!$CA177)*24,"")</f>
        <v/>
      </c>
      <c r="CD177" s="125"/>
      <c r="CE177" s="122">
        <f>IF(BD_Soumission!$BY177&gt;0,IF(BD_Soumission!$BZ177&gt;0,BD_Soumission!$CC177*BD_Soumission!$BZ177*BD_Soumission!$CD177,BD_Soumission!$CC177*BD_Soumission!$CD177),0)</f>
        <v>0</v>
      </c>
      <c r="CF177" s="75"/>
      <c r="CK177" t="str">
        <f>IF(BD_Soumission!$CG177&gt;0,(BD_Soumission!$CJ177-BD_Soumission!$CI177)*24,"")</f>
        <v/>
      </c>
      <c r="CL177" s="125"/>
      <c r="CM177" s="122">
        <f>IF(BD_Soumission!$CG177&gt;0,IF(BD_Soumission!$CH177&gt;0,BD_Soumission!$CK177*BD_Soumission!$CH177*BD_Soumission!$CL177,BD_Soumission!$CK177*BD_Soumission!$CL177),0)</f>
        <v>0</v>
      </c>
      <c r="CN177" s="75"/>
      <c r="CS177" t="str">
        <f>IF(BD_Soumission!$CO177&gt;0,(BD_Soumission!$CR177-BD_Soumission!$CQ177)*24,"")</f>
        <v/>
      </c>
      <c r="CT177" s="125"/>
      <c r="CU177" s="122">
        <f>IF(BD_Soumission!$CO177&gt;0,IF(BD_Soumission!$CP177&gt;0,BD_Soumission!$CS177*BD_Soumission!$CP177*BD_Soumission!$CT177,BD_Soumission!$CS177*BD_Soumission!$CT177),0)</f>
        <v>0</v>
      </c>
      <c r="CV177" s="75"/>
      <c r="DA177" t="str">
        <f>IF(BD_Soumission!$CW177&gt;0,(BD_Soumission!$CZ177-BD_Soumission!$CY177)*24,"")</f>
        <v/>
      </c>
      <c r="DB177" s="125"/>
      <c r="DC177" s="122">
        <f>IF(BD_Soumission!$CW177&gt;0,IF(BD_Soumission!$CX177&gt;0,BD_Soumission!$DA177*BD_Soumission!$CX177*BD_Soumission!$DB177,BD_Soumission!$DA177*BD_Soumission!$DB177),0)</f>
        <v>0</v>
      </c>
      <c r="DD177" s="75"/>
      <c r="DI177" t="str">
        <f>IF(BD_Soumission!$DE177&gt;0,(BD_Soumission!$DH177-BD_Soumission!$DG177)*24,"")</f>
        <v/>
      </c>
      <c r="DJ177" s="125"/>
      <c r="DK177" s="122">
        <f>IF(BD_Soumission!$DE177&gt;0,IF(BD_Soumission!$DF177&gt;0,BD_Soumission!$DI177*BD_Soumission!$DF177*BD_Soumission!$DJ177,BD_Soumission!$DI177*BD_Soumission!$DJ177),0)</f>
        <v>0</v>
      </c>
      <c r="DL177" s="75"/>
      <c r="DQ177" t="str">
        <f>IF(BD_Soumission!$DM177&gt;0,(BD_Soumission!$DP177-BD_Soumission!$DO177)*24,"")</f>
        <v/>
      </c>
      <c r="DR177" s="125"/>
      <c r="DS177" s="122">
        <f>IF(BD_Soumission!$DM177&gt;0,IF(BD_Soumission!$DN177&gt;0,BD_Soumission!$DQ177*BD_Soumission!$DN177*BD_Soumission!$DR177,BD_Soumission!$DQ177*BD_Soumission!$DR177),0)</f>
        <v>0</v>
      </c>
      <c r="DT177" s="75"/>
      <c r="DY177" t="str">
        <f>IF(BD_Soumission!$DU177&gt;0,(BD_Soumission!$DX177-BD_Soumission!$DW177)*24,"")</f>
        <v/>
      </c>
      <c r="DZ177" s="125"/>
      <c r="EA177" s="122">
        <f>IF(BD_Soumission!$DU177&gt;0,IF(BD_Soumission!$DV177&gt;0,BD_Soumission!$DY177*BD_Soumission!$DV177*BD_Soumission!$DZ177,BD_Soumission!$DY177*BD_Soumission!$DZ177),0)</f>
        <v>0</v>
      </c>
      <c r="EE177" s="122">
        <f>BD_Soumission!$ED177*BD_Soumission!$EC177</f>
        <v>0</v>
      </c>
      <c r="EI177" s="122">
        <f>BD_Soumission!$EH177*BD_Soumission!$EG177</f>
        <v>0</v>
      </c>
      <c r="EM177" s="122">
        <f>BD_Soumission!$EL177*BD_Soumission!$EK177</f>
        <v>0</v>
      </c>
      <c r="EQ177" s="122">
        <f>BD_Soumission!$EP177*BD_Soumission!$EO177</f>
        <v>0</v>
      </c>
      <c r="ET177" s="122">
        <f>IF(BD_Soumission!$ER177&gt;0,BD_Soumission!$ER177*BD_Soumission!$ES177,0)</f>
        <v>0</v>
      </c>
      <c r="EW177" s="122">
        <f>BD_Soumission!$EU177*0.09975</f>
        <v>0</v>
      </c>
      <c r="EY177" s="47" t="e">
        <f>VLOOKUP(BD_Soumission!$C177,Tableau12[],9,FALSE)</f>
        <v>#N/A</v>
      </c>
    </row>
    <row r="178" spans="1:156" ht="18.75">
      <c r="A178" s="273"/>
      <c r="B178" s="273"/>
      <c r="C178" s="273"/>
      <c r="D178" s="285"/>
      <c r="E178" s="273" t="e">
        <f>VLOOKUP(BD_Soumission!$C178,Tableau12[],6,FALSE)</f>
        <v>#N/A</v>
      </c>
      <c r="F178" s="273" t="e">
        <f>VLOOKUP(BD_Soumission!$C178,Tableau12[],93,FALSE)</f>
        <v>#N/A</v>
      </c>
      <c r="G178" s="273" t="e">
        <f>VLOOKUP(BD_Soumission!$C178,Tableau12[],2,FALSE)</f>
        <v>#N/A</v>
      </c>
      <c r="H178" s="273" t="e">
        <f>VLOOKUP(BD_Soumission!$G178,Tableau_client[],2,FALSE)</f>
        <v>#N/A</v>
      </c>
      <c r="I178" s="273" t="e">
        <f>VLOOKUP(BD_Soumission!$G178,Tableau_client[],3,FALSE)</f>
        <v>#N/A</v>
      </c>
      <c r="J178" s="273" t="e">
        <f>VLOOKUP(BD_Soumission!$G178,Tableau_client[],4,FALSE)</f>
        <v>#N/A</v>
      </c>
      <c r="K178" s="273" t="e">
        <f>VLOOKUP(BD_Soumission!$G178,Tableau_client[],6,FALSE)</f>
        <v>#N/A</v>
      </c>
      <c r="L178" s="273" t="e">
        <f>VLOOKUP(BD_Soumission!$C178,Tableau12[],44,FALSE)</f>
        <v>#N/A</v>
      </c>
      <c r="M178" s="273" t="e">
        <f>VLOOKUP(BD_Soumission!$C178,Tableau12[],45,FALSE)</f>
        <v>#N/A</v>
      </c>
      <c r="N178" s="273" t="e">
        <f>VLOOKUP(BD_Soumission!$G178,Tableau_client[],5,FALSE)</f>
        <v>#N/A</v>
      </c>
      <c r="O178" s="273" t="e">
        <f>VLOOKUP(BD_Soumission!$G178,Tableau_client[],7,FALSE)</f>
        <v>#N/A</v>
      </c>
      <c r="P178" s="273" t="e">
        <f>VLOOKUP(BD_Soumission!$C178,Tableau12[],7,FALSE)</f>
        <v>#N/A</v>
      </c>
      <c r="Q178" s="273" t="e">
        <f>VLOOKUP(BD_Soumission!$C178,Tableau12[],8,FALSE)</f>
        <v>#N/A</v>
      </c>
      <c r="R178" s="286"/>
      <c r="S178" s="273" t="e">
        <f>VLOOKUP(BD_Soumission!$C178,Tableau12[],3,FALSE)</f>
        <v>#N/A</v>
      </c>
      <c r="T178" s="285"/>
      <c r="U178" s="273"/>
      <c r="V178" s="273"/>
      <c r="W178" s="273"/>
      <c r="X178" s="273"/>
      <c r="Y178" s="273" t="str">
        <f>IF(BD_Soumission!$U178&gt;0,(BD_Soumission!$X178-BD_Soumission!$W178)*24,"")</f>
        <v/>
      </c>
      <c r="Z178" s="264"/>
      <c r="AA178" s="290">
        <f>IF(BD_Soumission!$U178&gt;0,IF(BD_Soumission!$V178&gt;0,BD_Soumission!$Y178*BD_Soumission!$V178*BD_Soumission!$Z178,BD_Soumission!$Y178*BD_Soumission!$Z178),0)</f>
        <v>0</v>
      </c>
      <c r="AB178" s="285"/>
      <c r="AC178" s="273"/>
      <c r="AD178" s="273"/>
      <c r="AE178" s="273"/>
      <c r="AF178" s="273"/>
      <c r="AG178" s="273" t="str">
        <f>IF(BD_Soumission!$AC178&gt;0,(BD_Soumission!$AF178-BD_Soumission!$AE178)*24,"")</f>
        <v/>
      </c>
      <c r="AH178" s="125"/>
      <c r="AI178" s="290" t="str">
        <f>IF(BD_Soumission!$AC178&gt;0,BD_Soumission!$AH178*BD_Soumission!$AG178,"")</f>
        <v/>
      </c>
      <c r="AJ178" s="285"/>
      <c r="AK178" s="273"/>
      <c r="AL178" s="273"/>
      <c r="AM178" s="273"/>
      <c r="AN178" s="273"/>
      <c r="AO178" s="273"/>
      <c r="AP178" s="125"/>
      <c r="AQ178" s="290">
        <f>IF(BD_Soumission!$AK178&gt;0,IF(BD_Soumission!$AL178&gt;0,BD_Soumission!$AO178*BD_Soumission!$AL178*BD_Soumission!$AP178,BD_Soumission!$AO178*BD_Soumission!$AP178),0)</f>
        <v>0</v>
      </c>
      <c r="AR178" s="285"/>
      <c r="AS178" s="273"/>
      <c r="AT178" s="273"/>
      <c r="AU178" s="273"/>
      <c r="AV178" s="273"/>
      <c r="AW178" s="273" t="str">
        <f>IF(BD_Soumission!$AS178&gt;0,(BD_Soumission!$AV178-BD_Soumission!$AU178)*24,"")</f>
        <v/>
      </c>
      <c r="AX178" s="125"/>
      <c r="AY178" s="290">
        <f>IF(BD_Soumission!$AS178&gt;0,IF(BD_Soumission!$AT178&gt;0,BD_Soumission!$AW178*BD_Soumission!$AT178*BD_Soumission!$AX178,BD_Soumission!$AW178*BD_Soumission!$AX178),0)</f>
        <v>0</v>
      </c>
      <c r="AZ178" s="285"/>
      <c r="BA178" s="273"/>
      <c r="BB178" s="273"/>
      <c r="BC178" s="273"/>
      <c r="BD178" s="273"/>
      <c r="BE178" s="273"/>
      <c r="BF178" s="125"/>
      <c r="BG178" s="290">
        <f>IF(BD_Soumission!$BA178&gt;0,IF(BD_Soumission!$BB178&gt;0,BD_Soumission!$BE178*BD_Soumission!$BB178*BD_Soumission!$BF178,BD_Soumission!$BE178*BD_Soumission!$BF178),0)</f>
        <v>0</v>
      </c>
      <c r="BH178" s="285"/>
      <c r="BI178" s="273"/>
      <c r="BJ178" s="273"/>
      <c r="BK178" s="273"/>
      <c r="BL178" s="273"/>
      <c r="BM178" s="273" t="str">
        <f>IF(BD_Soumission!$BI178&gt;0,(BD_Soumission!$BL178-BD_Soumission!$BK178)*24,"")</f>
        <v/>
      </c>
      <c r="BN178" s="125"/>
      <c r="BO178" s="290">
        <f>IF(BD_Soumission!$BI178&gt;0,IF(BD_Soumission!$BJ178&gt;0,BD_Soumission!$BM178*BD_Soumission!$BJ178*BD_Soumission!$BN178,BD_Soumission!$BM178*BD_Soumission!$BN178),0)</f>
        <v>0</v>
      </c>
      <c r="BP178" s="285"/>
      <c r="BQ178" s="273"/>
      <c r="BR178" s="273"/>
      <c r="BS178" s="273"/>
      <c r="BT178" s="273"/>
      <c r="BU178" s="273" t="str">
        <f>IF(BD_Soumission!$BQ178&gt;0,(BD_Soumission!$BT178-BD_Soumission!$BS178)*24,"")</f>
        <v/>
      </c>
      <c r="BV178" s="125"/>
      <c r="BW178" s="290" t="str">
        <f>IF(BD_Soumission!$BR178&gt;0,BD_Soumission!$BR178*BD_Soumission!$BU178*BD_Soumission!$BV178,IF(BD_Soumission!$BQ178&gt;0,BD_Soumission!$BU178*BD_Soumission!$BV178,""))</f>
        <v/>
      </c>
      <c r="BX178" s="285"/>
      <c r="BY178" s="273"/>
      <c r="BZ178" s="273"/>
      <c r="CA178" s="273"/>
      <c r="CB178" s="273"/>
      <c r="CC178" s="273" t="str">
        <f>IF(BD_Soumission!$BY178&gt;0,(BD_Soumission!$CB178-BD_Soumission!$CA178)*24,"")</f>
        <v/>
      </c>
      <c r="CD178" s="125"/>
      <c r="CE178" s="290">
        <f>IF(BD_Soumission!$BY178&gt;0,IF(BD_Soumission!$BZ178&gt;0,BD_Soumission!$CC178*BD_Soumission!$BZ178*BD_Soumission!$CD178,BD_Soumission!$CC178*BD_Soumission!$CD178),0)</f>
        <v>0</v>
      </c>
      <c r="CF178" s="285"/>
      <c r="CG178" s="273"/>
      <c r="CH178" s="273"/>
      <c r="CI178" s="273"/>
      <c r="CJ178" s="273"/>
      <c r="CK178" s="273" t="str">
        <f>IF(BD_Soumission!$CG178&gt;0,(BD_Soumission!$CJ178-BD_Soumission!$CI178)*24,"")</f>
        <v/>
      </c>
      <c r="CL178" s="125"/>
      <c r="CM178" s="290">
        <f>IF(BD_Soumission!$CG178&gt;0,IF(BD_Soumission!$CH178&gt;0,BD_Soumission!$CK178*BD_Soumission!$CH178*BD_Soumission!$CL178,BD_Soumission!$CK178*BD_Soumission!$CL178),0)</f>
        <v>0</v>
      </c>
      <c r="CN178" s="285"/>
      <c r="CO178" s="273"/>
      <c r="CP178" s="273"/>
      <c r="CQ178" s="273"/>
      <c r="CR178" s="273"/>
      <c r="CS178" s="273" t="str">
        <f>IF(BD_Soumission!$CO178&gt;0,(BD_Soumission!$CR178-BD_Soumission!$CQ178)*24,"")</f>
        <v/>
      </c>
      <c r="CT178" s="125"/>
      <c r="CU178" s="290">
        <f>IF(BD_Soumission!$CO178&gt;0,IF(BD_Soumission!$CP178&gt;0,BD_Soumission!$CS178*BD_Soumission!$CP178*BD_Soumission!$CT178,BD_Soumission!$CS178*BD_Soumission!$CT178),0)</f>
        <v>0</v>
      </c>
      <c r="CV178" s="285"/>
      <c r="CW178" s="273"/>
      <c r="CX178" s="273"/>
      <c r="CY178" s="273"/>
      <c r="CZ178" s="273"/>
      <c r="DA178" s="273" t="str">
        <f>IF(BD_Soumission!$CW178&gt;0,(BD_Soumission!$CZ178-BD_Soumission!$CY178)*24,"")</f>
        <v/>
      </c>
      <c r="DB178" s="125"/>
      <c r="DC178" s="290">
        <f>IF(BD_Soumission!$CW178&gt;0,IF(BD_Soumission!$CX178&gt;0,BD_Soumission!$DA178*BD_Soumission!$CX178*BD_Soumission!$DB178,BD_Soumission!$DA178*BD_Soumission!$DB178),0)</f>
        <v>0</v>
      </c>
      <c r="DD178" s="285"/>
      <c r="DE178" s="273"/>
      <c r="DF178" s="273"/>
      <c r="DG178" s="273"/>
      <c r="DH178" s="273"/>
      <c r="DI178" s="273" t="str">
        <f>IF(BD_Soumission!$DE178&gt;0,(BD_Soumission!$DH178-BD_Soumission!$DG178)*24,"")</f>
        <v/>
      </c>
      <c r="DJ178" s="125"/>
      <c r="DK178" s="290">
        <f>IF(BD_Soumission!$DE178&gt;0,IF(BD_Soumission!$DF178&gt;0,BD_Soumission!$DI178*BD_Soumission!$DF178*BD_Soumission!$DJ178,BD_Soumission!$DI178*BD_Soumission!$DJ178),0)</f>
        <v>0</v>
      </c>
      <c r="DL178" s="285"/>
      <c r="DM178" s="273"/>
      <c r="DN178" s="273"/>
      <c r="DO178" s="273"/>
      <c r="DP178" s="273"/>
      <c r="DQ178" s="273" t="str">
        <f>IF(BD_Soumission!$DM178&gt;0,(BD_Soumission!$DP178-BD_Soumission!$DO178)*24,"")</f>
        <v/>
      </c>
      <c r="DR178" s="125"/>
      <c r="DS178" s="290">
        <f>IF(BD_Soumission!$DM178&gt;0,IF(BD_Soumission!$DN178&gt;0,BD_Soumission!$DQ178*BD_Soumission!$DN178*BD_Soumission!$DR178,BD_Soumission!$DQ178*BD_Soumission!$DR178),0)</f>
        <v>0</v>
      </c>
      <c r="DT178" s="285"/>
      <c r="DU178" s="273"/>
      <c r="DV178" s="273"/>
      <c r="DW178" s="273"/>
      <c r="DX178" s="273"/>
      <c r="DY178" s="273" t="str">
        <f>IF(BD_Soumission!$DU178&gt;0,(BD_Soumission!$DX178-BD_Soumission!$DW178)*24,"")</f>
        <v/>
      </c>
      <c r="DZ178" s="125"/>
      <c r="EA178" s="290">
        <f>IF(BD_Soumission!$DU178&gt;0,IF(BD_Soumission!$DV178&gt;0,BD_Soumission!$DY178*BD_Soumission!$DV178*BD_Soumission!$DZ178,BD_Soumission!$DY178*BD_Soumission!$DZ178),0)</f>
        <v>0</v>
      </c>
      <c r="EB178" s="273"/>
      <c r="EC178" s="273"/>
      <c r="ED178" s="273"/>
      <c r="EE178" s="290">
        <f>BD_Soumission!$ED178*BD_Soumission!$EC178</f>
        <v>0</v>
      </c>
      <c r="EF178" s="273"/>
      <c r="EG178" s="273"/>
      <c r="EH178" s="273"/>
      <c r="EI178" s="290">
        <f>BD_Soumission!$EH178*BD_Soumission!$EG178</f>
        <v>0</v>
      </c>
      <c r="EJ178" s="273"/>
      <c r="EK178" s="273"/>
      <c r="EL178" s="273"/>
      <c r="EM178" s="290">
        <f>BD_Soumission!$EL178*BD_Soumission!$EK178</f>
        <v>0</v>
      </c>
      <c r="EN178" s="273"/>
      <c r="EO178" s="273"/>
      <c r="EP178" s="273"/>
      <c r="EQ178" s="290">
        <f>BD_Soumission!$EP178*BD_Soumission!$EO178</f>
        <v>0</v>
      </c>
      <c r="ER178" s="273"/>
      <c r="ES178" s="273"/>
      <c r="ET178" s="290">
        <f>IF(BD_Soumission!$ER178&gt;0,BD_Soumission!$ER178*BD_Soumission!$ES178,0)</f>
        <v>0</v>
      </c>
      <c r="EU178" s="273"/>
      <c r="EV178" s="273"/>
      <c r="EW178" s="290">
        <f>BD_Soumission!$EU178*0.09975</f>
        <v>0</v>
      </c>
      <c r="EX178" s="273"/>
      <c r="EY178" s="292" t="e">
        <f>VLOOKUP(BD_Soumission!$C178,Tableau12[],9,FALSE)</f>
        <v>#N/A</v>
      </c>
      <c r="EZ178" s="273"/>
    </row>
    <row r="179" spans="1:156" ht="18.75">
      <c r="D179" s="75"/>
      <c r="E179" t="e">
        <f>VLOOKUP(BD_Soumission!$C179,Tableau12[],6,FALSE)</f>
        <v>#N/A</v>
      </c>
      <c r="F179" t="e">
        <f>VLOOKUP(BD_Soumission!$C179,Tableau12[],93,FALSE)</f>
        <v>#N/A</v>
      </c>
      <c r="G179" t="e">
        <f>VLOOKUP(BD_Soumission!$C179,Tableau12[],2,FALSE)</f>
        <v>#N/A</v>
      </c>
      <c r="H179" t="e">
        <f>VLOOKUP(BD_Soumission!$G179,Tableau_client[],2,FALSE)</f>
        <v>#N/A</v>
      </c>
      <c r="I179" t="e">
        <f>VLOOKUP(BD_Soumission!$G179,Tableau_client[],3,FALSE)</f>
        <v>#N/A</v>
      </c>
      <c r="J179" t="e">
        <f>VLOOKUP(BD_Soumission!$G179,Tableau_client[],4,FALSE)</f>
        <v>#N/A</v>
      </c>
      <c r="K179" t="e">
        <f>VLOOKUP(BD_Soumission!$G179,Tableau_client[],6,FALSE)</f>
        <v>#N/A</v>
      </c>
      <c r="L179" t="e">
        <f>VLOOKUP(BD_Soumission!$C179,Tableau12[],44,FALSE)</f>
        <v>#N/A</v>
      </c>
      <c r="M179" t="e">
        <f>VLOOKUP(BD_Soumission!$C179,Tableau12[],45,FALSE)</f>
        <v>#N/A</v>
      </c>
      <c r="N179" t="e">
        <f>VLOOKUP(BD_Soumission!$G179,Tableau_client[],5,FALSE)</f>
        <v>#N/A</v>
      </c>
      <c r="O179" t="e">
        <f>VLOOKUP(BD_Soumission!$G179,Tableau_client[],7,FALSE)</f>
        <v>#N/A</v>
      </c>
      <c r="P179" t="e">
        <f>VLOOKUP(BD_Soumission!$C179,Tableau12[],7,FALSE)</f>
        <v>#N/A</v>
      </c>
      <c r="Q179" t="e">
        <f>VLOOKUP(BD_Soumission!$C179,Tableau12[],8,FALSE)</f>
        <v>#N/A</v>
      </c>
      <c r="R179" s="30"/>
      <c r="S179" t="e">
        <f>VLOOKUP(BD_Soumission!$C179,Tableau12[],3,FALSE)</f>
        <v>#N/A</v>
      </c>
      <c r="T179" s="75"/>
      <c r="Y179" t="str">
        <f>IF(BD_Soumission!$U179&gt;0,(BD_Soumission!$X179-BD_Soumission!$W179)*24,"")</f>
        <v/>
      </c>
      <c r="Z179" s="264"/>
      <c r="AA179" s="122" t="str">
        <f>IF(BD_Soumission!$U179&gt;0,BD_Soumission!$Z179*BD_Soumission!$Y179,"")</f>
        <v/>
      </c>
      <c r="AB179" s="75"/>
      <c r="AG179" t="str">
        <f>IF(BD_Soumission!$AC179&gt;0,(BD_Soumission!$AF179-BD_Soumission!$AE179)*24,"")</f>
        <v/>
      </c>
      <c r="AH179" s="125"/>
      <c r="AI179" s="122" t="str">
        <f>IF(BD_Soumission!$AC179&gt;0,BD_Soumission!$AH179*BD_Soumission!$AG179,"")</f>
        <v/>
      </c>
      <c r="AJ179" s="75"/>
      <c r="AP179" s="125"/>
      <c r="AQ179" s="122">
        <f>IF(BD_Soumission!$AK179&gt;0,IF(BD_Soumission!$AL179&gt;0,BD_Soumission!$AO179*BD_Soumission!$AL179*BD_Soumission!$AP179,BD_Soumission!$AO179*BD_Soumission!$AP179),0)</f>
        <v>0</v>
      </c>
      <c r="AR179" s="75"/>
      <c r="AW179" t="str">
        <f>IF(BD_Soumission!$AS179&gt;0,(BD_Soumission!$AV179-BD_Soumission!$AU179)*24,"")</f>
        <v/>
      </c>
      <c r="AX179" s="125"/>
      <c r="AY179" s="122">
        <f>IF(BD_Soumission!$AS179&gt;0,IF(BD_Soumission!$AT179&gt;0,BD_Soumission!$AW179*BD_Soumission!$AT179*BD_Soumission!$AX179,BD_Soumission!$AW179*BD_Soumission!$AX179),0)</f>
        <v>0</v>
      </c>
      <c r="AZ179" s="75"/>
      <c r="BF179" s="125"/>
      <c r="BG179" s="122">
        <f>IF(BD_Soumission!$BA179&gt;0,IF(BD_Soumission!$BB179&gt;0,BD_Soumission!$BE179*BD_Soumission!$BB179*BD_Soumission!$BF179,BD_Soumission!$BE179*BD_Soumission!$BF179),0)</f>
        <v>0</v>
      </c>
      <c r="BH179" s="75"/>
      <c r="BM179" t="str">
        <f>IF(BD_Soumission!$BI179&gt;0,(BD_Soumission!$BL179-BD_Soumission!$BK179)*24,"")</f>
        <v/>
      </c>
      <c r="BN179" s="125"/>
      <c r="BO179" s="122">
        <f>IF(BD_Soumission!$BI179&gt;0,IF(BD_Soumission!$BJ179&gt;0,BD_Soumission!$BM179*BD_Soumission!$BJ179*BD_Soumission!$BN179,BD_Soumission!$BM179*BD_Soumission!$BN179),0)</f>
        <v>0</v>
      </c>
      <c r="BP179" s="75"/>
      <c r="BU179" t="str">
        <f>IF(BD_Soumission!$BQ179&gt;0,(BD_Soumission!$BT179-BD_Soumission!$BS179)*24,"")</f>
        <v/>
      </c>
      <c r="BV179" s="125"/>
      <c r="BW179" s="122" t="str">
        <f>IF(BD_Soumission!$BR179&gt;0,BD_Soumission!$BR179*BD_Soumission!$BU179*BD_Soumission!$BV179,IF(BD_Soumission!$BQ179&gt;0,BD_Soumission!$BU179*BD_Soumission!$BV179,""))</f>
        <v/>
      </c>
      <c r="BX179" s="75"/>
      <c r="CC179" t="str">
        <f>IF(BD_Soumission!$BY179&gt;0,(BD_Soumission!$CB179-BD_Soumission!$CA179)*24,"")</f>
        <v/>
      </c>
      <c r="CD179" s="125"/>
      <c r="CE179" s="122">
        <f>IF(BD_Soumission!$BY179&gt;0,IF(BD_Soumission!$BZ179&gt;0,BD_Soumission!$CC179*BD_Soumission!$BZ179*BD_Soumission!$CD179,BD_Soumission!$CC179*BD_Soumission!$CD179),0)</f>
        <v>0</v>
      </c>
      <c r="CF179" s="75"/>
      <c r="CK179" t="str">
        <f>IF(BD_Soumission!$CG179&gt;0,(BD_Soumission!$CJ179-BD_Soumission!$CI179)*24,"")</f>
        <v/>
      </c>
      <c r="CL179" s="125"/>
      <c r="CM179" s="122">
        <f>IF(BD_Soumission!$CG179&gt;0,IF(BD_Soumission!$CH179&gt;0,BD_Soumission!$CK179*BD_Soumission!$CH179*BD_Soumission!$CL179,BD_Soumission!$CK179*BD_Soumission!$CL179),0)</f>
        <v>0</v>
      </c>
      <c r="CN179" s="75"/>
      <c r="CS179" t="str">
        <f>IF(BD_Soumission!$CO179&gt;0,(BD_Soumission!$CR179-BD_Soumission!$CQ179)*24,"")</f>
        <v/>
      </c>
      <c r="CT179" s="125"/>
      <c r="CU179" s="122">
        <f>IF(BD_Soumission!$CO179&gt;0,IF(BD_Soumission!$CP179&gt;0,BD_Soumission!$CS179*BD_Soumission!$CP179*BD_Soumission!$CT179,BD_Soumission!$CS179*BD_Soumission!$CT179),0)</f>
        <v>0</v>
      </c>
      <c r="CV179" s="75"/>
      <c r="DA179" t="str">
        <f>IF(BD_Soumission!$CW179&gt;0,(BD_Soumission!$CZ179-BD_Soumission!$CY179)*24,"")</f>
        <v/>
      </c>
      <c r="DB179" s="125"/>
      <c r="DC179" s="122">
        <f>IF(BD_Soumission!$CW179&gt;0,IF(BD_Soumission!$CX179&gt;0,BD_Soumission!$DA179*BD_Soumission!$CX179*BD_Soumission!$DB179,BD_Soumission!$DA179*BD_Soumission!$DB179),0)</f>
        <v>0</v>
      </c>
      <c r="DD179" s="75"/>
      <c r="DI179" t="str">
        <f>IF(BD_Soumission!$DE179&gt;0,(BD_Soumission!$DH179-BD_Soumission!$DG179)*24,"")</f>
        <v/>
      </c>
      <c r="DJ179" s="125"/>
      <c r="DK179" s="122">
        <f>IF(BD_Soumission!$DE179&gt;0,IF(BD_Soumission!$DF179&gt;0,BD_Soumission!$DI179*BD_Soumission!$DF179*BD_Soumission!$DJ179,BD_Soumission!$DI179*BD_Soumission!$DJ179),0)</f>
        <v>0</v>
      </c>
      <c r="DL179" s="75"/>
      <c r="DQ179" t="str">
        <f>IF(BD_Soumission!$DM179&gt;0,(BD_Soumission!$DP179-BD_Soumission!$DO179)*24,"")</f>
        <v/>
      </c>
      <c r="DR179" s="125"/>
      <c r="DS179" s="122">
        <f>IF(BD_Soumission!$DM179&gt;0,IF(BD_Soumission!$DN179&gt;0,BD_Soumission!$DQ179*BD_Soumission!$DN179*BD_Soumission!$DR179,BD_Soumission!$DQ179*BD_Soumission!$DR179),0)</f>
        <v>0</v>
      </c>
      <c r="DT179" s="75"/>
      <c r="DY179" t="str">
        <f>IF(BD_Soumission!$DU179&gt;0,(BD_Soumission!$DX179-BD_Soumission!$DW179)*24,"")</f>
        <v/>
      </c>
      <c r="DZ179" s="125"/>
      <c r="EA179" s="122">
        <f>IF(BD_Soumission!$DU179&gt;0,IF(BD_Soumission!$DV179&gt;0,BD_Soumission!$DY179*BD_Soumission!$DV179*BD_Soumission!$DZ179,BD_Soumission!$DY179*BD_Soumission!$DZ179),0)</f>
        <v>0</v>
      </c>
      <c r="EE179" s="122">
        <f>BD_Soumission!$ED179*BD_Soumission!$EC179</f>
        <v>0</v>
      </c>
      <c r="EI179" s="122">
        <f>BD_Soumission!$EH179*BD_Soumission!$EG179</f>
        <v>0</v>
      </c>
      <c r="EM179" s="122">
        <f>BD_Soumission!$EL179*BD_Soumission!$EK179</f>
        <v>0</v>
      </c>
      <c r="EQ179" s="122">
        <f>BD_Soumission!$EP179*BD_Soumission!$EO179</f>
        <v>0</v>
      </c>
      <c r="ET179" s="122">
        <f>IF(BD_Soumission!$ER179&gt;0,BD_Soumission!$ER179*BD_Soumission!$ES179,0)</f>
        <v>0</v>
      </c>
      <c r="EW179" s="122">
        <f>BD_Soumission!$EU179*0.09975</f>
        <v>0</v>
      </c>
      <c r="EY179" s="47" t="e">
        <f>VLOOKUP(BD_Soumission!$C179,Tableau12[],9,FALSE)</f>
        <v>#N/A</v>
      </c>
    </row>
    <row r="180" spans="1:156" ht="18.75">
      <c r="A180" s="273"/>
      <c r="B180" s="273"/>
      <c r="C180" s="273"/>
      <c r="D180" s="285"/>
      <c r="E180" s="273" t="e">
        <f>VLOOKUP(BD_Soumission!$C180,Tableau12[],6,FALSE)</f>
        <v>#N/A</v>
      </c>
      <c r="F180" s="273" t="e">
        <f>VLOOKUP(BD_Soumission!$C180,Tableau12[],93,FALSE)</f>
        <v>#N/A</v>
      </c>
      <c r="G180" s="273" t="e">
        <f>VLOOKUP(BD_Soumission!$C180,Tableau12[],2,FALSE)</f>
        <v>#N/A</v>
      </c>
      <c r="H180" s="273" t="e">
        <f>VLOOKUP(BD_Soumission!$G180,Tableau_client[],2,FALSE)</f>
        <v>#N/A</v>
      </c>
      <c r="I180" s="273" t="e">
        <f>VLOOKUP(BD_Soumission!$G180,Tableau_client[],3,FALSE)</f>
        <v>#N/A</v>
      </c>
      <c r="J180" s="273" t="e">
        <f>VLOOKUP(BD_Soumission!$G180,Tableau_client[],4,FALSE)</f>
        <v>#N/A</v>
      </c>
      <c r="K180" s="273" t="e">
        <f>VLOOKUP(BD_Soumission!$G180,Tableau_client[],6,FALSE)</f>
        <v>#N/A</v>
      </c>
      <c r="L180" s="273" t="e">
        <f>VLOOKUP(BD_Soumission!$C180,Tableau12[],44,FALSE)</f>
        <v>#N/A</v>
      </c>
      <c r="M180" s="273" t="e">
        <f>VLOOKUP(BD_Soumission!$C180,Tableau12[],45,FALSE)</f>
        <v>#N/A</v>
      </c>
      <c r="N180" s="273" t="e">
        <f>VLOOKUP(BD_Soumission!$G180,Tableau_client[],5,FALSE)</f>
        <v>#N/A</v>
      </c>
      <c r="O180" s="273" t="e">
        <f>VLOOKUP(BD_Soumission!$G180,Tableau_client[],7,FALSE)</f>
        <v>#N/A</v>
      </c>
      <c r="P180" s="273" t="e">
        <f>VLOOKUP(BD_Soumission!$C180,Tableau12[],7,FALSE)</f>
        <v>#N/A</v>
      </c>
      <c r="Q180" s="273" t="e">
        <f>VLOOKUP(BD_Soumission!$C180,Tableau12[],8,FALSE)</f>
        <v>#N/A</v>
      </c>
      <c r="R180" s="286"/>
      <c r="S180" s="273" t="e">
        <f>VLOOKUP(BD_Soumission!$C180,Tableau12[],3,FALSE)</f>
        <v>#N/A</v>
      </c>
      <c r="T180" s="285"/>
      <c r="U180" s="273"/>
      <c r="V180" s="273"/>
      <c r="W180" s="273"/>
      <c r="X180" s="273"/>
      <c r="Y180" s="273" t="str">
        <f>IF(BD_Soumission!$U180&gt;0,(BD_Soumission!$X180-BD_Soumission!$W180)*24,"")</f>
        <v/>
      </c>
      <c r="Z180" s="264"/>
      <c r="AA180" s="290" t="str">
        <f>IF(BD_Soumission!$U180&gt;0,BD_Soumission!$Z180*BD_Soumission!$Y180,"")</f>
        <v/>
      </c>
      <c r="AB180" s="285"/>
      <c r="AC180" s="273"/>
      <c r="AD180" s="273"/>
      <c r="AE180" s="273"/>
      <c r="AF180" s="273"/>
      <c r="AG180" s="273" t="str">
        <f>IF(BD_Soumission!$AC180&gt;0,(BD_Soumission!$AF180-BD_Soumission!$AE180)*24,"")</f>
        <v/>
      </c>
      <c r="AH180" s="125"/>
      <c r="AI180" s="290" t="str">
        <f>IF(BD_Soumission!$AC180&gt;0,BD_Soumission!$AH180*BD_Soumission!$AG180,"")</f>
        <v/>
      </c>
      <c r="AJ180" s="285"/>
      <c r="AK180" s="273"/>
      <c r="AL180" s="273"/>
      <c r="AM180" s="273"/>
      <c r="AN180" s="273"/>
      <c r="AO180" s="273"/>
      <c r="AP180" s="125"/>
      <c r="AQ180" s="290">
        <f>IF(BD_Soumission!$AK180&gt;0,IF(BD_Soumission!$AL180&gt;0,BD_Soumission!$AO180*BD_Soumission!$AL180*BD_Soumission!$AP180,BD_Soumission!$AO180*BD_Soumission!$AP180),0)</f>
        <v>0</v>
      </c>
      <c r="AR180" s="285"/>
      <c r="AS180" s="273"/>
      <c r="AT180" s="273"/>
      <c r="AU180" s="273"/>
      <c r="AV180" s="273"/>
      <c r="AW180" s="273" t="str">
        <f>IF(BD_Soumission!$AS180&gt;0,(BD_Soumission!$AV180-BD_Soumission!$AU180)*24,"")</f>
        <v/>
      </c>
      <c r="AX180" s="125"/>
      <c r="AY180" s="290">
        <f>IF(BD_Soumission!$AS180&gt;0,IF(BD_Soumission!$AT180&gt;0,BD_Soumission!$AW180*BD_Soumission!$AT180*BD_Soumission!$AX180,BD_Soumission!$AW180*BD_Soumission!$AX180),0)</f>
        <v>0</v>
      </c>
      <c r="AZ180" s="285"/>
      <c r="BA180" s="273"/>
      <c r="BB180" s="273"/>
      <c r="BC180" s="273"/>
      <c r="BD180" s="273"/>
      <c r="BE180" s="273"/>
      <c r="BF180" s="125"/>
      <c r="BG180" s="290">
        <f>IF(BD_Soumission!$BA180&gt;0,IF(BD_Soumission!$BB180&gt;0,BD_Soumission!$BE180*BD_Soumission!$BB180*BD_Soumission!$BF180,BD_Soumission!$BE180*BD_Soumission!$BF180),0)</f>
        <v>0</v>
      </c>
      <c r="BH180" s="285"/>
      <c r="BI180" s="273"/>
      <c r="BJ180" s="273"/>
      <c r="BK180" s="273"/>
      <c r="BL180" s="273"/>
      <c r="BM180" s="273" t="str">
        <f>IF(BD_Soumission!$BI180&gt;0,(BD_Soumission!$BL180-BD_Soumission!$BK180)*24,"")</f>
        <v/>
      </c>
      <c r="BN180" s="125"/>
      <c r="BO180" s="290">
        <f>IF(BD_Soumission!$BI180&gt;0,IF(BD_Soumission!$BJ180&gt;0,BD_Soumission!$BM180*BD_Soumission!$BJ180*BD_Soumission!$BN180,BD_Soumission!$BM180*BD_Soumission!$BN180),0)</f>
        <v>0</v>
      </c>
      <c r="BP180" s="285"/>
      <c r="BQ180" s="273"/>
      <c r="BR180" s="273"/>
      <c r="BS180" s="273"/>
      <c r="BT180" s="273"/>
      <c r="BU180" s="273" t="str">
        <f>IF(BD_Soumission!$BQ180&gt;0,(BD_Soumission!$BT180-BD_Soumission!$BS180)*24,"")</f>
        <v/>
      </c>
      <c r="BV180" s="125"/>
      <c r="BW180" s="290" t="str">
        <f>IF(BD_Soumission!$BR180&gt;0,BD_Soumission!$BR180*BD_Soumission!$BU180*BD_Soumission!$BV180,IF(BD_Soumission!$BQ180&gt;0,BD_Soumission!$BU180*BD_Soumission!$BV180,""))</f>
        <v/>
      </c>
      <c r="BX180" s="285"/>
      <c r="BY180" s="273"/>
      <c r="BZ180" s="273"/>
      <c r="CA180" s="273"/>
      <c r="CB180" s="273"/>
      <c r="CC180" s="273" t="str">
        <f>IF(BD_Soumission!$BY180&gt;0,(BD_Soumission!$CB180-BD_Soumission!$CA180)*24,"")</f>
        <v/>
      </c>
      <c r="CD180" s="125"/>
      <c r="CE180" s="290">
        <f>IF(BD_Soumission!$BY180&gt;0,IF(BD_Soumission!$BZ180&gt;0,BD_Soumission!$CC180*BD_Soumission!$BZ180*BD_Soumission!$CD180,BD_Soumission!$CC180*BD_Soumission!$CD180),0)</f>
        <v>0</v>
      </c>
      <c r="CF180" s="285"/>
      <c r="CG180" s="273"/>
      <c r="CH180" s="273"/>
      <c r="CI180" s="273"/>
      <c r="CJ180" s="273"/>
      <c r="CK180" s="273" t="str">
        <f>IF(BD_Soumission!$CG180&gt;0,(BD_Soumission!$CJ180-BD_Soumission!$CI180)*24,"")</f>
        <v/>
      </c>
      <c r="CL180" s="125"/>
      <c r="CM180" s="290">
        <f>IF(BD_Soumission!$CG180&gt;0,IF(BD_Soumission!$CH180&gt;0,BD_Soumission!$CK180*BD_Soumission!$CH180*BD_Soumission!$CL180,BD_Soumission!$CK180*BD_Soumission!$CL180),0)</f>
        <v>0</v>
      </c>
      <c r="CN180" s="285"/>
      <c r="CO180" s="273"/>
      <c r="CP180" s="273"/>
      <c r="CQ180" s="273"/>
      <c r="CR180" s="273"/>
      <c r="CS180" s="273" t="str">
        <f>IF(BD_Soumission!$CO180&gt;0,(BD_Soumission!$CR180-BD_Soumission!$CQ180)*24,"")</f>
        <v/>
      </c>
      <c r="CT180" s="125"/>
      <c r="CU180" s="290">
        <f>IF(BD_Soumission!$CO180&gt;0,IF(BD_Soumission!$CP180&gt;0,BD_Soumission!$CS180*BD_Soumission!$CP180*BD_Soumission!$CT180,BD_Soumission!$CS180*BD_Soumission!$CT180),0)</f>
        <v>0</v>
      </c>
      <c r="CV180" s="285"/>
      <c r="CW180" s="273"/>
      <c r="CX180" s="273"/>
      <c r="CY180" s="273"/>
      <c r="CZ180" s="273"/>
      <c r="DA180" s="273" t="str">
        <f>IF(BD_Soumission!$CW180&gt;0,(BD_Soumission!$CZ180-BD_Soumission!$CY180)*24,"")</f>
        <v/>
      </c>
      <c r="DB180" s="125"/>
      <c r="DC180" s="290">
        <f>IF(BD_Soumission!$CW180&gt;0,IF(BD_Soumission!$CX180&gt;0,BD_Soumission!$DA180*BD_Soumission!$CX180*BD_Soumission!$DB180,BD_Soumission!$DA180*BD_Soumission!$DB180),0)</f>
        <v>0</v>
      </c>
      <c r="DD180" s="285"/>
      <c r="DE180" s="273"/>
      <c r="DF180" s="273"/>
      <c r="DG180" s="273"/>
      <c r="DH180" s="273"/>
      <c r="DI180" s="273" t="str">
        <f>IF(BD_Soumission!$DE180&gt;0,(BD_Soumission!$DH180-BD_Soumission!$DG180)*24,"")</f>
        <v/>
      </c>
      <c r="DJ180" s="125"/>
      <c r="DK180" s="290">
        <f>IF(BD_Soumission!$DE180&gt;0,IF(BD_Soumission!$DF180&gt;0,BD_Soumission!$DI180*BD_Soumission!$DF180*BD_Soumission!$DJ180,BD_Soumission!$DI180*BD_Soumission!$DJ180),0)</f>
        <v>0</v>
      </c>
      <c r="DL180" s="285"/>
      <c r="DM180" s="273"/>
      <c r="DN180" s="273"/>
      <c r="DO180" s="273"/>
      <c r="DP180" s="273"/>
      <c r="DQ180" s="273" t="str">
        <f>IF(BD_Soumission!$DM180&gt;0,(BD_Soumission!$DP180-BD_Soumission!$DO180)*24,"")</f>
        <v/>
      </c>
      <c r="DR180" s="125"/>
      <c r="DS180" s="290">
        <f>IF(BD_Soumission!$DM180&gt;0,IF(BD_Soumission!$DN180&gt;0,BD_Soumission!$DQ180*BD_Soumission!$DN180*BD_Soumission!$DR180,BD_Soumission!$DQ180*BD_Soumission!$DR180),0)</f>
        <v>0</v>
      </c>
      <c r="DT180" s="285"/>
      <c r="DU180" s="273"/>
      <c r="DV180" s="273"/>
      <c r="DW180" s="273"/>
      <c r="DX180" s="273"/>
      <c r="DY180" s="273" t="str">
        <f>IF(BD_Soumission!$DU180&gt;0,(BD_Soumission!$DX180-BD_Soumission!$DW180)*24,"")</f>
        <v/>
      </c>
      <c r="DZ180" s="125"/>
      <c r="EA180" s="290">
        <f>IF(BD_Soumission!$DU180&gt;0,IF(BD_Soumission!$DV180&gt;0,BD_Soumission!$DY180*BD_Soumission!$DV180*BD_Soumission!$DZ180,BD_Soumission!$DY180*BD_Soumission!$DZ180),0)</f>
        <v>0</v>
      </c>
      <c r="EB180" s="273"/>
      <c r="EC180" s="273"/>
      <c r="ED180" s="273"/>
      <c r="EE180" s="290">
        <f>BD_Soumission!$ED180*BD_Soumission!$EC180</f>
        <v>0</v>
      </c>
      <c r="EF180" s="273"/>
      <c r="EG180" s="273"/>
      <c r="EH180" s="273"/>
      <c r="EI180" s="290">
        <f>BD_Soumission!$EH180*BD_Soumission!$EG180</f>
        <v>0</v>
      </c>
      <c r="EJ180" s="273"/>
      <c r="EK180" s="273"/>
      <c r="EL180" s="273"/>
      <c r="EM180" s="290">
        <f>BD_Soumission!$EL180*BD_Soumission!$EK180</f>
        <v>0</v>
      </c>
      <c r="EN180" s="273"/>
      <c r="EO180" s="273"/>
      <c r="EP180" s="273"/>
      <c r="EQ180" s="290">
        <f>BD_Soumission!$EP180*BD_Soumission!$EO180</f>
        <v>0</v>
      </c>
      <c r="ER180" s="273"/>
      <c r="ES180" s="273"/>
      <c r="ET180" s="290">
        <f>IF(BD_Soumission!$ER180&gt;0,BD_Soumission!$ER180*BD_Soumission!$ES180,0)</f>
        <v>0</v>
      </c>
      <c r="EU180" s="273"/>
      <c r="EV180" s="273"/>
      <c r="EW180" s="290">
        <f>BD_Soumission!$EU180*0.09975</f>
        <v>0</v>
      </c>
      <c r="EX180" s="273"/>
      <c r="EY180" s="292" t="e">
        <f>VLOOKUP(BD_Soumission!$C180,Tableau12[],9,FALSE)</f>
        <v>#N/A</v>
      </c>
      <c r="EZ180" s="273"/>
    </row>
    <row r="181" spans="1:156" ht="18.75">
      <c r="D181" s="75"/>
      <c r="E181" t="e">
        <f>VLOOKUP(BD_Soumission!$C181,Tableau12[],6,FALSE)</f>
        <v>#N/A</v>
      </c>
      <c r="F181" t="e">
        <f>VLOOKUP(BD_Soumission!$C181,Tableau12[],93,FALSE)</f>
        <v>#N/A</v>
      </c>
      <c r="G181" t="e">
        <f>VLOOKUP(BD_Soumission!$C181,Tableau12[],2,FALSE)</f>
        <v>#N/A</v>
      </c>
      <c r="H181" t="e">
        <f>VLOOKUP(BD_Soumission!$G181,Tableau_client[],2,FALSE)</f>
        <v>#N/A</v>
      </c>
      <c r="I181" t="e">
        <f>VLOOKUP(BD_Soumission!$G181,Tableau_client[],3,FALSE)</f>
        <v>#N/A</v>
      </c>
      <c r="J181" t="e">
        <f>VLOOKUP(BD_Soumission!$G181,Tableau_client[],4,FALSE)</f>
        <v>#N/A</v>
      </c>
      <c r="K181" t="e">
        <f>VLOOKUP(BD_Soumission!$G181,Tableau_client[],6,FALSE)</f>
        <v>#N/A</v>
      </c>
      <c r="L181" t="e">
        <f>VLOOKUP(BD_Soumission!$C181,Tableau12[],44,FALSE)</f>
        <v>#N/A</v>
      </c>
      <c r="M181" t="e">
        <f>VLOOKUP(BD_Soumission!$C181,Tableau12[],45,FALSE)</f>
        <v>#N/A</v>
      </c>
      <c r="N181" t="e">
        <f>VLOOKUP(BD_Soumission!$G181,Tableau_client[],5,FALSE)</f>
        <v>#N/A</v>
      </c>
      <c r="O181" t="e">
        <f>VLOOKUP(BD_Soumission!$G181,Tableau_client[],7,FALSE)</f>
        <v>#N/A</v>
      </c>
      <c r="P181" t="e">
        <f>VLOOKUP(BD_Soumission!$C181,Tableau12[],7,FALSE)</f>
        <v>#N/A</v>
      </c>
      <c r="Q181" t="e">
        <f>VLOOKUP(BD_Soumission!$C181,Tableau12[],8,FALSE)</f>
        <v>#N/A</v>
      </c>
      <c r="R181" s="30"/>
      <c r="S181" t="e">
        <f>VLOOKUP(BD_Soumission!$C181,Tableau12[],3,FALSE)</f>
        <v>#N/A</v>
      </c>
      <c r="T181" s="75"/>
      <c r="Y181" t="str">
        <f>IF(BD_Soumission!$U181&gt;0,(BD_Soumission!$X181-BD_Soumission!$W181)*24,"")</f>
        <v/>
      </c>
      <c r="Z181" s="264"/>
      <c r="AA181" s="122" t="str">
        <f>IF(BD_Soumission!$U181&gt;0,BD_Soumission!$Z181*BD_Soumission!$Y181,"")</f>
        <v/>
      </c>
      <c r="AB181" s="75"/>
      <c r="AG181" t="str">
        <f>IF(BD_Soumission!$AC181&gt;0,(BD_Soumission!$AF181-BD_Soumission!$AE181)*24,"")</f>
        <v/>
      </c>
      <c r="AH181" s="125"/>
      <c r="AI181" s="122" t="str">
        <f>IF(BD_Soumission!$AC181&gt;0,BD_Soumission!$AH181*BD_Soumission!$AG181,"")</f>
        <v/>
      </c>
      <c r="AJ181" s="75"/>
      <c r="AP181" s="125"/>
      <c r="AQ181" s="122">
        <f>IF(BD_Soumission!$AK181&gt;0,IF(BD_Soumission!$AL181&gt;0,BD_Soumission!$AO181*BD_Soumission!$AL181*BD_Soumission!$AP181,BD_Soumission!$AO181*BD_Soumission!$AP181),0)</f>
        <v>0</v>
      </c>
      <c r="AR181" s="75"/>
      <c r="AW181" t="str">
        <f>IF(BD_Soumission!$AS181&gt;0,(BD_Soumission!$AV181-BD_Soumission!$AU181)*24,"")</f>
        <v/>
      </c>
      <c r="AX181" s="125"/>
      <c r="AY181" s="122">
        <f>IF(BD_Soumission!$AS181&gt;0,IF(BD_Soumission!$AT181&gt;0,BD_Soumission!$AW181*BD_Soumission!$AT181*BD_Soumission!$AX181,BD_Soumission!$AW181*BD_Soumission!$AX181),0)</f>
        <v>0</v>
      </c>
      <c r="AZ181" s="75"/>
      <c r="BF181" s="125"/>
      <c r="BG181" s="122">
        <f>IF(BD_Soumission!$BA181&gt;0,IF(BD_Soumission!$BB181&gt;0,BD_Soumission!$BE181*BD_Soumission!$BB181*BD_Soumission!$BF181,BD_Soumission!$BE181*BD_Soumission!$BF181),0)</f>
        <v>0</v>
      </c>
      <c r="BH181" s="75"/>
      <c r="BM181" t="str">
        <f>IF(BD_Soumission!$BI181&gt;0,(BD_Soumission!$BL181-BD_Soumission!$BK181)*24,"")</f>
        <v/>
      </c>
      <c r="BN181" s="125"/>
      <c r="BO181" s="122">
        <f>IF(BD_Soumission!$BI181&gt;0,IF(BD_Soumission!$BJ181&gt;0,BD_Soumission!$BM181*BD_Soumission!$BJ181*BD_Soumission!$BN181,BD_Soumission!$BM181*BD_Soumission!$BN181),0)</f>
        <v>0</v>
      </c>
      <c r="BP181" s="75"/>
      <c r="BU181" t="str">
        <f>IF(BD_Soumission!$BQ181&gt;0,(BD_Soumission!$BT181-BD_Soumission!$BS181)*24,"")</f>
        <v/>
      </c>
      <c r="BV181" s="125"/>
      <c r="BW181" s="122" t="str">
        <f>IF(BD_Soumission!$BR181&gt;0,BD_Soumission!$BR181*BD_Soumission!$BU181*BD_Soumission!$BV181,IF(BD_Soumission!$BQ181&gt;0,BD_Soumission!$BU181*BD_Soumission!$BV181,""))</f>
        <v/>
      </c>
      <c r="BX181" s="75"/>
      <c r="CC181" t="str">
        <f>IF(BD_Soumission!$BY181&gt;0,(BD_Soumission!$CB181-BD_Soumission!$CA181)*24,"")</f>
        <v/>
      </c>
      <c r="CD181" s="125"/>
      <c r="CE181" s="122">
        <f>IF(BD_Soumission!$BY181&gt;0,IF(BD_Soumission!$BZ181&gt;0,BD_Soumission!$CC181*BD_Soumission!$BZ181*BD_Soumission!$CD181,BD_Soumission!$CC181*BD_Soumission!$CD181),0)</f>
        <v>0</v>
      </c>
      <c r="CF181" s="75"/>
      <c r="CK181" t="str">
        <f>IF(BD_Soumission!$CG181&gt;0,(BD_Soumission!$CJ181-BD_Soumission!$CI181)*24,"")</f>
        <v/>
      </c>
      <c r="CL181" s="125"/>
      <c r="CM181" s="122">
        <f>IF(BD_Soumission!$CG181&gt;0,IF(BD_Soumission!$CH181&gt;0,BD_Soumission!$CK181*BD_Soumission!$CH181*BD_Soumission!$CL181,BD_Soumission!$CK181*BD_Soumission!$CL181),0)</f>
        <v>0</v>
      </c>
      <c r="CN181" s="75"/>
      <c r="CS181" t="str">
        <f>IF(BD_Soumission!$CO181&gt;0,(BD_Soumission!$CR181-BD_Soumission!$CQ181)*24,"")</f>
        <v/>
      </c>
      <c r="CT181" s="125"/>
      <c r="CU181" s="122">
        <f>IF(BD_Soumission!$CO181&gt;0,IF(BD_Soumission!$CP181&gt;0,BD_Soumission!$CS181*BD_Soumission!$CP181*BD_Soumission!$CT181,BD_Soumission!$CS181*BD_Soumission!$CT181),0)</f>
        <v>0</v>
      </c>
      <c r="CV181" s="75"/>
      <c r="DA181" t="str">
        <f>IF(BD_Soumission!$CW181&gt;0,(BD_Soumission!$CZ181-BD_Soumission!$CY181)*24,"")</f>
        <v/>
      </c>
      <c r="DB181" s="125"/>
      <c r="DC181" s="122">
        <f>IF(BD_Soumission!$CW181&gt;0,IF(BD_Soumission!$CX181&gt;0,BD_Soumission!$DA181*BD_Soumission!$CX181*BD_Soumission!$DB181,BD_Soumission!$DA181*BD_Soumission!$DB181),0)</f>
        <v>0</v>
      </c>
      <c r="DD181" s="75"/>
      <c r="DI181" t="str">
        <f>IF(BD_Soumission!$DE181&gt;0,(BD_Soumission!$DH181-BD_Soumission!$DG181)*24,"")</f>
        <v/>
      </c>
      <c r="DJ181" s="125"/>
      <c r="DK181" s="122">
        <f>IF(BD_Soumission!$DE181&gt;0,IF(BD_Soumission!$DF181&gt;0,BD_Soumission!$DI181*BD_Soumission!$DF181*BD_Soumission!$DJ181,BD_Soumission!$DI181*BD_Soumission!$DJ181),0)</f>
        <v>0</v>
      </c>
      <c r="DL181" s="75"/>
      <c r="DQ181" t="str">
        <f>IF(BD_Soumission!$DM181&gt;0,(BD_Soumission!$DP181-BD_Soumission!$DO181)*24,"")</f>
        <v/>
      </c>
      <c r="DR181" s="125"/>
      <c r="DS181" s="122">
        <f>IF(BD_Soumission!$DM181&gt;0,IF(BD_Soumission!$DN181&gt;0,BD_Soumission!$DQ181*BD_Soumission!$DN181*BD_Soumission!$DR181,BD_Soumission!$DQ181*BD_Soumission!$DR181),0)</f>
        <v>0</v>
      </c>
      <c r="DT181" s="75"/>
      <c r="DY181" t="str">
        <f>IF(BD_Soumission!$DU181&gt;0,(BD_Soumission!$DX181-BD_Soumission!$DW181)*24,"")</f>
        <v/>
      </c>
      <c r="DZ181" s="125"/>
      <c r="EA181" s="122">
        <f>IF(BD_Soumission!$DU181&gt;0,IF(BD_Soumission!$DV181&gt;0,BD_Soumission!$DY181*BD_Soumission!$DV181*BD_Soumission!$DZ181,BD_Soumission!$DY181*BD_Soumission!$DZ181),0)</f>
        <v>0</v>
      </c>
      <c r="EE181" s="122">
        <f>BD_Soumission!$ED181*BD_Soumission!$EC181</f>
        <v>0</v>
      </c>
      <c r="EI181" s="122">
        <f>BD_Soumission!$EH181*BD_Soumission!$EG181</f>
        <v>0</v>
      </c>
      <c r="EM181" s="122">
        <f>BD_Soumission!$EL181*BD_Soumission!$EK181</f>
        <v>0</v>
      </c>
      <c r="EQ181" s="122">
        <f>BD_Soumission!$EP181*BD_Soumission!$EO181</f>
        <v>0</v>
      </c>
      <c r="ET181" s="122">
        <f>IF(BD_Soumission!$ER181&gt;0,BD_Soumission!$ER181*BD_Soumission!$ES181,0)</f>
        <v>0</v>
      </c>
      <c r="EW181" s="122">
        <f>BD_Soumission!$EU181*0.09975</f>
        <v>0</v>
      </c>
      <c r="EY181" s="47" t="e">
        <f>VLOOKUP(BD_Soumission!$C181,Tableau12[],9,FALSE)</f>
        <v>#N/A</v>
      </c>
    </row>
    <row r="182" spans="1:156" ht="18.75">
      <c r="A182" s="273"/>
      <c r="B182" s="273"/>
      <c r="C182" s="273"/>
      <c r="D182" s="285"/>
      <c r="E182" s="273" t="e">
        <f>VLOOKUP(BD_Soumission!$C182,Tableau12[],6,FALSE)</f>
        <v>#N/A</v>
      </c>
      <c r="F182" s="273" t="e">
        <f>VLOOKUP(BD_Soumission!$C182,Tableau12[],93,FALSE)</f>
        <v>#N/A</v>
      </c>
      <c r="G182" s="273" t="e">
        <f>VLOOKUP(BD_Soumission!$C182,Tableau12[],2,FALSE)</f>
        <v>#N/A</v>
      </c>
      <c r="H182" s="273" t="e">
        <f>VLOOKUP(BD_Soumission!$G182,Tableau_client[],2,FALSE)</f>
        <v>#N/A</v>
      </c>
      <c r="I182" s="273" t="e">
        <f>VLOOKUP(BD_Soumission!$G182,Tableau_client[],3,FALSE)</f>
        <v>#N/A</v>
      </c>
      <c r="J182" s="273" t="e">
        <f>VLOOKUP(BD_Soumission!$G182,Tableau_client[],4,FALSE)</f>
        <v>#N/A</v>
      </c>
      <c r="K182" s="273" t="e">
        <f>VLOOKUP(BD_Soumission!$G182,Tableau_client[],6,FALSE)</f>
        <v>#N/A</v>
      </c>
      <c r="L182" s="273" t="e">
        <f>VLOOKUP(BD_Soumission!$C182,Tableau12[],44,FALSE)</f>
        <v>#N/A</v>
      </c>
      <c r="M182" s="273" t="e">
        <f>VLOOKUP(BD_Soumission!$C182,Tableau12[],45,FALSE)</f>
        <v>#N/A</v>
      </c>
      <c r="N182" s="273" t="e">
        <f>VLOOKUP(BD_Soumission!$G182,Tableau_client[],5,FALSE)</f>
        <v>#N/A</v>
      </c>
      <c r="O182" s="273" t="e">
        <f>VLOOKUP(BD_Soumission!$G182,Tableau_client[],7,FALSE)</f>
        <v>#N/A</v>
      </c>
      <c r="P182" s="273" t="e">
        <f>VLOOKUP(BD_Soumission!$C182,Tableau12[],7,FALSE)</f>
        <v>#N/A</v>
      </c>
      <c r="Q182" s="273" t="e">
        <f>VLOOKUP(BD_Soumission!$C182,Tableau12[],8,FALSE)</f>
        <v>#N/A</v>
      </c>
      <c r="R182" s="286"/>
      <c r="S182" s="273" t="e">
        <f>VLOOKUP(BD_Soumission!$C182,Tableau12[],3,FALSE)</f>
        <v>#N/A</v>
      </c>
      <c r="T182" s="285"/>
      <c r="U182" s="273"/>
      <c r="V182" s="273"/>
      <c r="W182" s="273"/>
      <c r="X182" s="273"/>
      <c r="Y182" s="273" t="str">
        <f>IF(BD_Soumission!$U182&gt;0,(BD_Soumission!$X182-BD_Soumission!$W182)*24,"")</f>
        <v/>
      </c>
      <c r="Z182" s="264"/>
      <c r="AA182" s="290" t="str">
        <f>IF(BD_Soumission!$U182&gt;0,BD_Soumission!$Z182*BD_Soumission!$Y182,"")</f>
        <v/>
      </c>
      <c r="AB182" s="285"/>
      <c r="AC182" s="273"/>
      <c r="AD182" s="273"/>
      <c r="AE182" s="273"/>
      <c r="AF182" s="273"/>
      <c r="AG182" s="273" t="str">
        <f>IF(BD_Soumission!$AC182&gt;0,(BD_Soumission!$AF182-BD_Soumission!$AE182)*24,"")</f>
        <v/>
      </c>
      <c r="AH182" s="125"/>
      <c r="AI182" s="290" t="str">
        <f>IF(BD_Soumission!$AC182&gt;0,BD_Soumission!$AH182*BD_Soumission!$AG182,"")</f>
        <v/>
      </c>
      <c r="AJ182" s="285"/>
      <c r="AK182" s="273"/>
      <c r="AL182" s="273"/>
      <c r="AM182" s="273"/>
      <c r="AN182" s="273"/>
      <c r="AO182" s="273"/>
      <c r="AP182" s="125"/>
      <c r="AQ182" s="290">
        <f>IF(BD_Soumission!$AK182&gt;0,IF(BD_Soumission!$AL182&gt;0,BD_Soumission!$AO182*BD_Soumission!$AL182*BD_Soumission!$AP182,BD_Soumission!$AO182*BD_Soumission!$AP182),0)</f>
        <v>0</v>
      </c>
      <c r="AR182" s="285"/>
      <c r="AS182" s="273"/>
      <c r="AT182" s="273"/>
      <c r="AU182" s="273"/>
      <c r="AV182" s="273"/>
      <c r="AW182" s="273" t="str">
        <f>IF(BD_Soumission!$AS182&gt;0,(BD_Soumission!$AV182-BD_Soumission!$AU182)*24,"")</f>
        <v/>
      </c>
      <c r="AX182" s="125"/>
      <c r="AY182" s="290">
        <f>IF(BD_Soumission!$AS182&gt;0,IF(BD_Soumission!$AT182&gt;0,BD_Soumission!$AW182*BD_Soumission!$AT182*BD_Soumission!$AX182,BD_Soumission!$AW182*BD_Soumission!$AX182),0)</f>
        <v>0</v>
      </c>
      <c r="AZ182" s="285"/>
      <c r="BA182" s="273"/>
      <c r="BB182" s="273"/>
      <c r="BC182" s="273"/>
      <c r="BD182" s="273"/>
      <c r="BE182" s="273"/>
      <c r="BF182" s="125"/>
      <c r="BG182" s="290">
        <f>IF(BD_Soumission!$BA182&gt;0,IF(BD_Soumission!$BB182&gt;0,BD_Soumission!$BE182*BD_Soumission!$BB182*BD_Soumission!$BF182,BD_Soumission!$BE182*BD_Soumission!$BF182),0)</f>
        <v>0</v>
      </c>
      <c r="BH182" s="285"/>
      <c r="BI182" s="273"/>
      <c r="BJ182" s="273"/>
      <c r="BK182" s="273"/>
      <c r="BL182" s="273"/>
      <c r="BM182" s="273" t="str">
        <f>IF(BD_Soumission!$BI182&gt;0,(BD_Soumission!$BL182-BD_Soumission!$BK182)*24,"")</f>
        <v/>
      </c>
      <c r="BN182" s="125"/>
      <c r="BO182" s="290">
        <f>IF(BD_Soumission!$BI182&gt;0,IF(BD_Soumission!$BJ182&gt;0,BD_Soumission!$BM182*BD_Soumission!$BJ182*BD_Soumission!$BN182,BD_Soumission!$BM182*BD_Soumission!$BN182),0)</f>
        <v>0</v>
      </c>
      <c r="BP182" s="285"/>
      <c r="BQ182" s="273"/>
      <c r="BR182" s="273"/>
      <c r="BS182" s="273"/>
      <c r="BT182" s="273"/>
      <c r="BU182" s="273" t="str">
        <f>IF(BD_Soumission!$BQ182&gt;0,(BD_Soumission!$BT182-BD_Soumission!$BS182)*24,"")</f>
        <v/>
      </c>
      <c r="BV182" s="125"/>
      <c r="BW182" s="290" t="str">
        <f>IF(BD_Soumission!$BR182&gt;0,BD_Soumission!$BR182*BD_Soumission!$BU182*BD_Soumission!$BV182,IF(BD_Soumission!$BQ182&gt;0,BD_Soumission!$BU182*BD_Soumission!$BV182,""))</f>
        <v/>
      </c>
      <c r="BX182" s="285"/>
      <c r="BY182" s="273"/>
      <c r="BZ182" s="273"/>
      <c r="CA182" s="273"/>
      <c r="CB182" s="273"/>
      <c r="CC182" s="273" t="str">
        <f>IF(BD_Soumission!$BY182&gt;0,(BD_Soumission!$CB182-BD_Soumission!$CA182)*24,"")</f>
        <v/>
      </c>
      <c r="CD182" s="125"/>
      <c r="CE182" s="290">
        <f>IF(BD_Soumission!$BY182&gt;0,IF(BD_Soumission!$BZ182&gt;0,BD_Soumission!$CC182*BD_Soumission!$BZ182*BD_Soumission!$CD182,BD_Soumission!$CC182*BD_Soumission!$CD182),0)</f>
        <v>0</v>
      </c>
      <c r="CF182" s="285"/>
      <c r="CG182" s="273"/>
      <c r="CH182" s="273"/>
      <c r="CI182" s="273"/>
      <c r="CJ182" s="273"/>
      <c r="CK182" s="273" t="str">
        <f>IF(BD_Soumission!$CG182&gt;0,(BD_Soumission!$CJ182-BD_Soumission!$CI182)*24,"")</f>
        <v/>
      </c>
      <c r="CL182" s="125"/>
      <c r="CM182" s="290">
        <f>IF(BD_Soumission!$CG182&gt;0,IF(BD_Soumission!$CH182&gt;0,BD_Soumission!$CK182*BD_Soumission!$CH182*BD_Soumission!$CL182,BD_Soumission!$CK182*BD_Soumission!$CL182),0)</f>
        <v>0</v>
      </c>
      <c r="CN182" s="285"/>
      <c r="CO182" s="273"/>
      <c r="CP182" s="273"/>
      <c r="CQ182" s="273"/>
      <c r="CR182" s="273"/>
      <c r="CS182" s="273" t="str">
        <f>IF(BD_Soumission!$CO182&gt;0,(BD_Soumission!$CR182-BD_Soumission!$CQ182)*24,"")</f>
        <v/>
      </c>
      <c r="CT182" s="125"/>
      <c r="CU182" s="290">
        <f>IF(BD_Soumission!$CO182&gt;0,IF(BD_Soumission!$CP182&gt;0,BD_Soumission!$CS182*BD_Soumission!$CP182*BD_Soumission!$CT182,BD_Soumission!$CS182*BD_Soumission!$CT182),0)</f>
        <v>0</v>
      </c>
      <c r="CV182" s="285"/>
      <c r="CW182" s="273"/>
      <c r="CX182" s="273"/>
      <c r="CY182" s="273"/>
      <c r="CZ182" s="273"/>
      <c r="DA182" s="273" t="str">
        <f>IF(BD_Soumission!$CW182&gt;0,(BD_Soumission!$CZ182-BD_Soumission!$CY182)*24,"")</f>
        <v/>
      </c>
      <c r="DB182" s="125"/>
      <c r="DC182" s="290">
        <f>IF(BD_Soumission!$CW182&gt;0,IF(BD_Soumission!$CX182&gt;0,BD_Soumission!$DA182*BD_Soumission!$CX182*BD_Soumission!$DB182,BD_Soumission!$DA182*BD_Soumission!$DB182),0)</f>
        <v>0</v>
      </c>
      <c r="DD182" s="285"/>
      <c r="DE182" s="273"/>
      <c r="DF182" s="273"/>
      <c r="DG182" s="273"/>
      <c r="DH182" s="273"/>
      <c r="DI182" s="273" t="str">
        <f>IF(BD_Soumission!$DE182&gt;0,(BD_Soumission!$DH182-BD_Soumission!$DG182)*24,"")</f>
        <v/>
      </c>
      <c r="DJ182" s="125"/>
      <c r="DK182" s="290">
        <f>IF(BD_Soumission!$DE182&gt;0,IF(BD_Soumission!$DF182&gt;0,BD_Soumission!$DI182*BD_Soumission!$DF182*BD_Soumission!$DJ182,BD_Soumission!$DI182*BD_Soumission!$DJ182),0)</f>
        <v>0</v>
      </c>
      <c r="DL182" s="285"/>
      <c r="DM182" s="273"/>
      <c r="DN182" s="273"/>
      <c r="DO182" s="273"/>
      <c r="DP182" s="273"/>
      <c r="DQ182" s="273" t="str">
        <f>IF(BD_Soumission!$DM182&gt;0,(BD_Soumission!$DP182-BD_Soumission!$DO182)*24,"")</f>
        <v/>
      </c>
      <c r="DR182" s="125"/>
      <c r="DS182" s="290">
        <f>IF(BD_Soumission!$DM182&gt;0,IF(BD_Soumission!$DN182&gt;0,BD_Soumission!$DQ182*BD_Soumission!$DN182*BD_Soumission!$DR182,BD_Soumission!$DQ182*BD_Soumission!$DR182),0)</f>
        <v>0</v>
      </c>
      <c r="DT182" s="285"/>
      <c r="DU182" s="273"/>
      <c r="DV182" s="273"/>
      <c r="DW182" s="273"/>
      <c r="DX182" s="273"/>
      <c r="DY182" s="273" t="str">
        <f>IF(BD_Soumission!$DU182&gt;0,(BD_Soumission!$DX182-BD_Soumission!$DW182)*24,"")</f>
        <v/>
      </c>
      <c r="DZ182" s="125"/>
      <c r="EA182" s="290">
        <f>IF(BD_Soumission!$DU182&gt;0,IF(BD_Soumission!$DV182&gt;0,BD_Soumission!$DY182*BD_Soumission!$DV182*BD_Soumission!$DZ182,BD_Soumission!$DY182*BD_Soumission!$DZ182),0)</f>
        <v>0</v>
      </c>
      <c r="EB182" s="273"/>
      <c r="EC182" s="273"/>
      <c r="ED182" s="273"/>
      <c r="EE182" s="290">
        <f>BD_Soumission!$ED182*BD_Soumission!$EC182</f>
        <v>0</v>
      </c>
      <c r="EF182" s="273"/>
      <c r="EG182" s="273"/>
      <c r="EH182" s="273"/>
      <c r="EI182" s="290">
        <f>BD_Soumission!$EH182*BD_Soumission!$EG182</f>
        <v>0</v>
      </c>
      <c r="EJ182" s="273"/>
      <c r="EK182" s="273"/>
      <c r="EL182" s="273"/>
      <c r="EM182" s="290">
        <f>BD_Soumission!$EL182*BD_Soumission!$EK182</f>
        <v>0</v>
      </c>
      <c r="EN182" s="273"/>
      <c r="EO182" s="273"/>
      <c r="EP182" s="273"/>
      <c r="EQ182" s="290">
        <f>BD_Soumission!$EP182*BD_Soumission!$EO182</f>
        <v>0</v>
      </c>
      <c r="ER182" s="273"/>
      <c r="ES182" s="273"/>
      <c r="ET182" s="290">
        <f>IF(BD_Soumission!$ER182&gt;0,BD_Soumission!$ER182*BD_Soumission!$ES182,0)</f>
        <v>0</v>
      </c>
      <c r="EU182" s="273"/>
      <c r="EV182" s="273"/>
      <c r="EW182" s="290">
        <f>BD_Soumission!$EU182*0.09975</f>
        <v>0</v>
      </c>
      <c r="EX182" s="273"/>
      <c r="EY182" s="292" t="e">
        <f>VLOOKUP(BD_Soumission!$C182,Tableau12[],9,FALSE)</f>
        <v>#N/A</v>
      </c>
      <c r="EZ182" s="273"/>
    </row>
    <row r="183" spans="1:156" ht="18.75">
      <c r="D183" s="75"/>
      <c r="E183" t="e">
        <f>VLOOKUP(BD_Soumission!$C183,Tableau12[],6,FALSE)</f>
        <v>#N/A</v>
      </c>
      <c r="F183" t="e">
        <f>VLOOKUP(BD_Soumission!$C183,Tableau12[],93,FALSE)</f>
        <v>#N/A</v>
      </c>
      <c r="G183" t="e">
        <f>VLOOKUP(BD_Soumission!$C183,Tableau12[],2,FALSE)</f>
        <v>#N/A</v>
      </c>
      <c r="H183" t="e">
        <f>VLOOKUP(BD_Soumission!$G183,Tableau_client[],2,FALSE)</f>
        <v>#N/A</v>
      </c>
      <c r="I183" t="e">
        <f>VLOOKUP(BD_Soumission!$G183,Tableau_client[],3,FALSE)</f>
        <v>#N/A</v>
      </c>
      <c r="J183" t="e">
        <f>VLOOKUP(BD_Soumission!$G183,Tableau_client[],4,FALSE)</f>
        <v>#N/A</v>
      </c>
      <c r="K183" t="e">
        <f>VLOOKUP(BD_Soumission!$G183,Tableau_client[],6,FALSE)</f>
        <v>#N/A</v>
      </c>
      <c r="L183" t="e">
        <f>VLOOKUP(BD_Soumission!$C183,Tableau12[],44,FALSE)</f>
        <v>#N/A</v>
      </c>
      <c r="M183" t="e">
        <f>VLOOKUP(BD_Soumission!$C183,Tableau12[],45,FALSE)</f>
        <v>#N/A</v>
      </c>
      <c r="N183" t="e">
        <f>VLOOKUP(BD_Soumission!$G183,Tableau_client[],5,FALSE)</f>
        <v>#N/A</v>
      </c>
      <c r="O183" t="e">
        <f>VLOOKUP(BD_Soumission!$G183,Tableau_client[],7,FALSE)</f>
        <v>#N/A</v>
      </c>
      <c r="P183" t="e">
        <f>VLOOKUP(BD_Soumission!$C183,Tableau12[],7,FALSE)</f>
        <v>#N/A</v>
      </c>
      <c r="Q183" t="e">
        <f>VLOOKUP(BD_Soumission!$C183,Tableau12[],8,FALSE)</f>
        <v>#N/A</v>
      </c>
      <c r="R183" s="30"/>
      <c r="S183" t="e">
        <f>VLOOKUP(BD_Soumission!$C183,Tableau12[],3,FALSE)</f>
        <v>#N/A</v>
      </c>
      <c r="T183" s="75"/>
      <c r="Y183" t="str">
        <f>IF(BD_Soumission!$U183&gt;0,(BD_Soumission!$X183-BD_Soumission!$W183)*24,"")</f>
        <v/>
      </c>
      <c r="Z183" s="264"/>
      <c r="AA183" s="122" t="str">
        <f>IF(BD_Soumission!$U183&gt;0,BD_Soumission!$Z183*BD_Soumission!$Y183,"")</f>
        <v/>
      </c>
      <c r="AB183" s="75"/>
      <c r="AG183" t="str">
        <f>IF(BD_Soumission!$AC183&gt;0,(BD_Soumission!$AF183-BD_Soumission!$AE183)*24,"")</f>
        <v/>
      </c>
      <c r="AH183" s="125"/>
      <c r="AI183" s="122" t="str">
        <f>IF(BD_Soumission!$AC183&gt;0,BD_Soumission!$AH183*BD_Soumission!$AG183,"")</f>
        <v/>
      </c>
      <c r="AJ183" s="75"/>
      <c r="AP183" s="125"/>
      <c r="AQ183" s="122">
        <f>IF(BD_Soumission!$AK183&gt;0,IF(BD_Soumission!$AL183&gt;0,BD_Soumission!$AO183*BD_Soumission!$AL183*BD_Soumission!$AP183,BD_Soumission!$AO183*BD_Soumission!$AP183),0)</f>
        <v>0</v>
      </c>
      <c r="AR183" s="75"/>
      <c r="AW183" t="str">
        <f>IF(BD_Soumission!$AS183&gt;0,(BD_Soumission!$AV183-BD_Soumission!$AU183)*24,"")</f>
        <v/>
      </c>
      <c r="AX183" s="125"/>
      <c r="AY183" s="122">
        <f>IF(BD_Soumission!$AS183&gt;0,IF(BD_Soumission!$AT183&gt;0,BD_Soumission!$AW183*BD_Soumission!$AT183*BD_Soumission!$AX183,BD_Soumission!$AW183*BD_Soumission!$AX183),0)</f>
        <v>0</v>
      </c>
      <c r="AZ183" s="75"/>
      <c r="BF183" s="125"/>
      <c r="BG183" s="122">
        <f>IF(BD_Soumission!$BA183&gt;0,IF(BD_Soumission!$BB183&gt;0,BD_Soumission!$BE183*BD_Soumission!$BB183*BD_Soumission!$BF183,BD_Soumission!$BE183*BD_Soumission!$BF183),0)</f>
        <v>0</v>
      </c>
      <c r="BH183" s="75"/>
      <c r="BM183" t="str">
        <f>IF(BD_Soumission!$BI183&gt;0,(BD_Soumission!$BL183-BD_Soumission!$BK183)*24,"")</f>
        <v/>
      </c>
      <c r="BN183" s="125"/>
      <c r="BO183" s="122">
        <f>IF(BD_Soumission!$BI183&gt;0,IF(BD_Soumission!$BJ183&gt;0,BD_Soumission!$BM183*BD_Soumission!$BJ183*BD_Soumission!$BN183,BD_Soumission!$BM183*BD_Soumission!$BN183),0)</f>
        <v>0</v>
      </c>
      <c r="BP183" s="75"/>
      <c r="BU183" t="str">
        <f>IF(BD_Soumission!$BQ183&gt;0,(BD_Soumission!$BT183-BD_Soumission!$BS183)*24,"")</f>
        <v/>
      </c>
      <c r="BV183" s="125"/>
      <c r="BW183" s="122" t="str">
        <f>IF(BD_Soumission!$BR183&gt;0,BD_Soumission!$BR183*BD_Soumission!$BU183*BD_Soumission!$BV183,IF(BD_Soumission!$BQ183&gt;0,BD_Soumission!$BU183*BD_Soumission!$BV183,""))</f>
        <v/>
      </c>
      <c r="BX183" s="75"/>
      <c r="CC183" t="str">
        <f>IF(BD_Soumission!$BY183&gt;0,(BD_Soumission!$CB183-BD_Soumission!$CA183)*24,"")</f>
        <v/>
      </c>
      <c r="CD183" s="125"/>
      <c r="CE183" s="122">
        <f>IF(BD_Soumission!$BY183&gt;0,IF(BD_Soumission!$BZ183&gt;0,BD_Soumission!$CC183*BD_Soumission!$BZ183*BD_Soumission!$CD183,BD_Soumission!$CC183*BD_Soumission!$CD183),0)</f>
        <v>0</v>
      </c>
      <c r="CF183" s="75"/>
      <c r="CK183" t="str">
        <f>IF(BD_Soumission!$CG183&gt;0,(BD_Soumission!$CJ183-BD_Soumission!$CI183)*24,"")</f>
        <v/>
      </c>
      <c r="CL183" s="125"/>
      <c r="CM183" s="122">
        <f>IF(BD_Soumission!$CG183&gt;0,IF(BD_Soumission!$CH183&gt;0,BD_Soumission!$CK183*BD_Soumission!$CH183*BD_Soumission!$CL183,BD_Soumission!$CK183*BD_Soumission!$CL183),0)</f>
        <v>0</v>
      </c>
      <c r="CN183" s="75"/>
      <c r="CS183" t="str">
        <f>IF(BD_Soumission!$CO183&gt;0,(BD_Soumission!$CR183-BD_Soumission!$CQ183)*24,"")</f>
        <v/>
      </c>
      <c r="CT183" s="125"/>
      <c r="CU183" s="122">
        <f>IF(BD_Soumission!$CO183&gt;0,IF(BD_Soumission!$CP183&gt;0,BD_Soumission!$CS183*BD_Soumission!$CP183*BD_Soumission!$CT183,BD_Soumission!$CS183*BD_Soumission!$CT183),0)</f>
        <v>0</v>
      </c>
      <c r="CV183" s="75"/>
      <c r="DA183" t="str">
        <f>IF(BD_Soumission!$CW183&gt;0,(BD_Soumission!$CZ183-BD_Soumission!$CY183)*24,"")</f>
        <v/>
      </c>
      <c r="DB183" s="125"/>
      <c r="DC183" s="122">
        <f>IF(BD_Soumission!$CW183&gt;0,IF(BD_Soumission!$CX183&gt;0,BD_Soumission!$DA183*BD_Soumission!$CX183*BD_Soumission!$DB183,BD_Soumission!$DA183*BD_Soumission!$DB183),0)</f>
        <v>0</v>
      </c>
      <c r="DD183" s="75"/>
      <c r="DI183" t="str">
        <f>IF(BD_Soumission!$DE183&gt;0,(BD_Soumission!$DH183-BD_Soumission!$DG183)*24,"")</f>
        <v/>
      </c>
      <c r="DJ183" s="125"/>
      <c r="DK183" s="122">
        <f>IF(BD_Soumission!$DE183&gt;0,IF(BD_Soumission!$DF183&gt;0,BD_Soumission!$DI183*BD_Soumission!$DF183*BD_Soumission!$DJ183,BD_Soumission!$DI183*BD_Soumission!$DJ183),0)</f>
        <v>0</v>
      </c>
      <c r="DL183" s="75"/>
      <c r="DQ183" t="str">
        <f>IF(BD_Soumission!$DM183&gt;0,(BD_Soumission!$DP183-BD_Soumission!$DO183)*24,"")</f>
        <v/>
      </c>
      <c r="DR183" s="125"/>
      <c r="DS183" s="122">
        <f>IF(BD_Soumission!$DM183&gt;0,IF(BD_Soumission!$DN183&gt;0,BD_Soumission!$DQ183*BD_Soumission!$DN183*BD_Soumission!$DR183,BD_Soumission!$DQ183*BD_Soumission!$DR183),0)</f>
        <v>0</v>
      </c>
      <c r="DT183" s="75"/>
      <c r="DY183" t="str">
        <f>IF(BD_Soumission!$DU183&gt;0,(BD_Soumission!$DX183-BD_Soumission!$DW183)*24,"")</f>
        <v/>
      </c>
      <c r="DZ183" s="125"/>
      <c r="EA183" s="122">
        <f>IF(BD_Soumission!$DU183&gt;0,IF(BD_Soumission!$DV183&gt;0,BD_Soumission!$DY183*BD_Soumission!$DV183*BD_Soumission!$DZ183,BD_Soumission!$DY183*BD_Soumission!$DZ183),0)</f>
        <v>0</v>
      </c>
      <c r="EE183" s="122">
        <f>BD_Soumission!$ED183*BD_Soumission!$EC183</f>
        <v>0</v>
      </c>
      <c r="EI183" s="122">
        <f>BD_Soumission!$EH183*BD_Soumission!$EG183</f>
        <v>0</v>
      </c>
      <c r="EM183" s="122">
        <f>BD_Soumission!$EL183*BD_Soumission!$EK183</f>
        <v>0</v>
      </c>
      <c r="EQ183" s="122">
        <f>BD_Soumission!$EP183*BD_Soumission!$EO183</f>
        <v>0</v>
      </c>
      <c r="ET183" s="122">
        <f>IF(BD_Soumission!$ER183&gt;0,BD_Soumission!$ER183*BD_Soumission!$ES183,0)</f>
        <v>0</v>
      </c>
      <c r="EW183" s="122">
        <f>BD_Soumission!$EU183*0.09975</f>
        <v>0</v>
      </c>
      <c r="EY183" s="47" t="e">
        <f>VLOOKUP(BD_Soumission!$C183,Tableau12[],9,FALSE)</f>
        <v>#N/A</v>
      </c>
    </row>
    <row r="184" spans="1:156" ht="18.75">
      <c r="A184" s="273"/>
      <c r="B184" s="273"/>
      <c r="C184" s="273"/>
      <c r="D184" s="285"/>
      <c r="E184" s="273" t="e">
        <f>VLOOKUP(BD_Soumission!$C184,Tableau12[],6,FALSE)</f>
        <v>#N/A</v>
      </c>
      <c r="F184" s="273" t="e">
        <f>VLOOKUP(BD_Soumission!$C184,Tableau12[],93,FALSE)</f>
        <v>#N/A</v>
      </c>
      <c r="G184" s="273" t="e">
        <f>VLOOKUP(BD_Soumission!$C184,Tableau12[],2,FALSE)</f>
        <v>#N/A</v>
      </c>
      <c r="H184" s="273" t="e">
        <f>VLOOKUP(BD_Soumission!$G184,Tableau_client[],2,FALSE)</f>
        <v>#N/A</v>
      </c>
      <c r="I184" s="273" t="e">
        <f>VLOOKUP(BD_Soumission!$G184,Tableau_client[],3,FALSE)</f>
        <v>#N/A</v>
      </c>
      <c r="J184" s="273" t="e">
        <f>VLOOKUP(BD_Soumission!$G184,Tableau_client[],4,FALSE)</f>
        <v>#N/A</v>
      </c>
      <c r="K184" s="273" t="e">
        <f>VLOOKUP(BD_Soumission!$G184,Tableau_client[],6,FALSE)</f>
        <v>#N/A</v>
      </c>
      <c r="L184" s="273" t="e">
        <f>VLOOKUP(BD_Soumission!$C184,Tableau12[],44,FALSE)</f>
        <v>#N/A</v>
      </c>
      <c r="M184" s="273" t="e">
        <f>VLOOKUP(BD_Soumission!$C184,Tableau12[],45,FALSE)</f>
        <v>#N/A</v>
      </c>
      <c r="N184" s="273" t="e">
        <f>VLOOKUP(BD_Soumission!$G184,Tableau_client[],5,FALSE)</f>
        <v>#N/A</v>
      </c>
      <c r="O184" s="273" t="e">
        <f>VLOOKUP(BD_Soumission!$G184,Tableau_client[],7,FALSE)</f>
        <v>#N/A</v>
      </c>
      <c r="P184" s="273" t="e">
        <f>VLOOKUP(BD_Soumission!$C184,Tableau12[],7,FALSE)</f>
        <v>#N/A</v>
      </c>
      <c r="Q184" s="273" t="e">
        <f>VLOOKUP(BD_Soumission!$C184,Tableau12[],8,FALSE)</f>
        <v>#N/A</v>
      </c>
      <c r="R184" s="286"/>
      <c r="S184" s="273" t="e">
        <f>VLOOKUP(BD_Soumission!$C184,Tableau12[],3,FALSE)</f>
        <v>#N/A</v>
      </c>
      <c r="T184" s="285"/>
      <c r="U184" s="273"/>
      <c r="V184" s="273"/>
      <c r="W184" s="273"/>
      <c r="X184" s="273"/>
      <c r="Y184" s="273" t="str">
        <f>IF(BD_Soumission!$U184&gt;0,(BD_Soumission!$X184-BD_Soumission!$W184)*24,"")</f>
        <v/>
      </c>
      <c r="Z184" s="264"/>
      <c r="AA184" s="290" t="str">
        <f>IF(BD_Soumission!$U184&gt;0,BD_Soumission!$Z184*BD_Soumission!$Y184,"")</f>
        <v/>
      </c>
      <c r="AB184" s="285"/>
      <c r="AC184" s="273"/>
      <c r="AD184" s="273"/>
      <c r="AE184" s="273"/>
      <c r="AF184" s="273"/>
      <c r="AG184" s="273" t="str">
        <f>IF(BD_Soumission!$AC184&gt;0,(BD_Soumission!$AF184-BD_Soumission!$AE184)*24,"")</f>
        <v/>
      </c>
      <c r="AH184" s="125"/>
      <c r="AI184" s="290" t="str">
        <f>IF(BD_Soumission!$AC184&gt;0,BD_Soumission!$AH184*BD_Soumission!$AG184,"")</f>
        <v/>
      </c>
      <c r="AJ184" s="285"/>
      <c r="AK184" s="273"/>
      <c r="AL184" s="273"/>
      <c r="AM184" s="273"/>
      <c r="AN184" s="273"/>
      <c r="AO184" s="273"/>
      <c r="AP184" s="125"/>
      <c r="AQ184" s="290">
        <f>IF(BD_Soumission!$AK184&gt;0,IF(BD_Soumission!$AL184&gt;0,BD_Soumission!$AO184*BD_Soumission!$AL184*BD_Soumission!$AP184,BD_Soumission!$AO184*BD_Soumission!$AP184),0)</f>
        <v>0</v>
      </c>
      <c r="AR184" s="285"/>
      <c r="AS184" s="273"/>
      <c r="AT184" s="273"/>
      <c r="AU184" s="273"/>
      <c r="AV184" s="273"/>
      <c r="AW184" s="273" t="str">
        <f>IF(BD_Soumission!$AS184&gt;0,(BD_Soumission!$AV184-BD_Soumission!$AU184)*24,"")</f>
        <v/>
      </c>
      <c r="AX184" s="125"/>
      <c r="AY184" s="290">
        <f>IF(BD_Soumission!$AS184&gt;0,IF(BD_Soumission!$AT184&gt;0,BD_Soumission!$AW184*BD_Soumission!$AT184*BD_Soumission!$AX184,BD_Soumission!$AW184*BD_Soumission!$AX184),0)</f>
        <v>0</v>
      </c>
      <c r="AZ184" s="285"/>
      <c r="BA184" s="273"/>
      <c r="BB184" s="273"/>
      <c r="BC184" s="273"/>
      <c r="BD184" s="273"/>
      <c r="BE184" s="273"/>
      <c r="BF184" s="125"/>
      <c r="BG184" s="290">
        <f>IF(BD_Soumission!$BA184&gt;0,IF(BD_Soumission!$BB184&gt;0,BD_Soumission!$BE184*BD_Soumission!$BB184*BD_Soumission!$BF184,BD_Soumission!$BE184*BD_Soumission!$BF184),0)</f>
        <v>0</v>
      </c>
      <c r="BH184" s="285"/>
      <c r="BI184" s="273"/>
      <c r="BJ184" s="273"/>
      <c r="BK184" s="273"/>
      <c r="BL184" s="273"/>
      <c r="BM184" s="273" t="str">
        <f>IF(BD_Soumission!$BI184&gt;0,(BD_Soumission!$BL184-BD_Soumission!$BK184)*24,"")</f>
        <v/>
      </c>
      <c r="BN184" s="125"/>
      <c r="BO184" s="290">
        <f>IF(BD_Soumission!$BI184&gt;0,IF(BD_Soumission!$BJ184&gt;0,BD_Soumission!$BM184*BD_Soumission!$BJ184*BD_Soumission!$BN184,BD_Soumission!$BM184*BD_Soumission!$BN184),0)</f>
        <v>0</v>
      </c>
      <c r="BP184" s="285"/>
      <c r="BQ184" s="273"/>
      <c r="BR184" s="273"/>
      <c r="BS184" s="273"/>
      <c r="BT184" s="273"/>
      <c r="BU184" s="273" t="str">
        <f>IF(BD_Soumission!$BQ184&gt;0,(BD_Soumission!$BT184-BD_Soumission!$BS184)*24,"")</f>
        <v/>
      </c>
      <c r="BV184" s="125"/>
      <c r="BW184" s="290" t="str">
        <f>IF(BD_Soumission!$BR184&gt;0,BD_Soumission!$BR184*BD_Soumission!$BU184*BD_Soumission!$BV184,IF(BD_Soumission!$BQ184&gt;0,BD_Soumission!$BU184*BD_Soumission!$BV184,""))</f>
        <v/>
      </c>
      <c r="BX184" s="285"/>
      <c r="BY184" s="273"/>
      <c r="BZ184" s="273"/>
      <c r="CA184" s="273"/>
      <c r="CB184" s="273"/>
      <c r="CC184" s="273" t="str">
        <f>IF(BD_Soumission!$BY184&gt;0,(BD_Soumission!$CB184-BD_Soumission!$CA184)*24,"")</f>
        <v/>
      </c>
      <c r="CD184" s="125"/>
      <c r="CE184" s="290">
        <f>IF(BD_Soumission!$BY184&gt;0,IF(BD_Soumission!$BZ184&gt;0,BD_Soumission!$CC184*BD_Soumission!$BZ184*BD_Soumission!$CD184,BD_Soumission!$CC184*BD_Soumission!$CD184),0)</f>
        <v>0</v>
      </c>
      <c r="CF184" s="285"/>
      <c r="CG184" s="273"/>
      <c r="CH184" s="273"/>
      <c r="CI184" s="273"/>
      <c r="CJ184" s="273"/>
      <c r="CK184" s="273" t="str">
        <f>IF(BD_Soumission!$CG184&gt;0,(BD_Soumission!$CJ184-BD_Soumission!$CI184)*24,"")</f>
        <v/>
      </c>
      <c r="CL184" s="125"/>
      <c r="CM184" s="290">
        <f>IF(BD_Soumission!$CG184&gt;0,IF(BD_Soumission!$CH184&gt;0,BD_Soumission!$CK184*BD_Soumission!$CH184*BD_Soumission!$CL184,BD_Soumission!$CK184*BD_Soumission!$CL184),0)</f>
        <v>0</v>
      </c>
      <c r="CN184" s="285"/>
      <c r="CO184" s="273"/>
      <c r="CP184" s="273"/>
      <c r="CQ184" s="273"/>
      <c r="CR184" s="273"/>
      <c r="CS184" s="273" t="str">
        <f>IF(BD_Soumission!$CO184&gt;0,(BD_Soumission!$CR184-BD_Soumission!$CQ184)*24,"")</f>
        <v/>
      </c>
      <c r="CT184" s="125"/>
      <c r="CU184" s="290">
        <f>IF(BD_Soumission!$CO184&gt;0,IF(BD_Soumission!$CP184&gt;0,BD_Soumission!$CS184*BD_Soumission!$CP184*BD_Soumission!$CT184,BD_Soumission!$CS184*BD_Soumission!$CT184),0)</f>
        <v>0</v>
      </c>
      <c r="CV184" s="285"/>
      <c r="CW184" s="273"/>
      <c r="CX184" s="273"/>
      <c r="CY184" s="273"/>
      <c r="CZ184" s="273"/>
      <c r="DA184" s="273" t="str">
        <f>IF(BD_Soumission!$CW184&gt;0,(BD_Soumission!$CZ184-BD_Soumission!$CY184)*24,"")</f>
        <v/>
      </c>
      <c r="DB184" s="125"/>
      <c r="DC184" s="290">
        <f>IF(BD_Soumission!$CW184&gt;0,IF(BD_Soumission!$CX184&gt;0,BD_Soumission!$DA184*BD_Soumission!$CX184*BD_Soumission!$DB184,BD_Soumission!$DA184*BD_Soumission!$DB184),0)</f>
        <v>0</v>
      </c>
      <c r="DD184" s="285"/>
      <c r="DE184" s="273"/>
      <c r="DF184" s="273"/>
      <c r="DG184" s="273"/>
      <c r="DH184" s="273"/>
      <c r="DI184" s="273" t="str">
        <f>IF(BD_Soumission!$DE184&gt;0,(BD_Soumission!$DH184-BD_Soumission!$DG184)*24,"")</f>
        <v/>
      </c>
      <c r="DJ184" s="125"/>
      <c r="DK184" s="290">
        <f>IF(BD_Soumission!$DE184&gt;0,IF(BD_Soumission!$DF184&gt;0,BD_Soumission!$DI184*BD_Soumission!$DF184*BD_Soumission!$DJ184,BD_Soumission!$DI184*BD_Soumission!$DJ184),0)</f>
        <v>0</v>
      </c>
      <c r="DL184" s="285"/>
      <c r="DM184" s="273"/>
      <c r="DN184" s="273"/>
      <c r="DO184" s="273"/>
      <c r="DP184" s="273"/>
      <c r="DQ184" s="273" t="str">
        <f>IF(BD_Soumission!$DM184&gt;0,(BD_Soumission!$DP184-BD_Soumission!$DO184)*24,"")</f>
        <v/>
      </c>
      <c r="DR184" s="125"/>
      <c r="DS184" s="290">
        <f>IF(BD_Soumission!$DM184&gt;0,IF(BD_Soumission!$DN184&gt;0,BD_Soumission!$DQ184*BD_Soumission!$DN184*BD_Soumission!$DR184,BD_Soumission!$DQ184*BD_Soumission!$DR184),0)</f>
        <v>0</v>
      </c>
      <c r="DT184" s="285"/>
      <c r="DU184" s="273"/>
      <c r="DV184" s="273"/>
      <c r="DW184" s="273"/>
      <c r="DX184" s="273"/>
      <c r="DY184" s="273" t="str">
        <f>IF(BD_Soumission!$DU184&gt;0,(BD_Soumission!$DX184-BD_Soumission!$DW184)*24,"")</f>
        <v/>
      </c>
      <c r="DZ184" s="125"/>
      <c r="EA184" s="290">
        <f>IF(BD_Soumission!$DU184&gt;0,IF(BD_Soumission!$DV184&gt;0,BD_Soumission!$DY184*BD_Soumission!$DV184*BD_Soumission!$DZ184,BD_Soumission!$DY184*BD_Soumission!$DZ184),0)</f>
        <v>0</v>
      </c>
      <c r="EB184" s="273"/>
      <c r="EC184" s="273"/>
      <c r="ED184" s="273"/>
      <c r="EE184" s="290">
        <f>BD_Soumission!$ED184*BD_Soumission!$EC184</f>
        <v>0</v>
      </c>
      <c r="EF184" s="273"/>
      <c r="EG184" s="273"/>
      <c r="EH184" s="273"/>
      <c r="EI184" s="290">
        <f>BD_Soumission!$EH184*BD_Soumission!$EG184</f>
        <v>0</v>
      </c>
      <c r="EJ184" s="273"/>
      <c r="EK184" s="273"/>
      <c r="EL184" s="273"/>
      <c r="EM184" s="290">
        <f>BD_Soumission!$EL184*BD_Soumission!$EK184</f>
        <v>0</v>
      </c>
      <c r="EN184" s="273"/>
      <c r="EO184" s="273"/>
      <c r="EP184" s="273"/>
      <c r="EQ184" s="290">
        <f>BD_Soumission!$EP184*BD_Soumission!$EO184</f>
        <v>0</v>
      </c>
      <c r="ER184" s="273"/>
      <c r="ES184" s="273"/>
      <c r="ET184" s="290">
        <f>IF(BD_Soumission!$ER184&gt;0,BD_Soumission!$ER184*BD_Soumission!$ES184,0)</f>
        <v>0</v>
      </c>
      <c r="EU184" s="273"/>
      <c r="EV184" s="273"/>
      <c r="EW184" s="290">
        <f>BD_Soumission!$EU184*0.09975</f>
        <v>0</v>
      </c>
      <c r="EX184" s="273"/>
      <c r="EY184" s="292" t="e">
        <f>VLOOKUP(BD_Soumission!$C184,Tableau12[],9,FALSE)</f>
        <v>#N/A</v>
      </c>
      <c r="EZ184" s="273"/>
    </row>
    <row r="185" spans="1:156" ht="18.75">
      <c r="D185" s="75"/>
      <c r="E185" t="e">
        <f>VLOOKUP(BD_Soumission!$C185,Tableau12[],6,FALSE)</f>
        <v>#N/A</v>
      </c>
      <c r="F185" t="e">
        <f>VLOOKUP(BD_Soumission!$C185,Tableau12[],93,FALSE)</f>
        <v>#N/A</v>
      </c>
      <c r="G185" t="e">
        <f>VLOOKUP(BD_Soumission!$C185,Tableau12[],2,FALSE)</f>
        <v>#N/A</v>
      </c>
      <c r="H185" t="e">
        <f>VLOOKUP(BD_Soumission!$G185,Tableau_client[],2,FALSE)</f>
        <v>#N/A</v>
      </c>
      <c r="I185" t="e">
        <f>VLOOKUP(BD_Soumission!$G185,Tableau_client[],3,FALSE)</f>
        <v>#N/A</v>
      </c>
      <c r="J185" t="e">
        <f>VLOOKUP(BD_Soumission!$G185,Tableau_client[],4,FALSE)</f>
        <v>#N/A</v>
      </c>
      <c r="K185" t="e">
        <f>VLOOKUP(BD_Soumission!$G185,Tableau_client[],6,FALSE)</f>
        <v>#N/A</v>
      </c>
      <c r="L185" t="e">
        <f>VLOOKUP(BD_Soumission!$C185,Tableau12[],44,FALSE)</f>
        <v>#N/A</v>
      </c>
      <c r="M185" t="e">
        <f>VLOOKUP(BD_Soumission!$C185,Tableau12[],45,FALSE)</f>
        <v>#N/A</v>
      </c>
      <c r="N185" t="e">
        <f>VLOOKUP(BD_Soumission!$G185,Tableau_client[],5,FALSE)</f>
        <v>#N/A</v>
      </c>
      <c r="O185" t="e">
        <f>VLOOKUP(BD_Soumission!$G185,Tableau_client[],7,FALSE)</f>
        <v>#N/A</v>
      </c>
      <c r="P185" t="e">
        <f>VLOOKUP(BD_Soumission!$C185,Tableau12[],7,FALSE)</f>
        <v>#N/A</v>
      </c>
      <c r="Q185" t="e">
        <f>VLOOKUP(BD_Soumission!$C185,Tableau12[],8,FALSE)</f>
        <v>#N/A</v>
      </c>
      <c r="R185" s="30"/>
      <c r="S185" t="e">
        <f>VLOOKUP(BD_Soumission!$C185,Tableau12[],3,FALSE)</f>
        <v>#N/A</v>
      </c>
      <c r="T185" s="75"/>
      <c r="Y185" t="str">
        <f>IF(BD_Soumission!$U185&gt;0,(BD_Soumission!$X185-BD_Soumission!$W185)*24,"")</f>
        <v/>
      </c>
      <c r="Z185" s="264"/>
      <c r="AA185" s="122" t="str">
        <f>IF(BD_Soumission!$U185&gt;0,BD_Soumission!$Z185*BD_Soumission!$Y185,"")</f>
        <v/>
      </c>
      <c r="AB185" s="75"/>
      <c r="AG185" t="str">
        <f>IF(BD_Soumission!$AC185&gt;0,(BD_Soumission!$AF185-BD_Soumission!$AE185)*24,"")</f>
        <v/>
      </c>
      <c r="AH185" s="125"/>
      <c r="AI185" s="122" t="str">
        <f>IF(BD_Soumission!$AC185&gt;0,BD_Soumission!$AH185*BD_Soumission!$AG185,"")</f>
        <v/>
      </c>
      <c r="AJ185" s="75"/>
      <c r="AP185" s="125"/>
      <c r="AQ185" s="122">
        <f>IF(BD_Soumission!$AK185&gt;0,IF(BD_Soumission!$AL185&gt;0,BD_Soumission!$AO185*BD_Soumission!$AL185*BD_Soumission!$AP185,BD_Soumission!$AO185*BD_Soumission!$AP185),0)</f>
        <v>0</v>
      </c>
      <c r="AR185" s="75"/>
      <c r="AW185" t="str">
        <f>IF(BD_Soumission!$AS185&gt;0,(BD_Soumission!$AV185-BD_Soumission!$AU185)*24,"")</f>
        <v/>
      </c>
      <c r="AX185" s="125"/>
      <c r="AY185" s="122">
        <f>IF(BD_Soumission!$AS185&gt;0,IF(BD_Soumission!$AT185&gt;0,BD_Soumission!$AW185*BD_Soumission!$AT185*BD_Soumission!$AX185,BD_Soumission!$AW185*BD_Soumission!$AX185),0)</f>
        <v>0</v>
      </c>
      <c r="AZ185" s="75"/>
      <c r="BF185" s="125"/>
      <c r="BG185" s="122">
        <f>IF(BD_Soumission!$BA185&gt;0,IF(BD_Soumission!$BB185&gt;0,BD_Soumission!$BE185*BD_Soumission!$BB185*BD_Soumission!$BF185,BD_Soumission!$BE185*BD_Soumission!$BF185),0)</f>
        <v>0</v>
      </c>
      <c r="BH185" s="75"/>
      <c r="BM185" t="str">
        <f>IF(BD_Soumission!$BI185&gt;0,(BD_Soumission!$BL185-BD_Soumission!$BK185)*24,"")</f>
        <v/>
      </c>
      <c r="BN185" s="125"/>
      <c r="BO185" s="122">
        <f>IF(BD_Soumission!$BI185&gt;0,IF(BD_Soumission!$BJ185&gt;0,BD_Soumission!$BM185*BD_Soumission!$BJ185*BD_Soumission!$BN185,BD_Soumission!$BM185*BD_Soumission!$BN185),0)</f>
        <v>0</v>
      </c>
      <c r="BP185" s="75"/>
      <c r="BU185" t="str">
        <f>IF(BD_Soumission!$BQ185&gt;0,(BD_Soumission!$BT185-BD_Soumission!$BS185)*24,"")</f>
        <v/>
      </c>
      <c r="BV185" s="125"/>
      <c r="BW185" s="122" t="str">
        <f>IF(BD_Soumission!$BR185&gt;0,BD_Soumission!$BR185*BD_Soumission!$BU185*BD_Soumission!$BV185,IF(BD_Soumission!$BQ185&gt;0,BD_Soumission!$BU185*BD_Soumission!$BV185,""))</f>
        <v/>
      </c>
      <c r="BX185" s="75"/>
      <c r="CC185" t="str">
        <f>IF(BD_Soumission!$BY185&gt;0,(BD_Soumission!$CB185-BD_Soumission!$CA185)*24,"")</f>
        <v/>
      </c>
      <c r="CD185" s="125"/>
      <c r="CE185" s="122">
        <f>IF(BD_Soumission!$BY185&gt;0,IF(BD_Soumission!$BZ185&gt;0,BD_Soumission!$CC185*BD_Soumission!$BZ185*BD_Soumission!$CD185,BD_Soumission!$CC185*BD_Soumission!$CD185),0)</f>
        <v>0</v>
      </c>
      <c r="CF185" s="75"/>
      <c r="CK185" t="str">
        <f>IF(BD_Soumission!$CG185&gt;0,(BD_Soumission!$CJ185-BD_Soumission!$CI185)*24,"")</f>
        <v/>
      </c>
      <c r="CL185" s="125"/>
      <c r="CM185" s="122">
        <f>IF(BD_Soumission!$CG185&gt;0,IF(BD_Soumission!$CH185&gt;0,BD_Soumission!$CK185*BD_Soumission!$CH185*BD_Soumission!$CL185,BD_Soumission!$CK185*BD_Soumission!$CL185),0)</f>
        <v>0</v>
      </c>
      <c r="CN185" s="75"/>
      <c r="CS185" t="str">
        <f>IF(BD_Soumission!$CO185&gt;0,(BD_Soumission!$CR185-BD_Soumission!$CQ185)*24,"")</f>
        <v/>
      </c>
      <c r="CT185" s="125"/>
      <c r="CU185" s="122">
        <f>IF(BD_Soumission!$CO185&gt;0,IF(BD_Soumission!$CP185&gt;0,BD_Soumission!$CS185*BD_Soumission!$CP185*BD_Soumission!$CT185,BD_Soumission!$CS185*BD_Soumission!$CT185),0)</f>
        <v>0</v>
      </c>
      <c r="CV185" s="75"/>
      <c r="DA185" t="str">
        <f>IF(BD_Soumission!$CW185&gt;0,(BD_Soumission!$CZ185-BD_Soumission!$CY185)*24,"")</f>
        <v/>
      </c>
      <c r="DB185" s="125"/>
      <c r="DC185" s="122">
        <f>IF(BD_Soumission!$CW185&gt;0,IF(BD_Soumission!$CX185&gt;0,BD_Soumission!$DA185*BD_Soumission!$CX185*BD_Soumission!$DB185,BD_Soumission!$DA185*BD_Soumission!$DB185),0)</f>
        <v>0</v>
      </c>
      <c r="DD185" s="75"/>
      <c r="DI185" t="str">
        <f>IF(BD_Soumission!$DE185&gt;0,(BD_Soumission!$DH185-BD_Soumission!$DG185)*24,"")</f>
        <v/>
      </c>
      <c r="DJ185" s="125"/>
      <c r="DK185" s="122">
        <f>IF(BD_Soumission!$DE185&gt;0,IF(BD_Soumission!$DF185&gt;0,BD_Soumission!$DI185*BD_Soumission!$DF185*BD_Soumission!$DJ185,BD_Soumission!$DI185*BD_Soumission!$DJ185),0)</f>
        <v>0</v>
      </c>
      <c r="DL185" s="75"/>
      <c r="DQ185" t="str">
        <f>IF(BD_Soumission!$DM185&gt;0,(BD_Soumission!$DP185-BD_Soumission!$DO185)*24,"")</f>
        <v/>
      </c>
      <c r="DR185" s="125"/>
      <c r="DS185" s="122">
        <f>IF(BD_Soumission!$DM185&gt;0,IF(BD_Soumission!$DN185&gt;0,BD_Soumission!$DQ185*BD_Soumission!$DN185*BD_Soumission!$DR185,BD_Soumission!$DQ185*BD_Soumission!$DR185),0)</f>
        <v>0</v>
      </c>
      <c r="DT185" s="75"/>
      <c r="DY185" t="str">
        <f>IF(BD_Soumission!$DU185&gt;0,(BD_Soumission!$DX185-BD_Soumission!$DW185)*24,"")</f>
        <v/>
      </c>
      <c r="DZ185" s="125"/>
      <c r="EA185" s="122">
        <f>IF(BD_Soumission!$DU185&gt;0,IF(BD_Soumission!$DV185&gt;0,BD_Soumission!$DY185*BD_Soumission!$DV185*BD_Soumission!$DZ185,BD_Soumission!$DY185*BD_Soumission!$DZ185),0)</f>
        <v>0</v>
      </c>
      <c r="EE185" s="122">
        <f>BD_Soumission!$ED185*BD_Soumission!$EC185</f>
        <v>0</v>
      </c>
      <c r="EI185" s="122">
        <f>BD_Soumission!$EH185*BD_Soumission!$EG185</f>
        <v>0</v>
      </c>
      <c r="EM185" s="122">
        <f>BD_Soumission!$EL185*BD_Soumission!$EK185</f>
        <v>0</v>
      </c>
      <c r="EQ185" s="122">
        <f>BD_Soumission!$EP185*BD_Soumission!$EO185</f>
        <v>0</v>
      </c>
      <c r="ET185" s="122">
        <f>IF(BD_Soumission!$ER185&gt;0,BD_Soumission!$ER185*BD_Soumission!$ES185,0)</f>
        <v>0</v>
      </c>
      <c r="EW185" s="122">
        <f>BD_Soumission!$EU185*0.09975</f>
        <v>0</v>
      </c>
      <c r="EY185" s="47" t="e">
        <f>VLOOKUP(BD_Soumission!$C185,Tableau12[],9,FALSE)</f>
        <v>#N/A</v>
      </c>
    </row>
    <row r="186" spans="1:156" ht="18.75">
      <c r="A186" s="273"/>
      <c r="B186" s="273"/>
      <c r="C186" s="273"/>
      <c r="D186" s="285"/>
      <c r="E186" s="273" t="e">
        <f>VLOOKUP(BD_Soumission!$C186,Tableau12[],6,FALSE)</f>
        <v>#N/A</v>
      </c>
      <c r="F186" s="273" t="e">
        <f>VLOOKUP(BD_Soumission!$C186,Tableau12[],93,FALSE)</f>
        <v>#N/A</v>
      </c>
      <c r="G186" s="273" t="e">
        <f>VLOOKUP(BD_Soumission!$C186,Tableau12[],2,FALSE)</f>
        <v>#N/A</v>
      </c>
      <c r="H186" s="273" t="e">
        <f>VLOOKUP(BD_Soumission!$G186,Tableau_client[],2,FALSE)</f>
        <v>#N/A</v>
      </c>
      <c r="I186" s="273" t="e">
        <f>VLOOKUP(BD_Soumission!$G186,Tableau_client[],3,FALSE)</f>
        <v>#N/A</v>
      </c>
      <c r="J186" s="273" t="e">
        <f>VLOOKUP(BD_Soumission!$G186,Tableau_client[],4,FALSE)</f>
        <v>#N/A</v>
      </c>
      <c r="K186" s="273" t="e">
        <f>VLOOKUP(BD_Soumission!$G186,Tableau_client[],6,FALSE)</f>
        <v>#N/A</v>
      </c>
      <c r="L186" s="273" t="e">
        <f>VLOOKUP(BD_Soumission!$C186,Tableau12[],44,FALSE)</f>
        <v>#N/A</v>
      </c>
      <c r="M186" s="273" t="e">
        <f>VLOOKUP(BD_Soumission!$C186,Tableau12[],45,FALSE)</f>
        <v>#N/A</v>
      </c>
      <c r="N186" s="273" t="e">
        <f>VLOOKUP(BD_Soumission!$G186,Tableau_client[],5,FALSE)</f>
        <v>#N/A</v>
      </c>
      <c r="O186" s="273" t="e">
        <f>VLOOKUP(BD_Soumission!$G186,Tableau_client[],7,FALSE)</f>
        <v>#N/A</v>
      </c>
      <c r="P186" s="273" t="e">
        <f>VLOOKUP(BD_Soumission!$C186,Tableau12[],7,FALSE)</f>
        <v>#N/A</v>
      </c>
      <c r="Q186" s="273" t="e">
        <f>VLOOKUP(BD_Soumission!$C186,Tableau12[],8,FALSE)</f>
        <v>#N/A</v>
      </c>
      <c r="R186" s="286"/>
      <c r="S186" s="273" t="e">
        <f>VLOOKUP(BD_Soumission!$C186,Tableau12[],3,FALSE)</f>
        <v>#N/A</v>
      </c>
      <c r="T186" s="285"/>
      <c r="U186" s="273"/>
      <c r="V186" s="273"/>
      <c r="W186" s="273"/>
      <c r="X186" s="273"/>
      <c r="Y186" s="273" t="str">
        <f>IF(BD_Soumission!$U186&gt;0,(BD_Soumission!$X186-BD_Soumission!$W186)*24,"")</f>
        <v/>
      </c>
      <c r="Z186" s="264"/>
      <c r="AA186" s="290" t="str">
        <f>IF(BD_Soumission!$U186&gt;0,BD_Soumission!$Z186*BD_Soumission!$Y186,"")</f>
        <v/>
      </c>
      <c r="AB186" s="285"/>
      <c r="AC186" s="273"/>
      <c r="AD186" s="273"/>
      <c r="AE186" s="273"/>
      <c r="AF186" s="273"/>
      <c r="AG186" s="273" t="str">
        <f>IF(BD_Soumission!$AC186&gt;0,(BD_Soumission!$AF186-BD_Soumission!$AE186)*24,"")</f>
        <v/>
      </c>
      <c r="AH186" s="125"/>
      <c r="AI186" s="290" t="str">
        <f>IF(BD_Soumission!$AC186&gt;0,BD_Soumission!$AH186*BD_Soumission!$AG186,"")</f>
        <v/>
      </c>
      <c r="AJ186" s="285"/>
      <c r="AK186" s="273"/>
      <c r="AL186" s="273"/>
      <c r="AM186" s="273"/>
      <c r="AN186" s="273"/>
      <c r="AO186" s="273"/>
      <c r="AP186" s="125"/>
      <c r="AQ186" s="290">
        <f>IF(BD_Soumission!$AK186&gt;0,IF(BD_Soumission!$AL186&gt;0,BD_Soumission!$AO186*BD_Soumission!$AL186*BD_Soumission!$AP186,BD_Soumission!$AO186*BD_Soumission!$AP186),0)</f>
        <v>0</v>
      </c>
      <c r="AR186" s="285"/>
      <c r="AS186" s="273"/>
      <c r="AT186" s="273"/>
      <c r="AU186" s="273"/>
      <c r="AV186" s="273"/>
      <c r="AW186" s="273" t="str">
        <f>IF(BD_Soumission!$AS186&gt;0,(BD_Soumission!$AV186-BD_Soumission!$AU186)*24,"")</f>
        <v/>
      </c>
      <c r="AX186" s="125"/>
      <c r="AY186" s="290">
        <f>IF(BD_Soumission!$AS186&gt;0,IF(BD_Soumission!$AT186&gt;0,BD_Soumission!$AW186*BD_Soumission!$AT186*BD_Soumission!$AX186,BD_Soumission!$AW186*BD_Soumission!$AX186),0)</f>
        <v>0</v>
      </c>
      <c r="AZ186" s="285"/>
      <c r="BA186" s="273"/>
      <c r="BB186" s="273"/>
      <c r="BC186" s="273"/>
      <c r="BD186" s="273"/>
      <c r="BE186" s="273"/>
      <c r="BF186" s="125"/>
      <c r="BG186" s="290">
        <f>IF(BD_Soumission!$BA186&gt;0,IF(BD_Soumission!$BB186&gt;0,BD_Soumission!$BE186*BD_Soumission!$BB186*BD_Soumission!$BF186,BD_Soumission!$BE186*BD_Soumission!$BF186),0)</f>
        <v>0</v>
      </c>
      <c r="BH186" s="285"/>
      <c r="BI186" s="273"/>
      <c r="BJ186" s="273"/>
      <c r="BK186" s="273"/>
      <c r="BL186" s="273"/>
      <c r="BM186" s="273" t="str">
        <f>IF(BD_Soumission!$BI186&gt;0,(BD_Soumission!$BL186-BD_Soumission!$BK186)*24,"")</f>
        <v/>
      </c>
      <c r="BN186" s="125"/>
      <c r="BO186" s="290">
        <f>IF(BD_Soumission!$BI186&gt;0,IF(BD_Soumission!$BJ186&gt;0,BD_Soumission!$BM186*BD_Soumission!$BJ186*BD_Soumission!$BN186,BD_Soumission!$BM186*BD_Soumission!$BN186),0)</f>
        <v>0</v>
      </c>
      <c r="BP186" s="285"/>
      <c r="BQ186" s="273"/>
      <c r="BR186" s="273"/>
      <c r="BS186" s="273"/>
      <c r="BT186" s="273"/>
      <c r="BU186" s="273" t="str">
        <f>IF(BD_Soumission!$BQ186&gt;0,(BD_Soumission!$BT186-BD_Soumission!$BS186)*24,"")</f>
        <v/>
      </c>
      <c r="BV186" s="125"/>
      <c r="BW186" s="290" t="str">
        <f>IF(BD_Soumission!$BR186&gt;0,BD_Soumission!$BR186*BD_Soumission!$BU186*BD_Soumission!$BV186,IF(BD_Soumission!$BQ186&gt;0,BD_Soumission!$BU186*BD_Soumission!$BV186,""))</f>
        <v/>
      </c>
      <c r="BX186" s="285"/>
      <c r="BY186" s="273"/>
      <c r="BZ186" s="273"/>
      <c r="CA186" s="273"/>
      <c r="CB186" s="273"/>
      <c r="CC186" s="273" t="str">
        <f>IF(BD_Soumission!$BY186&gt;0,(BD_Soumission!$CB186-BD_Soumission!$CA186)*24,"")</f>
        <v/>
      </c>
      <c r="CD186" s="125"/>
      <c r="CE186" s="290">
        <f>IF(BD_Soumission!$BY186&gt;0,IF(BD_Soumission!$BZ186&gt;0,BD_Soumission!$CC186*BD_Soumission!$BZ186*BD_Soumission!$CD186,BD_Soumission!$CC186*BD_Soumission!$CD186),0)</f>
        <v>0</v>
      </c>
      <c r="CF186" s="285"/>
      <c r="CG186" s="273"/>
      <c r="CH186" s="273"/>
      <c r="CI186" s="273"/>
      <c r="CJ186" s="273"/>
      <c r="CK186" s="273" t="str">
        <f>IF(BD_Soumission!$CG186&gt;0,(BD_Soumission!$CJ186-BD_Soumission!$CI186)*24,"")</f>
        <v/>
      </c>
      <c r="CL186" s="125"/>
      <c r="CM186" s="290">
        <f>IF(BD_Soumission!$CG186&gt;0,IF(BD_Soumission!$CH186&gt;0,BD_Soumission!$CK186*BD_Soumission!$CH186*BD_Soumission!$CL186,BD_Soumission!$CK186*BD_Soumission!$CL186),0)</f>
        <v>0</v>
      </c>
      <c r="CN186" s="285"/>
      <c r="CO186" s="273"/>
      <c r="CP186" s="273"/>
      <c r="CQ186" s="273"/>
      <c r="CR186" s="273"/>
      <c r="CS186" s="273" t="str">
        <f>IF(BD_Soumission!$CO186&gt;0,(BD_Soumission!$CR186-BD_Soumission!$CQ186)*24,"")</f>
        <v/>
      </c>
      <c r="CT186" s="125"/>
      <c r="CU186" s="290">
        <f>IF(BD_Soumission!$CO186&gt;0,IF(BD_Soumission!$CP186&gt;0,BD_Soumission!$CS186*BD_Soumission!$CP186*BD_Soumission!$CT186,BD_Soumission!$CS186*BD_Soumission!$CT186),0)</f>
        <v>0</v>
      </c>
      <c r="CV186" s="285"/>
      <c r="CW186" s="273"/>
      <c r="CX186" s="273"/>
      <c r="CY186" s="273"/>
      <c r="CZ186" s="273"/>
      <c r="DA186" s="273" t="str">
        <f>IF(BD_Soumission!$CW186&gt;0,(BD_Soumission!$CZ186-BD_Soumission!$CY186)*24,"")</f>
        <v/>
      </c>
      <c r="DB186" s="125"/>
      <c r="DC186" s="290">
        <f>IF(BD_Soumission!$CW186&gt;0,IF(BD_Soumission!$CX186&gt;0,BD_Soumission!$DA186*BD_Soumission!$CX186*BD_Soumission!$DB186,BD_Soumission!$DA186*BD_Soumission!$DB186),0)</f>
        <v>0</v>
      </c>
      <c r="DD186" s="285"/>
      <c r="DE186" s="273"/>
      <c r="DF186" s="273"/>
      <c r="DG186" s="273"/>
      <c r="DH186" s="273"/>
      <c r="DI186" s="273" t="str">
        <f>IF(BD_Soumission!$DE186&gt;0,(BD_Soumission!$DH186-BD_Soumission!$DG186)*24,"")</f>
        <v/>
      </c>
      <c r="DJ186" s="125"/>
      <c r="DK186" s="290">
        <f>IF(BD_Soumission!$DE186&gt;0,IF(BD_Soumission!$DF186&gt;0,BD_Soumission!$DI186*BD_Soumission!$DF186*BD_Soumission!$DJ186,BD_Soumission!$DI186*BD_Soumission!$DJ186),0)</f>
        <v>0</v>
      </c>
      <c r="DL186" s="285"/>
      <c r="DM186" s="273"/>
      <c r="DN186" s="273"/>
      <c r="DO186" s="273"/>
      <c r="DP186" s="273"/>
      <c r="DQ186" s="273" t="str">
        <f>IF(BD_Soumission!$DM186&gt;0,(BD_Soumission!$DP186-BD_Soumission!$DO186)*24,"")</f>
        <v/>
      </c>
      <c r="DR186" s="125"/>
      <c r="DS186" s="290">
        <f>IF(BD_Soumission!$DM186&gt;0,IF(BD_Soumission!$DN186&gt;0,BD_Soumission!$DQ186*BD_Soumission!$DN186*BD_Soumission!$DR186,BD_Soumission!$DQ186*BD_Soumission!$DR186),0)</f>
        <v>0</v>
      </c>
      <c r="DT186" s="285"/>
      <c r="DU186" s="273"/>
      <c r="DV186" s="273"/>
      <c r="DW186" s="273"/>
      <c r="DX186" s="273"/>
      <c r="DY186" s="273" t="str">
        <f>IF(BD_Soumission!$DU186&gt;0,(BD_Soumission!$DX186-BD_Soumission!$DW186)*24,"")</f>
        <v/>
      </c>
      <c r="DZ186" s="125"/>
      <c r="EA186" s="290">
        <f>IF(BD_Soumission!$DU186&gt;0,IF(BD_Soumission!$DV186&gt;0,BD_Soumission!$DY186*BD_Soumission!$DV186*BD_Soumission!$DZ186,BD_Soumission!$DY186*BD_Soumission!$DZ186),0)</f>
        <v>0</v>
      </c>
      <c r="EB186" s="273"/>
      <c r="EC186" s="273"/>
      <c r="ED186" s="273"/>
      <c r="EE186" s="290">
        <f>BD_Soumission!$ED186*BD_Soumission!$EC186</f>
        <v>0</v>
      </c>
      <c r="EF186" s="273"/>
      <c r="EG186" s="273"/>
      <c r="EH186" s="273"/>
      <c r="EI186" s="290">
        <f>BD_Soumission!$EH186*BD_Soumission!$EG186</f>
        <v>0</v>
      </c>
      <c r="EJ186" s="273"/>
      <c r="EK186" s="273"/>
      <c r="EL186" s="273"/>
      <c r="EM186" s="290">
        <f>BD_Soumission!$EL186*BD_Soumission!$EK186</f>
        <v>0</v>
      </c>
      <c r="EN186" s="273"/>
      <c r="EO186" s="273"/>
      <c r="EP186" s="273"/>
      <c r="EQ186" s="290">
        <f>BD_Soumission!$EP186*BD_Soumission!$EO186</f>
        <v>0</v>
      </c>
      <c r="ER186" s="273"/>
      <c r="ES186" s="273"/>
      <c r="ET186" s="290">
        <f>IF(BD_Soumission!$ER186&gt;0,BD_Soumission!$ER186*BD_Soumission!$ES186,0)</f>
        <v>0</v>
      </c>
      <c r="EU186" s="273"/>
      <c r="EV186" s="273"/>
      <c r="EW186" s="290">
        <f>BD_Soumission!$EU186*0.09975</f>
        <v>0</v>
      </c>
      <c r="EX186" s="273"/>
      <c r="EY186" s="292" t="e">
        <f>VLOOKUP(BD_Soumission!$C186,Tableau12[],9,FALSE)</f>
        <v>#N/A</v>
      </c>
      <c r="EZ186" s="273"/>
    </row>
    <row r="187" spans="1:156" ht="18.75">
      <c r="D187" s="75"/>
      <c r="E187" t="e">
        <f>VLOOKUP(BD_Soumission!$C187,Tableau12[],6,FALSE)</f>
        <v>#N/A</v>
      </c>
      <c r="F187" t="e">
        <f>VLOOKUP(BD_Soumission!$C187,Tableau12[],93,FALSE)</f>
        <v>#N/A</v>
      </c>
      <c r="G187" t="e">
        <f>VLOOKUP(BD_Soumission!$C187,Tableau12[],2,FALSE)</f>
        <v>#N/A</v>
      </c>
      <c r="H187" t="e">
        <f>VLOOKUP(BD_Soumission!$G187,Tableau_client[],2,FALSE)</f>
        <v>#N/A</v>
      </c>
      <c r="I187" t="e">
        <f>VLOOKUP(BD_Soumission!$G187,Tableau_client[],3,FALSE)</f>
        <v>#N/A</v>
      </c>
      <c r="J187" t="e">
        <f>VLOOKUP(BD_Soumission!$G187,Tableau_client[],4,FALSE)</f>
        <v>#N/A</v>
      </c>
      <c r="K187" t="e">
        <f>VLOOKUP(BD_Soumission!$G187,Tableau_client[],6,FALSE)</f>
        <v>#N/A</v>
      </c>
      <c r="L187" t="e">
        <f>VLOOKUP(BD_Soumission!$C187,Tableau12[],44,FALSE)</f>
        <v>#N/A</v>
      </c>
      <c r="M187" t="e">
        <f>VLOOKUP(BD_Soumission!$C187,Tableau12[],45,FALSE)</f>
        <v>#N/A</v>
      </c>
      <c r="N187" t="e">
        <f>VLOOKUP(BD_Soumission!$G187,Tableau_client[],5,FALSE)</f>
        <v>#N/A</v>
      </c>
      <c r="O187" t="e">
        <f>VLOOKUP(BD_Soumission!$G187,Tableau_client[],7,FALSE)</f>
        <v>#N/A</v>
      </c>
      <c r="P187" t="e">
        <f>VLOOKUP(BD_Soumission!$C187,Tableau12[],7,FALSE)</f>
        <v>#N/A</v>
      </c>
      <c r="Q187" t="e">
        <f>VLOOKUP(BD_Soumission!$C187,Tableau12[],8,FALSE)</f>
        <v>#N/A</v>
      </c>
      <c r="R187" s="30"/>
      <c r="S187" t="e">
        <f>VLOOKUP(BD_Soumission!$C187,Tableau12[],3,FALSE)</f>
        <v>#N/A</v>
      </c>
      <c r="T187" s="75"/>
      <c r="Y187" t="str">
        <f>IF(BD_Soumission!$U187&gt;0,(BD_Soumission!$X187-BD_Soumission!$W187)*24,"")</f>
        <v/>
      </c>
      <c r="Z187" s="264"/>
      <c r="AA187" s="122" t="str">
        <f>IF(BD_Soumission!$U187&gt;0,BD_Soumission!$Z187*BD_Soumission!$Y187,"")</f>
        <v/>
      </c>
      <c r="AB187" s="75"/>
      <c r="AG187" t="str">
        <f>IF(BD_Soumission!$AC187&gt;0,(BD_Soumission!$AF187-BD_Soumission!$AE187)*24,"")</f>
        <v/>
      </c>
      <c r="AH187" s="125"/>
      <c r="AI187" s="122" t="str">
        <f>IF(BD_Soumission!$AC187&gt;0,BD_Soumission!$AH187*BD_Soumission!$AG187,"")</f>
        <v/>
      </c>
      <c r="AJ187" s="75"/>
      <c r="AP187" s="125"/>
      <c r="AQ187" s="122">
        <f>IF(BD_Soumission!$AK187&gt;0,IF(BD_Soumission!$AL187&gt;0,BD_Soumission!$AO187*BD_Soumission!$AL187*BD_Soumission!$AP187,BD_Soumission!$AO187*BD_Soumission!$AP187),0)</f>
        <v>0</v>
      </c>
      <c r="AR187" s="75"/>
      <c r="AW187" t="str">
        <f>IF(BD_Soumission!$AS187&gt;0,(BD_Soumission!$AV187-BD_Soumission!$AU187)*24,"")</f>
        <v/>
      </c>
      <c r="AX187" s="125"/>
      <c r="AY187" s="122">
        <f>IF(BD_Soumission!$AS187&gt;0,IF(BD_Soumission!$AT187&gt;0,BD_Soumission!$AW187*BD_Soumission!$AT187*BD_Soumission!$AX187,BD_Soumission!$AW187*BD_Soumission!$AX187),0)</f>
        <v>0</v>
      </c>
      <c r="AZ187" s="75"/>
      <c r="BF187" s="125"/>
      <c r="BG187" s="122">
        <f>IF(BD_Soumission!$BA187&gt;0,IF(BD_Soumission!$BB187&gt;0,BD_Soumission!$BE187*BD_Soumission!$BB187*BD_Soumission!$BF187,BD_Soumission!$BE187*BD_Soumission!$BF187),0)</f>
        <v>0</v>
      </c>
      <c r="BH187" s="75"/>
      <c r="BM187" t="str">
        <f>IF(BD_Soumission!$BI187&gt;0,(BD_Soumission!$BL187-BD_Soumission!$BK187)*24,"")</f>
        <v/>
      </c>
      <c r="BN187" s="125"/>
      <c r="BO187" s="122">
        <f>IF(BD_Soumission!$BI187&gt;0,IF(BD_Soumission!$BJ187&gt;0,BD_Soumission!$BM187*BD_Soumission!$BJ187*BD_Soumission!$BN187,BD_Soumission!$BM187*BD_Soumission!$BN187),0)</f>
        <v>0</v>
      </c>
      <c r="BP187" s="75"/>
      <c r="BU187" t="str">
        <f>IF(BD_Soumission!$BQ187&gt;0,(BD_Soumission!$BT187-BD_Soumission!$BS187)*24,"")</f>
        <v/>
      </c>
      <c r="BV187" s="125"/>
      <c r="BW187" s="122" t="str">
        <f>IF(BD_Soumission!$BR187&gt;0,BD_Soumission!$BR187*BD_Soumission!$BU187*BD_Soumission!$BV187,IF(BD_Soumission!$BQ187&gt;0,BD_Soumission!$BU187*BD_Soumission!$BV187,""))</f>
        <v/>
      </c>
      <c r="BX187" s="75"/>
      <c r="CC187" t="str">
        <f>IF(BD_Soumission!$BY187&gt;0,(BD_Soumission!$CB187-BD_Soumission!$CA187)*24,"")</f>
        <v/>
      </c>
      <c r="CD187" s="125"/>
      <c r="CE187" s="122">
        <f>IF(BD_Soumission!$BY187&gt;0,IF(BD_Soumission!$BZ187&gt;0,BD_Soumission!$CC187*BD_Soumission!$BZ187*BD_Soumission!$CD187,BD_Soumission!$CC187*BD_Soumission!$CD187),0)</f>
        <v>0</v>
      </c>
      <c r="CF187" s="75"/>
      <c r="CK187" t="str">
        <f>IF(BD_Soumission!$CG187&gt;0,(BD_Soumission!$CJ187-BD_Soumission!$CI187)*24,"")</f>
        <v/>
      </c>
      <c r="CL187" s="125"/>
      <c r="CM187" s="122">
        <f>IF(BD_Soumission!$CG187&gt;0,IF(BD_Soumission!$CH187&gt;0,BD_Soumission!$CK187*BD_Soumission!$CH187*BD_Soumission!$CL187,BD_Soumission!$CK187*BD_Soumission!$CL187),0)</f>
        <v>0</v>
      </c>
      <c r="CN187" s="75"/>
      <c r="CS187" t="str">
        <f>IF(BD_Soumission!$CO187&gt;0,(BD_Soumission!$CR187-BD_Soumission!$CQ187)*24,"")</f>
        <v/>
      </c>
      <c r="CT187" s="125"/>
      <c r="CU187" s="122">
        <f>IF(BD_Soumission!$CO187&gt;0,IF(BD_Soumission!$CP187&gt;0,BD_Soumission!$CS187*BD_Soumission!$CP187*BD_Soumission!$CT187,BD_Soumission!$CS187*BD_Soumission!$CT187),0)</f>
        <v>0</v>
      </c>
      <c r="CV187" s="75"/>
      <c r="DA187" t="str">
        <f>IF(BD_Soumission!$CW187&gt;0,(BD_Soumission!$CZ187-BD_Soumission!$CY187)*24,"")</f>
        <v/>
      </c>
      <c r="DB187" s="125"/>
      <c r="DC187" s="122">
        <f>IF(BD_Soumission!$CW187&gt;0,IF(BD_Soumission!$CX187&gt;0,BD_Soumission!$DA187*BD_Soumission!$CX187*BD_Soumission!$DB187,BD_Soumission!$DA187*BD_Soumission!$DB187),0)</f>
        <v>0</v>
      </c>
      <c r="DD187" s="75"/>
      <c r="DI187" t="str">
        <f>IF(BD_Soumission!$DE187&gt;0,(BD_Soumission!$DH187-BD_Soumission!$DG187)*24,"")</f>
        <v/>
      </c>
      <c r="DJ187" s="125"/>
      <c r="DK187" s="122">
        <f>IF(BD_Soumission!$DE187&gt;0,IF(BD_Soumission!$DF187&gt;0,BD_Soumission!$DI187*BD_Soumission!$DF187*BD_Soumission!$DJ187,BD_Soumission!$DI187*BD_Soumission!$DJ187),0)</f>
        <v>0</v>
      </c>
      <c r="DL187" s="75"/>
      <c r="DQ187" t="str">
        <f>IF(BD_Soumission!$DM187&gt;0,(BD_Soumission!$DP187-BD_Soumission!$DO187)*24,"")</f>
        <v/>
      </c>
      <c r="DR187" s="125"/>
      <c r="DS187" s="122">
        <f>IF(BD_Soumission!$DM187&gt;0,IF(BD_Soumission!$DN187&gt;0,BD_Soumission!$DQ187*BD_Soumission!$DN187*BD_Soumission!$DR187,BD_Soumission!$DQ187*BD_Soumission!$DR187),0)</f>
        <v>0</v>
      </c>
      <c r="DT187" s="75"/>
      <c r="DY187" t="str">
        <f>IF(BD_Soumission!$DU187&gt;0,(BD_Soumission!$DX187-BD_Soumission!$DW187)*24,"")</f>
        <v/>
      </c>
      <c r="DZ187" s="125"/>
      <c r="EA187" s="122">
        <f>IF(BD_Soumission!$DU187&gt;0,IF(BD_Soumission!$DV187&gt;0,BD_Soumission!$DY187*BD_Soumission!$DV187*BD_Soumission!$DZ187,BD_Soumission!$DY187*BD_Soumission!$DZ187),0)</f>
        <v>0</v>
      </c>
      <c r="EE187" s="122">
        <f>BD_Soumission!$ED187*BD_Soumission!$EC187</f>
        <v>0</v>
      </c>
      <c r="EI187" s="122">
        <f>BD_Soumission!$EH187*BD_Soumission!$EG187</f>
        <v>0</v>
      </c>
      <c r="EM187" s="122">
        <f>BD_Soumission!$EL187*BD_Soumission!$EK187</f>
        <v>0</v>
      </c>
      <c r="EQ187" s="122">
        <f>BD_Soumission!$EP187*BD_Soumission!$EO187</f>
        <v>0</v>
      </c>
      <c r="ET187" s="122">
        <f>IF(BD_Soumission!$ER187&gt;0,BD_Soumission!$ER187*BD_Soumission!$ES187,0)</f>
        <v>0</v>
      </c>
      <c r="EW187" s="122">
        <f>BD_Soumission!$EU187*0.09975</f>
        <v>0</v>
      </c>
      <c r="EY187" s="47" t="e">
        <f>VLOOKUP(BD_Soumission!$C187,Tableau12[],9,FALSE)</f>
        <v>#N/A</v>
      </c>
    </row>
    <row r="188" spans="1:156" ht="18.75">
      <c r="A188" s="273"/>
      <c r="B188" s="273"/>
      <c r="C188" s="273"/>
      <c r="D188" s="285"/>
      <c r="E188" s="273" t="e">
        <f>VLOOKUP(BD_Soumission!$C188,Tableau12[],6,FALSE)</f>
        <v>#N/A</v>
      </c>
      <c r="F188" s="273" t="e">
        <f>VLOOKUP(BD_Soumission!$C188,Tableau12[],93,FALSE)</f>
        <v>#N/A</v>
      </c>
      <c r="G188" s="273" t="e">
        <f>VLOOKUP(BD_Soumission!$C188,Tableau12[],2,FALSE)</f>
        <v>#N/A</v>
      </c>
      <c r="H188" s="273" t="e">
        <f>VLOOKUP(BD_Soumission!$G188,Tableau_client[],2,FALSE)</f>
        <v>#N/A</v>
      </c>
      <c r="I188" s="273" t="e">
        <f>VLOOKUP(BD_Soumission!$G188,Tableau_client[],3,FALSE)</f>
        <v>#N/A</v>
      </c>
      <c r="J188" s="273" t="e">
        <f>VLOOKUP(BD_Soumission!$G188,Tableau_client[],4,FALSE)</f>
        <v>#N/A</v>
      </c>
      <c r="K188" s="273" t="e">
        <f>VLOOKUP(BD_Soumission!$G188,Tableau_client[],6,FALSE)</f>
        <v>#N/A</v>
      </c>
      <c r="L188" s="273" t="e">
        <f>VLOOKUP(BD_Soumission!$C188,Tableau12[],44,FALSE)</f>
        <v>#N/A</v>
      </c>
      <c r="M188" s="273" t="e">
        <f>VLOOKUP(BD_Soumission!$C188,Tableau12[],45,FALSE)</f>
        <v>#N/A</v>
      </c>
      <c r="N188" s="273" t="e">
        <f>VLOOKUP(BD_Soumission!$G188,Tableau_client[],5,FALSE)</f>
        <v>#N/A</v>
      </c>
      <c r="O188" s="273" t="e">
        <f>VLOOKUP(BD_Soumission!$G188,Tableau_client[],7,FALSE)</f>
        <v>#N/A</v>
      </c>
      <c r="P188" s="273" t="e">
        <f>VLOOKUP(BD_Soumission!$C188,Tableau12[],7,FALSE)</f>
        <v>#N/A</v>
      </c>
      <c r="Q188" s="273" t="e">
        <f>VLOOKUP(BD_Soumission!$C188,Tableau12[],8,FALSE)</f>
        <v>#N/A</v>
      </c>
      <c r="R188" s="286"/>
      <c r="S188" s="273" t="e">
        <f>VLOOKUP(BD_Soumission!$C188,Tableau12[],3,FALSE)</f>
        <v>#N/A</v>
      </c>
      <c r="T188" s="285"/>
      <c r="U188" s="273"/>
      <c r="V188" s="273"/>
      <c r="W188" s="273"/>
      <c r="X188" s="273"/>
      <c r="Y188" s="273" t="str">
        <f>IF(BD_Soumission!$U188&gt;0,(BD_Soumission!$X188-BD_Soumission!$W188)*24,"")</f>
        <v/>
      </c>
      <c r="Z188" s="264"/>
      <c r="AA188" s="290" t="str">
        <f>IF(BD_Soumission!$U188&gt;0,BD_Soumission!$Z188*BD_Soumission!$Y188,"")</f>
        <v/>
      </c>
      <c r="AB188" s="285"/>
      <c r="AC188" s="273"/>
      <c r="AD188" s="273"/>
      <c r="AE188" s="273"/>
      <c r="AF188" s="273"/>
      <c r="AG188" s="273" t="str">
        <f>IF(BD_Soumission!$AC188&gt;0,(BD_Soumission!$AF188-BD_Soumission!$AE188)*24,"")</f>
        <v/>
      </c>
      <c r="AH188" s="125"/>
      <c r="AI188" s="290" t="str">
        <f>IF(BD_Soumission!$AC188&gt;0,BD_Soumission!$AH188*BD_Soumission!$AG188,"")</f>
        <v/>
      </c>
      <c r="AJ188" s="285"/>
      <c r="AK188" s="273"/>
      <c r="AL188" s="273"/>
      <c r="AM188" s="273"/>
      <c r="AN188" s="273"/>
      <c r="AO188" s="273"/>
      <c r="AP188" s="125"/>
      <c r="AQ188" s="290">
        <f>IF(BD_Soumission!$AK188&gt;0,IF(BD_Soumission!$AL188&gt;0,BD_Soumission!$AO188*BD_Soumission!$AL188*BD_Soumission!$AP188,BD_Soumission!$AO188*BD_Soumission!$AP188),0)</f>
        <v>0</v>
      </c>
      <c r="AR188" s="285"/>
      <c r="AS188" s="273"/>
      <c r="AT188" s="273"/>
      <c r="AU188" s="273"/>
      <c r="AV188" s="273"/>
      <c r="AW188" s="273" t="str">
        <f>IF(BD_Soumission!$AS188&gt;0,(BD_Soumission!$AV188-BD_Soumission!$AU188)*24,"")</f>
        <v/>
      </c>
      <c r="AX188" s="125"/>
      <c r="AY188" s="290">
        <f>IF(BD_Soumission!$AS188&gt;0,IF(BD_Soumission!$AT188&gt;0,BD_Soumission!$AW188*BD_Soumission!$AT188*BD_Soumission!$AX188,BD_Soumission!$AW188*BD_Soumission!$AX188),0)</f>
        <v>0</v>
      </c>
      <c r="AZ188" s="285"/>
      <c r="BA188" s="273"/>
      <c r="BB188" s="273"/>
      <c r="BC188" s="273"/>
      <c r="BD188" s="273"/>
      <c r="BE188" s="273"/>
      <c r="BF188" s="125"/>
      <c r="BG188" s="290">
        <f>IF(BD_Soumission!$BA188&gt;0,IF(BD_Soumission!$BB188&gt;0,BD_Soumission!$BE188*BD_Soumission!$BB188*BD_Soumission!$BF188,BD_Soumission!$BE188*BD_Soumission!$BF188),0)</f>
        <v>0</v>
      </c>
      <c r="BH188" s="285"/>
      <c r="BI188" s="273"/>
      <c r="BJ188" s="273"/>
      <c r="BK188" s="273"/>
      <c r="BL188" s="273"/>
      <c r="BM188" s="273" t="str">
        <f>IF(BD_Soumission!$BI188&gt;0,(BD_Soumission!$BL188-BD_Soumission!$BK188)*24,"")</f>
        <v/>
      </c>
      <c r="BN188" s="125"/>
      <c r="BO188" s="290">
        <f>IF(BD_Soumission!$BI188&gt;0,IF(BD_Soumission!$BJ188&gt;0,BD_Soumission!$BM188*BD_Soumission!$BJ188*BD_Soumission!$BN188,BD_Soumission!$BM188*BD_Soumission!$BN188),0)</f>
        <v>0</v>
      </c>
      <c r="BP188" s="285"/>
      <c r="BQ188" s="273"/>
      <c r="BR188" s="273"/>
      <c r="BS188" s="273"/>
      <c r="BT188" s="273"/>
      <c r="BU188" s="273" t="str">
        <f>IF(BD_Soumission!$BQ188&gt;0,(BD_Soumission!$BT188-BD_Soumission!$BS188)*24,"")</f>
        <v/>
      </c>
      <c r="BV188" s="125"/>
      <c r="BW188" s="290" t="str">
        <f>IF(BD_Soumission!$BR188&gt;0,BD_Soumission!$BR188*BD_Soumission!$BU188*BD_Soumission!$BV188,IF(BD_Soumission!$BQ188&gt;0,BD_Soumission!$BU188*BD_Soumission!$BV188,""))</f>
        <v/>
      </c>
      <c r="BX188" s="285"/>
      <c r="BY188" s="273"/>
      <c r="BZ188" s="273"/>
      <c r="CA188" s="273"/>
      <c r="CB188" s="273"/>
      <c r="CC188" s="273" t="str">
        <f>IF(BD_Soumission!$BY188&gt;0,(BD_Soumission!$CB188-BD_Soumission!$CA188)*24,"")</f>
        <v/>
      </c>
      <c r="CD188" s="125"/>
      <c r="CE188" s="290">
        <f>IF(BD_Soumission!$BY188&gt;0,IF(BD_Soumission!$BZ188&gt;0,BD_Soumission!$CC188*BD_Soumission!$BZ188*BD_Soumission!$CD188,BD_Soumission!$CC188*BD_Soumission!$CD188),0)</f>
        <v>0</v>
      </c>
      <c r="CF188" s="285"/>
      <c r="CG188" s="273"/>
      <c r="CH188" s="273"/>
      <c r="CI188" s="273"/>
      <c r="CJ188" s="273"/>
      <c r="CK188" s="273" t="str">
        <f>IF(BD_Soumission!$CG188&gt;0,(BD_Soumission!$CJ188-BD_Soumission!$CI188)*24,"")</f>
        <v/>
      </c>
      <c r="CL188" s="125"/>
      <c r="CM188" s="290">
        <f>IF(BD_Soumission!$CG188&gt;0,IF(BD_Soumission!$CH188&gt;0,BD_Soumission!$CK188*BD_Soumission!$CH188*BD_Soumission!$CL188,BD_Soumission!$CK188*BD_Soumission!$CL188),0)</f>
        <v>0</v>
      </c>
      <c r="CN188" s="285"/>
      <c r="CO188" s="273"/>
      <c r="CP188" s="273"/>
      <c r="CQ188" s="273"/>
      <c r="CR188" s="273"/>
      <c r="CS188" s="273" t="str">
        <f>IF(BD_Soumission!$CO188&gt;0,(BD_Soumission!$CR188-BD_Soumission!$CQ188)*24,"")</f>
        <v/>
      </c>
      <c r="CT188" s="125"/>
      <c r="CU188" s="290">
        <f>IF(BD_Soumission!$CO188&gt;0,IF(BD_Soumission!$CP188&gt;0,BD_Soumission!$CS188*BD_Soumission!$CP188*BD_Soumission!$CT188,BD_Soumission!$CS188*BD_Soumission!$CT188),0)</f>
        <v>0</v>
      </c>
      <c r="CV188" s="285"/>
      <c r="CW188" s="273"/>
      <c r="CX188" s="273"/>
      <c r="CY188" s="273"/>
      <c r="CZ188" s="273"/>
      <c r="DA188" s="273" t="str">
        <f>IF(BD_Soumission!$CW188&gt;0,(BD_Soumission!$CZ188-BD_Soumission!$CY188)*24,"")</f>
        <v/>
      </c>
      <c r="DB188" s="125"/>
      <c r="DC188" s="290">
        <f>IF(BD_Soumission!$CW188&gt;0,IF(BD_Soumission!$CX188&gt;0,BD_Soumission!$DA188*BD_Soumission!$CX188*BD_Soumission!$DB188,BD_Soumission!$DA188*BD_Soumission!$DB188),0)</f>
        <v>0</v>
      </c>
      <c r="DD188" s="285"/>
      <c r="DE188" s="273"/>
      <c r="DF188" s="273"/>
      <c r="DG188" s="273"/>
      <c r="DH188" s="273"/>
      <c r="DI188" s="273" t="str">
        <f>IF(BD_Soumission!$DE188&gt;0,(BD_Soumission!$DH188-BD_Soumission!$DG188)*24,"")</f>
        <v/>
      </c>
      <c r="DJ188" s="125"/>
      <c r="DK188" s="290">
        <f>IF(BD_Soumission!$DE188&gt;0,IF(BD_Soumission!$DF188&gt;0,BD_Soumission!$DI188*BD_Soumission!$DF188*BD_Soumission!$DJ188,BD_Soumission!$DI188*BD_Soumission!$DJ188),0)</f>
        <v>0</v>
      </c>
      <c r="DL188" s="285"/>
      <c r="DM188" s="273"/>
      <c r="DN188" s="273"/>
      <c r="DO188" s="273"/>
      <c r="DP188" s="273"/>
      <c r="DQ188" s="273" t="str">
        <f>IF(BD_Soumission!$DM188&gt;0,(BD_Soumission!$DP188-BD_Soumission!$DO188)*24,"")</f>
        <v/>
      </c>
      <c r="DR188" s="125"/>
      <c r="DS188" s="290">
        <f>IF(BD_Soumission!$DM188&gt;0,IF(BD_Soumission!$DN188&gt;0,BD_Soumission!$DQ188*BD_Soumission!$DN188*BD_Soumission!$DR188,BD_Soumission!$DQ188*BD_Soumission!$DR188),0)</f>
        <v>0</v>
      </c>
      <c r="DT188" s="285"/>
      <c r="DU188" s="273"/>
      <c r="DV188" s="273"/>
      <c r="DW188" s="273"/>
      <c r="DX188" s="273"/>
      <c r="DY188" s="273" t="str">
        <f>IF(BD_Soumission!$DU188&gt;0,(BD_Soumission!$DX188-BD_Soumission!$DW188)*24,"")</f>
        <v/>
      </c>
      <c r="DZ188" s="125"/>
      <c r="EA188" s="290">
        <f>IF(BD_Soumission!$DU188&gt;0,IF(BD_Soumission!$DV188&gt;0,BD_Soumission!$DY188*BD_Soumission!$DV188*BD_Soumission!$DZ188,BD_Soumission!$DY188*BD_Soumission!$DZ188),0)</f>
        <v>0</v>
      </c>
      <c r="EB188" s="273"/>
      <c r="EC188" s="273"/>
      <c r="ED188" s="273"/>
      <c r="EE188" s="290">
        <f>BD_Soumission!$ED188*BD_Soumission!$EC188</f>
        <v>0</v>
      </c>
      <c r="EF188" s="273"/>
      <c r="EG188" s="273"/>
      <c r="EH188" s="273"/>
      <c r="EI188" s="290">
        <f>BD_Soumission!$EH188*BD_Soumission!$EG188</f>
        <v>0</v>
      </c>
      <c r="EJ188" s="273"/>
      <c r="EK188" s="273"/>
      <c r="EL188" s="273"/>
      <c r="EM188" s="290">
        <f>BD_Soumission!$EL188*BD_Soumission!$EK188</f>
        <v>0</v>
      </c>
      <c r="EN188" s="273"/>
      <c r="EO188" s="273"/>
      <c r="EP188" s="273"/>
      <c r="EQ188" s="290">
        <f>BD_Soumission!$EP188*BD_Soumission!$EO188</f>
        <v>0</v>
      </c>
      <c r="ER188" s="273"/>
      <c r="ES188" s="273"/>
      <c r="ET188" s="290">
        <f>IF(BD_Soumission!$ER188&gt;0,BD_Soumission!$ER188*BD_Soumission!$ES188,0)</f>
        <v>0</v>
      </c>
      <c r="EU188" s="273"/>
      <c r="EV188" s="273"/>
      <c r="EW188" s="290">
        <f>BD_Soumission!$EU188*0.09975</f>
        <v>0</v>
      </c>
      <c r="EX188" s="273"/>
      <c r="EY188" s="292" t="e">
        <f>VLOOKUP(BD_Soumission!$C188,Tableau12[],9,FALSE)</f>
        <v>#N/A</v>
      </c>
      <c r="EZ188" s="273"/>
    </row>
    <row r="189" spans="1:156" ht="18.75">
      <c r="D189" s="75"/>
      <c r="E189" t="e">
        <f>VLOOKUP(BD_Soumission!$C189,Tableau12[],6,FALSE)</f>
        <v>#N/A</v>
      </c>
      <c r="F189" t="e">
        <f>VLOOKUP(BD_Soumission!$C189,Tableau12[],93,FALSE)</f>
        <v>#N/A</v>
      </c>
      <c r="G189" t="e">
        <f>VLOOKUP(BD_Soumission!$C189,Tableau12[],2,FALSE)</f>
        <v>#N/A</v>
      </c>
      <c r="H189" t="e">
        <f>VLOOKUP(BD_Soumission!$G189,Tableau_client[],2,FALSE)</f>
        <v>#N/A</v>
      </c>
      <c r="I189" t="e">
        <f>VLOOKUP(BD_Soumission!$G189,Tableau_client[],3,FALSE)</f>
        <v>#N/A</v>
      </c>
      <c r="J189" t="e">
        <f>VLOOKUP(BD_Soumission!$G189,Tableau_client[],4,FALSE)</f>
        <v>#N/A</v>
      </c>
      <c r="K189" t="e">
        <f>VLOOKUP(BD_Soumission!$G189,Tableau_client[],6,FALSE)</f>
        <v>#N/A</v>
      </c>
      <c r="L189" t="e">
        <f>VLOOKUP(BD_Soumission!$C189,Tableau12[],44,FALSE)</f>
        <v>#N/A</v>
      </c>
      <c r="M189" t="e">
        <f>VLOOKUP(BD_Soumission!$C189,Tableau12[],45,FALSE)</f>
        <v>#N/A</v>
      </c>
      <c r="N189" t="e">
        <f>VLOOKUP(BD_Soumission!$G189,Tableau_client[],5,FALSE)</f>
        <v>#N/A</v>
      </c>
      <c r="O189" t="e">
        <f>VLOOKUP(BD_Soumission!$G189,Tableau_client[],7,FALSE)</f>
        <v>#N/A</v>
      </c>
      <c r="P189" t="e">
        <f>VLOOKUP(BD_Soumission!$C189,Tableau12[],7,FALSE)</f>
        <v>#N/A</v>
      </c>
      <c r="Q189" t="e">
        <f>VLOOKUP(BD_Soumission!$C189,Tableau12[],8,FALSE)</f>
        <v>#N/A</v>
      </c>
      <c r="R189" s="30"/>
      <c r="S189" t="e">
        <f>VLOOKUP(BD_Soumission!$C189,Tableau12[],3,FALSE)</f>
        <v>#N/A</v>
      </c>
      <c r="T189" s="75"/>
      <c r="Y189" t="str">
        <f>IF(BD_Soumission!$U189&gt;0,(BD_Soumission!$X189-BD_Soumission!$W189)*24,"")</f>
        <v/>
      </c>
      <c r="Z189" s="264"/>
      <c r="AA189" s="122" t="str">
        <f>IF(BD_Soumission!$U189&gt;0,BD_Soumission!$Z189*BD_Soumission!$Y189,"")</f>
        <v/>
      </c>
      <c r="AB189" s="75"/>
      <c r="AG189" t="str">
        <f>IF(BD_Soumission!$AC189&gt;0,(BD_Soumission!$AF189-BD_Soumission!$AE189)*24,"")</f>
        <v/>
      </c>
      <c r="AH189" s="125"/>
      <c r="AI189" s="122" t="str">
        <f>IF(BD_Soumission!$AC189&gt;0,BD_Soumission!$AH189*BD_Soumission!$AG189,"")</f>
        <v/>
      </c>
      <c r="AJ189" s="75"/>
      <c r="AP189" s="125"/>
      <c r="AQ189" s="122">
        <f>IF(BD_Soumission!$AK189&gt;0,IF(BD_Soumission!$AL189&gt;0,BD_Soumission!$AO189*BD_Soumission!$AL189*BD_Soumission!$AP189,BD_Soumission!$AO189*BD_Soumission!$AP189),0)</f>
        <v>0</v>
      </c>
      <c r="AR189" s="75"/>
      <c r="AW189" t="str">
        <f>IF(BD_Soumission!$AS189&gt;0,(BD_Soumission!$AV189-BD_Soumission!$AU189)*24,"")</f>
        <v/>
      </c>
      <c r="AX189" s="125"/>
      <c r="AY189" s="122">
        <f>IF(BD_Soumission!$AS189&gt;0,IF(BD_Soumission!$AT189&gt;0,BD_Soumission!$AW189*BD_Soumission!$AT189*BD_Soumission!$AX189,BD_Soumission!$AW189*BD_Soumission!$AX189),0)</f>
        <v>0</v>
      </c>
      <c r="AZ189" s="75"/>
      <c r="BF189" s="125"/>
      <c r="BG189" s="122">
        <f>IF(BD_Soumission!$BA189&gt;0,IF(BD_Soumission!$BB189&gt;0,BD_Soumission!$BE189*BD_Soumission!$BB189*BD_Soumission!$BF189,BD_Soumission!$BE189*BD_Soumission!$BF189),0)</f>
        <v>0</v>
      </c>
      <c r="BH189" s="75"/>
      <c r="BM189" t="str">
        <f>IF(BD_Soumission!$BI189&gt;0,(BD_Soumission!$BL189-BD_Soumission!$BK189)*24,"")</f>
        <v/>
      </c>
      <c r="BN189" s="125"/>
      <c r="BO189" s="122">
        <f>IF(BD_Soumission!$BI189&gt;0,IF(BD_Soumission!$BJ189&gt;0,BD_Soumission!$BM189*BD_Soumission!$BJ189*BD_Soumission!$BN189,BD_Soumission!$BM189*BD_Soumission!$BN189),0)</f>
        <v>0</v>
      </c>
      <c r="BP189" s="75"/>
      <c r="BU189" t="str">
        <f>IF(BD_Soumission!$BQ189&gt;0,(BD_Soumission!$BT189-BD_Soumission!$BS189)*24,"")</f>
        <v/>
      </c>
      <c r="BV189" s="125"/>
      <c r="BW189" s="122" t="str">
        <f>IF(BD_Soumission!$BR189&gt;0,BD_Soumission!$BR189*BD_Soumission!$BU189*BD_Soumission!$BV189,IF(BD_Soumission!$BQ189&gt;0,BD_Soumission!$BU189*BD_Soumission!$BV189,""))</f>
        <v/>
      </c>
      <c r="BX189" s="75"/>
      <c r="CC189" t="str">
        <f>IF(BD_Soumission!$BY189&gt;0,(BD_Soumission!$CB189-BD_Soumission!$CA189)*24,"")</f>
        <v/>
      </c>
      <c r="CD189" s="125"/>
      <c r="CE189" s="122">
        <f>IF(BD_Soumission!$BY189&gt;0,IF(BD_Soumission!$BZ189&gt;0,BD_Soumission!$CC189*BD_Soumission!$BZ189*BD_Soumission!$CD189,BD_Soumission!$CC189*BD_Soumission!$CD189),0)</f>
        <v>0</v>
      </c>
      <c r="CF189" s="75"/>
      <c r="CK189" t="str">
        <f>IF(BD_Soumission!$CG189&gt;0,(BD_Soumission!$CJ189-BD_Soumission!$CI189)*24,"")</f>
        <v/>
      </c>
      <c r="CL189" s="125"/>
      <c r="CM189" s="122">
        <f>IF(BD_Soumission!$CG189&gt;0,IF(BD_Soumission!$CH189&gt;0,BD_Soumission!$CK189*BD_Soumission!$CH189*BD_Soumission!$CL189,BD_Soumission!$CK189*BD_Soumission!$CL189),0)</f>
        <v>0</v>
      </c>
      <c r="CN189" s="75"/>
      <c r="CS189" t="str">
        <f>IF(BD_Soumission!$CO189&gt;0,(BD_Soumission!$CR189-BD_Soumission!$CQ189)*24,"")</f>
        <v/>
      </c>
      <c r="CT189" s="125"/>
      <c r="CU189" s="122">
        <f>IF(BD_Soumission!$CO189&gt;0,IF(BD_Soumission!$CP189&gt;0,BD_Soumission!$CS189*BD_Soumission!$CP189*BD_Soumission!$CT189,BD_Soumission!$CS189*BD_Soumission!$CT189),0)</f>
        <v>0</v>
      </c>
      <c r="CV189" s="75"/>
      <c r="DA189" t="str">
        <f>IF(BD_Soumission!$CW189&gt;0,(BD_Soumission!$CZ189-BD_Soumission!$CY189)*24,"")</f>
        <v/>
      </c>
      <c r="DB189" s="125"/>
      <c r="DC189" s="122">
        <f>IF(BD_Soumission!$CW189&gt;0,IF(BD_Soumission!$CX189&gt;0,BD_Soumission!$DA189*BD_Soumission!$CX189*BD_Soumission!$DB189,BD_Soumission!$DA189*BD_Soumission!$DB189),0)</f>
        <v>0</v>
      </c>
      <c r="DD189" s="75"/>
      <c r="DI189" t="str">
        <f>IF(BD_Soumission!$DE189&gt;0,(BD_Soumission!$DH189-BD_Soumission!$DG189)*24,"")</f>
        <v/>
      </c>
      <c r="DJ189" s="125"/>
      <c r="DK189" s="122">
        <f>IF(BD_Soumission!$DE189&gt;0,IF(BD_Soumission!$DF189&gt;0,BD_Soumission!$DI189*BD_Soumission!$DF189*BD_Soumission!$DJ189,BD_Soumission!$DI189*BD_Soumission!$DJ189),0)</f>
        <v>0</v>
      </c>
      <c r="DL189" s="75"/>
      <c r="DQ189" t="str">
        <f>IF(BD_Soumission!$DM189&gt;0,(BD_Soumission!$DP189-BD_Soumission!$DO189)*24,"")</f>
        <v/>
      </c>
      <c r="DR189" s="125"/>
      <c r="DS189" s="122">
        <f>IF(BD_Soumission!$DM189&gt;0,IF(BD_Soumission!$DN189&gt;0,BD_Soumission!$DQ189*BD_Soumission!$DN189*BD_Soumission!$DR189,BD_Soumission!$DQ189*BD_Soumission!$DR189),0)</f>
        <v>0</v>
      </c>
      <c r="DT189" s="75"/>
      <c r="DY189" t="str">
        <f>IF(BD_Soumission!$DU189&gt;0,(BD_Soumission!$DX189-BD_Soumission!$DW189)*24,"")</f>
        <v/>
      </c>
      <c r="DZ189" s="125"/>
      <c r="EA189" s="122">
        <f>IF(BD_Soumission!$DU189&gt;0,IF(BD_Soumission!$DV189&gt;0,BD_Soumission!$DY189*BD_Soumission!$DV189*BD_Soumission!$DZ189,BD_Soumission!$DY189*BD_Soumission!$DZ189),0)</f>
        <v>0</v>
      </c>
      <c r="EE189" s="122">
        <f>BD_Soumission!$ED189*BD_Soumission!$EC189</f>
        <v>0</v>
      </c>
      <c r="EI189" s="122">
        <f>BD_Soumission!$EH189*BD_Soumission!$EG189</f>
        <v>0</v>
      </c>
      <c r="EM189" s="122">
        <f>BD_Soumission!$EL189*BD_Soumission!$EK189</f>
        <v>0</v>
      </c>
      <c r="EQ189" s="122">
        <f>BD_Soumission!$EP189*BD_Soumission!$EO189</f>
        <v>0</v>
      </c>
      <c r="ET189" s="122">
        <f>IF(BD_Soumission!$ER189&gt;0,BD_Soumission!$ER189*BD_Soumission!$ES189,0)</f>
        <v>0</v>
      </c>
      <c r="EW189" s="122">
        <f>BD_Soumission!$EU189*0.09975</f>
        <v>0</v>
      </c>
      <c r="EY189" s="47" t="e">
        <f>VLOOKUP(BD_Soumission!$C189,Tableau12[],9,FALSE)</f>
        <v>#N/A</v>
      </c>
    </row>
    <row r="190" spans="1:156" ht="18.75">
      <c r="A190" s="273"/>
      <c r="B190" s="273"/>
      <c r="C190" s="273"/>
      <c r="D190" s="285"/>
      <c r="E190" s="273" t="e">
        <f>VLOOKUP(BD_Soumission!$C190,Tableau12[],6,FALSE)</f>
        <v>#N/A</v>
      </c>
      <c r="F190" s="273" t="e">
        <f>VLOOKUP(BD_Soumission!$C190,Tableau12[],93,FALSE)</f>
        <v>#N/A</v>
      </c>
      <c r="G190" s="273" t="e">
        <f>VLOOKUP(BD_Soumission!$C190,Tableau12[],2,FALSE)</f>
        <v>#N/A</v>
      </c>
      <c r="H190" s="273" t="e">
        <f>VLOOKUP(BD_Soumission!$G190,Tableau_client[],2,FALSE)</f>
        <v>#N/A</v>
      </c>
      <c r="I190" s="273" t="e">
        <f>VLOOKUP(BD_Soumission!$G190,Tableau_client[],3,FALSE)</f>
        <v>#N/A</v>
      </c>
      <c r="J190" s="273" t="e">
        <f>VLOOKUP(BD_Soumission!$G190,Tableau_client[],4,FALSE)</f>
        <v>#N/A</v>
      </c>
      <c r="K190" s="273" t="e">
        <f>VLOOKUP(BD_Soumission!$G190,Tableau_client[],6,FALSE)</f>
        <v>#N/A</v>
      </c>
      <c r="L190" s="273" t="e">
        <f>VLOOKUP(BD_Soumission!$C190,Tableau12[],44,FALSE)</f>
        <v>#N/A</v>
      </c>
      <c r="M190" s="273" t="e">
        <f>VLOOKUP(BD_Soumission!$C190,Tableau12[],45,FALSE)</f>
        <v>#N/A</v>
      </c>
      <c r="N190" s="273" t="e">
        <f>VLOOKUP(BD_Soumission!$G190,Tableau_client[],5,FALSE)</f>
        <v>#N/A</v>
      </c>
      <c r="O190" s="273" t="e">
        <f>VLOOKUP(BD_Soumission!$G190,Tableau_client[],7,FALSE)</f>
        <v>#N/A</v>
      </c>
      <c r="P190" s="273" t="e">
        <f>VLOOKUP(BD_Soumission!$C190,Tableau12[],7,FALSE)</f>
        <v>#N/A</v>
      </c>
      <c r="Q190" s="273" t="e">
        <f>VLOOKUP(BD_Soumission!$C190,Tableau12[],8,FALSE)</f>
        <v>#N/A</v>
      </c>
      <c r="R190" s="286"/>
      <c r="S190" s="273" t="e">
        <f>VLOOKUP(BD_Soumission!$C190,Tableau12[],3,FALSE)</f>
        <v>#N/A</v>
      </c>
      <c r="T190" s="285"/>
      <c r="U190" s="273"/>
      <c r="V190" s="273"/>
      <c r="W190" s="273"/>
      <c r="X190" s="273"/>
      <c r="Y190" s="273" t="str">
        <f>IF(BD_Soumission!$U190&gt;0,(BD_Soumission!$X190-BD_Soumission!$W190)*24,"")</f>
        <v/>
      </c>
      <c r="Z190" s="264"/>
      <c r="AA190" s="290" t="str">
        <f>IF(BD_Soumission!$U190&gt;0,BD_Soumission!$Z190*BD_Soumission!$Y190,"")</f>
        <v/>
      </c>
      <c r="AB190" s="285"/>
      <c r="AC190" s="273"/>
      <c r="AD190" s="273"/>
      <c r="AE190" s="273"/>
      <c r="AF190" s="273"/>
      <c r="AG190" s="273" t="str">
        <f>IF(BD_Soumission!$AC190&gt;0,(BD_Soumission!$AF190-BD_Soumission!$AE190)*24,"")</f>
        <v/>
      </c>
      <c r="AH190" s="125"/>
      <c r="AI190" s="290" t="str">
        <f>IF(BD_Soumission!$AC190&gt;0,BD_Soumission!$AH190*BD_Soumission!$AG190,"")</f>
        <v/>
      </c>
      <c r="AJ190" s="285"/>
      <c r="AK190" s="273"/>
      <c r="AL190" s="273"/>
      <c r="AM190" s="273"/>
      <c r="AN190" s="273"/>
      <c r="AO190" s="273"/>
      <c r="AP190" s="125"/>
      <c r="AQ190" s="290">
        <f>IF(BD_Soumission!$AK190&gt;0,IF(BD_Soumission!$AL190&gt;0,BD_Soumission!$AO190*BD_Soumission!$AL190*BD_Soumission!$AP190,BD_Soumission!$AO190*BD_Soumission!$AP190),0)</f>
        <v>0</v>
      </c>
      <c r="AR190" s="285"/>
      <c r="AS190" s="273"/>
      <c r="AT190" s="273"/>
      <c r="AU190" s="273"/>
      <c r="AV190" s="273"/>
      <c r="AW190" s="273" t="str">
        <f>IF(BD_Soumission!$AS190&gt;0,(BD_Soumission!$AV190-BD_Soumission!$AU190)*24,"")</f>
        <v/>
      </c>
      <c r="AX190" s="125"/>
      <c r="AY190" s="290">
        <f>IF(BD_Soumission!$AS190&gt;0,IF(BD_Soumission!$AT190&gt;0,BD_Soumission!$AW190*BD_Soumission!$AT190*BD_Soumission!$AX190,BD_Soumission!$AW190*BD_Soumission!$AX190),0)</f>
        <v>0</v>
      </c>
      <c r="AZ190" s="285"/>
      <c r="BA190" s="273"/>
      <c r="BB190" s="273"/>
      <c r="BC190" s="273"/>
      <c r="BD190" s="273"/>
      <c r="BE190" s="273"/>
      <c r="BF190" s="125"/>
      <c r="BG190" s="290">
        <f>IF(BD_Soumission!$BA190&gt;0,IF(BD_Soumission!$BB190&gt;0,BD_Soumission!$BE190*BD_Soumission!$BB190*BD_Soumission!$BF190,BD_Soumission!$BE190*BD_Soumission!$BF190),0)</f>
        <v>0</v>
      </c>
      <c r="BH190" s="285"/>
      <c r="BI190" s="273"/>
      <c r="BJ190" s="273"/>
      <c r="BK190" s="273"/>
      <c r="BL190" s="273"/>
      <c r="BM190" s="273" t="str">
        <f>IF(BD_Soumission!$BI190&gt;0,(BD_Soumission!$BL190-BD_Soumission!$BK190)*24,"")</f>
        <v/>
      </c>
      <c r="BN190" s="125"/>
      <c r="BO190" s="290">
        <f>IF(BD_Soumission!$BI190&gt;0,IF(BD_Soumission!$BJ190&gt;0,BD_Soumission!$BM190*BD_Soumission!$BJ190*BD_Soumission!$BN190,BD_Soumission!$BM190*BD_Soumission!$BN190),0)</f>
        <v>0</v>
      </c>
      <c r="BP190" s="285"/>
      <c r="BQ190" s="273"/>
      <c r="BR190" s="273"/>
      <c r="BS190" s="273"/>
      <c r="BT190" s="273"/>
      <c r="BU190" s="273" t="str">
        <f>IF(BD_Soumission!$BQ190&gt;0,(BD_Soumission!$BT190-BD_Soumission!$BS190)*24,"")</f>
        <v/>
      </c>
      <c r="BV190" s="125"/>
      <c r="BW190" s="290" t="str">
        <f>IF(BD_Soumission!$BR190&gt;0,BD_Soumission!$BR190*BD_Soumission!$BU190*BD_Soumission!$BV190,IF(BD_Soumission!$BQ190&gt;0,BD_Soumission!$BU190*BD_Soumission!$BV190,""))</f>
        <v/>
      </c>
      <c r="BX190" s="285"/>
      <c r="BY190" s="273"/>
      <c r="BZ190" s="273"/>
      <c r="CA190" s="273"/>
      <c r="CB190" s="273"/>
      <c r="CC190" s="273" t="str">
        <f>IF(BD_Soumission!$BY190&gt;0,(BD_Soumission!$CB190-BD_Soumission!$CA190)*24,"")</f>
        <v/>
      </c>
      <c r="CD190" s="125"/>
      <c r="CE190" s="290">
        <f>IF(BD_Soumission!$BY190&gt;0,IF(BD_Soumission!$BZ190&gt;0,BD_Soumission!$CC190*BD_Soumission!$BZ190*BD_Soumission!$CD190,BD_Soumission!$CC190*BD_Soumission!$CD190),0)</f>
        <v>0</v>
      </c>
      <c r="CF190" s="285"/>
      <c r="CG190" s="273"/>
      <c r="CH190" s="273"/>
      <c r="CI190" s="273"/>
      <c r="CJ190" s="273"/>
      <c r="CK190" s="273" t="str">
        <f>IF(BD_Soumission!$CG190&gt;0,(BD_Soumission!$CJ190-BD_Soumission!$CI190)*24,"")</f>
        <v/>
      </c>
      <c r="CL190" s="125"/>
      <c r="CM190" s="290">
        <f>IF(BD_Soumission!$CG190&gt;0,IF(BD_Soumission!$CH190&gt;0,BD_Soumission!$CK190*BD_Soumission!$CH190*BD_Soumission!$CL190,BD_Soumission!$CK190*BD_Soumission!$CL190),0)</f>
        <v>0</v>
      </c>
      <c r="CN190" s="285"/>
      <c r="CO190" s="273"/>
      <c r="CP190" s="273"/>
      <c r="CQ190" s="273"/>
      <c r="CR190" s="273"/>
      <c r="CS190" s="273" t="str">
        <f>IF(BD_Soumission!$CO190&gt;0,(BD_Soumission!$CR190-BD_Soumission!$CQ190)*24,"")</f>
        <v/>
      </c>
      <c r="CT190" s="125"/>
      <c r="CU190" s="290">
        <f>IF(BD_Soumission!$CO190&gt;0,IF(BD_Soumission!$CP190&gt;0,BD_Soumission!$CS190*BD_Soumission!$CP190*BD_Soumission!$CT190,BD_Soumission!$CS190*BD_Soumission!$CT190),0)</f>
        <v>0</v>
      </c>
      <c r="CV190" s="285"/>
      <c r="CW190" s="273"/>
      <c r="CX190" s="273"/>
      <c r="CY190" s="273"/>
      <c r="CZ190" s="273"/>
      <c r="DA190" s="273" t="str">
        <f>IF(BD_Soumission!$CW190&gt;0,(BD_Soumission!$CZ190-BD_Soumission!$CY190)*24,"")</f>
        <v/>
      </c>
      <c r="DB190" s="125"/>
      <c r="DC190" s="290">
        <f>IF(BD_Soumission!$CW190&gt;0,IF(BD_Soumission!$CX190&gt;0,BD_Soumission!$DA190*BD_Soumission!$CX190*BD_Soumission!$DB190,BD_Soumission!$DA190*BD_Soumission!$DB190),0)</f>
        <v>0</v>
      </c>
      <c r="DD190" s="285"/>
      <c r="DE190" s="273"/>
      <c r="DF190" s="273"/>
      <c r="DG190" s="273"/>
      <c r="DH190" s="273"/>
      <c r="DI190" s="273" t="str">
        <f>IF(BD_Soumission!$DE190&gt;0,(BD_Soumission!$DH190-BD_Soumission!$DG190)*24,"")</f>
        <v/>
      </c>
      <c r="DJ190" s="125"/>
      <c r="DK190" s="290">
        <f>IF(BD_Soumission!$DE190&gt;0,IF(BD_Soumission!$DF190&gt;0,BD_Soumission!$DI190*BD_Soumission!$DF190*BD_Soumission!$DJ190,BD_Soumission!$DI190*BD_Soumission!$DJ190),0)</f>
        <v>0</v>
      </c>
      <c r="DL190" s="285"/>
      <c r="DM190" s="273"/>
      <c r="DN190" s="273"/>
      <c r="DO190" s="273"/>
      <c r="DP190" s="273"/>
      <c r="DQ190" s="273" t="str">
        <f>IF(BD_Soumission!$DM190&gt;0,(BD_Soumission!$DP190-BD_Soumission!$DO190)*24,"")</f>
        <v/>
      </c>
      <c r="DR190" s="125"/>
      <c r="DS190" s="290">
        <f>IF(BD_Soumission!$DM190&gt;0,IF(BD_Soumission!$DN190&gt;0,BD_Soumission!$DQ190*BD_Soumission!$DN190*BD_Soumission!$DR190,BD_Soumission!$DQ190*BD_Soumission!$DR190),0)</f>
        <v>0</v>
      </c>
      <c r="DT190" s="285"/>
      <c r="DU190" s="273"/>
      <c r="DV190" s="273"/>
      <c r="DW190" s="273"/>
      <c r="DX190" s="273"/>
      <c r="DY190" s="273" t="str">
        <f>IF(BD_Soumission!$DU190&gt;0,(BD_Soumission!$DX190-BD_Soumission!$DW190)*24,"")</f>
        <v/>
      </c>
      <c r="DZ190" s="125"/>
      <c r="EA190" s="290">
        <f>IF(BD_Soumission!$DU190&gt;0,IF(BD_Soumission!$DV190&gt;0,BD_Soumission!$DY190*BD_Soumission!$DV190*BD_Soumission!$DZ190,BD_Soumission!$DY190*BD_Soumission!$DZ190),0)</f>
        <v>0</v>
      </c>
      <c r="EB190" s="273"/>
      <c r="EC190" s="273"/>
      <c r="ED190" s="273"/>
      <c r="EE190" s="290">
        <f>BD_Soumission!$ED190*BD_Soumission!$EC190</f>
        <v>0</v>
      </c>
      <c r="EF190" s="273"/>
      <c r="EG190" s="273"/>
      <c r="EH190" s="273"/>
      <c r="EI190" s="290">
        <f>BD_Soumission!$EH190*BD_Soumission!$EG190</f>
        <v>0</v>
      </c>
      <c r="EJ190" s="273"/>
      <c r="EK190" s="273"/>
      <c r="EL190" s="273"/>
      <c r="EM190" s="290">
        <f>BD_Soumission!$EL190*BD_Soumission!$EK190</f>
        <v>0</v>
      </c>
      <c r="EN190" s="273"/>
      <c r="EO190" s="273"/>
      <c r="EP190" s="273"/>
      <c r="EQ190" s="290">
        <f>BD_Soumission!$EP190*BD_Soumission!$EO190</f>
        <v>0</v>
      </c>
      <c r="ER190" s="273"/>
      <c r="ES190" s="273"/>
      <c r="ET190" s="290">
        <f>IF(BD_Soumission!$ER190&gt;0,BD_Soumission!$ER190*BD_Soumission!$ES190,0)</f>
        <v>0</v>
      </c>
      <c r="EU190" s="273"/>
      <c r="EV190" s="273"/>
      <c r="EW190" s="290">
        <f>BD_Soumission!$EU190*0.09975</f>
        <v>0</v>
      </c>
      <c r="EX190" s="273"/>
      <c r="EY190" s="292" t="e">
        <f>VLOOKUP(BD_Soumission!$C190,Tableau12[],9,FALSE)</f>
        <v>#N/A</v>
      </c>
      <c r="EZ190" s="273"/>
    </row>
    <row r="191" spans="1:156" ht="18.75">
      <c r="D191" s="75"/>
      <c r="E191" t="e">
        <f>VLOOKUP(BD_Soumission!$C191,Tableau12[],6,FALSE)</f>
        <v>#N/A</v>
      </c>
      <c r="F191" t="e">
        <f>VLOOKUP(BD_Soumission!$C191,Tableau12[],93,FALSE)</f>
        <v>#N/A</v>
      </c>
      <c r="G191" t="e">
        <f>VLOOKUP(BD_Soumission!$C191,Tableau12[],2,FALSE)</f>
        <v>#N/A</v>
      </c>
      <c r="H191" t="e">
        <f>VLOOKUP(BD_Soumission!$G191,Tableau_client[],2,FALSE)</f>
        <v>#N/A</v>
      </c>
      <c r="I191" t="e">
        <f>VLOOKUP(BD_Soumission!$G191,Tableau_client[],3,FALSE)</f>
        <v>#N/A</v>
      </c>
      <c r="J191" t="e">
        <f>VLOOKUP(BD_Soumission!$G191,Tableau_client[],4,FALSE)</f>
        <v>#N/A</v>
      </c>
      <c r="K191" t="e">
        <f>VLOOKUP(BD_Soumission!$G191,Tableau_client[],6,FALSE)</f>
        <v>#N/A</v>
      </c>
      <c r="L191" t="e">
        <f>VLOOKUP(BD_Soumission!$C191,Tableau12[],44,FALSE)</f>
        <v>#N/A</v>
      </c>
      <c r="M191" t="e">
        <f>VLOOKUP(BD_Soumission!$C191,Tableau12[],45,FALSE)</f>
        <v>#N/A</v>
      </c>
      <c r="N191" t="e">
        <f>VLOOKUP(BD_Soumission!$G191,Tableau_client[],5,FALSE)</f>
        <v>#N/A</v>
      </c>
      <c r="O191" t="e">
        <f>VLOOKUP(BD_Soumission!$G191,Tableau_client[],7,FALSE)</f>
        <v>#N/A</v>
      </c>
      <c r="P191" t="e">
        <f>VLOOKUP(BD_Soumission!$C191,Tableau12[],7,FALSE)</f>
        <v>#N/A</v>
      </c>
      <c r="Q191" t="e">
        <f>VLOOKUP(BD_Soumission!$C191,Tableau12[],8,FALSE)</f>
        <v>#N/A</v>
      </c>
      <c r="R191" s="30"/>
      <c r="S191" t="e">
        <f>VLOOKUP(BD_Soumission!$C191,Tableau12[],3,FALSE)</f>
        <v>#N/A</v>
      </c>
      <c r="T191" s="75"/>
      <c r="Y191" t="str">
        <f>IF(BD_Soumission!$U191&gt;0,(BD_Soumission!$X191-BD_Soumission!$W191)*24,"")</f>
        <v/>
      </c>
      <c r="Z191" s="264"/>
      <c r="AA191" s="122" t="str">
        <f>IF(BD_Soumission!$U191&gt;0,BD_Soumission!$Z191*BD_Soumission!$Y191,"")</f>
        <v/>
      </c>
      <c r="AB191" s="75"/>
      <c r="AG191" t="str">
        <f>IF(BD_Soumission!$AC191&gt;0,(BD_Soumission!$AF191-BD_Soumission!$AE191)*24,"")</f>
        <v/>
      </c>
      <c r="AH191" s="125"/>
      <c r="AI191" s="122" t="str">
        <f>IF(BD_Soumission!$AC191&gt;0,BD_Soumission!$AH191*BD_Soumission!$AG191,"")</f>
        <v/>
      </c>
      <c r="AJ191" s="75"/>
      <c r="AP191" s="125"/>
      <c r="AQ191" s="122">
        <f>IF(BD_Soumission!$AK191&gt;0,IF(BD_Soumission!$AL191&gt;0,BD_Soumission!$AO191*BD_Soumission!$AL191*BD_Soumission!$AP191,BD_Soumission!$AO191*BD_Soumission!$AP191),0)</f>
        <v>0</v>
      </c>
      <c r="AR191" s="75"/>
      <c r="AW191" t="str">
        <f>IF(BD_Soumission!$AS191&gt;0,(BD_Soumission!$AV191-BD_Soumission!$AU191)*24,"")</f>
        <v/>
      </c>
      <c r="AX191" s="125"/>
      <c r="AY191" s="122">
        <f>IF(BD_Soumission!$AS191&gt;0,IF(BD_Soumission!$AT191&gt;0,BD_Soumission!$AW191*BD_Soumission!$AT191*BD_Soumission!$AX191,BD_Soumission!$AW191*BD_Soumission!$AX191),0)</f>
        <v>0</v>
      </c>
      <c r="AZ191" s="75"/>
      <c r="BF191" s="125"/>
      <c r="BG191" s="122">
        <f>IF(BD_Soumission!$BA191&gt;0,IF(BD_Soumission!$BB191&gt;0,BD_Soumission!$BE191*BD_Soumission!$BB191*BD_Soumission!$BF191,BD_Soumission!$BE191*BD_Soumission!$BF191),0)</f>
        <v>0</v>
      </c>
      <c r="BH191" s="75"/>
      <c r="BM191" t="str">
        <f>IF(BD_Soumission!$BI191&gt;0,(BD_Soumission!$BL191-BD_Soumission!$BK191)*24,"")</f>
        <v/>
      </c>
      <c r="BN191" s="125"/>
      <c r="BO191" s="122">
        <f>IF(BD_Soumission!$BI191&gt;0,IF(BD_Soumission!$BJ191&gt;0,BD_Soumission!$BM191*BD_Soumission!$BJ191*BD_Soumission!$BN191,BD_Soumission!$BM191*BD_Soumission!$BN191),0)</f>
        <v>0</v>
      </c>
      <c r="BP191" s="75"/>
      <c r="BU191" t="str">
        <f>IF(BD_Soumission!$BQ191&gt;0,(BD_Soumission!$BT191-BD_Soumission!$BS191)*24,"")</f>
        <v/>
      </c>
      <c r="BV191" s="125"/>
      <c r="BW191" s="122" t="str">
        <f>IF(BD_Soumission!$BR191&gt;0,BD_Soumission!$BR191*BD_Soumission!$BU191*BD_Soumission!$BV191,IF(BD_Soumission!$BQ191&gt;0,BD_Soumission!$BU191*BD_Soumission!$BV191,""))</f>
        <v/>
      </c>
      <c r="BX191" s="75"/>
      <c r="CC191" t="str">
        <f>IF(BD_Soumission!$BY191&gt;0,(BD_Soumission!$CB191-BD_Soumission!$CA191)*24,"")</f>
        <v/>
      </c>
      <c r="CD191" s="125"/>
      <c r="CE191" s="122">
        <f>IF(BD_Soumission!$BY191&gt;0,IF(BD_Soumission!$BZ191&gt;0,BD_Soumission!$CC191*BD_Soumission!$BZ191*BD_Soumission!$CD191,BD_Soumission!$CC191*BD_Soumission!$CD191),0)</f>
        <v>0</v>
      </c>
      <c r="CF191" s="75"/>
      <c r="CK191" t="str">
        <f>IF(BD_Soumission!$CG191&gt;0,(BD_Soumission!$CJ191-BD_Soumission!$CI191)*24,"")</f>
        <v/>
      </c>
      <c r="CL191" s="125"/>
      <c r="CM191" s="122">
        <f>IF(BD_Soumission!$CG191&gt;0,IF(BD_Soumission!$CH191&gt;0,BD_Soumission!$CK191*BD_Soumission!$CH191*BD_Soumission!$CL191,BD_Soumission!$CK191*BD_Soumission!$CL191),0)</f>
        <v>0</v>
      </c>
      <c r="CN191" s="75"/>
      <c r="CS191" t="str">
        <f>IF(BD_Soumission!$CO191&gt;0,(BD_Soumission!$CR191-BD_Soumission!$CQ191)*24,"")</f>
        <v/>
      </c>
      <c r="CT191" s="125"/>
      <c r="CU191" s="122">
        <f>IF(BD_Soumission!$CO191&gt;0,IF(BD_Soumission!$CP191&gt;0,BD_Soumission!$CS191*BD_Soumission!$CP191*BD_Soumission!$CT191,BD_Soumission!$CS191*BD_Soumission!$CT191),0)</f>
        <v>0</v>
      </c>
      <c r="CV191" s="75"/>
      <c r="DA191" t="str">
        <f>IF(BD_Soumission!$CW191&gt;0,(BD_Soumission!$CZ191-BD_Soumission!$CY191)*24,"")</f>
        <v/>
      </c>
      <c r="DB191" s="125"/>
      <c r="DC191" s="122">
        <f>IF(BD_Soumission!$CW191&gt;0,IF(BD_Soumission!$CX191&gt;0,BD_Soumission!$DA191*BD_Soumission!$CX191*BD_Soumission!$DB191,BD_Soumission!$DA191*BD_Soumission!$DB191),0)</f>
        <v>0</v>
      </c>
      <c r="DD191" s="75"/>
      <c r="DI191" t="str">
        <f>IF(BD_Soumission!$DE191&gt;0,(BD_Soumission!$DH191-BD_Soumission!$DG191)*24,"")</f>
        <v/>
      </c>
      <c r="DJ191" s="125"/>
      <c r="DK191" s="122">
        <f>IF(BD_Soumission!$DE191&gt;0,IF(BD_Soumission!$DF191&gt;0,BD_Soumission!$DI191*BD_Soumission!$DF191*BD_Soumission!$DJ191,BD_Soumission!$DI191*BD_Soumission!$DJ191),0)</f>
        <v>0</v>
      </c>
      <c r="DL191" s="75"/>
      <c r="DQ191" t="str">
        <f>IF(BD_Soumission!$DM191&gt;0,(BD_Soumission!$DP191-BD_Soumission!$DO191)*24,"")</f>
        <v/>
      </c>
      <c r="DR191" s="125"/>
      <c r="DS191" s="122">
        <f>IF(BD_Soumission!$DM191&gt;0,IF(BD_Soumission!$DN191&gt;0,BD_Soumission!$DQ191*BD_Soumission!$DN191*BD_Soumission!$DR191,BD_Soumission!$DQ191*BD_Soumission!$DR191),0)</f>
        <v>0</v>
      </c>
      <c r="DT191" s="75"/>
      <c r="DY191" t="str">
        <f>IF(BD_Soumission!$DU191&gt;0,(BD_Soumission!$DX191-BD_Soumission!$DW191)*24,"")</f>
        <v/>
      </c>
      <c r="DZ191" s="125"/>
      <c r="EA191" s="122">
        <f>IF(BD_Soumission!$DU191&gt;0,IF(BD_Soumission!$DV191&gt;0,BD_Soumission!$DY191*BD_Soumission!$DV191*BD_Soumission!$DZ191,BD_Soumission!$DY191*BD_Soumission!$DZ191),0)</f>
        <v>0</v>
      </c>
      <c r="EE191" s="122">
        <f>BD_Soumission!$ED191*BD_Soumission!$EC191</f>
        <v>0</v>
      </c>
      <c r="EI191" s="122">
        <f>BD_Soumission!$EH191*BD_Soumission!$EG191</f>
        <v>0</v>
      </c>
      <c r="EM191" s="122">
        <f>BD_Soumission!$EL191*BD_Soumission!$EK191</f>
        <v>0</v>
      </c>
      <c r="EQ191" s="122">
        <f>BD_Soumission!$EP191*BD_Soumission!$EO191</f>
        <v>0</v>
      </c>
      <c r="ET191" s="122">
        <f>IF(BD_Soumission!$ER191&gt;0,BD_Soumission!$ER191*BD_Soumission!$ES191,0)</f>
        <v>0</v>
      </c>
      <c r="EW191" s="122">
        <f>BD_Soumission!$EU191*0.09975</f>
        <v>0</v>
      </c>
      <c r="EY191" s="47" t="e">
        <f>VLOOKUP(BD_Soumission!$C191,Tableau12[],9,FALSE)</f>
        <v>#N/A</v>
      </c>
    </row>
    <row r="192" spans="1:156" ht="18.75">
      <c r="A192" s="273"/>
      <c r="B192" s="273"/>
      <c r="C192" s="273"/>
      <c r="D192" s="285"/>
      <c r="E192" s="273" t="e">
        <f>VLOOKUP(BD_Soumission!$C192,Tableau12[],6,FALSE)</f>
        <v>#N/A</v>
      </c>
      <c r="F192" s="273" t="e">
        <f>VLOOKUP(BD_Soumission!$C192,Tableau12[],93,FALSE)</f>
        <v>#N/A</v>
      </c>
      <c r="G192" s="273" t="e">
        <f>VLOOKUP(BD_Soumission!$C192,Tableau12[],2,FALSE)</f>
        <v>#N/A</v>
      </c>
      <c r="H192" s="273" t="e">
        <f>VLOOKUP(BD_Soumission!$G192,Tableau_client[],2,FALSE)</f>
        <v>#N/A</v>
      </c>
      <c r="I192" s="273" t="e">
        <f>VLOOKUP(BD_Soumission!$G192,Tableau_client[],3,FALSE)</f>
        <v>#N/A</v>
      </c>
      <c r="J192" s="273" t="e">
        <f>VLOOKUP(BD_Soumission!$G192,Tableau_client[],4,FALSE)</f>
        <v>#N/A</v>
      </c>
      <c r="K192" s="273" t="e">
        <f>VLOOKUP(BD_Soumission!$G192,Tableau_client[],6,FALSE)</f>
        <v>#N/A</v>
      </c>
      <c r="L192" s="273" t="e">
        <f>VLOOKUP(BD_Soumission!$C192,Tableau12[],44,FALSE)</f>
        <v>#N/A</v>
      </c>
      <c r="M192" s="273" t="e">
        <f>VLOOKUP(BD_Soumission!$C192,Tableau12[],45,FALSE)</f>
        <v>#N/A</v>
      </c>
      <c r="N192" s="273" t="e">
        <f>VLOOKUP(BD_Soumission!$G192,Tableau_client[],5,FALSE)</f>
        <v>#N/A</v>
      </c>
      <c r="O192" s="273" t="e">
        <f>VLOOKUP(BD_Soumission!$G192,Tableau_client[],7,FALSE)</f>
        <v>#N/A</v>
      </c>
      <c r="P192" s="273" t="e">
        <f>VLOOKUP(BD_Soumission!$C192,Tableau12[],7,FALSE)</f>
        <v>#N/A</v>
      </c>
      <c r="Q192" s="273" t="e">
        <f>VLOOKUP(BD_Soumission!$C192,Tableau12[],8,FALSE)</f>
        <v>#N/A</v>
      </c>
      <c r="R192" s="286"/>
      <c r="S192" s="273" t="e">
        <f>VLOOKUP(BD_Soumission!$C192,Tableau12[],3,FALSE)</f>
        <v>#N/A</v>
      </c>
      <c r="T192" s="285"/>
      <c r="U192" s="273"/>
      <c r="V192" s="273"/>
      <c r="W192" s="273"/>
      <c r="X192" s="273"/>
      <c r="Y192" s="273" t="str">
        <f>IF(BD_Soumission!$U192&gt;0,(BD_Soumission!$X192-BD_Soumission!$W192)*24,"")</f>
        <v/>
      </c>
      <c r="Z192" s="264"/>
      <c r="AA192" s="290" t="str">
        <f>IF(BD_Soumission!$U192&gt;0,BD_Soumission!$Z192*BD_Soumission!$Y192,"")</f>
        <v/>
      </c>
      <c r="AB192" s="285"/>
      <c r="AC192" s="273"/>
      <c r="AD192" s="273"/>
      <c r="AE192" s="273"/>
      <c r="AF192" s="273"/>
      <c r="AG192" s="273" t="str">
        <f>IF(BD_Soumission!$AC192&gt;0,(BD_Soumission!$AF192-BD_Soumission!$AE192)*24,"")</f>
        <v/>
      </c>
      <c r="AH192" s="125"/>
      <c r="AI192" s="290" t="str">
        <f>IF(BD_Soumission!$AC192&gt;0,BD_Soumission!$AH192*BD_Soumission!$AG192,"")</f>
        <v/>
      </c>
      <c r="AJ192" s="285"/>
      <c r="AK192" s="273"/>
      <c r="AL192" s="273"/>
      <c r="AM192" s="273"/>
      <c r="AN192" s="273"/>
      <c r="AO192" s="273"/>
      <c r="AP192" s="125"/>
      <c r="AQ192" s="290">
        <f>IF(BD_Soumission!$AK192&gt;0,IF(BD_Soumission!$AL192&gt;0,BD_Soumission!$AO192*BD_Soumission!$AL192*BD_Soumission!$AP192,BD_Soumission!$AO192*BD_Soumission!$AP192),0)</f>
        <v>0</v>
      </c>
      <c r="AR192" s="285"/>
      <c r="AS192" s="273"/>
      <c r="AT192" s="273"/>
      <c r="AU192" s="273"/>
      <c r="AV192" s="273"/>
      <c r="AW192" s="273" t="str">
        <f>IF(BD_Soumission!$AS192&gt;0,(BD_Soumission!$AV192-BD_Soumission!$AU192)*24,"")</f>
        <v/>
      </c>
      <c r="AX192" s="125"/>
      <c r="AY192" s="290">
        <f>IF(BD_Soumission!$AS192&gt;0,IF(BD_Soumission!$AT192&gt;0,BD_Soumission!$AW192*BD_Soumission!$AT192*BD_Soumission!$AX192,BD_Soumission!$AW192*BD_Soumission!$AX192),0)</f>
        <v>0</v>
      </c>
      <c r="AZ192" s="285"/>
      <c r="BA192" s="273"/>
      <c r="BB192" s="273"/>
      <c r="BC192" s="273"/>
      <c r="BD192" s="273"/>
      <c r="BE192" s="273"/>
      <c r="BF192" s="125"/>
      <c r="BG192" s="290">
        <f>IF(BD_Soumission!$BA192&gt;0,IF(BD_Soumission!$BB192&gt;0,BD_Soumission!$BE192*BD_Soumission!$BB192*BD_Soumission!$BF192,BD_Soumission!$BE192*BD_Soumission!$BF192),0)</f>
        <v>0</v>
      </c>
      <c r="BH192" s="285"/>
      <c r="BI192" s="273"/>
      <c r="BJ192" s="273"/>
      <c r="BK192" s="273"/>
      <c r="BL192" s="273"/>
      <c r="BM192" s="273" t="str">
        <f>IF(BD_Soumission!$BI192&gt;0,(BD_Soumission!$BL192-BD_Soumission!$BK192)*24,"")</f>
        <v/>
      </c>
      <c r="BN192" s="125"/>
      <c r="BO192" s="290">
        <f>IF(BD_Soumission!$BI192&gt;0,IF(BD_Soumission!$BJ192&gt;0,BD_Soumission!$BM192*BD_Soumission!$BJ192*BD_Soumission!$BN192,BD_Soumission!$BM192*BD_Soumission!$BN192),0)</f>
        <v>0</v>
      </c>
      <c r="BP192" s="285"/>
      <c r="BQ192" s="273"/>
      <c r="BR192" s="273"/>
      <c r="BS192" s="273"/>
      <c r="BT192" s="273"/>
      <c r="BU192" s="273" t="str">
        <f>IF(BD_Soumission!$BQ192&gt;0,(BD_Soumission!$BT192-BD_Soumission!$BS192)*24,"")</f>
        <v/>
      </c>
      <c r="BV192" s="125"/>
      <c r="BW192" s="290" t="str">
        <f>IF(BD_Soumission!$BR192&gt;0,BD_Soumission!$BR192*BD_Soumission!$BU192*BD_Soumission!$BV192,IF(BD_Soumission!$BQ192&gt;0,BD_Soumission!$BU192*BD_Soumission!$BV192,""))</f>
        <v/>
      </c>
      <c r="BX192" s="285"/>
      <c r="BY192" s="273"/>
      <c r="BZ192" s="273"/>
      <c r="CA192" s="273"/>
      <c r="CB192" s="273"/>
      <c r="CC192" s="273" t="str">
        <f>IF(BD_Soumission!$BY192&gt;0,(BD_Soumission!$CB192-BD_Soumission!$CA192)*24,"")</f>
        <v/>
      </c>
      <c r="CD192" s="125"/>
      <c r="CE192" s="290">
        <f>IF(BD_Soumission!$BY192&gt;0,IF(BD_Soumission!$BZ192&gt;0,BD_Soumission!$CC192*BD_Soumission!$BZ192*BD_Soumission!$CD192,BD_Soumission!$CC192*BD_Soumission!$CD192),0)</f>
        <v>0</v>
      </c>
      <c r="CF192" s="285"/>
      <c r="CG192" s="273"/>
      <c r="CH192" s="273"/>
      <c r="CI192" s="273"/>
      <c r="CJ192" s="273"/>
      <c r="CK192" s="273" t="str">
        <f>IF(BD_Soumission!$CG192&gt;0,(BD_Soumission!$CJ192-BD_Soumission!$CI192)*24,"")</f>
        <v/>
      </c>
      <c r="CL192" s="125"/>
      <c r="CM192" s="290">
        <f>IF(BD_Soumission!$CG192&gt;0,IF(BD_Soumission!$CH192&gt;0,BD_Soumission!$CK192*BD_Soumission!$CH192*BD_Soumission!$CL192,BD_Soumission!$CK192*BD_Soumission!$CL192),0)</f>
        <v>0</v>
      </c>
      <c r="CN192" s="285"/>
      <c r="CO192" s="273"/>
      <c r="CP192" s="273"/>
      <c r="CQ192" s="273"/>
      <c r="CR192" s="273"/>
      <c r="CS192" s="273" t="str">
        <f>IF(BD_Soumission!$CO192&gt;0,(BD_Soumission!$CR192-BD_Soumission!$CQ192)*24,"")</f>
        <v/>
      </c>
      <c r="CT192" s="125"/>
      <c r="CU192" s="290">
        <f>IF(BD_Soumission!$CO192&gt;0,IF(BD_Soumission!$CP192&gt;0,BD_Soumission!$CS192*BD_Soumission!$CP192*BD_Soumission!$CT192,BD_Soumission!$CS192*BD_Soumission!$CT192),0)</f>
        <v>0</v>
      </c>
      <c r="CV192" s="285"/>
      <c r="CW192" s="273"/>
      <c r="CX192" s="273"/>
      <c r="CY192" s="273"/>
      <c r="CZ192" s="273"/>
      <c r="DA192" s="273" t="str">
        <f>IF(BD_Soumission!$CW192&gt;0,(BD_Soumission!$CZ192-BD_Soumission!$CY192)*24,"")</f>
        <v/>
      </c>
      <c r="DB192" s="125"/>
      <c r="DC192" s="290">
        <f>IF(BD_Soumission!$CW192&gt;0,IF(BD_Soumission!$CX192&gt;0,BD_Soumission!$DA192*BD_Soumission!$CX192*BD_Soumission!$DB192,BD_Soumission!$DA192*BD_Soumission!$DB192),0)</f>
        <v>0</v>
      </c>
      <c r="DD192" s="285"/>
      <c r="DE192" s="273"/>
      <c r="DF192" s="273"/>
      <c r="DG192" s="273"/>
      <c r="DH192" s="273"/>
      <c r="DI192" s="273" t="str">
        <f>IF(BD_Soumission!$DE192&gt;0,(BD_Soumission!$DH192-BD_Soumission!$DG192)*24,"")</f>
        <v/>
      </c>
      <c r="DJ192" s="125"/>
      <c r="DK192" s="290">
        <f>IF(BD_Soumission!$DE192&gt;0,IF(BD_Soumission!$DF192&gt;0,BD_Soumission!$DI192*BD_Soumission!$DF192*BD_Soumission!$DJ192,BD_Soumission!$DI192*BD_Soumission!$DJ192),0)</f>
        <v>0</v>
      </c>
      <c r="DL192" s="285"/>
      <c r="DM192" s="273"/>
      <c r="DN192" s="273"/>
      <c r="DO192" s="273"/>
      <c r="DP192" s="273"/>
      <c r="DQ192" s="273" t="str">
        <f>IF(BD_Soumission!$DM192&gt;0,(BD_Soumission!$DP192-BD_Soumission!$DO192)*24,"")</f>
        <v/>
      </c>
      <c r="DR192" s="125"/>
      <c r="DS192" s="290">
        <f>IF(BD_Soumission!$DM192&gt;0,IF(BD_Soumission!$DN192&gt;0,BD_Soumission!$DQ192*BD_Soumission!$DN192*BD_Soumission!$DR192,BD_Soumission!$DQ192*BD_Soumission!$DR192),0)</f>
        <v>0</v>
      </c>
      <c r="DT192" s="285"/>
      <c r="DU192" s="273"/>
      <c r="DV192" s="273"/>
      <c r="DW192" s="273"/>
      <c r="DX192" s="273"/>
      <c r="DY192" s="273" t="str">
        <f>IF(BD_Soumission!$DU192&gt;0,(BD_Soumission!$DX192-BD_Soumission!$DW192)*24,"")</f>
        <v/>
      </c>
      <c r="DZ192" s="125"/>
      <c r="EA192" s="290">
        <f>IF(BD_Soumission!$DU192&gt;0,IF(BD_Soumission!$DV192&gt;0,BD_Soumission!$DY192*BD_Soumission!$DV192*BD_Soumission!$DZ192,BD_Soumission!$DY192*BD_Soumission!$DZ192),0)</f>
        <v>0</v>
      </c>
      <c r="EB192" s="273"/>
      <c r="EC192" s="273"/>
      <c r="ED192" s="273"/>
      <c r="EE192" s="290">
        <f>BD_Soumission!$ED192*BD_Soumission!$EC192</f>
        <v>0</v>
      </c>
      <c r="EF192" s="273"/>
      <c r="EG192" s="273"/>
      <c r="EH192" s="273"/>
      <c r="EI192" s="290">
        <f>BD_Soumission!$EH192*BD_Soumission!$EG192</f>
        <v>0</v>
      </c>
      <c r="EJ192" s="273"/>
      <c r="EK192" s="273"/>
      <c r="EL192" s="273"/>
      <c r="EM192" s="290">
        <f>BD_Soumission!$EL192*BD_Soumission!$EK192</f>
        <v>0</v>
      </c>
      <c r="EN192" s="273"/>
      <c r="EO192" s="273"/>
      <c r="EP192" s="273"/>
      <c r="EQ192" s="290">
        <f>BD_Soumission!$EP192*BD_Soumission!$EO192</f>
        <v>0</v>
      </c>
      <c r="ER192" s="273"/>
      <c r="ES192" s="273"/>
      <c r="ET192" s="290">
        <f>IF(BD_Soumission!$ER192&gt;0,BD_Soumission!$ER192*BD_Soumission!$ES192,0)</f>
        <v>0</v>
      </c>
      <c r="EU192" s="273"/>
      <c r="EV192" s="273"/>
      <c r="EW192" s="290">
        <f>BD_Soumission!$EU192*0.09975</f>
        <v>0</v>
      </c>
      <c r="EX192" s="273"/>
      <c r="EY192" s="292" t="e">
        <f>VLOOKUP(BD_Soumission!$C192,Tableau12[],9,FALSE)</f>
        <v>#N/A</v>
      </c>
      <c r="EZ192" s="273"/>
    </row>
    <row r="193" spans="1:156" ht="18.75">
      <c r="D193" s="75"/>
      <c r="E193" t="e">
        <f>VLOOKUP(BD_Soumission!$C193,Tableau12[],6,FALSE)</f>
        <v>#N/A</v>
      </c>
      <c r="F193" t="e">
        <f>VLOOKUP(BD_Soumission!$C193,Tableau12[],93,FALSE)</f>
        <v>#N/A</v>
      </c>
      <c r="G193" t="e">
        <f>VLOOKUP(BD_Soumission!$C193,Tableau12[],2,FALSE)</f>
        <v>#N/A</v>
      </c>
      <c r="H193" t="e">
        <f>VLOOKUP(BD_Soumission!$G193,Tableau_client[],2,FALSE)</f>
        <v>#N/A</v>
      </c>
      <c r="I193" t="e">
        <f>VLOOKUP(BD_Soumission!$G193,Tableau_client[],3,FALSE)</f>
        <v>#N/A</v>
      </c>
      <c r="J193" t="e">
        <f>VLOOKUP(BD_Soumission!$G193,Tableau_client[],4,FALSE)</f>
        <v>#N/A</v>
      </c>
      <c r="K193" t="e">
        <f>VLOOKUP(BD_Soumission!$G193,Tableau_client[],6,FALSE)</f>
        <v>#N/A</v>
      </c>
      <c r="L193" t="e">
        <f>VLOOKUP(BD_Soumission!$C193,Tableau12[],44,FALSE)</f>
        <v>#N/A</v>
      </c>
      <c r="M193" t="e">
        <f>VLOOKUP(BD_Soumission!$C193,Tableau12[],45,FALSE)</f>
        <v>#N/A</v>
      </c>
      <c r="N193" t="e">
        <f>VLOOKUP(BD_Soumission!$G193,Tableau_client[],5,FALSE)</f>
        <v>#N/A</v>
      </c>
      <c r="O193" t="e">
        <f>VLOOKUP(BD_Soumission!$G193,Tableau_client[],7,FALSE)</f>
        <v>#N/A</v>
      </c>
      <c r="P193" t="e">
        <f>VLOOKUP(BD_Soumission!$C193,Tableau12[],7,FALSE)</f>
        <v>#N/A</v>
      </c>
      <c r="Q193" t="e">
        <f>VLOOKUP(BD_Soumission!$C193,Tableau12[],8,FALSE)</f>
        <v>#N/A</v>
      </c>
      <c r="R193" s="30"/>
      <c r="S193" t="e">
        <f>VLOOKUP(BD_Soumission!$C193,Tableau12[],3,FALSE)</f>
        <v>#N/A</v>
      </c>
      <c r="T193" s="75"/>
      <c r="Y193" t="str">
        <f>IF(BD_Soumission!$U193&gt;0,(BD_Soumission!$X193-BD_Soumission!$W193)*24,"")</f>
        <v/>
      </c>
      <c r="Z193" s="264"/>
      <c r="AA193" s="122" t="str">
        <f>IF(BD_Soumission!$U193&gt;0,BD_Soumission!$Z193*BD_Soumission!$Y193,"")</f>
        <v/>
      </c>
      <c r="AB193" s="75"/>
      <c r="AG193" t="str">
        <f>IF(BD_Soumission!$AC193&gt;0,(BD_Soumission!$AF193-BD_Soumission!$AE193)*24,"")</f>
        <v/>
      </c>
      <c r="AH193" s="125"/>
      <c r="AI193" s="122" t="str">
        <f>IF(BD_Soumission!$AC193&gt;0,BD_Soumission!$AH193*BD_Soumission!$AG193,"")</f>
        <v/>
      </c>
      <c r="AJ193" s="75"/>
      <c r="AP193" s="125"/>
      <c r="AQ193" s="122">
        <f>IF(BD_Soumission!$AK193&gt;0,IF(BD_Soumission!$AL193&gt;0,BD_Soumission!$AO193*BD_Soumission!$AL193*BD_Soumission!$AP193,BD_Soumission!$AO193*BD_Soumission!$AP193),0)</f>
        <v>0</v>
      </c>
      <c r="AR193" s="75"/>
      <c r="AW193" t="str">
        <f>IF(BD_Soumission!$AS193&gt;0,(BD_Soumission!$AV193-BD_Soumission!$AU193)*24,"")</f>
        <v/>
      </c>
      <c r="AX193" s="125"/>
      <c r="AY193" s="122">
        <f>IF(BD_Soumission!$AS193&gt;0,IF(BD_Soumission!$AT193&gt;0,BD_Soumission!$AW193*BD_Soumission!$AT193*BD_Soumission!$AX193,BD_Soumission!$AW193*BD_Soumission!$AX193),0)</f>
        <v>0</v>
      </c>
      <c r="AZ193" s="75"/>
      <c r="BF193" s="125"/>
      <c r="BG193" s="122">
        <f>IF(BD_Soumission!$BA193&gt;0,IF(BD_Soumission!$BB193&gt;0,BD_Soumission!$BE193*BD_Soumission!$BB193*BD_Soumission!$BF193,BD_Soumission!$BE193*BD_Soumission!$BF193),0)</f>
        <v>0</v>
      </c>
      <c r="BH193" s="75"/>
      <c r="BM193" t="str">
        <f>IF(BD_Soumission!$BI193&gt;0,(BD_Soumission!$BL193-BD_Soumission!$BK193)*24,"")</f>
        <v/>
      </c>
      <c r="BN193" s="125"/>
      <c r="BO193" s="122">
        <f>IF(BD_Soumission!$BI193&gt;0,IF(BD_Soumission!$BJ193&gt;0,BD_Soumission!$BM193*BD_Soumission!$BJ193*BD_Soumission!$BN193,BD_Soumission!$BM193*BD_Soumission!$BN193),0)</f>
        <v>0</v>
      </c>
      <c r="BP193" s="75"/>
      <c r="BU193" t="str">
        <f>IF(BD_Soumission!$BQ193&gt;0,(BD_Soumission!$BT193-BD_Soumission!$BS193)*24,"")</f>
        <v/>
      </c>
      <c r="BV193" s="125"/>
      <c r="BW193" s="122" t="str">
        <f>IF(BD_Soumission!$BR193&gt;0,BD_Soumission!$BR193*BD_Soumission!$BU193*BD_Soumission!$BV193,IF(BD_Soumission!$BQ193&gt;0,BD_Soumission!$BU193*BD_Soumission!$BV193,""))</f>
        <v/>
      </c>
      <c r="BX193" s="75"/>
      <c r="CC193" t="str">
        <f>IF(BD_Soumission!$BY193&gt;0,(BD_Soumission!$CB193-BD_Soumission!$CA193)*24,"")</f>
        <v/>
      </c>
      <c r="CD193" s="125"/>
      <c r="CE193" s="122">
        <f>IF(BD_Soumission!$BY193&gt;0,IF(BD_Soumission!$BZ193&gt;0,BD_Soumission!$CC193*BD_Soumission!$BZ193*BD_Soumission!$CD193,BD_Soumission!$CC193*BD_Soumission!$CD193),0)</f>
        <v>0</v>
      </c>
      <c r="CF193" s="75"/>
      <c r="CK193" t="str">
        <f>IF(BD_Soumission!$CG193&gt;0,(BD_Soumission!$CJ193-BD_Soumission!$CI193)*24,"")</f>
        <v/>
      </c>
      <c r="CL193" s="125"/>
      <c r="CM193" s="122">
        <f>IF(BD_Soumission!$CG193&gt;0,IF(BD_Soumission!$CH193&gt;0,BD_Soumission!$CK193*BD_Soumission!$CH193*BD_Soumission!$CL193,BD_Soumission!$CK193*BD_Soumission!$CL193),0)</f>
        <v>0</v>
      </c>
      <c r="CN193" s="75"/>
      <c r="CS193" t="str">
        <f>IF(BD_Soumission!$CO193&gt;0,(BD_Soumission!$CR193-BD_Soumission!$CQ193)*24,"")</f>
        <v/>
      </c>
      <c r="CT193" s="125"/>
      <c r="CU193" s="122">
        <f>IF(BD_Soumission!$CO193&gt;0,IF(BD_Soumission!$CP193&gt;0,BD_Soumission!$CS193*BD_Soumission!$CP193*BD_Soumission!$CT193,BD_Soumission!$CS193*BD_Soumission!$CT193),0)</f>
        <v>0</v>
      </c>
      <c r="CV193" s="75"/>
      <c r="DA193" t="str">
        <f>IF(BD_Soumission!$CW193&gt;0,(BD_Soumission!$CZ193-BD_Soumission!$CY193)*24,"")</f>
        <v/>
      </c>
      <c r="DB193" s="125"/>
      <c r="DC193" s="122">
        <f>IF(BD_Soumission!$CW193&gt;0,IF(BD_Soumission!$CX193&gt;0,BD_Soumission!$DA193*BD_Soumission!$CX193*BD_Soumission!$DB193,BD_Soumission!$DA193*BD_Soumission!$DB193),0)</f>
        <v>0</v>
      </c>
      <c r="DD193" s="75"/>
      <c r="DI193" t="str">
        <f>IF(BD_Soumission!$DE193&gt;0,(BD_Soumission!$DH193-BD_Soumission!$DG193)*24,"")</f>
        <v/>
      </c>
      <c r="DJ193" s="125"/>
      <c r="DK193" s="122">
        <f>IF(BD_Soumission!$DE193&gt;0,IF(BD_Soumission!$DF193&gt;0,BD_Soumission!$DI193*BD_Soumission!$DF193*BD_Soumission!$DJ193,BD_Soumission!$DI193*BD_Soumission!$DJ193),0)</f>
        <v>0</v>
      </c>
      <c r="DL193" s="75"/>
      <c r="DQ193" t="str">
        <f>IF(BD_Soumission!$DM193&gt;0,(BD_Soumission!$DP193-BD_Soumission!$DO193)*24,"")</f>
        <v/>
      </c>
      <c r="DR193" s="125"/>
      <c r="DS193" s="122">
        <f>IF(BD_Soumission!$DM193&gt;0,IF(BD_Soumission!$DN193&gt;0,BD_Soumission!$DQ193*BD_Soumission!$DN193*BD_Soumission!$DR193,BD_Soumission!$DQ193*BD_Soumission!$DR193),0)</f>
        <v>0</v>
      </c>
      <c r="DT193" s="75"/>
      <c r="DY193" t="str">
        <f>IF(BD_Soumission!$DU193&gt;0,(BD_Soumission!$DX193-BD_Soumission!$DW193)*24,"")</f>
        <v/>
      </c>
      <c r="DZ193" s="125"/>
      <c r="EA193" s="122">
        <f>IF(BD_Soumission!$DU193&gt;0,IF(BD_Soumission!$DV193&gt;0,BD_Soumission!$DY193*BD_Soumission!$DV193*BD_Soumission!$DZ193,BD_Soumission!$DY193*BD_Soumission!$DZ193),0)</f>
        <v>0</v>
      </c>
      <c r="EE193" s="122">
        <f>BD_Soumission!$ED193*BD_Soumission!$EC193</f>
        <v>0</v>
      </c>
      <c r="EI193" s="122">
        <f>BD_Soumission!$EH193*BD_Soumission!$EG193</f>
        <v>0</v>
      </c>
      <c r="EM193" s="122">
        <f>BD_Soumission!$EL193*BD_Soumission!$EK193</f>
        <v>0</v>
      </c>
      <c r="EQ193" s="122">
        <f>BD_Soumission!$EP193*BD_Soumission!$EO193</f>
        <v>0</v>
      </c>
      <c r="ET193" s="122">
        <f>IF(BD_Soumission!$ER193&gt;0,BD_Soumission!$ER193*BD_Soumission!$ES193,0)</f>
        <v>0</v>
      </c>
      <c r="EW193" s="122">
        <f>BD_Soumission!$EU193*0.09975</f>
        <v>0</v>
      </c>
      <c r="EY193" s="47" t="e">
        <f>VLOOKUP(BD_Soumission!$C193,Tableau12[],9,FALSE)</f>
        <v>#N/A</v>
      </c>
    </row>
    <row r="194" spans="1:156" ht="18.75">
      <c r="A194" s="273"/>
      <c r="B194" s="273"/>
      <c r="C194" s="273"/>
      <c r="D194" s="285"/>
      <c r="E194" s="273" t="e">
        <f>VLOOKUP(BD_Soumission!$C194,Tableau12[],6,FALSE)</f>
        <v>#N/A</v>
      </c>
      <c r="F194" s="273" t="e">
        <f>VLOOKUP(BD_Soumission!$C194,Tableau12[],93,FALSE)</f>
        <v>#N/A</v>
      </c>
      <c r="G194" s="273" t="e">
        <f>VLOOKUP(BD_Soumission!$C194,Tableau12[],2,FALSE)</f>
        <v>#N/A</v>
      </c>
      <c r="H194" s="273" t="e">
        <f>VLOOKUP(BD_Soumission!$G194,Tableau_client[],2,FALSE)</f>
        <v>#N/A</v>
      </c>
      <c r="I194" s="273" t="e">
        <f>VLOOKUP(BD_Soumission!$G194,Tableau_client[],3,FALSE)</f>
        <v>#N/A</v>
      </c>
      <c r="J194" s="273" t="e">
        <f>VLOOKUP(BD_Soumission!$G194,Tableau_client[],4,FALSE)</f>
        <v>#N/A</v>
      </c>
      <c r="K194" s="273" t="e">
        <f>VLOOKUP(BD_Soumission!$G194,Tableau_client[],6,FALSE)</f>
        <v>#N/A</v>
      </c>
      <c r="L194" s="273" t="e">
        <f>VLOOKUP(BD_Soumission!$C194,Tableau12[],44,FALSE)</f>
        <v>#N/A</v>
      </c>
      <c r="M194" s="273" t="e">
        <f>VLOOKUP(BD_Soumission!$C194,Tableau12[],45,FALSE)</f>
        <v>#N/A</v>
      </c>
      <c r="N194" s="273" t="e">
        <f>VLOOKUP(BD_Soumission!$G194,Tableau_client[],5,FALSE)</f>
        <v>#N/A</v>
      </c>
      <c r="O194" s="273" t="e">
        <f>VLOOKUP(BD_Soumission!$G194,Tableau_client[],7,FALSE)</f>
        <v>#N/A</v>
      </c>
      <c r="P194" s="273" t="e">
        <f>VLOOKUP(BD_Soumission!$C194,Tableau12[],7,FALSE)</f>
        <v>#N/A</v>
      </c>
      <c r="Q194" s="273" t="e">
        <f>VLOOKUP(BD_Soumission!$C194,Tableau12[],8,FALSE)</f>
        <v>#N/A</v>
      </c>
      <c r="R194" s="286"/>
      <c r="S194" s="273" t="e">
        <f>VLOOKUP(BD_Soumission!$C194,Tableau12[],3,FALSE)</f>
        <v>#N/A</v>
      </c>
      <c r="T194" s="285"/>
      <c r="U194" s="273"/>
      <c r="V194" s="273"/>
      <c r="W194" s="273"/>
      <c r="X194" s="273"/>
      <c r="Y194" s="273" t="str">
        <f>IF(BD_Soumission!$U194&gt;0,(BD_Soumission!$X194-BD_Soumission!$W194)*24,"")</f>
        <v/>
      </c>
      <c r="Z194" s="264"/>
      <c r="AA194" s="290" t="str">
        <f>IF(BD_Soumission!$U194&gt;0,BD_Soumission!$Z194*BD_Soumission!$Y194,"")</f>
        <v/>
      </c>
      <c r="AB194" s="285"/>
      <c r="AC194" s="273"/>
      <c r="AD194" s="273"/>
      <c r="AE194" s="273"/>
      <c r="AF194" s="273"/>
      <c r="AG194" s="273" t="str">
        <f>IF(BD_Soumission!$AC194&gt;0,(BD_Soumission!$AF194-BD_Soumission!$AE194)*24,"")</f>
        <v/>
      </c>
      <c r="AH194" s="125"/>
      <c r="AI194" s="290" t="str">
        <f>IF(BD_Soumission!$AC194&gt;0,BD_Soumission!$AH194*BD_Soumission!$AG194,"")</f>
        <v/>
      </c>
      <c r="AJ194" s="285"/>
      <c r="AK194" s="273"/>
      <c r="AL194" s="273"/>
      <c r="AM194" s="273"/>
      <c r="AN194" s="273"/>
      <c r="AO194" s="273"/>
      <c r="AP194" s="125"/>
      <c r="AQ194" s="290">
        <f>IF(BD_Soumission!$AK194&gt;0,IF(BD_Soumission!$AL194&gt;0,BD_Soumission!$AO194*BD_Soumission!$AL194*BD_Soumission!$AP194,BD_Soumission!$AO194*BD_Soumission!$AP194),0)</f>
        <v>0</v>
      </c>
      <c r="AR194" s="285"/>
      <c r="AS194" s="273"/>
      <c r="AT194" s="273"/>
      <c r="AU194" s="273"/>
      <c r="AV194" s="273"/>
      <c r="AW194" s="273" t="str">
        <f>IF(BD_Soumission!$AS194&gt;0,(BD_Soumission!$AV194-BD_Soumission!$AU194)*24,"")</f>
        <v/>
      </c>
      <c r="AX194" s="125"/>
      <c r="AY194" s="290">
        <f>IF(BD_Soumission!$AS194&gt;0,IF(BD_Soumission!$AT194&gt;0,BD_Soumission!$AW194*BD_Soumission!$AT194*BD_Soumission!$AX194,BD_Soumission!$AW194*BD_Soumission!$AX194),0)</f>
        <v>0</v>
      </c>
      <c r="AZ194" s="285"/>
      <c r="BA194" s="273"/>
      <c r="BB194" s="273"/>
      <c r="BC194" s="273"/>
      <c r="BD194" s="273"/>
      <c r="BE194" s="273"/>
      <c r="BF194" s="125"/>
      <c r="BG194" s="290">
        <f>IF(BD_Soumission!$BA194&gt;0,IF(BD_Soumission!$BB194&gt;0,BD_Soumission!$BE194*BD_Soumission!$BB194*BD_Soumission!$BF194,BD_Soumission!$BE194*BD_Soumission!$BF194),0)</f>
        <v>0</v>
      </c>
      <c r="BH194" s="285"/>
      <c r="BI194" s="273"/>
      <c r="BJ194" s="273"/>
      <c r="BK194" s="273"/>
      <c r="BL194" s="273"/>
      <c r="BM194" s="273" t="str">
        <f>IF(BD_Soumission!$BI194&gt;0,(BD_Soumission!$BL194-BD_Soumission!$BK194)*24,"")</f>
        <v/>
      </c>
      <c r="BN194" s="125"/>
      <c r="BO194" s="290">
        <f>IF(BD_Soumission!$BI194&gt;0,IF(BD_Soumission!$BJ194&gt;0,BD_Soumission!$BM194*BD_Soumission!$BJ194*BD_Soumission!$BN194,BD_Soumission!$BM194*BD_Soumission!$BN194),0)</f>
        <v>0</v>
      </c>
      <c r="BP194" s="285"/>
      <c r="BQ194" s="273"/>
      <c r="BR194" s="273"/>
      <c r="BS194" s="273"/>
      <c r="BT194" s="273"/>
      <c r="BU194" s="273" t="str">
        <f>IF(BD_Soumission!$BQ194&gt;0,(BD_Soumission!$BT194-BD_Soumission!$BS194)*24,"")</f>
        <v/>
      </c>
      <c r="BV194" s="125"/>
      <c r="BW194" s="290" t="str">
        <f>IF(BD_Soumission!$BR194&gt;0,BD_Soumission!$BR194*BD_Soumission!$BU194*BD_Soumission!$BV194,IF(BD_Soumission!$BQ194&gt;0,BD_Soumission!$BU194*BD_Soumission!$BV194,""))</f>
        <v/>
      </c>
      <c r="BX194" s="285"/>
      <c r="BY194" s="273"/>
      <c r="BZ194" s="273"/>
      <c r="CA194" s="273"/>
      <c r="CB194" s="273"/>
      <c r="CC194" s="273" t="str">
        <f>IF(BD_Soumission!$BY194&gt;0,(BD_Soumission!$CB194-BD_Soumission!$CA194)*24,"")</f>
        <v/>
      </c>
      <c r="CD194" s="125"/>
      <c r="CE194" s="290">
        <f>IF(BD_Soumission!$BY194&gt;0,IF(BD_Soumission!$BZ194&gt;0,BD_Soumission!$CC194*BD_Soumission!$BZ194*BD_Soumission!$CD194,BD_Soumission!$CC194*BD_Soumission!$CD194),0)</f>
        <v>0</v>
      </c>
      <c r="CF194" s="285"/>
      <c r="CG194" s="273"/>
      <c r="CH194" s="273"/>
      <c r="CI194" s="273"/>
      <c r="CJ194" s="273"/>
      <c r="CK194" s="273" t="str">
        <f>IF(BD_Soumission!$CG194&gt;0,(BD_Soumission!$CJ194-BD_Soumission!$CI194)*24,"")</f>
        <v/>
      </c>
      <c r="CL194" s="125"/>
      <c r="CM194" s="290">
        <f>IF(BD_Soumission!$CG194&gt;0,IF(BD_Soumission!$CH194&gt;0,BD_Soumission!$CK194*BD_Soumission!$CH194*BD_Soumission!$CL194,BD_Soumission!$CK194*BD_Soumission!$CL194),0)</f>
        <v>0</v>
      </c>
      <c r="CN194" s="285"/>
      <c r="CO194" s="273"/>
      <c r="CP194" s="273"/>
      <c r="CQ194" s="273"/>
      <c r="CR194" s="273"/>
      <c r="CS194" s="273" t="str">
        <f>IF(BD_Soumission!$CO194&gt;0,(BD_Soumission!$CR194-BD_Soumission!$CQ194)*24,"")</f>
        <v/>
      </c>
      <c r="CT194" s="125"/>
      <c r="CU194" s="290">
        <f>IF(BD_Soumission!$CO194&gt;0,IF(BD_Soumission!$CP194&gt;0,BD_Soumission!$CS194*BD_Soumission!$CP194*BD_Soumission!$CT194,BD_Soumission!$CS194*BD_Soumission!$CT194),0)</f>
        <v>0</v>
      </c>
      <c r="CV194" s="285"/>
      <c r="CW194" s="273"/>
      <c r="CX194" s="273"/>
      <c r="CY194" s="273"/>
      <c r="CZ194" s="273"/>
      <c r="DA194" s="273" t="str">
        <f>IF(BD_Soumission!$CW194&gt;0,(BD_Soumission!$CZ194-BD_Soumission!$CY194)*24,"")</f>
        <v/>
      </c>
      <c r="DB194" s="125"/>
      <c r="DC194" s="290">
        <f>IF(BD_Soumission!$CW194&gt;0,IF(BD_Soumission!$CX194&gt;0,BD_Soumission!$DA194*BD_Soumission!$CX194*BD_Soumission!$DB194,BD_Soumission!$DA194*BD_Soumission!$DB194),0)</f>
        <v>0</v>
      </c>
      <c r="DD194" s="285"/>
      <c r="DE194" s="273"/>
      <c r="DF194" s="273"/>
      <c r="DG194" s="273"/>
      <c r="DH194" s="273"/>
      <c r="DI194" s="273" t="str">
        <f>IF(BD_Soumission!$DE194&gt;0,(BD_Soumission!$DH194-BD_Soumission!$DG194)*24,"")</f>
        <v/>
      </c>
      <c r="DJ194" s="125"/>
      <c r="DK194" s="290">
        <f>IF(BD_Soumission!$DE194&gt;0,IF(BD_Soumission!$DF194&gt;0,BD_Soumission!$DI194*BD_Soumission!$DF194*BD_Soumission!$DJ194,BD_Soumission!$DI194*BD_Soumission!$DJ194),0)</f>
        <v>0</v>
      </c>
      <c r="DL194" s="285"/>
      <c r="DM194" s="273"/>
      <c r="DN194" s="273"/>
      <c r="DO194" s="273"/>
      <c r="DP194" s="273"/>
      <c r="DQ194" s="273" t="str">
        <f>IF(BD_Soumission!$DM194&gt;0,(BD_Soumission!$DP194-BD_Soumission!$DO194)*24,"")</f>
        <v/>
      </c>
      <c r="DR194" s="125"/>
      <c r="DS194" s="290">
        <f>IF(BD_Soumission!$DM194&gt;0,IF(BD_Soumission!$DN194&gt;0,BD_Soumission!$DQ194*BD_Soumission!$DN194*BD_Soumission!$DR194,BD_Soumission!$DQ194*BD_Soumission!$DR194),0)</f>
        <v>0</v>
      </c>
      <c r="DT194" s="285"/>
      <c r="DU194" s="273"/>
      <c r="DV194" s="273"/>
      <c r="DW194" s="273"/>
      <c r="DX194" s="273"/>
      <c r="DY194" s="273" t="str">
        <f>IF(BD_Soumission!$DU194&gt;0,(BD_Soumission!$DX194-BD_Soumission!$DW194)*24,"")</f>
        <v/>
      </c>
      <c r="DZ194" s="125"/>
      <c r="EA194" s="290">
        <f>IF(BD_Soumission!$DU194&gt;0,IF(BD_Soumission!$DV194&gt;0,BD_Soumission!$DY194*BD_Soumission!$DV194*BD_Soumission!$DZ194,BD_Soumission!$DY194*BD_Soumission!$DZ194),0)</f>
        <v>0</v>
      </c>
      <c r="EB194" s="273"/>
      <c r="EC194" s="273"/>
      <c r="ED194" s="273"/>
      <c r="EE194" s="290">
        <f>BD_Soumission!$ED194*BD_Soumission!$EC194</f>
        <v>0</v>
      </c>
      <c r="EF194" s="273"/>
      <c r="EG194" s="273"/>
      <c r="EH194" s="273"/>
      <c r="EI194" s="290">
        <f>BD_Soumission!$EH194*BD_Soumission!$EG194</f>
        <v>0</v>
      </c>
      <c r="EJ194" s="273"/>
      <c r="EK194" s="273"/>
      <c r="EL194" s="273"/>
      <c r="EM194" s="290">
        <f>BD_Soumission!$EL194*BD_Soumission!$EK194</f>
        <v>0</v>
      </c>
      <c r="EN194" s="273"/>
      <c r="EO194" s="273"/>
      <c r="EP194" s="273"/>
      <c r="EQ194" s="290">
        <f>BD_Soumission!$EP194*BD_Soumission!$EO194</f>
        <v>0</v>
      </c>
      <c r="ER194" s="273"/>
      <c r="ES194" s="273"/>
      <c r="ET194" s="290" t="str">
        <f>IF(BD_Soumission!$ER194="","",BD_Soumission!$ES194*BD_Soumission!$ER194)</f>
        <v/>
      </c>
      <c r="EU194" s="273"/>
      <c r="EV194" s="273"/>
      <c r="EW194" s="290">
        <f>BD_Soumission!$EU194*0.09975</f>
        <v>0</v>
      </c>
      <c r="EX194" s="273"/>
      <c r="EY194" s="292" t="e">
        <f>VLOOKUP(BD_Soumission!$C194,Tableau12[],9,FALSE)</f>
        <v>#N/A</v>
      </c>
      <c r="EZ194" s="273"/>
    </row>
    <row r="195" spans="1:156" ht="18.75">
      <c r="D195" s="75"/>
      <c r="E195" t="e">
        <f>VLOOKUP(BD_Soumission!$C195,Tableau12[],6,FALSE)</f>
        <v>#N/A</v>
      </c>
      <c r="F195" t="e">
        <f>VLOOKUP(BD_Soumission!$C195,Tableau12[],93,FALSE)</f>
        <v>#N/A</v>
      </c>
      <c r="G195" t="e">
        <f>VLOOKUP(BD_Soumission!$C195,Tableau12[],2,FALSE)</f>
        <v>#N/A</v>
      </c>
      <c r="H195" t="e">
        <f>VLOOKUP(BD_Soumission!$G195,Tableau_client[],2,FALSE)</f>
        <v>#N/A</v>
      </c>
      <c r="I195" t="e">
        <f>VLOOKUP(BD_Soumission!$G195,Tableau_client[],3,FALSE)</f>
        <v>#N/A</v>
      </c>
      <c r="J195" t="e">
        <f>VLOOKUP(BD_Soumission!$G195,Tableau_client[],4,FALSE)</f>
        <v>#N/A</v>
      </c>
      <c r="K195" t="e">
        <f>VLOOKUP(BD_Soumission!$G195,Tableau_client[],6,FALSE)</f>
        <v>#N/A</v>
      </c>
      <c r="L195" t="e">
        <f>VLOOKUP(BD_Soumission!$C195,Tableau12[],44,FALSE)</f>
        <v>#N/A</v>
      </c>
      <c r="M195" t="e">
        <f>VLOOKUP(BD_Soumission!$C195,Tableau12[],45,FALSE)</f>
        <v>#N/A</v>
      </c>
      <c r="N195" t="e">
        <f>VLOOKUP(BD_Soumission!$G195,Tableau_client[],5,FALSE)</f>
        <v>#N/A</v>
      </c>
      <c r="O195" t="e">
        <f>VLOOKUP(BD_Soumission!$G195,Tableau_client[],7,FALSE)</f>
        <v>#N/A</v>
      </c>
      <c r="P195" t="e">
        <f>VLOOKUP(BD_Soumission!$C195,Tableau12[],7,FALSE)</f>
        <v>#N/A</v>
      </c>
      <c r="Q195" t="e">
        <f>VLOOKUP(BD_Soumission!$C195,Tableau12[],8,FALSE)</f>
        <v>#N/A</v>
      </c>
      <c r="R195" s="30"/>
      <c r="S195" t="e">
        <f>VLOOKUP(BD_Soumission!$C195,Tableau12[],3,FALSE)</f>
        <v>#N/A</v>
      </c>
      <c r="T195" s="75"/>
      <c r="Y195" t="str">
        <f>IF(BD_Soumission!$U195&gt;0,(BD_Soumission!$X195-BD_Soumission!$W195)*24,"")</f>
        <v/>
      </c>
      <c r="Z195" s="264"/>
      <c r="AA195" s="122" t="str">
        <f>IF(BD_Soumission!$U195&gt;0,BD_Soumission!$Z195*BD_Soumission!$Y195,"")</f>
        <v/>
      </c>
      <c r="AB195" s="75"/>
      <c r="AG195" t="str">
        <f>IF(BD_Soumission!$AC195&gt;0,(BD_Soumission!$AF195-BD_Soumission!$AE195)*24,"")</f>
        <v/>
      </c>
      <c r="AH195" s="125"/>
      <c r="AI195" s="122" t="str">
        <f>IF(BD_Soumission!$AC195&gt;0,BD_Soumission!$AH195*BD_Soumission!$AG195,"")</f>
        <v/>
      </c>
      <c r="AJ195" s="75"/>
      <c r="AP195" s="125"/>
      <c r="AQ195" s="122">
        <f>IF(BD_Soumission!$AK195&gt;0,IF(BD_Soumission!$AL195&gt;0,BD_Soumission!$AO195*BD_Soumission!$AL195*BD_Soumission!$AP195,BD_Soumission!$AO195*BD_Soumission!$AP195),0)</f>
        <v>0</v>
      </c>
      <c r="AR195" s="75"/>
      <c r="AW195" t="str">
        <f>IF(BD_Soumission!$AS195&gt;0,(BD_Soumission!$AV195-BD_Soumission!$AU195)*24,"")</f>
        <v/>
      </c>
      <c r="AX195" s="125"/>
      <c r="AY195" s="122">
        <f>IF(BD_Soumission!$AS195&gt;0,IF(BD_Soumission!$AT195&gt;0,BD_Soumission!$AW195*BD_Soumission!$AT195*BD_Soumission!$AX195,BD_Soumission!$AW195*BD_Soumission!$AX195),0)</f>
        <v>0</v>
      </c>
      <c r="AZ195" s="75"/>
      <c r="BF195" s="125"/>
      <c r="BG195" s="122">
        <f>IF(BD_Soumission!$BA195&gt;0,IF(BD_Soumission!$BB195&gt;0,BD_Soumission!$BE195*BD_Soumission!$BB195*BD_Soumission!$BF195,BD_Soumission!$BE195*BD_Soumission!$BF195),0)</f>
        <v>0</v>
      </c>
      <c r="BH195" s="75"/>
      <c r="BM195" t="str">
        <f>IF(BD_Soumission!$BI195&gt;0,(BD_Soumission!$BL195-BD_Soumission!$BK195)*24,"")</f>
        <v/>
      </c>
      <c r="BN195" s="125"/>
      <c r="BO195" s="122">
        <f>IF(BD_Soumission!$BI195&gt;0,IF(BD_Soumission!$BJ195&gt;0,BD_Soumission!$BM195*BD_Soumission!$BJ195*BD_Soumission!$BN195,BD_Soumission!$BM195*BD_Soumission!$BN195),0)</f>
        <v>0</v>
      </c>
      <c r="BP195" s="75"/>
      <c r="BU195" t="str">
        <f>IF(BD_Soumission!$BQ195&gt;0,(BD_Soumission!$BT195-BD_Soumission!$BS195)*24,"")</f>
        <v/>
      </c>
      <c r="BV195" s="125"/>
      <c r="BW195" s="122" t="str">
        <f>IF(BD_Soumission!$BR195&gt;0,BD_Soumission!$BR195*BD_Soumission!$BU195*BD_Soumission!$BV195,IF(BD_Soumission!$BQ195&gt;0,BD_Soumission!$BU195*BD_Soumission!$BV195,""))</f>
        <v/>
      </c>
      <c r="BX195" s="75"/>
      <c r="CC195" t="str">
        <f>IF(BD_Soumission!$BY195&gt;0,(BD_Soumission!$CB195-BD_Soumission!$CA195)*24,"")</f>
        <v/>
      </c>
      <c r="CD195" s="125"/>
      <c r="CE195" s="122">
        <f>IF(BD_Soumission!$BY195&gt;0,IF(BD_Soumission!$BZ195&gt;0,BD_Soumission!$CC195*BD_Soumission!$BZ195*BD_Soumission!$CD195,BD_Soumission!$CC195*BD_Soumission!$CD195),0)</f>
        <v>0</v>
      </c>
      <c r="CF195" s="75"/>
      <c r="CK195" t="str">
        <f>IF(BD_Soumission!$CG195&gt;0,(BD_Soumission!$CJ195-BD_Soumission!$CI195)*24,"")</f>
        <v/>
      </c>
      <c r="CL195" s="125"/>
      <c r="CM195" s="122">
        <f>IF(BD_Soumission!$CG195&gt;0,IF(BD_Soumission!$CH195&gt;0,BD_Soumission!$CK195*BD_Soumission!$CH195*BD_Soumission!$CL195,BD_Soumission!$CK195*BD_Soumission!$CL195),0)</f>
        <v>0</v>
      </c>
      <c r="CN195" s="75"/>
      <c r="CS195" t="str">
        <f>IF(BD_Soumission!$CO195&gt;0,(BD_Soumission!$CR195-BD_Soumission!$CQ195)*24,"")</f>
        <v/>
      </c>
      <c r="CT195" s="125"/>
      <c r="CU195" s="122">
        <f>IF(BD_Soumission!$CO195&gt;0,IF(BD_Soumission!$CP195&gt;0,BD_Soumission!$CS195*BD_Soumission!$CP195*BD_Soumission!$CT195,BD_Soumission!$CS195*BD_Soumission!$CT195),0)</f>
        <v>0</v>
      </c>
      <c r="CV195" s="75"/>
      <c r="DA195" t="str">
        <f>IF(BD_Soumission!$CW195&gt;0,(BD_Soumission!$CZ195-BD_Soumission!$CY195)*24,"")</f>
        <v/>
      </c>
      <c r="DB195" s="125"/>
      <c r="DC195" s="122">
        <f>IF(BD_Soumission!$CW195&gt;0,IF(BD_Soumission!$CX195&gt;0,BD_Soumission!$DA195*BD_Soumission!$CX195*BD_Soumission!$DB195,BD_Soumission!$DA195*BD_Soumission!$DB195),0)</f>
        <v>0</v>
      </c>
      <c r="DD195" s="75"/>
      <c r="DI195" t="str">
        <f>IF(BD_Soumission!$DE195&gt;0,(BD_Soumission!$DH195-BD_Soumission!$DG195)*24,"")</f>
        <v/>
      </c>
      <c r="DJ195" s="125"/>
      <c r="DK195" s="122">
        <f>IF(BD_Soumission!$DE195&gt;0,IF(BD_Soumission!$DF195&gt;0,BD_Soumission!$DI195*BD_Soumission!$DF195*BD_Soumission!$DJ195,BD_Soumission!$DI195*BD_Soumission!$DJ195),0)</f>
        <v>0</v>
      </c>
      <c r="DL195" s="75"/>
      <c r="DQ195" t="str">
        <f>IF(BD_Soumission!$DM195&gt;0,(BD_Soumission!$DP195-BD_Soumission!$DO195)*24,"")</f>
        <v/>
      </c>
      <c r="DR195" s="125"/>
      <c r="DS195" s="122">
        <f>IF(BD_Soumission!$DM195&gt;0,IF(BD_Soumission!$DN195&gt;0,BD_Soumission!$DQ195*BD_Soumission!$DN195*BD_Soumission!$DR195,BD_Soumission!$DQ195*BD_Soumission!$DR195),0)</f>
        <v>0</v>
      </c>
      <c r="DT195" s="75"/>
      <c r="DY195" t="str">
        <f>IF(BD_Soumission!$DU195&gt;0,(BD_Soumission!$DX195-BD_Soumission!$DW195)*24,"")</f>
        <v/>
      </c>
      <c r="DZ195" s="125"/>
      <c r="EA195" s="122">
        <f>IF(BD_Soumission!$DU195&gt;0,IF(BD_Soumission!$DV195&gt;0,BD_Soumission!$DY195*BD_Soumission!$DV195*BD_Soumission!$DZ195,BD_Soumission!$DY195*BD_Soumission!$DZ195),0)</f>
        <v>0</v>
      </c>
      <c r="EE195" s="122">
        <f>BD_Soumission!$ED195*BD_Soumission!$EC195</f>
        <v>0</v>
      </c>
      <c r="EI195" s="122">
        <f>BD_Soumission!$EH195*BD_Soumission!$EG195</f>
        <v>0</v>
      </c>
      <c r="EM195" s="122">
        <f>BD_Soumission!$EL195*BD_Soumission!$EK195</f>
        <v>0</v>
      </c>
      <c r="EQ195" s="122">
        <f>BD_Soumission!$EP195*BD_Soumission!$EO195</f>
        <v>0</v>
      </c>
      <c r="ET195" s="122" t="str">
        <f>IF(BD_Soumission!$ER195="","",BD_Soumission!$ES195*BD_Soumission!$ER195)</f>
        <v/>
      </c>
      <c r="EW195" s="122">
        <f>BD_Soumission!$EU195*0.09975</f>
        <v>0</v>
      </c>
      <c r="EY195" s="47" t="e">
        <f>VLOOKUP(BD_Soumission!$C195,Tableau12[],9,FALSE)</f>
        <v>#N/A</v>
      </c>
    </row>
    <row r="196" spans="1:156" ht="18.75">
      <c r="A196" s="273"/>
      <c r="B196" s="273"/>
      <c r="C196" s="273"/>
      <c r="D196" s="285"/>
      <c r="E196" s="273" t="e">
        <f>VLOOKUP(BD_Soumission!$C196,Tableau12[],6,FALSE)</f>
        <v>#N/A</v>
      </c>
      <c r="F196" s="273" t="e">
        <f>VLOOKUP(BD_Soumission!$C196,Tableau12[],93,FALSE)</f>
        <v>#N/A</v>
      </c>
      <c r="G196" s="273" t="e">
        <f>VLOOKUP(BD_Soumission!$C196,Tableau12[],2,FALSE)</f>
        <v>#N/A</v>
      </c>
      <c r="H196" s="273" t="e">
        <f>VLOOKUP(BD_Soumission!$G196,Tableau_client[],2,FALSE)</f>
        <v>#N/A</v>
      </c>
      <c r="I196" s="273" t="e">
        <f>VLOOKUP(BD_Soumission!$G196,Tableau_client[],3,FALSE)</f>
        <v>#N/A</v>
      </c>
      <c r="J196" s="273" t="e">
        <f>VLOOKUP(BD_Soumission!$G196,Tableau_client[],4,FALSE)</f>
        <v>#N/A</v>
      </c>
      <c r="K196" s="273" t="e">
        <f>VLOOKUP(BD_Soumission!$G196,Tableau_client[],6,FALSE)</f>
        <v>#N/A</v>
      </c>
      <c r="L196" s="273" t="e">
        <f>VLOOKUP(BD_Soumission!$C196,Tableau12[],44,FALSE)</f>
        <v>#N/A</v>
      </c>
      <c r="M196" s="273" t="e">
        <f>VLOOKUP(BD_Soumission!$C196,Tableau12[],45,FALSE)</f>
        <v>#N/A</v>
      </c>
      <c r="N196" s="273" t="e">
        <f>VLOOKUP(BD_Soumission!$G196,Tableau_client[],5,FALSE)</f>
        <v>#N/A</v>
      </c>
      <c r="O196" s="273" t="e">
        <f>VLOOKUP(BD_Soumission!$G196,Tableau_client[],7,FALSE)</f>
        <v>#N/A</v>
      </c>
      <c r="P196" s="273" t="e">
        <f>VLOOKUP(BD_Soumission!$C196,Tableau12[],7,FALSE)</f>
        <v>#N/A</v>
      </c>
      <c r="Q196" s="273" t="e">
        <f>VLOOKUP(BD_Soumission!$C196,Tableau12[],8,FALSE)</f>
        <v>#N/A</v>
      </c>
      <c r="R196" s="286"/>
      <c r="S196" s="273" t="e">
        <f>VLOOKUP(BD_Soumission!$C196,Tableau12[],3,FALSE)</f>
        <v>#N/A</v>
      </c>
      <c r="T196" s="285"/>
      <c r="U196" s="273"/>
      <c r="V196" s="273"/>
      <c r="W196" s="273"/>
      <c r="X196" s="273"/>
      <c r="Y196" s="273" t="str">
        <f>IF(BD_Soumission!$U196&gt;0,(BD_Soumission!$X196-BD_Soumission!$W196)*24,"")</f>
        <v/>
      </c>
      <c r="Z196" s="264"/>
      <c r="AA196" s="290" t="str">
        <f>IF(BD_Soumission!$U196&gt;0,BD_Soumission!$Z196*BD_Soumission!$Y196,"")</f>
        <v/>
      </c>
      <c r="AB196" s="285"/>
      <c r="AC196" s="273"/>
      <c r="AD196" s="273"/>
      <c r="AE196" s="273"/>
      <c r="AF196" s="273"/>
      <c r="AG196" s="273" t="str">
        <f>IF(BD_Soumission!$AC196&gt;0,(BD_Soumission!$AF196-BD_Soumission!$AE196)*24,"")</f>
        <v/>
      </c>
      <c r="AH196" s="125"/>
      <c r="AI196" s="290" t="str">
        <f>IF(BD_Soumission!$AC196&gt;0,BD_Soumission!$AH196*BD_Soumission!$AG196,"")</f>
        <v/>
      </c>
      <c r="AJ196" s="285"/>
      <c r="AK196" s="273"/>
      <c r="AL196" s="273"/>
      <c r="AM196" s="273"/>
      <c r="AN196" s="273"/>
      <c r="AO196" s="273"/>
      <c r="AP196" s="125"/>
      <c r="AQ196" s="290">
        <f>IF(BD_Soumission!$AK196&gt;0,IF(BD_Soumission!$AL196&gt;0,BD_Soumission!$AO196*BD_Soumission!$AL196*BD_Soumission!$AP196,BD_Soumission!$AO196*BD_Soumission!$AP196),0)</f>
        <v>0</v>
      </c>
      <c r="AR196" s="285"/>
      <c r="AS196" s="273"/>
      <c r="AT196" s="273"/>
      <c r="AU196" s="273"/>
      <c r="AV196" s="273"/>
      <c r="AW196" s="273" t="str">
        <f>IF(BD_Soumission!$AS196&gt;0,(BD_Soumission!$AV196-BD_Soumission!$AU196)*24,"")</f>
        <v/>
      </c>
      <c r="AX196" s="125"/>
      <c r="AY196" s="290">
        <f>IF(BD_Soumission!$AS196&gt;0,IF(BD_Soumission!$AT196&gt;0,BD_Soumission!$AW196*BD_Soumission!$AT196*BD_Soumission!$AX196,BD_Soumission!$AW196*BD_Soumission!$AX196),0)</f>
        <v>0</v>
      </c>
      <c r="AZ196" s="285"/>
      <c r="BA196" s="273"/>
      <c r="BB196" s="273"/>
      <c r="BC196" s="273"/>
      <c r="BD196" s="273"/>
      <c r="BE196" s="273"/>
      <c r="BF196" s="125"/>
      <c r="BG196" s="290">
        <f>IF(BD_Soumission!$BA196&gt;0,IF(BD_Soumission!$BB196&gt;0,BD_Soumission!$BE196*BD_Soumission!$BB196*BD_Soumission!$BF196,BD_Soumission!$BE196*BD_Soumission!$BF196),0)</f>
        <v>0</v>
      </c>
      <c r="BH196" s="285"/>
      <c r="BI196" s="273"/>
      <c r="BJ196" s="273"/>
      <c r="BK196" s="273"/>
      <c r="BL196" s="273"/>
      <c r="BM196" s="273" t="str">
        <f>IF(BD_Soumission!$BI196&gt;0,(BD_Soumission!$BL196-BD_Soumission!$BK196)*24,"")</f>
        <v/>
      </c>
      <c r="BN196" s="125"/>
      <c r="BO196" s="290">
        <f>IF(BD_Soumission!$BI196&gt;0,IF(BD_Soumission!$BJ196&gt;0,BD_Soumission!$BM196*BD_Soumission!$BJ196*BD_Soumission!$BN196,BD_Soumission!$BM196*BD_Soumission!$BN196),0)</f>
        <v>0</v>
      </c>
      <c r="BP196" s="285"/>
      <c r="BQ196" s="273"/>
      <c r="BR196" s="273"/>
      <c r="BS196" s="273"/>
      <c r="BT196" s="273"/>
      <c r="BU196" s="273" t="str">
        <f>IF(BD_Soumission!$BQ196&gt;0,(BD_Soumission!$BT196-BD_Soumission!$BS196)*24,"")</f>
        <v/>
      </c>
      <c r="BV196" s="125"/>
      <c r="BW196" s="290" t="str">
        <f>IF(BD_Soumission!$BR196&gt;0,BD_Soumission!$BR196*BD_Soumission!$BU196*BD_Soumission!$BV196,IF(BD_Soumission!$BQ196&gt;0,BD_Soumission!$BU196*BD_Soumission!$BV196,""))</f>
        <v/>
      </c>
      <c r="BX196" s="285"/>
      <c r="BY196" s="273"/>
      <c r="BZ196" s="273"/>
      <c r="CA196" s="273"/>
      <c r="CB196" s="273"/>
      <c r="CC196" s="273" t="str">
        <f>IF(BD_Soumission!$BY196&gt;0,(BD_Soumission!$CB196-BD_Soumission!$CA196)*24,"")</f>
        <v/>
      </c>
      <c r="CD196" s="125"/>
      <c r="CE196" s="290">
        <f>IF(BD_Soumission!$BY196&gt;0,IF(BD_Soumission!$BZ196&gt;0,BD_Soumission!$CC196*BD_Soumission!$BZ196*BD_Soumission!$CD196,BD_Soumission!$CC196*BD_Soumission!$CD196),0)</f>
        <v>0</v>
      </c>
      <c r="CF196" s="285"/>
      <c r="CG196" s="273"/>
      <c r="CH196" s="273"/>
      <c r="CI196" s="273"/>
      <c r="CJ196" s="273"/>
      <c r="CK196" s="273" t="str">
        <f>IF(BD_Soumission!$CG196&gt;0,(BD_Soumission!$CJ196-BD_Soumission!$CI196)*24,"")</f>
        <v/>
      </c>
      <c r="CL196" s="125"/>
      <c r="CM196" s="290">
        <f>IF(BD_Soumission!$CG196&gt;0,IF(BD_Soumission!$CH196&gt;0,BD_Soumission!$CK196*BD_Soumission!$CH196*BD_Soumission!$CL196,BD_Soumission!$CK196*BD_Soumission!$CL196),0)</f>
        <v>0</v>
      </c>
      <c r="CN196" s="285"/>
      <c r="CO196" s="273"/>
      <c r="CP196" s="273"/>
      <c r="CQ196" s="273"/>
      <c r="CR196" s="273"/>
      <c r="CS196" s="273" t="str">
        <f>IF(BD_Soumission!$CO196&gt;0,(BD_Soumission!$CR196-BD_Soumission!$CQ196)*24,"")</f>
        <v/>
      </c>
      <c r="CT196" s="125"/>
      <c r="CU196" s="290">
        <f>IF(BD_Soumission!$CO196&gt;0,IF(BD_Soumission!$CP196&gt;0,BD_Soumission!$CS196*BD_Soumission!$CP196*BD_Soumission!$CT196,BD_Soumission!$CS196*BD_Soumission!$CT196),0)</f>
        <v>0</v>
      </c>
      <c r="CV196" s="285"/>
      <c r="CW196" s="273"/>
      <c r="CX196" s="273"/>
      <c r="CY196" s="273"/>
      <c r="CZ196" s="273"/>
      <c r="DA196" s="273" t="str">
        <f>IF(BD_Soumission!$CW196&gt;0,(BD_Soumission!$CZ196-BD_Soumission!$CY196)*24,"")</f>
        <v/>
      </c>
      <c r="DB196" s="125"/>
      <c r="DC196" s="290">
        <f>IF(BD_Soumission!$CW196&gt;0,IF(BD_Soumission!$CX196&gt;0,BD_Soumission!$DA196*BD_Soumission!$CX196*BD_Soumission!$DB196,BD_Soumission!$DA196*BD_Soumission!$DB196),0)</f>
        <v>0</v>
      </c>
      <c r="DD196" s="285"/>
      <c r="DE196" s="273"/>
      <c r="DF196" s="273"/>
      <c r="DG196" s="273"/>
      <c r="DH196" s="273"/>
      <c r="DI196" s="273" t="str">
        <f>IF(BD_Soumission!$DE196&gt;0,(BD_Soumission!$DH196-BD_Soumission!$DG196)*24,"")</f>
        <v/>
      </c>
      <c r="DJ196" s="125"/>
      <c r="DK196" s="290">
        <f>IF(BD_Soumission!$DE196&gt;0,IF(BD_Soumission!$DF196&gt;0,BD_Soumission!$DI196*BD_Soumission!$DF196*BD_Soumission!$DJ196,BD_Soumission!$DI196*BD_Soumission!$DJ196),0)</f>
        <v>0</v>
      </c>
      <c r="DL196" s="285"/>
      <c r="DM196" s="273"/>
      <c r="DN196" s="273"/>
      <c r="DO196" s="273"/>
      <c r="DP196" s="273"/>
      <c r="DQ196" s="273" t="str">
        <f>IF(BD_Soumission!$DM196&gt;0,(BD_Soumission!$DP196-BD_Soumission!$DO196)*24,"")</f>
        <v/>
      </c>
      <c r="DR196" s="125"/>
      <c r="DS196" s="290">
        <f>IF(BD_Soumission!$DM196&gt;0,IF(BD_Soumission!$DN196&gt;0,BD_Soumission!$DQ196*BD_Soumission!$DN196*BD_Soumission!$DR196,BD_Soumission!$DQ196*BD_Soumission!$DR196),0)</f>
        <v>0</v>
      </c>
      <c r="DT196" s="285"/>
      <c r="DU196" s="273"/>
      <c r="DV196" s="273"/>
      <c r="DW196" s="273"/>
      <c r="DX196" s="273"/>
      <c r="DY196" s="273" t="str">
        <f>IF(BD_Soumission!$DU196&gt;0,(BD_Soumission!$DX196-BD_Soumission!$DW196)*24,"")</f>
        <v/>
      </c>
      <c r="DZ196" s="125"/>
      <c r="EA196" s="290">
        <f>IF(BD_Soumission!$DU196&gt;0,IF(BD_Soumission!$DV196&gt;0,BD_Soumission!$DY196*BD_Soumission!$DV196*BD_Soumission!$DZ196,BD_Soumission!$DY196*BD_Soumission!$DZ196),0)</f>
        <v>0</v>
      </c>
      <c r="EB196" s="273"/>
      <c r="EC196" s="273"/>
      <c r="ED196" s="273"/>
      <c r="EE196" s="290">
        <f>BD_Soumission!$ED196*BD_Soumission!$EC196</f>
        <v>0</v>
      </c>
      <c r="EF196" s="273"/>
      <c r="EG196" s="273"/>
      <c r="EH196" s="273"/>
      <c r="EI196" s="290">
        <f>BD_Soumission!$EH196*BD_Soumission!$EG196</f>
        <v>0</v>
      </c>
      <c r="EJ196" s="273"/>
      <c r="EK196" s="273"/>
      <c r="EL196" s="273"/>
      <c r="EM196" s="290">
        <f>BD_Soumission!$EL196*BD_Soumission!$EK196</f>
        <v>0</v>
      </c>
      <c r="EN196" s="273"/>
      <c r="EO196" s="273"/>
      <c r="EP196" s="273"/>
      <c r="EQ196" s="290">
        <f>BD_Soumission!$EP196*BD_Soumission!$EO196</f>
        <v>0</v>
      </c>
      <c r="ER196" s="273"/>
      <c r="ES196" s="273"/>
      <c r="ET196" s="290" t="str">
        <f>IF(BD_Soumission!$ER196="","",BD_Soumission!$ES196*BD_Soumission!$ER196)</f>
        <v/>
      </c>
      <c r="EU196" s="273"/>
      <c r="EV196" s="273"/>
      <c r="EW196" s="290">
        <f>BD_Soumission!$EU196*0.09975</f>
        <v>0</v>
      </c>
      <c r="EX196" s="273"/>
      <c r="EY196" s="292" t="e">
        <f>VLOOKUP(BD_Soumission!$C196,Tableau12[],9,FALSE)</f>
        <v>#N/A</v>
      </c>
      <c r="EZ196" s="273"/>
    </row>
    <row r="197" spans="1:156" ht="18.75">
      <c r="D197" s="75"/>
      <c r="E197" t="e">
        <f>VLOOKUP(BD_Soumission!$C197,Tableau12[],6,FALSE)</f>
        <v>#N/A</v>
      </c>
      <c r="F197" t="e">
        <f>VLOOKUP(BD_Soumission!$C197,Tableau12[],93,FALSE)</f>
        <v>#N/A</v>
      </c>
      <c r="G197" t="e">
        <f>VLOOKUP(BD_Soumission!$C197,Tableau12[],2,FALSE)</f>
        <v>#N/A</v>
      </c>
      <c r="H197" t="e">
        <f>VLOOKUP(BD_Soumission!$G197,Tableau_client[],2,FALSE)</f>
        <v>#N/A</v>
      </c>
      <c r="I197" t="e">
        <f>VLOOKUP(BD_Soumission!$G197,Tableau_client[],3,FALSE)</f>
        <v>#N/A</v>
      </c>
      <c r="J197" t="e">
        <f>VLOOKUP(BD_Soumission!$G197,Tableau_client[],4,FALSE)</f>
        <v>#N/A</v>
      </c>
      <c r="K197" t="e">
        <f>VLOOKUP(BD_Soumission!$G197,Tableau_client[],6,FALSE)</f>
        <v>#N/A</v>
      </c>
      <c r="L197" t="e">
        <f>VLOOKUP(BD_Soumission!$C197,Tableau12[],44,FALSE)</f>
        <v>#N/A</v>
      </c>
      <c r="M197" t="e">
        <f>VLOOKUP(BD_Soumission!$C197,Tableau12[],45,FALSE)</f>
        <v>#N/A</v>
      </c>
      <c r="N197" t="e">
        <f>VLOOKUP(BD_Soumission!$G197,Tableau_client[],5,FALSE)</f>
        <v>#N/A</v>
      </c>
      <c r="O197" t="e">
        <f>VLOOKUP(BD_Soumission!$G197,Tableau_client[],7,FALSE)</f>
        <v>#N/A</v>
      </c>
      <c r="P197" t="e">
        <f>VLOOKUP(BD_Soumission!$C197,Tableau12[],7,FALSE)</f>
        <v>#N/A</v>
      </c>
      <c r="Q197" t="e">
        <f>VLOOKUP(BD_Soumission!$C197,Tableau12[],8,FALSE)</f>
        <v>#N/A</v>
      </c>
      <c r="R197" s="30"/>
      <c r="S197" t="e">
        <f>VLOOKUP(BD_Soumission!$C197,Tableau12[],3,FALSE)</f>
        <v>#N/A</v>
      </c>
      <c r="T197" s="75"/>
      <c r="Y197" t="str">
        <f>IF(BD_Soumission!$U197&gt;0,(BD_Soumission!$X197-BD_Soumission!$W197)*24,"")</f>
        <v/>
      </c>
      <c r="Z197" s="264"/>
      <c r="AA197" s="122" t="str">
        <f>IF(BD_Soumission!$U197&gt;0,BD_Soumission!$Z197*BD_Soumission!$Y197,"")</f>
        <v/>
      </c>
      <c r="AB197" s="75"/>
      <c r="AG197" t="str">
        <f>IF(BD_Soumission!$AC197&gt;0,(BD_Soumission!$AF197-BD_Soumission!$AE197)*24,"")</f>
        <v/>
      </c>
      <c r="AH197" s="125"/>
      <c r="AI197" s="122" t="str">
        <f>IF(BD_Soumission!$AC197&gt;0,BD_Soumission!$AH197*BD_Soumission!$AG197,"")</f>
        <v/>
      </c>
      <c r="AJ197" s="75"/>
      <c r="AP197" s="125"/>
      <c r="AQ197" s="122">
        <f>IF(BD_Soumission!$AK197&gt;0,IF(BD_Soumission!$AL197&gt;0,BD_Soumission!$AO197*BD_Soumission!$AL197*BD_Soumission!$AP197,BD_Soumission!$AO197*BD_Soumission!$AP197),0)</f>
        <v>0</v>
      </c>
      <c r="AR197" s="75"/>
      <c r="AW197" t="str">
        <f>IF(BD_Soumission!$AS197&gt;0,(BD_Soumission!$AV197-BD_Soumission!$AU197)*24,"")</f>
        <v/>
      </c>
      <c r="AX197" s="125"/>
      <c r="AY197" s="122">
        <f>IF(BD_Soumission!$AS197&gt;0,IF(BD_Soumission!$AT197&gt;0,BD_Soumission!$AW197*BD_Soumission!$AT197*BD_Soumission!$AX197,BD_Soumission!$AW197*BD_Soumission!$AX197),0)</f>
        <v>0</v>
      </c>
      <c r="AZ197" s="75"/>
      <c r="BF197" s="125"/>
      <c r="BG197" s="122">
        <f>IF(BD_Soumission!$BA197&gt;0,IF(BD_Soumission!$BB197&gt;0,BD_Soumission!$BE197*BD_Soumission!$BB197*BD_Soumission!$BF197,BD_Soumission!$BE197*BD_Soumission!$BF197),0)</f>
        <v>0</v>
      </c>
      <c r="BH197" s="75"/>
      <c r="BM197" t="str">
        <f>IF(BD_Soumission!$BI197&gt;0,(BD_Soumission!$BL197-BD_Soumission!$BK197)*24,"")</f>
        <v/>
      </c>
      <c r="BN197" s="125"/>
      <c r="BO197" s="122">
        <f>IF(BD_Soumission!$BI197&gt;0,IF(BD_Soumission!$BJ197&gt;0,BD_Soumission!$BM197*BD_Soumission!$BJ197*BD_Soumission!$BN197,BD_Soumission!$BM197*BD_Soumission!$BN197),0)</f>
        <v>0</v>
      </c>
      <c r="BP197" s="75"/>
      <c r="BU197" t="str">
        <f>IF(BD_Soumission!$BQ197&gt;0,(BD_Soumission!$BT197-BD_Soumission!$BS197)*24,"")</f>
        <v/>
      </c>
      <c r="BV197" s="125"/>
      <c r="BW197" s="122" t="str">
        <f>IF(BD_Soumission!$BR197&gt;0,BD_Soumission!$BR197*BD_Soumission!$BU197*BD_Soumission!$BV197,IF(BD_Soumission!$BQ197&gt;0,BD_Soumission!$BU197*BD_Soumission!$BV197,""))</f>
        <v/>
      </c>
      <c r="BX197" s="75"/>
      <c r="CC197" t="str">
        <f>IF(BD_Soumission!$BY197&gt;0,(BD_Soumission!$CB197-BD_Soumission!$CA197)*24,"")</f>
        <v/>
      </c>
      <c r="CD197" s="125"/>
      <c r="CE197" s="122">
        <f>IF(BD_Soumission!$BY197&gt;0,IF(BD_Soumission!$BZ197&gt;0,BD_Soumission!$CC197*BD_Soumission!$BZ197*BD_Soumission!$CD197,BD_Soumission!$CC197*BD_Soumission!$CD197),0)</f>
        <v>0</v>
      </c>
      <c r="CF197" s="75"/>
      <c r="CK197" t="str">
        <f>IF(BD_Soumission!$CG197&gt;0,(BD_Soumission!$CJ197-BD_Soumission!$CI197)*24,"")</f>
        <v/>
      </c>
      <c r="CL197" s="125"/>
      <c r="CM197" s="122">
        <f>IF(BD_Soumission!$CG197&gt;0,IF(BD_Soumission!$CH197&gt;0,BD_Soumission!$CK197*BD_Soumission!$CH197*BD_Soumission!$CL197,BD_Soumission!$CK197*BD_Soumission!$CL197),0)</f>
        <v>0</v>
      </c>
      <c r="CN197" s="75"/>
      <c r="CS197" t="str">
        <f>IF(BD_Soumission!$CO197&gt;0,(BD_Soumission!$CR197-BD_Soumission!$CQ197)*24,"")</f>
        <v/>
      </c>
      <c r="CT197" s="125"/>
      <c r="CU197" s="122">
        <f>IF(BD_Soumission!$CO197&gt;0,IF(BD_Soumission!$CP197&gt;0,BD_Soumission!$CS197*BD_Soumission!$CP197*BD_Soumission!$CT197,BD_Soumission!$CS197*BD_Soumission!$CT197),0)</f>
        <v>0</v>
      </c>
      <c r="CV197" s="75"/>
      <c r="DA197" t="str">
        <f>IF(BD_Soumission!$CW197&gt;0,(BD_Soumission!$CZ197-BD_Soumission!$CY197)*24,"")</f>
        <v/>
      </c>
      <c r="DB197" s="125"/>
      <c r="DC197" s="122">
        <f>IF(BD_Soumission!$CW197&gt;0,IF(BD_Soumission!$CX197&gt;0,BD_Soumission!$DA197*BD_Soumission!$CX197*BD_Soumission!$DB197,BD_Soumission!$DA197*BD_Soumission!$DB197),0)</f>
        <v>0</v>
      </c>
      <c r="DD197" s="75"/>
      <c r="DI197" t="str">
        <f>IF(BD_Soumission!$DE197&gt;0,(BD_Soumission!$DH197-BD_Soumission!$DG197)*24,"")</f>
        <v/>
      </c>
      <c r="DJ197" s="125"/>
      <c r="DK197" s="122">
        <f>IF(BD_Soumission!$DE197&gt;0,IF(BD_Soumission!$DF197&gt;0,BD_Soumission!$DI197*BD_Soumission!$DF197*BD_Soumission!$DJ197,BD_Soumission!$DI197*BD_Soumission!$DJ197),0)</f>
        <v>0</v>
      </c>
      <c r="DL197" s="75"/>
      <c r="DQ197" t="str">
        <f>IF(BD_Soumission!$DM197&gt;0,(BD_Soumission!$DP197-BD_Soumission!$DO197)*24,"")</f>
        <v/>
      </c>
      <c r="DR197" s="125"/>
      <c r="DS197" s="122">
        <f>IF(BD_Soumission!$DM197&gt;0,IF(BD_Soumission!$DN197&gt;0,BD_Soumission!$DQ197*BD_Soumission!$DN197*BD_Soumission!$DR197,BD_Soumission!$DQ197*BD_Soumission!$DR197),0)</f>
        <v>0</v>
      </c>
      <c r="DT197" s="75"/>
      <c r="DY197" t="str">
        <f>IF(BD_Soumission!$DU197&gt;0,(BD_Soumission!$DX197-BD_Soumission!$DW197)*24,"")</f>
        <v/>
      </c>
      <c r="DZ197" s="125"/>
      <c r="EA197" s="122">
        <f>IF(BD_Soumission!$DU197&gt;0,IF(BD_Soumission!$DV197&gt;0,BD_Soumission!$DY197*BD_Soumission!$DV197*BD_Soumission!$DZ197,BD_Soumission!$DY197*BD_Soumission!$DZ197),0)</f>
        <v>0</v>
      </c>
      <c r="EE197" s="122">
        <f>BD_Soumission!$ED197*BD_Soumission!$EC197</f>
        <v>0</v>
      </c>
      <c r="EI197" s="122">
        <f>BD_Soumission!$EH197*BD_Soumission!$EG197</f>
        <v>0</v>
      </c>
      <c r="EM197" s="122">
        <f>BD_Soumission!$EL197*BD_Soumission!$EK197</f>
        <v>0</v>
      </c>
      <c r="EQ197" s="122">
        <f>BD_Soumission!$EP197*BD_Soumission!$EO197</f>
        <v>0</v>
      </c>
      <c r="ET197" s="122" t="str">
        <f>IF(BD_Soumission!$ER197="","",BD_Soumission!$ES197*BD_Soumission!$ER197)</f>
        <v/>
      </c>
      <c r="EW197" s="122">
        <f>BD_Soumission!$EU197*0.09975</f>
        <v>0</v>
      </c>
      <c r="EY197" s="47" t="e">
        <f>VLOOKUP(BD_Soumission!$C197,Tableau12[],9,FALSE)</f>
        <v>#N/A</v>
      </c>
    </row>
    <row r="198" spans="1:156" ht="18.75">
      <c r="A198" s="273"/>
      <c r="B198" s="273"/>
      <c r="C198" s="273"/>
      <c r="D198" s="285"/>
      <c r="E198" s="273" t="e">
        <f>VLOOKUP(BD_Soumission!$C198,Tableau12[],6,FALSE)</f>
        <v>#N/A</v>
      </c>
      <c r="F198" s="273" t="e">
        <f>VLOOKUP(BD_Soumission!$C198,Tableau12[],93,FALSE)</f>
        <v>#N/A</v>
      </c>
      <c r="G198" s="273" t="e">
        <f>VLOOKUP(BD_Soumission!$C198,Tableau12[],2,FALSE)</f>
        <v>#N/A</v>
      </c>
      <c r="H198" s="273" t="e">
        <f>VLOOKUP(BD_Soumission!$G198,Tableau_client[],2,FALSE)</f>
        <v>#N/A</v>
      </c>
      <c r="I198" s="273" t="e">
        <f>VLOOKUP(BD_Soumission!$G198,Tableau_client[],3,FALSE)</f>
        <v>#N/A</v>
      </c>
      <c r="J198" s="273" t="e">
        <f>VLOOKUP(BD_Soumission!$G198,Tableau_client[],4,FALSE)</f>
        <v>#N/A</v>
      </c>
      <c r="K198" s="273" t="e">
        <f>VLOOKUP(BD_Soumission!$G198,Tableau_client[],6,FALSE)</f>
        <v>#N/A</v>
      </c>
      <c r="L198" s="273" t="e">
        <f>VLOOKUP(BD_Soumission!$C198,Tableau12[],44,FALSE)</f>
        <v>#N/A</v>
      </c>
      <c r="M198" s="273" t="e">
        <f>VLOOKUP(BD_Soumission!$C198,Tableau12[],45,FALSE)</f>
        <v>#N/A</v>
      </c>
      <c r="N198" s="273" t="e">
        <f>VLOOKUP(BD_Soumission!$G198,Tableau_client[],5,FALSE)</f>
        <v>#N/A</v>
      </c>
      <c r="O198" s="273" t="e">
        <f>VLOOKUP(BD_Soumission!$G198,Tableau_client[],7,FALSE)</f>
        <v>#N/A</v>
      </c>
      <c r="P198" s="273" t="e">
        <f>VLOOKUP(BD_Soumission!$C198,Tableau12[],7,FALSE)</f>
        <v>#N/A</v>
      </c>
      <c r="Q198" s="273" t="e">
        <f>VLOOKUP(BD_Soumission!$C198,Tableau12[],8,FALSE)</f>
        <v>#N/A</v>
      </c>
      <c r="R198" s="286"/>
      <c r="S198" s="273" t="e">
        <f>VLOOKUP(BD_Soumission!$C198,Tableau12[],3,FALSE)</f>
        <v>#N/A</v>
      </c>
      <c r="T198" s="285"/>
      <c r="U198" s="273"/>
      <c r="V198" s="273"/>
      <c r="W198" s="273"/>
      <c r="X198" s="273"/>
      <c r="Y198" s="273" t="str">
        <f>IF(BD_Soumission!$U198&gt;0,(BD_Soumission!$X198-BD_Soumission!$W198)*24,"")</f>
        <v/>
      </c>
      <c r="Z198" s="264"/>
      <c r="AA198" s="290" t="str">
        <f>IF(BD_Soumission!$U198&gt;0,BD_Soumission!$Z198*BD_Soumission!$Y198,"")</f>
        <v/>
      </c>
      <c r="AB198" s="285"/>
      <c r="AC198" s="273"/>
      <c r="AD198" s="273"/>
      <c r="AE198" s="273"/>
      <c r="AF198" s="273"/>
      <c r="AG198" s="273" t="str">
        <f>IF(BD_Soumission!$AC198&gt;0,(BD_Soumission!$AF198-BD_Soumission!$AE198)*24,"")</f>
        <v/>
      </c>
      <c r="AH198" s="125"/>
      <c r="AI198" s="290" t="str">
        <f>IF(BD_Soumission!$AC198&gt;0,BD_Soumission!$AH198*BD_Soumission!$AG198,"")</f>
        <v/>
      </c>
      <c r="AJ198" s="285"/>
      <c r="AK198" s="273"/>
      <c r="AL198" s="273"/>
      <c r="AM198" s="273"/>
      <c r="AN198" s="273"/>
      <c r="AO198" s="273"/>
      <c r="AP198" s="125"/>
      <c r="AQ198" s="290">
        <f>IF(BD_Soumission!$AK198&gt;0,IF(BD_Soumission!$AL198&gt;0,BD_Soumission!$AO198*BD_Soumission!$AL198*BD_Soumission!$AP198,BD_Soumission!$AO198*BD_Soumission!$AP198),0)</f>
        <v>0</v>
      </c>
      <c r="AR198" s="285"/>
      <c r="AS198" s="273"/>
      <c r="AT198" s="273"/>
      <c r="AU198" s="273"/>
      <c r="AV198" s="273"/>
      <c r="AW198" s="273" t="str">
        <f>IF(BD_Soumission!$AS198&gt;0,(BD_Soumission!$AV198-BD_Soumission!$AU198)*24,"")</f>
        <v/>
      </c>
      <c r="AX198" s="125"/>
      <c r="AY198" s="290">
        <f>IF(BD_Soumission!$AS198&gt;0,IF(BD_Soumission!$AT198&gt;0,BD_Soumission!$AW198*BD_Soumission!$AT198*BD_Soumission!$AX198,BD_Soumission!$AW198*BD_Soumission!$AX198),0)</f>
        <v>0</v>
      </c>
      <c r="AZ198" s="285"/>
      <c r="BA198" s="273"/>
      <c r="BB198" s="273"/>
      <c r="BC198" s="273"/>
      <c r="BD198" s="273"/>
      <c r="BE198" s="273"/>
      <c r="BF198" s="125"/>
      <c r="BG198" s="290">
        <f>IF(BD_Soumission!$BA198&gt;0,IF(BD_Soumission!$BB198&gt;0,BD_Soumission!$BE198*BD_Soumission!$BB198*BD_Soumission!$BF198,BD_Soumission!$BE198*BD_Soumission!$BF198),0)</f>
        <v>0</v>
      </c>
      <c r="BH198" s="285"/>
      <c r="BI198" s="273"/>
      <c r="BJ198" s="273"/>
      <c r="BK198" s="273"/>
      <c r="BL198" s="273"/>
      <c r="BM198" s="273" t="str">
        <f>IF(BD_Soumission!$BI198&gt;0,(BD_Soumission!$BL198-BD_Soumission!$BK198)*24,"")</f>
        <v/>
      </c>
      <c r="BN198" s="125"/>
      <c r="BO198" s="290">
        <f>IF(BD_Soumission!$BI198&gt;0,IF(BD_Soumission!$BJ198&gt;0,BD_Soumission!$BM198*BD_Soumission!$BJ198*BD_Soumission!$BN198,BD_Soumission!$BM198*BD_Soumission!$BN198),0)</f>
        <v>0</v>
      </c>
      <c r="BP198" s="285"/>
      <c r="BQ198" s="273"/>
      <c r="BR198" s="273"/>
      <c r="BS198" s="273"/>
      <c r="BT198" s="273"/>
      <c r="BU198" s="273" t="str">
        <f>IF(BD_Soumission!$BQ198&gt;0,(BD_Soumission!$BT198-BD_Soumission!$BS198)*24,"")</f>
        <v/>
      </c>
      <c r="BV198" s="125"/>
      <c r="BW198" s="290" t="str">
        <f>IF(BD_Soumission!$BR198&gt;0,BD_Soumission!$BR198*BD_Soumission!$BU198*BD_Soumission!$BV198,IF(BD_Soumission!$BQ198&gt;0,BD_Soumission!$BU198*BD_Soumission!$BV198,""))</f>
        <v/>
      </c>
      <c r="BX198" s="285"/>
      <c r="BY198" s="273"/>
      <c r="BZ198" s="273"/>
      <c r="CA198" s="273"/>
      <c r="CB198" s="273"/>
      <c r="CC198" s="273" t="str">
        <f>IF(BD_Soumission!$BY198&gt;0,(BD_Soumission!$CB198-BD_Soumission!$CA198)*24,"")</f>
        <v/>
      </c>
      <c r="CD198" s="125"/>
      <c r="CE198" s="290">
        <f>IF(BD_Soumission!$BY198&gt;0,IF(BD_Soumission!$BZ198&gt;0,BD_Soumission!$CC198*BD_Soumission!$BZ198*BD_Soumission!$CD198,BD_Soumission!$CC198*BD_Soumission!$CD198),0)</f>
        <v>0</v>
      </c>
      <c r="CF198" s="285"/>
      <c r="CG198" s="273"/>
      <c r="CH198" s="273"/>
      <c r="CI198" s="273"/>
      <c r="CJ198" s="273"/>
      <c r="CK198" s="273" t="str">
        <f>IF(BD_Soumission!$CG198&gt;0,(BD_Soumission!$CJ198-BD_Soumission!$CI198)*24,"")</f>
        <v/>
      </c>
      <c r="CL198" s="125"/>
      <c r="CM198" s="290">
        <f>IF(BD_Soumission!$CG198&gt;0,IF(BD_Soumission!$CH198&gt;0,BD_Soumission!$CK198*BD_Soumission!$CH198*BD_Soumission!$CL198,BD_Soumission!$CK198*BD_Soumission!$CL198),0)</f>
        <v>0</v>
      </c>
      <c r="CN198" s="285"/>
      <c r="CO198" s="273"/>
      <c r="CP198" s="273"/>
      <c r="CQ198" s="273"/>
      <c r="CR198" s="273"/>
      <c r="CS198" s="273" t="str">
        <f>IF(BD_Soumission!$CO198&gt;0,(BD_Soumission!$CR198-BD_Soumission!$CQ198)*24,"")</f>
        <v/>
      </c>
      <c r="CT198" s="125"/>
      <c r="CU198" s="290">
        <f>IF(BD_Soumission!$CO198&gt;0,IF(BD_Soumission!$CP198&gt;0,BD_Soumission!$CS198*BD_Soumission!$CP198*BD_Soumission!$CT198,BD_Soumission!$CS198*BD_Soumission!$CT198),0)</f>
        <v>0</v>
      </c>
      <c r="CV198" s="285"/>
      <c r="CW198" s="273"/>
      <c r="CX198" s="273"/>
      <c r="CY198" s="273"/>
      <c r="CZ198" s="273"/>
      <c r="DA198" s="273" t="str">
        <f>IF(BD_Soumission!$CW198&gt;0,(BD_Soumission!$CZ198-BD_Soumission!$CY198)*24,"")</f>
        <v/>
      </c>
      <c r="DB198" s="125"/>
      <c r="DC198" s="290">
        <f>IF(BD_Soumission!$CW198&gt;0,IF(BD_Soumission!$CX198&gt;0,BD_Soumission!$DA198*BD_Soumission!$CX198*BD_Soumission!$DB198,BD_Soumission!$DA198*BD_Soumission!$DB198),0)</f>
        <v>0</v>
      </c>
      <c r="DD198" s="285"/>
      <c r="DE198" s="273"/>
      <c r="DF198" s="273"/>
      <c r="DG198" s="273"/>
      <c r="DH198" s="273"/>
      <c r="DI198" s="273" t="str">
        <f>IF(BD_Soumission!$DE198&gt;0,(BD_Soumission!$DH198-BD_Soumission!$DG198)*24,"")</f>
        <v/>
      </c>
      <c r="DJ198" s="125"/>
      <c r="DK198" s="290">
        <f>IF(BD_Soumission!$DE198&gt;0,IF(BD_Soumission!$DF198&gt;0,BD_Soumission!$DI198*BD_Soumission!$DF198*BD_Soumission!$DJ198,BD_Soumission!$DI198*BD_Soumission!$DJ198),0)</f>
        <v>0</v>
      </c>
      <c r="DL198" s="285"/>
      <c r="DM198" s="273"/>
      <c r="DN198" s="273"/>
      <c r="DO198" s="273"/>
      <c r="DP198" s="273"/>
      <c r="DQ198" s="273" t="str">
        <f>IF(BD_Soumission!$DM198&gt;0,(BD_Soumission!$DP198-BD_Soumission!$DO198)*24,"")</f>
        <v/>
      </c>
      <c r="DR198" s="125"/>
      <c r="DS198" s="290">
        <f>IF(BD_Soumission!$DM198&gt;0,IF(BD_Soumission!$DN198&gt;0,BD_Soumission!$DQ198*BD_Soumission!$DN198*BD_Soumission!$DR198,BD_Soumission!$DQ198*BD_Soumission!$DR198),0)</f>
        <v>0</v>
      </c>
      <c r="DT198" s="285"/>
      <c r="DU198" s="273"/>
      <c r="DV198" s="273"/>
      <c r="DW198" s="273"/>
      <c r="DX198" s="273"/>
      <c r="DY198" s="273" t="str">
        <f>IF(BD_Soumission!$DU198&gt;0,(BD_Soumission!$DX198-BD_Soumission!$DW198)*24,"")</f>
        <v/>
      </c>
      <c r="DZ198" s="125"/>
      <c r="EA198" s="290">
        <f>IF(BD_Soumission!$DU198&gt;0,IF(BD_Soumission!$DV198&gt;0,BD_Soumission!$DY198*BD_Soumission!$DV198*BD_Soumission!$DZ198,BD_Soumission!$DY198*BD_Soumission!$DZ198),0)</f>
        <v>0</v>
      </c>
      <c r="EB198" s="273"/>
      <c r="EC198" s="273"/>
      <c r="ED198" s="273"/>
      <c r="EE198" s="290">
        <f>BD_Soumission!$ED198*BD_Soumission!$EC198</f>
        <v>0</v>
      </c>
      <c r="EF198" s="273"/>
      <c r="EG198" s="273"/>
      <c r="EH198" s="273"/>
      <c r="EI198" s="290">
        <f>BD_Soumission!$EH198*BD_Soumission!$EG198</f>
        <v>0</v>
      </c>
      <c r="EJ198" s="273"/>
      <c r="EK198" s="273"/>
      <c r="EL198" s="273"/>
      <c r="EM198" s="290">
        <f>BD_Soumission!$EL198*BD_Soumission!$EK198</f>
        <v>0</v>
      </c>
      <c r="EN198" s="273"/>
      <c r="EO198" s="273"/>
      <c r="EP198" s="273"/>
      <c r="EQ198" s="290">
        <f>BD_Soumission!$EP198*BD_Soumission!$EO198</f>
        <v>0</v>
      </c>
      <c r="ER198" s="273"/>
      <c r="ES198" s="273"/>
      <c r="ET198" s="290" t="str">
        <f>IF(BD_Soumission!$ER198="","",BD_Soumission!$ES198*BD_Soumission!$ER198)</f>
        <v/>
      </c>
      <c r="EU198" s="273"/>
      <c r="EV198" s="273"/>
      <c r="EW198" s="290">
        <f>BD_Soumission!$EU198*0.09975</f>
        <v>0</v>
      </c>
      <c r="EX198" s="273"/>
      <c r="EY198" s="292" t="e">
        <f>VLOOKUP(BD_Soumission!$C198,Tableau12[],9,FALSE)</f>
        <v>#N/A</v>
      </c>
      <c r="EZ198" s="273"/>
    </row>
    <row r="199" spans="1:156" ht="18.75">
      <c r="D199" s="75"/>
      <c r="E199" t="e">
        <f>VLOOKUP(BD_Soumission!$C199,Tableau12[],6,FALSE)</f>
        <v>#N/A</v>
      </c>
      <c r="F199" t="e">
        <f>VLOOKUP(BD_Soumission!$C199,Tableau12[],93,FALSE)</f>
        <v>#N/A</v>
      </c>
      <c r="G199" t="e">
        <f>VLOOKUP(BD_Soumission!$C199,Tableau12[],2,FALSE)</f>
        <v>#N/A</v>
      </c>
      <c r="H199" t="e">
        <f>VLOOKUP(BD_Soumission!$G199,Tableau_client[],2,FALSE)</f>
        <v>#N/A</v>
      </c>
      <c r="I199" t="e">
        <f>VLOOKUP(BD_Soumission!$G199,Tableau_client[],3,FALSE)</f>
        <v>#N/A</v>
      </c>
      <c r="J199" t="e">
        <f>VLOOKUP(BD_Soumission!$G199,Tableau_client[],4,FALSE)</f>
        <v>#N/A</v>
      </c>
      <c r="K199" t="e">
        <f>VLOOKUP(BD_Soumission!$G199,Tableau_client[],6,FALSE)</f>
        <v>#N/A</v>
      </c>
      <c r="L199" t="e">
        <f>VLOOKUP(BD_Soumission!$C199,Tableau12[],44,FALSE)</f>
        <v>#N/A</v>
      </c>
      <c r="M199" t="e">
        <f>VLOOKUP(BD_Soumission!$C199,Tableau12[],45,FALSE)</f>
        <v>#N/A</v>
      </c>
      <c r="N199" t="e">
        <f>VLOOKUP(BD_Soumission!$G199,Tableau_client[],5,FALSE)</f>
        <v>#N/A</v>
      </c>
      <c r="O199" t="e">
        <f>VLOOKUP(BD_Soumission!$G199,Tableau_client[],7,FALSE)</f>
        <v>#N/A</v>
      </c>
      <c r="P199" t="e">
        <f>VLOOKUP(BD_Soumission!$C199,Tableau12[],7,FALSE)</f>
        <v>#N/A</v>
      </c>
      <c r="Q199" t="e">
        <f>VLOOKUP(BD_Soumission!$C199,Tableau12[],8,FALSE)</f>
        <v>#N/A</v>
      </c>
      <c r="R199" s="30"/>
      <c r="S199" t="e">
        <f>VLOOKUP(BD_Soumission!$C199,Tableau12[],3,FALSE)</f>
        <v>#N/A</v>
      </c>
      <c r="T199" s="75"/>
      <c r="Y199" t="str">
        <f>IF(BD_Soumission!$U199&gt;0,(BD_Soumission!$X199-BD_Soumission!$W199)*24,"")</f>
        <v/>
      </c>
      <c r="Z199" s="264"/>
      <c r="AA199" s="122" t="str">
        <f>IF(BD_Soumission!$U199&gt;0,BD_Soumission!$Z199*BD_Soumission!$Y199,"")</f>
        <v/>
      </c>
      <c r="AB199" s="75"/>
      <c r="AG199" t="str">
        <f>IF(BD_Soumission!$AC199&gt;0,(BD_Soumission!$AF199-BD_Soumission!$AE199)*24,"")</f>
        <v/>
      </c>
      <c r="AH199" s="125"/>
      <c r="AI199" s="122" t="str">
        <f>IF(BD_Soumission!$AC199&gt;0,BD_Soumission!$AH199*BD_Soumission!$AG199,"")</f>
        <v/>
      </c>
      <c r="AJ199" s="75"/>
      <c r="AP199" s="125"/>
      <c r="AQ199" s="122">
        <f>IF(BD_Soumission!$AK199&gt;0,IF(BD_Soumission!$AL199&gt;0,BD_Soumission!$AO199*BD_Soumission!$AL199*BD_Soumission!$AP199,BD_Soumission!$AO199*BD_Soumission!$AP199),0)</f>
        <v>0</v>
      </c>
      <c r="AR199" s="75"/>
      <c r="AW199" t="str">
        <f>IF(BD_Soumission!$AS199&gt;0,(BD_Soumission!$AV199-BD_Soumission!$AU199)*24,"")</f>
        <v/>
      </c>
      <c r="AX199" s="125"/>
      <c r="AY199" s="122">
        <f>IF(BD_Soumission!$AS199&gt;0,IF(BD_Soumission!$AT199&gt;0,BD_Soumission!$AW199*BD_Soumission!$AT199*BD_Soumission!$AX199,BD_Soumission!$AW199*BD_Soumission!$AX199),0)</f>
        <v>0</v>
      </c>
      <c r="AZ199" s="75"/>
      <c r="BF199" s="125"/>
      <c r="BG199" s="122">
        <f>IF(BD_Soumission!$BA199&gt;0,IF(BD_Soumission!$BB199&gt;0,BD_Soumission!$BE199*BD_Soumission!$BB199*BD_Soumission!$BF199,BD_Soumission!$BE199*BD_Soumission!$BF199),0)</f>
        <v>0</v>
      </c>
      <c r="BH199" s="75"/>
      <c r="BM199" t="str">
        <f>IF(BD_Soumission!$BI199&gt;0,(BD_Soumission!$BL199-BD_Soumission!$BK199)*24,"")</f>
        <v/>
      </c>
      <c r="BN199" s="125"/>
      <c r="BO199" s="122">
        <f>IF(BD_Soumission!$BI199&gt;0,IF(BD_Soumission!$BJ199&gt;0,BD_Soumission!$BM199*BD_Soumission!$BJ199*BD_Soumission!$BN199,BD_Soumission!$BM199*BD_Soumission!$BN199),0)</f>
        <v>0</v>
      </c>
      <c r="BP199" s="75"/>
      <c r="BU199" t="str">
        <f>IF(BD_Soumission!$BQ199&gt;0,(BD_Soumission!$BT199-BD_Soumission!$BS199)*24,"")</f>
        <v/>
      </c>
      <c r="BV199" s="125"/>
      <c r="BW199" s="122" t="str">
        <f>IF(BD_Soumission!$BR199&gt;0,BD_Soumission!$BR199*BD_Soumission!$BU199*BD_Soumission!$BV199,IF(BD_Soumission!$BQ199&gt;0,BD_Soumission!$BU199*BD_Soumission!$BV199,""))</f>
        <v/>
      </c>
      <c r="BX199" s="75"/>
      <c r="CC199" t="str">
        <f>IF(BD_Soumission!$BY199&gt;0,(BD_Soumission!$CB199-BD_Soumission!$CA199)*24,"")</f>
        <v/>
      </c>
      <c r="CD199" s="125"/>
      <c r="CE199" s="122">
        <f>IF(BD_Soumission!$BY199&gt;0,IF(BD_Soumission!$BZ199&gt;0,BD_Soumission!$CC199*BD_Soumission!$BZ199*BD_Soumission!$CD199,BD_Soumission!$CC199*BD_Soumission!$CD199),0)</f>
        <v>0</v>
      </c>
      <c r="CF199" s="75"/>
      <c r="CK199" t="str">
        <f>IF(BD_Soumission!$CG199&gt;0,(BD_Soumission!$CJ199-BD_Soumission!$CI199)*24,"")</f>
        <v/>
      </c>
      <c r="CL199" s="125"/>
      <c r="CM199" s="122">
        <f>IF(BD_Soumission!$CG199&gt;0,IF(BD_Soumission!$CH199&gt;0,BD_Soumission!$CK199*BD_Soumission!$CH199*BD_Soumission!$CL199,BD_Soumission!$CK199*BD_Soumission!$CL199),0)</f>
        <v>0</v>
      </c>
      <c r="CN199" s="75"/>
      <c r="CS199" t="str">
        <f>IF(BD_Soumission!$CO199&gt;0,(BD_Soumission!$CR199-BD_Soumission!$CQ199)*24,"")</f>
        <v/>
      </c>
      <c r="CT199" s="125"/>
      <c r="CU199" s="122">
        <f>IF(BD_Soumission!$CO199&gt;0,IF(BD_Soumission!$CP199&gt;0,BD_Soumission!$CS199*BD_Soumission!$CP199*BD_Soumission!$CT199,BD_Soumission!$CS199*BD_Soumission!$CT199),0)</f>
        <v>0</v>
      </c>
      <c r="CV199" s="75"/>
      <c r="DA199" t="str">
        <f>IF(BD_Soumission!$CW199&gt;0,(BD_Soumission!$CZ199-BD_Soumission!$CY199)*24,"")</f>
        <v/>
      </c>
      <c r="DB199" s="125"/>
      <c r="DC199" s="122">
        <f>IF(BD_Soumission!$CW199&gt;0,IF(BD_Soumission!$CX199&gt;0,BD_Soumission!$DA199*BD_Soumission!$CX199*BD_Soumission!$DB199,BD_Soumission!$DA199*BD_Soumission!$DB199),0)</f>
        <v>0</v>
      </c>
      <c r="DD199" s="75"/>
      <c r="DI199" t="str">
        <f>IF(BD_Soumission!$DE199&gt;0,(BD_Soumission!$DH199-BD_Soumission!$DG199)*24,"")</f>
        <v/>
      </c>
      <c r="DJ199" s="125"/>
      <c r="DK199" s="122">
        <f>IF(BD_Soumission!$DE199&gt;0,IF(BD_Soumission!$DF199&gt;0,BD_Soumission!$DI199*BD_Soumission!$DF199*BD_Soumission!$DJ199,BD_Soumission!$DI199*BD_Soumission!$DJ199),0)</f>
        <v>0</v>
      </c>
      <c r="DL199" s="75"/>
      <c r="DQ199" t="str">
        <f>IF(BD_Soumission!$DM199&gt;0,(BD_Soumission!$DP199-BD_Soumission!$DO199)*24,"")</f>
        <v/>
      </c>
      <c r="DR199" s="125"/>
      <c r="DS199" s="122">
        <f>IF(BD_Soumission!$DM199&gt;0,IF(BD_Soumission!$DN199&gt;0,BD_Soumission!$DQ199*BD_Soumission!$DN199*BD_Soumission!$DR199,BD_Soumission!$DQ199*BD_Soumission!$DR199),0)</f>
        <v>0</v>
      </c>
      <c r="DT199" s="75"/>
      <c r="DY199" t="str">
        <f>IF(BD_Soumission!$DU199&gt;0,(BD_Soumission!$DX199-BD_Soumission!$DW199)*24,"")</f>
        <v/>
      </c>
      <c r="DZ199" s="125"/>
      <c r="EA199" s="122">
        <f>IF(BD_Soumission!$DU199&gt;0,IF(BD_Soumission!$DV199&gt;0,BD_Soumission!$DY199*BD_Soumission!$DV199*BD_Soumission!$DZ199,BD_Soumission!$DY199*BD_Soumission!$DZ199),0)</f>
        <v>0</v>
      </c>
      <c r="EE199" s="122">
        <f>BD_Soumission!$ED199*BD_Soumission!$EC199</f>
        <v>0</v>
      </c>
      <c r="EI199" s="122">
        <f>BD_Soumission!$EH199*BD_Soumission!$EG199</f>
        <v>0</v>
      </c>
      <c r="EM199" s="122">
        <f>BD_Soumission!$EL199*BD_Soumission!$EK199</f>
        <v>0</v>
      </c>
      <c r="EQ199" s="122">
        <f>BD_Soumission!$EP199*BD_Soumission!$EO199</f>
        <v>0</v>
      </c>
      <c r="ET199" s="122" t="str">
        <f>IF(BD_Soumission!$ER199="","",BD_Soumission!$ES199*BD_Soumission!$ER199)</f>
        <v/>
      </c>
      <c r="EW199" s="122">
        <f>BD_Soumission!$EU199*0.09975</f>
        <v>0</v>
      </c>
      <c r="EY199" s="47" t="e">
        <f>VLOOKUP(BD_Soumission!$C199,Tableau12[],9,FALSE)</f>
        <v>#N/A</v>
      </c>
    </row>
    <row r="200" spans="1:156" ht="18.75">
      <c r="A200" s="273"/>
      <c r="B200" s="273"/>
      <c r="C200" s="273"/>
      <c r="D200" s="285"/>
      <c r="E200" s="273" t="e">
        <f>VLOOKUP(BD_Soumission!$C200,Tableau12[],6,FALSE)</f>
        <v>#N/A</v>
      </c>
      <c r="F200" s="273" t="e">
        <f>VLOOKUP(BD_Soumission!$C200,Tableau12[],93,FALSE)</f>
        <v>#N/A</v>
      </c>
      <c r="G200" s="273" t="e">
        <f>VLOOKUP(BD_Soumission!$C200,Tableau12[],2,FALSE)</f>
        <v>#N/A</v>
      </c>
      <c r="H200" s="273" t="e">
        <f>VLOOKUP(BD_Soumission!$G200,Tableau_client[],2,FALSE)</f>
        <v>#N/A</v>
      </c>
      <c r="I200" s="273" t="e">
        <f>VLOOKUP(BD_Soumission!$G200,Tableau_client[],3,FALSE)</f>
        <v>#N/A</v>
      </c>
      <c r="J200" s="273" t="e">
        <f>VLOOKUP(BD_Soumission!$G200,Tableau_client[],4,FALSE)</f>
        <v>#N/A</v>
      </c>
      <c r="K200" s="273" t="e">
        <f>VLOOKUP(BD_Soumission!$G200,Tableau_client[],6,FALSE)</f>
        <v>#N/A</v>
      </c>
      <c r="L200" s="273" t="e">
        <f>VLOOKUP(BD_Soumission!$C200,Tableau12[],44,FALSE)</f>
        <v>#N/A</v>
      </c>
      <c r="M200" s="273" t="e">
        <f>VLOOKUP(BD_Soumission!$C200,Tableau12[],45,FALSE)</f>
        <v>#N/A</v>
      </c>
      <c r="N200" s="273" t="e">
        <f>VLOOKUP(BD_Soumission!$G200,Tableau_client[],5,FALSE)</f>
        <v>#N/A</v>
      </c>
      <c r="O200" s="273" t="e">
        <f>VLOOKUP(BD_Soumission!$G200,Tableau_client[],7,FALSE)</f>
        <v>#N/A</v>
      </c>
      <c r="P200" s="273" t="e">
        <f>VLOOKUP(BD_Soumission!$C200,Tableau12[],7,FALSE)</f>
        <v>#N/A</v>
      </c>
      <c r="Q200" s="273" t="e">
        <f>VLOOKUP(BD_Soumission!$C200,Tableau12[],8,FALSE)</f>
        <v>#N/A</v>
      </c>
      <c r="R200" s="286"/>
      <c r="S200" s="273" t="e">
        <f>VLOOKUP(BD_Soumission!$C200,Tableau12[],3,FALSE)</f>
        <v>#N/A</v>
      </c>
      <c r="T200" s="285"/>
      <c r="U200" s="273"/>
      <c r="V200" s="273"/>
      <c r="W200" s="273"/>
      <c r="X200" s="273"/>
      <c r="Y200" s="273" t="str">
        <f>IF(BD_Soumission!$U200&gt;0,(BD_Soumission!$X200-BD_Soumission!$W200)*24,"")</f>
        <v/>
      </c>
      <c r="Z200" s="264"/>
      <c r="AA200" s="290" t="str">
        <f>IF(BD_Soumission!$U200&gt;0,BD_Soumission!$Z200*BD_Soumission!$Y200,"")</f>
        <v/>
      </c>
      <c r="AB200" s="285"/>
      <c r="AC200" s="273"/>
      <c r="AD200" s="273"/>
      <c r="AE200" s="273"/>
      <c r="AF200" s="273"/>
      <c r="AG200" s="273" t="str">
        <f>IF(BD_Soumission!$AC200&gt;0,(BD_Soumission!$AF200-BD_Soumission!$AE200)*24,"")</f>
        <v/>
      </c>
      <c r="AH200" s="125"/>
      <c r="AI200" s="290" t="str">
        <f>IF(BD_Soumission!$AC200&gt;0,BD_Soumission!$AH200*BD_Soumission!$AG200,"")</f>
        <v/>
      </c>
      <c r="AJ200" s="285"/>
      <c r="AK200" s="273"/>
      <c r="AL200" s="273"/>
      <c r="AM200" s="273"/>
      <c r="AN200" s="273"/>
      <c r="AO200" s="273"/>
      <c r="AP200" s="125"/>
      <c r="AQ200" s="290">
        <f>IF(BD_Soumission!$AK200&gt;0,IF(BD_Soumission!$AL200&gt;0,BD_Soumission!$AO200*BD_Soumission!$AL200*BD_Soumission!$AP200,BD_Soumission!$AO200*BD_Soumission!$AP200),0)</f>
        <v>0</v>
      </c>
      <c r="AR200" s="285"/>
      <c r="AS200" s="273"/>
      <c r="AT200" s="273"/>
      <c r="AU200" s="273"/>
      <c r="AV200" s="273"/>
      <c r="AW200" s="273" t="str">
        <f>IF(BD_Soumission!$AS200&gt;0,(BD_Soumission!$AV200-BD_Soumission!$AU200)*24,"")</f>
        <v/>
      </c>
      <c r="AX200" s="125"/>
      <c r="AY200" s="290">
        <f>IF(BD_Soumission!$AS200&gt;0,IF(BD_Soumission!$AT200&gt;0,BD_Soumission!$AW200*BD_Soumission!$AT200*BD_Soumission!$AX200,BD_Soumission!$AW200*BD_Soumission!$AX200),0)</f>
        <v>0</v>
      </c>
      <c r="AZ200" s="285"/>
      <c r="BA200" s="273"/>
      <c r="BB200" s="273"/>
      <c r="BC200" s="273"/>
      <c r="BD200" s="273"/>
      <c r="BE200" s="273"/>
      <c r="BF200" s="125"/>
      <c r="BG200" s="290">
        <f>IF(BD_Soumission!$BA200&gt;0,IF(BD_Soumission!$BB200&gt;0,BD_Soumission!$BE200*BD_Soumission!$BB200*BD_Soumission!$BF200,BD_Soumission!$BE200*BD_Soumission!$BF200),0)</f>
        <v>0</v>
      </c>
      <c r="BH200" s="285"/>
      <c r="BI200" s="273"/>
      <c r="BJ200" s="273"/>
      <c r="BK200" s="273"/>
      <c r="BL200" s="273"/>
      <c r="BM200" s="273" t="str">
        <f>IF(BD_Soumission!$BI200&gt;0,(BD_Soumission!$BL200-BD_Soumission!$BK200)*24,"")</f>
        <v/>
      </c>
      <c r="BN200" s="125"/>
      <c r="BO200" s="290">
        <f>IF(BD_Soumission!$BI200&gt;0,IF(BD_Soumission!$BJ200&gt;0,BD_Soumission!$BM200*BD_Soumission!$BJ200*BD_Soumission!$BN200,BD_Soumission!$BM200*BD_Soumission!$BN200),0)</f>
        <v>0</v>
      </c>
      <c r="BP200" s="285"/>
      <c r="BQ200" s="273"/>
      <c r="BR200" s="273"/>
      <c r="BS200" s="273"/>
      <c r="BT200" s="273"/>
      <c r="BU200" s="273" t="str">
        <f>IF(BD_Soumission!$BQ200&gt;0,(BD_Soumission!$BT200-BD_Soumission!$BS200)*24,"")</f>
        <v/>
      </c>
      <c r="BV200" s="125"/>
      <c r="BW200" s="290" t="str">
        <f>IF(BD_Soumission!$BR200&gt;0,BD_Soumission!$BR200*BD_Soumission!$BU200*BD_Soumission!$BV200,IF(BD_Soumission!$BQ200&gt;0,BD_Soumission!$BU200*BD_Soumission!$BV200,""))</f>
        <v/>
      </c>
      <c r="BX200" s="285"/>
      <c r="BY200" s="273"/>
      <c r="BZ200" s="273"/>
      <c r="CA200" s="273"/>
      <c r="CB200" s="273"/>
      <c r="CC200" s="273" t="str">
        <f>IF(BD_Soumission!$BY200&gt;0,(BD_Soumission!$CB200-BD_Soumission!$CA200)*24,"")</f>
        <v/>
      </c>
      <c r="CD200" s="125"/>
      <c r="CE200" s="290">
        <f>IF(BD_Soumission!$BY200&gt;0,IF(BD_Soumission!$BZ200&gt;0,BD_Soumission!$CC200*BD_Soumission!$BZ200*BD_Soumission!$CD200,BD_Soumission!$CC200*BD_Soumission!$CD200),0)</f>
        <v>0</v>
      </c>
      <c r="CF200" s="285"/>
      <c r="CG200" s="273"/>
      <c r="CH200" s="273"/>
      <c r="CI200" s="273"/>
      <c r="CJ200" s="273"/>
      <c r="CK200" s="273" t="str">
        <f>IF(BD_Soumission!$CG200&gt;0,(BD_Soumission!$CJ200-BD_Soumission!$CI200)*24,"")</f>
        <v/>
      </c>
      <c r="CL200" s="125"/>
      <c r="CM200" s="290">
        <f>IF(BD_Soumission!$CG200&gt;0,IF(BD_Soumission!$CH200&gt;0,BD_Soumission!$CK200*BD_Soumission!$CH200*BD_Soumission!$CL200,BD_Soumission!$CK200*BD_Soumission!$CL200),0)</f>
        <v>0</v>
      </c>
      <c r="CN200" s="285"/>
      <c r="CO200" s="273"/>
      <c r="CP200" s="273"/>
      <c r="CQ200" s="273"/>
      <c r="CR200" s="273"/>
      <c r="CS200" s="273" t="str">
        <f>IF(BD_Soumission!$CO200&gt;0,(BD_Soumission!$CR200-BD_Soumission!$CQ200)*24,"")</f>
        <v/>
      </c>
      <c r="CT200" s="125"/>
      <c r="CU200" s="290">
        <f>IF(BD_Soumission!$CO200&gt;0,IF(BD_Soumission!$CP200&gt;0,BD_Soumission!$CS200*BD_Soumission!$CP200*BD_Soumission!$CT200,BD_Soumission!$CS200*BD_Soumission!$CT200),0)</f>
        <v>0</v>
      </c>
      <c r="CV200" s="285"/>
      <c r="CW200" s="273"/>
      <c r="CX200" s="273"/>
      <c r="CY200" s="273"/>
      <c r="CZ200" s="273"/>
      <c r="DA200" s="273" t="str">
        <f>IF(BD_Soumission!$CW200&gt;0,(BD_Soumission!$CZ200-BD_Soumission!$CY200)*24,"")</f>
        <v/>
      </c>
      <c r="DB200" s="125"/>
      <c r="DC200" s="290">
        <f>IF(BD_Soumission!$CW200&gt;0,IF(BD_Soumission!$CX200&gt;0,BD_Soumission!$DA200*BD_Soumission!$CX200*BD_Soumission!$DB200,BD_Soumission!$DA200*BD_Soumission!$DB200),0)</f>
        <v>0</v>
      </c>
      <c r="DD200" s="285"/>
      <c r="DE200" s="273"/>
      <c r="DF200" s="273"/>
      <c r="DG200" s="273"/>
      <c r="DH200" s="273"/>
      <c r="DI200" s="273" t="str">
        <f>IF(BD_Soumission!$DE200&gt;0,(BD_Soumission!$DH200-BD_Soumission!$DG200)*24,"")</f>
        <v/>
      </c>
      <c r="DJ200" s="125"/>
      <c r="DK200" s="290">
        <f>IF(BD_Soumission!$DE200&gt;0,IF(BD_Soumission!$DF200&gt;0,BD_Soumission!$DI200*BD_Soumission!$DF200*BD_Soumission!$DJ200,BD_Soumission!$DI200*BD_Soumission!$DJ200),0)</f>
        <v>0</v>
      </c>
      <c r="DL200" s="285"/>
      <c r="DM200" s="273"/>
      <c r="DN200" s="273"/>
      <c r="DO200" s="273"/>
      <c r="DP200" s="273"/>
      <c r="DQ200" s="273" t="str">
        <f>IF(BD_Soumission!$DM200&gt;0,(BD_Soumission!$DP200-BD_Soumission!$DO200)*24,"")</f>
        <v/>
      </c>
      <c r="DR200" s="125"/>
      <c r="DS200" s="290">
        <f>IF(BD_Soumission!$DM200&gt;0,IF(BD_Soumission!$DN200&gt;0,BD_Soumission!$DQ200*BD_Soumission!$DN200*BD_Soumission!$DR200,BD_Soumission!$DQ200*BD_Soumission!$DR200),0)</f>
        <v>0</v>
      </c>
      <c r="DT200" s="285"/>
      <c r="DU200" s="273"/>
      <c r="DV200" s="273"/>
      <c r="DW200" s="273"/>
      <c r="DX200" s="273"/>
      <c r="DY200" s="273" t="str">
        <f>IF(BD_Soumission!$DU200&gt;0,(BD_Soumission!$DX200-BD_Soumission!$DW200)*24,"")</f>
        <v/>
      </c>
      <c r="DZ200" s="125"/>
      <c r="EA200" s="290">
        <f>IF(BD_Soumission!$DU200&gt;0,IF(BD_Soumission!$DV200&gt;0,BD_Soumission!$DY200*BD_Soumission!$DV200*BD_Soumission!$DZ200,BD_Soumission!$DY200*BD_Soumission!$DZ200),0)</f>
        <v>0</v>
      </c>
      <c r="EB200" s="273"/>
      <c r="EC200" s="273"/>
      <c r="ED200" s="273"/>
      <c r="EE200" s="290">
        <f>BD_Soumission!$ED200*BD_Soumission!$EC200</f>
        <v>0</v>
      </c>
      <c r="EF200" s="273"/>
      <c r="EG200" s="273"/>
      <c r="EH200" s="273"/>
      <c r="EI200" s="290">
        <f>BD_Soumission!$EH200*BD_Soumission!$EG200</f>
        <v>0</v>
      </c>
      <c r="EJ200" s="273"/>
      <c r="EK200" s="273"/>
      <c r="EL200" s="273"/>
      <c r="EM200" s="290">
        <f>BD_Soumission!$EL200*BD_Soumission!$EK200</f>
        <v>0</v>
      </c>
      <c r="EN200" s="273"/>
      <c r="EO200" s="273"/>
      <c r="EP200" s="273"/>
      <c r="EQ200" s="290">
        <f>BD_Soumission!$EP200*BD_Soumission!$EO200</f>
        <v>0</v>
      </c>
      <c r="ER200" s="273"/>
      <c r="ES200" s="273"/>
      <c r="ET200" s="290" t="str">
        <f>IF(BD_Soumission!$ER200="","",BD_Soumission!$ES200*BD_Soumission!$ER200)</f>
        <v/>
      </c>
      <c r="EU200" s="273"/>
      <c r="EV200" s="273"/>
      <c r="EW200" s="290">
        <f>BD_Soumission!$EU200*0.09975</f>
        <v>0</v>
      </c>
      <c r="EX200" s="273"/>
      <c r="EY200" s="292" t="e">
        <f>VLOOKUP(BD_Soumission!$C200,Tableau12[],9,FALSE)</f>
        <v>#N/A</v>
      </c>
      <c r="EZ200" s="273"/>
    </row>
    <row r="201" spans="1:156" ht="18.75">
      <c r="D201" s="75"/>
      <c r="E201" t="e">
        <f>VLOOKUP(BD_Soumission!$C201,Tableau12[],6,FALSE)</f>
        <v>#N/A</v>
      </c>
      <c r="F201" t="e">
        <f>VLOOKUP(BD_Soumission!$C201,Tableau12[],93,FALSE)</f>
        <v>#N/A</v>
      </c>
      <c r="G201" t="e">
        <f>VLOOKUP(BD_Soumission!$C201,Tableau12[],2,FALSE)</f>
        <v>#N/A</v>
      </c>
      <c r="H201" t="e">
        <f>VLOOKUP(BD_Soumission!$G201,Tableau_client[],2,FALSE)</f>
        <v>#N/A</v>
      </c>
      <c r="I201" t="e">
        <f>VLOOKUP(BD_Soumission!$G201,Tableau_client[],3,FALSE)</f>
        <v>#N/A</v>
      </c>
      <c r="J201" t="e">
        <f>VLOOKUP(BD_Soumission!$G201,Tableau_client[],4,FALSE)</f>
        <v>#N/A</v>
      </c>
      <c r="K201" t="e">
        <f>VLOOKUP(BD_Soumission!$G201,Tableau_client[],6,FALSE)</f>
        <v>#N/A</v>
      </c>
      <c r="L201" t="e">
        <f>VLOOKUP(BD_Soumission!$C201,Tableau12[],44,FALSE)</f>
        <v>#N/A</v>
      </c>
      <c r="M201" t="e">
        <f>VLOOKUP(BD_Soumission!$C201,Tableau12[],45,FALSE)</f>
        <v>#N/A</v>
      </c>
      <c r="N201" t="e">
        <f>VLOOKUP(BD_Soumission!$G201,Tableau_client[],5,FALSE)</f>
        <v>#N/A</v>
      </c>
      <c r="O201" t="e">
        <f>VLOOKUP(BD_Soumission!$G201,Tableau_client[],7,FALSE)</f>
        <v>#N/A</v>
      </c>
      <c r="P201" t="e">
        <f>VLOOKUP(BD_Soumission!$C201,Tableau12[],7,FALSE)</f>
        <v>#N/A</v>
      </c>
      <c r="Q201" t="e">
        <f>VLOOKUP(BD_Soumission!$C201,Tableau12[],8,FALSE)</f>
        <v>#N/A</v>
      </c>
      <c r="R201" s="30"/>
      <c r="S201" t="e">
        <f>VLOOKUP(BD_Soumission!$C201,Tableau12[],3,FALSE)</f>
        <v>#N/A</v>
      </c>
      <c r="T201" s="75"/>
      <c r="Y201" t="str">
        <f>IF(BD_Soumission!$U201&gt;0,(BD_Soumission!$X201-BD_Soumission!$W201)*24,"")</f>
        <v/>
      </c>
      <c r="Z201" s="264"/>
      <c r="AA201" s="122" t="str">
        <f>IF(BD_Soumission!$U201&gt;0,BD_Soumission!$Z201*BD_Soumission!$Y201,"")</f>
        <v/>
      </c>
      <c r="AB201" s="75"/>
      <c r="AG201" t="str">
        <f>IF(BD_Soumission!$AC201&gt;0,(BD_Soumission!$AF201-BD_Soumission!$AE201)*24,"")</f>
        <v/>
      </c>
      <c r="AH201" s="125"/>
      <c r="AI201" s="122" t="str">
        <f>IF(BD_Soumission!$AC201&gt;0,BD_Soumission!$AH201*BD_Soumission!$AG201,"")</f>
        <v/>
      </c>
      <c r="AJ201" s="75"/>
      <c r="AP201" s="125"/>
      <c r="AQ201" s="122">
        <f>IF(BD_Soumission!$AK201&gt;0,IF(BD_Soumission!$AL201&gt;0,BD_Soumission!$AO201*BD_Soumission!$AL201*BD_Soumission!$AP201,BD_Soumission!$AO201*BD_Soumission!$AP201),0)</f>
        <v>0</v>
      </c>
      <c r="AR201" s="75"/>
      <c r="AW201" t="str">
        <f>IF(BD_Soumission!$AS201&gt;0,(BD_Soumission!$AV201-BD_Soumission!$AU201)*24,"")</f>
        <v/>
      </c>
      <c r="AX201" s="125"/>
      <c r="AY201" s="122">
        <f>IF(BD_Soumission!$AS201&gt;0,IF(BD_Soumission!$AT201&gt;0,BD_Soumission!$AW201*BD_Soumission!$AT201*BD_Soumission!$AX201,BD_Soumission!$AW201*BD_Soumission!$AX201),0)</f>
        <v>0</v>
      </c>
      <c r="AZ201" s="75"/>
      <c r="BF201" s="125"/>
      <c r="BG201" s="122">
        <f>IF(BD_Soumission!$BA201&gt;0,IF(BD_Soumission!$BB201&gt;0,BD_Soumission!$BE201*BD_Soumission!$BB201*BD_Soumission!$BF201,BD_Soumission!$BE201*BD_Soumission!$BF201),0)</f>
        <v>0</v>
      </c>
      <c r="BH201" s="75"/>
      <c r="BM201" t="str">
        <f>IF(BD_Soumission!$BI201&gt;0,(BD_Soumission!$BL201-BD_Soumission!$BK201)*24,"")</f>
        <v/>
      </c>
      <c r="BN201" s="125"/>
      <c r="BO201" s="122">
        <f>IF(BD_Soumission!$BI201&gt;0,IF(BD_Soumission!$BJ201&gt;0,BD_Soumission!$BM201*BD_Soumission!$BJ201*BD_Soumission!$BN201,BD_Soumission!$BM201*BD_Soumission!$BN201),0)</f>
        <v>0</v>
      </c>
      <c r="BP201" s="75"/>
      <c r="BU201" t="str">
        <f>IF(BD_Soumission!$BQ201&gt;0,(BD_Soumission!$BT201-BD_Soumission!$BS201)*24,"")</f>
        <v/>
      </c>
      <c r="BV201" s="125"/>
      <c r="BW201" s="122" t="str">
        <f>IF(BD_Soumission!$BR201&gt;0,BD_Soumission!$BR201*BD_Soumission!$BU201*BD_Soumission!$BV201,IF(BD_Soumission!$BQ201&gt;0,BD_Soumission!$BU201*BD_Soumission!$BV201,""))</f>
        <v/>
      </c>
      <c r="BX201" s="75"/>
      <c r="CC201" t="str">
        <f>IF(BD_Soumission!$BY201&gt;0,(BD_Soumission!$CB201-BD_Soumission!$CA201)*24,"")</f>
        <v/>
      </c>
      <c r="CD201" s="125"/>
      <c r="CE201" s="122">
        <f>IF(BD_Soumission!$BY201&gt;0,IF(BD_Soumission!$BZ201&gt;0,BD_Soumission!$CC201*BD_Soumission!$BZ201*BD_Soumission!$CD201,BD_Soumission!$CC201*BD_Soumission!$CD201),0)</f>
        <v>0</v>
      </c>
      <c r="CF201" s="75"/>
      <c r="CK201" t="str">
        <f>IF(BD_Soumission!$CG201&gt;0,(BD_Soumission!$CJ201-BD_Soumission!$CI201)*24,"")</f>
        <v/>
      </c>
      <c r="CL201" s="125"/>
      <c r="CM201" s="122">
        <f>IF(BD_Soumission!$CG201&gt;0,IF(BD_Soumission!$CH201&gt;0,BD_Soumission!$CK201*BD_Soumission!$CH201*BD_Soumission!$CL201,BD_Soumission!$CK201*BD_Soumission!$CL201),0)</f>
        <v>0</v>
      </c>
      <c r="CN201" s="75"/>
      <c r="CS201" t="str">
        <f>IF(BD_Soumission!$CO201&gt;0,(BD_Soumission!$CR201-BD_Soumission!$CQ201)*24,"")</f>
        <v/>
      </c>
      <c r="CT201" s="125"/>
      <c r="CU201" s="122">
        <f>IF(BD_Soumission!$CO201&gt;0,IF(BD_Soumission!$CP201&gt;0,BD_Soumission!$CS201*BD_Soumission!$CP201*BD_Soumission!$CT201,BD_Soumission!$CS201*BD_Soumission!$CT201),0)</f>
        <v>0</v>
      </c>
      <c r="CV201" s="75"/>
      <c r="DA201" t="str">
        <f>IF(BD_Soumission!$CW201&gt;0,(BD_Soumission!$CZ201-BD_Soumission!$CY201)*24,"")</f>
        <v/>
      </c>
      <c r="DB201" s="125"/>
      <c r="DC201" s="122">
        <f>IF(BD_Soumission!$CW201&gt;0,IF(BD_Soumission!$CX201&gt;0,BD_Soumission!$DA201*BD_Soumission!$CX201*BD_Soumission!$DB201,BD_Soumission!$DA201*BD_Soumission!$DB201),0)</f>
        <v>0</v>
      </c>
      <c r="DD201" s="75"/>
      <c r="DI201" t="str">
        <f>IF(BD_Soumission!$DE201&gt;0,(BD_Soumission!$DH201-BD_Soumission!$DG201)*24,"")</f>
        <v/>
      </c>
      <c r="DJ201" s="125"/>
      <c r="DK201" s="122">
        <f>IF(BD_Soumission!$DE201&gt;0,IF(BD_Soumission!$DF201&gt;0,BD_Soumission!$DI201*BD_Soumission!$DF201*BD_Soumission!$DJ201,BD_Soumission!$DI201*BD_Soumission!$DJ201),0)</f>
        <v>0</v>
      </c>
      <c r="DL201" s="75"/>
      <c r="DQ201" t="str">
        <f>IF(BD_Soumission!$DM201&gt;0,(BD_Soumission!$DP201-BD_Soumission!$DO201)*24,"")</f>
        <v/>
      </c>
      <c r="DR201" s="125"/>
      <c r="DS201" s="122">
        <f>IF(BD_Soumission!$DM201&gt;0,IF(BD_Soumission!$DN201&gt;0,BD_Soumission!$DQ201*BD_Soumission!$DN201*BD_Soumission!$DR201,BD_Soumission!$DQ201*BD_Soumission!$DR201),0)</f>
        <v>0</v>
      </c>
      <c r="DT201" s="75"/>
      <c r="DY201" t="str">
        <f>IF(BD_Soumission!$DU201&gt;0,(BD_Soumission!$DX201-BD_Soumission!$DW201)*24,"")</f>
        <v/>
      </c>
      <c r="DZ201" s="125"/>
      <c r="EA201" s="122">
        <f>IF(BD_Soumission!$DU201&gt;0,IF(BD_Soumission!$DV201&gt;0,BD_Soumission!$DY201*BD_Soumission!$DV201*BD_Soumission!$DZ201,BD_Soumission!$DY201*BD_Soumission!$DZ201),0)</f>
        <v>0</v>
      </c>
      <c r="EE201" s="122">
        <f>BD_Soumission!$ED201*BD_Soumission!$EC201</f>
        <v>0</v>
      </c>
      <c r="EI201" s="122">
        <f>BD_Soumission!$EH201*BD_Soumission!$EG201</f>
        <v>0</v>
      </c>
      <c r="EM201" s="122">
        <f>BD_Soumission!$EL201*BD_Soumission!$EK201</f>
        <v>0</v>
      </c>
      <c r="EQ201" s="122">
        <f>BD_Soumission!$EP201*BD_Soumission!$EO201</f>
        <v>0</v>
      </c>
      <c r="ET201" s="122" t="str">
        <f>IF(BD_Soumission!$ER201="","",BD_Soumission!$ES201*BD_Soumission!$ER201)</f>
        <v/>
      </c>
      <c r="EW201" s="122">
        <f>BD_Soumission!$EU201*0.09975</f>
        <v>0</v>
      </c>
      <c r="EY201" s="47" t="e">
        <f>VLOOKUP(BD_Soumission!$C201,Tableau12[],9,FALSE)</f>
        <v>#N/A</v>
      </c>
    </row>
    <row r="202" spans="1:156" ht="18.75">
      <c r="A202" s="273"/>
      <c r="B202" s="273"/>
      <c r="C202" s="273"/>
      <c r="D202" s="285"/>
      <c r="E202" s="273" t="e">
        <f>VLOOKUP(BD_Soumission!$C202,Tableau12[],6,FALSE)</f>
        <v>#N/A</v>
      </c>
      <c r="F202" s="273" t="e">
        <f>VLOOKUP(BD_Soumission!$C202,Tableau12[],93,FALSE)</f>
        <v>#N/A</v>
      </c>
      <c r="G202" s="273" t="e">
        <f>VLOOKUP(BD_Soumission!$C202,Tableau12[],2,FALSE)</f>
        <v>#N/A</v>
      </c>
      <c r="H202" s="273" t="e">
        <f>VLOOKUP(BD_Soumission!$G202,Tableau_client[],2,FALSE)</f>
        <v>#N/A</v>
      </c>
      <c r="I202" s="273" t="e">
        <f>VLOOKUP(BD_Soumission!$G202,Tableau_client[],3,FALSE)</f>
        <v>#N/A</v>
      </c>
      <c r="J202" s="273" t="e">
        <f>VLOOKUP(BD_Soumission!$G202,Tableau_client[],4,FALSE)</f>
        <v>#N/A</v>
      </c>
      <c r="K202" s="273" t="e">
        <f>VLOOKUP(BD_Soumission!$G202,Tableau_client[],6,FALSE)</f>
        <v>#N/A</v>
      </c>
      <c r="L202" s="273" t="e">
        <f>VLOOKUP(BD_Soumission!$C202,Tableau12[],44,FALSE)</f>
        <v>#N/A</v>
      </c>
      <c r="M202" s="273" t="e">
        <f>VLOOKUP(BD_Soumission!$C202,Tableau12[],45,FALSE)</f>
        <v>#N/A</v>
      </c>
      <c r="N202" s="273" t="e">
        <f>VLOOKUP(BD_Soumission!$G202,Tableau_client[],5,FALSE)</f>
        <v>#N/A</v>
      </c>
      <c r="O202" s="273" t="e">
        <f>VLOOKUP(BD_Soumission!$G202,Tableau_client[],7,FALSE)</f>
        <v>#N/A</v>
      </c>
      <c r="P202" s="273" t="e">
        <f>VLOOKUP(BD_Soumission!$C202,Tableau12[],7,FALSE)</f>
        <v>#N/A</v>
      </c>
      <c r="Q202" s="273" t="e">
        <f>VLOOKUP(BD_Soumission!$C202,Tableau12[],8,FALSE)</f>
        <v>#N/A</v>
      </c>
      <c r="R202" s="286"/>
      <c r="S202" s="273" t="e">
        <f>VLOOKUP(BD_Soumission!$C202,Tableau12[],3,FALSE)</f>
        <v>#N/A</v>
      </c>
      <c r="T202" s="285"/>
      <c r="U202" s="273"/>
      <c r="V202" s="273"/>
      <c r="W202" s="273"/>
      <c r="X202" s="273"/>
      <c r="Y202" s="273" t="str">
        <f>IF(BD_Soumission!$U202&gt;0,(BD_Soumission!$X202-BD_Soumission!$W202)*24,"")</f>
        <v/>
      </c>
      <c r="Z202" s="264"/>
      <c r="AA202" s="290" t="str">
        <f>IF(BD_Soumission!$U202&gt;0,BD_Soumission!$Z202*BD_Soumission!$Y202,"")</f>
        <v/>
      </c>
      <c r="AB202" s="285"/>
      <c r="AC202" s="273"/>
      <c r="AD202" s="273"/>
      <c r="AE202" s="273"/>
      <c r="AF202" s="273"/>
      <c r="AG202" s="273" t="str">
        <f>IF(BD_Soumission!$AC202&gt;0,(BD_Soumission!$AF202-BD_Soumission!$AE202)*24,"")</f>
        <v/>
      </c>
      <c r="AH202" s="125"/>
      <c r="AI202" s="290" t="str">
        <f>IF(BD_Soumission!$AC202&gt;0,BD_Soumission!$AH202*BD_Soumission!$AG202,"")</f>
        <v/>
      </c>
      <c r="AJ202" s="285"/>
      <c r="AK202" s="273"/>
      <c r="AL202" s="273"/>
      <c r="AM202" s="273"/>
      <c r="AN202" s="273"/>
      <c r="AO202" s="273"/>
      <c r="AP202" s="125"/>
      <c r="AQ202" s="290">
        <f>IF(BD_Soumission!$AK202&gt;0,IF(BD_Soumission!$AL202&gt;0,BD_Soumission!$AO202*BD_Soumission!$AL202*BD_Soumission!$AP202,BD_Soumission!$AO202*BD_Soumission!$AP202),0)</f>
        <v>0</v>
      </c>
      <c r="AR202" s="285"/>
      <c r="AS202" s="273"/>
      <c r="AT202" s="273"/>
      <c r="AU202" s="273"/>
      <c r="AV202" s="273"/>
      <c r="AW202" s="273" t="str">
        <f>IF(BD_Soumission!$AS202&gt;0,(BD_Soumission!$AV202-BD_Soumission!$AU202)*24,"")</f>
        <v/>
      </c>
      <c r="AX202" s="125"/>
      <c r="AY202" s="290">
        <f>IF(BD_Soumission!$AS202&gt;0,IF(BD_Soumission!$AT202&gt;0,BD_Soumission!$AW202*BD_Soumission!$AT202*BD_Soumission!$AX202,BD_Soumission!$AW202*BD_Soumission!$AX202),0)</f>
        <v>0</v>
      </c>
      <c r="AZ202" s="285"/>
      <c r="BA202" s="273"/>
      <c r="BB202" s="273"/>
      <c r="BC202" s="273"/>
      <c r="BD202" s="273"/>
      <c r="BE202" s="273"/>
      <c r="BF202" s="125"/>
      <c r="BG202" s="290">
        <f>IF(BD_Soumission!$BA202&gt;0,IF(BD_Soumission!$BB202&gt;0,BD_Soumission!$BE202*BD_Soumission!$BB202*BD_Soumission!$BF202,BD_Soumission!$BE202*BD_Soumission!$BF202),0)</f>
        <v>0</v>
      </c>
      <c r="BH202" s="285"/>
      <c r="BI202" s="273"/>
      <c r="BJ202" s="273"/>
      <c r="BK202" s="273"/>
      <c r="BL202" s="273"/>
      <c r="BM202" s="273" t="str">
        <f>IF(BD_Soumission!$BI202&gt;0,(BD_Soumission!$BL202-BD_Soumission!$BK202)*24,"")</f>
        <v/>
      </c>
      <c r="BN202" s="125"/>
      <c r="BO202" s="290">
        <f>IF(BD_Soumission!$BI202&gt;0,IF(BD_Soumission!$BJ202&gt;0,BD_Soumission!$BM202*BD_Soumission!$BJ202*BD_Soumission!$BN202,BD_Soumission!$BM202*BD_Soumission!$BN202),0)</f>
        <v>0</v>
      </c>
      <c r="BP202" s="285"/>
      <c r="BQ202" s="273"/>
      <c r="BR202" s="273"/>
      <c r="BS202" s="273"/>
      <c r="BT202" s="273"/>
      <c r="BU202" s="273" t="str">
        <f>IF(BD_Soumission!$BQ202&gt;0,(BD_Soumission!$BT202-BD_Soumission!$BS202)*24,"")</f>
        <v/>
      </c>
      <c r="BV202" s="125"/>
      <c r="BW202" s="290" t="str">
        <f>IF(BD_Soumission!$BR202&gt;0,BD_Soumission!$BR202*BD_Soumission!$BU202*BD_Soumission!$BV202,IF(BD_Soumission!$BQ202&gt;0,BD_Soumission!$BU202*BD_Soumission!$BV202,""))</f>
        <v/>
      </c>
      <c r="BX202" s="285"/>
      <c r="BY202" s="273"/>
      <c r="BZ202" s="273"/>
      <c r="CA202" s="273"/>
      <c r="CB202" s="273"/>
      <c r="CC202" s="273" t="str">
        <f>IF(BD_Soumission!$BY202&gt;0,(BD_Soumission!$CB202-BD_Soumission!$CA202)*24,"")</f>
        <v/>
      </c>
      <c r="CD202" s="125"/>
      <c r="CE202" s="290">
        <f>IF(BD_Soumission!$BY202&gt;0,IF(BD_Soumission!$BZ202&gt;0,BD_Soumission!$CC202*BD_Soumission!$BZ202*BD_Soumission!$CD202,BD_Soumission!$CC202*BD_Soumission!$CD202),0)</f>
        <v>0</v>
      </c>
      <c r="CF202" s="285"/>
      <c r="CG202" s="273"/>
      <c r="CH202" s="273"/>
      <c r="CI202" s="273"/>
      <c r="CJ202" s="273"/>
      <c r="CK202" s="273" t="str">
        <f>IF(BD_Soumission!$CG202&gt;0,(BD_Soumission!$CJ202-BD_Soumission!$CI202)*24,"")</f>
        <v/>
      </c>
      <c r="CL202" s="125"/>
      <c r="CM202" s="290">
        <f>IF(BD_Soumission!$CG202&gt;0,IF(BD_Soumission!$CH202&gt;0,BD_Soumission!$CK202*BD_Soumission!$CH202*BD_Soumission!$CL202,BD_Soumission!$CK202*BD_Soumission!$CL202),0)</f>
        <v>0</v>
      </c>
      <c r="CN202" s="285"/>
      <c r="CO202" s="273"/>
      <c r="CP202" s="273"/>
      <c r="CQ202" s="273"/>
      <c r="CR202" s="273"/>
      <c r="CS202" s="273" t="str">
        <f>IF(BD_Soumission!$CO202&gt;0,(BD_Soumission!$CR202-BD_Soumission!$CQ202)*24,"")</f>
        <v/>
      </c>
      <c r="CT202" s="125"/>
      <c r="CU202" s="290">
        <f>IF(BD_Soumission!$CO202&gt;0,IF(BD_Soumission!$CP202&gt;0,BD_Soumission!$CS202*BD_Soumission!$CP202*BD_Soumission!$CT202,BD_Soumission!$CS202*BD_Soumission!$CT202),0)</f>
        <v>0</v>
      </c>
      <c r="CV202" s="285"/>
      <c r="CW202" s="273"/>
      <c r="CX202" s="273"/>
      <c r="CY202" s="273"/>
      <c r="CZ202" s="273"/>
      <c r="DA202" s="273" t="str">
        <f>IF(BD_Soumission!$CW202&gt;0,(BD_Soumission!$CZ202-BD_Soumission!$CY202)*24,"")</f>
        <v/>
      </c>
      <c r="DB202" s="125"/>
      <c r="DC202" s="290">
        <f>IF(BD_Soumission!$CW202&gt;0,IF(BD_Soumission!$CX202&gt;0,BD_Soumission!$DA202*BD_Soumission!$CX202*BD_Soumission!$DB202,BD_Soumission!$DA202*BD_Soumission!$DB202),0)</f>
        <v>0</v>
      </c>
      <c r="DD202" s="285"/>
      <c r="DE202" s="273"/>
      <c r="DF202" s="273"/>
      <c r="DG202" s="273"/>
      <c r="DH202" s="273"/>
      <c r="DI202" s="273" t="str">
        <f>IF(BD_Soumission!$DE202&gt;0,(BD_Soumission!$DH202-BD_Soumission!$DG202)*24,"")</f>
        <v/>
      </c>
      <c r="DJ202" s="125"/>
      <c r="DK202" s="290">
        <f>IF(BD_Soumission!$DE202&gt;0,IF(BD_Soumission!$DF202&gt;0,BD_Soumission!$DI202*BD_Soumission!$DF202*BD_Soumission!$DJ202,BD_Soumission!$DI202*BD_Soumission!$DJ202),0)</f>
        <v>0</v>
      </c>
      <c r="DL202" s="285"/>
      <c r="DM202" s="273"/>
      <c r="DN202" s="273"/>
      <c r="DO202" s="273"/>
      <c r="DP202" s="273"/>
      <c r="DQ202" s="273" t="str">
        <f>IF(BD_Soumission!$DM202&gt;0,(BD_Soumission!$DP202-BD_Soumission!$DO202)*24,"")</f>
        <v/>
      </c>
      <c r="DR202" s="125"/>
      <c r="DS202" s="290">
        <f>IF(BD_Soumission!$DM202&gt;0,IF(BD_Soumission!$DN202&gt;0,BD_Soumission!$DQ202*BD_Soumission!$DN202*BD_Soumission!$DR202,BD_Soumission!$DQ202*BD_Soumission!$DR202),0)</f>
        <v>0</v>
      </c>
      <c r="DT202" s="285"/>
      <c r="DU202" s="273"/>
      <c r="DV202" s="273"/>
      <c r="DW202" s="273"/>
      <c r="DX202" s="273"/>
      <c r="DY202" s="273" t="str">
        <f>IF(BD_Soumission!$DU202&gt;0,(BD_Soumission!$DX202-BD_Soumission!$DW202)*24,"")</f>
        <v/>
      </c>
      <c r="DZ202" s="125"/>
      <c r="EA202" s="290">
        <f>IF(BD_Soumission!$DU202&gt;0,IF(BD_Soumission!$DV202&gt;0,BD_Soumission!$DY202*BD_Soumission!$DV202*BD_Soumission!$DZ202,BD_Soumission!$DY202*BD_Soumission!$DZ202),0)</f>
        <v>0</v>
      </c>
      <c r="EB202" s="273"/>
      <c r="EC202" s="273"/>
      <c r="ED202" s="273"/>
      <c r="EE202" s="290">
        <f>BD_Soumission!$ED202*BD_Soumission!$EC202</f>
        <v>0</v>
      </c>
      <c r="EF202" s="273"/>
      <c r="EG202" s="273"/>
      <c r="EH202" s="273"/>
      <c r="EI202" s="290">
        <f>BD_Soumission!$EH202*BD_Soumission!$EG202</f>
        <v>0</v>
      </c>
      <c r="EJ202" s="273"/>
      <c r="EK202" s="273"/>
      <c r="EL202" s="273"/>
      <c r="EM202" s="290">
        <f>BD_Soumission!$EL202*BD_Soumission!$EK202</f>
        <v>0</v>
      </c>
      <c r="EN202" s="273"/>
      <c r="EO202" s="273"/>
      <c r="EP202" s="273"/>
      <c r="EQ202" s="290">
        <f>BD_Soumission!$EP202*BD_Soumission!$EO202</f>
        <v>0</v>
      </c>
      <c r="ER202" s="273"/>
      <c r="ES202" s="273"/>
      <c r="ET202" s="290" t="str">
        <f>IF(BD_Soumission!$ER202="","",BD_Soumission!$ES202*BD_Soumission!$ER202)</f>
        <v/>
      </c>
      <c r="EU202" s="273"/>
      <c r="EV202" s="273"/>
      <c r="EW202" s="290">
        <f>BD_Soumission!$EU202*0.09975</f>
        <v>0</v>
      </c>
      <c r="EX202" s="273"/>
      <c r="EY202" s="292" t="e">
        <f>VLOOKUP(BD_Soumission!$C202,Tableau12[],9,FALSE)</f>
        <v>#N/A</v>
      </c>
      <c r="EZ202" s="273"/>
    </row>
    <row r="203" spans="1:156" ht="18.75">
      <c r="D203" s="75"/>
      <c r="E203" t="e">
        <f>VLOOKUP(BD_Soumission!$C203,Tableau12[],6,FALSE)</f>
        <v>#N/A</v>
      </c>
      <c r="F203" t="e">
        <f>VLOOKUP(BD_Soumission!$C203,Tableau12[],93,FALSE)</f>
        <v>#N/A</v>
      </c>
      <c r="G203" t="e">
        <f>VLOOKUP(BD_Soumission!$C203,Tableau12[],2,FALSE)</f>
        <v>#N/A</v>
      </c>
      <c r="H203" t="e">
        <f>VLOOKUP(BD_Soumission!$G203,Tableau_client[],2,FALSE)</f>
        <v>#N/A</v>
      </c>
      <c r="I203" t="e">
        <f>VLOOKUP(BD_Soumission!$G203,Tableau_client[],3,FALSE)</f>
        <v>#N/A</v>
      </c>
      <c r="J203" t="e">
        <f>VLOOKUP(BD_Soumission!$G203,Tableau_client[],4,FALSE)</f>
        <v>#N/A</v>
      </c>
      <c r="K203" t="e">
        <f>VLOOKUP(BD_Soumission!$G203,Tableau_client[],6,FALSE)</f>
        <v>#N/A</v>
      </c>
      <c r="L203" t="e">
        <f>VLOOKUP(BD_Soumission!$C203,Tableau12[],44,FALSE)</f>
        <v>#N/A</v>
      </c>
      <c r="M203" t="e">
        <f>VLOOKUP(BD_Soumission!$C203,Tableau12[],45,FALSE)</f>
        <v>#N/A</v>
      </c>
      <c r="N203" t="e">
        <f>VLOOKUP(BD_Soumission!$G203,Tableau_client[],5,FALSE)</f>
        <v>#N/A</v>
      </c>
      <c r="O203" t="e">
        <f>VLOOKUP(BD_Soumission!$G203,Tableau_client[],7,FALSE)</f>
        <v>#N/A</v>
      </c>
      <c r="P203" t="e">
        <f>VLOOKUP(BD_Soumission!$C203,Tableau12[],7,FALSE)</f>
        <v>#N/A</v>
      </c>
      <c r="Q203" t="e">
        <f>VLOOKUP(BD_Soumission!$C203,Tableau12[],8,FALSE)</f>
        <v>#N/A</v>
      </c>
      <c r="R203" s="30"/>
      <c r="S203" t="e">
        <f>VLOOKUP(BD_Soumission!$C203,Tableau12[],3,FALSE)</f>
        <v>#N/A</v>
      </c>
      <c r="T203" s="75"/>
      <c r="Y203" t="str">
        <f>IF(BD_Soumission!$U203&gt;0,(BD_Soumission!$X203-BD_Soumission!$W203)*24,"")</f>
        <v/>
      </c>
      <c r="Z203" s="264"/>
      <c r="AA203" s="122" t="str">
        <f>IF(BD_Soumission!$U203&gt;0,BD_Soumission!$Z203*BD_Soumission!$Y203,"")</f>
        <v/>
      </c>
      <c r="AB203" s="75"/>
      <c r="AG203" t="str">
        <f>IF(BD_Soumission!$AC203&gt;0,(BD_Soumission!$AF203-BD_Soumission!$AE203)*24,"")</f>
        <v/>
      </c>
      <c r="AH203" s="125"/>
      <c r="AI203" s="122" t="str">
        <f>IF(BD_Soumission!$AC203&gt;0,BD_Soumission!$AH203*BD_Soumission!$AG203,"")</f>
        <v/>
      </c>
      <c r="AJ203" s="75"/>
      <c r="AP203" s="125"/>
      <c r="AQ203" s="122">
        <f>IF(BD_Soumission!$AK203&gt;0,IF(BD_Soumission!$AL203&gt;0,BD_Soumission!$AO203*BD_Soumission!$AL203*BD_Soumission!$AP203,BD_Soumission!$AO203*BD_Soumission!$AP203),0)</f>
        <v>0</v>
      </c>
      <c r="AR203" s="75"/>
      <c r="AW203" t="str">
        <f>IF(BD_Soumission!$AS203&gt;0,(BD_Soumission!$AV203-BD_Soumission!$AU203)*24,"")</f>
        <v/>
      </c>
      <c r="AX203" s="125"/>
      <c r="AY203" s="122">
        <f>IF(BD_Soumission!$AS203&gt;0,IF(BD_Soumission!$AT203&gt;0,BD_Soumission!$AW203*BD_Soumission!$AT203*BD_Soumission!$AX203,BD_Soumission!$AW203*BD_Soumission!$AX203),0)</f>
        <v>0</v>
      </c>
      <c r="AZ203" s="75"/>
      <c r="BF203" s="125"/>
      <c r="BG203" s="122">
        <f>IF(BD_Soumission!$BA203&gt;0,IF(BD_Soumission!$BB203&gt;0,BD_Soumission!$BE203*BD_Soumission!$BB203*BD_Soumission!$BF203,BD_Soumission!$BE203*BD_Soumission!$BF203),0)</f>
        <v>0</v>
      </c>
      <c r="BH203" s="75"/>
      <c r="BM203" t="str">
        <f>IF(BD_Soumission!$BI203&gt;0,(BD_Soumission!$BL203-BD_Soumission!$BK203)*24,"")</f>
        <v/>
      </c>
      <c r="BN203" s="125"/>
      <c r="BO203" s="122">
        <f>IF(BD_Soumission!$BI203&gt;0,IF(BD_Soumission!$BJ203&gt;0,BD_Soumission!$BM203*BD_Soumission!$BJ203*BD_Soumission!$BN203,BD_Soumission!$BM203*BD_Soumission!$BN203),0)</f>
        <v>0</v>
      </c>
      <c r="BP203" s="75"/>
      <c r="BU203" t="str">
        <f>IF(BD_Soumission!$BQ203&gt;0,(BD_Soumission!$BT203-BD_Soumission!$BS203)*24,"")</f>
        <v/>
      </c>
      <c r="BV203" s="125"/>
      <c r="BW203" s="122" t="str">
        <f>IF(BD_Soumission!$BR203&gt;0,BD_Soumission!$BR203*BD_Soumission!$BU203*BD_Soumission!$BV203,IF(BD_Soumission!$BQ203&gt;0,BD_Soumission!$BU203*BD_Soumission!$BV203,""))</f>
        <v/>
      </c>
      <c r="BX203" s="75"/>
      <c r="CC203" t="str">
        <f>IF(BD_Soumission!$BY203&gt;0,(BD_Soumission!$CB203-BD_Soumission!$CA203)*24,"")</f>
        <v/>
      </c>
      <c r="CD203" s="125"/>
      <c r="CE203" s="122" t="str">
        <f>IF(BD_Soumission!$BZ203&gt;0,BD_Soumission!$BZ203*BD_Soumission!$CC203*BD_Soumission!$CD203,IF(BD_Soumission!$BY203&gt;0,BD_Soumission!$CC203*BD_Soumission!$CD203,""))</f>
        <v/>
      </c>
      <c r="CF203" s="75"/>
      <c r="CK203" t="str">
        <f>IF(BD_Soumission!$CG203&gt;0,(BD_Soumission!$CJ203-BD_Soumission!$CI203)*24,"")</f>
        <v/>
      </c>
      <c r="CL203" s="125"/>
      <c r="CM203" s="122">
        <f>IF(BD_Soumission!$CG203&gt;0,IF(BD_Soumission!$CH203&gt;0,BD_Soumission!$CK203*BD_Soumission!$CH203*BD_Soumission!$CL203,BD_Soumission!$CK203*BD_Soumission!$CL203),0)</f>
        <v>0</v>
      </c>
      <c r="CN203" s="75"/>
      <c r="CS203" t="str">
        <f>IF(BD_Soumission!$CO203&gt;0,(BD_Soumission!$CR203-BD_Soumission!$CQ203)*24,"")</f>
        <v/>
      </c>
      <c r="CT203" s="125"/>
      <c r="CU203" s="122">
        <f>IF(BD_Soumission!$CO203&gt;0,IF(BD_Soumission!$CP203&gt;0,BD_Soumission!$CS203*BD_Soumission!$CP203*BD_Soumission!$CT203,BD_Soumission!$CS203*BD_Soumission!$CT203),0)</f>
        <v>0</v>
      </c>
      <c r="CV203" s="75"/>
      <c r="DA203" t="str">
        <f>IF(BD_Soumission!$CW203&gt;0,(BD_Soumission!$CZ203-BD_Soumission!$CY203)*24,"")</f>
        <v/>
      </c>
      <c r="DB203" s="125"/>
      <c r="DC203" s="122">
        <f>IF(BD_Soumission!$CW203&gt;0,IF(BD_Soumission!$CX203&gt;0,BD_Soumission!$DA203*BD_Soumission!$CX203*BD_Soumission!$DB203,BD_Soumission!$DA203*BD_Soumission!$DB203),0)</f>
        <v>0</v>
      </c>
      <c r="DD203" s="75"/>
      <c r="DI203" t="str">
        <f>IF(BD_Soumission!$DE203&gt;0,(BD_Soumission!$DH203-BD_Soumission!$DG203)*24,"")</f>
        <v/>
      </c>
      <c r="DJ203" s="125"/>
      <c r="DK203" s="122">
        <f>IF(BD_Soumission!$DE203&gt;0,IF(BD_Soumission!$DF203&gt;0,BD_Soumission!$DI203*BD_Soumission!$DF203*BD_Soumission!$DJ203,BD_Soumission!$DI203*BD_Soumission!$DJ203),0)</f>
        <v>0</v>
      </c>
      <c r="DL203" s="75"/>
      <c r="DQ203" t="str">
        <f>IF(BD_Soumission!$DM203&gt;0,(BD_Soumission!$DP203-BD_Soumission!$DO203)*24,"")</f>
        <v/>
      </c>
      <c r="DR203" s="125"/>
      <c r="DS203" s="122">
        <f>IF(BD_Soumission!$DM203&gt;0,IF(BD_Soumission!$DN203&gt;0,BD_Soumission!$DQ203*BD_Soumission!$DN203*BD_Soumission!$DR203,BD_Soumission!$DQ203*BD_Soumission!$DR203),0)</f>
        <v>0</v>
      </c>
      <c r="DT203" s="75"/>
      <c r="DY203" t="str">
        <f>IF(BD_Soumission!$DU203&gt;0,(BD_Soumission!$DX203-BD_Soumission!$DW203)*24,"")</f>
        <v/>
      </c>
      <c r="DZ203" s="125"/>
      <c r="EA203" s="122">
        <f>IF(BD_Soumission!$DU203&gt;0,IF(BD_Soumission!$DV203&gt;0,BD_Soumission!$DY203*BD_Soumission!$DV203*BD_Soumission!$DZ203,BD_Soumission!$DY203*BD_Soumission!$DZ203),0)</f>
        <v>0</v>
      </c>
      <c r="EE203" s="122">
        <f>BD_Soumission!$ED203*BD_Soumission!$EC203</f>
        <v>0</v>
      </c>
      <c r="EI203" s="122">
        <f>BD_Soumission!$EH203*BD_Soumission!$EG203</f>
        <v>0</v>
      </c>
      <c r="EM203" s="122">
        <f>BD_Soumission!$EL203*BD_Soumission!$EK203</f>
        <v>0</v>
      </c>
      <c r="EQ203" s="122">
        <f>BD_Soumission!$EP203*BD_Soumission!$EO203</f>
        <v>0</v>
      </c>
      <c r="ET203" s="122" t="str">
        <f>IF(BD_Soumission!$ER203="","",BD_Soumission!$ES203*BD_Soumission!$ER203)</f>
        <v/>
      </c>
      <c r="EW203" s="122">
        <f>BD_Soumission!$EU203*0.09975</f>
        <v>0</v>
      </c>
      <c r="EY203" s="47" t="e">
        <f>VLOOKUP(BD_Soumission!$C203,Tableau12[],9,FALSE)</f>
        <v>#N/A</v>
      </c>
    </row>
    <row r="204" spans="1:156" ht="18.75">
      <c r="A204" s="273"/>
      <c r="B204" s="273"/>
      <c r="C204" s="273"/>
      <c r="D204" s="285"/>
      <c r="E204" s="273" t="e">
        <f>VLOOKUP(BD_Soumission!$C204,Tableau12[],6,FALSE)</f>
        <v>#N/A</v>
      </c>
      <c r="F204" s="273" t="e">
        <f>VLOOKUP(BD_Soumission!$C204,Tableau12[],93,FALSE)</f>
        <v>#N/A</v>
      </c>
      <c r="G204" s="273" t="e">
        <f>VLOOKUP(BD_Soumission!$C204,Tableau12[],2,FALSE)</f>
        <v>#N/A</v>
      </c>
      <c r="H204" s="273" t="e">
        <f>VLOOKUP(BD_Soumission!$G204,Tableau_client[],2,FALSE)</f>
        <v>#N/A</v>
      </c>
      <c r="I204" s="273" t="e">
        <f>VLOOKUP(BD_Soumission!$G204,Tableau_client[],3,FALSE)</f>
        <v>#N/A</v>
      </c>
      <c r="J204" s="273" t="e">
        <f>VLOOKUP(BD_Soumission!$G204,Tableau_client[],4,FALSE)</f>
        <v>#N/A</v>
      </c>
      <c r="K204" s="273" t="e">
        <f>VLOOKUP(BD_Soumission!$G204,Tableau_client[],6,FALSE)</f>
        <v>#N/A</v>
      </c>
      <c r="L204" s="273" t="e">
        <f>VLOOKUP(BD_Soumission!$C204,Tableau12[],44,FALSE)</f>
        <v>#N/A</v>
      </c>
      <c r="M204" s="273" t="e">
        <f>VLOOKUP(BD_Soumission!$C204,Tableau12[],45,FALSE)</f>
        <v>#N/A</v>
      </c>
      <c r="N204" s="273" t="e">
        <f>VLOOKUP(BD_Soumission!$G204,Tableau_client[],5,FALSE)</f>
        <v>#N/A</v>
      </c>
      <c r="O204" s="273" t="e">
        <f>VLOOKUP(BD_Soumission!$G204,Tableau_client[],7,FALSE)</f>
        <v>#N/A</v>
      </c>
      <c r="P204" s="273" t="e">
        <f>VLOOKUP(BD_Soumission!$C204,Tableau12[],7,FALSE)</f>
        <v>#N/A</v>
      </c>
      <c r="Q204" s="273" t="e">
        <f>VLOOKUP(BD_Soumission!$C204,Tableau12[],8,FALSE)</f>
        <v>#N/A</v>
      </c>
      <c r="R204" s="286"/>
      <c r="S204" s="273" t="e">
        <f>VLOOKUP(BD_Soumission!$C204,Tableau12[],3,FALSE)</f>
        <v>#N/A</v>
      </c>
      <c r="T204" s="285"/>
      <c r="U204" s="273"/>
      <c r="V204" s="273"/>
      <c r="W204" s="273"/>
      <c r="X204" s="273"/>
      <c r="Y204" s="273" t="str">
        <f>IF(BD_Soumission!$U204&gt;0,(BD_Soumission!$X204-BD_Soumission!$W204)*24,"")</f>
        <v/>
      </c>
      <c r="Z204" s="264"/>
      <c r="AA204" s="290" t="str">
        <f>IF(BD_Soumission!$U204&gt;0,BD_Soumission!$Z204*BD_Soumission!$Y204,"")</f>
        <v/>
      </c>
      <c r="AB204" s="285"/>
      <c r="AC204" s="273"/>
      <c r="AD204" s="273"/>
      <c r="AE204" s="273"/>
      <c r="AF204" s="273"/>
      <c r="AG204" s="273" t="str">
        <f>IF(BD_Soumission!$AC204&gt;0,(BD_Soumission!$AF204-BD_Soumission!$AE204)*24,"")</f>
        <v/>
      </c>
      <c r="AH204" s="125"/>
      <c r="AI204" s="290" t="str">
        <f>IF(BD_Soumission!$AC204&gt;0,BD_Soumission!$AH204*BD_Soumission!$AG204,"")</f>
        <v/>
      </c>
      <c r="AJ204" s="285"/>
      <c r="AK204" s="273"/>
      <c r="AL204" s="273"/>
      <c r="AM204" s="273"/>
      <c r="AN204" s="273"/>
      <c r="AO204" s="273"/>
      <c r="AP204" s="125"/>
      <c r="AQ204" s="290">
        <f>IF(BD_Soumission!$AK204&gt;0,IF(BD_Soumission!$AL204&gt;0,BD_Soumission!$AO204*BD_Soumission!$AL204*BD_Soumission!$AP204,BD_Soumission!$AO204*BD_Soumission!$AP204),0)</f>
        <v>0</v>
      </c>
      <c r="AR204" s="285"/>
      <c r="AS204" s="273"/>
      <c r="AT204" s="273"/>
      <c r="AU204" s="273"/>
      <c r="AV204" s="273"/>
      <c r="AW204" s="273" t="str">
        <f>IF(BD_Soumission!$AS204&gt;0,(BD_Soumission!$AV204-BD_Soumission!$AU204)*24,"")</f>
        <v/>
      </c>
      <c r="AX204" s="125"/>
      <c r="AY204" s="290">
        <f>IF(BD_Soumission!$AS204&gt;0,IF(BD_Soumission!$AT204&gt;0,BD_Soumission!$AW204*BD_Soumission!$AT204*BD_Soumission!$AX204,BD_Soumission!$AW204*BD_Soumission!$AX204),0)</f>
        <v>0</v>
      </c>
      <c r="AZ204" s="285"/>
      <c r="BA204" s="273"/>
      <c r="BB204" s="273"/>
      <c r="BC204" s="273"/>
      <c r="BD204" s="273"/>
      <c r="BE204" s="273"/>
      <c r="BF204" s="125"/>
      <c r="BG204" s="290">
        <f>IF(BD_Soumission!$BA204&gt;0,IF(BD_Soumission!$BB204&gt;0,BD_Soumission!$BE204*BD_Soumission!$BB204*BD_Soumission!$BF204,BD_Soumission!$BE204*BD_Soumission!$BF204),0)</f>
        <v>0</v>
      </c>
      <c r="BH204" s="285"/>
      <c r="BI204" s="273"/>
      <c r="BJ204" s="273"/>
      <c r="BK204" s="273"/>
      <c r="BL204" s="273"/>
      <c r="BM204" s="273" t="str">
        <f>IF(BD_Soumission!$BI204&gt;0,(BD_Soumission!$BL204-BD_Soumission!$BK204)*24,"")</f>
        <v/>
      </c>
      <c r="BN204" s="125"/>
      <c r="BO204" s="290">
        <f>IF(BD_Soumission!$BI204&gt;0,IF(BD_Soumission!$BJ204&gt;0,BD_Soumission!$BM204*BD_Soumission!$BJ204*BD_Soumission!$BN204,BD_Soumission!$BM204*BD_Soumission!$BN204),0)</f>
        <v>0</v>
      </c>
      <c r="BP204" s="285"/>
      <c r="BQ204" s="273"/>
      <c r="BR204" s="273"/>
      <c r="BS204" s="273"/>
      <c r="BT204" s="273"/>
      <c r="BU204" s="273" t="str">
        <f>IF(BD_Soumission!$BQ204&gt;0,(BD_Soumission!$BT204-BD_Soumission!$BS204)*24,"")</f>
        <v/>
      </c>
      <c r="BV204" s="125"/>
      <c r="BW204" s="290" t="str">
        <f>IF(BD_Soumission!$BR204&gt;0,BD_Soumission!$BR204*BD_Soumission!$BU204*BD_Soumission!$BV204,IF(BD_Soumission!$BQ204&gt;0,BD_Soumission!$BU204*BD_Soumission!$BV204,""))</f>
        <v/>
      </c>
      <c r="BX204" s="285"/>
      <c r="BY204" s="273"/>
      <c r="BZ204" s="273"/>
      <c r="CA204" s="273"/>
      <c r="CB204" s="273"/>
      <c r="CC204" s="273" t="str">
        <f>IF(BD_Soumission!$BY204&gt;0,(BD_Soumission!$CB204-BD_Soumission!$CA204)*24,"")</f>
        <v/>
      </c>
      <c r="CD204" s="125"/>
      <c r="CE204" s="290" t="str">
        <f>IF(BD_Soumission!$BZ204&gt;0,BD_Soumission!$BZ204*BD_Soumission!$CC204*BD_Soumission!$CD204,IF(BD_Soumission!$BY204&gt;0,BD_Soumission!$CC204*BD_Soumission!$CD204,""))</f>
        <v/>
      </c>
      <c r="CF204" s="285"/>
      <c r="CG204" s="273"/>
      <c r="CH204" s="273"/>
      <c r="CI204" s="273"/>
      <c r="CJ204" s="273"/>
      <c r="CK204" s="273" t="str">
        <f>IF(BD_Soumission!$CG204&gt;0,(BD_Soumission!$CJ204-BD_Soumission!$CI204)*24,"")</f>
        <v/>
      </c>
      <c r="CL204" s="125"/>
      <c r="CM204" s="290">
        <f>IF(BD_Soumission!$CG204&gt;0,IF(BD_Soumission!$CH204&gt;0,BD_Soumission!$CK204*BD_Soumission!$CH204*BD_Soumission!$CL204,BD_Soumission!$CK204*BD_Soumission!$CL204),0)</f>
        <v>0</v>
      </c>
      <c r="CN204" s="285"/>
      <c r="CO204" s="273"/>
      <c r="CP204" s="273"/>
      <c r="CQ204" s="273"/>
      <c r="CR204" s="273"/>
      <c r="CS204" s="273" t="str">
        <f>IF(BD_Soumission!$CO204&gt;0,(BD_Soumission!$CR204-BD_Soumission!$CQ204)*24,"")</f>
        <v/>
      </c>
      <c r="CT204" s="125"/>
      <c r="CU204" s="290">
        <f>IF(BD_Soumission!$CO204&gt;0,IF(BD_Soumission!$CP204&gt;0,BD_Soumission!$CS204*BD_Soumission!$CP204*BD_Soumission!$CT204,BD_Soumission!$CS204*BD_Soumission!$CT204),0)</f>
        <v>0</v>
      </c>
      <c r="CV204" s="285"/>
      <c r="CW204" s="273"/>
      <c r="CX204" s="273"/>
      <c r="CY204" s="273"/>
      <c r="CZ204" s="273"/>
      <c r="DA204" s="273" t="str">
        <f>IF(BD_Soumission!$CW204&gt;0,(BD_Soumission!$CZ204-BD_Soumission!$CY204)*24,"")</f>
        <v/>
      </c>
      <c r="DB204" s="125"/>
      <c r="DC204" s="290">
        <f>IF(BD_Soumission!$CW204&gt;0,IF(BD_Soumission!$CX204&gt;0,BD_Soumission!$DA204*BD_Soumission!$CX204*BD_Soumission!$DB204,BD_Soumission!$DA204*BD_Soumission!$DB204),0)</f>
        <v>0</v>
      </c>
      <c r="DD204" s="285"/>
      <c r="DE204" s="273"/>
      <c r="DF204" s="273"/>
      <c r="DG204" s="273"/>
      <c r="DH204" s="273"/>
      <c r="DI204" s="273" t="str">
        <f>IF(BD_Soumission!$DE204&gt;0,(BD_Soumission!$DH204-BD_Soumission!$DG204)*24,"")</f>
        <v/>
      </c>
      <c r="DJ204" s="125"/>
      <c r="DK204" s="290">
        <f>IF(BD_Soumission!$DE204&gt;0,IF(BD_Soumission!$DF204&gt;0,BD_Soumission!$DI204*BD_Soumission!$DF204*BD_Soumission!$DJ204,BD_Soumission!$DI204*BD_Soumission!$DJ204),0)</f>
        <v>0</v>
      </c>
      <c r="DL204" s="285"/>
      <c r="DM204" s="273"/>
      <c r="DN204" s="273"/>
      <c r="DO204" s="273"/>
      <c r="DP204" s="273"/>
      <c r="DQ204" s="273" t="str">
        <f>IF(BD_Soumission!$DM204&gt;0,(BD_Soumission!$DP204-BD_Soumission!$DO204)*24,"")</f>
        <v/>
      </c>
      <c r="DR204" s="125"/>
      <c r="DS204" s="290">
        <f>IF(BD_Soumission!$DM204&gt;0,IF(BD_Soumission!$DN204&gt;0,BD_Soumission!$DQ204*BD_Soumission!$DN204*BD_Soumission!$DR204,BD_Soumission!$DQ204*BD_Soumission!$DR204),0)</f>
        <v>0</v>
      </c>
      <c r="DT204" s="285"/>
      <c r="DU204" s="273"/>
      <c r="DV204" s="273"/>
      <c r="DW204" s="273"/>
      <c r="DX204" s="273"/>
      <c r="DY204" s="273" t="str">
        <f>IF(BD_Soumission!$DU204&gt;0,(BD_Soumission!$DX204-BD_Soumission!$DW204)*24,"")</f>
        <v/>
      </c>
      <c r="DZ204" s="125"/>
      <c r="EA204" s="290">
        <f>IF(BD_Soumission!$DU204&gt;0,IF(BD_Soumission!$DV204&gt;0,BD_Soumission!$DY204*BD_Soumission!$DV204*BD_Soumission!$DZ204,BD_Soumission!$DY204*BD_Soumission!$DZ204),0)</f>
        <v>0</v>
      </c>
      <c r="EB204" s="273"/>
      <c r="EC204" s="273"/>
      <c r="ED204" s="273"/>
      <c r="EE204" s="290">
        <f>BD_Soumission!$ED204*BD_Soumission!$EC204</f>
        <v>0</v>
      </c>
      <c r="EF204" s="273"/>
      <c r="EG204" s="273"/>
      <c r="EH204" s="273"/>
      <c r="EI204" s="290">
        <f>BD_Soumission!$EH204*BD_Soumission!$EG204</f>
        <v>0</v>
      </c>
      <c r="EJ204" s="273"/>
      <c r="EK204" s="273"/>
      <c r="EL204" s="273"/>
      <c r="EM204" s="290">
        <f>BD_Soumission!$EL204*BD_Soumission!$EK204</f>
        <v>0</v>
      </c>
      <c r="EN204" s="273"/>
      <c r="EO204" s="273"/>
      <c r="EP204" s="273"/>
      <c r="EQ204" s="290">
        <f>BD_Soumission!$EP204*BD_Soumission!$EO204</f>
        <v>0</v>
      </c>
      <c r="ER204" s="273"/>
      <c r="ES204" s="273"/>
      <c r="ET204" s="290" t="str">
        <f>IF(BD_Soumission!$ER204="","",BD_Soumission!$ES204*BD_Soumission!$ER204)</f>
        <v/>
      </c>
      <c r="EU204" s="273"/>
      <c r="EV204" s="273"/>
      <c r="EW204" s="290">
        <f>BD_Soumission!$EU204*0.09975</f>
        <v>0</v>
      </c>
      <c r="EX204" s="273"/>
      <c r="EY204" s="292" t="e">
        <f>VLOOKUP(BD_Soumission!$C204,Tableau12[],9,FALSE)</f>
        <v>#N/A</v>
      </c>
      <c r="EZ204" s="273"/>
    </row>
    <row r="205" spans="1:156" ht="18.75">
      <c r="D205" s="75"/>
      <c r="E205" t="e">
        <f>VLOOKUP(BD_Soumission!$C205,Tableau12[],6,FALSE)</f>
        <v>#N/A</v>
      </c>
      <c r="F205" t="e">
        <f>VLOOKUP(BD_Soumission!$C205,Tableau12[],93,FALSE)</f>
        <v>#N/A</v>
      </c>
      <c r="G205" t="e">
        <f>VLOOKUP(BD_Soumission!$C205,Tableau12[],2,FALSE)</f>
        <v>#N/A</v>
      </c>
      <c r="H205" t="e">
        <f>VLOOKUP(BD_Soumission!$G205,Tableau_client[],2,FALSE)</f>
        <v>#N/A</v>
      </c>
      <c r="I205" t="e">
        <f>VLOOKUP(BD_Soumission!$G205,Tableau_client[],3,FALSE)</f>
        <v>#N/A</v>
      </c>
      <c r="J205" t="e">
        <f>VLOOKUP(BD_Soumission!$G205,Tableau_client[],4,FALSE)</f>
        <v>#N/A</v>
      </c>
      <c r="K205" t="e">
        <f>VLOOKUP(BD_Soumission!$G205,Tableau_client[],6,FALSE)</f>
        <v>#N/A</v>
      </c>
      <c r="L205" t="e">
        <f>VLOOKUP(BD_Soumission!$C205,Tableau12[],44,FALSE)</f>
        <v>#N/A</v>
      </c>
      <c r="M205" t="e">
        <f>VLOOKUP(BD_Soumission!$C205,Tableau12[],45,FALSE)</f>
        <v>#N/A</v>
      </c>
      <c r="N205" t="e">
        <f>VLOOKUP(BD_Soumission!$G205,Tableau_client[],5,FALSE)</f>
        <v>#N/A</v>
      </c>
      <c r="O205" t="e">
        <f>VLOOKUP(BD_Soumission!$G205,Tableau_client[],7,FALSE)</f>
        <v>#N/A</v>
      </c>
      <c r="P205" t="e">
        <f>VLOOKUP(BD_Soumission!$C205,Tableau12[],7,FALSE)</f>
        <v>#N/A</v>
      </c>
      <c r="Q205" t="e">
        <f>VLOOKUP(BD_Soumission!$C205,Tableau12[],8,FALSE)</f>
        <v>#N/A</v>
      </c>
      <c r="R205" s="30"/>
      <c r="S205" t="e">
        <f>VLOOKUP(BD_Soumission!$C205,Tableau12[],3,FALSE)</f>
        <v>#N/A</v>
      </c>
      <c r="T205" s="75"/>
      <c r="Y205" t="str">
        <f>IF(BD_Soumission!$U205&gt;0,(BD_Soumission!$X205-BD_Soumission!$W205)*24,"")</f>
        <v/>
      </c>
      <c r="Z205" s="264"/>
      <c r="AA205" s="122" t="str">
        <f>IF(BD_Soumission!$U205&gt;0,BD_Soumission!$Z205*BD_Soumission!$Y205,"")</f>
        <v/>
      </c>
      <c r="AB205" s="75"/>
      <c r="AG205" t="str">
        <f>IF(BD_Soumission!$AC205&gt;0,(BD_Soumission!$AF205-BD_Soumission!$AE205)*24,"")</f>
        <v/>
      </c>
      <c r="AH205" s="125"/>
      <c r="AI205" s="122" t="str">
        <f>IF(BD_Soumission!$AC205&gt;0,BD_Soumission!$AH205*BD_Soumission!$AG205,"")</f>
        <v/>
      </c>
      <c r="AJ205" s="75"/>
      <c r="AP205" s="125"/>
      <c r="AQ205" s="122">
        <f>IF(BD_Soumission!$AK205&gt;0,IF(BD_Soumission!$AL205&gt;0,BD_Soumission!$AO205*BD_Soumission!$AL205*BD_Soumission!$AP205,BD_Soumission!$AO205*BD_Soumission!$AP205),0)</f>
        <v>0</v>
      </c>
      <c r="AR205" s="75"/>
      <c r="AW205" t="str">
        <f>IF(BD_Soumission!$AS205&gt;0,(BD_Soumission!$AV205-BD_Soumission!$AU205)*24,"")</f>
        <v/>
      </c>
      <c r="AX205" s="125"/>
      <c r="AY205" s="122">
        <f>IF(BD_Soumission!$AS205&gt;0,IF(BD_Soumission!$AT205&gt;0,BD_Soumission!$AW205*BD_Soumission!$AT205*BD_Soumission!$AX205,BD_Soumission!$AW205*BD_Soumission!$AX205),0)</f>
        <v>0</v>
      </c>
      <c r="AZ205" s="75"/>
      <c r="BF205" s="125"/>
      <c r="BG205" s="122">
        <f>IF(BD_Soumission!$BA205&gt;0,IF(BD_Soumission!$BB205&gt;0,BD_Soumission!$BE205*BD_Soumission!$BB205*BD_Soumission!$BF205,BD_Soumission!$BE205*BD_Soumission!$BF205),0)</f>
        <v>0</v>
      </c>
      <c r="BH205" s="75"/>
      <c r="BM205" t="str">
        <f>IF(BD_Soumission!$BI205&gt;0,(BD_Soumission!$BL205-BD_Soumission!$BK205)*24,"")</f>
        <v/>
      </c>
      <c r="BN205" s="125"/>
      <c r="BO205" s="122">
        <f>IF(BD_Soumission!$BI205&gt;0,IF(BD_Soumission!$BJ205&gt;0,BD_Soumission!$BM205*BD_Soumission!$BJ205*BD_Soumission!$BN205,BD_Soumission!$BM205*BD_Soumission!$BN205),0)</f>
        <v>0</v>
      </c>
      <c r="BP205" s="75"/>
      <c r="BU205" t="str">
        <f>IF(BD_Soumission!$BQ205&gt;0,(BD_Soumission!$BT205-BD_Soumission!$BS205)*24,"")</f>
        <v/>
      </c>
      <c r="BV205" s="125"/>
      <c r="BW205" s="122" t="str">
        <f>IF(BD_Soumission!$BR205&gt;0,BD_Soumission!$BR205*BD_Soumission!$BU205*BD_Soumission!$BV205,IF(BD_Soumission!$BQ205&gt;0,BD_Soumission!$BU205*BD_Soumission!$BV205,""))</f>
        <v/>
      </c>
      <c r="BX205" s="75"/>
      <c r="CC205" t="str">
        <f>IF(BD_Soumission!$BY205&gt;0,(BD_Soumission!$CB205-BD_Soumission!$CA205)*24,"")</f>
        <v/>
      </c>
      <c r="CD205" s="125"/>
      <c r="CE205" s="122" t="str">
        <f>IF(BD_Soumission!$BZ205&gt;0,BD_Soumission!$BZ205*BD_Soumission!$CC205*BD_Soumission!$CD205,IF(BD_Soumission!$BY205&gt;0,BD_Soumission!$CC205*BD_Soumission!$CD205,""))</f>
        <v/>
      </c>
      <c r="CF205" s="75"/>
      <c r="CK205" t="str">
        <f>IF(BD_Soumission!$CG205&gt;0,(BD_Soumission!$CJ205-BD_Soumission!$CI205)*24,"")</f>
        <v/>
      </c>
      <c r="CL205" s="125"/>
      <c r="CM205" s="122">
        <f>IF(BD_Soumission!$CG205&gt;0,IF(BD_Soumission!$CH205&gt;0,BD_Soumission!$CK205*BD_Soumission!$CH205*BD_Soumission!$CL205,BD_Soumission!$CK205*BD_Soumission!$CL205),0)</f>
        <v>0</v>
      </c>
      <c r="CN205" s="75"/>
      <c r="CS205" t="str">
        <f>IF(BD_Soumission!$CO205&gt;0,(BD_Soumission!$CR205-BD_Soumission!$CQ205)*24,"")</f>
        <v/>
      </c>
      <c r="CT205" s="125"/>
      <c r="CU205" s="122">
        <f>IF(BD_Soumission!$CO205&gt;0,IF(BD_Soumission!$CP205&gt;0,BD_Soumission!$CS205*BD_Soumission!$CP205*BD_Soumission!$CT205,BD_Soumission!$CS205*BD_Soumission!$CT205),0)</f>
        <v>0</v>
      </c>
      <c r="CV205" s="75"/>
      <c r="DA205" t="str">
        <f>IF(BD_Soumission!$CW205&gt;0,(BD_Soumission!$CZ205-BD_Soumission!$CY205)*24,"")</f>
        <v/>
      </c>
      <c r="DB205" s="125"/>
      <c r="DC205" s="122">
        <f>IF(BD_Soumission!$CW205&gt;0,IF(BD_Soumission!$CX205&gt;0,BD_Soumission!$DA205*BD_Soumission!$CX205*BD_Soumission!$DB205,BD_Soumission!$DA205*BD_Soumission!$DB205),0)</f>
        <v>0</v>
      </c>
      <c r="DD205" s="75"/>
      <c r="DI205" t="str">
        <f>IF(BD_Soumission!$DE205&gt;0,(BD_Soumission!$DH205-BD_Soumission!$DG205)*24,"")</f>
        <v/>
      </c>
      <c r="DJ205" s="125"/>
      <c r="DK205" s="122">
        <f>IF(BD_Soumission!$DE205&gt;0,IF(BD_Soumission!$DF205&gt;0,BD_Soumission!$DI205*BD_Soumission!$DF205*BD_Soumission!$DJ205,BD_Soumission!$DI205*BD_Soumission!$DJ205),0)</f>
        <v>0</v>
      </c>
      <c r="DL205" s="75"/>
      <c r="DQ205" t="str">
        <f>IF(BD_Soumission!$DM205&gt;0,(BD_Soumission!$DP205-BD_Soumission!$DO205)*24,"")</f>
        <v/>
      </c>
      <c r="DR205" s="125"/>
      <c r="DS205" s="122">
        <f>IF(BD_Soumission!$DM205&gt;0,IF(BD_Soumission!$DN205&gt;0,BD_Soumission!$DQ205*BD_Soumission!$DN205*BD_Soumission!$DR205,BD_Soumission!$DQ205*BD_Soumission!$DR205),0)</f>
        <v>0</v>
      </c>
      <c r="DT205" s="75"/>
      <c r="DY205" t="str">
        <f>IF(BD_Soumission!$DU205&gt;0,(BD_Soumission!$DX205-BD_Soumission!$DW205)*24,"")</f>
        <v/>
      </c>
      <c r="DZ205" s="125"/>
      <c r="EA205" s="122">
        <f>IF(BD_Soumission!$DU205&gt;0,IF(BD_Soumission!$DV205&gt;0,BD_Soumission!$DY205*BD_Soumission!$DV205*BD_Soumission!$DZ205,BD_Soumission!$DY205*BD_Soumission!$DZ205),0)</f>
        <v>0</v>
      </c>
      <c r="EE205" s="122">
        <f>BD_Soumission!$ED205*BD_Soumission!$EC205</f>
        <v>0</v>
      </c>
      <c r="EI205" s="122">
        <f>BD_Soumission!$EH205*BD_Soumission!$EG205</f>
        <v>0</v>
      </c>
      <c r="EM205" s="122">
        <f>BD_Soumission!$EL205*BD_Soumission!$EK205</f>
        <v>0</v>
      </c>
      <c r="EQ205" s="122">
        <f>BD_Soumission!$EP205*BD_Soumission!$EO205</f>
        <v>0</v>
      </c>
      <c r="ET205" s="122" t="str">
        <f>IF(BD_Soumission!$ER205="","",BD_Soumission!$ES205*BD_Soumission!$ER205)</f>
        <v/>
      </c>
      <c r="EW205" s="122">
        <f>BD_Soumission!$EU205*0.09975</f>
        <v>0</v>
      </c>
      <c r="EY205" s="47" t="e">
        <f>VLOOKUP(BD_Soumission!$C205,Tableau12[],9,FALSE)</f>
        <v>#N/A</v>
      </c>
    </row>
    <row r="206" spans="1:156" ht="18.75">
      <c r="A206" s="273"/>
      <c r="B206" s="273"/>
      <c r="C206" s="273"/>
      <c r="D206" s="285"/>
      <c r="E206" s="273" t="e">
        <f>VLOOKUP(BD_Soumission!$C206,Tableau12[],6,FALSE)</f>
        <v>#N/A</v>
      </c>
      <c r="F206" s="273" t="e">
        <f>VLOOKUP(BD_Soumission!$C206,Tableau12[],93,FALSE)</f>
        <v>#N/A</v>
      </c>
      <c r="G206" s="273" t="e">
        <f>VLOOKUP(BD_Soumission!$C206,Tableau12[],2,FALSE)</f>
        <v>#N/A</v>
      </c>
      <c r="H206" s="273" t="e">
        <f>VLOOKUP(BD_Soumission!$G206,Tableau_client[],2,FALSE)</f>
        <v>#N/A</v>
      </c>
      <c r="I206" s="273" t="e">
        <f>VLOOKUP(BD_Soumission!$G206,Tableau_client[],3,FALSE)</f>
        <v>#N/A</v>
      </c>
      <c r="J206" s="273" t="e">
        <f>VLOOKUP(BD_Soumission!$G206,Tableau_client[],4,FALSE)</f>
        <v>#N/A</v>
      </c>
      <c r="K206" s="273" t="e">
        <f>VLOOKUP(BD_Soumission!$G206,Tableau_client[],6,FALSE)</f>
        <v>#N/A</v>
      </c>
      <c r="L206" s="273" t="e">
        <f>VLOOKUP(BD_Soumission!$C206,Tableau12[],44,FALSE)</f>
        <v>#N/A</v>
      </c>
      <c r="M206" s="273" t="e">
        <f>VLOOKUP(BD_Soumission!$C206,Tableau12[],45,FALSE)</f>
        <v>#N/A</v>
      </c>
      <c r="N206" s="273" t="e">
        <f>VLOOKUP(BD_Soumission!$G206,Tableau_client[],5,FALSE)</f>
        <v>#N/A</v>
      </c>
      <c r="O206" s="273" t="e">
        <f>VLOOKUP(BD_Soumission!$G206,Tableau_client[],7,FALSE)</f>
        <v>#N/A</v>
      </c>
      <c r="P206" s="273" t="e">
        <f>VLOOKUP(BD_Soumission!$C206,Tableau12[],7,FALSE)</f>
        <v>#N/A</v>
      </c>
      <c r="Q206" s="273" t="e">
        <f>VLOOKUP(BD_Soumission!$C206,Tableau12[],8,FALSE)</f>
        <v>#N/A</v>
      </c>
      <c r="R206" s="286"/>
      <c r="S206" s="273" t="e">
        <f>VLOOKUP(BD_Soumission!$C206,Tableau12[],3,FALSE)</f>
        <v>#N/A</v>
      </c>
      <c r="T206" s="285"/>
      <c r="U206" s="273"/>
      <c r="V206" s="273"/>
      <c r="W206" s="273"/>
      <c r="X206" s="273"/>
      <c r="Y206" s="273" t="str">
        <f>IF(BD_Soumission!$U206&gt;0,(BD_Soumission!$X206-BD_Soumission!$W206)*24,"")</f>
        <v/>
      </c>
      <c r="Z206" s="264"/>
      <c r="AA206" s="290" t="str">
        <f>IF(BD_Soumission!$U206&gt;0,BD_Soumission!$Z206*BD_Soumission!$Y206,"")</f>
        <v/>
      </c>
      <c r="AB206" s="285"/>
      <c r="AC206" s="273"/>
      <c r="AD206" s="273"/>
      <c r="AE206" s="273"/>
      <c r="AF206" s="273"/>
      <c r="AG206" s="273" t="str">
        <f>IF(BD_Soumission!$AC206&gt;0,(BD_Soumission!$AF206-BD_Soumission!$AE206)*24,"")</f>
        <v/>
      </c>
      <c r="AH206" s="125"/>
      <c r="AI206" s="290" t="str">
        <f>IF(BD_Soumission!$AC206&gt;0,BD_Soumission!$AH206*BD_Soumission!$AG206,"")</f>
        <v/>
      </c>
      <c r="AJ206" s="285"/>
      <c r="AK206" s="273"/>
      <c r="AL206" s="273"/>
      <c r="AM206" s="273"/>
      <c r="AN206" s="273"/>
      <c r="AO206" s="273"/>
      <c r="AP206" s="125"/>
      <c r="AQ206" s="290">
        <f>IF(BD_Soumission!$AK206&gt;0,IF(BD_Soumission!$AL206&gt;0,BD_Soumission!$AO206*BD_Soumission!$AL206*BD_Soumission!$AP206,BD_Soumission!$AO206*BD_Soumission!$AP206),0)</f>
        <v>0</v>
      </c>
      <c r="AR206" s="285"/>
      <c r="AS206" s="273"/>
      <c r="AT206" s="273"/>
      <c r="AU206" s="273"/>
      <c r="AV206" s="273"/>
      <c r="AW206" s="273" t="str">
        <f>IF(BD_Soumission!$AS206&gt;0,(BD_Soumission!$AV206-BD_Soumission!$AU206)*24,"")</f>
        <v/>
      </c>
      <c r="AX206" s="125"/>
      <c r="AY206" s="290">
        <f>IF(BD_Soumission!$AS206&gt;0,IF(BD_Soumission!$AT206&gt;0,BD_Soumission!$AW206*BD_Soumission!$AT206*BD_Soumission!$AX206,BD_Soumission!$AW206*BD_Soumission!$AX206),0)</f>
        <v>0</v>
      </c>
      <c r="AZ206" s="285"/>
      <c r="BA206" s="273"/>
      <c r="BB206" s="273"/>
      <c r="BC206" s="273"/>
      <c r="BD206" s="273"/>
      <c r="BE206" s="273"/>
      <c r="BF206" s="125"/>
      <c r="BG206" s="290">
        <f>IF(BD_Soumission!$BA206&gt;0,IF(BD_Soumission!$BB206&gt;0,BD_Soumission!$BE206*BD_Soumission!$BB206*BD_Soumission!$BF206,BD_Soumission!$BE206*BD_Soumission!$BF206),0)</f>
        <v>0</v>
      </c>
      <c r="BH206" s="285"/>
      <c r="BI206" s="273"/>
      <c r="BJ206" s="273"/>
      <c r="BK206" s="273"/>
      <c r="BL206" s="273"/>
      <c r="BM206" s="273" t="str">
        <f>IF(BD_Soumission!$BI206&gt;0,(BD_Soumission!$BL206-BD_Soumission!$BK206)*24,"")</f>
        <v/>
      </c>
      <c r="BN206" s="125"/>
      <c r="BO206" s="290">
        <f>IF(BD_Soumission!$BI206&gt;0,IF(BD_Soumission!$BJ206&gt;0,BD_Soumission!$BM206*BD_Soumission!$BJ206*BD_Soumission!$BN206,BD_Soumission!$BM206*BD_Soumission!$BN206),0)</f>
        <v>0</v>
      </c>
      <c r="BP206" s="285"/>
      <c r="BQ206" s="273"/>
      <c r="BR206" s="273"/>
      <c r="BS206" s="273"/>
      <c r="BT206" s="273"/>
      <c r="BU206" s="273" t="str">
        <f>IF(BD_Soumission!$BQ206&gt;0,(BD_Soumission!$BT206-BD_Soumission!$BS206)*24,"")</f>
        <v/>
      </c>
      <c r="BV206" s="125"/>
      <c r="BW206" s="290" t="str">
        <f>IF(BD_Soumission!$BR206&gt;0,BD_Soumission!$BR206*BD_Soumission!$BU206*BD_Soumission!$BV206,IF(BD_Soumission!$BQ206&gt;0,BD_Soumission!$BU206*BD_Soumission!$BV206,""))</f>
        <v/>
      </c>
      <c r="BX206" s="285"/>
      <c r="BY206" s="273"/>
      <c r="BZ206" s="273"/>
      <c r="CA206" s="273"/>
      <c r="CB206" s="273"/>
      <c r="CC206" s="273" t="str">
        <f>IF(BD_Soumission!$BY206&gt;0,(BD_Soumission!$CB206-BD_Soumission!$CA206)*24,"")</f>
        <v/>
      </c>
      <c r="CD206" s="125"/>
      <c r="CE206" s="290" t="str">
        <f>IF(BD_Soumission!$BZ206&gt;0,BD_Soumission!$BZ206*BD_Soumission!$CC206*BD_Soumission!$CD206,IF(BD_Soumission!$BY206&gt;0,BD_Soumission!$CC206*BD_Soumission!$CD206,""))</f>
        <v/>
      </c>
      <c r="CF206" s="285"/>
      <c r="CG206" s="273"/>
      <c r="CH206" s="273"/>
      <c r="CI206" s="273"/>
      <c r="CJ206" s="273"/>
      <c r="CK206" s="273" t="str">
        <f>IF(BD_Soumission!$CG206&gt;0,(BD_Soumission!$CJ206-BD_Soumission!$CI206)*24,"")</f>
        <v/>
      </c>
      <c r="CL206" s="125"/>
      <c r="CM206" s="290">
        <f>IF(BD_Soumission!$CG206&gt;0,IF(BD_Soumission!$CH206&gt;0,BD_Soumission!$CK206*BD_Soumission!$CH206*BD_Soumission!$CL206,BD_Soumission!$CK206*BD_Soumission!$CL206),0)</f>
        <v>0</v>
      </c>
      <c r="CN206" s="285"/>
      <c r="CO206" s="273"/>
      <c r="CP206" s="273"/>
      <c r="CQ206" s="273"/>
      <c r="CR206" s="273"/>
      <c r="CS206" s="273" t="str">
        <f>IF(BD_Soumission!$CO206&gt;0,(BD_Soumission!$CR206-BD_Soumission!$CQ206)*24,"")</f>
        <v/>
      </c>
      <c r="CT206" s="125"/>
      <c r="CU206" s="290">
        <f>IF(BD_Soumission!$CO206&gt;0,IF(BD_Soumission!$CP206&gt;0,BD_Soumission!$CS206*BD_Soumission!$CP206*BD_Soumission!$CT206,BD_Soumission!$CS206*BD_Soumission!$CT206),0)</f>
        <v>0</v>
      </c>
      <c r="CV206" s="285"/>
      <c r="CW206" s="273"/>
      <c r="CX206" s="273"/>
      <c r="CY206" s="273"/>
      <c r="CZ206" s="273"/>
      <c r="DA206" s="273" t="str">
        <f>IF(BD_Soumission!$CW206&gt;0,(BD_Soumission!$CZ206-BD_Soumission!$CY206)*24,"")</f>
        <v/>
      </c>
      <c r="DB206" s="125"/>
      <c r="DC206" s="290">
        <f>IF(BD_Soumission!$CW206&gt;0,IF(BD_Soumission!$CX206&gt;0,BD_Soumission!$DA206*BD_Soumission!$CX206*BD_Soumission!$DB206,BD_Soumission!$DA206*BD_Soumission!$DB206),0)</f>
        <v>0</v>
      </c>
      <c r="DD206" s="285"/>
      <c r="DE206" s="273"/>
      <c r="DF206" s="273"/>
      <c r="DG206" s="273"/>
      <c r="DH206" s="273"/>
      <c r="DI206" s="273" t="str">
        <f>IF(BD_Soumission!$DE206&gt;0,(BD_Soumission!$DH206-BD_Soumission!$DG206)*24,"")</f>
        <v/>
      </c>
      <c r="DJ206" s="125"/>
      <c r="DK206" s="290">
        <f>IF(BD_Soumission!$DE206&gt;0,IF(BD_Soumission!$DF206&gt;0,BD_Soumission!$DI206*BD_Soumission!$DF206*BD_Soumission!$DJ206,BD_Soumission!$DI206*BD_Soumission!$DJ206),0)</f>
        <v>0</v>
      </c>
      <c r="DL206" s="285"/>
      <c r="DM206" s="273"/>
      <c r="DN206" s="273"/>
      <c r="DO206" s="273"/>
      <c r="DP206" s="273"/>
      <c r="DQ206" s="273" t="str">
        <f>IF(BD_Soumission!$DM206&gt;0,(BD_Soumission!$DP206-BD_Soumission!$DO206)*24,"")</f>
        <v/>
      </c>
      <c r="DR206" s="125"/>
      <c r="DS206" s="290">
        <f>IF(BD_Soumission!$DM206&gt;0,IF(BD_Soumission!$DN206&gt;0,BD_Soumission!$DQ206*BD_Soumission!$DN206*BD_Soumission!$DR206,BD_Soumission!$DQ206*BD_Soumission!$DR206),0)</f>
        <v>0</v>
      </c>
      <c r="DT206" s="285"/>
      <c r="DU206" s="273"/>
      <c r="DV206" s="273"/>
      <c r="DW206" s="273"/>
      <c r="DX206" s="273"/>
      <c r="DY206" s="273" t="str">
        <f>IF(BD_Soumission!$DU206&gt;0,(BD_Soumission!$DX206-BD_Soumission!$DW206)*24,"")</f>
        <v/>
      </c>
      <c r="DZ206" s="125"/>
      <c r="EA206" s="290">
        <f>IF(BD_Soumission!$DU206&gt;0,IF(BD_Soumission!$DV206&gt;0,BD_Soumission!$DY206*BD_Soumission!$DV206*BD_Soumission!$DZ206,BD_Soumission!$DY206*BD_Soumission!$DZ206),0)</f>
        <v>0</v>
      </c>
      <c r="EB206" s="273"/>
      <c r="EC206" s="273"/>
      <c r="ED206" s="273"/>
      <c r="EE206" s="290">
        <f>BD_Soumission!$ED206*BD_Soumission!$EC206</f>
        <v>0</v>
      </c>
      <c r="EF206" s="273"/>
      <c r="EG206" s="273"/>
      <c r="EH206" s="273"/>
      <c r="EI206" s="290">
        <f>BD_Soumission!$EH206*BD_Soumission!$EG206</f>
        <v>0</v>
      </c>
      <c r="EJ206" s="273"/>
      <c r="EK206" s="273"/>
      <c r="EL206" s="273"/>
      <c r="EM206" s="290">
        <f>BD_Soumission!$EL206*BD_Soumission!$EK206</f>
        <v>0</v>
      </c>
      <c r="EN206" s="273"/>
      <c r="EO206" s="273"/>
      <c r="EP206" s="273"/>
      <c r="EQ206" s="290">
        <f>BD_Soumission!$EP206*BD_Soumission!$EO206</f>
        <v>0</v>
      </c>
      <c r="ER206" s="273"/>
      <c r="ES206" s="273"/>
      <c r="ET206" s="290" t="str">
        <f>IF(BD_Soumission!$ER206="","",BD_Soumission!$ES206*BD_Soumission!$ER206)</f>
        <v/>
      </c>
      <c r="EU206" s="273"/>
      <c r="EV206" s="273"/>
      <c r="EW206" s="290">
        <f>BD_Soumission!$EU206*0.09975</f>
        <v>0</v>
      </c>
      <c r="EX206" s="273"/>
      <c r="EY206" s="292" t="e">
        <f>VLOOKUP(BD_Soumission!$C206,Tableau12[],9,FALSE)</f>
        <v>#N/A</v>
      </c>
      <c r="EZ206" s="273"/>
    </row>
    <row r="207" spans="1:156" ht="18.75">
      <c r="D207" s="75"/>
      <c r="E207" t="e">
        <f>VLOOKUP(BD_Soumission!$C207,Tableau12[],6,FALSE)</f>
        <v>#N/A</v>
      </c>
      <c r="F207" t="e">
        <f>VLOOKUP(BD_Soumission!$C207,Tableau12[],93,FALSE)</f>
        <v>#N/A</v>
      </c>
      <c r="G207" t="e">
        <f>VLOOKUP(BD_Soumission!$C207,Tableau12[],2,FALSE)</f>
        <v>#N/A</v>
      </c>
      <c r="H207" t="e">
        <f>VLOOKUP(BD_Soumission!$G207,Tableau_client[],2,FALSE)</f>
        <v>#N/A</v>
      </c>
      <c r="I207" t="e">
        <f>VLOOKUP(BD_Soumission!$G207,Tableau_client[],3,FALSE)</f>
        <v>#N/A</v>
      </c>
      <c r="J207" t="e">
        <f>VLOOKUP(BD_Soumission!$G207,Tableau_client[],4,FALSE)</f>
        <v>#N/A</v>
      </c>
      <c r="K207" t="e">
        <f>VLOOKUP(BD_Soumission!$G207,Tableau_client[],6,FALSE)</f>
        <v>#N/A</v>
      </c>
      <c r="L207" t="e">
        <f>VLOOKUP(BD_Soumission!$C207,Tableau12[],44,FALSE)</f>
        <v>#N/A</v>
      </c>
      <c r="M207" t="e">
        <f>VLOOKUP(BD_Soumission!$C207,Tableau12[],45,FALSE)</f>
        <v>#N/A</v>
      </c>
      <c r="N207" t="e">
        <f>VLOOKUP(BD_Soumission!$G207,Tableau_client[],5,FALSE)</f>
        <v>#N/A</v>
      </c>
      <c r="O207" t="e">
        <f>VLOOKUP(BD_Soumission!$G207,Tableau_client[],7,FALSE)</f>
        <v>#N/A</v>
      </c>
      <c r="P207" t="e">
        <f>VLOOKUP(BD_Soumission!$C207,Tableau12[],7,FALSE)</f>
        <v>#N/A</v>
      </c>
      <c r="Q207" t="e">
        <f>VLOOKUP(BD_Soumission!$C207,Tableau12[],8,FALSE)</f>
        <v>#N/A</v>
      </c>
      <c r="R207" s="30"/>
      <c r="S207" t="e">
        <f>VLOOKUP(BD_Soumission!$C207,Tableau12[],3,FALSE)</f>
        <v>#N/A</v>
      </c>
      <c r="T207" s="75"/>
      <c r="Y207" t="str">
        <f>IF(BD_Soumission!$U207&gt;0,(BD_Soumission!$X207-BD_Soumission!$W207)*24,"")</f>
        <v/>
      </c>
      <c r="Z207" s="264"/>
      <c r="AA207" s="122" t="str">
        <f>IF(BD_Soumission!$U207&gt;0,BD_Soumission!$Z207*BD_Soumission!$Y207,"")</f>
        <v/>
      </c>
      <c r="AB207" s="75"/>
      <c r="AG207" t="str">
        <f>IF(BD_Soumission!$AC207&gt;0,(BD_Soumission!$AF207-BD_Soumission!$AE207)*24,"")</f>
        <v/>
      </c>
      <c r="AH207" s="125"/>
      <c r="AI207" s="122" t="str">
        <f>IF(BD_Soumission!$AC207&gt;0,BD_Soumission!$AH207*BD_Soumission!$AG207,"")</f>
        <v/>
      </c>
      <c r="AJ207" s="75"/>
      <c r="AP207" s="125"/>
      <c r="AQ207" s="122">
        <f>IF(BD_Soumission!$AK207&gt;0,IF(BD_Soumission!$AL207&gt;0,BD_Soumission!$AO207*BD_Soumission!$AL207*BD_Soumission!$AP207,BD_Soumission!$AO207*BD_Soumission!$AP207),0)</f>
        <v>0</v>
      </c>
      <c r="AR207" s="75"/>
      <c r="AW207" t="str">
        <f>IF(BD_Soumission!$AS207&gt;0,(BD_Soumission!$AV207-BD_Soumission!$AU207)*24,"")</f>
        <v/>
      </c>
      <c r="AX207" s="125"/>
      <c r="AY207" s="122">
        <f>IF(BD_Soumission!$AS207&gt;0,IF(BD_Soumission!$AT207&gt;0,BD_Soumission!$AW207*BD_Soumission!$AT207*BD_Soumission!$AX207,BD_Soumission!$AW207*BD_Soumission!$AX207),0)</f>
        <v>0</v>
      </c>
      <c r="AZ207" s="75"/>
      <c r="BF207" s="125"/>
      <c r="BG207" s="122">
        <f>IF(BD_Soumission!$BA207&gt;0,IF(BD_Soumission!$BB207&gt;0,BD_Soumission!$BE207*BD_Soumission!$BB207*BD_Soumission!$BF207,BD_Soumission!$BE207*BD_Soumission!$BF207),0)</f>
        <v>0</v>
      </c>
      <c r="BH207" s="75"/>
      <c r="BM207" t="str">
        <f>IF(BD_Soumission!$BI207&gt;0,(BD_Soumission!$BL207-BD_Soumission!$BK207)*24,"")</f>
        <v/>
      </c>
      <c r="BN207" s="125"/>
      <c r="BO207" s="122">
        <f>IF(BD_Soumission!$BI207&gt;0,IF(BD_Soumission!$BJ207&gt;0,BD_Soumission!$BM207*BD_Soumission!$BJ207*BD_Soumission!$BN207,BD_Soumission!$BM207*BD_Soumission!$BN207),0)</f>
        <v>0</v>
      </c>
      <c r="BP207" s="75"/>
      <c r="BU207" t="str">
        <f>IF(BD_Soumission!$BQ207&gt;0,(BD_Soumission!$BT207-BD_Soumission!$BS207)*24,"")</f>
        <v/>
      </c>
      <c r="BV207" s="125"/>
      <c r="BW207" s="122" t="str">
        <f>IF(BD_Soumission!$BR207&gt;0,BD_Soumission!$BR207*BD_Soumission!$BU207*BD_Soumission!$BV207,IF(BD_Soumission!$BQ207&gt;0,BD_Soumission!$BU207*BD_Soumission!$BV207,""))</f>
        <v/>
      </c>
      <c r="BX207" s="75"/>
      <c r="CC207" t="str">
        <f>IF(BD_Soumission!$BY207&gt;0,(BD_Soumission!$CB207-BD_Soumission!$CA207)*24,"")</f>
        <v/>
      </c>
      <c r="CD207" s="125"/>
      <c r="CE207" s="122" t="str">
        <f>IF(BD_Soumission!$BZ207&gt;0,BD_Soumission!$BZ207*BD_Soumission!$CC207*BD_Soumission!$CD207,IF(BD_Soumission!$BY207&gt;0,BD_Soumission!$CC207*BD_Soumission!$CD207,""))</f>
        <v/>
      </c>
      <c r="CF207" s="75"/>
      <c r="CK207" t="str">
        <f>IF(BD_Soumission!$CG207&gt;0,(BD_Soumission!$CJ207-BD_Soumission!$CI207)*24,"")</f>
        <v/>
      </c>
      <c r="CL207" s="125"/>
      <c r="CM207" s="122">
        <f>IF(BD_Soumission!$CG207&gt;0,IF(BD_Soumission!$CH207&gt;0,BD_Soumission!$CK207*BD_Soumission!$CH207*BD_Soumission!$CL207,BD_Soumission!$CK207*BD_Soumission!$CL207),0)</f>
        <v>0</v>
      </c>
      <c r="CN207" s="75"/>
      <c r="CS207" t="str">
        <f>IF(BD_Soumission!$CO207&gt;0,(BD_Soumission!$CR207-BD_Soumission!$CQ207)*24,"")</f>
        <v/>
      </c>
      <c r="CT207" s="125"/>
      <c r="CU207" s="122">
        <f>IF(BD_Soumission!$CO207&gt;0,IF(BD_Soumission!$CP207&gt;0,BD_Soumission!$CS207*BD_Soumission!$CP207*BD_Soumission!$CT207,BD_Soumission!$CS207*BD_Soumission!$CT207),0)</f>
        <v>0</v>
      </c>
      <c r="CV207" s="75"/>
      <c r="DA207" t="str">
        <f>IF(BD_Soumission!$CW207&gt;0,(BD_Soumission!$CZ207-BD_Soumission!$CY207)*24,"")</f>
        <v/>
      </c>
      <c r="DB207" s="125"/>
      <c r="DC207" s="122">
        <f>IF(BD_Soumission!$CW207&gt;0,IF(BD_Soumission!$CX207&gt;0,BD_Soumission!$DA207*BD_Soumission!$CX207*BD_Soumission!$DB207,BD_Soumission!$DA207*BD_Soumission!$DB207),0)</f>
        <v>0</v>
      </c>
      <c r="DD207" s="75"/>
      <c r="DI207" t="str">
        <f>IF(BD_Soumission!$DE207&gt;0,(BD_Soumission!$DH207-BD_Soumission!$DG207)*24,"")</f>
        <v/>
      </c>
      <c r="DJ207" s="125"/>
      <c r="DK207" s="122">
        <f>IF(BD_Soumission!$DE207&gt;0,IF(BD_Soumission!$DF207&gt;0,BD_Soumission!$DI207*BD_Soumission!$DF207*BD_Soumission!$DJ207,BD_Soumission!$DI207*BD_Soumission!$DJ207),0)</f>
        <v>0</v>
      </c>
      <c r="DL207" s="75"/>
      <c r="DQ207" t="str">
        <f>IF(BD_Soumission!$DM207&gt;0,(BD_Soumission!$DP207-BD_Soumission!$DO207)*24,"")</f>
        <v/>
      </c>
      <c r="DR207" s="125"/>
      <c r="DS207" s="122">
        <f>IF(BD_Soumission!$DM207&gt;0,IF(BD_Soumission!$DN207&gt;0,BD_Soumission!$DQ207*BD_Soumission!$DN207*BD_Soumission!$DR207,BD_Soumission!$DQ207*BD_Soumission!$DR207),0)</f>
        <v>0</v>
      </c>
      <c r="DT207" s="75"/>
      <c r="DY207" t="str">
        <f>IF(BD_Soumission!$DU207&gt;0,(BD_Soumission!$DX207-BD_Soumission!$DW207)*24,"")</f>
        <v/>
      </c>
      <c r="DZ207" s="125"/>
      <c r="EA207" s="122">
        <f>IF(BD_Soumission!$DU207&gt;0,IF(BD_Soumission!$DV207&gt;0,BD_Soumission!$DY207*BD_Soumission!$DV207*BD_Soumission!$DZ207,BD_Soumission!$DY207*BD_Soumission!$DZ207),0)</f>
        <v>0</v>
      </c>
      <c r="EE207" s="122">
        <f>BD_Soumission!$ED207*BD_Soumission!$EC207</f>
        <v>0</v>
      </c>
      <c r="EI207" s="122">
        <f>BD_Soumission!$EH207*BD_Soumission!$EG207</f>
        <v>0</v>
      </c>
      <c r="EM207" s="122">
        <f>BD_Soumission!$EL207*BD_Soumission!$EK207</f>
        <v>0</v>
      </c>
      <c r="EQ207" s="122">
        <f>BD_Soumission!$EP207*BD_Soumission!$EO207</f>
        <v>0</v>
      </c>
      <c r="ET207" s="122" t="str">
        <f>IF(BD_Soumission!$ER207="","",BD_Soumission!$ES207*BD_Soumission!$ER207)</f>
        <v/>
      </c>
      <c r="EW207" s="122">
        <f>BD_Soumission!$EU207*0.09975</f>
        <v>0</v>
      </c>
      <c r="EY207" s="47" t="e">
        <f>VLOOKUP(BD_Soumission!$C207,Tableau12[],9,FALSE)</f>
        <v>#N/A</v>
      </c>
    </row>
    <row r="208" spans="1:156" ht="18.75">
      <c r="A208" s="273"/>
      <c r="B208" s="273"/>
      <c r="C208" s="273"/>
      <c r="D208" s="285"/>
      <c r="E208" s="273" t="e">
        <f>VLOOKUP(BD_Soumission!$C208,Tableau12[],6,FALSE)</f>
        <v>#N/A</v>
      </c>
      <c r="F208" s="273" t="e">
        <f>VLOOKUP(BD_Soumission!$C208,Tableau12[],93,FALSE)</f>
        <v>#N/A</v>
      </c>
      <c r="G208" s="273" t="e">
        <f>VLOOKUP(BD_Soumission!$C208,Tableau12[],2,FALSE)</f>
        <v>#N/A</v>
      </c>
      <c r="H208" s="273" t="e">
        <f>VLOOKUP(BD_Soumission!$G208,Tableau_client[],2,FALSE)</f>
        <v>#N/A</v>
      </c>
      <c r="I208" s="273" t="e">
        <f>VLOOKUP(BD_Soumission!$G208,Tableau_client[],3,FALSE)</f>
        <v>#N/A</v>
      </c>
      <c r="J208" s="273" t="e">
        <f>VLOOKUP(BD_Soumission!$G208,Tableau_client[],4,FALSE)</f>
        <v>#N/A</v>
      </c>
      <c r="K208" s="273" t="e">
        <f>VLOOKUP(BD_Soumission!$G208,Tableau_client[],6,FALSE)</f>
        <v>#N/A</v>
      </c>
      <c r="L208" s="273" t="e">
        <f>VLOOKUP(BD_Soumission!$C208,Tableau12[],44,FALSE)</f>
        <v>#N/A</v>
      </c>
      <c r="M208" s="273" t="e">
        <f>VLOOKUP(BD_Soumission!$C208,Tableau12[],45,FALSE)</f>
        <v>#N/A</v>
      </c>
      <c r="N208" s="273" t="e">
        <f>VLOOKUP(BD_Soumission!$G208,Tableau_client[],5,FALSE)</f>
        <v>#N/A</v>
      </c>
      <c r="O208" s="273" t="e">
        <f>VLOOKUP(BD_Soumission!$G208,Tableau_client[],7,FALSE)</f>
        <v>#N/A</v>
      </c>
      <c r="P208" s="273" t="e">
        <f>VLOOKUP(BD_Soumission!$C208,Tableau12[],7,FALSE)</f>
        <v>#N/A</v>
      </c>
      <c r="Q208" s="273" t="e">
        <f>VLOOKUP(BD_Soumission!$C208,Tableau12[],8,FALSE)</f>
        <v>#N/A</v>
      </c>
      <c r="R208" s="286"/>
      <c r="S208" s="273" t="e">
        <f>VLOOKUP(BD_Soumission!$C208,Tableau12[],3,FALSE)</f>
        <v>#N/A</v>
      </c>
      <c r="T208" s="285"/>
      <c r="U208" s="273"/>
      <c r="V208" s="273"/>
      <c r="W208" s="273"/>
      <c r="X208" s="273"/>
      <c r="Y208" s="273" t="str">
        <f>IF(BD_Soumission!$U208&gt;0,(BD_Soumission!$X208-BD_Soumission!$W208)*24,"")</f>
        <v/>
      </c>
      <c r="Z208" s="264"/>
      <c r="AA208" s="290" t="str">
        <f>IF(BD_Soumission!$U208&gt;0,BD_Soumission!$Z208*BD_Soumission!$Y208,"")</f>
        <v/>
      </c>
      <c r="AB208" s="285"/>
      <c r="AC208" s="273"/>
      <c r="AD208" s="273"/>
      <c r="AE208" s="273"/>
      <c r="AF208" s="273"/>
      <c r="AG208" s="273" t="str">
        <f>IF(BD_Soumission!$AC208&gt;0,(BD_Soumission!$AF208-BD_Soumission!$AE208)*24,"")</f>
        <v/>
      </c>
      <c r="AH208" s="125"/>
      <c r="AI208" s="290" t="str">
        <f>IF(BD_Soumission!$AC208&gt;0,BD_Soumission!$AH208*BD_Soumission!$AG208,"")</f>
        <v/>
      </c>
      <c r="AJ208" s="285"/>
      <c r="AK208" s="273"/>
      <c r="AL208" s="273"/>
      <c r="AM208" s="273"/>
      <c r="AN208" s="273"/>
      <c r="AO208" s="273"/>
      <c r="AP208" s="125"/>
      <c r="AQ208" s="290">
        <f>IF(BD_Soumission!$AK208&gt;0,IF(BD_Soumission!$AL208&gt;0,BD_Soumission!$AO208*BD_Soumission!$AL208*BD_Soumission!$AP208,BD_Soumission!$AO208*BD_Soumission!$AP208),0)</f>
        <v>0</v>
      </c>
      <c r="AR208" s="285"/>
      <c r="AS208" s="273"/>
      <c r="AT208" s="273"/>
      <c r="AU208" s="273"/>
      <c r="AV208" s="273"/>
      <c r="AW208" s="273" t="str">
        <f>IF(BD_Soumission!$AS208&gt;0,(BD_Soumission!$AV208-BD_Soumission!$AU208)*24,"")</f>
        <v/>
      </c>
      <c r="AX208" s="125"/>
      <c r="AY208" s="290">
        <f>IF(BD_Soumission!$AS208&gt;0,IF(BD_Soumission!$AT208&gt;0,BD_Soumission!$AW208*BD_Soumission!$AT208*BD_Soumission!$AX208,BD_Soumission!$AW208*BD_Soumission!$AX208),0)</f>
        <v>0</v>
      </c>
      <c r="AZ208" s="285"/>
      <c r="BA208" s="273"/>
      <c r="BB208" s="273"/>
      <c r="BC208" s="273"/>
      <c r="BD208" s="273"/>
      <c r="BE208" s="273"/>
      <c r="BF208" s="125"/>
      <c r="BG208" s="290">
        <f>IF(BD_Soumission!$BA208&gt;0,IF(BD_Soumission!$BB208&gt;0,BD_Soumission!$BE208*BD_Soumission!$BB208*BD_Soumission!$BF208,BD_Soumission!$BE208*BD_Soumission!$BF208),0)</f>
        <v>0</v>
      </c>
      <c r="BH208" s="285"/>
      <c r="BI208" s="273"/>
      <c r="BJ208" s="273"/>
      <c r="BK208" s="273"/>
      <c r="BL208" s="273"/>
      <c r="BM208" s="273" t="str">
        <f>IF(BD_Soumission!$BI208&gt;0,(BD_Soumission!$BL208-BD_Soumission!$BK208)*24,"")</f>
        <v/>
      </c>
      <c r="BN208" s="125"/>
      <c r="BO208" s="290">
        <f>IF(BD_Soumission!$BI208&gt;0,IF(BD_Soumission!$BJ208&gt;0,BD_Soumission!$BM208*BD_Soumission!$BJ208*BD_Soumission!$BN208,BD_Soumission!$BM208*BD_Soumission!$BN208),0)</f>
        <v>0</v>
      </c>
      <c r="BP208" s="285"/>
      <c r="BQ208" s="273"/>
      <c r="BR208" s="273"/>
      <c r="BS208" s="273"/>
      <c r="BT208" s="273"/>
      <c r="BU208" s="273" t="str">
        <f>IF(BD_Soumission!$BQ208&gt;0,(BD_Soumission!$BT208-BD_Soumission!$BS208)*24,"")</f>
        <v/>
      </c>
      <c r="BV208" s="125"/>
      <c r="BW208" s="290" t="str">
        <f>IF(BD_Soumission!$BR208&gt;0,BD_Soumission!$BR208*BD_Soumission!$BU208*BD_Soumission!$BV208,IF(BD_Soumission!$BQ208&gt;0,BD_Soumission!$BU208*BD_Soumission!$BV208,""))</f>
        <v/>
      </c>
      <c r="BX208" s="285"/>
      <c r="BY208" s="273"/>
      <c r="BZ208" s="273"/>
      <c r="CA208" s="273"/>
      <c r="CB208" s="273"/>
      <c r="CC208" s="273" t="str">
        <f>IF(BD_Soumission!$BY208&gt;0,(BD_Soumission!$CB208-BD_Soumission!$CA208)*24,"")</f>
        <v/>
      </c>
      <c r="CD208" s="125"/>
      <c r="CE208" s="290" t="str">
        <f>IF(BD_Soumission!$BZ208&gt;0,BD_Soumission!$BZ208*BD_Soumission!$CC208*BD_Soumission!$CD208,IF(BD_Soumission!$BY208&gt;0,BD_Soumission!$CC208*BD_Soumission!$CD208,""))</f>
        <v/>
      </c>
      <c r="CF208" s="285"/>
      <c r="CG208" s="273"/>
      <c r="CH208" s="273"/>
      <c r="CI208" s="273"/>
      <c r="CJ208" s="273"/>
      <c r="CK208" s="273" t="str">
        <f>IF(BD_Soumission!$CG208&gt;0,(BD_Soumission!$CJ208-BD_Soumission!$CI208)*24,"")</f>
        <v/>
      </c>
      <c r="CL208" s="125"/>
      <c r="CM208" s="290">
        <f>IF(BD_Soumission!$CG208&gt;0,IF(BD_Soumission!$CH208&gt;0,BD_Soumission!$CK208*BD_Soumission!$CH208*BD_Soumission!$CL208,BD_Soumission!$CK208*BD_Soumission!$CL208),0)</f>
        <v>0</v>
      </c>
      <c r="CN208" s="285"/>
      <c r="CO208" s="273"/>
      <c r="CP208" s="273"/>
      <c r="CQ208" s="273"/>
      <c r="CR208" s="273"/>
      <c r="CS208" s="273" t="str">
        <f>IF(BD_Soumission!$CO208&gt;0,(BD_Soumission!$CR208-BD_Soumission!$CQ208)*24,"")</f>
        <v/>
      </c>
      <c r="CT208" s="125"/>
      <c r="CU208" s="290">
        <f>IF(BD_Soumission!$CO208&gt;0,IF(BD_Soumission!$CP208&gt;0,BD_Soumission!$CS208*BD_Soumission!$CP208*BD_Soumission!$CT208,BD_Soumission!$CS208*BD_Soumission!$CT208),0)</f>
        <v>0</v>
      </c>
      <c r="CV208" s="285"/>
      <c r="CW208" s="273"/>
      <c r="CX208" s="273"/>
      <c r="CY208" s="273"/>
      <c r="CZ208" s="273"/>
      <c r="DA208" s="273" t="str">
        <f>IF(BD_Soumission!$CW208&gt;0,(BD_Soumission!$CZ208-BD_Soumission!$CY208)*24,"")</f>
        <v/>
      </c>
      <c r="DB208" s="125"/>
      <c r="DC208" s="290">
        <f>IF(BD_Soumission!$CW208&gt;0,IF(BD_Soumission!$CX208&gt;0,BD_Soumission!$DA208*BD_Soumission!$CX208*BD_Soumission!$DB208,BD_Soumission!$DA208*BD_Soumission!$DB208),0)</f>
        <v>0</v>
      </c>
      <c r="DD208" s="285"/>
      <c r="DE208" s="273"/>
      <c r="DF208" s="273"/>
      <c r="DG208" s="273"/>
      <c r="DH208" s="273"/>
      <c r="DI208" s="273" t="str">
        <f>IF(BD_Soumission!$DE208&gt;0,(BD_Soumission!$DH208-BD_Soumission!$DG208)*24,"")</f>
        <v/>
      </c>
      <c r="DJ208" s="125"/>
      <c r="DK208" s="290">
        <f>IF(BD_Soumission!$DE208&gt;0,IF(BD_Soumission!$DF208&gt;0,BD_Soumission!$DI208*BD_Soumission!$DF208*BD_Soumission!$DJ208,BD_Soumission!$DI208*BD_Soumission!$DJ208),0)</f>
        <v>0</v>
      </c>
      <c r="DL208" s="285"/>
      <c r="DM208" s="273"/>
      <c r="DN208" s="273"/>
      <c r="DO208" s="273"/>
      <c r="DP208" s="273"/>
      <c r="DQ208" s="273" t="str">
        <f>IF(BD_Soumission!$DM208&gt;0,(BD_Soumission!$DP208-BD_Soumission!$DO208)*24,"")</f>
        <v/>
      </c>
      <c r="DR208" s="125"/>
      <c r="DS208" s="290">
        <f>IF(BD_Soumission!$DM208&gt;0,IF(BD_Soumission!$DN208&gt;0,BD_Soumission!$DQ208*BD_Soumission!$DN208*BD_Soumission!$DR208,BD_Soumission!$DQ208*BD_Soumission!$DR208),0)</f>
        <v>0</v>
      </c>
      <c r="DT208" s="285"/>
      <c r="DU208" s="273"/>
      <c r="DV208" s="273"/>
      <c r="DW208" s="273"/>
      <c r="DX208" s="273"/>
      <c r="DY208" s="273" t="str">
        <f>IF(BD_Soumission!$DU208&gt;0,(BD_Soumission!$DX208-BD_Soumission!$DW208)*24,"")</f>
        <v/>
      </c>
      <c r="DZ208" s="125"/>
      <c r="EA208" s="290">
        <f>IF(BD_Soumission!$DU208&gt;0,IF(BD_Soumission!$DV208&gt;0,BD_Soumission!$DY208*BD_Soumission!$DV208*BD_Soumission!$DZ208,BD_Soumission!$DY208*BD_Soumission!$DZ208),0)</f>
        <v>0</v>
      </c>
      <c r="EB208" s="273"/>
      <c r="EC208" s="273"/>
      <c r="ED208" s="273"/>
      <c r="EE208" s="290">
        <f>BD_Soumission!$ED208*BD_Soumission!$EC208</f>
        <v>0</v>
      </c>
      <c r="EF208" s="273"/>
      <c r="EG208" s="273"/>
      <c r="EH208" s="273"/>
      <c r="EI208" s="290">
        <f>BD_Soumission!$EH208*BD_Soumission!$EG208</f>
        <v>0</v>
      </c>
      <c r="EJ208" s="273"/>
      <c r="EK208" s="273"/>
      <c r="EL208" s="273"/>
      <c r="EM208" s="290">
        <f>BD_Soumission!$EL208*BD_Soumission!$EK208</f>
        <v>0</v>
      </c>
      <c r="EN208" s="273"/>
      <c r="EO208" s="273"/>
      <c r="EP208" s="273"/>
      <c r="EQ208" s="290">
        <f>BD_Soumission!$EP208*BD_Soumission!$EO208</f>
        <v>0</v>
      </c>
      <c r="ER208" s="273"/>
      <c r="ES208" s="273"/>
      <c r="ET208" s="290" t="str">
        <f>IF(BD_Soumission!$ER208="","",BD_Soumission!$ES208*BD_Soumission!$ER208)</f>
        <v/>
      </c>
      <c r="EU208" s="273"/>
      <c r="EV208" s="273"/>
      <c r="EW208" s="290">
        <f>BD_Soumission!$EU208*0.09975</f>
        <v>0</v>
      </c>
      <c r="EX208" s="273"/>
      <c r="EY208" s="292" t="e">
        <f>VLOOKUP(BD_Soumission!$C208,Tableau12[],9,FALSE)</f>
        <v>#N/A</v>
      </c>
      <c r="EZ208" s="273"/>
    </row>
    <row r="209" spans="1:156" ht="18.75">
      <c r="D209" s="75"/>
      <c r="E209" t="e">
        <f>VLOOKUP(BD_Soumission!$C209,Tableau12[],6,FALSE)</f>
        <v>#N/A</v>
      </c>
      <c r="F209" t="e">
        <f>VLOOKUP(BD_Soumission!$C209,Tableau12[],93,FALSE)</f>
        <v>#N/A</v>
      </c>
      <c r="G209" t="e">
        <f>VLOOKUP(BD_Soumission!$C209,Tableau12[],2,FALSE)</f>
        <v>#N/A</v>
      </c>
      <c r="H209" t="e">
        <f>VLOOKUP(BD_Soumission!$G209,Tableau_client[],2,FALSE)</f>
        <v>#N/A</v>
      </c>
      <c r="I209" t="e">
        <f>VLOOKUP(BD_Soumission!$G209,Tableau_client[],3,FALSE)</f>
        <v>#N/A</v>
      </c>
      <c r="J209" t="e">
        <f>VLOOKUP(BD_Soumission!$G209,Tableau_client[],4,FALSE)</f>
        <v>#N/A</v>
      </c>
      <c r="K209" t="e">
        <f>VLOOKUP(BD_Soumission!$G209,Tableau_client[],6,FALSE)</f>
        <v>#N/A</v>
      </c>
      <c r="L209" t="e">
        <f>VLOOKUP(BD_Soumission!$C209,Tableau12[],44,FALSE)</f>
        <v>#N/A</v>
      </c>
      <c r="M209" t="e">
        <f>VLOOKUP(BD_Soumission!$C209,Tableau12[],45,FALSE)</f>
        <v>#N/A</v>
      </c>
      <c r="N209" t="e">
        <f>VLOOKUP(BD_Soumission!$G209,Tableau_client[],5,FALSE)</f>
        <v>#N/A</v>
      </c>
      <c r="O209" t="e">
        <f>VLOOKUP(BD_Soumission!$G209,Tableau_client[],7,FALSE)</f>
        <v>#N/A</v>
      </c>
      <c r="P209" t="e">
        <f>VLOOKUP(BD_Soumission!$C209,Tableau12[],7,FALSE)</f>
        <v>#N/A</v>
      </c>
      <c r="Q209" t="e">
        <f>VLOOKUP(BD_Soumission!$C209,Tableau12[],8,FALSE)</f>
        <v>#N/A</v>
      </c>
      <c r="R209" s="30"/>
      <c r="S209" t="e">
        <f>VLOOKUP(BD_Soumission!$C209,Tableau12[],3,FALSE)</f>
        <v>#N/A</v>
      </c>
      <c r="T209" s="75"/>
      <c r="Y209" t="str">
        <f>IF(BD_Soumission!$U209&gt;0,(BD_Soumission!$X209-BD_Soumission!$W209)*24,"")</f>
        <v/>
      </c>
      <c r="Z209" s="264"/>
      <c r="AA209" s="122" t="str">
        <f>IF(BD_Soumission!$U209&gt;0,BD_Soumission!$Z209*BD_Soumission!$Y209,"")</f>
        <v/>
      </c>
      <c r="AB209" s="75"/>
      <c r="AG209" t="str">
        <f>IF(BD_Soumission!$AC209&gt;0,(BD_Soumission!$AF209-BD_Soumission!$AE209)*24,"")</f>
        <v/>
      </c>
      <c r="AH209" s="125"/>
      <c r="AI209" s="122" t="str">
        <f>IF(BD_Soumission!$AC209&gt;0,BD_Soumission!$AH209*BD_Soumission!$AG209,"")</f>
        <v/>
      </c>
      <c r="AJ209" s="75"/>
      <c r="AP209" s="125"/>
      <c r="AQ209" s="122">
        <f>IF(BD_Soumission!$AK209&gt;0,IF(BD_Soumission!$AL209&gt;0,BD_Soumission!$AO209*BD_Soumission!$AL209*BD_Soumission!$AP209,BD_Soumission!$AO209*BD_Soumission!$AP209),0)</f>
        <v>0</v>
      </c>
      <c r="AR209" s="75"/>
      <c r="AW209" t="str">
        <f>IF(BD_Soumission!$AS209&gt;0,(BD_Soumission!$AV209-BD_Soumission!$AU209)*24,"")</f>
        <v/>
      </c>
      <c r="AX209" s="125"/>
      <c r="AY209" s="122">
        <f>IF(BD_Soumission!$AS209&gt;0,IF(BD_Soumission!$AT209&gt;0,BD_Soumission!$AW209*BD_Soumission!$AT209*BD_Soumission!$AX209,BD_Soumission!$AW209*BD_Soumission!$AX209),0)</f>
        <v>0</v>
      </c>
      <c r="AZ209" s="75"/>
      <c r="BF209" s="125"/>
      <c r="BG209" s="122">
        <f>IF(BD_Soumission!$BA209&gt;0,IF(BD_Soumission!$BB209&gt;0,BD_Soumission!$BE209*BD_Soumission!$BB209*BD_Soumission!$BF209,BD_Soumission!$BE209*BD_Soumission!$BF209),0)</f>
        <v>0</v>
      </c>
      <c r="BH209" s="75"/>
      <c r="BM209" t="str">
        <f>IF(BD_Soumission!$BI209&gt;0,(BD_Soumission!$BL209-BD_Soumission!$BK209)*24,"")</f>
        <v/>
      </c>
      <c r="BN209" s="125"/>
      <c r="BO209" s="122">
        <f>IF(BD_Soumission!$BI209&gt;0,IF(BD_Soumission!$BJ209&gt;0,BD_Soumission!$BM209*BD_Soumission!$BJ209*BD_Soumission!$BN209,BD_Soumission!$BM209*BD_Soumission!$BN209),0)</f>
        <v>0</v>
      </c>
      <c r="BP209" s="75"/>
      <c r="BU209" t="str">
        <f>IF(BD_Soumission!$BQ209&gt;0,(BD_Soumission!$BT209-BD_Soumission!$BS209)*24,"")</f>
        <v/>
      </c>
      <c r="BV209" s="125"/>
      <c r="BW209" s="122" t="str">
        <f>IF(BD_Soumission!$BR209&gt;0,BD_Soumission!$BR209*BD_Soumission!$BU209*BD_Soumission!$BV209,IF(BD_Soumission!$BQ209&gt;0,BD_Soumission!$BU209*BD_Soumission!$BV209,""))</f>
        <v/>
      </c>
      <c r="BX209" s="75"/>
      <c r="CC209" t="str">
        <f>IF(BD_Soumission!$BY209&gt;0,(BD_Soumission!$CB209-BD_Soumission!$CA209)*24,"")</f>
        <v/>
      </c>
      <c r="CD209" s="125"/>
      <c r="CE209" s="122" t="str">
        <f>IF(BD_Soumission!$BZ209&gt;0,BD_Soumission!$BZ209*BD_Soumission!$CC209*BD_Soumission!$CD209,IF(BD_Soumission!$BY209&gt;0,BD_Soumission!$CC209*BD_Soumission!$CD209,""))</f>
        <v/>
      </c>
      <c r="CF209" s="75"/>
      <c r="CK209" t="str">
        <f>IF(BD_Soumission!$CG209&gt;0,(BD_Soumission!$CJ209-BD_Soumission!$CI209)*24,"")</f>
        <v/>
      </c>
      <c r="CL209" s="125"/>
      <c r="CM209" s="122">
        <f>IF(BD_Soumission!$CG209&gt;0,IF(BD_Soumission!$CH209&gt;0,BD_Soumission!$CK209*BD_Soumission!$CH209*BD_Soumission!$CL209,BD_Soumission!$CK209*BD_Soumission!$CL209),0)</f>
        <v>0</v>
      </c>
      <c r="CN209" s="75"/>
      <c r="CS209" t="str">
        <f>IF(BD_Soumission!$CO209&gt;0,(BD_Soumission!$CR209-BD_Soumission!$CQ209)*24,"")</f>
        <v/>
      </c>
      <c r="CT209" s="125"/>
      <c r="CU209" s="122">
        <f>IF(BD_Soumission!$CO209&gt;0,IF(BD_Soumission!$CP209&gt;0,BD_Soumission!$CS209*BD_Soumission!$CP209*BD_Soumission!$CT209,BD_Soumission!$CS209*BD_Soumission!$CT209),0)</f>
        <v>0</v>
      </c>
      <c r="CV209" s="75"/>
      <c r="DA209" t="str">
        <f>IF(BD_Soumission!$CW209&gt;0,(BD_Soumission!$CZ209-BD_Soumission!$CY209)*24,"")</f>
        <v/>
      </c>
      <c r="DB209" s="125"/>
      <c r="DC209" s="122">
        <f>IF(BD_Soumission!$CW209&gt;0,IF(BD_Soumission!$CX209&gt;0,BD_Soumission!$DA209*BD_Soumission!$CX209*BD_Soumission!$DB209,BD_Soumission!$DA209*BD_Soumission!$DB209),0)</f>
        <v>0</v>
      </c>
      <c r="DD209" s="75"/>
      <c r="DI209" t="str">
        <f>IF(BD_Soumission!$DE209&gt;0,(BD_Soumission!$DH209-BD_Soumission!$DG209)*24,"")</f>
        <v/>
      </c>
      <c r="DJ209" s="125"/>
      <c r="DK209" s="122">
        <f>IF(BD_Soumission!$DE209&gt;0,IF(BD_Soumission!$DF209&gt;0,BD_Soumission!$DI209*BD_Soumission!$DF209*BD_Soumission!$DJ209,BD_Soumission!$DI209*BD_Soumission!$DJ209),0)</f>
        <v>0</v>
      </c>
      <c r="DL209" s="75"/>
      <c r="DQ209" t="str">
        <f>IF(BD_Soumission!$DM209&gt;0,(BD_Soumission!$DP209-BD_Soumission!$DO209)*24,"")</f>
        <v/>
      </c>
      <c r="DR209" s="125"/>
      <c r="DS209" s="122">
        <f>IF(BD_Soumission!$DM209&gt;0,IF(BD_Soumission!$DN209&gt;0,BD_Soumission!$DQ209*BD_Soumission!$DN209*BD_Soumission!$DR209,BD_Soumission!$DQ209*BD_Soumission!$DR209),0)</f>
        <v>0</v>
      </c>
      <c r="DT209" s="75"/>
      <c r="DY209" t="str">
        <f>IF(BD_Soumission!$DU209&gt;0,(BD_Soumission!$DX209-BD_Soumission!$DW209)*24,"")</f>
        <v/>
      </c>
      <c r="DZ209" s="125"/>
      <c r="EA209" s="122">
        <f>IF(BD_Soumission!$DU209&gt;0,IF(BD_Soumission!$DV209&gt;0,BD_Soumission!$DY209*BD_Soumission!$DV209*BD_Soumission!$DZ209,BD_Soumission!$DY209*BD_Soumission!$DZ209),0)</f>
        <v>0</v>
      </c>
      <c r="EE209" s="122">
        <f>BD_Soumission!$ED209*BD_Soumission!$EC209</f>
        <v>0</v>
      </c>
      <c r="EI209" s="122">
        <f>BD_Soumission!$EH209*BD_Soumission!$EG209</f>
        <v>0</v>
      </c>
      <c r="EM209" s="122">
        <f>BD_Soumission!$EL209*BD_Soumission!$EK209</f>
        <v>0</v>
      </c>
      <c r="EQ209" s="122">
        <f>BD_Soumission!$EP209*BD_Soumission!$EO209</f>
        <v>0</v>
      </c>
      <c r="EW209" s="122">
        <f>BD_Soumission!$EU209*0.09975</f>
        <v>0</v>
      </c>
      <c r="EY209" s="47" t="e">
        <f>VLOOKUP(BD_Soumission!$C209,Tableau12[],9,FALSE)</f>
        <v>#N/A</v>
      </c>
    </row>
    <row r="210" spans="1:156" ht="18.75">
      <c r="A210" s="273"/>
      <c r="B210" s="273"/>
      <c r="C210" s="273"/>
      <c r="D210" s="285"/>
      <c r="E210" s="273" t="e">
        <f>VLOOKUP(BD_Soumission!$C210,Tableau12[],6,FALSE)</f>
        <v>#N/A</v>
      </c>
      <c r="F210" s="273" t="e">
        <f>VLOOKUP(BD_Soumission!$C210,Tableau12[],93,FALSE)</f>
        <v>#N/A</v>
      </c>
      <c r="G210" s="273" t="e">
        <f>VLOOKUP(BD_Soumission!$C210,Tableau12[],2,FALSE)</f>
        <v>#N/A</v>
      </c>
      <c r="H210" s="273" t="e">
        <f>VLOOKUP(BD_Soumission!$G210,Tableau_client[],2,FALSE)</f>
        <v>#N/A</v>
      </c>
      <c r="I210" s="273" t="e">
        <f>VLOOKUP(BD_Soumission!$G210,Tableau_client[],3,FALSE)</f>
        <v>#N/A</v>
      </c>
      <c r="J210" s="273" t="e">
        <f>VLOOKUP(BD_Soumission!$G210,Tableau_client[],4,FALSE)</f>
        <v>#N/A</v>
      </c>
      <c r="K210" s="273" t="e">
        <f>VLOOKUP(BD_Soumission!$G210,Tableau_client[],6,FALSE)</f>
        <v>#N/A</v>
      </c>
      <c r="L210" s="273" t="e">
        <f>VLOOKUP(BD_Soumission!$C210,Tableau12[],44,FALSE)</f>
        <v>#N/A</v>
      </c>
      <c r="M210" s="273" t="e">
        <f>VLOOKUP(BD_Soumission!$C210,Tableau12[],45,FALSE)</f>
        <v>#N/A</v>
      </c>
      <c r="N210" s="273" t="e">
        <f>VLOOKUP(BD_Soumission!$G210,Tableau_client[],5,FALSE)</f>
        <v>#N/A</v>
      </c>
      <c r="O210" s="273" t="e">
        <f>VLOOKUP(BD_Soumission!$G210,Tableau_client[],7,FALSE)</f>
        <v>#N/A</v>
      </c>
      <c r="P210" s="273" t="e">
        <f>VLOOKUP(BD_Soumission!$C210,Tableau12[],7,FALSE)</f>
        <v>#N/A</v>
      </c>
      <c r="Q210" s="273" t="e">
        <f>VLOOKUP(BD_Soumission!$C210,Tableau12[],8,FALSE)</f>
        <v>#N/A</v>
      </c>
      <c r="R210" s="286"/>
      <c r="S210" s="273" t="e">
        <f>VLOOKUP(BD_Soumission!$C210,Tableau12[],3,FALSE)</f>
        <v>#N/A</v>
      </c>
      <c r="T210" s="285"/>
      <c r="U210" s="273"/>
      <c r="V210" s="273"/>
      <c r="W210" s="273"/>
      <c r="X210" s="273"/>
      <c r="Y210" s="273" t="str">
        <f>IF(BD_Soumission!$U210&gt;0,(BD_Soumission!$X210-BD_Soumission!$W210)*24,"")</f>
        <v/>
      </c>
      <c r="Z210" s="264"/>
      <c r="AA210" s="290" t="str">
        <f>IF(BD_Soumission!$U210&gt;0,BD_Soumission!$Z210*BD_Soumission!$Y210,"")</f>
        <v/>
      </c>
      <c r="AB210" s="285"/>
      <c r="AC210" s="273"/>
      <c r="AD210" s="273"/>
      <c r="AE210" s="273"/>
      <c r="AF210" s="273"/>
      <c r="AG210" s="273" t="str">
        <f>IF(BD_Soumission!$AC210&gt;0,(BD_Soumission!$AF210-BD_Soumission!$AE210)*24,"")</f>
        <v/>
      </c>
      <c r="AH210" s="125"/>
      <c r="AI210" s="290" t="str">
        <f>IF(BD_Soumission!$AC210&gt;0,BD_Soumission!$AH210*BD_Soumission!$AG210,"")</f>
        <v/>
      </c>
      <c r="AJ210" s="285"/>
      <c r="AK210" s="273"/>
      <c r="AL210" s="273"/>
      <c r="AM210" s="273"/>
      <c r="AN210" s="273"/>
      <c r="AO210" s="273"/>
      <c r="AP210" s="125"/>
      <c r="AQ210" s="290">
        <f>IF(BD_Soumission!$AK210&gt;0,IF(BD_Soumission!$AL210&gt;0,BD_Soumission!$AO210*BD_Soumission!$AL210*BD_Soumission!$AP210,BD_Soumission!$AO210*BD_Soumission!$AP210),0)</f>
        <v>0</v>
      </c>
      <c r="AR210" s="285"/>
      <c r="AS210" s="273"/>
      <c r="AT210" s="273"/>
      <c r="AU210" s="273"/>
      <c r="AV210" s="273"/>
      <c r="AW210" s="273" t="str">
        <f>IF(BD_Soumission!$AS210&gt;0,(BD_Soumission!$AV210-BD_Soumission!$AU210)*24,"")</f>
        <v/>
      </c>
      <c r="AX210" s="125"/>
      <c r="AY210" s="290">
        <f>IF(BD_Soumission!$AS210&gt;0,IF(BD_Soumission!$AT210&gt;0,BD_Soumission!$AW210*BD_Soumission!$AT210*BD_Soumission!$AX210,BD_Soumission!$AW210*BD_Soumission!$AX210),0)</f>
        <v>0</v>
      </c>
      <c r="AZ210" s="285"/>
      <c r="BA210" s="273"/>
      <c r="BB210" s="273"/>
      <c r="BC210" s="273"/>
      <c r="BD210" s="273"/>
      <c r="BE210" s="273"/>
      <c r="BF210" s="125"/>
      <c r="BG210" s="290">
        <f>IF(BD_Soumission!$BA210&gt;0,IF(BD_Soumission!$BB210&gt;0,BD_Soumission!$BE210*BD_Soumission!$BB210*BD_Soumission!$BF210,BD_Soumission!$BE210*BD_Soumission!$BF210),0)</f>
        <v>0</v>
      </c>
      <c r="BH210" s="285"/>
      <c r="BI210" s="273"/>
      <c r="BJ210" s="273"/>
      <c r="BK210" s="273"/>
      <c r="BL210" s="273"/>
      <c r="BM210" s="273" t="str">
        <f>IF(BD_Soumission!$BI210&gt;0,(BD_Soumission!$BL210-BD_Soumission!$BK210)*24,"")</f>
        <v/>
      </c>
      <c r="BN210" s="125"/>
      <c r="BO210" s="290">
        <f>IF(BD_Soumission!$BI210&gt;0,IF(BD_Soumission!$BJ210&gt;0,BD_Soumission!$BM210*BD_Soumission!$BJ210*BD_Soumission!$BN210,BD_Soumission!$BM210*BD_Soumission!$BN210),0)</f>
        <v>0</v>
      </c>
      <c r="BP210" s="285"/>
      <c r="BQ210" s="273"/>
      <c r="BR210" s="273"/>
      <c r="BS210" s="273"/>
      <c r="BT210" s="273"/>
      <c r="BU210" s="273" t="str">
        <f>IF(BD_Soumission!$BQ210&gt;0,(BD_Soumission!$BT210-BD_Soumission!$BS210)*24,"")</f>
        <v/>
      </c>
      <c r="BV210" s="125"/>
      <c r="BW210" s="290" t="str">
        <f>IF(BD_Soumission!$BR210&gt;0,BD_Soumission!$BR210*BD_Soumission!$BU210*BD_Soumission!$BV210,IF(BD_Soumission!$BQ210&gt;0,BD_Soumission!$BU210*BD_Soumission!$BV210,""))</f>
        <v/>
      </c>
      <c r="BX210" s="285"/>
      <c r="BY210" s="273"/>
      <c r="BZ210" s="273"/>
      <c r="CA210" s="273"/>
      <c r="CB210" s="273"/>
      <c r="CC210" s="273" t="str">
        <f>IF(BD_Soumission!$BY210&gt;0,(BD_Soumission!$CB210-BD_Soumission!$CA210)*24,"")</f>
        <v/>
      </c>
      <c r="CD210" s="125"/>
      <c r="CE210" s="290" t="str">
        <f>IF(BD_Soumission!$BZ210&gt;0,BD_Soumission!$BZ210*BD_Soumission!$CC210*BD_Soumission!$CD210,IF(BD_Soumission!$BY210&gt;0,BD_Soumission!$CC210*BD_Soumission!$CD210,""))</f>
        <v/>
      </c>
      <c r="CF210" s="285"/>
      <c r="CG210" s="273"/>
      <c r="CH210" s="273"/>
      <c r="CI210" s="273"/>
      <c r="CJ210" s="273"/>
      <c r="CK210" s="273" t="str">
        <f>IF(BD_Soumission!$CG210&gt;0,(BD_Soumission!$CJ210-BD_Soumission!$CI210)*24,"")</f>
        <v/>
      </c>
      <c r="CL210" s="125"/>
      <c r="CM210" s="290">
        <f>IF(BD_Soumission!$CG210&gt;0,IF(BD_Soumission!$CH210&gt;0,BD_Soumission!$CK210*BD_Soumission!$CH210*BD_Soumission!$CL210,BD_Soumission!$CK210*BD_Soumission!$CL210),0)</f>
        <v>0</v>
      </c>
      <c r="CN210" s="285"/>
      <c r="CO210" s="273"/>
      <c r="CP210" s="273"/>
      <c r="CQ210" s="273"/>
      <c r="CR210" s="273"/>
      <c r="CS210" s="273" t="str">
        <f>IF(BD_Soumission!$CO210&gt;0,(BD_Soumission!$CR210-BD_Soumission!$CQ210)*24,"")</f>
        <v/>
      </c>
      <c r="CT210" s="125"/>
      <c r="CU210" s="290">
        <f>IF(BD_Soumission!$CO210&gt;0,IF(BD_Soumission!$CP210&gt;0,BD_Soumission!$CS210*BD_Soumission!$CP210*BD_Soumission!$CT210,BD_Soumission!$CS210*BD_Soumission!$CT210),0)</f>
        <v>0</v>
      </c>
      <c r="CV210" s="285"/>
      <c r="CW210" s="273"/>
      <c r="CX210" s="273"/>
      <c r="CY210" s="273"/>
      <c r="CZ210" s="273"/>
      <c r="DA210" s="273" t="str">
        <f>IF(BD_Soumission!$CW210&gt;0,(BD_Soumission!$CZ210-BD_Soumission!$CY210)*24,"")</f>
        <v/>
      </c>
      <c r="DB210" s="125"/>
      <c r="DC210" s="290">
        <f>IF(BD_Soumission!$CW210&gt;0,IF(BD_Soumission!$CX210&gt;0,BD_Soumission!$DA210*BD_Soumission!$CX210*BD_Soumission!$DB210,BD_Soumission!$DA210*BD_Soumission!$DB210),0)</f>
        <v>0</v>
      </c>
      <c r="DD210" s="285"/>
      <c r="DE210" s="273"/>
      <c r="DF210" s="273"/>
      <c r="DG210" s="273"/>
      <c r="DH210" s="273"/>
      <c r="DI210" s="273" t="str">
        <f>IF(BD_Soumission!$DE210&gt;0,(BD_Soumission!$DH210-BD_Soumission!$DG210)*24,"")</f>
        <v/>
      </c>
      <c r="DJ210" s="125"/>
      <c r="DK210" s="290">
        <f>IF(BD_Soumission!$DE210&gt;0,IF(BD_Soumission!$DF210&gt;0,BD_Soumission!$DI210*BD_Soumission!$DF210*BD_Soumission!$DJ210,BD_Soumission!$DI210*BD_Soumission!$DJ210),0)</f>
        <v>0</v>
      </c>
      <c r="DL210" s="285"/>
      <c r="DM210" s="273"/>
      <c r="DN210" s="273"/>
      <c r="DO210" s="273"/>
      <c r="DP210" s="273"/>
      <c r="DQ210" s="273" t="str">
        <f>IF(BD_Soumission!$DM210&gt;0,(BD_Soumission!$DP210-BD_Soumission!$DO210)*24,"")</f>
        <v/>
      </c>
      <c r="DR210" s="125"/>
      <c r="DS210" s="290">
        <f>IF(BD_Soumission!$DM210&gt;0,IF(BD_Soumission!$DN210&gt;0,BD_Soumission!$DQ210*BD_Soumission!$DN210*BD_Soumission!$DR210,BD_Soumission!$DQ210*BD_Soumission!$DR210),0)</f>
        <v>0</v>
      </c>
      <c r="DT210" s="285"/>
      <c r="DU210" s="273"/>
      <c r="DV210" s="273"/>
      <c r="DW210" s="273"/>
      <c r="DX210" s="273"/>
      <c r="DY210" s="273" t="str">
        <f>IF(BD_Soumission!$DU210&gt;0,(BD_Soumission!$DX210-BD_Soumission!$DW210)*24,"")</f>
        <v/>
      </c>
      <c r="DZ210" s="125"/>
      <c r="EA210" s="290">
        <f>IF(BD_Soumission!$DU210&gt;0,IF(BD_Soumission!$DV210&gt;0,BD_Soumission!$DY210*BD_Soumission!$DV210*BD_Soumission!$DZ210,BD_Soumission!$DY210*BD_Soumission!$DZ210),0)</f>
        <v>0</v>
      </c>
      <c r="EB210" s="273"/>
      <c r="EC210" s="273"/>
      <c r="ED210" s="273"/>
      <c r="EE210" s="290">
        <f>BD_Soumission!$ED210*BD_Soumission!$EC210</f>
        <v>0</v>
      </c>
      <c r="EF210" s="273"/>
      <c r="EG210" s="273"/>
      <c r="EH210" s="273"/>
      <c r="EI210" s="290">
        <f>BD_Soumission!$EH210*BD_Soumission!$EG210</f>
        <v>0</v>
      </c>
      <c r="EJ210" s="273"/>
      <c r="EK210" s="273"/>
      <c r="EL210" s="273"/>
      <c r="EM210" s="290">
        <f>BD_Soumission!$EL210*BD_Soumission!$EK210</f>
        <v>0</v>
      </c>
      <c r="EN210" s="273"/>
      <c r="EO210" s="273"/>
      <c r="EP210" s="273"/>
      <c r="EQ210" s="290">
        <f>BD_Soumission!$EP210*BD_Soumission!$EO210</f>
        <v>0</v>
      </c>
      <c r="ER210" s="273"/>
      <c r="ES210" s="273"/>
      <c r="ET210" s="273"/>
      <c r="EU210" s="273"/>
      <c r="EV210" s="273"/>
      <c r="EW210" s="290">
        <f>BD_Soumission!$EU210*0.09975</f>
        <v>0</v>
      </c>
      <c r="EX210" s="273"/>
      <c r="EY210" s="292" t="e">
        <f>VLOOKUP(BD_Soumission!$C210,Tableau12[],9,FALSE)</f>
        <v>#N/A</v>
      </c>
      <c r="EZ210" s="273"/>
    </row>
    <row r="211" spans="1:156" ht="18.75">
      <c r="D211" s="75"/>
      <c r="E211" t="e">
        <f>VLOOKUP(BD_Soumission!$C211,Tableau12[],6,FALSE)</f>
        <v>#N/A</v>
      </c>
      <c r="F211" t="e">
        <f>VLOOKUP(BD_Soumission!$C211,Tableau12[],93,FALSE)</f>
        <v>#N/A</v>
      </c>
      <c r="G211" t="e">
        <f>VLOOKUP(BD_Soumission!$C211,Tableau12[],2,FALSE)</f>
        <v>#N/A</v>
      </c>
      <c r="H211" t="e">
        <f>VLOOKUP(BD_Soumission!$G211,Tableau_client[],2,FALSE)</f>
        <v>#N/A</v>
      </c>
      <c r="I211" t="e">
        <f>VLOOKUP(BD_Soumission!$G211,Tableau_client[],3,FALSE)</f>
        <v>#N/A</v>
      </c>
      <c r="J211" t="e">
        <f>VLOOKUP(BD_Soumission!$G211,Tableau_client[],4,FALSE)</f>
        <v>#N/A</v>
      </c>
      <c r="K211" t="e">
        <f>VLOOKUP(BD_Soumission!$G211,Tableau_client[],6,FALSE)</f>
        <v>#N/A</v>
      </c>
      <c r="L211" t="e">
        <f>VLOOKUP(BD_Soumission!$C211,Tableau12[],44,FALSE)</f>
        <v>#N/A</v>
      </c>
      <c r="M211" t="e">
        <f>VLOOKUP(BD_Soumission!$C211,Tableau12[],45,FALSE)</f>
        <v>#N/A</v>
      </c>
      <c r="N211" t="e">
        <f>VLOOKUP(BD_Soumission!$G211,Tableau_client[],5,FALSE)</f>
        <v>#N/A</v>
      </c>
      <c r="O211" t="e">
        <f>VLOOKUP(BD_Soumission!$G211,Tableau_client[],7,FALSE)</f>
        <v>#N/A</v>
      </c>
      <c r="P211" t="e">
        <f>VLOOKUP(BD_Soumission!$C211,Tableau12[],7,FALSE)</f>
        <v>#N/A</v>
      </c>
      <c r="Q211" t="e">
        <f>VLOOKUP(BD_Soumission!$C211,Tableau12[],8,FALSE)</f>
        <v>#N/A</v>
      </c>
      <c r="R211" s="30"/>
      <c r="S211" t="e">
        <f>VLOOKUP(BD_Soumission!$C211,Tableau12[],3,FALSE)</f>
        <v>#N/A</v>
      </c>
      <c r="T211" s="75"/>
      <c r="Y211" t="str">
        <f>IF(BD_Soumission!$U211&gt;0,(BD_Soumission!$X211-BD_Soumission!$W211)*24,"")</f>
        <v/>
      </c>
      <c r="Z211" s="264"/>
      <c r="AA211" s="122" t="str">
        <f>IF(BD_Soumission!$U211&gt;0,BD_Soumission!$Z211*BD_Soumission!$Y211,"")</f>
        <v/>
      </c>
      <c r="AB211" s="75"/>
      <c r="AG211" t="str">
        <f>IF(BD_Soumission!$AC211&gt;0,(BD_Soumission!$AF211-BD_Soumission!$AE211)*24,"")</f>
        <v/>
      </c>
      <c r="AH211" s="125"/>
      <c r="AI211" s="122" t="str">
        <f>IF(BD_Soumission!$AC211&gt;0,BD_Soumission!$AH211*BD_Soumission!$AG211,"")</f>
        <v/>
      </c>
      <c r="AJ211" s="75"/>
      <c r="AP211" s="125"/>
      <c r="AQ211" s="122">
        <f>IF(BD_Soumission!$AK211&gt;0,IF(BD_Soumission!$AL211&gt;0,BD_Soumission!$AO211*BD_Soumission!$AL211*BD_Soumission!$AP211,BD_Soumission!$AO211*BD_Soumission!$AP211),0)</f>
        <v>0</v>
      </c>
      <c r="AR211" s="75"/>
      <c r="AW211" t="str">
        <f>IF(BD_Soumission!$AS211&gt;0,(BD_Soumission!$AV211-BD_Soumission!$AU211)*24,"")</f>
        <v/>
      </c>
      <c r="AX211" s="125"/>
      <c r="AY211" s="122">
        <f>IF(BD_Soumission!$AS211&gt;0,IF(BD_Soumission!$AT211&gt;0,BD_Soumission!$AW211*BD_Soumission!$AT211*BD_Soumission!$AX211,BD_Soumission!$AW211*BD_Soumission!$AX211),0)</f>
        <v>0</v>
      </c>
      <c r="AZ211" s="75"/>
      <c r="BF211" s="125"/>
      <c r="BG211" s="122">
        <f>IF(BD_Soumission!$BA211&gt;0,IF(BD_Soumission!$BB211&gt;0,BD_Soumission!$BE211*BD_Soumission!$BB211*BD_Soumission!$BF211,BD_Soumission!$BE211*BD_Soumission!$BF211),0)</f>
        <v>0</v>
      </c>
      <c r="BH211" s="75"/>
      <c r="BM211" t="str">
        <f>IF(BD_Soumission!$BI211&gt;0,(BD_Soumission!$BL211-BD_Soumission!$BK211)*24,"")</f>
        <v/>
      </c>
      <c r="BN211" s="125"/>
      <c r="BO211" s="122">
        <f>IF(BD_Soumission!$BI211&gt;0,IF(BD_Soumission!$BJ211&gt;0,BD_Soumission!$BM211*BD_Soumission!$BJ211*BD_Soumission!$BN211,BD_Soumission!$BM211*BD_Soumission!$BN211),0)</f>
        <v>0</v>
      </c>
      <c r="BP211" s="75"/>
      <c r="BU211" t="str">
        <f>IF(BD_Soumission!$BQ211&gt;0,(BD_Soumission!$BT211-BD_Soumission!$BS211)*24,"")</f>
        <v/>
      </c>
      <c r="BV211" s="125"/>
      <c r="BW211" s="122" t="str">
        <f>IF(BD_Soumission!$BR211&gt;0,BD_Soumission!$BR211*BD_Soumission!$BU211*BD_Soumission!$BV211,IF(BD_Soumission!$BQ211&gt;0,BD_Soumission!$BU211*BD_Soumission!$BV211,""))</f>
        <v/>
      </c>
      <c r="BX211" s="75"/>
      <c r="CC211" t="str">
        <f>IF(BD_Soumission!$BY211&gt;0,(BD_Soumission!$CB211-BD_Soumission!$CA211)*24,"")</f>
        <v/>
      </c>
      <c r="CD211" s="125"/>
      <c r="CE211" s="122" t="str">
        <f>IF(BD_Soumission!$BZ211&gt;0,BD_Soumission!$BZ211*BD_Soumission!$CC211*BD_Soumission!$CD211,IF(BD_Soumission!$BY211&gt;0,BD_Soumission!$CC211*BD_Soumission!$CD211,""))</f>
        <v/>
      </c>
      <c r="CF211" s="75"/>
      <c r="CK211" t="str">
        <f>IF(BD_Soumission!$CG211&gt;0,(BD_Soumission!$CJ211-BD_Soumission!$CI211)*24,"")</f>
        <v/>
      </c>
      <c r="CL211" s="125"/>
      <c r="CM211" s="122">
        <f>IF(BD_Soumission!$CG211&gt;0,IF(BD_Soumission!$CH211&gt;0,BD_Soumission!$CK211*BD_Soumission!$CH211*BD_Soumission!$CL211,BD_Soumission!$CK211*BD_Soumission!$CL211),0)</f>
        <v>0</v>
      </c>
      <c r="CN211" s="75"/>
      <c r="CS211" t="str">
        <f>IF(BD_Soumission!$CO211&gt;0,(BD_Soumission!$CR211-BD_Soumission!$CQ211)*24,"")</f>
        <v/>
      </c>
      <c r="CT211" s="125"/>
      <c r="CU211" s="122">
        <f>IF(BD_Soumission!$CO211&gt;0,IF(BD_Soumission!$CP211&gt;0,BD_Soumission!$CS211*BD_Soumission!$CP211*BD_Soumission!$CT211,BD_Soumission!$CS211*BD_Soumission!$CT211),0)</f>
        <v>0</v>
      </c>
      <c r="CV211" s="75"/>
      <c r="DA211" t="str">
        <f>IF(BD_Soumission!$CW211&gt;0,(BD_Soumission!$CZ211-BD_Soumission!$CY211)*24,"")</f>
        <v/>
      </c>
      <c r="DB211" s="125"/>
      <c r="DC211" s="122">
        <f>IF(BD_Soumission!$CW211&gt;0,IF(BD_Soumission!$CX211&gt;0,BD_Soumission!$DA211*BD_Soumission!$CX211*BD_Soumission!$DB211,BD_Soumission!$DA211*BD_Soumission!$DB211),0)</f>
        <v>0</v>
      </c>
      <c r="DD211" s="75"/>
      <c r="DI211" t="str">
        <f>IF(BD_Soumission!$DE211&gt;0,(BD_Soumission!$DH211-BD_Soumission!$DG211)*24,"")</f>
        <v/>
      </c>
      <c r="DJ211" s="125"/>
      <c r="DK211" s="122">
        <f>IF(BD_Soumission!$DE211&gt;0,IF(BD_Soumission!$DF211&gt;0,BD_Soumission!$DI211*BD_Soumission!$DF211*BD_Soumission!$DJ211,BD_Soumission!$DI211*BD_Soumission!$DJ211),0)</f>
        <v>0</v>
      </c>
      <c r="DL211" s="75"/>
      <c r="DQ211" t="str">
        <f>IF(BD_Soumission!$DM211&gt;0,(BD_Soumission!$DP211-BD_Soumission!$DO211)*24,"")</f>
        <v/>
      </c>
      <c r="DR211" s="125"/>
      <c r="DS211" s="122">
        <f>IF(BD_Soumission!$DM211&gt;0,IF(BD_Soumission!$DN211&gt;0,BD_Soumission!$DQ211*BD_Soumission!$DN211*BD_Soumission!$DR211,BD_Soumission!$DQ211*BD_Soumission!$DR211),0)</f>
        <v>0</v>
      </c>
      <c r="DT211" s="75"/>
      <c r="DY211" t="str">
        <f>IF(BD_Soumission!$DU211&gt;0,(BD_Soumission!$DX211-BD_Soumission!$DW211)*24,"")</f>
        <v/>
      </c>
      <c r="DZ211" s="125"/>
      <c r="EA211" s="122">
        <f>IF(BD_Soumission!$DU211&gt;0,IF(BD_Soumission!$DV211&gt;0,BD_Soumission!$DY211*BD_Soumission!$DV211*BD_Soumission!$DZ211,BD_Soumission!$DY211*BD_Soumission!$DZ211),0)</f>
        <v>0</v>
      </c>
      <c r="EE211" s="122">
        <f>BD_Soumission!$ED211*BD_Soumission!$EC211</f>
        <v>0</v>
      </c>
      <c r="EI211" s="122">
        <f>BD_Soumission!$EH211*BD_Soumission!$EG211</f>
        <v>0</v>
      </c>
      <c r="EM211" s="122">
        <f>BD_Soumission!$EL211*BD_Soumission!$EK211</f>
        <v>0</v>
      </c>
      <c r="EQ211" s="122">
        <f>BD_Soumission!$EP211*BD_Soumission!$EO211</f>
        <v>0</v>
      </c>
      <c r="EW211" s="122">
        <f>BD_Soumission!$EU211*0.09975</f>
        <v>0</v>
      </c>
      <c r="EY211" s="47" t="e">
        <f>VLOOKUP(BD_Soumission!$C211,Tableau12[],9,FALSE)</f>
        <v>#N/A</v>
      </c>
    </row>
    <row r="212" spans="1:156" ht="18.75">
      <c r="A212" s="273"/>
      <c r="B212" s="273"/>
      <c r="C212" s="273"/>
      <c r="D212" s="285"/>
      <c r="E212" s="273" t="e">
        <f>VLOOKUP(BD_Soumission!$C212,Tableau12[],6,FALSE)</f>
        <v>#N/A</v>
      </c>
      <c r="F212" s="273" t="e">
        <f>VLOOKUP(BD_Soumission!$C212,Tableau12[],93,FALSE)</f>
        <v>#N/A</v>
      </c>
      <c r="G212" s="273" t="e">
        <f>VLOOKUP(BD_Soumission!$C212,Tableau12[],2,FALSE)</f>
        <v>#N/A</v>
      </c>
      <c r="H212" s="273" t="e">
        <f>VLOOKUP(BD_Soumission!$G212,Tableau_client[],2,FALSE)</f>
        <v>#N/A</v>
      </c>
      <c r="I212" s="273" t="e">
        <f>VLOOKUP(BD_Soumission!$G212,Tableau_client[],3,FALSE)</f>
        <v>#N/A</v>
      </c>
      <c r="J212" s="273" t="e">
        <f>VLOOKUP(BD_Soumission!$G212,Tableau_client[],4,FALSE)</f>
        <v>#N/A</v>
      </c>
      <c r="K212" s="273" t="e">
        <f>VLOOKUP(BD_Soumission!$G212,Tableau_client[],6,FALSE)</f>
        <v>#N/A</v>
      </c>
      <c r="L212" s="273" t="e">
        <f>VLOOKUP(BD_Soumission!$C212,Tableau12[],44,FALSE)</f>
        <v>#N/A</v>
      </c>
      <c r="M212" s="273" t="e">
        <f>VLOOKUP(BD_Soumission!$C212,Tableau12[],45,FALSE)</f>
        <v>#N/A</v>
      </c>
      <c r="N212" s="273" t="e">
        <f>VLOOKUP(BD_Soumission!$G212,Tableau_client[],5,FALSE)</f>
        <v>#N/A</v>
      </c>
      <c r="O212" s="273" t="e">
        <f>VLOOKUP(BD_Soumission!$G212,Tableau_client[],7,FALSE)</f>
        <v>#N/A</v>
      </c>
      <c r="P212" s="273" t="e">
        <f>VLOOKUP(BD_Soumission!$C212,Tableau12[],7,FALSE)</f>
        <v>#N/A</v>
      </c>
      <c r="Q212" s="273" t="e">
        <f>VLOOKUP(BD_Soumission!$C212,Tableau12[],8,FALSE)</f>
        <v>#N/A</v>
      </c>
      <c r="R212" s="286"/>
      <c r="S212" s="273" t="e">
        <f>VLOOKUP(BD_Soumission!$C212,Tableau12[],3,FALSE)</f>
        <v>#N/A</v>
      </c>
      <c r="T212" s="285"/>
      <c r="U212" s="273"/>
      <c r="V212" s="273"/>
      <c r="W212" s="273"/>
      <c r="X212" s="273"/>
      <c r="Y212" s="273" t="str">
        <f>IF(BD_Soumission!$U212&gt;0,(BD_Soumission!$X212-BD_Soumission!$W212)*24,"")</f>
        <v/>
      </c>
      <c r="Z212" s="264"/>
      <c r="AA212" s="290" t="str">
        <f>IF(BD_Soumission!$U212&gt;0,BD_Soumission!$Z212*BD_Soumission!$Y212,"")</f>
        <v/>
      </c>
      <c r="AB212" s="285"/>
      <c r="AC212" s="273"/>
      <c r="AD212" s="273"/>
      <c r="AE212" s="273"/>
      <c r="AF212" s="273"/>
      <c r="AG212" s="273" t="str">
        <f>IF(BD_Soumission!$AC212&gt;0,(BD_Soumission!$AF212-BD_Soumission!$AE212)*24,"")</f>
        <v/>
      </c>
      <c r="AH212" s="125"/>
      <c r="AI212" s="290" t="str">
        <f>IF(BD_Soumission!$AC212&gt;0,BD_Soumission!$AH212*BD_Soumission!$AG212,"")</f>
        <v/>
      </c>
      <c r="AJ212" s="285"/>
      <c r="AK212" s="273"/>
      <c r="AL212" s="273"/>
      <c r="AM212" s="273"/>
      <c r="AN212" s="273"/>
      <c r="AO212" s="273"/>
      <c r="AP212" s="125"/>
      <c r="AQ212" s="290">
        <f>IF(BD_Soumission!$AK212&gt;0,IF(BD_Soumission!$AL212&gt;0,BD_Soumission!$AO212*BD_Soumission!$AL212*BD_Soumission!$AP212,BD_Soumission!$AO212*BD_Soumission!$AP212),0)</f>
        <v>0</v>
      </c>
      <c r="AR212" s="285"/>
      <c r="AS212" s="273"/>
      <c r="AT212" s="273"/>
      <c r="AU212" s="273"/>
      <c r="AV212" s="273"/>
      <c r="AW212" s="273" t="str">
        <f>IF(BD_Soumission!$AS212&gt;0,(BD_Soumission!$AV212-BD_Soumission!$AU212)*24,"")</f>
        <v/>
      </c>
      <c r="AX212" s="125"/>
      <c r="AY212" s="290">
        <f>IF(BD_Soumission!$AS212&gt;0,IF(BD_Soumission!$AT212&gt;0,BD_Soumission!$AW212*BD_Soumission!$AT212*BD_Soumission!$AX212,BD_Soumission!$AW212*BD_Soumission!$AX212),0)</f>
        <v>0</v>
      </c>
      <c r="AZ212" s="285"/>
      <c r="BA212" s="273"/>
      <c r="BB212" s="273"/>
      <c r="BC212" s="273"/>
      <c r="BD212" s="273"/>
      <c r="BE212" s="273"/>
      <c r="BF212" s="125"/>
      <c r="BG212" s="290">
        <f>IF(BD_Soumission!$BA212&gt;0,IF(BD_Soumission!$BB212&gt;0,BD_Soumission!$BE212*BD_Soumission!$BB212*BD_Soumission!$BF212,BD_Soumission!$BE212*BD_Soumission!$BF212),0)</f>
        <v>0</v>
      </c>
      <c r="BH212" s="285"/>
      <c r="BI212" s="273"/>
      <c r="BJ212" s="273"/>
      <c r="BK212" s="273"/>
      <c r="BL212" s="273"/>
      <c r="BM212" s="273" t="str">
        <f>IF(BD_Soumission!$BI212&gt;0,(BD_Soumission!$BL212-BD_Soumission!$BK212)*24,"")</f>
        <v/>
      </c>
      <c r="BN212" s="125"/>
      <c r="BO212" s="290">
        <f>IF(BD_Soumission!$BI212&gt;0,IF(BD_Soumission!$BJ212&gt;0,BD_Soumission!$BM212*BD_Soumission!$BJ212*BD_Soumission!$BN212,BD_Soumission!$BM212*BD_Soumission!$BN212),0)</f>
        <v>0</v>
      </c>
      <c r="BP212" s="285"/>
      <c r="BQ212" s="273"/>
      <c r="BR212" s="273"/>
      <c r="BS212" s="273"/>
      <c r="BT212" s="273"/>
      <c r="BU212" s="273" t="str">
        <f>IF(BD_Soumission!$BQ212&gt;0,(BD_Soumission!$BT212-BD_Soumission!$BS212)*24,"")</f>
        <v/>
      </c>
      <c r="BV212" s="125"/>
      <c r="BW212" s="290" t="str">
        <f>IF(BD_Soumission!$BR212&gt;0,BD_Soumission!$BR212*BD_Soumission!$BU212*BD_Soumission!$BV212,IF(BD_Soumission!$BQ212&gt;0,BD_Soumission!$BU212*BD_Soumission!$BV212,""))</f>
        <v/>
      </c>
      <c r="BX212" s="285"/>
      <c r="BY212" s="273"/>
      <c r="BZ212" s="273"/>
      <c r="CA212" s="273"/>
      <c r="CB212" s="273"/>
      <c r="CC212" s="273" t="str">
        <f>IF(BD_Soumission!$BY212&gt;0,(BD_Soumission!$CB212-BD_Soumission!$CA212)*24,"")</f>
        <v/>
      </c>
      <c r="CD212" s="125"/>
      <c r="CE212" s="290" t="str">
        <f>IF(BD_Soumission!$BZ212&gt;0,BD_Soumission!$BZ212*BD_Soumission!$CC212*BD_Soumission!$CD212,IF(BD_Soumission!$BY212&gt;0,BD_Soumission!$CC212*BD_Soumission!$CD212,""))</f>
        <v/>
      </c>
      <c r="CF212" s="285"/>
      <c r="CG212" s="273"/>
      <c r="CH212" s="273"/>
      <c r="CI212" s="273"/>
      <c r="CJ212" s="273"/>
      <c r="CK212" s="273" t="str">
        <f>IF(BD_Soumission!$CG212&gt;0,(BD_Soumission!$CJ212-BD_Soumission!$CI212)*24,"")</f>
        <v/>
      </c>
      <c r="CL212" s="125"/>
      <c r="CM212" s="290">
        <f>IF(BD_Soumission!$CG212&gt;0,IF(BD_Soumission!$CH212&gt;0,BD_Soumission!$CK212*BD_Soumission!$CH212*BD_Soumission!$CL212,BD_Soumission!$CK212*BD_Soumission!$CL212),0)</f>
        <v>0</v>
      </c>
      <c r="CN212" s="285"/>
      <c r="CO212" s="273"/>
      <c r="CP212" s="273"/>
      <c r="CQ212" s="273"/>
      <c r="CR212" s="273"/>
      <c r="CS212" s="273" t="str">
        <f>IF(BD_Soumission!$CO212&gt;0,(BD_Soumission!$CR212-BD_Soumission!$CQ212)*24,"")</f>
        <v/>
      </c>
      <c r="CT212" s="125"/>
      <c r="CU212" s="290">
        <f>IF(BD_Soumission!$CO212&gt;0,IF(BD_Soumission!$CP212&gt;0,BD_Soumission!$CS212*BD_Soumission!$CP212*BD_Soumission!$CT212,BD_Soumission!$CS212*BD_Soumission!$CT212),0)</f>
        <v>0</v>
      </c>
      <c r="CV212" s="285"/>
      <c r="CW212" s="273"/>
      <c r="CX212" s="273"/>
      <c r="CY212" s="273"/>
      <c r="CZ212" s="273"/>
      <c r="DA212" s="273" t="str">
        <f>IF(BD_Soumission!$CW212&gt;0,(BD_Soumission!$CZ212-BD_Soumission!$CY212)*24,"")</f>
        <v/>
      </c>
      <c r="DB212" s="125"/>
      <c r="DC212" s="290">
        <f>IF(BD_Soumission!$CW212&gt;0,IF(BD_Soumission!$CX212&gt;0,BD_Soumission!$DA212*BD_Soumission!$CX212*BD_Soumission!$DB212,BD_Soumission!$DA212*BD_Soumission!$DB212),0)</f>
        <v>0</v>
      </c>
      <c r="DD212" s="285"/>
      <c r="DE212" s="273"/>
      <c r="DF212" s="273"/>
      <c r="DG212" s="273"/>
      <c r="DH212" s="273"/>
      <c r="DI212" s="273" t="str">
        <f>IF(BD_Soumission!$DE212&gt;0,(BD_Soumission!$DH212-BD_Soumission!$DG212)*24,"")</f>
        <v/>
      </c>
      <c r="DJ212" s="125"/>
      <c r="DK212" s="290">
        <f>IF(BD_Soumission!$DE212&gt;0,IF(BD_Soumission!$DF212&gt;0,BD_Soumission!$DI212*BD_Soumission!$DF212*BD_Soumission!$DJ212,BD_Soumission!$DI212*BD_Soumission!$DJ212),0)</f>
        <v>0</v>
      </c>
      <c r="DL212" s="285"/>
      <c r="DM212" s="273"/>
      <c r="DN212" s="273"/>
      <c r="DO212" s="273"/>
      <c r="DP212" s="273"/>
      <c r="DQ212" s="273" t="str">
        <f>IF(BD_Soumission!$DM212&gt;0,(BD_Soumission!$DP212-BD_Soumission!$DO212)*24,"")</f>
        <v/>
      </c>
      <c r="DR212" s="125"/>
      <c r="DS212" s="290">
        <f>IF(BD_Soumission!$DM212&gt;0,IF(BD_Soumission!$DN212&gt;0,BD_Soumission!$DQ212*BD_Soumission!$DN212*BD_Soumission!$DR212,BD_Soumission!$DQ212*BD_Soumission!$DR212),0)</f>
        <v>0</v>
      </c>
      <c r="DT212" s="285"/>
      <c r="DU212" s="273"/>
      <c r="DV212" s="273"/>
      <c r="DW212" s="273"/>
      <c r="DX212" s="273"/>
      <c r="DY212" s="273" t="str">
        <f>IF(BD_Soumission!$DU212&gt;0,(BD_Soumission!$DX212-BD_Soumission!$DW212)*24,"")</f>
        <v/>
      </c>
      <c r="DZ212" s="125"/>
      <c r="EA212" s="290">
        <f>IF(BD_Soumission!$DU212&gt;0,IF(BD_Soumission!$DV212&gt;0,BD_Soumission!$DY212*BD_Soumission!$DV212*BD_Soumission!$DZ212,BD_Soumission!$DY212*BD_Soumission!$DZ212),0)</f>
        <v>0</v>
      </c>
      <c r="EB212" s="273"/>
      <c r="EC212" s="273"/>
      <c r="ED212" s="273"/>
      <c r="EE212" s="290">
        <f>BD_Soumission!$ED212*BD_Soumission!$EC212</f>
        <v>0</v>
      </c>
      <c r="EF212" s="273"/>
      <c r="EG212" s="273"/>
      <c r="EH212" s="273"/>
      <c r="EI212" s="290">
        <f>BD_Soumission!$EH212*BD_Soumission!$EG212</f>
        <v>0</v>
      </c>
      <c r="EJ212" s="273"/>
      <c r="EK212" s="273"/>
      <c r="EL212" s="273"/>
      <c r="EM212" s="290">
        <f>BD_Soumission!$EL212*BD_Soumission!$EK212</f>
        <v>0</v>
      </c>
      <c r="EN212" s="273"/>
      <c r="EO212" s="273"/>
      <c r="EP212" s="273"/>
      <c r="EQ212" s="290">
        <f>BD_Soumission!$EP212*BD_Soumission!$EO212</f>
        <v>0</v>
      </c>
      <c r="ER212" s="273"/>
      <c r="ES212" s="273"/>
      <c r="ET212" s="273"/>
      <c r="EU212" s="273"/>
      <c r="EV212" s="273"/>
      <c r="EW212" s="290">
        <f>BD_Soumission!$EU212*0.09975</f>
        <v>0</v>
      </c>
      <c r="EX212" s="273"/>
      <c r="EY212" s="292" t="e">
        <f>VLOOKUP(BD_Soumission!$C212,Tableau12[],9,FALSE)</f>
        <v>#N/A</v>
      </c>
      <c r="EZ212" s="273"/>
    </row>
    <row r="213" spans="1:156" ht="18.75">
      <c r="D213" s="75"/>
      <c r="E213" t="e">
        <f>VLOOKUP(BD_Soumission!$C213,Tableau12[],6,FALSE)</f>
        <v>#N/A</v>
      </c>
      <c r="F213" t="e">
        <f>VLOOKUP(BD_Soumission!$C213,Tableau12[],93,FALSE)</f>
        <v>#N/A</v>
      </c>
      <c r="G213" t="e">
        <f>VLOOKUP(BD_Soumission!$C213,Tableau12[],2,FALSE)</f>
        <v>#N/A</v>
      </c>
      <c r="H213" t="e">
        <f>VLOOKUP(BD_Soumission!$G213,Tableau_client[],2,FALSE)</f>
        <v>#N/A</v>
      </c>
      <c r="I213" t="e">
        <f>VLOOKUP(BD_Soumission!$G213,Tableau_client[],3,FALSE)</f>
        <v>#N/A</v>
      </c>
      <c r="J213" t="e">
        <f>VLOOKUP(BD_Soumission!$G213,Tableau_client[],4,FALSE)</f>
        <v>#N/A</v>
      </c>
      <c r="K213" t="e">
        <f>VLOOKUP(BD_Soumission!$G213,Tableau_client[],6,FALSE)</f>
        <v>#N/A</v>
      </c>
      <c r="L213" t="e">
        <f>VLOOKUP(BD_Soumission!$C213,Tableau12[],44,FALSE)</f>
        <v>#N/A</v>
      </c>
      <c r="M213" t="e">
        <f>VLOOKUP(BD_Soumission!$C213,Tableau12[],45,FALSE)</f>
        <v>#N/A</v>
      </c>
      <c r="N213" t="e">
        <f>VLOOKUP(BD_Soumission!$G213,Tableau_client[],5,FALSE)</f>
        <v>#N/A</v>
      </c>
      <c r="O213" t="e">
        <f>VLOOKUP(BD_Soumission!$G213,Tableau_client[],7,FALSE)</f>
        <v>#N/A</v>
      </c>
      <c r="P213" t="e">
        <f>VLOOKUP(BD_Soumission!$C213,Tableau12[],7,FALSE)</f>
        <v>#N/A</v>
      </c>
      <c r="Q213" t="e">
        <f>VLOOKUP(BD_Soumission!$C213,Tableau12[],8,FALSE)</f>
        <v>#N/A</v>
      </c>
      <c r="R213" s="30"/>
      <c r="S213" t="e">
        <f>VLOOKUP(BD_Soumission!$C213,Tableau12[],3,FALSE)</f>
        <v>#N/A</v>
      </c>
      <c r="T213" s="75"/>
      <c r="Y213" t="str">
        <f>IF(BD_Soumission!$U213&gt;0,(BD_Soumission!$X213-BD_Soumission!$W213)*24,"")</f>
        <v/>
      </c>
      <c r="Z213" s="264"/>
      <c r="AA213" s="122" t="str">
        <f>IF(BD_Soumission!$U213&gt;0,BD_Soumission!$Z213*BD_Soumission!$Y213,"")</f>
        <v/>
      </c>
      <c r="AB213" s="75"/>
      <c r="AG213" t="str">
        <f>IF(BD_Soumission!$AC213&gt;0,(BD_Soumission!$AF213-BD_Soumission!$AE213)*24,"")</f>
        <v/>
      </c>
      <c r="AH213" s="125"/>
      <c r="AJ213" s="75"/>
      <c r="AP213" s="125"/>
      <c r="AQ213" s="122">
        <f>IF(BD_Soumission!$AK213&gt;0,IF(BD_Soumission!$AL213&gt;0,BD_Soumission!$AO213*BD_Soumission!$AL213*BD_Soumission!$AP213,BD_Soumission!$AO213*BD_Soumission!$AP213),0)</f>
        <v>0</v>
      </c>
      <c r="AR213" s="75"/>
      <c r="AW213" t="str">
        <f>IF(BD_Soumission!$AS213&gt;0,(BD_Soumission!$AV213-BD_Soumission!$AU213)*24,"")</f>
        <v/>
      </c>
      <c r="AX213" s="125"/>
      <c r="AY213" s="122">
        <f>IF(BD_Soumission!$AS213&gt;0,IF(BD_Soumission!$AT213&gt;0,BD_Soumission!$AW213*BD_Soumission!$AT213*BD_Soumission!$AX213,BD_Soumission!$AW213*BD_Soumission!$AX213),0)</f>
        <v>0</v>
      </c>
      <c r="AZ213" s="75"/>
      <c r="BF213" s="125"/>
      <c r="BG213" s="122">
        <f>IF(BD_Soumission!$BA213&gt;0,IF(BD_Soumission!$BB213&gt;0,BD_Soumission!$BE213*BD_Soumission!$BB213*BD_Soumission!$BF213,BD_Soumission!$BE213*BD_Soumission!$BF213),0)</f>
        <v>0</v>
      </c>
      <c r="BH213" s="75"/>
      <c r="BM213" t="str">
        <f>IF(BD_Soumission!$BI213&gt;0,(BD_Soumission!$BL213-BD_Soumission!$BK213)*24,"")</f>
        <v/>
      </c>
      <c r="BN213" s="125"/>
      <c r="BO213" s="122">
        <f>IF(BD_Soumission!$BI213&gt;0,IF(BD_Soumission!$BJ213&gt;0,BD_Soumission!$BM213*BD_Soumission!$BJ213*BD_Soumission!$BN213,BD_Soumission!$BM213*BD_Soumission!$BN213),0)</f>
        <v>0</v>
      </c>
      <c r="BP213" s="75"/>
      <c r="BU213" t="str">
        <f>IF(BD_Soumission!$BQ213&gt;0,(BD_Soumission!$BT213-BD_Soumission!$BS213)*24,"")</f>
        <v/>
      </c>
      <c r="BV213" s="125"/>
      <c r="BW213" s="122" t="str">
        <f>IF(BD_Soumission!$BR213&gt;0,BD_Soumission!$BR213*BD_Soumission!$BU213*BD_Soumission!$BV213,IF(BD_Soumission!$BQ213&gt;0,BD_Soumission!$BU213*BD_Soumission!$BV213,""))</f>
        <v/>
      </c>
      <c r="BX213" s="75"/>
      <c r="CC213" t="str">
        <f>IF(BD_Soumission!$BY213&gt;0,(BD_Soumission!$CB213-BD_Soumission!$CA213)*24,"")</f>
        <v/>
      </c>
      <c r="CD213" s="125"/>
      <c r="CE213" s="122" t="str">
        <f>IF(BD_Soumission!$BZ213&gt;0,BD_Soumission!$BZ213*BD_Soumission!$CC213*BD_Soumission!$CD213,IF(BD_Soumission!$BY213&gt;0,BD_Soumission!$CC213*BD_Soumission!$CD213,""))</f>
        <v/>
      </c>
      <c r="CF213" s="75"/>
      <c r="CK213" t="str">
        <f>IF(BD_Soumission!$CG213&gt;0,(BD_Soumission!$CJ213-BD_Soumission!$CI213)*24,"")</f>
        <v/>
      </c>
      <c r="CL213" s="125"/>
      <c r="CM213" s="122">
        <f>IF(BD_Soumission!$CG213&gt;0,IF(BD_Soumission!$CH213&gt;0,BD_Soumission!$CK213*BD_Soumission!$CH213*BD_Soumission!$CL213,BD_Soumission!$CK213*BD_Soumission!$CL213),0)</f>
        <v>0</v>
      </c>
      <c r="CN213" s="75"/>
      <c r="CS213" t="str">
        <f>IF(BD_Soumission!$CO213&gt;0,(BD_Soumission!$CR213-BD_Soumission!$CQ213)*24,"")</f>
        <v/>
      </c>
      <c r="CT213" s="125"/>
      <c r="CU213" s="122">
        <f>IF(BD_Soumission!$CO213&gt;0,IF(BD_Soumission!$CP213&gt;0,BD_Soumission!$CS213*BD_Soumission!$CP213*BD_Soumission!$CT213,BD_Soumission!$CS213*BD_Soumission!$CT213),0)</f>
        <v>0</v>
      </c>
      <c r="CV213" s="75"/>
      <c r="DA213" t="str">
        <f>IF(BD_Soumission!$CW213&gt;0,(BD_Soumission!$CZ213-BD_Soumission!$CY213)*24,"")</f>
        <v/>
      </c>
      <c r="DB213" s="125"/>
      <c r="DC213" s="122">
        <f>IF(BD_Soumission!$CW213&gt;0,IF(BD_Soumission!$CX213&gt;0,BD_Soumission!$DA213*BD_Soumission!$CX213*BD_Soumission!$DB213,BD_Soumission!$DA213*BD_Soumission!$DB213),0)</f>
        <v>0</v>
      </c>
      <c r="DD213" s="75"/>
      <c r="DI213" t="str">
        <f>IF(BD_Soumission!$DE213&gt;0,(BD_Soumission!$DH213-BD_Soumission!$DG213)*24,"")</f>
        <v/>
      </c>
      <c r="DJ213" s="125"/>
      <c r="DK213" s="122">
        <f>IF(BD_Soumission!$DE213&gt;0,IF(BD_Soumission!$DF213&gt;0,BD_Soumission!$DI213*BD_Soumission!$DF213*BD_Soumission!$DJ213,BD_Soumission!$DI213*BD_Soumission!$DJ213),0)</f>
        <v>0</v>
      </c>
      <c r="DL213" s="75"/>
      <c r="DQ213" t="str">
        <f>IF(BD_Soumission!$DM213&gt;0,(BD_Soumission!$DP213-BD_Soumission!$DO213)*24,"")</f>
        <v/>
      </c>
      <c r="DR213" s="125"/>
      <c r="DS213" s="122">
        <f>IF(BD_Soumission!$DM213&gt;0,IF(BD_Soumission!$DN213&gt;0,BD_Soumission!$DQ213*BD_Soumission!$DN213*BD_Soumission!$DR213,BD_Soumission!$DQ213*BD_Soumission!$DR213),0)</f>
        <v>0</v>
      </c>
      <c r="DT213" s="75"/>
      <c r="DY213" t="str">
        <f>IF(BD_Soumission!$DU213&gt;0,(BD_Soumission!$DX213-BD_Soumission!$DW213)*24,"")</f>
        <v/>
      </c>
      <c r="DZ213" s="125"/>
      <c r="EA213" s="122">
        <f>IF(BD_Soumission!$DU213&gt;0,IF(BD_Soumission!$DV213&gt;0,BD_Soumission!$DY213*BD_Soumission!$DV213*BD_Soumission!$DZ213,BD_Soumission!$DY213*BD_Soumission!$DZ213),0)</f>
        <v>0</v>
      </c>
      <c r="EE213" s="122">
        <f>BD_Soumission!$ED213*BD_Soumission!$EC213</f>
        <v>0</v>
      </c>
      <c r="EI213" s="122">
        <f>BD_Soumission!$EH213*BD_Soumission!$EG213</f>
        <v>0</v>
      </c>
      <c r="EM213" s="122">
        <f>BD_Soumission!$EL213*BD_Soumission!$EK213</f>
        <v>0</v>
      </c>
      <c r="EQ213" s="122">
        <f>BD_Soumission!$EP213*BD_Soumission!$EO213</f>
        <v>0</v>
      </c>
      <c r="EW213" s="122">
        <f>BD_Soumission!$EU213*0.09975</f>
        <v>0</v>
      </c>
      <c r="EY213" s="47" t="e">
        <f>VLOOKUP(BD_Soumission!$C213,Tableau12[],9,FALSE)</f>
        <v>#N/A</v>
      </c>
    </row>
    <row r="214" spans="1:156" ht="18.75">
      <c r="A214" s="273"/>
      <c r="B214" s="273"/>
      <c r="C214" s="273"/>
      <c r="D214" s="285"/>
      <c r="E214" s="273" t="e">
        <f>VLOOKUP(BD_Soumission!$C214,Tableau12[],6,FALSE)</f>
        <v>#N/A</v>
      </c>
      <c r="F214" s="273" t="e">
        <f>VLOOKUP(BD_Soumission!$C214,Tableau12[],93,FALSE)</f>
        <v>#N/A</v>
      </c>
      <c r="G214" s="273" t="e">
        <f>VLOOKUP(BD_Soumission!$C214,Tableau12[],2,FALSE)</f>
        <v>#N/A</v>
      </c>
      <c r="H214" s="273" t="e">
        <f>VLOOKUP(BD_Soumission!$G214,Tableau_client[],2,FALSE)</f>
        <v>#N/A</v>
      </c>
      <c r="I214" s="273" t="e">
        <f>VLOOKUP(BD_Soumission!$G214,Tableau_client[],3,FALSE)</f>
        <v>#N/A</v>
      </c>
      <c r="J214" s="273" t="e">
        <f>VLOOKUP(BD_Soumission!$G214,Tableau_client[],4,FALSE)</f>
        <v>#N/A</v>
      </c>
      <c r="K214" s="273" t="e">
        <f>VLOOKUP(BD_Soumission!$G214,Tableau_client[],6,FALSE)</f>
        <v>#N/A</v>
      </c>
      <c r="L214" s="273" t="e">
        <f>VLOOKUP(BD_Soumission!$C214,Tableau12[],44,FALSE)</f>
        <v>#N/A</v>
      </c>
      <c r="M214" s="273" t="e">
        <f>VLOOKUP(BD_Soumission!$C214,Tableau12[],45,FALSE)</f>
        <v>#N/A</v>
      </c>
      <c r="N214" s="273" t="e">
        <f>VLOOKUP(BD_Soumission!$G214,Tableau_client[],5,FALSE)</f>
        <v>#N/A</v>
      </c>
      <c r="O214" s="273" t="e">
        <f>VLOOKUP(BD_Soumission!$G214,Tableau_client[],7,FALSE)</f>
        <v>#N/A</v>
      </c>
      <c r="P214" s="273" t="e">
        <f>VLOOKUP(BD_Soumission!$C214,Tableau12[],7,FALSE)</f>
        <v>#N/A</v>
      </c>
      <c r="Q214" s="273" t="e">
        <f>VLOOKUP(BD_Soumission!$C214,Tableau12[],8,FALSE)</f>
        <v>#N/A</v>
      </c>
      <c r="R214" s="286"/>
      <c r="S214" s="273" t="e">
        <f>VLOOKUP(BD_Soumission!$C214,Tableau12[],3,FALSE)</f>
        <v>#N/A</v>
      </c>
      <c r="T214" s="285"/>
      <c r="U214" s="273"/>
      <c r="V214" s="273"/>
      <c r="W214" s="273"/>
      <c r="X214" s="273"/>
      <c r="Y214" s="273" t="str">
        <f>IF(BD_Soumission!$U214&gt;0,(BD_Soumission!$X214-BD_Soumission!$W214)*24,"")</f>
        <v/>
      </c>
      <c r="Z214" s="264"/>
      <c r="AA214" s="290" t="str">
        <f>IF(BD_Soumission!$U214&gt;0,BD_Soumission!$Z214*BD_Soumission!$Y214,"")</f>
        <v/>
      </c>
      <c r="AB214" s="285"/>
      <c r="AC214" s="273"/>
      <c r="AD214" s="273"/>
      <c r="AE214" s="273"/>
      <c r="AF214" s="273"/>
      <c r="AG214" s="273" t="str">
        <f>IF(BD_Soumission!$AC214&gt;0,(BD_Soumission!$AF214-BD_Soumission!$AE214)*24,"")</f>
        <v/>
      </c>
      <c r="AH214" s="125"/>
      <c r="AI214" s="273"/>
      <c r="AJ214" s="285"/>
      <c r="AK214" s="273"/>
      <c r="AL214" s="273"/>
      <c r="AM214" s="273"/>
      <c r="AN214" s="273"/>
      <c r="AO214" s="273"/>
      <c r="AP214" s="125"/>
      <c r="AQ214" s="290">
        <f>IF(BD_Soumission!$AK214&gt;0,IF(BD_Soumission!$AL214&gt;0,BD_Soumission!$AO214*BD_Soumission!$AL214*BD_Soumission!$AP214,BD_Soumission!$AO214*BD_Soumission!$AP214),0)</f>
        <v>0</v>
      </c>
      <c r="AR214" s="285"/>
      <c r="AS214" s="273"/>
      <c r="AT214" s="273"/>
      <c r="AU214" s="273"/>
      <c r="AV214" s="273"/>
      <c r="AW214" s="273" t="str">
        <f>IF(BD_Soumission!$AS214&gt;0,(BD_Soumission!$AV214-BD_Soumission!$AU214)*24,"")</f>
        <v/>
      </c>
      <c r="AX214" s="125"/>
      <c r="AY214" s="290">
        <f>IF(BD_Soumission!$AS214&gt;0,IF(BD_Soumission!$AT214&gt;0,BD_Soumission!$AW214*BD_Soumission!$AT214*BD_Soumission!$AX214,BD_Soumission!$AW214*BD_Soumission!$AX214),0)</f>
        <v>0</v>
      </c>
      <c r="AZ214" s="285"/>
      <c r="BA214" s="273"/>
      <c r="BB214" s="273"/>
      <c r="BC214" s="273"/>
      <c r="BD214" s="273"/>
      <c r="BE214" s="273"/>
      <c r="BF214" s="125"/>
      <c r="BG214" s="290">
        <f>IF(BD_Soumission!$BA214&gt;0,IF(BD_Soumission!$BB214&gt;0,BD_Soumission!$BE214*BD_Soumission!$BB214*BD_Soumission!$BF214,BD_Soumission!$BE214*BD_Soumission!$BF214),0)</f>
        <v>0</v>
      </c>
      <c r="BH214" s="285"/>
      <c r="BI214" s="273"/>
      <c r="BJ214" s="273"/>
      <c r="BK214" s="273"/>
      <c r="BL214" s="273"/>
      <c r="BM214" s="273" t="str">
        <f>IF(BD_Soumission!$BI214&gt;0,(BD_Soumission!$BL214-BD_Soumission!$BK214)*24,"")</f>
        <v/>
      </c>
      <c r="BN214" s="125"/>
      <c r="BO214" s="290">
        <f>IF(BD_Soumission!$BI214&gt;0,IF(BD_Soumission!$BJ214&gt;0,BD_Soumission!$BM214*BD_Soumission!$BJ214*BD_Soumission!$BN214,BD_Soumission!$BM214*BD_Soumission!$BN214),0)</f>
        <v>0</v>
      </c>
      <c r="BP214" s="285"/>
      <c r="BQ214" s="273"/>
      <c r="BR214" s="273"/>
      <c r="BS214" s="273"/>
      <c r="BT214" s="273"/>
      <c r="BU214" s="273" t="str">
        <f>IF(BD_Soumission!$BQ214&gt;0,(BD_Soumission!$BT214-BD_Soumission!$BS214)*24,"")</f>
        <v/>
      </c>
      <c r="BV214" s="125"/>
      <c r="BW214" s="290" t="str">
        <f>IF(BD_Soumission!$BR214&gt;0,BD_Soumission!$BR214*BD_Soumission!$BU214*BD_Soumission!$BV214,IF(BD_Soumission!$BQ214&gt;0,BD_Soumission!$BU214*BD_Soumission!$BV214,""))</f>
        <v/>
      </c>
      <c r="BX214" s="285"/>
      <c r="BY214" s="273"/>
      <c r="BZ214" s="273"/>
      <c r="CA214" s="273"/>
      <c r="CB214" s="273"/>
      <c r="CC214" s="273" t="str">
        <f>IF(BD_Soumission!$BY214&gt;0,(BD_Soumission!$CB214-BD_Soumission!$CA214)*24,"")</f>
        <v/>
      </c>
      <c r="CD214" s="125"/>
      <c r="CE214" s="290" t="str">
        <f>IF(BD_Soumission!$BZ214&gt;0,BD_Soumission!$BZ214*BD_Soumission!$CC214*BD_Soumission!$CD214,IF(BD_Soumission!$BY214&gt;0,BD_Soumission!$CC214*BD_Soumission!$CD214,""))</f>
        <v/>
      </c>
      <c r="CF214" s="285"/>
      <c r="CG214" s="273"/>
      <c r="CH214" s="273"/>
      <c r="CI214" s="273"/>
      <c r="CJ214" s="273"/>
      <c r="CK214" s="273" t="str">
        <f>IF(BD_Soumission!$CG214&gt;0,(BD_Soumission!$CJ214-BD_Soumission!$CI214)*24,"")</f>
        <v/>
      </c>
      <c r="CL214" s="125"/>
      <c r="CM214" s="290">
        <f>IF(BD_Soumission!$CG214&gt;0,IF(BD_Soumission!$CH214&gt;0,BD_Soumission!$CK214*BD_Soumission!$CH214*BD_Soumission!$CL214,BD_Soumission!$CK214*BD_Soumission!$CL214),0)</f>
        <v>0</v>
      </c>
      <c r="CN214" s="285"/>
      <c r="CO214" s="273"/>
      <c r="CP214" s="273"/>
      <c r="CQ214" s="273"/>
      <c r="CR214" s="273"/>
      <c r="CS214" s="273" t="str">
        <f>IF(BD_Soumission!$CO214&gt;0,(BD_Soumission!$CR214-BD_Soumission!$CQ214)*24,"")</f>
        <v/>
      </c>
      <c r="CT214" s="125"/>
      <c r="CU214" s="290">
        <f>IF(BD_Soumission!$CO214&gt;0,IF(BD_Soumission!$CP214&gt;0,BD_Soumission!$CS214*BD_Soumission!$CP214*BD_Soumission!$CT214,BD_Soumission!$CS214*BD_Soumission!$CT214),0)</f>
        <v>0</v>
      </c>
      <c r="CV214" s="285"/>
      <c r="CW214" s="273"/>
      <c r="CX214" s="273"/>
      <c r="CY214" s="273"/>
      <c r="CZ214" s="273"/>
      <c r="DA214" s="273" t="str">
        <f>IF(BD_Soumission!$CW214&gt;0,(BD_Soumission!$CZ214-BD_Soumission!$CY214)*24,"")</f>
        <v/>
      </c>
      <c r="DB214" s="125"/>
      <c r="DC214" s="290">
        <f>IF(BD_Soumission!$CW214&gt;0,IF(BD_Soumission!$CX214&gt;0,BD_Soumission!$DA214*BD_Soumission!$CX214*BD_Soumission!$DB214,BD_Soumission!$DA214*BD_Soumission!$DB214),0)</f>
        <v>0</v>
      </c>
      <c r="DD214" s="285"/>
      <c r="DE214" s="273"/>
      <c r="DF214" s="273"/>
      <c r="DG214" s="273"/>
      <c r="DH214" s="273"/>
      <c r="DI214" s="273" t="str">
        <f>IF(BD_Soumission!$DE214&gt;0,(BD_Soumission!$DH214-BD_Soumission!$DG214)*24,"")</f>
        <v/>
      </c>
      <c r="DJ214" s="125"/>
      <c r="DK214" s="290">
        <f>IF(BD_Soumission!$DE214&gt;0,IF(BD_Soumission!$DF214&gt;0,BD_Soumission!$DI214*BD_Soumission!$DF214*BD_Soumission!$DJ214,BD_Soumission!$DI214*BD_Soumission!$DJ214),0)</f>
        <v>0</v>
      </c>
      <c r="DL214" s="285"/>
      <c r="DM214" s="273"/>
      <c r="DN214" s="273"/>
      <c r="DO214" s="273"/>
      <c r="DP214" s="273"/>
      <c r="DQ214" s="273" t="str">
        <f>IF(BD_Soumission!$DM214&gt;0,(BD_Soumission!$DP214-BD_Soumission!$DO214)*24,"")</f>
        <v/>
      </c>
      <c r="DR214" s="125"/>
      <c r="DS214" s="290">
        <f>IF(BD_Soumission!$DM214&gt;0,IF(BD_Soumission!$DN214&gt;0,BD_Soumission!$DQ214*BD_Soumission!$DN214*BD_Soumission!$DR214,BD_Soumission!$DQ214*BD_Soumission!$DR214),0)</f>
        <v>0</v>
      </c>
      <c r="DT214" s="285"/>
      <c r="DU214" s="273"/>
      <c r="DV214" s="273"/>
      <c r="DW214" s="273"/>
      <c r="DX214" s="273"/>
      <c r="DY214" s="273" t="str">
        <f>IF(BD_Soumission!$DU214&gt;0,(BD_Soumission!$DX214-BD_Soumission!$DW214)*24,"")</f>
        <v/>
      </c>
      <c r="DZ214" s="125"/>
      <c r="EA214" s="290">
        <f>IF(BD_Soumission!$DU214&gt;0,IF(BD_Soumission!$DV214&gt;0,BD_Soumission!$DY214*BD_Soumission!$DV214*BD_Soumission!$DZ214,BD_Soumission!$DY214*BD_Soumission!$DZ214),0)</f>
        <v>0</v>
      </c>
      <c r="EB214" s="273"/>
      <c r="EC214" s="273"/>
      <c r="ED214" s="273"/>
      <c r="EE214" s="290">
        <f>BD_Soumission!$ED214*BD_Soumission!$EC214</f>
        <v>0</v>
      </c>
      <c r="EF214" s="273"/>
      <c r="EG214" s="273"/>
      <c r="EH214" s="273"/>
      <c r="EI214" s="290">
        <f>BD_Soumission!$EH214*BD_Soumission!$EG214</f>
        <v>0</v>
      </c>
      <c r="EJ214" s="273"/>
      <c r="EK214" s="273"/>
      <c r="EL214" s="273"/>
      <c r="EM214" s="290">
        <f>BD_Soumission!$EL214*BD_Soumission!$EK214</f>
        <v>0</v>
      </c>
      <c r="EN214" s="273"/>
      <c r="EO214" s="273"/>
      <c r="EP214" s="273"/>
      <c r="EQ214" s="290">
        <f>BD_Soumission!$EP214*BD_Soumission!$EO214</f>
        <v>0</v>
      </c>
      <c r="ER214" s="273"/>
      <c r="ES214" s="273"/>
      <c r="ET214" s="273"/>
      <c r="EU214" s="273"/>
      <c r="EV214" s="273"/>
      <c r="EW214" s="290">
        <f>BD_Soumission!$EU214*0.09975</f>
        <v>0</v>
      </c>
      <c r="EX214" s="273"/>
      <c r="EY214" s="292" t="e">
        <f>VLOOKUP(BD_Soumission!$C214,Tableau12[],9,FALSE)</f>
        <v>#N/A</v>
      </c>
      <c r="EZ214" s="273"/>
    </row>
    <row r="215" spans="1:156" ht="18.75">
      <c r="D215" s="75"/>
      <c r="E215" t="e">
        <f>VLOOKUP(BD_Soumission!$C215,Tableau12[],6,FALSE)</f>
        <v>#N/A</v>
      </c>
      <c r="F215" t="e">
        <f>VLOOKUP(BD_Soumission!$C215,Tableau12[],93,FALSE)</f>
        <v>#N/A</v>
      </c>
      <c r="G215" t="e">
        <f>VLOOKUP(BD_Soumission!$C215,Tableau12[],2,FALSE)</f>
        <v>#N/A</v>
      </c>
      <c r="H215" t="e">
        <f>VLOOKUP(BD_Soumission!$G215,Tableau_client[],2,FALSE)</f>
        <v>#N/A</v>
      </c>
      <c r="I215" t="e">
        <f>VLOOKUP(BD_Soumission!$G215,Tableau_client[],3,FALSE)</f>
        <v>#N/A</v>
      </c>
      <c r="J215" t="e">
        <f>VLOOKUP(BD_Soumission!$G215,Tableau_client[],4,FALSE)</f>
        <v>#N/A</v>
      </c>
      <c r="K215" t="e">
        <f>VLOOKUP(BD_Soumission!$G215,Tableau_client[],6,FALSE)</f>
        <v>#N/A</v>
      </c>
      <c r="L215" t="e">
        <f>VLOOKUP(BD_Soumission!$C215,Tableau12[],44,FALSE)</f>
        <v>#N/A</v>
      </c>
      <c r="M215" t="e">
        <f>VLOOKUP(BD_Soumission!$C215,Tableau12[],45,FALSE)</f>
        <v>#N/A</v>
      </c>
      <c r="N215" t="e">
        <f>VLOOKUP(BD_Soumission!$G215,Tableau_client[],5,FALSE)</f>
        <v>#N/A</v>
      </c>
      <c r="O215" t="e">
        <f>VLOOKUP(BD_Soumission!$G215,Tableau_client[],7,FALSE)</f>
        <v>#N/A</v>
      </c>
      <c r="P215" t="e">
        <f>VLOOKUP(BD_Soumission!$C215,Tableau12[],7,FALSE)</f>
        <v>#N/A</v>
      </c>
      <c r="Q215" t="e">
        <f>VLOOKUP(BD_Soumission!$C215,Tableau12[],8,FALSE)</f>
        <v>#N/A</v>
      </c>
      <c r="R215" s="30"/>
      <c r="S215" t="e">
        <f>VLOOKUP(BD_Soumission!$C215,Tableau12[],3,FALSE)</f>
        <v>#N/A</v>
      </c>
      <c r="T215" s="75"/>
      <c r="Y215" t="str">
        <f>IF(BD_Soumission!$U215&gt;0,(BD_Soumission!$X215-BD_Soumission!$W215)*24,"")</f>
        <v/>
      </c>
      <c r="Z215" s="264"/>
      <c r="AA215" s="122" t="str">
        <f>IF(BD_Soumission!$U215&gt;0,BD_Soumission!$Z215*BD_Soumission!$Y215,"")</f>
        <v/>
      </c>
      <c r="AB215" s="75"/>
      <c r="AG215" t="str">
        <f>IF(BD_Soumission!$AC215&gt;0,(BD_Soumission!$AF215-BD_Soumission!$AE215)*24,"")</f>
        <v/>
      </c>
      <c r="AH215" s="125"/>
      <c r="AJ215" s="75"/>
      <c r="AP215" s="125"/>
      <c r="AQ215" s="122">
        <f>IF(BD_Soumission!$AK215&gt;0,IF(BD_Soumission!$AL215&gt;0,BD_Soumission!$AO215*BD_Soumission!$AL215*BD_Soumission!$AP215,BD_Soumission!$AO215*BD_Soumission!$AP215),0)</f>
        <v>0</v>
      </c>
      <c r="AR215" s="75"/>
      <c r="AW215" t="str">
        <f>IF(BD_Soumission!$AS215&gt;0,(BD_Soumission!$AV215-BD_Soumission!$AU215)*24,"")</f>
        <v/>
      </c>
      <c r="AX215" s="125"/>
      <c r="AY215" s="122">
        <f>IF(BD_Soumission!$AS215&gt;0,IF(BD_Soumission!$AT215&gt;0,BD_Soumission!$AW215*BD_Soumission!$AT215*BD_Soumission!$AX215,BD_Soumission!$AW215*BD_Soumission!$AX215),0)</f>
        <v>0</v>
      </c>
      <c r="AZ215" s="75"/>
      <c r="BF215" s="125"/>
      <c r="BG215" s="122">
        <f>IF(BD_Soumission!$BA215&gt;0,IF(BD_Soumission!$BB215&gt;0,BD_Soumission!$BE215*BD_Soumission!$BB215*BD_Soumission!$BF215,BD_Soumission!$BE215*BD_Soumission!$BF215),0)</f>
        <v>0</v>
      </c>
      <c r="BH215" s="75"/>
      <c r="BM215" t="str">
        <f>IF(BD_Soumission!$BI215&gt;0,(BD_Soumission!$BL215-BD_Soumission!$BK215)*24,"")</f>
        <v/>
      </c>
      <c r="BN215" s="125"/>
      <c r="BO215" s="122">
        <f>IF(BD_Soumission!$BI215&gt;0,IF(BD_Soumission!$BJ215&gt;0,BD_Soumission!$BM215*BD_Soumission!$BJ215*BD_Soumission!$BN215,BD_Soumission!$BM215*BD_Soumission!$BN215),0)</f>
        <v>0</v>
      </c>
      <c r="BP215" s="75"/>
      <c r="BU215" t="str">
        <f>IF(BD_Soumission!$BQ215&gt;0,(BD_Soumission!$BT215-BD_Soumission!$BS215)*24,"")</f>
        <v/>
      </c>
      <c r="BV215" s="125"/>
      <c r="BW215" s="122" t="str">
        <f>IF(BD_Soumission!$BR215&gt;0,BD_Soumission!$BR215*BD_Soumission!$BU215*BD_Soumission!$BV215,IF(BD_Soumission!$BQ215&gt;0,BD_Soumission!$BU215*BD_Soumission!$BV215,""))</f>
        <v/>
      </c>
      <c r="BX215" s="75"/>
      <c r="CC215" t="str">
        <f>IF(BD_Soumission!$BY215&gt;0,(BD_Soumission!$CB215-BD_Soumission!$CA215)*24,"")</f>
        <v/>
      </c>
      <c r="CD215" s="125"/>
      <c r="CE215" s="122" t="str">
        <f>IF(BD_Soumission!$BZ215&gt;0,BD_Soumission!$BZ215*BD_Soumission!$CC215*BD_Soumission!$CD215,IF(BD_Soumission!$BY215&gt;0,BD_Soumission!$CC215*BD_Soumission!$CD215,""))</f>
        <v/>
      </c>
      <c r="CF215" s="75"/>
      <c r="CK215" t="str">
        <f>IF(BD_Soumission!$CG215&gt;0,(BD_Soumission!$CJ215-BD_Soumission!$CI215)*24,"")</f>
        <v/>
      </c>
      <c r="CL215" s="125"/>
      <c r="CM215" s="122">
        <f>IF(BD_Soumission!$CG215&gt;0,IF(BD_Soumission!$CH215&gt;0,BD_Soumission!$CK215*BD_Soumission!$CH215*BD_Soumission!$CL215,BD_Soumission!$CK215*BD_Soumission!$CL215),0)</f>
        <v>0</v>
      </c>
      <c r="CN215" s="75"/>
      <c r="CS215" t="str">
        <f>IF(BD_Soumission!$CO215&gt;0,(BD_Soumission!$CR215-BD_Soumission!$CQ215)*24,"")</f>
        <v/>
      </c>
      <c r="CT215" s="125"/>
      <c r="CU215" s="122">
        <f>IF(BD_Soumission!$CO215&gt;0,IF(BD_Soumission!$CP215&gt;0,BD_Soumission!$CS215*BD_Soumission!$CP215*BD_Soumission!$CT215,BD_Soumission!$CS215*BD_Soumission!$CT215),0)</f>
        <v>0</v>
      </c>
      <c r="CV215" s="75"/>
      <c r="DA215" t="str">
        <f>IF(BD_Soumission!$CW215&gt;0,(BD_Soumission!$CZ215-BD_Soumission!$CY215)*24,"")</f>
        <v/>
      </c>
      <c r="DB215" s="125"/>
      <c r="DC215" s="122">
        <f>IF(BD_Soumission!$CW215&gt;0,IF(BD_Soumission!$CX215&gt;0,BD_Soumission!$DA215*BD_Soumission!$CX215*BD_Soumission!$DB215,BD_Soumission!$DA215*BD_Soumission!$DB215),0)</f>
        <v>0</v>
      </c>
      <c r="DD215" s="75"/>
      <c r="DI215" t="str">
        <f>IF(BD_Soumission!$DE215&gt;0,(BD_Soumission!$DH215-BD_Soumission!$DG215)*24,"")</f>
        <v/>
      </c>
      <c r="DJ215" s="125"/>
      <c r="DK215" s="122">
        <f>IF(BD_Soumission!$DE215&gt;0,IF(BD_Soumission!$DF215&gt;0,BD_Soumission!$DI215*BD_Soumission!$DF215*BD_Soumission!$DJ215,BD_Soumission!$DI215*BD_Soumission!$DJ215),0)</f>
        <v>0</v>
      </c>
      <c r="DL215" s="75"/>
      <c r="DQ215" t="str">
        <f>IF(BD_Soumission!$DM215&gt;0,(BD_Soumission!$DP215-BD_Soumission!$DO215)*24,"")</f>
        <v/>
      </c>
      <c r="DR215" s="125"/>
      <c r="DS215" s="122">
        <f>IF(BD_Soumission!$DM215&gt;0,IF(BD_Soumission!$DN215&gt;0,BD_Soumission!$DQ215*BD_Soumission!$DN215*BD_Soumission!$DR215,BD_Soumission!$DQ215*BD_Soumission!$DR215),0)</f>
        <v>0</v>
      </c>
      <c r="DT215" s="75"/>
      <c r="DY215" t="str">
        <f>IF(BD_Soumission!$DU215&gt;0,(BD_Soumission!$DX215-BD_Soumission!$DW215)*24,"")</f>
        <v/>
      </c>
      <c r="DZ215" s="125"/>
      <c r="EA215" s="122">
        <f>IF(BD_Soumission!$DU215&gt;0,IF(BD_Soumission!$DV215&gt;0,BD_Soumission!$DY215*BD_Soumission!$DV215*BD_Soumission!$DZ215,BD_Soumission!$DY215*BD_Soumission!$DZ215),0)</f>
        <v>0</v>
      </c>
      <c r="EE215" s="122">
        <f>BD_Soumission!$ED215*BD_Soumission!$EC215</f>
        <v>0</v>
      </c>
      <c r="EI215" s="122">
        <f>BD_Soumission!$EH215*BD_Soumission!$EG215</f>
        <v>0</v>
      </c>
      <c r="EM215" s="122">
        <f>BD_Soumission!$EL215*BD_Soumission!$EK215</f>
        <v>0</v>
      </c>
      <c r="EQ215" s="122">
        <f>BD_Soumission!$EP215*BD_Soumission!$EO215</f>
        <v>0</v>
      </c>
      <c r="EW215" s="122">
        <f>BD_Soumission!$EU215*0.09975</f>
        <v>0</v>
      </c>
      <c r="EY215" s="47" t="e">
        <f>VLOOKUP(BD_Soumission!$C215,Tableau12[],9,FALSE)</f>
        <v>#N/A</v>
      </c>
    </row>
    <row r="216" spans="1:156" ht="18.75">
      <c r="A216" s="273"/>
      <c r="B216" s="273"/>
      <c r="C216" s="273"/>
      <c r="D216" s="285"/>
      <c r="E216" s="273" t="e">
        <f>VLOOKUP(BD_Soumission!$C216,Tableau12[],6,FALSE)</f>
        <v>#N/A</v>
      </c>
      <c r="F216" s="273" t="e">
        <f>VLOOKUP(BD_Soumission!$C216,Tableau12[],93,FALSE)</f>
        <v>#N/A</v>
      </c>
      <c r="G216" s="273" t="e">
        <f>VLOOKUP(BD_Soumission!$C216,Tableau12[],2,FALSE)</f>
        <v>#N/A</v>
      </c>
      <c r="H216" s="273" t="e">
        <f>VLOOKUP(BD_Soumission!$G216,Tableau_client[],2,FALSE)</f>
        <v>#N/A</v>
      </c>
      <c r="I216" s="273" t="e">
        <f>VLOOKUP(BD_Soumission!$G216,Tableau_client[],3,FALSE)</f>
        <v>#N/A</v>
      </c>
      <c r="J216" s="273" t="e">
        <f>VLOOKUP(BD_Soumission!$G216,Tableau_client[],4,FALSE)</f>
        <v>#N/A</v>
      </c>
      <c r="K216" s="273" t="e">
        <f>VLOOKUP(BD_Soumission!$G216,Tableau_client[],6,FALSE)</f>
        <v>#N/A</v>
      </c>
      <c r="L216" s="273" t="e">
        <f>VLOOKUP(BD_Soumission!$C216,Tableau12[],44,FALSE)</f>
        <v>#N/A</v>
      </c>
      <c r="M216" s="273" t="e">
        <f>VLOOKUP(BD_Soumission!$C216,Tableau12[],45,FALSE)</f>
        <v>#N/A</v>
      </c>
      <c r="N216" s="273" t="e">
        <f>VLOOKUP(BD_Soumission!$G216,Tableau_client[],5,FALSE)</f>
        <v>#N/A</v>
      </c>
      <c r="O216" s="273" t="e">
        <f>VLOOKUP(BD_Soumission!$G216,Tableau_client[],7,FALSE)</f>
        <v>#N/A</v>
      </c>
      <c r="P216" s="273" t="e">
        <f>VLOOKUP(BD_Soumission!$C216,Tableau12[],7,FALSE)</f>
        <v>#N/A</v>
      </c>
      <c r="Q216" s="273" t="e">
        <f>VLOOKUP(BD_Soumission!$C216,Tableau12[],8,FALSE)</f>
        <v>#N/A</v>
      </c>
      <c r="R216" s="286"/>
      <c r="S216" s="273" t="e">
        <f>VLOOKUP(BD_Soumission!$C216,Tableau12[],3,FALSE)</f>
        <v>#N/A</v>
      </c>
      <c r="T216" s="285"/>
      <c r="U216" s="273"/>
      <c r="V216" s="273"/>
      <c r="W216" s="273"/>
      <c r="X216" s="273"/>
      <c r="Y216" s="273" t="str">
        <f>IF(BD_Soumission!$U216&gt;0,(BD_Soumission!$X216-BD_Soumission!$W216)*24,"")</f>
        <v/>
      </c>
      <c r="Z216" s="264"/>
      <c r="AA216" s="290" t="str">
        <f>IF(BD_Soumission!$U216&gt;0,BD_Soumission!$Z216*BD_Soumission!$Y216,"")</f>
        <v/>
      </c>
      <c r="AB216" s="285"/>
      <c r="AC216" s="273"/>
      <c r="AD216" s="273"/>
      <c r="AE216" s="273"/>
      <c r="AF216" s="273"/>
      <c r="AG216" s="273" t="str">
        <f>IF(BD_Soumission!$AC216&gt;0,(BD_Soumission!$AF216-BD_Soumission!$AE216)*24,"")</f>
        <v/>
      </c>
      <c r="AH216" s="125"/>
      <c r="AI216" s="273"/>
      <c r="AJ216" s="285"/>
      <c r="AK216" s="273"/>
      <c r="AL216" s="273"/>
      <c r="AM216" s="273"/>
      <c r="AN216" s="273"/>
      <c r="AO216" s="273"/>
      <c r="AP216" s="125"/>
      <c r="AQ216" s="290">
        <f>IF(BD_Soumission!$AK216&gt;0,IF(BD_Soumission!$AL216&gt;0,BD_Soumission!$AO216*BD_Soumission!$AL216*BD_Soumission!$AP216,BD_Soumission!$AO216*BD_Soumission!$AP216),0)</f>
        <v>0</v>
      </c>
      <c r="AR216" s="285"/>
      <c r="AS216" s="273"/>
      <c r="AT216" s="273"/>
      <c r="AU216" s="273"/>
      <c r="AV216" s="273"/>
      <c r="AW216" s="273" t="str">
        <f>IF(BD_Soumission!$AS216&gt;0,(BD_Soumission!$AV216-BD_Soumission!$AU216)*24,"")</f>
        <v/>
      </c>
      <c r="AX216" s="125"/>
      <c r="AY216" s="290">
        <f>IF(BD_Soumission!$AS216&gt;0,IF(BD_Soumission!$AT216&gt;0,BD_Soumission!$AW216*BD_Soumission!$AT216*BD_Soumission!$AX216,BD_Soumission!$AW216*BD_Soumission!$AX216),0)</f>
        <v>0</v>
      </c>
      <c r="AZ216" s="285"/>
      <c r="BA216" s="273"/>
      <c r="BB216" s="273"/>
      <c r="BC216" s="273"/>
      <c r="BD216" s="273"/>
      <c r="BE216" s="273"/>
      <c r="BF216" s="125"/>
      <c r="BG216" s="290">
        <f>IF(BD_Soumission!$BA216&gt;0,IF(BD_Soumission!$BB216&gt;0,BD_Soumission!$BE216*BD_Soumission!$BB216*BD_Soumission!$BF216,BD_Soumission!$BE216*BD_Soumission!$BF216),0)</f>
        <v>0</v>
      </c>
      <c r="BH216" s="285"/>
      <c r="BI216" s="273"/>
      <c r="BJ216" s="273"/>
      <c r="BK216" s="273"/>
      <c r="BL216" s="273"/>
      <c r="BM216" s="273" t="str">
        <f>IF(BD_Soumission!$BI216&gt;0,(BD_Soumission!$BL216-BD_Soumission!$BK216)*24,"")</f>
        <v/>
      </c>
      <c r="BN216" s="125"/>
      <c r="BO216" s="290">
        <f>IF(BD_Soumission!$BI216&gt;0,IF(BD_Soumission!$BJ216&gt;0,BD_Soumission!$BM216*BD_Soumission!$BJ216*BD_Soumission!$BN216,BD_Soumission!$BM216*BD_Soumission!$BN216),0)</f>
        <v>0</v>
      </c>
      <c r="BP216" s="285"/>
      <c r="BQ216" s="273"/>
      <c r="BR216" s="273"/>
      <c r="BS216" s="273"/>
      <c r="BT216" s="273"/>
      <c r="BU216" s="273" t="str">
        <f>IF(BD_Soumission!$BQ216&gt;0,(BD_Soumission!$BT216-BD_Soumission!$BS216)*24,"")</f>
        <v/>
      </c>
      <c r="BV216" s="125"/>
      <c r="BW216" s="290" t="str">
        <f>IF(BD_Soumission!$BR216&gt;0,BD_Soumission!$BR216*BD_Soumission!$BU216*BD_Soumission!$BV216,IF(BD_Soumission!$BQ216&gt;0,BD_Soumission!$BU216*BD_Soumission!$BV216,""))</f>
        <v/>
      </c>
      <c r="BX216" s="285"/>
      <c r="BY216" s="273"/>
      <c r="BZ216" s="273"/>
      <c r="CA216" s="273"/>
      <c r="CB216" s="273"/>
      <c r="CC216" s="273" t="str">
        <f>IF(BD_Soumission!$BY216&gt;0,(BD_Soumission!$CB216-BD_Soumission!$CA216)*24,"")</f>
        <v/>
      </c>
      <c r="CD216" s="125"/>
      <c r="CE216" s="290" t="str">
        <f>IF(BD_Soumission!$BZ216&gt;0,BD_Soumission!$BZ216*BD_Soumission!$CC216*BD_Soumission!$CD216,IF(BD_Soumission!$BY216&gt;0,BD_Soumission!$CC216*BD_Soumission!$CD216,""))</f>
        <v/>
      </c>
      <c r="CF216" s="285"/>
      <c r="CG216" s="273"/>
      <c r="CH216" s="273"/>
      <c r="CI216" s="273"/>
      <c r="CJ216" s="273"/>
      <c r="CK216" s="273" t="str">
        <f>IF(BD_Soumission!$CG216&gt;0,(BD_Soumission!$CJ216-BD_Soumission!$CI216)*24,"")</f>
        <v/>
      </c>
      <c r="CL216" s="125"/>
      <c r="CM216" s="290">
        <f>IF(BD_Soumission!$CG216&gt;0,IF(BD_Soumission!$CH216&gt;0,BD_Soumission!$CK216*BD_Soumission!$CH216*BD_Soumission!$CL216,BD_Soumission!$CK216*BD_Soumission!$CL216),0)</f>
        <v>0</v>
      </c>
      <c r="CN216" s="285"/>
      <c r="CO216" s="273"/>
      <c r="CP216" s="273"/>
      <c r="CQ216" s="273"/>
      <c r="CR216" s="273"/>
      <c r="CS216" s="273" t="str">
        <f>IF(BD_Soumission!$CO216&gt;0,(BD_Soumission!$CR216-BD_Soumission!$CQ216)*24,"")</f>
        <v/>
      </c>
      <c r="CT216" s="125"/>
      <c r="CU216" s="290">
        <f>IF(BD_Soumission!$CO216&gt;0,IF(BD_Soumission!$CP216&gt;0,BD_Soumission!$CS216*BD_Soumission!$CP216*BD_Soumission!$CT216,BD_Soumission!$CS216*BD_Soumission!$CT216),0)</f>
        <v>0</v>
      </c>
      <c r="CV216" s="285"/>
      <c r="CW216" s="273"/>
      <c r="CX216" s="273"/>
      <c r="CY216" s="273"/>
      <c r="CZ216" s="273"/>
      <c r="DA216" s="273" t="str">
        <f>IF(BD_Soumission!$CW216&gt;0,(BD_Soumission!$CZ216-BD_Soumission!$CY216)*24,"")</f>
        <v/>
      </c>
      <c r="DB216" s="125"/>
      <c r="DC216" s="290">
        <f>IF(BD_Soumission!$CW216&gt;0,IF(BD_Soumission!$CX216&gt;0,BD_Soumission!$DA216*BD_Soumission!$CX216*BD_Soumission!$DB216,BD_Soumission!$DA216*BD_Soumission!$DB216),0)</f>
        <v>0</v>
      </c>
      <c r="DD216" s="285"/>
      <c r="DE216" s="273"/>
      <c r="DF216" s="273"/>
      <c r="DG216" s="273"/>
      <c r="DH216" s="273"/>
      <c r="DI216" s="273" t="str">
        <f>IF(BD_Soumission!$DE216&gt;0,(BD_Soumission!$DH216-BD_Soumission!$DG216)*24,"")</f>
        <v/>
      </c>
      <c r="DJ216" s="125"/>
      <c r="DK216" s="290">
        <f>IF(BD_Soumission!$DE216&gt;0,IF(BD_Soumission!$DF216&gt;0,BD_Soumission!$DI216*BD_Soumission!$DF216*BD_Soumission!$DJ216,BD_Soumission!$DI216*BD_Soumission!$DJ216),0)</f>
        <v>0</v>
      </c>
      <c r="DL216" s="285"/>
      <c r="DM216" s="273"/>
      <c r="DN216" s="273"/>
      <c r="DO216" s="273"/>
      <c r="DP216" s="273"/>
      <c r="DQ216" s="273" t="str">
        <f>IF(BD_Soumission!$DM216&gt;0,(BD_Soumission!$DP216-BD_Soumission!$DO216)*24,"")</f>
        <v/>
      </c>
      <c r="DR216" s="125"/>
      <c r="DS216" s="290">
        <f>IF(BD_Soumission!$DM216&gt;0,IF(BD_Soumission!$DN216&gt;0,BD_Soumission!$DQ216*BD_Soumission!$DN216*BD_Soumission!$DR216,BD_Soumission!$DQ216*BD_Soumission!$DR216),0)</f>
        <v>0</v>
      </c>
      <c r="DT216" s="285"/>
      <c r="DU216" s="273"/>
      <c r="DV216" s="273"/>
      <c r="DW216" s="273"/>
      <c r="DX216" s="273"/>
      <c r="DY216" s="273" t="str">
        <f>IF(BD_Soumission!$DU216&gt;0,(BD_Soumission!$DX216-BD_Soumission!$DW216)*24,"")</f>
        <v/>
      </c>
      <c r="DZ216" s="125"/>
      <c r="EA216" s="290">
        <f>IF(BD_Soumission!$DU216&gt;0,IF(BD_Soumission!$DV216&gt;0,BD_Soumission!$DY216*BD_Soumission!$DV216*BD_Soumission!$DZ216,BD_Soumission!$DY216*BD_Soumission!$DZ216),0)</f>
        <v>0</v>
      </c>
      <c r="EB216" s="273"/>
      <c r="EC216" s="273"/>
      <c r="ED216" s="273"/>
      <c r="EE216" s="290">
        <f>BD_Soumission!$ED216*BD_Soumission!$EC216</f>
        <v>0</v>
      </c>
      <c r="EF216" s="273"/>
      <c r="EG216" s="273"/>
      <c r="EH216" s="273"/>
      <c r="EI216" s="290">
        <f>BD_Soumission!$EH216*BD_Soumission!$EG216</f>
        <v>0</v>
      </c>
      <c r="EJ216" s="273"/>
      <c r="EK216" s="273"/>
      <c r="EL216" s="273"/>
      <c r="EM216" s="290">
        <f>BD_Soumission!$EL216*BD_Soumission!$EK216</f>
        <v>0</v>
      </c>
      <c r="EN216" s="273"/>
      <c r="EO216" s="273"/>
      <c r="EP216" s="273"/>
      <c r="EQ216" s="290">
        <f>BD_Soumission!$EP216*BD_Soumission!$EO216</f>
        <v>0</v>
      </c>
      <c r="ER216" s="273"/>
      <c r="ES216" s="273"/>
      <c r="ET216" s="273"/>
      <c r="EU216" s="273"/>
      <c r="EV216" s="273"/>
      <c r="EW216" s="290">
        <f>BD_Soumission!$EU216*0.09975</f>
        <v>0</v>
      </c>
      <c r="EX216" s="273"/>
      <c r="EY216" s="292" t="e">
        <f>VLOOKUP(BD_Soumission!$C216,Tableau12[],9,FALSE)</f>
        <v>#N/A</v>
      </c>
      <c r="EZ216" s="273"/>
    </row>
    <row r="217" spans="1:156" ht="18.75">
      <c r="D217" s="75"/>
      <c r="E217" t="e">
        <f>VLOOKUP(BD_Soumission!$C217,Tableau12[],6,FALSE)</f>
        <v>#N/A</v>
      </c>
      <c r="F217" t="e">
        <f>VLOOKUP(BD_Soumission!$C217,Tableau12[],93,FALSE)</f>
        <v>#N/A</v>
      </c>
      <c r="G217" t="e">
        <f>VLOOKUP(BD_Soumission!$C217,Tableau12[],2,FALSE)</f>
        <v>#N/A</v>
      </c>
      <c r="H217" t="e">
        <f>VLOOKUP(BD_Soumission!$G217,Tableau_client[],2,FALSE)</f>
        <v>#N/A</v>
      </c>
      <c r="I217" t="e">
        <f>VLOOKUP(BD_Soumission!$G217,Tableau_client[],3,FALSE)</f>
        <v>#N/A</v>
      </c>
      <c r="J217" t="e">
        <f>VLOOKUP(BD_Soumission!$G217,Tableau_client[],4,FALSE)</f>
        <v>#N/A</v>
      </c>
      <c r="K217" t="e">
        <f>VLOOKUP(BD_Soumission!$G217,Tableau_client[],6,FALSE)</f>
        <v>#N/A</v>
      </c>
      <c r="L217" t="e">
        <f>VLOOKUP(BD_Soumission!$C217,Tableau12[],44,FALSE)</f>
        <v>#N/A</v>
      </c>
      <c r="M217" t="e">
        <f>VLOOKUP(BD_Soumission!$C217,Tableau12[],45,FALSE)</f>
        <v>#N/A</v>
      </c>
      <c r="N217" t="e">
        <f>VLOOKUP(BD_Soumission!$G217,Tableau_client[],5,FALSE)</f>
        <v>#N/A</v>
      </c>
      <c r="O217" t="e">
        <f>VLOOKUP(BD_Soumission!$G217,Tableau_client[],7,FALSE)</f>
        <v>#N/A</v>
      </c>
      <c r="P217" t="e">
        <f>VLOOKUP(BD_Soumission!$C217,Tableau12[],7,FALSE)</f>
        <v>#N/A</v>
      </c>
      <c r="Q217" t="e">
        <f>VLOOKUP(BD_Soumission!$C217,Tableau12[],8,FALSE)</f>
        <v>#N/A</v>
      </c>
      <c r="R217" s="30"/>
      <c r="S217" t="e">
        <f>VLOOKUP(BD_Soumission!$C217,Tableau12[],3,FALSE)</f>
        <v>#N/A</v>
      </c>
      <c r="T217" s="75"/>
      <c r="Y217" t="str">
        <f>IF(BD_Soumission!$U217&gt;0,(BD_Soumission!$X217-BD_Soumission!$W217)*24,"")</f>
        <v/>
      </c>
      <c r="Z217" s="264"/>
      <c r="AA217" s="122" t="str">
        <f>IF(BD_Soumission!$U217&gt;0,BD_Soumission!$Z217*BD_Soumission!$Y217,"")</f>
        <v/>
      </c>
      <c r="AB217" s="75"/>
      <c r="AG217" t="str">
        <f>IF(BD_Soumission!$AC217&gt;0,(BD_Soumission!$AF217-BD_Soumission!$AE217)*24,"")</f>
        <v/>
      </c>
      <c r="AH217" s="125"/>
      <c r="AJ217" s="75"/>
      <c r="AP217" s="125"/>
      <c r="AQ217" s="122">
        <f>IF(BD_Soumission!$AK217&gt;0,IF(BD_Soumission!$AL217&gt;0,BD_Soumission!$AO217*BD_Soumission!$AL217*BD_Soumission!$AP217,BD_Soumission!$AO217*BD_Soumission!$AP217),0)</f>
        <v>0</v>
      </c>
      <c r="AR217" s="75"/>
      <c r="AW217" t="str">
        <f>IF(BD_Soumission!$AS217&gt;0,(BD_Soumission!$AV217-BD_Soumission!$AU217)*24,"")</f>
        <v/>
      </c>
      <c r="AX217" s="125"/>
      <c r="AY217" s="122">
        <f>IF(BD_Soumission!$AS217&gt;0,IF(BD_Soumission!$AT217&gt;0,BD_Soumission!$AW217*BD_Soumission!$AT217*BD_Soumission!$AX217,BD_Soumission!$AW217*BD_Soumission!$AX217),0)</f>
        <v>0</v>
      </c>
      <c r="AZ217" s="75"/>
      <c r="BF217" s="125"/>
      <c r="BG217" s="122">
        <f>IF(BD_Soumission!$BA217&gt;0,IF(BD_Soumission!$BB217&gt;0,BD_Soumission!$BE217*BD_Soumission!$BB217*BD_Soumission!$BF217,BD_Soumission!$BE217*BD_Soumission!$BF217),0)</f>
        <v>0</v>
      </c>
      <c r="BH217" s="75"/>
      <c r="BM217" t="str">
        <f>IF(BD_Soumission!$BI217&gt;0,(BD_Soumission!$BL217-BD_Soumission!$BK217)*24,"")</f>
        <v/>
      </c>
      <c r="BN217" s="125"/>
      <c r="BO217" s="122">
        <f>IF(BD_Soumission!$BI217&gt;0,IF(BD_Soumission!$BJ217&gt;0,BD_Soumission!$BM217*BD_Soumission!$BJ217*BD_Soumission!$BN217,BD_Soumission!$BM217*BD_Soumission!$BN217),0)</f>
        <v>0</v>
      </c>
      <c r="BP217" s="75"/>
      <c r="BU217" t="str">
        <f>IF(BD_Soumission!$BQ217&gt;0,(BD_Soumission!$BT217-BD_Soumission!$BS217)*24,"")</f>
        <v/>
      </c>
      <c r="BV217" s="125"/>
      <c r="BW217" s="122" t="str">
        <f>IF(BD_Soumission!$BR217&gt;0,BD_Soumission!$BR217*BD_Soumission!$BU217*BD_Soumission!$BV217,IF(BD_Soumission!$BQ217&gt;0,BD_Soumission!$BU217*BD_Soumission!$BV217,""))</f>
        <v/>
      </c>
      <c r="BX217" s="75"/>
      <c r="CC217" t="str">
        <f>IF(BD_Soumission!$BY217&gt;0,(BD_Soumission!$CB217-BD_Soumission!$CA217)*24,"")</f>
        <v/>
      </c>
      <c r="CD217" s="125"/>
      <c r="CE217" s="122" t="str">
        <f>IF(BD_Soumission!$BZ217&gt;0,BD_Soumission!$BZ217*BD_Soumission!$CC217*BD_Soumission!$CD217,IF(BD_Soumission!$BY217&gt;0,BD_Soumission!$CC217*BD_Soumission!$CD217,""))</f>
        <v/>
      </c>
      <c r="CF217" s="75"/>
      <c r="CK217" t="str">
        <f>IF(BD_Soumission!$CG217&gt;0,(BD_Soumission!$CJ217-BD_Soumission!$CI217)*24,"")</f>
        <v/>
      </c>
      <c r="CL217" s="125"/>
      <c r="CM217" s="122">
        <f>IF(BD_Soumission!$CG217&gt;0,IF(BD_Soumission!$CH217&gt;0,BD_Soumission!$CK217*BD_Soumission!$CH217*BD_Soumission!$CL217,BD_Soumission!$CK217*BD_Soumission!$CL217),0)</f>
        <v>0</v>
      </c>
      <c r="CN217" s="75"/>
      <c r="CS217" t="str">
        <f>IF(BD_Soumission!$CO217&gt;0,(BD_Soumission!$CR217-BD_Soumission!$CQ217)*24,"")</f>
        <v/>
      </c>
      <c r="CT217" s="125"/>
      <c r="CU217" s="122">
        <f>IF(BD_Soumission!$CO217&gt;0,IF(BD_Soumission!$CP217&gt;0,BD_Soumission!$CS217*BD_Soumission!$CP217*BD_Soumission!$CT217,BD_Soumission!$CS217*BD_Soumission!$CT217),0)</f>
        <v>0</v>
      </c>
      <c r="CV217" s="75"/>
      <c r="DA217" t="str">
        <f>IF(BD_Soumission!$CW217&gt;0,(BD_Soumission!$CZ217-BD_Soumission!$CY217)*24,"")</f>
        <v/>
      </c>
      <c r="DB217" s="125"/>
      <c r="DC217" s="122">
        <f>IF(BD_Soumission!$CW217&gt;0,IF(BD_Soumission!$CX217&gt;0,BD_Soumission!$DA217*BD_Soumission!$CX217*BD_Soumission!$DB217,BD_Soumission!$DA217*BD_Soumission!$DB217),0)</f>
        <v>0</v>
      </c>
      <c r="DD217" s="75"/>
      <c r="DI217" t="str">
        <f>IF(BD_Soumission!$DE217&gt;0,(BD_Soumission!$DH217-BD_Soumission!$DG217)*24,"")</f>
        <v/>
      </c>
      <c r="DJ217" s="125"/>
      <c r="DK217" s="122">
        <f>IF(BD_Soumission!$DE217&gt;0,IF(BD_Soumission!$DF217&gt;0,BD_Soumission!$DI217*BD_Soumission!$DF217*BD_Soumission!$DJ217,BD_Soumission!$DI217*BD_Soumission!$DJ217),0)</f>
        <v>0</v>
      </c>
      <c r="DL217" s="75"/>
      <c r="DQ217" t="str">
        <f>IF(BD_Soumission!$DM217&gt;0,(BD_Soumission!$DP217-BD_Soumission!$DO217)*24,"")</f>
        <v/>
      </c>
      <c r="DR217" s="125"/>
      <c r="DS217" s="122">
        <f>IF(BD_Soumission!$DM217&gt;0,IF(BD_Soumission!$DN217&gt;0,BD_Soumission!$DQ217*BD_Soumission!$DN217*BD_Soumission!$DR217,BD_Soumission!$DQ217*BD_Soumission!$DR217),0)</f>
        <v>0</v>
      </c>
      <c r="DT217" s="75"/>
      <c r="DY217" t="str">
        <f>IF(BD_Soumission!$DU217&gt;0,(BD_Soumission!$DX217-BD_Soumission!$DW217)*24,"")</f>
        <v/>
      </c>
      <c r="DZ217" s="125"/>
      <c r="EA217" s="122">
        <f>IF(BD_Soumission!$DU217&gt;0,IF(BD_Soumission!$DV217&gt;0,BD_Soumission!$DY217*BD_Soumission!$DV217*BD_Soumission!$DZ217,BD_Soumission!$DY217*BD_Soumission!$DZ217),0)</f>
        <v>0</v>
      </c>
      <c r="EE217" s="122">
        <f>BD_Soumission!$ED217*BD_Soumission!$EC217</f>
        <v>0</v>
      </c>
      <c r="EI217" s="122">
        <f>BD_Soumission!$EH217*BD_Soumission!$EG217</f>
        <v>0</v>
      </c>
      <c r="EM217" s="122">
        <f>BD_Soumission!$EL217*BD_Soumission!$EK217</f>
        <v>0</v>
      </c>
      <c r="EQ217" s="122">
        <f>BD_Soumission!$EP217*BD_Soumission!$EO217</f>
        <v>0</v>
      </c>
      <c r="EW217" s="122">
        <f>BD_Soumission!$EU217*0.09975</f>
        <v>0</v>
      </c>
      <c r="EY217" s="47" t="e">
        <f>VLOOKUP(BD_Soumission!$C217,Tableau12[],9,FALSE)</f>
        <v>#N/A</v>
      </c>
    </row>
    <row r="218" spans="1:156" ht="18.75">
      <c r="A218" s="273"/>
      <c r="B218" s="273"/>
      <c r="C218" s="273"/>
      <c r="D218" s="285"/>
      <c r="E218" s="273" t="e">
        <f>VLOOKUP(BD_Soumission!$C218,Tableau12[],6,FALSE)</f>
        <v>#N/A</v>
      </c>
      <c r="F218" s="273" t="e">
        <f>VLOOKUP(BD_Soumission!$C218,Tableau12[],93,FALSE)</f>
        <v>#N/A</v>
      </c>
      <c r="G218" s="273" t="e">
        <f>VLOOKUP(BD_Soumission!$C218,Tableau12[],2,FALSE)</f>
        <v>#N/A</v>
      </c>
      <c r="H218" s="273" t="e">
        <f>VLOOKUP(BD_Soumission!$G218,Tableau_client[],2,FALSE)</f>
        <v>#N/A</v>
      </c>
      <c r="I218" s="273" t="e">
        <f>VLOOKUP(BD_Soumission!$G218,Tableau_client[],3,FALSE)</f>
        <v>#N/A</v>
      </c>
      <c r="J218" s="273" t="e">
        <f>VLOOKUP(BD_Soumission!$G218,Tableau_client[],4,FALSE)</f>
        <v>#N/A</v>
      </c>
      <c r="K218" s="273" t="e">
        <f>VLOOKUP(BD_Soumission!$G218,Tableau_client[],6,FALSE)</f>
        <v>#N/A</v>
      </c>
      <c r="L218" s="273" t="e">
        <f>VLOOKUP(BD_Soumission!$C218,Tableau12[],44,FALSE)</f>
        <v>#N/A</v>
      </c>
      <c r="M218" s="273" t="e">
        <f>VLOOKUP(BD_Soumission!$C218,Tableau12[],45,FALSE)</f>
        <v>#N/A</v>
      </c>
      <c r="N218" s="273" t="e">
        <f>VLOOKUP(BD_Soumission!$G218,Tableau_client[],5,FALSE)</f>
        <v>#N/A</v>
      </c>
      <c r="O218" s="273" t="e">
        <f>VLOOKUP(BD_Soumission!$G218,Tableau_client[],7,FALSE)</f>
        <v>#N/A</v>
      </c>
      <c r="P218" s="273" t="e">
        <f>VLOOKUP(BD_Soumission!$C218,Tableau12[],7,FALSE)</f>
        <v>#N/A</v>
      </c>
      <c r="Q218" s="273" t="e">
        <f>VLOOKUP(BD_Soumission!$C218,Tableau12[],8,FALSE)</f>
        <v>#N/A</v>
      </c>
      <c r="R218" s="286"/>
      <c r="S218" s="273" t="e">
        <f>VLOOKUP(BD_Soumission!$C218,Tableau12[],3,FALSE)</f>
        <v>#N/A</v>
      </c>
      <c r="T218" s="285"/>
      <c r="U218" s="273"/>
      <c r="V218" s="273"/>
      <c r="W218" s="273"/>
      <c r="X218" s="273"/>
      <c r="Y218" s="273" t="str">
        <f>IF(BD_Soumission!$U218&gt;0,(BD_Soumission!$X218-BD_Soumission!$W218)*24,"")</f>
        <v/>
      </c>
      <c r="Z218" s="264"/>
      <c r="AA218" s="290" t="str">
        <f>IF(BD_Soumission!$U218&gt;0,BD_Soumission!$Z218*BD_Soumission!$Y218,"")</f>
        <v/>
      </c>
      <c r="AB218" s="285"/>
      <c r="AC218" s="273"/>
      <c r="AD218" s="273"/>
      <c r="AE218" s="273"/>
      <c r="AF218" s="273"/>
      <c r="AG218" s="273" t="str">
        <f>IF(BD_Soumission!$AC218&gt;0,(BD_Soumission!$AF218-BD_Soumission!$AE218)*24,"")</f>
        <v/>
      </c>
      <c r="AH218" s="125"/>
      <c r="AI218" s="273"/>
      <c r="AJ218" s="285"/>
      <c r="AK218" s="273"/>
      <c r="AL218" s="273"/>
      <c r="AM218" s="273"/>
      <c r="AN218" s="273"/>
      <c r="AO218" s="273"/>
      <c r="AP218" s="125"/>
      <c r="AQ218" s="290">
        <f>IF(BD_Soumission!$AK218&gt;0,IF(BD_Soumission!$AL218&gt;0,BD_Soumission!$AO218*BD_Soumission!$AL218*BD_Soumission!$AP218,BD_Soumission!$AO218*BD_Soumission!$AP218),0)</f>
        <v>0</v>
      </c>
      <c r="AR218" s="285"/>
      <c r="AS218" s="273"/>
      <c r="AT218" s="273"/>
      <c r="AU218" s="273"/>
      <c r="AV218" s="273"/>
      <c r="AW218" s="273" t="str">
        <f>IF(BD_Soumission!$AS218&gt;0,(BD_Soumission!$AV218-BD_Soumission!$AU218)*24,"")</f>
        <v/>
      </c>
      <c r="AX218" s="125"/>
      <c r="AY218" s="290">
        <f>IF(BD_Soumission!$AS218&gt;0,IF(BD_Soumission!$AT218&gt;0,BD_Soumission!$AW218*BD_Soumission!$AT218*BD_Soumission!$AX218,BD_Soumission!$AW218*BD_Soumission!$AX218),0)</f>
        <v>0</v>
      </c>
      <c r="AZ218" s="285"/>
      <c r="BA218" s="273"/>
      <c r="BB218" s="273"/>
      <c r="BC218" s="273"/>
      <c r="BD218" s="273"/>
      <c r="BE218" s="273"/>
      <c r="BF218" s="125"/>
      <c r="BG218" s="290">
        <f>IF(BD_Soumission!$BA218&gt;0,IF(BD_Soumission!$BB218&gt;0,BD_Soumission!$BE218*BD_Soumission!$BB218*BD_Soumission!$BF218,BD_Soumission!$BE218*BD_Soumission!$BF218),0)</f>
        <v>0</v>
      </c>
      <c r="BH218" s="285"/>
      <c r="BI218" s="273"/>
      <c r="BJ218" s="273"/>
      <c r="BK218" s="273"/>
      <c r="BL218" s="273"/>
      <c r="BM218" s="273" t="str">
        <f>IF(BD_Soumission!$BI218&gt;0,(BD_Soumission!$BL218-BD_Soumission!$BK218)*24,"")</f>
        <v/>
      </c>
      <c r="BN218" s="125"/>
      <c r="BO218" s="290">
        <f>IF(BD_Soumission!$BI218&gt;0,IF(BD_Soumission!$BJ218&gt;0,BD_Soumission!$BM218*BD_Soumission!$BJ218*BD_Soumission!$BN218,BD_Soumission!$BM218*BD_Soumission!$BN218),0)</f>
        <v>0</v>
      </c>
      <c r="BP218" s="285"/>
      <c r="BQ218" s="273"/>
      <c r="BR218" s="273"/>
      <c r="BS218" s="273"/>
      <c r="BT218" s="273"/>
      <c r="BU218" s="273" t="str">
        <f>IF(BD_Soumission!$BQ218&gt;0,(BD_Soumission!$BT218-BD_Soumission!$BS218)*24,"")</f>
        <v/>
      </c>
      <c r="BV218" s="125"/>
      <c r="BW218" s="290" t="str">
        <f>IF(BD_Soumission!$BR218&gt;0,BD_Soumission!$BR218*BD_Soumission!$BU218*BD_Soumission!$BV218,IF(BD_Soumission!$BQ218&gt;0,BD_Soumission!$BU218*BD_Soumission!$BV218,""))</f>
        <v/>
      </c>
      <c r="BX218" s="285"/>
      <c r="BY218" s="273"/>
      <c r="BZ218" s="273"/>
      <c r="CA218" s="273"/>
      <c r="CB218" s="273"/>
      <c r="CC218" s="273" t="str">
        <f>IF(BD_Soumission!$BY218&gt;0,(BD_Soumission!$CB218-BD_Soumission!$CA218)*24,"")</f>
        <v/>
      </c>
      <c r="CD218" s="125"/>
      <c r="CE218" s="290" t="str">
        <f>IF(BD_Soumission!$BZ218&gt;0,BD_Soumission!$BZ218*BD_Soumission!$CC218*BD_Soumission!$CD218,IF(BD_Soumission!$BY218&gt;0,BD_Soumission!$CC218*BD_Soumission!$CD218,""))</f>
        <v/>
      </c>
      <c r="CF218" s="285"/>
      <c r="CG218" s="273"/>
      <c r="CH218" s="273"/>
      <c r="CI218" s="273"/>
      <c r="CJ218" s="273"/>
      <c r="CK218" s="273" t="str">
        <f>IF(BD_Soumission!$CG218&gt;0,(BD_Soumission!$CJ218-BD_Soumission!$CI218)*24,"")</f>
        <v/>
      </c>
      <c r="CL218" s="125"/>
      <c r="CM218" s="290">
        <f>IF(BD_Soumission!$CG218&gt;0,IF(BD_Soumission!$CH218&gt;0,BD_Soumission!$CK218*BD_Soumission!$CH218*BD_Soumission!$CL218,BD_Soumission!$CK218*BD_Soumission!$CL218),0)</f>
        <v>0</v>
      </c>
      <c r="CN218" s="285"/>
      <c r="CO218" s="273"/>
      <c r="CP218" s="273"/>
      <c r="CQ218" s="273"/>
      <c r="CR218" s="273"/>
      <c r="CS218" s="273" t="str">
        <f>IF(BD_Soumission!$CO218&gt;0,(BD_Soumission!$CR218-BD_Soumission!$CQ218)*24,"")</f>
        <v/>
      </c>
      <c r="CT218" s="125"/>
      <c r="CU218" s="290">
        <f>IF(BD_Soumission!$CO218&gt;0,IF(BD_Soumission!$CP218&gt;0,BD_Soumission!$CS218*BD_Soumission!$CP218*BD_Soumission!$CT218,BD_Soumission!$CS218*BD_Soumission!$CT218),0)</f>
        <v>0</v>
      </c>
      <c r="CV218" s="285"/>
      <c r="CW218" s="273"/>
      <c r="CX218" s="273"/>
      <c r="CY218" s="273"/>
      <c r="CZ218" s="273"/>
      <c r="DA218" s="273" t="str">
        <f>IF(BD_Soumission!$CW218&gt;0,(BD_Soumission!$CZ218-BD_Soumission!$CY218)*24,"")</f>
        <v/>
      </c>
      <c r="DB218" s="125"/>
      <c r="DC218" s="290">
        <f>IF(BD_Soumission!$CW218&gt;0,IF(BD_Soumission!$CX218&gt;0,BD_Soumission!$DA218*BD_Soumission!$CX218*BD_Soumission!$DB218,BD_Soumission!$DA218*BD_Soumission!$DB218),0)</f>
        <v>0</v>
      </c>
      <c r="DD218" s="285"/>
      <c r="DE218" s="273"/>
      <c r="DF218" s="273"/>
      <c r="DG218" s="273"/>
      <c r="DH218" s="273"/>
      <c r="DI218" s="273" t="str">
        <f>IF(BD_Soumission!$DE218&gt;0,(BD_Soumission!$DH218-BD_Soumission!$DG218)*24,"")</f>
        <v/>
      </c>
      <c r="DJ218" s="125"/>
      <c r="DK218" s="290">
        <f>IF(BD_Soumission!$DE218&gt;0,IF(BD_Soumission!$DF218&gt;0,BD_Soumission!$DI218*BD_Soumission!$DF218*BD_Soumission!$DJ218,BD_Soumission!$DI218*BD_Soumission!$DJ218),0)</f>
        <v>0</v>
      </c>
      <c r="DL218" s="285"/>
      <c r="DM218" s="273"/>
      <c r="DN218" s="273"/>
      <c r="DO218" s="273"/>
      <c r="DP218" s="273"/>
      <c r="DQ218" s="273" t="str">
        <f>IF(BD_Soumission!$DM218&gt;0,(BD_Soumission!$DP218-BD_Soumission!$DO218)*24,"")</f>
        <v/>
      </c>
      <c r="DR218" s="125"/>
      <c r="DS218" s="290">
        <f>IF(BD_Soumission!$DM218&gt;0,IF(BD_Soumission!$DN218&gt;0,BD_Soumission!$DQ218*BD_Soumission!$DN218*BD_Soumission!$DR218,BD_Soumission!$DQ218*BD_Soumission!$DR218),0)</f>
        <v>0</v>
      </c>
      <c r="DT218" s="285"/>
      <c r="DU218" s="273"/>
      <c r="DV218" s="273"/>
      <c r="DW218" s="273"/>
      <c r="DX218" s="273"/>
      <c r="DY218" s="273" t="str">
        <f>IF(BD_Soumission!$DU218&gt;0,(BD_Soumission!$DX218-BD_Soumission!$DW218)*24,"")</f>
        <v/>
      </c>
      <c r="DZ218" s="125"/>
      <c r="EA218" s="290">
        <f>IF(BD_Soumission!$DU218&gt;0,IF(BD_Soumission!$DV218&gt;0,BD_Soumission!$DY218*BD_Soumission!$DV218*BD_Soumission!$DZ218,BD_Soumission!$DY218*BD_Soumission!$DZ218),0)</f>
        <v>0</v>
      </c>
      <c r="EB218" s="273"/>
      <c r="EC218" s="273"/>
      <c r="ED218" s="273"/>
      <c r="EE218" s="290">
        <f>BD_Soumission!$ED218*BD_Soumission!$EC218</f>
        <v>0</v>
      </c>
      <c r="EF218" s="273"/>
      <c r="EG218" s="273"/>
      <c r="EH218" s="273"/>
      <c r="EI218" s="290">
        <f>BD_Soumission!$EH218*BD_Soumission!$EG218</f>
        <v>0</v>
      </c>
      <c r="EJ218" s="273"/>
      <c r="EK218" s="273"/>
      <c r="EL218" s="273"/>
      <c r="EM218" s="290">
        <f>BD_Soumission!$EL218*BD_Soumission!$EK218</f>
        <v>0</v>
      </c>
      <c r="EN218" s="273"/>
      <c r="EO218" s="273"/>
      <c r="EP218" s="273"/>
      <c r="EQ218" s="290">
        <f>BD_Soumission!$EP218*BD_Soumission!$EO218</f>
        <v>0</v>
      </c>
      <c r="ER218" s="273"/>
      <c r="ES218" s="273"/>
      <c r="ET218" s="273"/>
      <c r="EU218" s="273"/>
      <c r="EV218" s="273"/>
      <c r="EW218" s="290">
        <f>BD_Soumission!$EU218*0.09975</f>
        <v>0</v>
      </c>
      <c r="EX218" s="273"/>
      <c r="EY218" s="292" t="e">
        <f>VLOOKUP(BD_Soumission!$C218,Tableau12[],9,FALSE)</f>
        <v>#N/A</v>
      </c>
      <c r="EZ218" s="273"/>
    </row>
    <row r="219" spans="1:156" ht="18.75">
      <c r="D219" s="75"/>
      <c r="E219" t="e">
        <f>VLOOKUP(BD_Soumission!$C219,Tableau12[],6,FALSE)</f>
        <v>#N/A</v>
      </c>
      <c r="F219" t="e">
        <f>VLOOKUP(BD_Soumission!$C219,Tableau12[],93,FALSE)</f>
        <v>#N/A</v>
      </c>
      <c r="G219" t="e">
        <f>VLOOKUP(BD_Soumission!$C219,Tableau12[],2,FALSE)</f>
        <v>#N/A</v>
      </c>
      <c r="H219" t="e">
        <f>VLOOKUP(BD_Soumission!$G219,Tableau_client[],2,FALSE)</f>
        <v>#N/A</v>
      </c>
      <c r="I219" t="e">
        <f>VLOOKUP(BD_Soumission!$G219,Tableau_client[],3,FALSE)</f>
        <v>#N/A</v>
      </c>
      <c r="J219" t="e">
        <f>VLOOKUP(BD_Soumission!$G219,Tableau_client[],4,FALSE)</f>
        <v>#N/A</v>
      </c>
      <c r="K219" t="e">
        <f>VLOOKUP(BD_Soumission!$G219,Tableau_client[],6,FALSE)</f>
        <v>#N/A</v>
      </c>
      <c r="L219" t="e">
        <f>VLOOKUP(BD_Soumission!$C219,Tableau12[],44,FALSE)</f>
        <v>#N/A</v>
      </c>
      <c r="M219" t="e">
        <f>VLOOKUP(BD_Soumission!$C219,Tableau12[],45,FALSE)</f>
        <v>#N/A</v>
      </c>
      <c r="N219" t="e">
        <f>VLOOKUP(BD_Soumission!$G219,Tableau_client[],5,FALSE)</f>
        <v>#N/A</v>
      </c>
      <c r="O219" t="e">
        <f>VLOOKUP(BD_Soumission!$G219,Tableau_client[],7,FALSE)</f>
        <v>#N/A</v>
      </c>
      <c r="P219" t="e">
        <f>VLOOKUP(BD_Soumission!$C219,Tableau12[],7,FALSE)</f>
        <v>#N/A</v>
      </c>
      <c r="Q219" t="e">
        <f>VLOOKUP(BD_Soumission!$C219,Tableau12[],8,FALSE)</f>
        <v>#N/A</v>
      </c>
      <c r="R219" s="30"/>
      <c r="S219" t="e">
        <f>VLOOKUP(BD_Soumission!$C219,Tableau12[],3,FALSE)</f>
        <v>#N/A</v>
      </c>
      <c r="T219" s="75"/>
      <c r="Y219" t="str">
        <f>IF(BD_Soumission!$U219&gt;0,(BD_Soumission!$X219-BD_Soumission!$W219)*24,"")</f>
        <v/>
      </c>
      <c r="Z219" s="264"/>
      <c r="AA219" s="122" t="str">
        <f>IF(BD_Soumission!$U219&gt;0,BD_Soumission!$Z219*BD_Soumission!$Y219,"")</f>
        <v/>
      </c>
      <c r="AB219" s="75"/>
      <c r="AG219" t="str">
        <f>IF(BD_Soumission!$AC219&gt;0,(BD_Soumission!$AF219-BD_Soumission!$AE219)*24,"")</f>
        <v/>
      </c>
      <c r="AH219" s="125"/>
      <c r="AJ219" s="75"/>
      <c r="AP219" s="125"/>
      <c r="AQ219" s="122">
        <f>IF(BD_Soumission!$AK219&gt;0,IF(BD_Soumission!$AL219&gt;0,BD_Soumission!$AO219*BD_Soumission!$AL219*BD_Soumission!$AP219,BD_Soumission!$AO219*BD_Soumission!$AP219),0)</f>
        <v>0</v>
      </c>
      <c r="AR219" s="75"/>
      <c r="AW219" t="str">
        <f>IF(BD_Soumission!$AS219&gt;0,(BD_Soumission!$AV219-BD_Soumission!$AU219)*24,"")</f>
        <v/>
      </c>
      <c r="AX219" s="125"/>
      <c r="AY219" s="122">
        <f>IF(BD_Soumission!$AS219&gt;0,IF(BD_Soumission!$AT219&gt;0,BD_Soumission!$AW219*BD_Soumission!$AT219*BD_Soumission!$AX219,BD_Soumission!$AW219*BD_Soumission!$AX219),0)</f>
        <v>0</v>
      </c>
      <c r="AZ219" s="75"/>
      <c r="BF219" s="125"/>
      <c r="BG219" s="122">
        <f>IF(BD_Soumission!$BA219&gt;0,IF(BD_Soumission!$BB219&gt;0,BD_Soumission!$BE219*BD_Soumission!$BB219*BD_Soumission!$BF219,BD_Soumission!$BE219*BD_Soumission!$BF219),0)</f>
        <v>0</v>
      </c>
      <c r="BH219" s="75"/>
      <c r="BM219" t="str">
        <f>IF(BD_Soumission!$BI219&gt;0,(BD_Soumission!$BL219-BD_Soumission!$BK219)*24,"")</f>
        <v/>
      </c>
      <c r="BN219" s="125"/>
      <c r="BO219" s="122">
        <f>IF(BD_Soumission!$BI219&gt;0,IF(BD_Soumission!$BJ219&gt;0,BD_Soumission!$BM219*BD_Soumission!$BJ219*BD_Soumission!$BN219,BD_Soumission!$BM219*BD_Soumission!$BN219),0)</f>
        <v>0</v>
      </c>
      <c r="BP219" s="75"/>
      <c r="BU219" t="str">
        <f>IF(BD_Soumission!$BQ219&gt;0,(BD_Soumission!$BT219-BD_Soumission!$BS219)*24,"")</f>
        <v/>
      </c>
      <c r="BV219" s="125"/>
      <c r="BW219" s="122" t="str">
        <f>IF(BD_Soumission!$BR219&gt;0,BD_Soumission!$BR219*BD_Soumission!$BU219*BD_Soumission!$BV219,IF(BD_Soumission!$BQ219&gt;0,BD_Soumission!$BU219*BD_Soumission!$BV219,""))</f>
        <v/>
      </c>
      <c r="BX219" s="75"/>
      <c r="CC219" t="str">
        <f>IF(BD_Soumission!$BY219&gt;0,(BD_Soumission!$CB219-BD_Soumission!$CA219)*24,"")</f>
        <v/>
      </c>
      <c r="CD219" s="125"/>
      <c r="CE219" s="122" t="str">
        <f>IF(BD_Soumission!$BZ219&gt;0,BD_Soumission!$BZ219*BD_Soumission!$CC219*BD_Soumission!$CD219,IF(BD_Soumission!$BY219&gt;0,BD_Soumission!$CC219*BD_Soumission!$CD219,""))</f>
        <v/>
      </c>
      <c r="CF219" s="75"/>
      <c r="CK219" t="str">
        <f>IF(BD_Soumission!$CG219&gt;0,(BD_Soumission!$CJ219-BD_Soumission!$CI219)*24,"")</f>
        <v/>
      </c>
      <c r="CL219" s="125"/>
      <c r="CM219" s="122">
        <f>IF(BD_Soumission!$CG219&gt;0,IF(BD_Soumission!$CH219&gt;0,BD_Soumission!$CK219*BD_Soumission!$CH219*BD_Soumission!$CL219,BD_Soumission!$CK219*BD_Soumission!$CL219),0)</f>
        <v>0</v>
      </c>
      <c r="CN219" s="75"/>
      <c r="CS219" t="str">
        <f>IF(BD_Soumission!$CO219&gt;0,(BD_Soumission!$CR219-BD_Soumission!$CQ219)*24,"")</f>
        <v/>
      </c>
      <c r="CT219" s="125"/>
      <c r="CU219" s="122">
        <f>IF(BD_Soumission!$CO219&gt;0,IF(BD_Soumission!$CP219&gt;0,BD_Soumission!$CS219*BD_Soumission!$CP219*BD_Soumission!$CT219,BD_Soumission!$CS219*BD_Soumission!$CT219),0)</f>
        <v>0</v>
      </c>
      <c r="CV219" s="75"/>
      <c r="DA219" t="str">
        <f>IF(BD_Soumission!$CW219&gt;0,(BD_Soumission!$CZ219-BD_Soumission!$CY219)*24,"")</f>
        <v/>
      </c>
      <c r="DB219" s="125"/>
      <c r="DC219" s="122">
        <f>IF(BD_Soumission!$CW219&gt;0,IF(BD_Soumission!$CX219&gt;0,BD_Soumission!$DA219*BD_Soumission!$CX219*BD_Soumission!$DB219,BD_Soumission!$DA219*BD_Soumission!$DB219),0)</f>
        <v>0</v>
      </c>
      <c r="DD219" s="75"/>
      <c r="DI219" t="str">
        <f>IF(BD_Soumission!$DE219&gt;0,(BD_Soumission!$DH219-BD_Soumission!$DG219)*24,"")</f>
        <v/>
      </c>
      <c r="DJ219" s="125"/>
      <c r="DK219" s="122">
        <f>IF(BD_Soumission!$DE219&gt;0,IF(BD_Soumission!$DF219&gt;0,BD_Soumission!$DI219*BD_Soumission!$DF219*BD_Soumission!$DJ219,BD_Soumission!$DI219*BD_Soumission!$DJ219),0)</f>
        <v>0</v>
      </c>
      <c r="DL219" s="75"/>
      <c r="DQ219" t="str">
        <f>IF(BD_Soumission!$DM219&gt;0,(BD_Soumission!$DP219-BD_Soumission!$DO219)*24,"")</f>
        <v/>
      </c>
      <c r="DR219" s="125"/>
      <c r="DS219" s="122">
        <f>IF(BD_Soumission!$DM219&gt;0,IF(BD_Soumission!$DN219&gt;0,BD_Soumission!$DQ219*BD_Soumission!$DN219*BD_Soumission!$DR219,BD_Soumission!$DQ219*BD_Soumission!$DR219),0)</f>
        <v>0</v>
      </c>
      <c r="DT219" s="75"/>
      <c r="DY219" t="str">
        <f>IF(BD_Soumission!$DU219&gt;0,(BD_Soumission!$DX219-BD_Soumission!$DW219)*24,"")</f>
        <v/>
      </c>
      <c r="DZ219" s="125"/>
      <c r="EA219" s="122">
        <f>IF(BD_Soumission!$DU219&gt;0,IF(BD_Soumission!$DV219&gt;0,BD_Soumission!$DY219*BD_Soumission!$DV219*BD_Soumission!$DZ219,BD_Soumission!$DY219*BD_Soumission!$DZ219),0)</f>
        <v>0</v>
      </c>
      <c r="EE219" s="122">
        <f>BD_Soumission!$ED219*BD_Soumission!$EC219</f>
        <v>0</v>
      </c>
      <c r="EI219" s="122">
        <f>BD_Soumission!$EH219*BD_Soumission!$EG219</f>
        <v>0</v>
      </c>
      <c r="EM219" s="122">
        <f>BD_Soumission!$EL219*BD_Soumission!$EK219</f>
        <v>0</v>
      </c>
      <c r="EQ219" s="122">
        <f>BD_Soumission!$EP219*BD_Soumission!$EO219</f>
        <v>0</v>
      </c>
      <c r="EW219" s="122">
        <f>BD_Soumission!$EU219*0.09975</f>
        <v>0</v>
      </c>
      <c r="EY219" s="47" t="e">
        <f>VLOOKUP(BD_Soumission!$C219,Tableau12[],9,FALSE)</f>
        <v>#N/A</v>
      </c>
    </row>
    <row r="220" spans="1:156" ht="18.75">
      <c r="A220" s="273"/>
      <c r="B220" s="273"/>
      <c r="C220" s="273"/>
      <c r="D220" s="285"/>
      <c r="E220" s="273" t="e">
        <f>VLOOKUP(BD_Soumission!$C220,Tableau12[],6,FALSE)</f>
        <v>#N/A</v>
      </c>
      <c r="F220" s="273" t="e">
        <f>VLOOKUP(BD_Soumission!$C220,Tableau12[],93,FALSE)</f>
        <v>#N/A</v>
      </c>
      <c r="G220" s="273" t="e">
        <f>VLOOKUP(BD_Soumission!$C220,Tableau12[],2,FALSE)</f>
        <v>#N/A</v>
      </c>
      <c r="H220" s="273" t="e">
        <f>VLOOKUP(BD_Soumission!$G220,Tableau_client[],2,FALSE)</f>
        <v>#N/A</v>
      </c>
      <c r="I220" s="273" t="e">
        <f>VLOOKUP(BD_Soumission!$G220,Tableau_client[],3,FALSE)</f>
        <v>#N/A</v>
      </c>
      <c r="J220" s="273" t="e">
        <f>VLOOKUP(BD_Soumission!$G220,Tableau_client[],4,FALSE)</f>
        <v>#N/A</v>
      </c>
      <c r="K220" s="273" t="e">
        <f>VLOOKUP(BD_Soumission!$G220,Tableau_client[],6,FALSE)</f>
        <v>#N/A</v>
      </c>
      <c r="L220" s="273" t="e">
        <f>VLOOKUP(BD_Soumission!$C220,Tableau12[],44,FALSE)</f>
        <v>#N/A</v>
      </c>
      <c r="M220" s="273" t="e">
        <f>VLOOKUP(BD_Soumission!$C220,Tableau12[],45,FALSE)</f>
        <v>#N/A</v>
      </c>
      <c r="N220" s="273" t="e">
        <f>VLOOKUP(BD_Soumission!$G220,Tableau_client[],5,FALSE)</f>
        <v>#N/A</v>
      </c>
      <c r="O220" s="273" t="e">
        <f>VLOOKUP(BD_Soumission!$G220,Tableau_client[],7,FALSE)</f>
        <v>#N/A</v>
      </c>
      <c r="P220" s="273" t="e">
        <f>VLOOKUP(BD_Soumission!$C220,Tableau12[],7,FALSE)</f>
        <v>#N/A</v>
      </c>
      <c r="Q220" s="273" t="e">
        <f>VLOOKUP(BD_Soumission!$C220,Tableau12[],8,FALSE)</f>
        <v>#N/A</v>
      </c>
      <c r="R220" s="286"/>
      <c r="S220" s="273" t="e">
        <f>VLOOKUP(BD_Soumission!$C220,Tableau12[],3,FALSE)</f>
        <v>#N/A</v>
      </c>
      <c r="T220" s="285"/>
      <c r="U220" s="273"/>
      <c r="V220" s="273"/>
      <c r="W220" s="273"/>
      <c r="X220" s="273"/>
      <c r="Y220" s="273" t="str">
        <f>IF(BD_Soumission!$U220&gt;0,(BD_Soumission!$X220-BD_Soumission!$W220)*24,"")</f>
        <v/>
      </c>
      <c r="Z220" s="264"/>
      <c r="AA220" s="290" t="str">
        <f>IF(BD_Soumission!$U220&gt;0,BD_Soumission!$Z220*BD_Soumission!$Y220,"")</f>
        <v/>
      </c>
      <c r="AB220" s="285"/>
      <c r="AC220" s="273"/>
      <c r="AD220" s="273"/>
      <c r="AE220" s="273"/>
      <c r="AF220" s="273"/>
      <c r="AG220" s="273" t="str">
        <f>IF(BD_Soumission!$AC220&gt;0,(BD_Soumission!$AF220-BD_Soumission!$AE220)*24,"")</f>
        <v/>
      </c>
      <c r="AH220" s="125"/>
      <c r="AI220" s="273"/>
      <c r="AJ220" s="285"/>
      <c r="AK220" s="273"/>
      <c r="AL220" s="273"/>
      <c r="AM220" s="273"/>
      <c r="AN220" s="273"/>
      <c r="AO220" s="273"/>
      <c r="AP220" s="125"/>
      <c r="AQ220" s="290">
        <f>IF(BD_Soumission!$AK220&gt;0,IF(BD_Soumission!$AL220&gt;0,BD_Soumission!$AO220*BD_Soumission!$AL220*BD_Soumission!$AP220,BD_Soumission!$AO220*BD_Soumission!$AP220),0)</f>
        <v>0</v>
      </c>
      <c r="AR220" s="285"/>
      <c r="AS220" s="273"/>
      <c r="AT220" s="273"/>
      <c r="AU220" s="273"/>
      <c r="AV220" s="273"/>
      <c r="AW220" s="273" t="str">
        <f>IF(BD_Soumission!$AS220&gt;0,(BD_Soumission!$AV220-BD_Soumission!$AU220)*24,"")</f>
        <v/>
      </c>
      <c r="AX220" s="125"/>
      <c r="AY220" s="290">
        <f>IF(BD_Soumission!$AS220&gt;0,IF(BD_Soumission!$AT220&gt;0,BD_Soumission!$AW220*BD_Soumission!$AT220*BD_Soumission!$AX220,BD_Soumission!$AW220*BD_Soumission!$AX220),0)</f>
        <v>0</v>
      </c>
      <c r="AZ220" s="285"/>
      <c r="BA220" s="273"/>
      <c r="BB220" s="273"/>
      <c r="BC220" s="273"/>
      <c r="BD220" s="273"/>
      <c r="BE220" s="273"/>
      <c r="BF220" s="125"/>
      <c r="BG220" s="290">
        <f>IF(BD_Soumission!$BA220&gt;0,IF(BD_Soumission!$BB220&gt;0,BD_Soumission!$BE220*BD_Soumission!$BB220*BD_Soumission!$BF220,BD_Soumission!$BE220*BD_Soumission!$BF220),0)</f>
        <v>0</v>
      </c>
      <c r="BH220" s="285"/>
      <c r="BI220" s="273"/>
      <c r="BJ220" s="273"/>
      <c r="BK220" s="273"/>
      <c r="BL220" s="273"/>
      <c r="BM220" s="273" t="str">
        <f>IF(BD_Soumission!$BI220&gt;0,(BD_Soumission!$BL220-BD_Soumission!$BK220)*24,"")</f>
        <v/>
      </c>
      <c r="BN220" s="125"/>
      <c r="BO220" s="290">
        <f>IF(BD_Soumission!$BI220&gt;0,IF(BD_Soumission!$BJ220&gt;0,BD_Soumission!$BM220*BD_Soumission!$BJ220*BD_Soumission!$BN220,BD_Soumission!$BM220*BD_Soumission!$BN220),0)</f>
        <v>0</v>
      </c>
      <c r="BP220" s="285"/>
      <c r="BQ220" s="273"/>
      <c r="BR220" s="273"/>
      <c r="BS220" s="273"/>
      <c r="BT220" s="273"/>
      <c r="BU220" s="273" t="str">
        <f>IF(BD_Soumission!$BQ220&gt;0,(BD_Soumission!$BT220-BD_Soumission!$BS220)*24,"")</f>
        <v/>
      </c>
      <c r="BV220" s="125"/>
      <c r="BW220" s="290" t="str">
        <f>IF(BD_Soumission!$BR220&gt;0,BD_Soumission!$BR220*BD_Soumission!$BU220*BD_Soumission!$BV220,IF(BD_Soumission!$BQ220&gt;0,BD_Soumission!$BU220*BD_Soumission!$BV220,""))</f>
        <v/>
      </c>
      <c r="BX220" s="285"/>
      <c r="BY220" s="273"/>
      <c r="BZ220" s="273"/>
      <c r="CA220" s="273"/>
      <c r="CB220" s="273"/>
      <c r="CC220" s="273" t="str">
        <f>IF(BD_Soumission!$BY220&gt;0,(BD_Soumission!$CB220-BD_Soumission!$CA220)*24,"")</f>
        <v/>
      </c>
      <c r="CD220" s="125"/>
      <c r="CE220" s="290" t="str">
        <f>IF(BD_Soumission!$BZ220&gt;0,BD_Soumission!$BZ220*BD_Soumission!$CC220*BD_Soumission!$CD220,IF(BD_Soumission!$BY220&gt;0,BD_Soumission!$CC220*BD_Soumission!$CD220,""))</f>
        <v/>
      </c>
      <c r="CF220" s="285"/>
      <c r="CG220" s="273"/>
      <c r="CH220" s="273"/>
      <c r="CI220" s="273"/>
      <c r="CJ220" s="273"/>
      <c r="CK220" s="273" t="str">
        <f>IF(BD_Soumission!$CG220&gt;0,(BD_Soumission!$CJ220-BD_Soumission!$CI220)*24,"")</f>
        <v/>
      </c>
      <c r="CL220" s="125"/>
      <c r="CM220" s="290">
        <f>IF(BD_Soumission!$CG220&gt;0,IF(BD_Soumission!$CH220&gt;0,BD_Soumission!$CK220*BD_Soumission!$CH220*BD_Soumission!$CL220,BD_Soumission!$CK220*BD_Soumission!$CL220),0)</f>
        <v>0</v>
      </c>
      <c r="CN220" s="285"/>
      <c r="CO220" s="273"/>
      <c r="CP220" s="273"/>
      <c r="CQ220" s="273"/>
      <c r="CR220" s="273"/>
      <c r="CS220" s="273" t="str">
        <f>IF(BD_Soumission!$CO220&gt;0,(BD_Soumission!$CR220-BD_Soumission!$CQ220)*24,"")</f>
        <v/>
      </c>
      <c r="CT220" s="125"/>
      <c r="CU220" s="290">
        <f>IF(BD_Soumission!$CO220&gt;0,IF(BD_Soumission!$CP220&gt;0,BD_Soumission!$CS220*BD_Soumission!$CP220*BD_Soumission!$CT220,BD_Soumission!$CS220*BD_Soumission!$CT220),0)</f>
        <v>0</v>
      </c>
      <c r="CV220" s="285"/>
      <c r="CW220" s="273"/>
      <c r="CX220" s="273"/>
      <c r="CY220" s="273"/>
      <c r="CZ220" s="273"/>
      <c r="DA220" s="273" t="str">
        <f>IF(BD_Soumission!$CW220&gt;0,(BD_Soumission!$CZ220-BD_Soumission!$CY220)*24,"")</f>
        <v/>
      </c>
      <c r="DB220" s="125"/>
      <c r="DC220" s="290">
        <f>IF(BD_Soumission!$CW220&gt;0,IF(BD_Soumission!$CX220&gt;0,BD_Soumission!$DA220*BD_Soumission!$CX220*BD_Soumission!$DB220,BD_Soumission!$DA220*BD_Soumission!$DB220),0)</f>
        <v>0</v>
      </c>
      <c r="DD220" s="285"/>
      <c r="DE220" s="273"/>
      <c r="DF220" s="273"/>
      <c r="DG220" s="273"/>
      <c r="DH220" s="273"/>
      <c r="DI220" s="273" t="str">
        <f>IF(BD_Soumission!$DE220&gt;0,(BD_Soumission!$DH220-BD_Soumission!$DG220)*24,"")</f>
        <v/>
      </c>
      <c r="DJ220" s="125"/>
      <c r="DK220" s="290">
        <f>IF(BD_Soumission!$DE220&gt;0,IF(BD_Soumission!$DF220&gt;0,BD_Soumission!$DI220*BD_Soumission!$DF220*BD_Soumission!$DJ220,BD_Soumission!$DI220*BD_Soumission!$DJ220),0)</f>
        <v>0</v>
      </c>
      <c r="DL220" s="285"/>
      <c r="DM220" s="273"/>
      <c r="DN220" s="273"/>
      <c r="DO220" s="273"/>
      <c r="DP220" s="273"/>
      <c r="DQ220" s="273" t="str">
        <f>IF(BD_Soumission!$DM220&gt;0,(BD_Soumission!$DP220-BD_Soumission!$DO220)*24,"")</f>
        <v/>
      </c>
      <c r="DR220" s="125"/>
      <c r="DS220" s="290">
        <f>IF(BD_Soumission!$DM220&gt;0,IF(BD_Soumission!$DN220&gt;0,BD_Soumission!$DQ220*BD_Soumission!$DN220*BD_Soumission!$DR220,BD_Soumission!$DQ220*BD_Soumission!$DR220),0)</f>
        <v>0</v>
      </c>
      <c r="DT220" s="285"/>
      <c r="DU220" s="273"/>
      <c r="DV220" s="273"/>
      <c r="DW220" s="273"/>
      <c r="DX220" s="273"/>
      <c r="DY220" s="273" t="str">
        <f>IF(BD_Soumission!$DU220&gt;0,(BD_Soumission!$DX220-BD_Soumission!$DW220)*24,"")</f>
        <v/>
      </c>
      <c r="DZ220" s="125"/>
      <c r="EA220" s="290">
        <f>IF(BD_Soumission!$DU220&gt;0,IF(BD_Soumission!$DV220&gt;0,BD_Soumission!$DY220*BD_Soumission!$DV220*BD_Soumission!$DZ220,BD_Soumission!$DY220*BD_Soumission!$DZ220),0)</f>
        <v>0</v>
      </c>
      <c r="EB220" s="273"/>
      <c r="EC220" s="273"/>
      <c r="ED220" s="273"/>
      <c r="EE220" s="290">
        <f>BD_Soumission!$ED220*BD_Soumission!$EC220</f>
        <v>0</v>
      </c>
      <c r="EF220" s="273"/>
      <c r="EG220" s="273"/>
      <c r="EH220" s="273"/>
      <c r="EI220" s="290">
        <f>BD_Soumission!$EH220*BD_Soumission!$EG220</f>
        <v>0</v>
      </c>
      <c r="EJ220" s="273"/>
      <c r="EK220" s="273"/>
      <c r="EL220" s="273"/>
      <c r="EM220" s="290">
        <f>BD_Soumission!$EL220*BD_Soumission!$EK220</f>
        <v>0</v>
      </c>
      <c r="EN220" s="273"/>
      <c r="EO220" s="273"/>
      <c r="EP220" s="273"/>
      <c r="EQ220" s="290">
        <f>BD_Soumission!$EP220*BD_Soumission!$EO220</f>
        <v>0</v>
      </c>
      <c r="ER220" s="273"/>
      <c r="ES220" s="273"/>
      <c r="ET220" s="273"/>
      <c r="EU220" s="273"/>
      <c r="EV220" s="273"/>
      <c r="EW220" s="290">
        <f>BD_Soumission!$EU220*0.09975</f>
        <v>0</v>
      </c>
      <c r="EX220" s="273"/>
      <c r="EY220" s="292" t="e">
        <f>VLOOKUP(BD_Soumission!$C220,Tableau12[],9,FALSE)</f>
        <v>#N/A</v>
      </c>
      <c r="EZ220" s="273"/>
    </row>
    <row r="221" spans="1:156" ht="18.75">
      <c r="D221" s="75"/>
      <c r="E221" t="e">
        <f>VLOOKUP(BD_Soumission!$C221,Tableau12[],6,FALSE)</f>
        <v>#N/A</v>
      </c>
      <c r="F221" t="e">
        <f>VLOOKUP(BD_Soumission!$C221,Tableau12[],93,FALSE)</f>
        <v>#N/A</v>
      </c>
      <c r="G221" t="e">
        <f>VLOOKUP(BD_Soumission!$C221,Tableau12[],2,FALSE)</f>
        <v>#N/A</v>
      </c>
      <c r="H221" t="e">
        <f>VLOOKUP(BD_Soumission!$G221,Tableau_client[],2,FALSE)</f>
        <v>#N/A</v>
      </c>
      <c r="I221" t="e">
        <f>VLOOKUP(BD_Soumission!$G221,Tableau_client[],3,FALSE)</f>
        <v>#N/A</v>
      </c>
      <c r="J221" t="e">
        <f>VLOOKUP(BD_Soumission!$G221,Tableau_client[],4,FALSE)</f>
        <v>#N/A</v>
      </c>
      <c r="K221" t="e">
        <f>VLOOKUP(BD_Soumission!$G221,Tableau_client[],6,FALSE)</f>
        <v>#N/A</v>
      </c>
      <c r="L221" t="e">
        <f>VLOOKUP(BD_Soumission!$C221,Tableau12[],44,FALSE)</f>
        <v>#N/A</v>
      </c>
      <c r="M221" t="e">
        <f>VLOOKUP(BD_Soumission!$C221,Tableau12[],45,FALSE)</f>
        <v>#N/A</v>
      </c>
      <c r="N221" t="e">
        <f>VLOOKUP(BD_Soumission!$G221,Tableau_client[],5,FALSE)</f>
        <v>#N/A</v>
      </c>
      <c r="O221" t="e">
        <f>VLOOKUP(BD_Soumission!$G221,Tableau_client[],7,FALSE)</f>
        <v>#N/A</v>
      </c>
      <c r="P221" t="e">
        <f>VLOOKUP(BD_Soumission!$C221,Tableau12[],7,FALSE)</f>
        <v>#N/A</v>
      </c>
      <c r="Q221" t="e">
        <f>VLOOKUP(BD_Soumission!$C221,Tableau12[],8,FALSE)</f>
        <v>#N/A</v>
      </c>
      <c r="R221" s="30"/>
      <c r="S221" t="e">
        <f>VLOOKUP(BD_Soumission!$C221,Tableau12[],3,FALSE)</f>
        <v>#N/A</v>
      </c>
      <c r="T221" s="75"/>
      <c r="Y221" t="str">
        <f>IF(BD_Soumission!$U221&gt;0,(BD_Soumission!$X221-BD_Soumission!$W221)*24,"")</f>
        <v/>
      </c>
      <c r="Z221" s="264"/>
      <c r="AA221" s="122" t="str">
        <f>IF(BD_Soumission!$U221&gt;0,BD_Soumission!$Z221*BD_Soumission!$Y221,"")</f>
        <v/>
      </c>
      <c r="AB221" s="75"/>
      <c r="AG221" t="str">
        <f>IF(BD_Soumission!$AC221&gt;0,(BD_Soumission!$AF221-BD_Soumission!$AE221)*24,"")</f>
        <v/>
      </c>
      <c r="AH221" s="125"/>
      <c r="AJ221" s="75"/>
      <c r="AP221" s="125"/>
      <c r="AQ221" s="122">
        <f>IF(BD_Soumission!$AK221&gt;0,IF(BD_Soumission!$AL221&gt;0,BD_Soumission!$AO221*BD_Soumission!$AL221*BD_Soumission!$AP221,BD_Soumission!$AO221*BD_Soumission!$AP221),0)</f>
        <v>0</v>
      </c>
      <c r="AR221" s="75"/>
      <c r="AW221" t="str">
        <f>IF(BD_Soumission!$AS221&gt;0,(BD_Soumission!$AV221-BD_Soumission!$AU221)*24,"")</f>
        <v/>
      </c>
      <c r="AX221" s="125"/>
      <c r="AY221" s="122">
        <f>IF(BD_Soumission!$AS221&gt;0,IF(BD_Soumission!$AT221&gt;0,BD_Soumission!$AW221*BD_Soumission!$AT221*BD_Soumission!$AX221,BD_Soumission!$AW221*BD_Soumission!$AX221),0)</f>
        <v>0</v>
      </c>
      <c r="AZ221" s="75"/>
      <c r="BF221" s="125"/>
      <c r="BG221" s="122">
        <f>IF(BD_Soumission!$BA221&gt;0,IF(BD_Soumission!$BB221&gt;0,BD_Soumission!$BE221*BD_Soumission!$BB221*BD_Soumission!$BF221,BD_Soumission!$BE221*BD_Soumission!$BF221),0)</f>
        <v>0</v>
      </c>
      <c r="BH221" s="75"/>
      <c r="BM221" t="str">
        <f>IF(BD_Soumission!$BI221&gt;0,(BD_Soumission!$BL221-BD_Soumission!$BK221)*24,"")</f>
        <v/>
      </c>
      <c r="BN221" s="125"/>
      <c r="BO221" s="122">
        <f>IF(BD_Soumission!$BI221&gt;0,IF(BD_Soumission!$BJ221&gt;0,BD_Soumission!$BM221*BD_Soumission!$BJ221*BD_Soumission!$BN221,BD_Soumission!$BM221*BD_Soumission!$BN221),0)</f>
        <v>0</v>
      </c>
      <c r="BP221" s="75"/>
      <c r="BU221" t="str">
        <f>IF(BD_Soumission!$BQ221&gt;0,(BD_Soumission!$BT221-BD_Soumission!$BS221)*24,"")</f>
        <v/>
      </c>
      <c r="BV221" s="125"/>
      <c r="BW221" s="122" t="str">
        <f>IF(BD_Soumission!$BR221&gt;0,BD_Soumission!$BR221*BD_Soumission!$BU221*BD_Soumission!$BV221,IF(BD_Soumission!$BQ221&gt;0,BD_Soumission!$BU221*BD_Soumission!$BV221,""))</f>
        <v/>
      </c>
      <c r="BX221" s="75"/>
      <c r="CC221" t="str">
        <f>IF(BD_Soumission!$BY221&gt;0,(BD_Soumission!$CB221-BD_Soumission!$CA221)*24,"")</f>
        <v/>
      </c>
      <c r="CD221" s="125"/>
      <c r="CE221" s="122" t="str">
        <f>IF(BD_Soumission!$BZ221&gt;0,BD_Soumission!$BZ221*BD_Soumission!$CC221*BD_Soumission!$CD221,IF(BD_Soumission!$BY221&gt;0,BD_Soumission!$CC221*BD_Soumission!$CD221,""))</f>
        <v/>
      </c>
      <c r="CF221" s="75"/>
      <c r="CL221" s="125"/>
      <c r="CM221" s="122">
        <f>IF(BD_Soumission!$CG221&gt;0,IF(BD_Soumission!$CH221&gt;0,BD_Soumission!$CK221*BD_Soumission!$CH221*BD_Soumission!$CL221,BD_Soumission!$CK221*BD_Soumission!$CL221),0)</f>
        <v>0</v>
      </c>
      <c r="CN221" s="75"/>
      <c r="CS221" t="str">
        <f>IF(BD_Soumission!$CO221&gt;0,(BD_Soumission!$CR221-BD_Soumission!$CQ221)*24,"")</f>
        <v/>
      </c>
      <c r="CT221" s="125"/>
      <c r="CU221" s="122">
        <f>IF(BD_Soumission!$CO221&gt;0,IF(BD_Soumission!$CP221&gt;0,BD_Soumission!$CS221*BD_Soumission!$CP221*BD_Soumission!$CT221,BD_Soumission!$CS221*BD_Soumission!$CT221),0)</f>
        <v>0</v>
      </c>
      <c r="CV221" s="75"/>
      <c r="DA221" t="str">
        <f>IF(BD_Soumission!$CW221&gt;0,(BD_Soumission!$CZ221-BD_Soumission!$CY221)*24,"")</f>
        <v/>
      </c>
      <c r="DB221" s="125"/>
      <c r="DC221" s="122">
        <f>IF(BD_Soumission!$CW221&gt;0,IF(BD_Soumission!$CX221&gt;0,BD_Soumission!$DA221*BD_Soumission!$CX221*BD_Soumission!$DB221,BD_Soumission!$DA221*BD_Soumission!$DB221),0)</f>
        <v>0</v>
      </c>
      <c r="DD221" s="75"/>
      <c r="DI221" t="str">
        <f>IF(BD_Soumission!$DE221&gt;0,(BD_Soumission!$DH221-BD_Soumission!$DG221)*24,"")</f>
        <v/>
      </c>
      <c r="DJ221" s="125"/>
      <c r="DK221" s="122">
        <f>IF(BD_Soumission!$DE221&gt;0,IF(BD_Soumission!$DF221&gt;0,BD_Soumission!$DI221*BD_Soumission!$DF221*BD_Soumission!$DJ221,BD_Soumission!$DI221*BD_Soumission!$DJ221),0)</f>
        <v>0</v>
      </c>
      <c r="DL221" s="75"/>
      <c r="DQ221" t="str">
        <f>IF(BD_Soumission!$DM221&gt;0,(BD_Soumission!$DP221-BD_Soumission!$DO221)*24,"")</f>
        <v/>
      </c>
      <c r="DR221" s="125"/>
      <c r="DS221" s="122">
        <f>IF(BD_Soumission!$DM221&gt;0,IF(BD_Soumission!$DN221&gt;0,BD_Soumission!$DQ221*BD_Soumission!$DN221*BD_Soumission!$DR221,BD_Soumission!$DQ221*BD_Soumission!$DR221),0)</f>
        <v>0</v>
      </c>
      <c r="DT221" s="75"/>
      <c r="DY221" t="str">
        <f>IF(BD_Soumission!$DU221&gt;0,(BD_Soumission!$DX221-BD_Soumission!$DW221)*24,"")</f>
        <v/>
      </c>
      <c r="DZ221" s="125"/>
      <c r="EA221" s="122">
        <f>IF(BD_Soumission!$DU221&gt;0,IF(BD_Soumission!$DV221&gt;0,BD_Soumission!$DY221*BD_Soumission!$DV221*BD_Soumission!$DZ221,BD_Soumission!$DY221*BD_Soumission!$DZ221),0)</f>
        <v>0</v>
      </c>
      <c r="EE221" s="122">
        <f>BD_Soumission!$ED221*BD_Soumission!$EC221</f>
        <v>0</v>
      </c>
      <c r="EI221" s="122">
        <f>BD_Soumission!$EH221*BD_Soumission!$EG221</f>
        <v>0</v>
      </c>
      <c r="EM221" s="122">
        <f>BD_Soumission!$EL221*BD_Soumission!$EK221</f>
        <v>0</v>
      </c>
      <c r="EQ221" s="122">
        <f>BD_Soumission!$EP221*BD_Soumission!$EO221</f>
        <v>0</v>
      </c>
      <c r="EW221" s="122">
        <f>BD_Soumission!$EU221*0.09975</f>
        <v>0</v>
      </c>
      <c r="EY221" s="47" t="e">
        <f>VLOOKUP(BD_Soumission!$C221,Tableau12[],9,FALSE)</f>
        <v>#N/A</v>
      </c>
    </row>
    <row r="222" spans="1:156" ht="18.75">
      <c r="A222" s="273"/>
      <c r="B222" s="273"/>
      <c r="C222" s="273"/>
      <c r="D222" s="285"/>
      <c r="E222" s="273" t="e">
        <f>VLOOKUP(BD_Soumission!$C222,Tableau12[],6,FALSE)</f>
        <v>#N/A</v>
      </c>
      <c r="F222" s="273" t="e">
        <f>VLOOKUP(BD_Soumission!$C222,Tableau12[],93,FALSE)</f>
        <v>#N/A</v>
      </c>
      <c r="G222" s="273" t="e">
        <f>VLOOKUP(BD_Soumission!$C222,Tableau12[],2,FALSE)</f>
        <v>#N/A</v>
      </c>
      <c r="H222" s="273" t="e">
        <f>VLOOKUP(BD_Soumission!$G222,Tableau_client[],2,FALSE)</f>
        <v>#N/A</v>
      </c>
      <c r="I222" s="273" t="e">
        <f>VLOOKUP(BD_Soumission!$G222,Tableau_client[],3,FALSE)</f>
        <v>#N/A</v>
      </c>
      <c r="J222" s="273" t="e">
        <f>VLOOKUP(BD_Soumission!$G222,Tableau_client[],4,FALSE)</f>
        <v>#N/A</v>
      </c>
      <c r="K222" s="273" t="e">
        <f>VLOOKUP(BD_Soumission!$G222,Tableau_client[],6,FALSE)</f>
        <v>#N/A</v>
      </c>
      <c r="L222" s="273" t="e">
        <f>VLOOKUP(BD_Soumission!$C222,Tableau12[],44,FALSE)</f>
        <v>#N/A</v>
      </c>
      <c r="M222" s="273" t="e">
        <f>VLOOKUP(BD_Soumission!$C222,Tableau12[],45,FALSE)</f>
        <v>#N/A</v>
      </c>
      <c r="N222" s="273" t="e">
        <f>VLOOKUP(BD_Soumission!$G222,Tableau_client[],5,FALSE)</f>
        <v>#N/A</v>
      </c>
      <c r="O222" s="273" t="e">
        <f>VLOOKUP(BD_Soumission!$G222,Tableau_client[],7,FALSE)</f>
        <v>#N/A</v>
      </c>
      <c r="P222" s="273" t="e">
        <f>VLOOKUP(BD_Soumission!$C222,Tableau12[],7,FALSE)</f>
        <v>#N/A</v>
      </c>
      <c r="Q222" s="273" t="e">
        <f>VLOOKUP(BD_Soumission!$C222,Tableau12[],8,FALSE)</f>
        <v>#N/A</v>
      </c>
      <c r="R222" s="286"/>
      <c r="S222" s="273" t="e">
        <f>VLOOKUP(BD_Soumission!$C222,Tableau12[],3,FALSE)</f>
        <v>#N/A</v>
      </c>
      <c r="T222" s="285"/>
      <c r="U222" s="273"/>
      <c r="V222" s="273"/>
      <c r="W222" s="273"/>
      <c r="X222" s="273"/>
      <c r="Y222" s="273" t="str">
        <f>IF(BD_Soumission!$U222&gt;0,(BD_Soumission!$X222-BD_Soumission!$W222)*24,"")</f>
        <v/>
      </c>
      <c r="Z222" s="264"/>
      <c r="AA222" s="290" t="str">
        <f>IF(BD_Soumission!$U222&gt;0,BD_Soumission!$Z222*BD_Soumission!$Y222,"")</f>
        <v/>
      </c>
      <c r="AB222" s="285"/>
      <c r="AC222" s="273"/>
      <c r="AD222" s="273"/>
      <c r="AE222" s="273"/>
      <c r="AF222" s="273"/>
      <c r="AG222" s="273" t="str">
        <f>IF(BD_Soumission!$AC222&gt;0,(BD_Soumission!$AF222-BD_Soumission!$AE222)*24,"")</f>
        <v/>
      </c>
      <c r="AH222" s="125"/>
      <c r="AI222" s="273"/>
      <c r="AJ222" s="285"/>
      <c r="AK222" s="273"/>
      <c r="AL222" s="273"/>
      <c r="AM222" s="273"/>
      <c r="AN222" s="273"/>
      <c r="AO222" s="273"/>
      <c r="AP222" s="125"/>
      <c r="AQ222" s="290">
        <f>IF(BD_Soumission!$AK222&gt;0,IF(BD_Soumission!$AL222&gt;0,BD_Soumission!$AO222*BD_Soumission!$AL222*BD_Soumission!$AP222,BD_Soumission!$AO222*BD_Soumission!$AP222),0)</f>
        <v>0</v>
      </c>
      <c r="AR222" s="285"/>
      <c r="AS222" s="273"/>
      <c r="AT222" s="273"/>
      <c r="AU222" s="273"/>
      <c r="AV222" s="273"/>
      <c r="AW222" s="273" t="str">
        <f>IF(BD_Soumission!$AS222&gt;0,(BD_Soumission!$AV222-BD_Soumission!$AU222)*24,"")</f>
        <v/>
      </c>
      <c r="AX222" s="125"/>
      <c r="AY222" s="290">
        <f>IF(BD_Soumission!$AS222&gt;0,IF(BD_Soumission!$AT222&gt;0,BD_Soumission!$AW222*BD_Soumission!$AT222*BD_Soumission!$AX222,BD_Soumission!$AW222*BD_Soumission!$AX222),0)</f>
        <v>0</v>
      </c>
      <c r="AZ222" s="285"/>
      <c r="BA222" s="273"/>
      <c r="BB222" s="273"/>
      <c r="BC222" s="273"/>
      <c r="BD222" s="273"/>
      <c r="BE222" s="273"/>
      <c r="BF222" s="125"/>
      <c r="BG222" s="290">
        <f>IF(BD_Soumission!$BA222&gt;0,IF(BD_Soumission!$BB222&gt;0,BD_Soumission!$BE222*BD_Soumission!$BB222*BD_Soumission!$BF222,BD_Soumission!$BE222*BD_Soumission!$BF222),0)</f>
        <v>0</v>
      </c>
      <c r="BH222" s="285"/>
      <c r="BI222" s="273"/>
      <c r="BJ222" s="273"/>
      <c r="BK222" s="273"/>
      <c r="BL222" s="273"/>
      <c r="BM222" s="273" t="str">
        <f>IF(BD_Soumission!$BI222&gt;0,(BD_Soumission!$BL222-BD_Soumission!$BK222)*24,"")</f>
        <v/>
      </c>
      <c r="BN222" s="125"/>
      <c r="BO222" s="290">
        <f>IF(BD_Soumission!$BI222&gt;0,IF(BD_Soumission!$BJ222&gt;0,BD_Soumission!$BM222*BD_Soumission!$BJ222*BD_Soumission!$BN222,BD_Soumission!$BM222*BD_Soumission!$BN222),0)</f>
        <v>0</v>
      </c>
      <c r="BP222" s="285"/>
      <c r="BQ222" s="273"/>
      <c r="BR222" s="273"/>
      <c r="BS222" s="273"/>
      <c r="BT222" s="273"/>
      <c r="BU222" s="273" t="str">
        <f>IF(BD_Soumission!$BQ222&gt;0,(BD_Soumission!$BT222-BD_Soumission!$BS222)*24,"")</f>
        <v/>
      </c>
      <c r="BV222" s="125"/>
      <c r="BW222" s="290" t="str">
        <f>IF(BD_Soumission!$BR222&gt;0,BD_Soumission!$BR222*BD_Soumission!$BU222*BD_Soumission!$BV222,IF(BD_Soumission!$BQ222&gt;0,BD_Soumission!$BU222*BD_Soumission!$BV222,""))</f>
        <v/>
      </c>
      <c r="BX222" s="285"/>
      <c r="BY222" s="273"/>
      <c r="BZ222" s="273"/>
      <c r="CA222" s="273"/>
      <c r="CB222" s="273"/>
      <c r="CC222" s="273" t="str">
        <f>IF(BD_Soumission!$BY222&gt;0,(BD_Soumission!$CB222-BD_Soumission!$CA222)*24,"")</f>
        <v/>
      </c>
      <c r="CD222" s="125"/>
      <c r="CE222" s="290" t="str">
        <f>IF(BD_Soumission!$BZ222&gt;0,BD_Soumission!$BZ222*BD_Soumission!$CC222*BD_Soumission!$CD222,IF(BD_Soumission!$BY222&gt;0,BD_Soumission!$CC222*BD_Soumission!$CD222,""))</f>
        <v/>
      </c>
      <c r="CF222" s="285"/>
      <c r="CG222" s="273"/>
      <c r="CH222" s="273"/>
      <c r="CI222" s="273"/>
      <c r="CJ222" s="273"/>
      <c r="CK222" s="273"/>
      <c r="CL222" s="125"/>
      <c r="CM222" s="290">
        <f>IF(BD_Soumission!$CG222&gt;0,IF(BD_Soumission!$CH222&gt;0,BD_Soumission!$CK222*BD_Soumission!$CH222*BD_Soumission!$CL222,BD_Soumission!$CK222*BD_Soumission!$CL222),0)</f>
        <v>0</v>
      </c>
      <c r="CN222" s="285"/>
      <c r="CO222" s="273"/>
      <c r="CP222" s="273"/>
      <c r="CQ222" s="273"/>
      <c r="CR222" s="273"/>
      <c r="CS222" s="273" t="str">
        <f>IF(BD_Soumission!$CO222&gt;0,(BD_Soumission!$CR222-BD_Soumission!$CQ222)*24,"")</f>
        <v/>
      </c>
      <c r="CT222" s="125"/>
      <c r="CU222" s="290">
        <f>IF(BD_Soumission!$CO222&gt;0,IF(BD_Soumission!$CP222&gt;0,BD_Soumission!$CS222*BD_Soumission!$CP222*BD_Soumission!$CT222,BD_Soumission!$CS222*BD_Soumission!$CT222),0)</f>
        <v>0</v>
      </c>
      <c r="CV222" s="285"/>
      <c r="CW222" s="273"/>
      <c r="CX222" s="273"/>
      <c r="CY222" s="273"/>
      <c r="CZ222" s="273"/>
      <c r="DA222" s="273" t="str">
        <f>IF(BD_Soumission!$CW222&gt;0,(BD_Soumission!$CZ222-BD_Soumission!$CY222)*24,"")</f>
        <v/>
      </c>
      <c r="DB222" s="125"/>
      <c r="DC222" s="290">
        <f>IF(BD_Soumission!$CW222&gt;0,IF(BD_Soumission!$CX222&gt;0,BD_Soumission!$DA222*BD_Soumission!$CX222*BD_Soumission!$DB222,BD_Soumission!$DA222*BD_Soumission!$DB222),0)</f>
        <v>0</v>
      </c>
      <c r="DD222" s="285"/>
      <c r="DE222" s="273"/>
      <c r="DF222" s="273"/>
      <c r="DG222" s="273"/>
      <c r="DH222" s="273"/>
      <c r="DI222" s="273" t="str">
        <f>IF(BD_Soumission!$DE222&gt;0,(BD_Soumission!$DH222-BD_Soumission!$DG222)*24,"")</f>
        <v/>
      </c>
      <c r="DJ222" s="125"/>
      <c r="DK222" s="290">
        <f>IF(BD_Soumission!$DE222&gt;0,IF(BD_Soumission!$DF222&gt;0,BD_Soumission!$DI222*BD_Soumission!$DF222*BD_Soumission!$DJ222,BD_Soumission!$DI222*BD_Soumission!$DJ222),0)</f>
        <v>0</v>
      </c>
      <c r="DL222" s="285"/>
      <c r="DM222" s="273"/>
      <c r="DN222" s="273"/>
      <c r="DO222" s="273"/>
      <c r="DP222" s="273"/>
      <c r="DQ222" s="273" t="str">
        <f>IF(BD_Soumission!$DM222&gt;0,(BD_Soumission!$DP222-BD_Soumission!$DO222)*24,"")</f>
        <v/>
      </c>
      <c r="DR222" s="125"/>
      <c r="DS222" s="290">
        <f>IF(BD_Soumission!$DM222&gt;0,IF(BD_Soumission!$DN222&gt;0,BD_Soumission!$DQ222*BD_Soumission!$DN222*BD_Soumission!$DR222,BD_Soumission!$DQ222*BD_Soumission!$DR222),0)</f>
        <v>0</v>
      </c>
      <c r="DT222" s="285"/>
      <c r="DU222" s="273"/>
      <c r="DV222" s="273"/>
      <c r="DW222" s="273"/>
      <c r="DX222" s="273"/>
      <c r="DY222" s="273" t="str">
        <f>IF(BD_Soumission!$DU222&gt;0,(BD_Soumission!$DX222-BD_Soumission!$DW222)*24,"")</f>
        <v/>
      </c>
      <c r="DZ222" s="125"/>
      <c r="EA222" s="290">
        <f>IF(BD_Soumission!$DU222&gt;0,IF(BD_Soumission!$DV222&gt;0,BD_Soumission!$DY222*BD_Soumission!$DV222*BD_Soumission!$DZ222,BD_Soumission!$DY222*BD_Soumission!$DZ222),0)</f>
        <v>0</v>
      </c>
      <c r="EB222" s="273"/>
      <c r="EC222" s="273"/>
      <c r="ED222" s="273"/>
      <c r="EE222" s="290">
        <f>BD_Soumission!$ED222*BD_Soumission!$EC222</f>
        <v>0</v>
      </c>
      <c r="EF222" s="273"/>
      <c r="EG222" s="273"/>
      <c r="EH222" s="273"/>
      <c r="EI222" s="290">
        <f>BD_Soumission!$EH222*BD_Soumission!$EG222</f>
        <v>0</v>
      </c>
      <c r="EJ222" s="273"/>
      <c r="EK222" s="273"/>
      <c r="EL222" s="273"/>
      <c r="EM222" s="290">
        <f>BD_Soumission!$EL222*BD_Soumission!$EK222</f>
        <v>0</v>
      </c>
      <c r="EN222" s="273"/>
      <c r="EO222" s="273"/>
      <c r="EP222" s="273"/>
      <c r="EQ222" s="290">
        <f>BD_Soumission!$EP222*BD_Soumission!$EO222</f>
        <v>0</v>
      </c>
      <c r="ER222" s="273"/>
      <c r="ES222" s="273"/>
      <c r="ET222" s="273"/>
      <c r="EU222" s="273"/>
      <c r="EV222" s="273"/>
      <c r="EW222" s="290">
        <f>BD_Soumission!$EU222*0.09975</f>
        <v>0</v>
      </c>
      <c r="EX222" s="273"/>
      <c r="EY222" s="292" t="e">
        <f>VLOOKUP(BD_Soumission!$C222,Tableau12[],9,FALSE)</f>
        <v>#N/A</v>
      </c>
      <c r="EZ222" s="273"/>
    </row>
    <row r="223" spans="1:156" ht="18.75">
      <c r="D223" s="75"/>
      <c r="E223" t="e">
        <f>VLOOKUP(BD_Soumission!$C223,Tableau12[],6,FALSE)</f>
        <v>#N/A</v>
      </c>
      <c r="F223" t="e">
        <f>VLOOKUP(BD_Soumission!$C223,Tableau12[],93,FALSE)</f>
        <v>#N/A</v>
      </c>
      <c r="G223" t="e">
        <f>VLOOKUP(BD_Soumission!$C223,Tableau12[],2,FALSE)</f>
        <v>#N/A</v>
      </c>
      <c r="H223" t="e">
        <f>VLOOKUP(BD_Soumission!$G223,Tableau_client[],2,FALSE)</f>
        <v>#N/A</v>
      </c>
      <c r="I223" t="e">
        <f>VLOOKUP(BD_Soumission!$G223,Tableau_client[],3,FALSE)</f>
        <v>#N/A</v>
      </c>
      <c r="J223" t="e">
        <f>VLOOKUP(BD_Soumission!$G223,Tableau_client[],4,FALSE)</f>
        <v>#N/A</v>
      </c>
      <c r="K223" t="e">
        <f>VLOOKUP(BD_Soumission!$G223,Tableau_client[],6,FALSE)</f>
        <v>#N/A</v>
      </c>
      <c r="L223" t="e">
        <f>VLOOKUP(BD_Soumission!$C223,Tableau12[],44,FALSE)</f>
        <v>#N/A</v>
      </c>
      <c r="M223" t="e">
        <f>VLOOKUP(BD_Soumission!$C223,Tableau12[],45,FALSE)</f>
        <v>#N/A</v>
      </c>
      <c r="N223" t="e">
        <f>VLOOKUP(BD_Soumission!$G223,Tableau_client[],5,FALSE)</f>
        <v>#N/A</v>
      </c>
      <c r="O223" t="e">
        <f>VLOOKUP(BD_Soumission!$G223,Tableau_client[],7,FALSE)</f>
        <v>#N/A</v>
      </c>
      <c r="P223" t="e">
        <f>VLOOKUP(BD_Soumission!$C223,Tableau12[],7,FALSE)</f>
        <v>#N/A</v>
      </c>
      <c r="Q223" t="e">
        <f>VLOOKUP(BD_Soumission!$C223,Tableau12[],8,FALSE)</f>
        <v>#N/A</v>
      </c>
      <c r="R223" s="30"/>
      <c r="S223" t="e">
        <f>VLOOKUP(BD_Soumission!$C223,Tableau12[],3,FALSE)</f>
        <v>#N/A</v>
      </c>
      <c r="T223" s="75"/>
      <c r="Y223" t="str">
        <f>IF(BD_Soumission!$U223&gt;0,(BD_Soumission!$X223-BD_Soumission!$W223)*24,"")</f>
        <v/>
      </c>
      <c r="Z223" s="264"/>
      <c r="AA223" s="122" t="str">
        <f>IF(BD_Soumission!$U223&gt;0,BD_Soumission!$Z223*BD_Soumission!$Y223,"")</f>
        <v/>
      </c>
      <c r="AB223" s="75"/>
      <c r="AG223" t="str">
        <f>IF(BD_Soumission!$AC223&gt;0,(BD_Soumission!$AF223-BD_Soumission!$AE223)*24,"")</f>
        <v/>
      </c>
      <c r="AH223" s="125"/>
      <c r="AJ223" s="75"/>
      <c r="AP223" s="125"/>
      <c r="AQ223" s="122">
        <f>IF(BD_Soumission!$AK223&gt;0,IF(BD_Soumission!$AL223&gt;0,BD_Soumission!$AO223*BD_Soumission!$AL223*BD_Soumission!$AP223,BD_Soumission!$AO223*BD_Soumission!$AP223),0)</f>
        <v>0</v>
      </c>
      <c r="AR223" s="75"/>
      <c r="AX223" s="125"/>
      <c r="AY223" s="122">
        <f>IF(BD_Soumission!$AS223&gt;0,IF(BD_Soumission!$AT223&gt;0,BD_Soumission!$AW223*BD_Soumission!$AT223*BD_Soumission!$AX223,BD_Soumission!$AW223*BD_Soumission!$AX223),0)</f>
        <v>0</v>
      </c>
      <c r="AZ223" s="75"/>
      <c r="BF223" s="125"/>
      <c r="BG223" s="122">
        <f>IF(BD_Soumission!$BA223&gt;0,IF(BD_Soumission!$BB223&gt;0,BD_Soumission!$BE223*BD_Soumission!$BB223*BD_Soumission!$BF223,BD_Soumission!$BE223*BD_Soumission!$BF223),0)</f>
        <v>0</v>
      </c>
      <c r="BH223" s="75"/>
      <c r="BM223" t="str">
        <f>IF(BD_Soumission!$BI223&gt;0,(BD_Soumission!$BL223-BD_Soumission!$BK223)*24,"")</f>
        <v/>
      </c>
      <c r="BN223" s="125"/>
      <c r="BO223" s="122">
        <f>IF(BD_Soumission!$BI223&gt;0,IF(BD_Soumission!$BJ223&gt;0,BD_Soumission!$BM223*BD_Soumission!$BJ223*BD_Soumission!$BN223,BD_Soumission!$BM223*BD_Soumission!$BN223),0)</f>
        <v>0</v>
      </c>
      <c r="BP223" s="75"/>
      <c r="BU223" t="str">
        <f>IF(BD_Soumission!$BQ223&gt;0,(BD_Soumission!$BT223-BD_Soumission!$BS223)*24,"")</f>
        <v/>
      </c>
      <c r="BV223" s="125"/>
      <c r="BW223" s="122" t="str">
        <f>IF(BD_Soumission!$BR223&gt;0,BD_Soumission!$BR223*BD_Soumission!$BU223*BD_Soumission!$BV223,IF(BD_Soumission!$BQ223&gt;0,BD_Soumission!$BU223*BD_Soumission!$BV223,""))</f>
        <v/>
      </c>
      <c r="BX223" s="75"/>
      <c r="CC223" t="str">
        <f>IF(BD_Soumission!$BY223&gt;0,(BD_Soumission!$CB223-BD_Soumission!$CA223)*24,"")</f>
        <v/>
      </c>
      <c r="CD223" s="125"/>
      <c r="CE223" s="122" t="str">
        <f>IF(BD_Soumission!$BZ223&gt;0,BD_Soumission!$BZ223*BD_Soumission!$CC223*BD_Soumission!$CD223,IF(BD_Soumission!$BY223&gt;0,BD_Soumission!$CC223*BD_Soumission!$CD223,""))</f>
        <v/>
      </c>
      <c r="CF223" s="75"/>
      <c r="CL223" s="125"/>
      <c r="CM223" s="122">
        <f>IF(BD_Soumission!$CG223&gt;0,IF(BD_Soumission!$CH223&gt;0,BD_Soumission!$CK223*BD_Soumission!$CH223*BD_Soumission!$CL223,BD_Soumission!$CK223*BD_Soumission!$CL223),0)</f>
        <v>0</v>
      </c>
      <c r="CN223" s="75"/>
      <c r="CS223" t="str">
        <f>IF(BD_Soumission!$CO223&gt;0,(BD_Soumission!$CR223-BD_Soumission!$CQ223)*24,"")</f>
        <v/>
      </c>
      <c r="CT223" s="125"/>
      <c r="CU223" s="122">
        <f>IF(BD_Soumission!$CO223&gt;0,IF(BD_Soumission!$CP223&gt;0,BD_Soumission!$CS223*BD_Soumission!$CP223*BD_Soumission!$CT223,BD_Soumission!$CS223*BD_Soumission!$CT223),0)</f>
        <v>0</v>
      </c>
      <c r="CV223" s="75"/>
      <c r="DA223" t="str">
        <f>IF(BD_Soumission!$CW223&gt;0,(BD_Soumission!$CZ223-BD_Soumission!$CY223)*24,"")</f>
        <v/>
      </c>
      <c r="DB223" s="125"/>
      <c r="DC223" s="122">
        <f>IF(BD_Soumission!$CW223&gt;0,IF(BD_Soumission!$CX223&gt;0,BD_Soumission!$DA223*BD_Soumission!$CX223*BD_Soumission!$DB223,BD_Soumission!$DA223*BD_Soumission!$DB223),0)</f>
        <v>0</v>
      </c>
      <c r="DD223" s="75"/>
      <c r="DI223" t="str">
        <f>IF(BD_Soumission!$DE223&gt;0,(BD_Soumission!$DH223-BD_Soumission!$DG223)*24,"")</f>
        <v/>
      </c>
      <c r="DJ223" s="125"/>
      <c r="DK223" s="122">
        <f>IF(BD_Soumission!$DE223&gt;0,IF(BD_Soumission!$DF223&gt;0,BD_Soumission!$DI223*BD_Soumission!$DF223*BD_Soumission!$DJ223,BD_Soumission!$DI223*BD_Soumission!$DJ223),0)</f>
        <v>0</v>
      </c>
      <c r="DL223" s="75"/>
      <c r="DQ223" t="str">
        <f>IF(BD_Soumission!$DM223&gt;0,(BD_Soumission!$DP223-BD_Soumission!$DO223)*24,"")</f>
        <v/>
      </c>
      <c r="DR223" s="125"/>
      <c r="DS223" s="122">
        <f>IF(BD_Soumission!$DM223&gt;0,IF(BD_Soumission!$DN223&gt;0,BD_Soumission!$DQ223*BD_Soumission!$DN223*BD_Soumission!$DR223,BD_Soumission!$DQ223*BD_Soumission!$DR223),0)</f>
        <v>0</v>
      </c>
      <c r="DT223" s="75"/>
      <c r="DY223" t="str">
        <f>IF(BD_Soumission!$DU223&gt;0,(BD_Soumission!$DX223-BD_Soumission!$DW223)*24,"")</f>
        <v/>
      </c>
      <c r="DZ223" s="125"/>
      <c r="EA223" s="122">
        <f>IF(BD_Soumission!$DU223&gt;0,IF(BD_Soumission!$DV223&gt;0,BD_Soumission!$DY223*BD_Soumission!$DV223*BD_Soumission!$DZ223,BD_Soumission!$DY223*BD_Soumission!$DZ223),0)</f>
        <v>0</v>
      </c>
      <c r="EE223" s="122">
        <f>BD_Soumission!$ED223*BD_Soumission!$EC223</f>
        <v>0</v>
      </c>
      <c r="EI223" s="122">
        <f>BD_Soumission!$EH223*BD_Soumission!$EG223</f>
        <v>0</v>
      </c>
      <c r="EM223" s="122">
        <f>BD_Soumission!$EL223*BD_Soumission!$EK223</f>
        <v>0</v>
      </c>
      <c r="EQ223" s="122">
        <f>BD_Soumission!$EP223*BD_Soumission!$EO223</f>
        <v>0</v>
      </c>
      <c r="EW223" s="122">
        <f>BD_Soumission!$EU223*0.09975</f>
        <v>0</v>
      </c>
      <c r="EY223" s="47" t="e">
        <f>VLOOKUP(BD_Soumission!$C223,Tableau12[],9,FALSE)</f>
        <v>#N/A</v>
      </c>
    </row>
    <row r="224" spans="1:156" ht="18.75">
      <c r="A224" s="273"/>
      <c r="B224" s="273"/>
      <c r="C224" s="273"/>
      <c r="D224" s="285"/>
      <c r="E224" s="273" t="e">
        <f>VLOOKUP(BD_Soumission!$C224,Tableau12[],6,FALSE)</f>
        <v>#N/A</v>
      </c>
      <c r="F224" s="273" t="e">
        <f>VLOOKUP(BD_Soumission!$C224,Tableau12[],93,FALSE)</f>
        <v>#N/A</v>
      </c>
      <c r="G224" s="273" t="e">
        <f>VLOOKUP(BD_Soumission!$C224,Tableau12[],2,FALSE)</f>
        <v>#N/A</v>
      </c>
      <c r="H224" s="273" t="e">
        <f>VLOOKUP(BD_Soumission!$G224,Tableau_client[],2,FALSE)</f>
        <v>#N/A</v>
      </c>
      <c r="I224" s="273" t="e">
        <f>VLOOKUP(BD_Soumission!$G224,Tableau_client[],3,FALSE)</f>
        <v>#N/A</v>
      </c>
      <c r="J224" s="273" t="e">
        <f>VLOOKUP(BD_Soumission!$G224,Tableau_client[],4,FALSE)</f>
        <v>#N/A</v>
      </c>
      <c r="K224" s="273" t="e">
        <f>VLOOKUP(BD_Soumission!$G224,Tableau_client[],6,FALSE)</f>
        <v>#N/A</v>
      </c>
      <c r="L224" s="273" t="e">
        <f>VLOOKUP(BD_Soumission!$C224,Tableau12[],44,FALSE)</f>
        <v>#N/A</v>
      </c>
      <c r="M224" s="273" t="e">
        <f>VLOOKUP(BD_Soumission!$C224,Tableau12[],45,FALSE)</f>
        <v>#N/A</v>
      </c>
      <c r="N224" s="273" t="e">
        <f>VLOOKUP(BD_Soumission!$G224,Tableau_client[],5,FALSE)</f>
        <v>#N/A</v>
      </c>
      <c r="O224" s="273" t="e">
        <f>VLOOKUP(BD_Soumission!$G224,Tableau_client[],7,FALSE)</f>
        <v>#N/A</v>
      </c>
      <c r="P224" s="273" t="e">
        <f>VLOOKUP(BD_Soumission!$C224,Tableau12[],7,FALSE)</f>
        <v>#N/A</v>
      </c>
      <c r="Q224" s="273" t="e">
        <f>VLOOKUP(BD_Soumission!$C224,Tableau12[],8,FALSE)</f>
        <v>#N/A</v>
      </c>
      <c r="R224" s="286"/>
      <c r="S224" s="273" t="e">
        <f>VLOOKUP(BD_Soumission!$C224,Tableau12[],3,FALSE)</f>
        <v>#N/A</v>
      </c>
      <c r="T224" s="285"/>
      <c r="U224" s="273"/>
      <c r="V224" s="273"/>
      <c r="W224" s="273"/>
      <c r="X224" s="273"/>
      <c r="Y224" s="273" t="str">
        <f>IF(BD_Soumission!$U224&gt;0,(BD_Soumission!$X224-BD_Soumission!$W224)*24,"")</f>
        <v/>
      </c>
      <c r="Z224" s="264"/>
      <c r="AA224" s="290" t="str">
        <f>IF(BD_Soumission!$U224&gt;0,BD_Soumission!$Z224*BD_Soumission!$Y224,"")</f>
        <v/>
      </c>
      <c r="AB224" s="285"/>
      <c r="AC224" s="273"/>
      <c r="AD224" s="273"/>
      <c r="AE224" s="273"/>
      <c r="AF224" s="273"/>
      <c r="AG224" s="273" t="str">
        <f>IF(BD_Soumission!$AC224&gt;0,(BD_Soumission!$AF224-BD_Soumission!$AE224)*24,"")</f>
        <v/>
      </c>
      <c r="AH224" s="125"/>
      <c r="AI224" s="273"/>
      <c r="AJ224" s="285"/>
      <c r="AK224" s="273"/>
      <c r="AL224" s="273"/>
      <c r="AM224" s="273"/>
      <c r="AN224" s="273"/>
      <c r="AO224" s="273"/>
      <c r="AP224" s="125"/>
      <c r="AQ224" s="290">
        <f>IF(BD_Soumission!$AK224&gt;0,IF(BD_Soumission!$AL224&gt;0,BD_Soumission!$AO224*BD_Soumission!$AL224*BD_Soumission!$AP224,BD_Soumission!$AO224*BD_Soumission!$AP224),0)</f>
        <v>0</v>
      </c>
      <c r="AR224" s="285"/>
      <c r="AS224" s="273"/>
      <c r="AT224" s="273"/>
      <c r="AU224" s="273"/>
      <c r="AV224" s="273"/>
      <c r="AW224" s="273"/>
      <c r="AX224" s="125"/>
      <c r="AY224" s="290">
        <f>IF(BD_Soumission!$AS224&gt;0,IF(BD_Soumission!$AT224&gt;0,BD_Soumission!$AW224*BD_Soumission!$AT224*BD_Soumission!$AX224,BD_Soumission!$AW224*BD_Soumission!$AX224),0)</f>
        <v>0</v>
      </c>
      <c r="AZ224" s="285"/>
      <c r="BA224" s="273"/>
      <c r="BB224" s="273"/>
      <c r="BC224" s="273"/>
      <c r="BD224" s="273"/>
      <c r="BE224" s="273"/>
      <c r="BF224" s="125"/>
      <c r="BG224" s="290">
        <f>IF(BD_Soumission!$BA224&gt;0,IF(BD_Soumission!$BB224&gt;0,BD_Soumission!$BE224*BD_Soumission!$BB224*BD_Soumission!$BF224,BD_Soumission!$BE224*BD_Soumission!$BF224),0)</f>
        <v>0</v>
      </c>
      <c r="BH224" s="285"/>
      <c r="BI224" s="273"/>
      <c r="BJ224" s="273"/>
      <c r="BK224" s="273"/>
      <c r="BL224" s="273"/>
      <c r="BM224" s="273" t="str">
        <f>IF(BD_Soumission!$BI224&gt;0,(BD_Soumission!$BL224-BD_Soumission!$BK224)*24,"")</f>
        <v/>
      </c>
      <c r="BN224" s="125"/>
      <c r="BO224" s="290">
        <f>IF(BD_Soumission!$BI224&gt;0,IF(BD_Soumission!$BJ224&gt;0,BD_Soumission!$BM224*BD_Soumission!$BJ224*BD_Soumission!$BN224,BD_Soumission!$BM224*BD_Soumission!$BN224),0)</f>
        <v>0</v>
      </c>
      <c r="BP224" s="285"/>
      <c r="BQ224" s="273"/>
      <c r="BR224" s="273"/>
      <c r="BS224" s="273"/>
      <c r="BT224" s="273"/>
      <c r="BU224" s="273" t="str">
        <f>IF(BD_Soumission!$BQ224&gt;0,(BD_Soumission!$BT224-BD_Soumission!$BS224)*24,"")</f>
        <v/>
      </c>
      <c r="BV224" s="125"/>
      <c r="BW224" s="290" t="str">
        <f>IF(BD_Soumission!$BR224&gt;0,BD_Soumission!$BR224*BD_Soumission!$BU224*BD_Soumission!$BV224,IF(BD_Soumission!$BQ224&gt;0,BD_Soumission!$BU224*BD_Soumission!$BV224,""))</f>
        <v/>
      </c>
      <c r="BX224" s="285"/>
      <c r="BY224" s="273"/>
      <c r="BZ224" s="273"/>
      <c r="CA224" s="273"/>
      <c r="CB224" s="273"/>
      <c r="CC224" s="273" t="str">
        <f>IF(BD_Soumission!$BY224&gt;0,(BD_Soumission!$CB224-BD_Soumission!$CA224)*24,"")</f>
        <v/>
      </c>
      <c r="CD224" s="125"/>
      <c r="CE224" s="290" t="str">
        <f>IF(BD_Soumission!$BZ224&gt;0,BD_Soumission!$BZ224*BD_Soumission!$CC224*BD_Soumission!$CD224,IF(BD_Soumission!$BY224&gt;0,BD_Soumission!$CC224*BD_Soumission!$CD224,""))</f>
        <v/>
      </c>
      <c r="CF224" s="285"/>
      <c r="CG224" s="273"/>
      <c r="CH224" s="273"/>
      <c r="CI224" s="273"/>
      <c r="CJ224" s="273"/>
      <c r="CK224" s="273"/>
      <c r="CL224" s="125"/>
      <c r="CM224" s="290">
        <f>IF(BD_Soumission!$CG224&gt;0,IF(BD_Soumission!$CH224&gt;0,BD_Soumission!$CK224*BD_Soumission!$CH224*BD_Soumission!$CL224,BD_Soumission!$CK224*BD_Soumission!$CL224),0)</f>
        <v>0</v>
      </c>
      <c r="CN224" s="285"/>
      <c r="CO224" s="273"/>
      <c r="CP224" s="273"/>
      <c r="CQ224" s="273"/>
      <c r="CR224" s="273"/>
      <c r="CS224" s="273" t="str">
        <f>IF(BD_Soumission!$CO224&gt;0,(BD_Soumission!$CR224-BD_Soumission!$CQ224)*24,"")</f>
        <v/>
      </c>
      <c r="CT224" s="125"/>
      <c r="CU224" s="290">
        <f>IF(BD_Soumission!$CO224&gt;0,IF(BD_Soumission!$CP224&gt;0,BD_Soumission!$CS224*BD_Soumission!$CP224*BD_Soumission!$CT224,BD_Soumission!$CS224*BD_Soumission!$CT224),0)</f>
        <v>0</v>
      </c>
      <c r="CV224" s="285"/>
      <c r="CW224" s="273"/>
      <c r="CX224" s="273"/>
      <c r="CY224" s="273"/>
      <c r="CZ224" s="273"/>
      <c r="DA224" s="273" t="str">
        <f>IF(BD_Soumission!$CW224&gt;0,(BD_Soumission!$CZ224-BD_Soumission!$CY224)*24,"")</f>
        <v/>
      </c>
      <c r="DB224" s="125"/>
      <c r="DC224" s="290">
        <f>IF(BD_Soumission!$CW224&gt;0,IF(BD_Soumission!$CX224&gt;0,BD_Soumission!$DA224*BD_Soumission!$CX224*BD_Soumission!$DB224,BD_Soumission!$DA224*BD_Soumission!$DB224),0)</f>
        <v>0</v>
      </c>
      <c r="DD224" s="285"/>
      <c r="DE224" s="273"/>
      <c r="DF224" s="273"/>
      <c r="DG224" s="273"/>
      <c r="DH224" s="273"/>
      <c r="DI224" s="273" t="str">
        <f>IF(BD_Soumission!$DE224&gt;0,(BD_Soumission!$DH224-BD_Soumission!$DG224)*24,"")</f>
        <v/>
      </c>
      <c r="DJ224" s="125"/>
      <c r="DK224" s="290">
        <f>IF(BD_Soumission!$DE224&gt;0,IF(BD_Soumission!$DF224&gt;0,BD_Soumission!$DI224*BD_Soumission!$DF224*BD_Soumission!$DJ224,BD_Soumission!$DI224*BD_Soumission!$DJ224),0)</f>
        <v>0</v>
      </c>
      <c r="DL224" s="285"/>
      <c r="DM224" s="273"/>
      <c r="DN224" s="273"/>
      <c r="DO224" s="273"/>
      <c r="DP224" s="273"/>
      <c r="DQ224" s="273" t="str">
        <f>IF(BD_Soumission!$DM224&gt;0,(BD_Soumission!$DP224-BD_Soumission!$DO224)*24,"")</f>
        <v/>
      </c>
      <c r="DR224" s="125"/>
      <c r="DS224" s="290">
        <f>IF(BD_Soumission!$DM224&gt;0,IF(BD_Soumission!$DN224&gt;0,BD_Soumission!$DQ224*BD_Soumission!$DN224*BD_Soumission!$DR224,BD_Soumission!$DQ224*BD_Soumission!$DR224),0)</f>
        <v>0</v>
      </c>
      <c r="DT224" s="285"/>
      <c r="DU224" s="273"/>
      <c r="DV224" s="273"/>
      <c r="DW224" s="273"/>
      <c r="DX224" s="273"/>
      <c r="DY224" s="273" t="str">
        <f>IF(BD_Soumission!$DU224&gt;0,(BD_Soumission!$DX224-BD_Soumission!$DW224)*24,"")</f>
        <v/>
      </c>
      <c r="DZ224" s="125"/>
      <c r="EA224" s="290">
        <f>IF(BD_Soumission!$DU224&gt;0,IF(BD_Soumission!$DV224&gt;0,BD_Soumission!$DY224*BD_Soumission!$DV224*BD_Soumission!$DZ224,BD_Soumission!$DY224*BD_Soumission!$DZ224),0)</f>
        <v>0</v>
      </c>
      <c r="EB224" s="273"/>
      <c r="EC224" s="273"/>
      <c r="ED224" s="273"/>
      <c r="EE224" s="290">
        <f>BD_Soumission!$ED224*BD_Soumission!$EC224</f>
        <v>0</v>
      </c>
      <c r="EF224" s="273"/>
      <c r="EG224" s="273"/>
      <c r="EH224" s="273"/>
      <c r="EI224" s="290">
        <f>BD_Soumission!$EH224*BD_Soumission!$EG224</f>
        <v>0</v>
      </c>
      <c r="EJ224" s="273"/>
      <c r="EK224" s="273"/>
      <c r="EL224" s="273"/>
      <c r="EM224" s="290">
        <f>BD_Soumission!$EL224*BD_Soumission!$EK224</f>
        <v>0</v>
      </c>
      <c r="EN224" s="273"/>
      <c r="EO224" s="273"/>
      <c r="EP224" s="273"/>
      <c r="EQ224" s="290">
        <f>BD_Soumission!$EP224*BD_Soumission!$EO224</f>
        <v>0</v>
      </c>
      <c r="ER224" s="273"/>
      <c r="ES224" s="273"/>
      <c r="ET224" s="273"/>
      <c r="EU224" s="273"/>
      <c r="EV224" s="273"/>
      <c r="EW224" s="290">
        <f>BD_Soumission!$EU224*0.09975</f>
        <v>0</v>
      </c>
      <c r="EX224" s="273"/>
      <c r="EY224" s="292" t="e">
        <f>VLOOKUP(BD_Soumission!$C224,Tableau12[],9,FALSE)</f>
        <v>#N/A</v>
      </c>
      <c r="EZ224" s="273"/>
    </row>
    <row r="225" spans="1:156" ht="18.75">
      <c r="D225" s="75"/>
      <c r="E225" t="e">
        <f>VLOOKUP(BD_Soumission!$C225,Tableau12[],6,FALSE)</f>
        <v>#N/A</v>
      </c>
      <c r="F225" t="e">
        <f>VLOOKUP(BD_Soumission!$C225,Tableau12[],93,FALSE)</f>
        <v>#N/A</v>
      </c>
      <c r="G225" t="e">
        <f>VLOOKUP(BD_Soumission!$C225,Tableau12[],2,FALSE)</f>
        <v>#N/A</v>
      </c>
      <c r="H225" t="e">
        <f>VLOOKUP(BD_Soumission!$G225,Tableau_client[],2,FALSE)</f>
        <v>#N/A</v>
      </c>
      <c r="I225" t="e">
        <f>VLOOKUP(BD_Soumission!$G225,Tableau_client[],3,FALSE)</f>
        <v>#N/A</v>
      </c>
      <c r="J225" t="e">
        <f>VLOOKUP(BD_Soumission!$G225,Tableau_client[],4,FALSE)</f>
        <v>#N/A</v>
      </c>
      <c r="K225" t="e">
        <f>VLOOKUP(BD_Soumission!$G225,Tableau_client[],6,FALSE)</f>
        <v>#N/A</v>
      </c>
      <c r="L225" t="e">
        <f>VLOOKUP(BD_Soumission!$C225,Tableau12[],44,FALSE)</f>
        <v>#N/A</v>
      </c>
      <c r="M225" t="e">
        <f>VLOOKUP(BD_Soumission!$C225,Tableau12[],45,FALSE)</f>
        <v>#N/A</v>
      </c>
      <c r="N225" t="e">
        <f>VLOOKUP(BD_Soumission!$G225,Tableau_client[],5,FALSE)</f>
        <v>#N/A</v>
      </c>
      <c r="O225" t="e">
        <f>VLOOKUP(BD_Soumission!$G225,Tableau_client[],7,FALSE)</f>
        <v>#N/A</v>
      </c>
      <c r="P225" t="e">
        <f>VLOOKUP(BD_Soumission!$C225,Tableau12[],7,FALSE)</f>
        <v>#N/A</v>
      </c>
      <c r="Q225" t="e">
        <f>VLOOKUP(BD_Soumission!$C225,Tableau12[],8,FALSE)</f>
        <v>#N/A</v>
      </c>
      <c r="R225" s="30"/>
      <c r="S225" t="e">
        <f>VLOOKUP(BD_Soumission!$C225,Tableau12[],3,FALSE)</f>
        <v>#N/A</v>
      </c>
      <c r="T225" s="75"/>
      <c r="Y225" t="str">
        <f>IF(BD_Soumission!$U225&gt;0,(BD_Soumission!$X225-BD_Soumission!$W225)*24,"")</f>
        <v/>
      </c>
      <c r="Z225" s="264"/>
      <c r="AA225" s="122" t="str">
        <f>IF(BD_Soumission!$U225&gt;0,BD_Soumission!$Z225*BD_Soumission!$Y225,"")</f>
        <v/>
      </c>
      <c r="AB225" s="75"/>
      <c r="AG225" t="str">
        <f>IF(BD_Soumission!$AC225&gt;0,(BD_Soumission!$AF225-BD_Soumission!$AE225)*24,"")</f>
        <v/>
      </c>
      <c r="AH225" s="125"/>
      <c r="AJ225" s="75"/>
      <c r="AP225" s="125"/>
      <c r="AQ225" s="122">
        <f>IF(BD_Soumission!$AK225&gt;0,IF(BD_Soumission!$AL225&gt;0,BD_Soumission!$AO225*BD_Soumission!$AL225*BD_Soumission!$AP225,BD_Soumission!$AO225*BD_Soumission!$AP225),0)</f>
        <v>0</v>
      </c>
      <c r="AR225" s="75"/>
      <c r="AX225" s="125"/>
      <c r="AY225" s="122">
        <f>IF(BD_Soumission!$AS225&gt;0,IF(BD_Soumission!$AT225&gt;0,BD_Soumission!$AW225*BD_Soumission!$AT225*BD_Soumission!$AX225,BD_Soumission!$AW225*BD_Soumission!$AX225),0)</f>
        <v>0</v>
      </c>
      <c r="AZ225" s="75"/>
      <c r="BF225" s="125"/>
      <c r="BG225" s="122">
        <f>IF(BD_Soumission!$BA225&gt;0,IF(BD_Soumission!$BB225&gt;0,BD_Soumission!$BE225*BD_Soumission!$BB225*BD_Soumission!$BF225,BD_Soumission!$BE225*BD_Soumission!$BF225),0)</f>
        <v>0</v>
      </c>
      <c r="BH225" s="75"/>
      <c r="BM225" t="str">
        <f>IF(BD_Soumission!$BI225&gt;0,(BD_Soumission!$BL225-BD_Soumission!$BK225)*24,"")</f>
        <v/>
      </c>
      <c r="BN225" s="125"/>
      <c r="BO225" s="122">
        <f>IF(BD_Soumission!$BI225&gt;0,IF(BD_Soumission!$BJ225&gt;0,BD_Soumission!$BM225*BD_Soumission!$BJ225*BD_Soumission!$BN225,BD_Soumission!$BM225*BD_Soumission!$BN225),0)</f>
        <v>0</v>
      </c>
      <c r="BP225" s="75"/>
      <c r="BU225" t="str">
        <f>IF(BD_Soumission!$BQ225&gt;0,(BD_Soumission!$BT225-BD_Soumission!$BS225)*24,"")</f>
        <v/>
      </c>
      <c r="BV225" s="125"/>
      <c r="BW225" s="122" t="str">
        <f>IF(BD_Soumission!$BR225&gt;0,BD_Soumission!$BR225*BD_Soumission!$BU225*BD_Soumission!$BV225,IF(BD_Soumission!$BQ225&gt;0,BD_Soumission!$BU225*BD_Soumission!$BV225,""))</f>
        <v/>
      </c>
      <c r="BX225" s="75"/>
      <c r="CC225" t="str">
        <f>IF(BD_Soumission!$BY225&gt;0,(BD_Soumission!$CB225-BD_Soumission!$CA225)*24,"")</f>
        <v/>
      </c>
      <c r="CD225" s="125"/>
      <c r="CE225" s="122" t="str">
        <f>IF(BD_Soumission!$BZ225&gt;0,BD_Soumission!$BZ225*BD_Soumission!$CC225*BD_Soumission!$CD225,IF(BD_Soumission!$BY225&gt;0,BD_Soumission!$CC225*BD_Soumission!$CD225,""))</f>
        <v/>
      </c>
      <c r="CF225" s="75"/>
      <c r="CL225" s="125"/>
      <c r="CM225" s="122">
        <f>IF(BD_Soumission!$CG225&gt;0,IF(BD_Soumission!$CH225&gt;0,BD_Soumission!$CK225*BD_Soumission!$CH225*BD_Soumission!$CL225,BD_Soumission!$CK225*BD_Soumission!$CL225),0)</f>
        <v>0</v>
      </c>
      <c r="CN225" s="75"/>
      <c r="CS225" t="str">
        <f>IF(BD_Soumission!$CO225&gt;0,(BD_Soumission!$CR225-BD_Soumission!$CQ225)*24,"")</f>
        <v/>
      </c>
      <c r="CT225" s="125"/>
      <c r="CU225" s="122">
        <f>IF(BD_Soumission!$CO225&gt;0,IF(BD_Soumission!$CP225&gt;0,BD_Soumission!$CS225*BD_Soumission!$CP225*BD_Soumission!$CT225,BD_Soumission!$CS225*BD_Soumission!$CT225),0)</f>
        <v>0</v>
      </c>
      <c r="CV225" s="75"/>
      <c r="DA225" t="str">
        <f>IF(BD_Soumission!$CW225&gt;0,(BD_Soumission!$CZ225-BD_Soumission!$CY225)*24,"")</f>
        <v/>
      </c>
      <c r="DB225" s="125"/>
      <c r="DC225" s="122">
        <f>IF(BD_Soumission!$CW225&gt;0,IF(BD_Soumission!$CX225&gt;0,BD_Soumission!$DA225*BD_Soumission!$CX225*BD_Soumission!$DB225,BD_Soumission!$DA225*BD_Soumission!$DB225),0)</f>
        <v>0</v>
      </c>
      <c r="DD225" s="75"/>
      <c r="DI225" t="str">
        <f>IF(BD_Soumission!$DE225&gt;0,(BD_Soumission!$DH225-BD_Soumission!$DG225)*24,"")</f>
        <v/>
      </c>
      <c r="DJ225" s="125"/>
      <c r="DK225" s="122">
        <f>IF(BD_Soumission!$DE225&gt;0,IF(BD_Soumission!$DF225&gt;0,BD_Soumission!$DI225*BD_Soumission!$DF225*BD_Soumission!$DJ225,BD_Soumission!$DI225*BD_Soumission!$DJ225),0)</f>
        <v>0</v>
      </c>
      <c r="DL225" s="75"/>
      <c r="DQ225" t="str">
        <f>IF(BD_Soumission!$DM225&gt;0,(BD_Soumission!$DP225-BD_Soumission!$DO225)*24,"")</f>
        <v/>
      </c>
      <c r="DR225" s="125"/>
      <c r="DS225" s="122">
        <f>IF(BD_Soumission!$DM225&gt;0,IF(BD_Soumission!$DN225&gt;0,BD_Soumission!$DQ225*BD_Soumission!$DN225*BD_Soumission!$DR225,BD_Soumission!$DQ225*BD_Soumission!$DR225),0)</f>
        <v>0</v>
      </c>
      <c r="DT225" s="75"/>
      <c r="DY225" t="str">
        <f>IF(BD_Soumission!$DU225&gt;0,(BD_Soumission!$DX225-BD_Soumission!$DW225)*24,"")</f>
        <v/>
      </c>
      <c r="DZ225" s="125"/>
      <c r="EA225" s="122">
        <f>IF(BD_Soumission!$DU225&gt;0,IF(BD_Soumission!$DV225&gt;0,BD_Soumission!$DY225*BD_Soumission!$DV225*BD_Soumission!$DZ225,BD_Soumission!$DY225*BD_Soumission!$DZ225),0)</f>
        <v>0</v>
      </c>
      <c r="EE225" s="122">
        <f>BD_Soumission!$ED225*BD_Soumission!$EC225</f>
        <v>0</v>
      </c>
      <c r="EI225" s="122">
        <f>BD_Soumission!$EH225*BD_Soumission!$EG225</f>
        <v>0</v>
      </c>
      <c r="EM225" s="122">
        <f>BD_Soumission!$EL225*BD_Soumission!$EK225</f>
        <v>0</v>
      </c>
      <c r="EQ225" s="122">
        <f>BD_Soumission!$EP225*BD_Soumission!$EO225</f>
        <v>0</v>
      </c>
      <c r="EW225" s="122">
        <f>BD_Soumission!$EU225*0.09975</f>
        <v>0</v>
      </c>
      <c r="EY225" s="47" t="e">
        <f>VLOOKUP(BD_Soumission!$C225,Tableau12[],9,FALSE)</f>
        <v>#N/A</v>
      </c>
    </row>
    <row r="226" spans="1:156" ht="18.75">
      <c r="A226" s="273"/>
      <c r="B226" s="273"/>
      <c r="C226" s="273"/>
      <c r="D226" s="285"/>
      <c r="E226" s="273" t="e">
        <f>VLOOKUP(BD_Soumission!$C226,Tableau12[],6,FALSE)</f>
        <v>#N/A</v>
      </c>
      <c r="F226" s="273" t="e">
        <f>VLOOKUP(BD_Soumission!$C226,Tableau12[],93,FALSE)</f>
        <v>#N/A</v>
      </c>
      <c r="G226" s="273" t="e">
        <f>VLOOKUP(BD_Soumission!$C226,Tableau12[],2,FALSE)</f>
        <v>#N/A</v>
      </c>
      <c r="H226" s="273" t="e">
        <f>VLOOKUP(BD_Soumission!$G226,Tableau_client[],2,FALSE)</f>
        <v>#N/A</v>
      </c>
      <c r="I226" s="273" t="e">
        <f>VLOOKUP(BD_Soumission!$G226,Tableau_client[],3,FALSE)</f>
        <v>#N/A</v>
      </c>
      <c r="J226" s="273" t="e">
        <f>VLOOKUP(BD_Soumission!$G226,Tableau_client[],4,FALSE)</f>
        <v>#N/A</v>
      </c>
      <c r="K226" s="273" t="e">
        <f>VLOOKUP(BD_Soumission!$G226,Tableau_client[],6,FALSE)</f>
        <v>#N/A</v>
      </c>
      <c r="L226" s="273" t="e">
        <f>VLOOKUP(BD_Soumission!$C226,Tableau12[],44,FALSE)</f>
        <v>#N/A</v>
      </c>
      <c r="M226" s="273" t="e">
        <f>VLOOKUP(BD_Soumission!$C226,Tableau12[],45,FALSE)</f>
        <v>#N/A</v>
      </c>
      <c r="N226" s="273" t="e">
        <f>VLOOKUP(BD_Soumission!$G226,Tableau_client[],5,FALSE)</f>
        <v>#N/A</v>
      </c>
      <c r="O226" s="273" t="e">
        <f>VLOOKUP(BD_Soumission!$G226,Tableau_client[],7,FALSE)</f>
        <v>#N/A</v>
      </c>
      <c r="P226" s="273" t="e">
        <f>VLOOKUP(BD_Soumission!$C226,Tableau12[],7,FALSE)</f>
        <v>#N/A</v>
      </c>
      <c r="Q226" s="273" t="e">
        <f>VLOOKUP(BD_Soumission!$C226,Tableau12[],8,FALSE)</f>
        <v>#N/A</v>
      </c>
      <c r="R226" s="286"/>
      <c r="S226" s="273" t="e">
        <f>VLOOKUP(BD_Soumission!$C226,Tableau12[],3,FALSE)</f>
        <v>#N/A</v>
      </c>
      <c r="T226" s="285"/>
      <c r="U226" s="273"/>
      <c r="V226" s="273"/>
      <c r="W226" s="273"/>
      <c r="X226" s="273"/>
      <c r="Y226" s="273" t="str">
        <f>IF(BD_Soumission!$U226&gt;0,(BD_Soumission!$X226-BD_Soumission!$W226)*24,"")</f>
        <v/>
      </c>
      <c r="Z226" s="264"/>
      <c r="AA226" s="290" t="str">
        <f>IF(BD_Soumission!$U226&gt;0,BD_Soumission!$Z226*BD_Soumission!$Y226,"")</f>
        <v/>
      </c>
      <c r="AB226" s="285"/>
      <c r="AC226" s="273"/>
      <c r="AD226" s="273"/>
      <c r="AE226" s="273"/>
      <c r="AF226" s="273"/>
      <c r="AG226" s="273" t="str">
        <f>IF(BD_Soumission!$AC226&gt;0,(BD_Soumission!$AF226-BD_Soumission!$AE226)*24,"")</f>
        <v/>
      </c>
      <c r="AH226" s="125"/>
      <c r="AI226" s="273"/>
      <c r="AJ226" s="285"/>
      <c r="AK226" s="273"/>
      <c r="AL226" s="273"/>
      <c r="AM226" s="273"/>
      <c r="AN226" s="273"/>
      <c r="AO226" s="273"/>
      <c r="AP226" s="125"/>
      <c r="AQ226" s="290">
        <f>IF(BD_Soumission!$AK226&gt;0,IF(BD_Soumission!$AL226&gt;0,BD_Soumission!$AO226*BD_Soumission!$AL226*BD_Soumission!$AP226,BD_Soumission!$AO226*BD_Soumission!$AP226),0)</f>
        <v>0</v>
      </c>
      <c r="AR226" s="285"/>
      <c r="AS226" s="273"/>
      <c r="AT226" s="273"/>
      <c r="AU226" s="273"/>
      <c r="AV226" s="273"/>
      <c r="AW226" s="273"/>
      <c r="AX226" s="125"/>
      <c r="AY226" s="290">
        <f>IF(BD_Soumission!$AS226&gt;0,IF(BD_Soumission!$AT226&gt;0,BD_Soumission!$AW226*BD_Soumission!$AT226*BD_Soumission!$AX226,BD_Soumission!$AW226*BD_Soumission!$AX226),0)</f>
        <v>0</v>
      </c>
      <c r="AZ226" s="285"/>
      <c r="BA226" s="273"/>
      <c r="BB226" s="273"/>
      <c r="BC226" s="273"/>
      <c r="BD226" s="273"/>
      <c r="BE226" s="273"/>
      <c r="BF226" s="125"/>
      <c r="BG226" s="290">
        <f>IF(BD_Soumission!$BA226&gt;0,IF(BD_Soumission!$BB226&gt;0,BD_Soumission!$BE226*BD_Soumission!$BB226*BD_Soumission!$BF226,BD_Soumission!$BE226*BD_Soumission!$BF226),0)</f>
        <v>0</v>
      </c>
      <c r="BH226" s="285"/>
      <c r="BI226" s="273"/>
      <c r="BJ226" s="273"/>
      <c r="BK226" s="273"/>
      <c r="BL226" s="273"/>
      <c r="BM226" s="273" t="str">
        <f>IF(BD_Soumission!$BI226&gt;0,(BD_Soumission!$BL226-BD_Soumission!$BK226)*24,"")</f>
        <v/>
      </c>
      <c r="BN226" s="125"/>
      <c r="BO226" s="290">
        <f>IF(BD_Soumission!$BI226&gt;0,IF(BD_Soumission!$BJ226&gt;0,BD_Soumission!$BM226*BD_Soumission!$BJ226*BD_Soumission!$BN226,BD_Soumission!$BM226*BD_Soumission!$BN226),0)</f>
        <v>0</v>
      </c>
      <c r="BP226" s="285"/>
      <c r="BQ226" s="273"/>
      <c r="BR226" s="273"/>
      <c r="BS226" s="273"/>
      <c r="BT226" s="273"/>
      <c r="BU226" s="273" t="str">
        <f>IF(BD_Soumission!$BQ226&gt;0,(BD_Soumission!$BT226-BD_Soumission!$BS226)*24,"")</f>
        <v/>
      </c>
      <c r="BV226" s="125"/>
      <c r="BW226" s="290" t="str">
        <f>IF(BD_Soumission!$BR226&gt;0,BD_Soumission!$BR226*BD_Soumission!$BU226*BD_Soumission!$BV226,IF(BD_Soumission!$BQ226&gt;0,BD_Soumission!$BU226*BD_Soumission!$BV226,""))</f>
        <v/>
      </c>
      <c r="BX226" s="285"/>
      <c r="BY226" s="273"/>
      <c r="BZ226" s="273"/>
      <c r="CA226" s="273"/>
      <c r="CB226" s="273"/>
      <c r="CC226" s="273" t="str">
        <f>IF(BD_Soumission!$BY226&gt;0,(BD_Soumission!$CB226-BD_Soumission!$CA226)*24,"")</f>
        <v/>
      </c>
      <c r="CD226" s="125"/>
      <c r="CE226" s="290" t="str">
        <f>IF(BD_Soumission!$BZ226&gt;0,BD_Soumission!$BZ226*BD_Soumission!$CC226*BD_Soumission!$CD226,IF(BD_Soumission!$BY226&gt;0,BD_Soumission!$CC226*BD_Soumission!$CD226,""))</f>
        <v/>
      </c>
      <c r="CF226" s="285"/>
      <c r="CG226" s="273"/>
      <c r="CH226" s="273"/>
      <c r="CI226" s="273"/>
      <c r="CJ226" s="273"/>
      <c r="CK226" s="273"/>
      <c r="CL226" s="125"/>
      <c r="CM226" s="290">
        <f>IF(BD_Soumission!$CG226&gt;0,IF(BD_Soumission!$CH226&gt;0,BD_Soumission!$CK226*BD_Soumission!$CH226*BD_Soumission!$CL226,BD_Soumission!$CK226*BD_Soumission!$CL226),0)</f>
        <v>0</v>
      </c>
      <c r="CN226" s="285"/>
      <c r="CO226" s="273"/>
      <c r="CP226" s="273"/>
      <c r="CQ226" s="273"/>
      <c r="CR226" s="273"/>
      <c r="CS226" s="273" t="str">
        <f>IF(BD_Soumission!$CO226&gt;0,(BD_Soumission!$CR226-BD_Soumission!$CQ226)*24,"")</f>
        <v/>
      </c>
      <c r="CT226" s="125"/>
      <c r="CU226" s="290">
        <f>IF(BD_Soumission!$CO226&gt;0,IF(BD_Soumission!$CP226&gt;0,BD_Soumission!$CS226*BD_Soumission!$CP226*BD_Soumission!$CT226,BD_Soumission!$CS226*BD_Soumission!$CT226),0)</f>
        <v>0</v>
      </c>
      <c r="CV226" s="285"/>
      <c r="CW226" s="273"/>
      <c r="CX226" s="273"/>
      <c r="CY226" s="273"/>
      <c r="CZ226" s="273"/>
      <c r="DA226" s="273" t="str">
        <f>IF(BD_Soumission!$CW226&gt;0,(BD_Soumission!$CZ226-BD_Soumission!$CY226)*24,"")</f>
        <v/>
      </c>
      <c r="DB226" s="125"/>
      <c r="DC226" s="290">
        <f>IF(BD_Soumission!$CW226&gt;0,IF(BD_Soumission!$CX226&gt;0,BD_Soumission!$DA226*BD_Soumission!$CX226*BD_Soumission!$DB226,BD_Soumission!$DA226*BD_Soumission!$DB226),0)</f>
        <v>0</v>
      </c>
      <c r="DD226" s="285"/>
      <c r="DE226" s="273"/>
      <c r="DF226" s="273"/>
      <c r="DG226" s="273"/>
      <c r="DH226" s="273"/>
      <c r="DI226" s="273" t="str">
        <f>IF(BD_Soumission!$DE226&gt;0,(BD_Soumission!$DH226-BD_Soumission!$DG226)*24,"")</f>
        <v/>
      </c>
      <c r="DJ226" s="125"/>
      <c r="DK226" s="290">
        <f>IF(BD_Soumission!$DE226&gt;0,IF(BD_Soumission!$DF226&gt;0,BD_Soumission!$DI226*BD_Soumission!$DF226*BD_Soumission!$DJ226,BD_Soumission!$DI226*BD_Soumission!$DJ226),0)</f>
        <v>0</v>
      </c>
      <c r="DL226" s="285"/>
      <c r="DM226" s="273"/>
      <c r="DN226" s="273"/>
      <c r="DO226" s="273"/>
      <c r="DP226" s="273"/>
      <c r="DQ226" s="273" t="str">
        <f>IF(BD_Soumission!$DM226&gt;0,(BD_Soumission!$DP226-BD_Soumission!$DO226)*24,"")</f>
        <v/>
      </c>
      <c r="DR226" s="125"/>
      <c r="DS226" s="290">
        <f>IF(BD_Soumission!$DM226&gt;0,IF(BD_Soumission!$DN226&gt;0,BD_Soumission!$DQ226*BD_Soumission!$DN226*BD_Soumission!$DR226,BD_Soumission!$DQ226*BD_Soumission!$DR226),0)</f>
        <v>0</v>
      </c>
      <c r="DT226" s="285"/>
      <c r="DU226" s="273"/>
      <c r="DV226" s="273"/>
      <c r="DW226" s="273"/>
      <c r="DX226" s="273"/>
      <c r="DY226" s="273" t="str">
        <f>IF(BD_Soumission!$DU226&gt;0,(BD_Soumission!$DX226-BD_Soumission!$DW226)*24,"")</f>
        <v/>
      </c>
      <c r="DZ226" s="125"/>
      <c r="EA226" s="290">
        <f>IF(BD_Soumission!$DU226&gt;0,IF(BD_Soumission!$DV226&gt;0,BD_Soumission!$DY226*BD_Soumission!$DV226*BD_Soumission!$DZ226,BD_Soumission!$DY226*BD_Soumission!$DZ226),0)</f>
        <v>0</v>
      </c>
      <c r="EB226" s="273"/>
      <c r="EC226" s="273"/>
      <c r="ED226" s="273"/>
      <c r="EE226" s="290">
        <f>BD_Soumission!$ED226*BD_Soumission!$EC226</f>
        <v>0</v>
      </c>
      <c r="EF226" s="273"/>
      <c r="EG226" s="273"/>
      <c r="EH226" s="273"/>
      <c r="EI226" s="290">
        <f>BD_Soumission!$EH226*BD_Soumission!$EG226</f>
        <v>0</v>
      </c>
      <c r="EJ226" s="273"/>
      <c r="EK226" s="273"/>
      <c r="EL226" s="273"/>
      <c r="EM226" s="290">
        <f>BD_Soumission!$EL226*BD_Soumission!$EK226</f>
        <v>0</v>
      </c>
      <c r="EN226" s="273"/>
      <c r="EO226" s="273"/>
      <c r="EP226" s="273"/>
      <c r="EQ226" s="290">
        <f>BD_Soumission!$EP226*BD_Soumission!$EO226</f>
        <v>0</v>
      </c>
      <c r="ER226" s="273"/>
      <c r="ES226" s="273"/>
      <c r="ET226" s="273"/>
      <c r="EU226" s="273"/>
      <c r="EV226" s="273"/>
      <c r="EW226" s="290">
        <f>BD_Soumission!$EU226*0.09975</f>
        <v>0</v>
      </c>
      <c r="EX226" s="273"/>
      <c r="EY226" s="292" t="e">
        <f>VLOOKUP(BD_Soumission!$C226,Tableau12[],9,FALSE)</f>
        <v>#N/A</v>
      </c>
      <c r="EZ226" s="273"/>
    </row>
    <row r="227" spans="1:156" ht="18.75">
      <c r="D227" s="75"/>
      <c r="E227" t="e">
        <f>VLOOKUP(BD_Soumission!$C227,Tableau12[],6,FALSE)</f>
        <v>#N/A</v>
      </c>
      <c r="F227" t="e">
        <f>VLOOKUP(BD_Soumission!$C227,Tableau12[],93,FALSE)</f>
        <v>#N/A</v>
      </c>
      <c r="G227" t="e">
        <f>VLOOKUP(BD_Soumission!$C227,Tableau12[],2,FALSE)</f>
        <v>#N/A</v>
      </c>
      <c r="H227" t="e">
        <f>VLOOKUP(BD_Soumission!$G227,Tableau_client[],2,FALSE)</f>
        <v>#N/A</v>
      </c>
      <c r="I227" t="e">
        <f>VLOOKUP(BD_Soumission!$G227,Tableau_client[],3,FALSE)</f>
        <v>#N/A</v>
      </c>
      <c r="J227" t="e">
        <f>VLOOKUP(BD_Soumission!$G227,Tableau_client[],4,FALSE)</f>
        <v>#N/A</v>
      </c>
      <c r="K227" t="e">
        <f>VLOOKUP(BD_Soumission!$G227,Tableau_client[],6,FALSE)</f>
        <v>#N/A</v>
      </c>
      <c r="L227" t="e">
        <f>VLOOKUP(BD_Soumission!$C227,Tableau12[],44,FALSE)</f>
        <v>#N/A</v>
      </c>
      <c r="M227" t="e">
        <f>VLOOKUP(BD_Soumission!$C227,Tableau12[],45,FALSE)</f>
        <v>#N/A</v>
      </c>
      <c r="N227" t="e">
        <f>VLOOKUP(BD_Soumission!$G227,Tableau_client[],5,FALSE)</f>
        <v>#N/A</v>
      </c>
      <c r="O227" t="e">
        <f>VLOOKUP(BD_Soumission!$G227,Tableau_client[],7,FALSE)</f>
        <v>#N/A</v>
      </c>
      <c r="P227" t="e">
        <f>VLOOKUP(BD_Soumission!$C227,Tableau12[],7,FALSE)</f>
        <v>#N/A</v>
      </c>
      <c r="Q227" t="e">
        <f>VLOOKUP(BD_Soumission!$C227,Tableau12[],8,FALSE)</f>
        <v>#N/A</v>
      </c>
      <c r="R227" s="30"/>
      <c r="S227" t="e">
        <f>VLOOKUP(BD_Soumission!$C227,Tableau12[],3,FALSE)</f>
        <v>#N/A</v>
      </c>
      <c r="T227" s="75"/>
      <c r="Y227" t="str">
        <f>IF(BD_Soumission!$U227&gt;0,(BD_Soumission!$X227-BD_Soumission!$W227)*24,"")</f>
        <v/>
      </c>
      <c r="Z227" s="264"/>
      <c r="AA227" s="122" t="str">
        <f>IF(BD_Soumission!$U227&gt;0,BD_Soumission!$Z227*BD_Soumission!$Y227,"")</f>
        <v/>
      </c>
      <c r="AB227" s="75"/>
      <c r="AH227" s="125"/>
      <c r="AJ227" s="75"/>
      <c r="AP227" s="125"/>
      <c r="AQ227" s="122">
        <f>IF(BD_Soumission!$AK227&gt;0,IF(BD_Soumission!$AL227&gt;0,BD_Soumission!$AO227*BD_Soumission!$AL227*BD_Soumission!$AP227,BD_Soumission!$AO227*BD_Soumission!$AP227),0)</f>
        <v>0</v>
      </c>
      <c r="AR227" s="75"/>
      <c r="AX227" s="125"/>
      <c r="AY227" s="122">
        <f>IF(BD_Soumission!$AS227&gt;0,IF(BD_Soumission!$AT227&gt;0,BD_Soumission!$AW227*BD_Soumission!$AT227*BD_Soumission!$AX227,BD_Soumission!$AW227*BD_Soumission!$AX227),0)</f>
        <v>0</v>
      </c>
      <c r="AZ227" s="75"/>
      <c r="BF227" s="125"/>
      <c r="BG227" s="122">
        <f>IF(BD_Soumission!$BA227&gt;0,IF(BD_Soumission!$BB227&gt;0,BD_Soumission!$BE227*BD_Soumission!$BB227*BD_Soumission!$BF227,BD_Soumission!$BE227*BD_Soumission!$BF227),0)</f>
        <v>0</v>
      </c>
      <c r="BH227" s="75"/>
      <c r="BM227" t="str">
        <f>IF(BD_Soumission!$BI227&gt;0,(BD_Soumission!$BL227-BD_Soumission!$BK227)*24,"")</f>
        <v/>
      </c>
      <c r="BN227" s="125"/>
      <c r="BO227" s="122">
        <f>IF(BD_Soumission!$BI227&gt;0,IF(BD_Soumission!$BJ227&gt;0,BD_Soumission!$BM227*BD_Soumission!$BJ227*BD_Soumission!$BN227,BD_Soumission!$BM227*BD_Soumission!$BN227),0)</f>
        <v>0</v>
      </c>
      <c r="BP227" s="75"/>
      <c r="BU227" t="str">
        <f>IF(BD_Soumission!$BQ227&gt;0,(BD_Soumission!$BT227-BD_Soumission!$BS227)*24,"")</f>
        <v/>
      </c>
      <c r="BV227" s="125"/>
      <c r="BW227" s="122" t="str">
        <f>IF(BD_Soumission!$BR227&gt;0,BD_Soumission!$BR227*BD_Soumission!$BU227*BD_Soumission!$BV227,IF(BD_Soumission!$BQ227&gt;0,BD_Soumission!$BU227*BD_Soumission!$BV227,""))</f>
        <v/>
      </c>
      <c r="BX227" s="75"/>
      <c r="CC227" t="str">
        <f>IF(BD_Soumission!$BY227&gt;0,(BD_Soumission!$CB227-BD_Soumission!$CA227)*24,"")</f>
        <v/>
      </c>
      <c r="CD227" s="125"/>
      <c r="CE227" s="122" t="str">
        <f>IF(BD_Soumission!$BZ227&gt;0,BD_Soumission!$BZ227*BD_Soumission!$CC227*BD_Soumission!$CD227,IF(BD_Soumission!$BY227&gt;0,BD_Soumission!$CC227*BD_Soumission!$CD227,""))</f>
        <v/>
      </c>
      <c r="CF227" s="75"/>
      <c r="CL227" s="125"/>
      <c r="CM227" s="122">
        <f>IF(BD_Soumission!$CG227&gt;0,IF(BD_Soumission!$CH227&gt;0,BD_Soumission!$CK227*BD_Soumission!$CH227*BD_Soumission!$CL227,BD_Soumission!$CK227*BD_Soumission!$CL227),0)</f>
        <v>0</v>
      </c>
      <c r="CN227" s="75"/>
      <c r="CS227" t="str">
        <f>IF(BD_Soumission!$CO227&gt;0,(BD_Soumission!$CR227-BD_Soumission!$CQ227)*24,"")</f>
        <v/>
      </c>
      <c r="CT227" s="125"/>
      <c r="CU227" s="122">
        <f>IF(BD_Soumission!$CO227&gt;0,IF(BD_Soumission!$CP227&gt;0,BD_Soumission!$CS227*BD_Soumission!$CP227*BD_Soumission!$CT227,BD_Soumission!$CS227*BD_Soumission!$CT227),0)</f>
        <v>0</v>
      </c>
      <c r="CV227" s="75"/>
      <c r="DA227" t="str">
        <f>IF(BD_Soumission!$CW227&gt;0,(BD_Soumission!$CZ227-BD_Soumission!$CY227)*24,"")</f>
        <v/>
      </c>
      <c r="DB227" s="125"/>
      <c r="DC227" s="122">
        <f>IF(BD_Soumission!$CW227&gt;0,IF(BD_Soumission!$CX227&gt;0,BD_Soumission!$DA227*BD_Soumission!$CX227*BD_Soumission!$DB227,BD_Soumission!$DA227*BD_Soumission!$DB227),0)</f>
        <v>0</v>
      </c>
      <c r="DD227" s="75"/>
      <c r="DI227" t="str">
        <f>IF(BD_Soumission!$DE227&gt;0,(BD_Soumission!$DH227-BD_Soumission!$DG227)*24,"")</f>
        <v/>
      </c>
      <c r="DJ227" s="125"/>
      <c r="DK227" s="122">
        <f>IF(BD_Soumission!$DE227&gt;0,IF(BD_Soumission!$DF227&gt;0,BD_Soumission!$DI227*BD_Soumission!$DF227*BD_Soumission!$DJ227,BD_Soumission!$DI227*BD_Soumission!$DJ227),0)</f>
        <v>0</v>
      </c>
      <c r="DL227" s="75"/>
      <c r="DQ227" t="str">
        <f>IF(BD_Soumission!$DM227&gt;0,(BD_Soumission!$DP227-BD_Soumission!$DO227)*24,"")</f>
        <v/>
      </c>
      <c r="DR227" s="125"/>
      <c r="DS227" s="122">
        <f>IF(BD_Soumission!$DM227&gt;0,IF(BD_Soumission!$DN227&gt;0,BD_Soumission!$DQ227*BD_Soumission!$DN227*BD_Soumission!$DR227,BD_Soumission!$DQ227*BD_Soumission!$DR227),0)</f>
        <v>0</v>
      </c>
      <c r="DT227" s="75"/>
      <c r="DY227" t="str">
        <f>IF(BD_Soumission!$DU227&gt;0,(BD_Soumission!$DX227-BD_Soumission!$DW227)*24,"")</f>
        <v/>
      </c>
      <c r="DZ227" s="125"/>
      <c r="EA227" s="122">
        <f>IF(BD_Soumission!$DU227&gt;0,IF(BD_Soumission!$DV227&gt;0,BD_Soumission!$DY227*BD_Soumission!$DV227*BD_Soumission!$DZ227,BD_Soumission!$DY227*BD_Soumission!$DZ227),0)</f>
        <v>0</v>
      </c>
      <c r="EE227" s="122">
        <f>BD_Soumission!$ED227*BD_Soumission!$EC227</f>
        <v>0</v>
      </c>
      <c r="EI227" s="122">
        <f>BD_Soumission!$EH227*BD_Soumission!$EG227</f>
        <v>0</v>
      </c>
      <c r="EM227" s="122">
        <f>BD_Soumission!$EL227*BD_Soumission!$EK227</f>
        <v>0</v>
      </c>
      <c r="EQ227" s="122">
        <f>BD_Soumission!$EP227*BD_Soumission!$EO227</f>
        <v>0</v>
      </c>
      <c r="EW227" s="122">
        <f>BD_Soumission!$EU227*0.09975</f>
        <v>0</v>
      </c>
      <c r="EY227" s="47" t="e">
        <f>VLOOKUP(BD_Soumission!$C227,Tableau12[],9,FALSE)</f>
        <v>#N/A</v>
      </c>
    </row>
    <row r="228" spans="1:156" ht="18.75">
      <c r="A228" s="273"/>
      <c r="B228" s="273"/>
      <c r="C228" s="273"/>
      <c r="D228" s="285"/>
      <c r="E228" s="273" t="e">
        <f>VLOOKUP(BD_Soumission!$C228,Tableau12[],6,FALSE)</f>
        <v>#N/A</v>
      </c>
      <c r="F228" s="273" t="e">
        <f>VLOOKUP(BD_Soumission!$C228,Tableau12[],93,FALSE)</f>
        <v>#N/A</v>
      </c>
      <c r="G228" s="273" t="e">
        <f>VLOOKUP(BD_Soumission!$C228,Tableau12[],2,FALSE)</f>
        <v>#N/A</v>
      </c>
      <c r="H228" s="273" t="e">
        <f>VLOOKUP(BD_Soumission!$G228,Tableau_client[],2,FALSE)</f>
        <v>#N/A</v>
      </c>
      <c r="I228" s="273" t="e">
        <f>VLOOKUP(BD_Soumission!$G228,Tableau_client[],3,FALSE)</f>
        <v>#N/A</v>
      </c>
      <c r="J228" s="273" t="e">
        <f>VLOOKUP(BD_Soumission!$G228,Tableau_client[],4,FALSE)</f>
        <v>#N/A</v>
      </c>
      <c r="K228" s="273" t="e">
        <f>VLOOKUP(BD_Soumission!$G228,Tableau_client[],6,FALSE)</f>
        <v>#N/A</v>
      </c>
      <c r="L228" s="273" t="e">
        <f>VLOOKUP(BD_Soumission!$C228,Tableau12[],44,FALSE)</f>
        <v>#N/A</v>
      </c>
      <c r="M228" s="273" t="e">
        <f>VLOOKUP(BD_Soumission!$C228,Tableau12[],45,FALSE)</f>
        <v>#N/A</v>
      </c>
      <c r="N228" s="273" t="e">
        <f>VLOOKUP(BD_Soumission!$G228,Tableau_client[],5,FALSE)</f>
        <v>#N/A</v>
      </c>
      <c r="O228" s="273" t="e">
        <f>VLOOKUP(BD_Soumission!$G228,Tableau_client[],7,FALSE)</f>
        <v>#N/A</v>
      </c>
      <c r="P228" s="273" t="e">
        <f>VLOOKUP(BD_Soumission!$C228,Tableau12[],7,FALSE)</f>
        <v>#N/A</v>
      </c>
      <c r="Q228" s="273" t="e">
        <f>VLOOKUP(BD_Soumission!$C228,Tableau12[],8,FALSE)</f>
        <v>#N/A</v>
      </c>
      <c r="R228" s="286"/>
      <c r="S228" s="273" t="e">
        <f>VLOOKUP(BD_Soumission!$C228,Tableau12[],3,FALSE)</f>
        <v>#N/A</v>
      </c>
      <c r="T228" s="285"/>
      <c r="U228" s="273"/>
      <c r="V228" s="273"/>
      <c r="W228" s="273"/>
      <c r="X228" s="273"/>
      <c r="Y228" s="273" t="str">
        <f>IF(BD_Soumission!$U228&gt;0,(BD_Soumission!$X228-BD_Soumission!$W228)*24,"")</f>
        <v/>
      </c>
      <c r="Z228" s="264"/>
      <c r="AA228" s="290" t="str">
        <f>IF(BD_Soumission!$U228&gt;0,BD_Soumission!$Z228*BD_Soumission!$Y228,"")</f>
        <v/>
      </c>
      <c r="AB228" s="285"/>
      <c r="AC228" s="273"/>
      <c r="AD228" s="273"/>
      <c r="AE228" s="273"/>
      <c r="AF228" s="273"/>
      <c r="AG228" s="273"/>
      <c r="AH228" s="125"/>
      <c r="AI228" s="273"/>
      <c r="AJ228" s="285"/>
      <c r="AK228" s="273"/>
      <c r="AL228" s="273"/>
      <c r="AM228" s="273"/>
      <c r="AN228" s="273"/>
      <c r="AO228" s="273"/>
      <c r="AP228" s="125"/>
      <c r="AQ228" s="290">
        <f>IF(BD_Soumission!$AK228&gt;0,IF(BD_Soumission!$AL228&gt;0,BD_Soumission!$AO228*BD_Soumission!$AL228*BD_Soumission!$AP228,BD_Soumission!$AO228*BD_Soumission!$AP228),0)</f>
        <v>0</v>
      </c>
      <c r="AR228" s="285"/>
      <c r="AS228" s="273"/>
      <c r="AT228" s="273"/>
      <c r="AU228" s="273"/>
      <c r="AV228" s="273"/>
      <c r="AW228" s="273"/>
      <c r="AX228" s="125"/>
      <c r="AY228" s="290">
        <f>IF(BD_Soumission!$AS228&gt;0,IF(BD_Soumission!$AT228&gt;0,BD_Soumission!$AW228*BD_Soumission!$AT228*BD_Soumission!$AX228,BD_Soumission!$AW228*BD_Soumission!$AX228),0)</f>
        <v>0</v>
      </c>
      <c r="AZ228" s="285"/>
      <c r="BA228" s="273"/>
      <c r="BB228" s="273"/>
      <c r="BC228" s="273"/>
      <c r="BD228" s="273"/>
      <c r="BE228" s="273"/>
      <c r="BF228" s="125"/>
      <c r="BG228" s="290">
        <f>IF(BD_Soumission!$BA228&gt;0,IF(BD_Soumission!$BB228&gt;0,BD_Soumission!$BE228*BD_Soumission!$BB228*BD_Soumission!$BF228,BD_Soumission!$BE228*BD_Soumission!$BF228),0)</f>
        <v>0</v>
      </c>
      <c r="BH228" s="285"/>
      <c r="BI228" s="273"/>
      <c r="BJ228" s="273"/>
      <c r="BK228" s="273"/>
      <c r="BL228" s="273"/>
      <c r="BM228" s="273" t="str">
        <f>IF(BD_Soumission!$BI228&gt;0,(BD_Soumission!$BL228-BD_Soumission!$BK228)*24,"")</f>
        <v/>
      </c>
      <c r="BN228" s="125"/>
      <c r="BO228" s="290">
        <f>IF(BD_Soumission!$BI228&gt;0,IF(BD_Soumission!$BJ228&gt;0,BD_Soumission!$BM228*BD_Soumission!$BJ228*BD_Soumission!$BN228,BD_Soumission!$BM228*BD_Soumission!$BN228),0)</f>
        <v>0</v>
      </c>
      <c r="BP228" s="285"/>
      <c r="BQ228" s="273"/>
      <c r="BR228" s="273"/>
      <c r="BS228" s="273"/>
      <c r="BT228" s="273"/>
      <c r="BU228" s="273" t="str">
        <f>IF(BD_Soumission!$BQ228&gt;0,(BD_Soumission!$BT228-BD_Soumission!$BS228)*24,"")</f>
        <v/>
      </c>
      <c r="BV228" s="125"/>
      <c r="BW228" s="290" t="str">
        <f>IF(BD_Soumission!$BR228&gt;0,BD_Soumission!$BR228*BD_Soumission!$BU228*BD_Soumission!$BV228,IF(BD_Soumission!$BQ228&gt;0,BD_Soumission!$BU228*BD_Soumission!$BV228,""))</f>
        <v/>
      </c>
      <c r="BX228" s="285"/>
      <c r="BY228" s="273"/>
      <c r="BZ228" s="273"/>
      <c r="CA228" s="273"/>
      <c r="CB228" s="273"/>
      <c r="CC228" s="273" t="str">
        <f>IF(BD_Soumission!$BY228&gt;0,(BD_Soumission!$CB228-BD_Soumission!$CA228)*24,"")</f>
        <v/>
      </c>
      <c r="CD228" s="125"/>
      <c r="CE228" s="290" t="str">
        <f>IF(BD_Soumission!$BZ228&gt;0,BD_Soumission!$BZ228*BD_Soumission!$CC228*BD_Soumission!$CD228,IF(BD_Soumission!$BY228&gt;0,BD_Soumission!$CC228*BD_Soumission!$CD228,""))</f>
        <v/>
      </c>
      <c r="CF228" s="285"/>
      <c r="CG228" s="273"/>
      <c r="CH228" s="273"/>
      <c r="CI228" s="273"/>
      <c r="CJ228" s="273"/>
      <c r="CK228" s="273"/>
      <c r="CL228" s="125"/>
      <c r="CM228" s="290">
        <f>IF(BD_Soumission!$CG228&gt;0,IF(BD_Soumission!$CH228&gt;0,BD_Soumission!$CK228*BD_Soumission!$CH228*BD_Soumission!$CL228,BD_Soumission!$CK228*BD_Soumission!$CL228),0)</f>
        <v>0</v>
      </c>
      <c r="CN228" s="285"/>
      <c r="CO228" s="273"/>
      <c r="CP228" s="273"/>
      <c r="CQ228" s="273"/>
      <c r="CR228" s="273"/>
      <c r="CS228" s="273" t="str">
        <f>IF(BD_Soumission!$CO228&gt;0,(BD_Soumission!$CR228-BD_Soumission!$CQ228)*24,"")</f>
        <v/>
      </c>
      <c r="CT228" s="125"/>
      <c r="CU228" s="290">
        <f>IF(BD_Soumission!$CO228&gt;0,IF(BD_Soumission!$CP228&gt;0,BD_Soumission!$CS228*BD_Soumission!$CP228*BD_Soumission!$CT228,BD_Soumission!$CS228*BD_Soumission!$CT228),0)</f>
        <v>0</v>
      </c>
      <c r="CV228" s="285"/>
      <c r="CW228" s="273"/>
      <c r="CX228" s="273"/>
      <c r="CY228" s="273"/>
      <c r="CZ228" s="273"/>
      <c r="DA228" s="273" t="str">
        <f>IF(BD_Soumission!$CW228&gt;0,(BD_Soumission!$CZ228-BD_Soumission!$CY228)*24,"")</f>
        <v/>
      </c>
      <c r="DB228" s="125"/>
      <c r="DC228" s="290">
        <f>IF(BD_Soumission!$CW228&gt;0,IF(BD_Soumission!$CX228&gt;0,BD_Soumission!$DA228*BD_Soumission!$CX228*BD_Soumission!$DB228,BD_Soumission!$DA228*BD_Soumission!$DB228),0)</f>
        <v>0</v>
      </c>
      <c r="DD228" s="285"/>
      <c r="DE228" s="273"/>
      <c r="DF228" s="273"/>
      <c r="DG228" s="273"/>
      <c r="DH228" s="273"/>
      <c r="DI228" s="273" t="str">
        <f>IF(BD_Soumission!$DE228&gt;0,(BD_Soumission!$DH228-BD_Soumission!$DG228)*24,"")</f>
        <v/>
      </c>
      <c r="DJ228" s="125"/>
      <c r="DK228" s="290">
        <f>IF(BD_Soumission!$DE228&gt;0,IF(BD_Soumission!$DF228&gt;0,BD_Soumission!$DI228*BD_Soumission!$DF228*BD_Soumission!$DJ228,BD_Soumission!$DI228*BD_Soumission!$DJ228),0)</f>
        <v>0</v>
      </c>
      <c r="DL228" s="285"/>
      <c r="DM228" s="273"/>
      <c r="DN228" s="273"/>
      <c r="DO228" s="273"/>
      <c r="DP228" s="273"/>
      <c r="DQ228" s="273" t="str">
        <f>IF(BD_Soumission!$DM228&gt;0,(BD_Soumission!$DP228-BD_Soumission!$DO228)*24,"")</f>
        <v/>
      </c>
      <c r="DR228" s="125"/>
      <c r="DS228" s="290">
        <f>IF(BD_Soumission!$DM228&gt;0,IF(BD_Soumission!$DN228&gt;0,BD_Soumission!$DQ228*BD_Soumission!$DN228*BD_Soumission!$DR228,BD_Soumission!$DQ228*BD_Soumission!$DR228),0)</f>
        <v>0</v>
      </c>
      <c r="DT228" s="285"/>
      <c r="DU228" s="273"/>
      <c r="DV228" s="273"/>
      <c r="DW228" s="273"/>
      <c r="DX228" s="273"/>
      <c r="DY228" s="273" t="str">
        <f>IF(BD_Soumission!$DU228&gt;0,(BD_Soumission!$DX228-BD_Soumission!$DW228)*24,"")</f>
        <v/>
      </c>
      <c r="DZ228" s="125"/>
      <c r="EA228" s="290">
        <f>IF(BD_Soumission!$DU228&gt;0,IF(BD_Soumission!$DV228&gt;0,BD_Soumission!$DY228*BD_Soumission!$DV228*BD_Soumission!$DZ228,BD_Soumission!$DY228*BD_Soumission!$DZ228),0)</f>
        <v>0</v>
      </c>
      <c r="EB228" s="273"/>
      <c r="EC228" s="273"/>
      <c r="ED228" s="273"/>
      <c r="EE228" s="290">
        <f>BD_Soumission!$ED228*BD_Soumission!$EC228</f>
        <v>0</v>
      </c>
      <c r="EF228" s="273"/>
      <c r="EG228" s="273"/>
      <c r="EH228" s="273"/>
      <c r="EI228" s="290">
        <f>BD_Soumission!$EH228*BD_Soumission!$EG228</f>
        <v>0</v>
      </c>
      <c r="EJ228" s="273"/>
      <c r="EK228" s="273"/>
      <c r="EL228" s="273"/>
      <c r="EM228" s="290">
        <f>BD_Soumission!$EL228*BD_Soumission!$EK228</f>
        <v>0</v>
      </c>
      <c r="EN228" s="273"/>
      <c r="EO228" s="273"/>
      <c r="EP228" s="273"/>
      <c r="EQ228" s="290">
        <f>BD_Soumission!$EP228*BD_Soumission!$EO228</f>
        <v>0</v>
      </c>
      <c r="ER228" s="273"/>
      <c r="ES228" s="273"/>
      <c r="ET228" s="273"/>
      <c r="EU228" s="273"/>
      <c r="EV228" s="273"/>
      <c r="EW228" s="290">
        <f>BD_Soumission!$EU228*0.09975</f>
        <v>0</v>
      </c>
      <c r="EX228" s="273"/>
      <c r="EY228" s="292" t="e">
        <f>VLOOKUP(BD_Soumission!$C228,Tableau12[],9,FALSE)</f>
        <v>#N/A</v>
      </c>
      <c r="EZ228" s="273"/>
    </row>
    <row r="229" spans="1:156" ht="18.75">
      <c r="D229" s="75"/>
      <c r="E229" t="e">
        <f>VLOOKUP(BD_Soumission!$C229,Tableau12[],6,FALSE)</f>
        <v>#N/A</v>
      </c>
      <c r="F229" t="e">
        <f>VLOOKUP(BD_Soumission!$C229,Tableau12[],93,FALSE)</f>
        <v>#N/A</v>
      </c>
      <c r="G229" t="e">
        <f>VLOOKUP(BD_Soumission!$C229,Tableau12[],2,FALSE)</f>
        <v>#N/A</v>
      </c>
      <c r="H229" t="e">
        <f>VLOOKUP(BD_Soumission!$G229,Tableau_client[],2,FALSE)</f>
        <v>#N/A</v>
      </c>
      <c r="I229" t="e">
        <f>VLOOKUP(BD_Soumission!$G229,Tableau_client[],3,FALSE)</f>
        <v>#N/A</v>
      </c>
      <c r="J229" t="e">
        <f>VLOOKUP(BD_Soumission!$G229,Tableau_client[],4,FALSE)</f>
        <v>#N/A</v>
      </c>
      <c r="K229" t="e">
        <f>VLOOKUP(BD_Soumission!$G229,Tableau_client[],6,FALSE)</f>
        <v>#N/A</v>
      </c>
      <c r="L229" t="e">
        <f>VLOOKUP(BD_Soumission!$C229,Tableau12[],44,FALSE)</f>
        <v>#N/A</v>
      </c>
      <c r="M229" t="e">
        <f>VLOOKUP(BD_Soumission!$C229,Tableau12[],45,FALSE)</f>
        <v>#N/A</v>
      </c>
      <c r="N229" t="e">
        <f>VLOOKUP(BD_Soumission!$G229,Tableau_client[],5,FALSE)</f>
        <v>#N/A</v>
      </c>
      <c r="O229" t="e">
        <f>VLOOKUP(BD_Soumission!$G229,Tableau_client[],7,FALSE)</f>
        <v>#N/A</v>
      </c>
      <c r="P229" t="e">
        <f>VLOOKUP(BD_Soumission!$C229,Tableau12[],7,FALSE)</f>
        <v>#N/A</v>
      </c>
      <c r="Q229" t="e">
        <f>VLOOKUP(BD_Soumission!$C229,Tableau12[],8,FALSE)</f>
        <v>#N/A</v>
      </c>
      <c r="R229" s="30"/>
      <c r="S229" t="e">
        <f>VLOOKUP(BD_Soumission!$C229,Tableau12[],3,FALSE)</f>
        <v>#N/A</v>
      </c>
      <c r="T229" s="75"/>
      <c r="Y229" t="str">
        <f>IF(BD_Soumission!$U229&gt;0,(BD_Soumission!$X229-BD_Soumission!$W229)*24,"")</f>
        <v/>
      </c>
      <c r="Z229" s="264"/>
      <c r="AA229" s="122" t="str">
        <f>IF(BD_Soumission!$U229&gt;0,BD_Soumission!$Z229*BD_Soumission!$Y229,"")</f>
        <v/>
      </c>
      <c r="AB229" s="75"/>
      <c r="AH229" s="125"/>
      <c r="AJ229" s="75"/>
      <c r="AP229" s="125"/>
      <c r="AQ229" s="122">
        <f>IF(BD_Soumission!$AK229&gt;0,IF(BD_Soumission!$AL229&gt;0,BD_Soumission!$AO229*BD_Soumission!$AL229*BD_Soumission!$AP229,BD_Soumission!$AO229*BD_Soumission!$AP229),0)</f>
        <v>0</v>
      </c>
      <c r="AR229" s="75"/>
      <c r="AX229" s="125"/>
      <c r="AY229" s="122">
        <f>IF(BD_Soumission!$AS229&gt;0,IF(BD_Soumission!$AT229&gt;0,BD_Soumission!$AW229*BD_Soumission!$AT229*BD_Soumission!$AX229,BD_Soumission!$AW229*BD_Soumission!$AX229),0)</f>
        <v>0</v>
      </c>
      <c r="AZ229" s="75"/>
      <c r="BF229" s="125"/>
      <c r="BG229" s="122">
        <f>IF(BD_Soumission!$BA229&gt;0,IF(BD_Soumission!$BB229&gt;0,BD_Soumission!$BE229*BD_Soumission!$BB229*BD_Soumission!$BF229,BD_Soumission!$BE229*BD_Soumission!$BF229),0)</f>
        <v>0</v>
      </c>
      <c r="BH229" s="75"/>
      <c r="BM229" t="str">
        <f>IF(BD_Soumission!$BI229&gt;0,(BD_Soumission!$BL229-BD_Soumission!$BK229)*24,"")</f>
        <v/>
      </c>
      <c r="BN229" s="125"/>
      <c r="BO229" s="122">
        <f>IF(BD_Soumission!$BI229&gt;0,IF(BD_Soumission!$BJ229&gt;0,BD_Soumission!$BM229*BD_Soumission!$BJ229*BD_Soumission!$BN229,BD_Soumission!$BM229*BD_Soumission!$BN229),0)</f>
        <v>0</v>
      </c>
      <c r="BP229" s="75"/>
      <c r="BU229" t="str">
        <f>IF(BD_Soumission!$BQ229&gt;0,(BD_Soumission!$BT229-BD_Soumission!$BS229)*24,"")</f>
        <v/>
      </c>
      <c r="BV229" s="125"/>
      <c r="BW229" s="122" t="str">
        <f>IF(BD_Soumission!$BR229&gt;0,BD_Soumission!$BR229*BD_Soumission!$BU229*BD_Soumission!$BV229,IF(BD_Soumission!$BQ229&gt;0,BD_Soumission!$BU229*BD_Soumission!$BV229,""))</f>
        <v/>
      </c>
      <c r="BX229" s="75"/>
      <c r="CC229" t="str">
        <f>IF(BD_Soumission!$BY229&gt;0,(BD_Soumission!$CB229-BD_Soumission!$CA229)*24,"")</f>
        <v/>
      </c>
      <c r="CD229" s="125"/>
      <c r="CE229" s="122" t="str">
        <f>IF(BD_Soumission!$BZ229&gt;0,BD_Soumission!$BZ229*BD_Soumission!$CC229*BD_Soumission!$CD229,IF(BD_Soumission!$BY229&gt;0,BD_Soumission!$CC229*BD_Soumission!$CD229,""))</f>
        <v/>
      </c>
      <c r="CF229" s="75"/>
      <c r="CL229" s="125"/>
      <c r="CM229" s="122">
        <f>IF(BD_Soumission!$CG229&gt;0,IF(BD_Soumission!$CH229&gt;0,BD_Soumission!$CK229*BD_Soumission!$CH229*BD_Soumission!$CL229,BD_Soumission!$CK229*BD_Soumission!$CL229),0)</f>
        <v>0</v>
      </c>
      <c r="CN229" s="75"/>
      <c r="CS229" t="str">
        <f>IF(BD_Soumission!$CO229&gt;0,(BD_Soumission!$CR229-BD_Soumission!$CQ229)*24,"")</f>
        <v/>
      </c>
      <c r="CT229" s="125"/>
      <c r="CU229" s="122">
        <f>IF(BD_Soumission!$CO229&gt;0,IF(BD_Soumission!$CP229&gt;0,BD_Soumission!$CS229*BD_Soumission!$CP229*BD_Soumission!$CT229,BD_Soumission!$CS229*BD_Soumission!$CT229),0)</f>
        <v>0</v>
      </c>
      <c r="CV229" s="75"/>
      <c r="DA229" t="str">
        <f>IF(BD_Soumission!$CW229&gt;0,(BD_Soumission!$CZ229-BD_Soumission!$CY229)*24,"")</f>
        <v/>
      </c>
      <c r="DB229" s="125"/>
      <c r="DC229" s="122">
        <f>IF(BD_Soumission!$CW229&gt;0,IF(BD_Soumission!$CX229&gt;0,BD_Soumission!$DA229*BD_Soumission!$CX229*BD_Soumission!$DB229,BD_Soumission!$DA229*BD_Soumission!$DB229),0)</f>
        <v>0</v>
      </c>
      <c r="DD229" s="75"/>
      <c r="DI229" t="str">
        <f>IF(BD_Soumission!$DE229&gt;0,(BD_Soumission!$DH229-BD_Soumission!$DG229)*24,"")</f>
        <v/>
      </c>
      <c r="DJ229" s="125"/>
      <c r="DK229" s="122">
        <f>IF(BD_Soumission!$DE229&gt;0,IF(BD_Soumission!$DF229&gt;0,BD_Soumission!$DI229*BD_Soumission!$DF229*BD_Soumission!$DJ229,BD_Soumission!$DI229*BD_Soumission!$DJ229),0)</f>
        <v>0</v>
      </c>
      <c r="DL229" s="75"/>
      <c r="DQ229" t="str">
        <f>IF(BD_Soumission!$DM229&gt;0,(BD_Soumission!$DP229-BD_Soumission!$DO229)*24,"")</f>
        <v/>
      </c>
      <c r="DR229" s="125"/>
      <c r="DS229" s="122">
        <f>IF(BD_Soumission!$DM229&gt;0,IF(BD_Soumission!$DN229&gt;0,BD_Soumission!$DQ229*BD_Soumission!$DN229*BD_Soumission!$DR229,BD_Soumission!$DQ229*BD_Soumission!$DR229),0)</f>
        <v>0</v>
      </c>
      <c r="DT229" s="75"/>
      <c r="DY229" t="str">
        <f>IF(BD_Soumission!$DU229&gt;0,(BD_Soumission!$DX229-BD_Soumission!$DW229)*24,"")</f>
        <v/>
      </c>
      <c r="DZ229" s="125"/>
      <c r="EA229" s="122">
        <f>IF(BD_Soumission!$DU229&gt;0,IF(BD_Soumission!$DV229&gt;0,BD_Soumission!$DY229*BD_Soumission!$DV229*BD_Soumission!$DZ229,BD_Soumission!$DY229*BD_Soumission!$DZ229),0)</f>
        <v>0</v>
      </c>
      <c r="EE229" s="122">
        <f>BD_Soumission!$ED229*BD_Soumission!$EC229</f>
        <v>0</v>
      </c>
      <c r="EI229" s="122">
        <f>BD_Soumission!$EH229*BD_Soumission!$EG229</f>
        <v>0</v>
      </c>
      <c r="EM229" s="122">
        <f>BD_Soumission!$EL229*BD_Soumission!$EK229</f>
        <v>0</v>
      </c>
      <c r="EQ229" s="122">
        <f>BD_Soumission!$EP229*BD_Soumission!$EO229</f>
        <v>0</v>
      </c>
      <c r="EW229" s="122">
        <f>BD_Soumission!$EU229*0.09975</f>
        <v>0</v>
      </c>
      <c r="EY229" s="47" t="e">
        <f>VLOOKUP(BD_Soumission!$C229,Tableau12[],9,FALSE)</f>
        <v>#N/A</v>
      </c>
    </row>
    <row r="230" spans="1:156" ht="18.75">
      <c r="A230" s="273"/>
      <c r="B230" s="273"/>
      <c r="C230" s="273"/>
      <c r="D230" s="285"/>
      <c r="E230" s="273" t="e">
        <f>VLOOKUP(BD_Soumission!$C230,Tableau12[],6,FALSE)</f>
        <v>#N/A</v>
      </c>
      <c r="F230" s="273" t="e">
        <f>VLOOKUP(BD_Soumission!$C230,Tableau12[],93,FALSE)</f>
        <v>#N/A</v>
      </c>
      <c r="G230" s="273" t="e">
        <f>VLOOKUP(BD_Soumission!$C230,Tableau12[],2,FALSE)</f>
        <v>#N/A</v>
      </c>
      <c r="H230" s="273" t="e">
        <f>VLOOKUP(BD_Soumission!$G230,Tableau_client[],2,FALSE)</f>
        <v>#N/A</v>
      </c>
      <c r="I230" s="273" t="e">
        <f>VLOOKUP(BD_Soumission!$G230,Tableau_client[],3,FALSE)</f>
        <v>#N/A</v>
      </c>
      <c r="J230" s="273" t="e">
        <f>VLOOKUP(BD_Soumission!$G230,Tableau_client[],4,FALSE)</f>
        <v>#N/A</v>
      </c>
      <c r="K230" s="273" t="e">
        <f>VLOOKUP(BD_Soumission!$G230,Tableau_client[],6,FALSE)</f>
        <v>#N/A</v>
      </c>
      <c r="L230" s="273" t="e">
        <f>VLOOKUP(BD_Soumission!$C230,Tableau12[],44,FALSE)</f>
        <v>#N/A</v>
      </c>
      <c r="M230" s="273" t="e">
        <f>VLOOKUP(BD_Soumission!$C230,Tableau12[],45,FALSE)</f>
        <v>#N/A</v>
      </c>
      <c r="N230" s="273" t="e">
        <f>VLOOKUP(BD_Soumission!$G230,Tableau_client[],5,FALSE)</f>
        <v>#N/A</v>
      </c>
      <c r="O230" s="273" t="e">
        <f>VLOOKUP(BD_Soumission!$G230,Tableau_client[],7,FALSE)</f>
        <v>#N/A</v>
      </c>
      <c r="P230" s="273" t="e">
        <f>VLOOKUP(BD_Soumission!$C230,Tableau12[],7,FALSE)</f>
        <v>#N/A</v>
      </c>
      <c r="Q230" s="273" t="e">
        <f>VLOOKUP(BD_Soumission!$C230,Tableau12[],8,FALSE)</f>
        <v>#N/A</v>
      </c>
      <c r="R230" s="286"/>
      <c r="S230" s="273" t="e">
        <f>VLOOKUP(BD_Soumission!$C230,Tableau12[],3,FALSE)</f>
        <v>#N/A</v>
      </c>
      <c r="T230" s="285"/>
      <c r="U230" s="273"/>
      <c r="V230" s="273"/>
      <c r="W230" s="273"/>
      <c r="X230" s="273"/>
      <c r="Y230" s="273" t="str">
        <f>IF(BD_Soumission!$U230&gt;0,(BD_Soumission!$X230-BD_Soumission!$W230)*24,"")</f>
        <v/>
      </c>
      <c r="Z230" s="264"/>
      <c r="AA230" s="290" t="str">
        <f>IF(BD_Soumission!$U230&gt;0,BD_Soumission!$Z230*BD_Soumission!$Y230,"")</f>
        <v/>
      </c>
      <c r="AB230" s="285"/>
      <c r="AC230" s="273"/>
      <c r="AD230" s="273"/>
      <c r="AE230" s="273"/>
      <c r="AF230" s="273"/>
      <c r="AG230" s="273"/>
      <c r="AH230" s="125"/>
      <c r="AI230" s="273"/>
      <c r="AJ230" s="285"/>
      <c r="AK230" s="273"/>
      <c r="AL230" s="273"/>
      <c r="AM230" s="273"/>
      <c r="AN230" s="273"/>
      <c r="AO230" s="273"/>
      <c r="AP230" s="125"/>
      <c r="AQ230" s="290">
        <f>IF(BD_Soumission!$AK230&gt;0,IF(BD_Soumission!$AL230&gt;0,BD_Soumission!$AO230*BD_Soumission!$AL230*BD_Soumission!$AP230,BD_Soumission!$AO230*BD_Soumission!$AP230),0)</f>
        <v>0</v>
      </c>
      <c r="AR230" s="285"/>
      <c r="AS230" s="273"/>
      <c r="AT230" s="273"/>
      <c r="AU230" s="273"/>
      <c r="AV230" s="273"/>
      <c r="AW230" s="273"/>
      <c r="AX230" s="125"/>
      <c r="AY230" s="290">
        <f>IF(BD_Soumission!$AS230&gt;0,IF(BD_Soumission!$AT230&gt;0,BD_Soumission!$AW230*BD_Soumission!$AT230*BD_Soumission!$AX230,BD_Soumission!$AW230*BD_Soumission!$AX230),0)</f>
        <v>0</v>
      </c>
      <c r="AZ230" s="285"/>
      <c r="BA230" s="273"/>
      <c r="BB230" s="273"/>
      <c r="BC230" s="273"/>
      <c r="BD230" s="273"/>
      <c r="BE230" s="273"/>
      <c r="BF230" s="125"/>
      <c r="BG230" s="290">
        <f>IF(BD_Soumission!$BA230&gt;0,IF(BD_Soumission!$BB230&gt;0,BD_Soumission!$BE230*BD_Soumission!$BB230*BD_Soumission!$BF230,BD_Soumission!$BE230*BD_Soumission!$BF230),0)</f>
        <v>0</v>
      </c>
      <c r="BH230" s="285"/>
      <c r="BI230" s="273"/>
      <c r="BJ230" s="273"/>
      <c r="BK230" s="273"/>
      <c r="BL230" s="273"/>
      <c r="BM230" s="273" t="str">
        <f>IF(BD_Soumission!$BI230&gt;0,(BD_Soumission!$BL230-BD_Soumission!$BK230)*24,"")</f>
        <v/>
      </c>
      <c r="BN230" s="125"/>
      <c r="BO230" s="290">
        <f>IF(BD_Soumission!$BI230&gt;0,IF(BD_Soumission!$BJ230&gt;0,BD_Soumission!$BM230*BD_Soumission!$BJ230*BD_Soumission!$BN230,BD_Soumission!$BM230*BD_Soumission!$BN230),0)</f>
        <v>0</v>
      </c>
      <c r="BP230" s="285"/>
      <c r="BQ230" s="273"/>
      <c r="BR230" s="273"/>
      <c r="BS230" s="273"/>
      <c r="BT230" s="273"/>
      <c r="BU230" s="273" t="str">
        <f>IF(BD_Soumission!$BQ230&gt;0,(BD_Soumission!$BT230-BD_Soumission!$BS230)*24,"")</f>
        <v/>
      </c>
      <c r="BV230" s="125"/>
      <c r="BW230" s="290" t="str">
        <f>IF(BD_Soumission!$BR230&gt;0,BD_Soumission!$BR230*BD_Soumission!$BU230*BD_Soumission!$BV230,IF(BD_Soumission!$BQ230&gt;0,BD_Soumission!$BU230*BD_Soumission!$BV230,""))</f>
        <v/>
      </c>
      <c r="BX230" s="285"/>
      <c r="BY230" s="273"/>
      <c r="BZ230" s="273"/>
      <c r="CA230" s="273"/>
      <c r="CB230" s="273"/>
      <c r="CC230" s="273" t="str">
        <f>IF(BD_Soumission!$BY230&gt;0,(BD_Soumission!$CB230-BD_Soumission!$CA230)*24,"")</f>
        <v/>
      </c>
      <c r="CD230" s="125"/>
      <c r="CE230" s="290" t="str">
        <f>IF(BD_Soumission!$BZ230&gt;0,BD_Soumission!$BZ230*BD_Soumission!$CC230*BD_Soumission!$CD230,IF(BD_Soumission!$BY230&gt;0,BD_Soumission!$CC230*BD_Soumission!$CD230,""))</f>
        <v/>
      </c>
      <c r="CF230" s="285"/>
      <c r="CG230" s="273"/>
      <c r="CH230" s="273"/>
      <c r="CI230" s="273"/>
      <c r="CJ230" s="273"/>
      <c r="CK230" s="273"/>
      <c r="CL230" s="125"/>
      <c r="CM230" s="290">
        <f>IF(BD_Soumission!$CG230&gt;0,IF(BD_Soumission!$CH230&gt;0,BD_Soumission!$CK230*BD_Soumission!$CH230*BD_Soumission!$CL230,BD_Soumission!$CK230*BD_Soumission!$CL230),0)</f>
        <v>0</v>
      </c>
      <c r="CN230" s="285"/>
      <c r="CO230" s="273"/>
      <c r="CP230" s="273"/>
      <c r="CQ230" s="273"/>
      <c r="CR230" s="273"/>
      <c r="CS230" s="273" t="str">
        <f>IF(BD_Soumission!$CO230&gt;0,(BD_Soumission!$CR230-BD_Soumission!$CQ230)*24,"")</f>
        <v/>
      </c>
      <c r="CT230" s="125"/>
      <c r="CU230" s="290">
        <f>IF(BD_Soumission!$CO230&gt;0,IF(BD_Soumission!$CP230&gt;0,BD_Soumission!$CS230*BD_Soumission!$CP230*BD_Soumission!$CT230,BD_Soumission!$CS230*BD_Soumission!$CT230),0)</f>
        <v>0</v>
      </c>
      <c r="CV230" s="285"/>
      <c r="CW230" s="273"/>
      <c r="CX230" s="273"/>
      <c r="CY230" s="273"/>
      <c r="CZ230" s="273"/>
      <c r="DA230" s="273" t="str">
        <f>IF(BD_Soumission!$CW230&gt;0,(BD_Soumission!$CZ230-BD_Soumission!$CY230)*24,"")</f>
        <v/>
      </c>
      <c r="DB230" s="125"/>
      <c r="DC230" s="290">
        <f>IF(BD_Soumission!$CW230&gt;0,IF(BD_Soumission!$CX230&gt;0,BD_Soumission!$DA230*BD_Soumission!$CX230*BD_Soumission!$DB230,BD_Soumission!$DA230*BD_Soumission!$DB230),0)</f>
        <v>0</v>
      </c>
      <c r="DD230" s="285"/>
      <c r="DE230" s="273"/>
      <c r="DF230" s="273"/>
      <c r="DG230" s="273"/>
      <c r="DH230" s="273"/>
      <c r="DI230" s="273" t="str">
        <f>IF(BD_Soumission!$DE230&gt;0,(BD_Soumission!$DH230-BD_Soumission!$DG230)*24,"")</f>
        <v/>
      </c>
      <c r="DJ230" s="125"/>
      <c r="DK230" s="290">
        <f>IF(BD_Soumission!$DE230&gt;0,IF(BD_Soumission!$DF230&gt;0,BD_Soumission!$DI230*BD_Soumission!$DF230*BD_Soumission!$DJ230,BD_Soumission!$DI230*BD_Soumission!$DJ230),0)</f>
        <v>0</v>
      </c>
      <c r="DL230" s="285"/>
      <c r="DM230" s="273"/>
      <c r="DN230" s="273"/>
      <c r="DO230" s="273"/>
      <c r="DP230" s="273"/>
      <c r="DQ230" s="273" t="str">
        <f>IF(BD_Soumission!$DM230&gt;0,(BD_Soumission!$DP230-BD_Soumission!$DO230)*24,"")</f>
        <v/>
      </c>
      <c r="DR230" s="125"/>
      <c r="DS230" s="290">
        <f>IF(BD_Soumission!$DM230&gt;0,IF(BD_Soumission!$DN230&gt;0,BD_Soumission!$DQ230*BD_Soumission!$DN230*BD_Soumission!$DR230,BD_Soumission!$DQ230*BD_Soumission!$DR230),0)</f>
        <v>0</v>
      </c>
      <c r="DT230" s="285"/>
      <c r="DU230" s="273"/>
      <c r="DV230" s="273"/>
      <c r="DW230" s="273"/>
      <c r="DX230" s="273"/>
      <c r="DY230" s="273" t="str">
        <f>IF(BD_Soumission!$DU230&gt;0,(BD_Soumission!$DX230-BD_Soumission!$DW230)*24,"")</f>
        <v/>
      </c>
      <c r="DZ230" s="125"/>
      <c r="EA230" s="290">
        <f>IF(BD_Soumission!$DU230&gt;0,IF(BD_Soumission!$DV230&gt;0,BD_Soumission!$DY230*BD_Soumission!$DV230*BD_Soumission!$DZ230,BD_Soumission!$DY230*BD_Soumission!$DZ230),0)</f>
        <v>0</v>
      </c>
      <c r="EB230" s="273"/>
      <c r="EC230" s="273"/>
      <c r="ED230" s="273"/>
      <c r="EE230" s="290">
        <f>BD_Soumission!$ED230*BD_Soumission!$EC230</f>
        <v>0</v>
      </c>
      <c r="EF230" s="273"/>
      <c r="EG230" s="273"/>
      <c r="EH230" s="273"/>
      <c r="EI230" s="290">
        <f>BD_Soumission!$EH230*BD_Soumission!$EG230</f>
        <v>0</v>
      </c>
      <c r="EJ230" s="273"/>
      <c r="EK230" s="273"/>
      <c r="EL230" s="273"/>
      <c r="EM230" s="290">
        <f>BD_Soumission!$EL230*BD_Soumission!$EK230</f>
        <v>0</v>
      </c>
      <c r="EN230" s="273"/>
      <c r="EO230" s="273"/>
      <c r="EP230" s="273"/>
      <c r="EQ230" s="290">
        <f>BD_Soumission!$EP230*BD_Soumission!$EO230</f>
        <v>0</v>
      </c>
      <c r="ER230" s="273"/>
      <c r="ES230" s="273"/>
      <c r="ET230" s="273"/>
      <c r="EU230" s="273"/>
      <c r="EV230" s="273"/>
      <c r="EW230" s="290">
        <f>BD_Soumission!$EU230*0.09975</f>
        <v>0</v>
      </c>
      <c r="EX230" s="273"/>
      <c r="EY230" s="292" t="e">
        <f>VLOOKUP(BD_Soumission!$C230,Tableau12[],9,FALSE)</f>
        <v>#N/A</v>
      </c>
      <c r="EZ230" s="273"/>
    </row>
    <row r="231" spans="1:156" ht="18.75">
      <c r="D231" s="75"/>
      <c r="E231" t="e">
        <f>VLOOKUP(BD_Soumission!$C231,Tableau12[],6,FALSE)</f>
        <v>#N/A</v>
      </c>
      <c r="F231" t="e">
        <f>VLOOKUP(BD_Soumission!$C231,Tableau12[],93,FALSE)</f>
        <v>#N/A</v>
      </c>
      <c r="G231" t="e">
        <f>VLOOKUP(BD_Soumission!$C231,Tableau12[],2,FALSE)</f>
        <v>#N/A</v>
      </c>
      <c r="H231" t="e">
        <f>VLOOKUP(BD_Soumission!$G231,Tableau_client[],2,FALSE)</f>
        <v>#N/A</v>
      </c>
      <c r="I231" t="e">
        <f>VLOOKUP(BD_Soumission!$G231,Tableau_client[],3,FALSE)</f>
        <v>#N/A</v>
      </c>
      <c r="J231" t="e">
        <f>VLOOKUP(BD_Soumission!$G231,Tableau_client[],4,FALSE)</f>
        <v>#N/A</v>
      </c>
      <c r="K231" t="e">
        <f>VLOOKUP(BD_Soumission!$G231,Tableau_client[],6,FALSE)</f>
        <v>#N/A</v>
      </c>
      <c r="L231" t="e">
        <f>VLOOKUP(BD_Soumission!$C231,Tableau12[],44,FALSE)</f>
        <v>#N/A</v>
      </c>
      <c r="M231" t="e">
        <f>VLOOKUP(BD_Soumission!$C231,Tableau12[],45,FALSE)</f>
        <v>#N/A</v>
      </c>
      <c r="N231" t="e">
        <f>VLOOKUP(BD_Soumission!$G231,Tableau_client[],5,FALSE)</f>
        <v>#N/A</v>
      </c>
      <c r="O231" t="e">
        <f>VLOOKUP(BD_Soumission!$G231,Tableau_client[],7,FALSE)</f>
        <v>#N/A</v>
      </c>
      <c r="P231" t="e">
        <f>VLOOKUP(BD_Soumission!$C231,Tableau12[],7,FALSE)</f>
        <v>#N/A</v>
      </c>
      <c r="Q231" t="e">
        <f>VLOOKUP(BD_Soumission!$C231,Tableau12[],8,FALSE)</f>
        <v>#N/A</v>
      </c>
      <c r="R231" s="30"/>
      <c r="S231" t="e">
        <f>VLOOKUP(BD_Soumission!$C231,Tableau12[],3,FALSE)</f>
        <v>#N/A</v>
      </c>
      <c r="T231" s="75"/>
      <c r="Y231" t="str">
        <f>IF(BD_Soumission!$U231&gt;0,(BD_Soumission!$X231-BD_Soumission!$W231)*24,"")</f>
        <v/>
      </c>
      <c r="Z231" s="264"/>
      <c r="AA231" s="122" t="str">
        <f>IF(BD_Soumission!$U231&gt;0,BD_Soumission!$Z231*BD_Soumission!$Y231,"")</f>
        <v/>
      </c>
      <c r="AB231" s="75"/>
      <c r="AH231" s="125"/>
      <c r="AJ231" s="75"/>
      <c r="AP231" s="125"/>
      <c r="AQ231" s="122">
        <f>IF(BD_Soumission!$AK231&gt;0,IF(BD_Soumission!$AL231&gt;0,BD_Soumission!$AO231*BD_Soumission!$AL231*BD_Soumission!$AP231,BD_Soumission!$AO231*BD_Soumission!$AP231),0)</f>
        <v>0</v>
      </c>
      <c r="AR231" s="75"/>
      <c r="AX231" s="125"/>
      <c r="AY231" s="122">
        <f>IF(BD_Soumission!$AS231&gt;0,IF(BD_Soumission!$AT231&gt;0,BD_Soumission!$AW231*BD_Soumission!$AT231*BD_Soumission!$AX231,BD_Soumission!$AW231*BD_Soumission!$AX231),0)</f>
        <v>0</v>
      </c>
      <c r="AZ231" s="75"/>
      <c r="BF231" s="125"/>
      <c r="BG231" s="122">
        <f>IF(BD_Soumission!$BA231&gt;0,IF(BD_Soumission!$BB231&gt;0,BD_Soumission!$BE231*BD_Soumission!$BB231*BD_Soumission!$BF231,BD_Soumission!$BE231*BD_Soumission!$BF231),0)</f>
        <v>0</v>
      </c>
      <c r="BH231" s="75"/>
      <c r="BM231" t="str">
        <f>IF(BD_Soumission!$BI231&gt;0,(BD_Soumission!$BL231-BD_Soumission!$BK231)*24,"")</f>
        <v/>
      </c>
      <c r="BN231" s="125"/>
      <c r="BO231" s="122">
        <f>IF(BD_Soumission!$BI231&gt;0,IF(BD_Soumission!$BJ231&gt;0,BD_Soumission!$BM231*BD_Soumission!$BJ231*BD_Soumission!$BN231,BD_Soumission!$BM231*BD_Soumission!$BN231),0)</f>
        <v>0</v>
      </c>
      <c r="BP231" s="75"/>
      <c r="BU231" t="str">
        <f>IF(BD_Soumission!$BQ231&gt;0,(BD_Soumission!$BT231-BD_Soumission!$BS231)*24,"")</f>
        <v/>
      </c>
      <c r="BV231" s="125"/>
      <c r="BW231" s="122" t="str">
        <f>IF(BD_Soumission!$BR231&gt;0,BD_Soumission!$BR231*BD_Soumission!$BU231*BD_Soumission!$BV231,IF(BD_Soumission!$BQ231&gt;0,BD_Soumission!$BU231*BD_Soumission!$BV231,""))</f>
        <v/>
      </c>
      <c r="BX231" s="75"/>
      <c r="CC231" t="str">
        <f>IF(BD_Soumission!$BY231&gt;0,(BD_Soumission!$CB231-BD_Soumission!$CA231)*24,"")</f>
        <v/>
      </c>
      <c r="CD231" s="125"/>
      <c r="CE231" s="122" t="str">
        <f>IF(BD_Soumission!$BZ231&gt;0,BD_Soumission!$BZ231*BD_Soumission!$CC231*BD_Soumission!$CD231,IF(BD_Soumission!$BY231&gt;0,BD_Soumission!$CC231*BD_Soumission!$CD231,""))</f>
        <v/>
      </c>
      <c r="CF231" s="75"/>
      <c r="CL231" s="125"/>
      <c r="CM231" s="122">
        <f>IF(BD_Soumission!$CG231&gt;0,IF(BD_Soumission!$CH231&gt;0,BD_Soumission!$CK231*BD_Soumission!$CH231*BD_Soumission!$CL231,BD_Soumission!$CK231*BD_Soumission!$CL231),0)</f>
        <v>0</v>
      </c>
      <c r="CN231" s="75"/>
      <c r="CS231" t="str">
        <f>IF(BD_Soumission!$CO231&gt;0,(BD_Soumission!$CR231-BD_Soumission!$CQ231)*24,"")</f>
        <v/>
      </c>
      <c r="CT231" s="125"/>
      <c r="CU231" s="122">
        <f>IF(BD_Soumission!$CO231&gt;0,IF(BD_Soumission!$CP231&gt;0,BD_Soumission!$CS231*BD_Soumission!$CP231*BD_Soumission!$CT231,BD_Soumission!$CS231*BD_Soumission!$CT231),0)</f>
        <v>0</v>
      </c>
      <c r="CV231" s="75"/>
      <c r="DA231" t="str">
        <f>IF(BD_Soumission!$CW231&gt;0,(BD_Soumission!$CZ231-BD_Soumission!$CY231)*24,"")</f>
        <v/>
      </c>
      <c r="DB231" s="125"/>
      <c r="DC231" s="122">
        <f>IF(BD_Soumission!$CW231&gt;0,IF(BD_Soumission!$CX231&gt;0,BD_Soumission!$DA231*BD_Soumission!$CX231*BD_Soumission!$DB231,BD_Soumission!$DA231*BD_Soumission!$DB231),0)</f>
        <v>0</v>
      </c>
      <c r="DD231" s="75"/>
      <c r="DI231" t="str">
        <f>IF(BD_Soumission!$DE231&gt;0,(BD_Soumission!$DH231-BD_Soumission!$DG231)*24,"")</f>
        <v/>
      </c>
      <c r="DJ231" s="125"/>
      <c r="DK231" s="122">
        <f>IF(BD_Soumission!$DE231&gt;0,IF(BD_Soumission!$DF231&gt;0,BD_Soumission!$DI231*BD_Soumission!$DF231*BD_Soumission!$DJ231,BD_Soumission!$DI231*BD_Soumission!$DJ231),0)</f>
        <v>0</v>
      </c>
      <c r="DL231" s="75"/>
      <c r="DQ231" t="str">
        <f>IF(BD_Soumission!$DM231&gt;0,(BD_Soumission!$DP231-BD_Soumission!$DO231)*24,"")</f>
        <v/>
      </c>
      <c r="DR231" s="125"/>
      <c r="DS231" s="122">
        <f>IF(BD_Soumission!$DM231&gt;0,IF(BD_Soumission!$DN231&gt;0,BD_Soumission!$DQ231*BD_Soumission!$DN231*BD_Soumission!$DR231,BD_Soumission!$DQ231*BD_Soumission!$DR231),0)</f>
        <v>0</v>
      </c>
      <c r="DT231" s="75"/>
      <c r="DY231" t="str">
        <f>IF(BD_Soumission!$DU231&gt;0,(BD_Soumission!$DX231-BD_Soumission!$DW231)*24,"")</f>
        <v/>
      </c>
      <c r="DZ231" s="125"/>
      <c r="EA231" s="122">
        <f>IF(BD_Soumission!$DU231&gt;0,IF(BD_Soumission!$DV231&gt;0,BD_Soumission!$DY231*BD_Soumission!$DV231*BD_Soumission!$DZ231,BD_Soumission!$DY231*BD_Soumission!$DZ231),0)</f>
        <v>0</v>
      </c>
      <c r="EE231" s="122">
        <f>BD_Soumission!$ED231*BD_Soumission!$EC231</f>
        <v>0</v>
      </c>
      <c r="EI231" s="122">
        <f>BD_Soumission!$EH231*BD_Soumission!$EG231</f>
        <v>0</v>
      </c>
      <c r="EM231" s="122">
        <f>BD_Soumission!$EL231*BD_Soumission!$EK231</f>
        <v>0</v>
      </c>
      <c r="EQ231" s="122">
        <f>BD_Soumission!$EP231*BD_Soumission!$EO231</f>
        <v>0</v>
      </c>
      <c r="EW231" s="122">
        <f>BD_Soumission!$EU231*0.09975</f>
        <v>0</v>
      </c>
      <c r="EY231" s="47" t="e">
        <f>VLOOKUP(BD_Soumission!$C231,Tableau12[],9,FALSE)</f>
        <v>#N/A</v>
      </c>
    </row>
    <row r="232" spans="1:156" ht="18.75">
      <c r="A232" s="273"/>
      <c r="B232" s="273"/>
      <c r="C232" s="273"/>
      <c r="D232" s="285"/>
      <c r="E232" s="273" t="e">
        <f>VLOOKUP(BD_Soumission!$C232,Tableau12[],6,FALSE)</f>
        <v>#N/A</v>
      </c>
      <c r="F232" s="273" t="e">
        <f>VLOOKUP(BD_Soumission!$C232,Tableau12[],93,FALSE)</f>
        <v>#N/A</v>
      </c>
      <c r="G232" s="273" t="e">
        <f>VLOOKUP(BD_Soumission!$C232,Tableau12[],2,FALSE)</f>
        <v>#N/A</v>
      </c>
      <c r="H232" s="273" t="e">
        <f>VLOOKUP(BD_Soumission!$G232,Tableau_client[],2,FALSE)</f>
        <v>#N/A</v>
      </c>
      <c r="I232" s="273" t="e">
        <f>VLOOKUP(BD_Soumission!$G232,Tableau_client[],3,FALSE)</f>
        <v>#N/A</v>
      </c>
      <c r="J232" s="273" t="e">
        <f>VLOOKUP(BD_Soumission!$G232,Tableau_client[],4,FALSE)</f>
        <v>#N/A</v>
      </c>
      <c r="K232" s="273" t="e">
        <f>VLOOKUP(BD_Soumission!$G232,Tableau_client[],6,FALSE)</f>
        <v>#N/A</v>
      </c>
      <c r="L232" s="273" t="e">
        <f>VLOOKUP(BD_Soumission!$C232,Tableau12[],44,FALSE)</f>
        <v>#N/A</v>
      </c>
      <c r="M232" s="273" t="e">
        <f>VLOOKUP(BD_Soumission!$C232,Tableau12[],45,FALSE)</f>
        <v>#N/A</v>
      </c>
      <c r="N232" s="273" t="e">
        <f>VLOOKUP(BD_Soumission!$G232,Tableau_client[],5,FALSE)</f>
        <v>#N/A</v>
      </c>
      <c r="O232" s="273" t="e">
        <f>VLOOKUP(BD_Soumission!$G232,Tableau_client[],7,FALSE)</f>
        <v>#N/A</v>
      </c>
      <c r="P232" s="273" t="e">
        <f>VLOOKUP(BD_Soumission!$C232,Tableau12[],7,FALSE)</f>
        <v>#N/A</v>
      </c>
      <c r="Q232" s="273" t="e">
        <f>VLOOKUP(BD_Soumission!$C232,Tableau12[],8,FALSE)</f>
        <v>#N/A</v>
      </c>
      <c r="R232" s="286"/>
      <c r="S232" s="273" t="e">
        <f>VLOOKUP(BD_Soumission!$C232,Tableau12[],3,FALSE)</f>
        <v>#N/A</v>
      </c>
      <c r="T232" s="285"/>
      <c r="U232" s="273"/>
      <c r="V232" s="273"/>
      <c r="W232" s="273"/>
      <c r="X232" s="273"/>
      <c r="Y232" s="273" t="str">
        <f>IF(BD_Soumission!$U232&gt;0,(BD_Soumission!$X232-BD_Soumission!$W232)*24,"")</f>
        <v/>
      </c>
      <c r="Z232" s="264"/>
      <c r="AA232" s="290" t="str">
        <f>IF(BD_Soumission!$U232&gt;0,BD_Soumission!$Z232*BD_Soumission!$Y232,"")</f>
        <v/>
      </c>
      <c r="AB232" s="285"/>
      <c r="AC232" s="273"/>
      <c r="AD232" s="273"/>
      <c r="AE232" s="273"/>
      <c r="AF232" s="273"/>
      <c r="AG232" s="273"/>
      <c r="AH232" s="125"/>
      <c r="AI232" s="273"/>
      <c r="AJ232" s="285"/>
      <c r="AK232" s="273"/>
      <c r="AL232" s="273"/>
      <c r="AM232" s="273"/>
      <c r="AN232" s="273"/>
      <c r="AO232" s="273"/>
      <c r="AP232" s="125"/>
      <c r="AQ232" s="290">
        <f>IF(BD_Soumission!$AK232&gt;0,IF(BD_Soumission!$AL232&gt;0,BD_Soumission!$AO232*BD_Soumission!$AL232*BD_Soumission!$AP232,BD_Soumission!$AO232*BD_Soumission!$AP232),0)</f>
        <v>0</v>
      </c>
      <c r="AR232" s="285"/>
      <c r="AS232" s="273"/>
      <c r="AT232" s="273"/>
      <c r="AU232" s="273"/>
      <c r="AV232" s="273"/>
      <c r="AW232" s="273"/>
      <c r="AX232" s="125"/>
      <c r="AY232" s="290">
        <f>IF(BD_Soumission!$AS232&gt;0,IF(BD_Soumission!$AT232&gt;0,BD_Soumission!$AW232*BD_Soumission!$AT232*BD_Soumission!$AX232,BD_Soumission!$AW232*BD_Soumission!$AX232),0)</f>
        <v>0</v>
      </c>
      <c r="AZ232" s="285"/>
      <c r="BA232" s="273"/>
      <c r="BB232" s="273"/>
      <c r="BC232" s="273"/>
      <c r="BD232" s="273"/>
      <c r="BE232" s="273"/>
      <c r="BF232" s="125"/>
      <c r="BG232" s="290">
        <f>IF(BD_Soumission!$BA232&gt;0,IF(BD_Soumission!$BB232&gt;0,BD_Soumission!$BE232*BD_Soumission!$BB232*BD_Soumission!$BF232,BD_Soumission!$BE232*BD_Soumission!$BF232),0)</f>
        <v>0</v>
      </c>
      <c r="BH232" s="285"/>
      <c r="BI232" s="273"/>
      <c r="BJ232" s="273"/>
      <c r="BK232" s="273"/>
      <c r="BL232" s="273"/>
      <c r="BM232" s="273" t="str">
        <f>IF(BD_Soumission!$BI232&gt;0,(BD_Soumission!$BL232-BD_Soumission!$BK232)*24,"")</f>
        <v/>
      </c>
      <c r="BN232" s="125"/>
      <c r="BO232" s="290">
        <f>IF(BD_Soumission!$BI232&gt;0,IF(BD_Soumission!$BJ232&gt;0,BD_Soumission!$BM232*BD_Soumission!$BJ232*BD_Soumission!$BN232,BD_Soumission!$BM232*BD_Soumission!$BN232),0)</f>
        <v>0</v>
      </c>
      <c r="BP232" s="285"/>
      <c r="BQ232" s="273"/>
      <c r="BR232" s="273"/>
      <c r="BS232" s="273"/>
      <c r="BT232" s="273"/>
      <c r="BU232" s="273" t="str">
        <f>IF(BD_Soumission!$BQ232&gt;0,(BD_Soumission!$BT232-BD_Soumission!$BS232)*24,"")</f>
        <v/>
      </c>
      <c r="BV232" s="125"/>
      <c r="BW232" s="290" t="str">
        <f>IF(BD_Soumission!$BR232&gt;0,BD_Soumission!$BR232*BD_Soumission!$BU232*BD_Soumission!$BV232,IF(BD_Soumission!$BQ232&gt;0,BD_Soumission!$BU232*BD_Soumission!$BV232,""))</f>
        <v/>
      </c>
      <c r="BX232" s="285"/>
      <c r="BY232" s="273"/>
      <c r="BZ232" s="273"/>
      <c r="CA232" s="273"/>
      <c r="CB232" s="273"/>
      <c r="CC232" s="273" t="str">
        <f>IF(BD_Soumission!$BY232&gt;0,(BD_Soumission!$CB232-BD_Soumission!$CA232)*24,"")</f>
        <v/>
      </c>
      <c r="CD232" s="125"/>
      <c r="CE232" s="290" t="str">
        <f>IF(BD_Soumission!$BZ232&gt;0,BD_Soumission!$BZ232*BD_Soumission!$CC232*BD_Soumission!$CD232,IF(BD_Soumission!$BY232&gt;0,BD_Soumission!$CC232*BD_Soumission!$CD232,""))</f>
        <v/>
      </c>
      <c r="CF232" s="285"/>
      <c r="CG232" s="273"/>
      <c r="CH232" s="273"/>
      <c r="CI232" s="273"/>
      <c r="CJ232" s="273"/>
      <c r="CK232" s="273"/>
      <c r="CL232" s="125"/>
      <c r="CM232" s="290">
        <f>IF(BD_Soumission!$CG232&gt;0,IF(BD_Soumission!$CH232&gt;0,BD_Soumission!$CK232*BD_Soumission!$CH232*BD_Soumission!$CL232,BD_Soumission!$CK232*BD_Soumission!$CL232),0)</f>
        <v>0</v>
      </c>
      <c r="CN232" s="285"/>
      <c r="CO232" s="273"/>
      <c r="CP232" s="273"/>
      <c r="CQ232" s="273"/>
      <c r="CR232" s="273"/>
      <c r="CS232" s="273" t="str">
        <f>IF(BD_Soumission!$CO232&gt;0,(BD_Soumission!$CR232-BD_Soumission!$CQ232)*24,"")</f>
        <v/>
      </c>
      <c r="CT232" s="125"/>
      <c r="CU232" s="290">
        <f>IF(BD_Soumission!$CO232&gt;0,IF(BD_Soumission!$CP232&gt;0,BD_Soumission!$CS232*BD_Soumission!$CP232*BD_Soumission!$CT232,BD_Soumission!$CS232*BD_Soumission!$CT232),0)</f>
        <v>0</v>
      </c>
      <c r="CV232" s="285"/>
      <c r="CW232" s="273"/>
      <c r="CX232" s="273"/>
      <c r="CY232" s="273"/>
      <c r="CZ232" s="273"/>
      <c r="DA232" s="273" t="str">
        <f>IF(BD_Soumission!$CW232&gt;0,(BD_Soumission!$CZ232-BD_Soumission!$CY232)*24,"")</f>
        <v/>
      </c>
      <c r="DB232" s="125"/>
      <c r="DC232" s="290">
        <f>IF(BD_Soumission!$CW232&gt;0,IF(BD_Soumission!$CX232&gt;0,BD_Soumission!$DA232*BD_Soumission!$CX232*BD_Soumission!$DB232,BD_Soumission!$DA232*BD_Soumission!$DB232),0)</f>
        <v>0</v>
      </c>
      <c r="DD232" s="285"/>
      <c r="DE232" s="273"/>
      <c r="DF232" s="273"/>
      <c r="DG232" s="273"/>
      <c r="DH232" s="273"/>
      <c r="DI232" s="273" t="str">
        <f>IF(BD_Soumission!$DE232&gt;0,(BD_Soumission!$DH232-BD_Soumission!$DG232)*24,"")</f>
        <v/>
      </c>
      <c r="DJ232" s="125"/>
      <c r="DK232" s="290">
        <f>IF(BD_Soumission!$DE232&gt;0,IF(BD_Soumission!$DF232&gt;0,BD_Soumission!$DI232*BD_Soumission!$DF232*BD_Soumission!$DJ232,BD_Soumission!$DI232*BD_Soumission!$DJ232),0)</f>
        <v>0</v>
      </c>
      <c r="DL232" s="285"/>
      <c r="DM232" s="273"/>
      <c r="DN232" s="273"/>
      <c r="DO232" s="273"/>
      <c r="DP232" s="273"/>
      <c r="DQ232" s="273" t="str">
        <f>IF(BD_Soumission!$DM232&gt;0,(BD_Soumission!$DP232-BD_Soumission!$DO232)*24,"")</f>
        <v/>
      </c>
      <c r="DR232" s="125"/>
      <c r="DS232" s="290">
        <f>IF(BD_Soumission!$DM232&gt;0,IF(BD_Soumission!$DN232&gt;0,BD_Soumission!$DQ232*BD_Soumission!$DN232*BD_Soumission!$DR232,BD_Soumission!$DQ232*BD_Soumission!$DR232),0)</f>
        <v>0</v>
      </c>
      <c r="DT232" s="285"/>
      <c r="DU232" s="273"/>
      <c r="DV232" s="273"/>
      <c r="DW232" s="273"/>
      <c r="DX232" s="273"/>
      <c r="DY232" s="273" t="str">
        <f>IF(BD_Soumission!$DU232&gt;0,(BD_Soumission!$DX232-BD_Soumission!$DW232)*24,"")</f>
        <v/>
      </c>
      <c r="DZ232" s="125"/>
      <c r="EA232" s="290">
        <f>IF(BD_Soumission!$DU232&gt;0,IF(BD_Soumission!$DV232&gt;0,BD_Soumission!$DY232*BD_Soumission!$DV232*BD_Soumission!$DZ232,BD_Soumission!$DY232*BD_Soumission!$DZ232),0)</f>
        <v>0</v>
      </c>
      <c r="EB232" s="273"/>
      <c r="EC232" s="273"/>
      <c r="ED232" s="273"/>
      <c r="EE232" s="290">
        <f>BD_Soumission!$ED232*BD_Soumission!$EC232</f>
        <v>0</v>
      </c>
      <c r="EF232" s="273"/>
      <c r="EG232" s="273"/>
      <c r="EH232" s="273"/>
      <c r="EI232" s="290">
        <f>BD_Soumission!$EH232*BD_Soumission!$EG232</f>
        <v>0</v>
      </c>
      <c r="EJ232" s="273"/>
      <c r="EK232" s="273"/>
      <c r="EL232" s="273"/>
      <c r="EM232" s="290">
        <f>BD_Soumission!$EL232*BD_Soumission!$EK232</f>
        <v>0</v>
      </c>
      <c r="EN232" s="273"/>
      <c r="EO232" s="273"/>
      <c r="EP232" s="273"/>
      <c r="EQ232" s="290">
        <f>BD_Soumission!$EP232*BD_Soumission!$EO232</f>
        <v>0</v>
      </c>
      <c r="ER232" s="273"/>
      <c r="ES232" s="273"/>
      <c r="ET232" s="273"/>
      <c r="EU232" s="273"/>
      <c r="EV232" s="273"/>
      <c r="EW232" s="290">
        <f>BD_Soumission!$EU232*0.09975</f>
        <v>0</v>
      </c>
      <c r="EX232" s="273"/>
      <c r="EY232" s="292" t="e">
        <f>VLOOKUP(BD_Soumission!$C232,Tableau12[],9,FALSE)</f>
        <v>#N/A</v>
      </c>
      <c r="EZ232" s="273"/>
    </row>
    <row r="233" spans="1:156" ht="18.75">
      <c r="D233" s="75"/>
      <c r="E233" t="e">
        <f>VLOOKUP(BD_Soumission!$C233,Tableau12[],6,FALSE)</f>
        <v>#N/A</v>
      </c>
      <c r="F233" t="e">
        <f>VLOOKUP(BD_Soumission!$C233,Tableau12[],93,FALSE)</f>
        <v>#N/A</v>
      </c>
      <c r="G233" t="e">
        <f>VLOOKUP(BD_Soumission!$C233,Tableau12[],2,FALSE)</f>
        <v>#N/A</v>
      </c>
      <c r="H233" t="e">
        <f>VLOOKUP(BD_Soumission!$G233,Tableau_client[],2,FALSE)</f>
        <v>#N/A</v>
      </c>
      <c r="I233" t="e">
        <f>VLOOKUP(BD_Soumission!$G233,Tableau_client[],3,FALSE)</f>
        <v>#N/A</v>
      </c>
      <c r="J233" t="e">
        <f>VLOOKUP(BD_Soumission!$G233,Tableau_client[],4,FALSE)</f>
        <v>#N/A</v>
      </c>
      <c r="K233" t="e">
        <f>VLOOKUP(BD_Soumission!$G233,Tableau_client[],6,FALSE)</f>
        <v>#N/A</v>
      </c>
      <c r="L233" t="e">
        <f>VLOOKUP(BD_Soumission!$C233,Tableau12[],44,FALSE)</f>
        <v>#N/A</v>
      </c>
      <c r="M233" t="e">
        <f>VLOOKUP(BD_Soumission!$C233,Tableau12[],45,FALSE)</f>
        <v>#N/A</v>
      </c>
      <c r="N233" t="e">
        <f>VLOOKUP(BD_Soumission!$G233,Tableau_client[],5,FALSE)</f>
        <v>#N/A</v>
      </c>
      <c r="O233" t="e">
        <f>VLOOKUP(BD_Soumission!$G233,Tableau_client[],7,FALSE)</f>
        <v>#N/A</v>
      </c>
      <c r="P233" t="e">
        <f>VLOOKUP(BD_Soumission!$C233,Tableau12[],7,FALSE)</f>
        <v>#N/A</v>
      </c>
      <c r="Q233" t="e">
        <f>VLOOKUP(BD_Soumission!$C233,Tableau12[],8,FALSE)</f>
        <v>#N/A</v>
      </c>
      <c r="R233" s="30"/>
      <c r="S233" t="e">
        <f>VLOOKUP(BD_Soumission!$C233,Tableau12[],3,FALSE)</f>
        <v>#N/A</v>
      </c>
      <c r="T233" s="75"/>
      <c r="Y233" t="str">
        <f>IF(BD_Soumission!$U233&gt;0,(BD_Soumission!$X233-BD_Soumission!$W233)*24,"")</f>
        <v/>
      </c>
      <c r="Z233" s="264"/>
      <c r="AA233" s="122" t="str">
        <f>IF(BD_Soumission!$U233&gt;0,BD_Soumission!$Z233*BD_Soumission!$Y233,"")</f>
        <v/>
      </c>
      <c r="AB233" s="75"/>
      <c r="AH233" s="125"/>
      <c r="AJ233" s="75"/>
      <c r="AP233" s="125"/>
      <c r="AQ233" s="122">
        <f>IF(BD_Soumission!$AK233&gt;0,IF(BD_Soumission!$AL233&gt;0,BD_Soumission!$AO233*BD_Soumission!$AL233*BD_Soumission!$AP233,BD_Soumission!$AO233*BD_Soumission!$AP233),0)</f>
        <v>0</v>
      </c>
      <c r="AR233" s="75"/>
      <c r="AX233" s="125"/>
      <c r="AY233" s="122">
        <f>IF(BD_Soumission!$AS233&gt;0,IF(BD_Soumission!$AT233&gt;0,BD_Soumission!$AW233*BD_Soumission!$AT233*BD_Soumission!$AX233,BD_Soumission!$AW233*BD_Soumission!$AX233),0)</f>
        <v>0</v>
      </c>
      <c r="AZ233" s="75"/>
      <c r="BF233" s="125"/>
      <c r="BG233" s="122">
        <f>IF(BD_Soumission!$BA233&gt;0,IF(BD_Soumission!$BB233&gt;0,BD_Soumission!$BE233*BD_Soumission!$BB233*BD_Soumission!$BF233,BD_Soumission!$BE233*BD_Soumission!$BF233),0)</f>
        <v>0</v>
      </c>
      <c r="BH233" s="75"/>
      <c r="BM233" t="str">
        <f>IF(BD_Soumission!$BI233&gt;0,(BD_Soumission!$BL233-BD_Soumission!$BK233)*24,"")</f>
        <v/>
      </c>
      <c r="BN233" s="125"/>
      <c r="BO233" s="122">
        <f>IF(BD_Soumission!$BI233&gt;0,IF(BD_Soumission!$BJ233&gt;0,BD_Soumission!$BM233*BD_Soumission!$BJ233*BD_Soumission!$BN233,BD_Soumission!$BM233*BD_Soumission!$BN233),0)</f>
        <v>0</v>
      </c>
      <c r="BP233" s="75"/>
      <c r="BU233" t="str">
        <f>IF(BD_Soumission!$BQ233&gt;0,(BD_Soumission!$BT233-BD_Soumission!$BS233)*24,"")</f>
        <v/>
      </c>
      <c r="BV233" s="125"/>
      <c r="BW233" s="122" t="str">
        <f>IF(BD_Soumission!$BR233&gt;0,BD_Soumission!$BR233*BD_Soumission!$BU233*BD_Soumission!$BV233,IF(BD_Soumission!$BQ233&gt;0,BD_Soumission!$BU233*BD_Soumission!$BV233,""))</f>
        <v/>
      </c>
      <c r="BX233" s="75"/>
      <c r="CC233" t="str">
        <f>IF(BD_Soumission!$BY233&gt;0,(BD_Soumission!$CB233-BD_Soumission!$CA233)*24,"")</f>
        <v/>
      </c>
      <c r="CD233" s="125"/>
      <c r="CE233" s="122" t="str">
        <f>IF(BD_Soumission!$BZ233&gt;0,BD_Soumission!$BZ233*BD_Soumission!$CC233*BD_Soumission!$CD233,IF(BD_Soumission!$BY233&gt;0,BD_Soumission!$CC233*BD_Soumission!$CD233,""))</f>
        <v/>
      </c>
      <c r="CF233" s="75"/>
      <c r="CL233" s="125"/>
      <c r="CM233" s="122">
        <f>IF(BD_Soumission!$CG233&gt;0,IF(BD_Soumission!$CH233&gt;0,BD_Soumission!$CK233*BD_Soumission!$CH233*BD_Soumission!$CL233,BD_Soumission!$CK233*BD_Soumission!$CL233),0)</f>
        <v>0</v>
      </c>
      <c r="CN233" s="75"/>
      <c r="CS233" t="str">
        <f>IF(BD_Soumission!$CO233&gt;0,(BD_Soumission!$CR233-BD_Soumission!$CQ233)*24,"")</f>
        <v/>
      </c>
      <c r="CT233" s="125"/>
      <c r="CU233" s="122">
        <f>IF(BD_Soumission!$CO233&gt;0,IF(BD_Soumission!$CP233&gt;0,BD_Soumission!$CS233*BD_Soumission!$CP233*BD_Soumission!$CT233,BD_Soumission!$CS233*BD_Soumission!$CT233),0)</f>
        <v>0</v>
      </c>
      <c r="CV233" s="75"/>
      <c r="DA233" t="str">
        <f>IF(BD_Soumission!$CW233&gt;0,(BD_Soumission!$CZ233-BD_Soumission!$CY233)*24,"")</f>
        <v/>
      </c>
      <c r="DB233" s="125"/>
      <c r="DC233" s="122">
        <f>IF(BD_Soumission!$CW233&gt;0,IF(BD_Soumission!$CX233&gt;0,BD_Soumission!$DA233*BD_Soumission!$CX233*BD_Soumission!$DB233,BD_Soumission!$DA233*BD_Soumission!$DB233),0)</f>
        <v>0</v>
      </c>
      <c r="DD233" s="75"/>
      <c r="DI233" t="str">
        <f>IF(BD_Soumission!$DE233&gt;0,(BD_Soumission!$DH233-BD_Soumission!$DG233)*24,"")</f>
        <v/>
      </c>
      <c r="DJ233" s="125"/>
      <c r="DK233" s="122">
        <f>IF(BD_Soumission!$DE233&gt;0,IF(BD_Soumission!$DF233&gt;0,BD_Soumission!$DI233*BD_Soumission!$DF233*BD_Soumission!$DJ233,BD_Soumission!$DI233*BD_Soumission!$DJ233),0)</f>
        <v>0</v>
      </c>
      <c r="DL233" s="75"/>
      <c r="DQ233" t="str">
        <f>IF(BD_Soumission!$DM233&gt;0,(BD_Soumission!$DP233-BD_Soumission!$DO233)*24,"")</f>
        <v/>
      </c>
      <c r="DR233" s="125"/>
      <c r="DS233" s="122">
        <f>IF(BD_Soumission!$DM233&gt;0,IF(BD_Soumission!$DN233&gt;0,BD_Soumission!$DQ233*BD_Soumission!$DN233*BD_Soumission!$DR233,BD_Soumission!$DQ233*BD_Soumission!$DR233),0)</f>
        <v>0</v>
      </c>
      <c r="DT233" s="75"/>
      <c r="DY233" t="str">
        <f>IF(BD_Soumission!$DU233&gt;0,(BD_Soumission!$DX233-BD_Soumission!$DW233)*24,"")</f>
        <v/>
      </c>
      <c r="DZ233" s="125"/>
      <c r="EA233" s="122">
        <f>IF(BD_Soumission!$DU233&gt;0,IF(BD_Soumission!$DV233&gt;0,BD_Soumission!$DY233*BD_Soumission!$DV233*BD_Soumission!$DZ233,BD_Soumission!$DY233*BD_Soumission!$DZ233),0)</f>
        <v>0</v>
      </c>
      <c r="EE233" s="122">
        <f>BD_Soumission!$ED233*BD_Soumission!$EC233</f>
        <v>0</v>
      </c>
      <c r="EI233" s="122">
        <f>BD_Soumission!$EH233*BD_Soumission!$EG233</f>
        <v>0</v>
      </c>
      <c r="EM233" s="122">
        <f>BD_Soumission!$EL233*BD_Soumission!$EK233</f>
        <v>0</v>
      </c>
      <c r="EQ233" s="122">
        <f>BD_Soumission!$EP233*BD_Soumission!$EO233</f>
        <v>0</v>
      </c>
      <c r="EW233" s="122">
        <f>BD_Soumission!$EU233*0.09975</f>
        <v>0</v>
      </c>
      <c r="EY233" s="47" t="e">
        <f>VLOOKUP(BD_Soumission!$C233,Tableau12[],9,FALSE)</f>
        <v>#N/A</v>
      </c>
    </row>
    <row r="234" spans="1:156" ht="18.75">
      <c r="A234" s="273"/>
      <c r="B234" s="273"/>
      <c r="C234" s="273"/>
      <c r="D234" s="285"/>
      <c r="E234" s="273" t="e">
        <f>VLOOKUP(BD_Soumission!$C234,Tableau12[],6,FALSE)</f>
        <v>#N/A</v>
      </c>
      <c r="F234" s="273" t="e">
        <f>VLOOKUP(BD_Soumission!$C234,Tableau12[],93,FALSE)</f>
        <v>#N/A</v>
      </c>
      <c r="G234" s="273" t="e">
        <f>VLOOKUP(BD_Soumission!$C234,Tableau12[],2,FALSE)</f>
        <v>#N/A</v>
      </c>
      <c r="H234" s="273" t="e">
        <f>VLOOKUP(BD_Soumission!$G234,Tableau_client[],2,FALSE)</f>
        <v>#N/A</v>
      </c>
      <c r="I234" s="273" t="e">
        <f>VLOOKUP(BD_Soumission!$G234,Tableau_client[],3,FALSE)</f>
        <v>#N/A</v>
      </c>
      <c r="J234" s="273" t="e">
        <f>VLOOKUP(BD_Soumission!$G234,Tableau_client[],4,FALSE)</f>
        <v>#N/A</v>
      </c>
      <c r="K234" s="273" t="e">
        <f>VLOOKUP(BD_Soumission!$G234,Tableau_client[],6,FALSE)</f>
        <v>#N/A</v>
      </c>
      <c r="L234" s="273" t="e">
        <f>VLOOKUP(BD_Soumission!$C234,Tableau12[],44,FALSE)</f>
        <v>#N/A</v>
      </c>
      <c r="M234" s="273" t="e">
        <f>VLOOKUP(BD_Soumission!$C234,Tableau12[],45,FALSE)</f>
        <v>#N/A</v>
      </c>
      <c r="N234" s="273" t="e">
        <f>VLOOKUP(BD_Soumission!$G234,Tableau_client[],5,FALSE)</f>
        <v>#N/A</v>
      </c>
      <c r="O234" s="273" t="e">
        <f>VLOOKUP(BD_Soumission!$G234,Tableau_client[],7,FALSE)</f>
        <v>#N/A</v>
      </c>
      <c r="P234" s="273" t="e">
        <f>VLOOKUP(BD_Soumission!$C234,Tableau12[],7,FALSE)</f>
        <v>#N/A</v>
      </c>
      <c r="Q234" s="273" t="e">
        <f>VLOOKUP(BD_Soumission!$C234,Tableau12[],8,FALSE)</f>
        <v>#N/A</v>
      </c>
      <c r="R234" s="286"/>
      <c r="S234" s="273" t="e">
        <f>VLOOKUP(BD_Soumission!$C234,Tableau12[],3,FALSE)</f>
        <v>#N/A</v>
      </c>
      <c r="T234" s="285"/>
      <c r="U234" s="273"/>
      <c r="V234" s="273"/>
      <c r="W234" s="273"/>
      <c r="X234" s="273"/>
      <c r="Y234" s="273" t="str">
        <f>IF(BD_Soumission!$U234&gt;0,(BD_Soumission!$X234-BD_Soumission!$W234)*24,"")</f>
        <v/>
      </c>
      <c r="Z234" s="264"/>
      <c r="AA234" s="290" t="str">
        <f>IF(BD_Soumission!$U234&gt;0,BD_Soumission!$Z234*BD_Soumission!$Y234,"")</f>
        <v/>
      </c>
      <c r="AB234" s="285"/>
      <c r="AC234" s="273"/>
      <c r="AD234" s="273"/>
      <c r="AE234" s="273"/>
      <c r="AF234" s="273"/>
      <c r="AG234" s="273"/>
      <c r="AH234" s="125"/>
      <c r="AI234" s="273"/>
      <c r="AJ234" s="285"/>
      <c r="AK234" s="273"/>
      <c r="AL234" s="273"/>
      <c r="AM234" s="273"/>
      <c r="AN234" s="273"/>
      <c r="AO234" s="273"/>
      <c r="AP234" s="125"/>
      <c r="AQ234" s="290">
        <f>IF(BD_Soumission!$AK234&gt;0,IF(BD_Soumission!$AL234&gt;0,BD_Soumission!$AO234*BD_Soumission!$AL234*BD_Soumission!$AP234,BD_Soumission!$AO234*BD_Soumission!$AP234),0)</f>
        <v>0</v>
      </c>
      <c r="AR234" s="285"/>
      <c r="AS234" s="273"/>
      <c r="AT234" s="273"/>
      <c r="AU234" s="273"/>
      <c r="AV234" s="273"/>
      <c r="AW234" s="273"/>
      <c r="AX234" s="125"/>
      <c r="AY234" s="290">
        <f>IF(BD_Soumission!$AS234&gt;0,IF(BD_Soumission!$AT234&gt;0,BD_Soumission!$AW234*BD_Soumission!$AT234*BD_Soumission!$AX234,BD_Soumission!$AW234*BD_Soumission!$AX234),0)</f>
        <v>0</v>
      </c>
      <c r="AZ234" s="285"/>
      <c r="BA234" s="273"/>
      <c r="BB234" s="273"/>
      <c r="BC234" s="273"/>
      <c r="BD234" s="273"/>
      <c r="BE234" s="273"/>
      <c r="BF234" s="125"/>
      <c r="BG234" s="290">
        <f>IF(BD_Soumission!$BA234&gt;0,IF(BD_Soumission!$BB234&gt;0,BD_Soumission!$BE234*BD_Soumission!$BB234*BD_Soumission!$BF234,BD_Soumission!$BE234*BD_Soumission!$BF234),0)</f>
        <v>0</v>
      </c>
      <c r="BH234" s="285"/>
      <c r="BI234" s="273"/>
      <c r="BJ234" s="273"/>
      <c r="BK234" s="273"/>
      <c r="BL234" s="273"/>
      <c r="BM234" s="273" t="str">
        <f>IF(BD_Soumission!$BI234&gt;0,(BD_Soumission!$BL234-BD_Soumission!$BK234)*24,"")</f>
        <v/>
      </c>
      <c r="BN234" s="125"/>
      <c r="BO234" s="290">
        <f>IF(BD_Soumission!$BI234&gt;0,IF(BD_Soumission!$BJ234&gt;0,BD_Soumission!$BM234*BD_Soumission!$BJ234*BD_Soumission!$BN234,BD_Soumission!$BM234*BD_Soumission!$BN234),0)</f>
        <v>0</v>
      </c>
      <c r="BP234" s="285"/>
      <c r="BQ234" s="273"/>
      <c r="BR234" s="273"/>
      <c r="BS234" s="273"/>
      <c r="BT234" s="273"/>
      <c r="BU234" s="273" t="str">
        <f>IF(BD_Soumission!$BQ234&gt;0,(BD_Soumission!$BT234-BD_Soumission!$BS234)*24,"")</f>
        <v/>
      </c>
      <c r="BV234" s="125"/>
      <c r="BW234" s="290" t="str">
        <f>IF(BD_Soumission!$BR234&gt;0,BD_Soumission!$BR234*BD_Soumission!$BU234*BD_Soumission!$BV234,IF(BD_Soumission!$BQ234&gt;0,BD_Soumission!$BU234*BD_Soumission!$BV234,""))</f>
        <v/>
      </c>
      <c r="BX234" s="285"/>
      <c r="BY234" s="273"/>
      <c r="BZ234" s="273"/>
      <c r="CA234" s="273"/>
      <c r="CB234" s="273"/>
      <c r="CC234" s="273" t="str">
        <f>IF(BD_Soumission!$BY234&gt;0,(BD_Soumission!$CB234-BD_Soumission!$CA234)*24,"")</f>
        <v/>
      </c>
      <c r="CD234" s="125"/>
      <c r="CE234" s="290" t="str">
        <f>IF(BD_Soumission!$BZ234&gt;0,BD_Soumission!$BZ234*BD_Soumission!$CC234*BD_Soumission!$CD234,IF(BD_Soumission!$BY234&gt;0,BD_Soumission!$CC234*BD_Soumission!$CD234,""))</f>
        <v/>
      </c>
      <c r="CF234" s="285"/>
      <c r="CG234" s="273"/>
      <c r="CH234" s="273"/>
      <c r="CI234" s="273"/>
      <c r="CJ234" s="273"/>
      <c r="CK234" s="273"/>
      <c r="CL234" s="125"/>
      <c r="CM234" s="290">
        <f>IF(BD_Soumission!$CG234&gt;0,IF(BD_Soumission!$CH234&gt;0,BD_Soumission!$CK234*BD_Soumission!$CH234*BD_Soumission!$CL234,BD_Soumission!$CK234*BD_Soumission!$CL234),0)</f>
        <v>0</v>
      </c>
      <c r="CN234" s="285"/>
      <c r="CO234" s="273"/>
      <c r="CP234" s="273"/>
      <c r="CQ234" s="273"/>
      <c r="CR234" s="273"/>
      <c r="CS234" s="273" t="str">
        <f>IF(BD_Soumission!$CO234&gt;0,(BD_Soumission!$CR234-BD_Soumission!$CQ234)*24,"")</f>
        <v/>
      </c>
      <c r="CT234" s="125"/>
      <c r="CU234" s="290">
        <f>IF(BD_Soumission!$CO234&gt;0,IF(BD_Soumission!$CP234&gt;0,BD_Soumission!$CS234*BD_Soumission!$CP234*BD_Soumission!$CT234,BD_Soumission!$CS234*BD_Soumission!$CT234),0)</f>
        <v>0</v>
      </c>
      <c r="CV234" s="285"/>
      <c r="CW234" s="273"/>
      <c r="CX234" s="273"/>
      <c r="CY234" s="273"/>
      <c r="CZ234" s="273"/>
      <c r="DA234" s="273" t="str">
        <f>IF(BD_Soumission!$CW234&gt;0,(BD_Soumission!$CZ234-BD_Soumission!$CY234)*24,"")</f>
        <v/>
      </c>
      <c r="DB234" s="125"/>
      <c r="DC234" s="290">
        <f>IF(BD_Soumission!$CW234&gt;0,IF(BD_Soumission!$CX234&gt;0,BD_Soumission!$DA234*BD_Soumission!$CX234*BD_Soumission!$DB234,BD_Soumission!$DA234*BD_Soumission!$DB234),0)</f>
        <v>0</v>
      </c>
      <c r="DD234" s="285"/>
      <c r="DE234" s="273"/>
      <c r="DF234" s="273"/>
      <c r="DG234" s="273"/>
      <c r="DH234" s="273"/>
      <c r="DI234" s="273" t="str">
        <f>IF(BD_Soumission!$DE234&gt;0,(BD_Soumission!$DH234-BD_Soumission!$DG234)*24,"")</f>
        <v/>
      </c>
      <c r="DJ234" s="125"/>
      <c r="DK234" s="290">
        <f>IF(BD_Soumission!$DE234&gt;0,IF(BD_Soumission!$DF234&gt;0,BD_Soumission!$DI234*BD_Soumission!$DF234*BD_Soumission!$DJ234,BD_Soumission!$DI234*BD_Soumission!$DJ234),0)</f>
        <v>0</v>
      </c>
      <c r="DL234" s="285"/>
      <c r="DM234" s="273"/>
      <c r="DN234" s="273"/>
      <c r="DO234" s="273"/>
      <c r="DP234" s="273"/>
      <c r="DQ234" s="273" t="str">
        <f>IF(BD_Soumission!$DM234&gt;0,(BD_Soumission!$DP234-BD_Soumission!$DO234)*24,"")</f>
        <v/>
      </c>
      <c r="DR234" s="125"/>
      <c r="DS234" s="290">
        <f>IF(BD_Soumission!$DM234&gt;0,IF(BD_Soumission!$DN234&gt;0,BD_Soumission!$DQ234*BD_Soumission!$DN234*BD_Soumission!$DR234,BD_Soumission!$DQ234*BD_Soumission!$DR234),0)</f>
        <v>0</v>
      </c>
      <c r="DT234" s="285"/>
      <c r="DU234" s="273"/>
      <c r="DV234" s="273"/>
      <c r="DW234" s="273"/>
      <c r="DX234" s="273"/>
      <c r="DY234" s="273" t="str">
        <f>IF(BD_Soumission!$DU234&gt;0,(BD_Soumission!$DX234-BD_Soumission!$DW234)*24,"")</f>
        <v/>
      </c>
      <c r="DZ234" s="125"/>
      <c r="EA234" s="290">
        <f>IF(BD_Soumission!$DU234&gt;0,IF(BD_Soumission!$DV234&gt;0,BD_Soumission!$DY234*BD_Soumission!$DV234*BD_Soumission!$DZ234,BD_Soumission!$DY234*BD_Soumission!$DZ234),0)</f>
        <v>0</v>
      </c>
      <c r="EB234" s="273"/>
      <c r="EC234" s="273"/>
      <c r="ED234" s="273"/>
      <c r="EE234" s="290">
        <f>BD_Soumission!$ED234*BD_Soumission!$EC234</f>
        <v>0</v>
      </c>
      <c r="EF234" s="273"/>
      <c r="EG234" s="273"/>
      <c r="EH234" s="273"/>
      <c r="EI234" s="290">
        <f>BD_Soumission!$EH234*BD_Soumission!$EG234</f>
        <v>0</v>
      </c>
      <c r="EJ234" s="273"/>
      <c r="EK234" s="273"/>
      <c r="EL234" s="273"/>
      <c r="EM234" s="290">
        <f>BD_Soumission!$EL234*BD_Soumission!$EK234</f>
        <v>0</v>
      </c>
      <c r="EN234" s="273"/>
      <c r="EO234" s="273"/>
      <c r="EP234" s="273"/>
      <c r="EQ234" s="290">
        <f>BD_Soumission!$EP234*BD_Soumission!$EO234</f>
        <v>0</v>
      </c>
      <c r="ER234" s="273"/>
      <c r="ES234" s="273"/>
      <c r="ET234" s="273"/>
      <c r="EU234" s="273"/>
      <c r="EV234" s="273"/>
      <c r="EW234" s="290">
        <f>BD_Soumission!$EU234*0.09975</f>
        <v>0</v>
      </c>
      <c r="EX234" s="273"/>
      <c r="EY234" s="292" t="e">
        <f>VLOOKUP(BD_Soumission!$C234,Tableau12[],9,FALSE)</f>
        <v>#N/A</v>
      </c>
      <c r="EZ234" s="273"/>
    </row>
    <row r="235" spans="1:156" ht="18.75">
      <c r="D235" s="75"/>
      <c r="E235" t="e">
        <f>VLOOKUP(BD_Soumission!$C235,Tableau12[],6,FALSE)</f>
        <v>#N/A</v>
      </c>
      <c r="F235" t="e">
        <f>VLOOKUP(BD_Soumission!$C235,Tableau12[],93,FALSE)</f>
        <v>#N/A</v>
      </c>
      <c r="G235" t="e">
        <f>VLOOKUP(BD_Soumission!$C235,Tableau12[],2,FALSE)</f>
        <v>#N/A</v>
      </c>
      <c r="H235" t="e">
        <f>VLOOKUP(BD_Soumission!$G235,Tableau_client[],2,FALSE)</f>
        <v>#N/A</v>
      </c>
      <c r="I235" t="e">
        <f>VLOOKUP(BD_Soumission!$G235,Tableau_client[],3,FALSE)</f>
        <v>#N/A</v>
      </c>
      <c r="J235" t="e">
        <f>VLOOKUP(BD_Soumission!$G235,Tableau_client[],4,FALSE)</f>
        <v>#N/A</v>
      </c>
      <c r="K235" t="e">
        <f>VLOOKUP(BD_Soumission!$G235,Tableau_client[],6,FALSE)</f>
        <v>#N/A</v>
      </c>
      <c r="L235" t="e">
        <f>VLOOKUP(BD_Soumission!$C235,Tableau12[],44,FALSE)</f>
        <v>#N/A</v>
      </c>
      <c r="M235" t="e">
        <f>VLOOKUP(BD_Soumission!$C235,Tableau12[],45,FALSE)</f>
        <v>#N/A</v>
      </c>
      <c r="N235" t="e">
        <f>VLOOKUP(BD_Soumission!$G235,Tableau_client[],5,FALSE)</f>
        <v>#N/A</v>
      </c>
      <c r="O235" t="e">
        <f>VLOOKUP(BD_Soumission!$G235,Tableau_client[],7,FALSE)</f>
        <v>#N/A</v>
      </c>
      <c r="P235" t="e">
        <f>VLOOKUP(BD_Soumission!$C235,Tableau12[],7,FALSE)</f>
        <v>#N/A</v>
      </c>
      <c r="Q235" t="e">
        <f>VLOOKUP(BD_Soumission!$C235,Tableau12[],8,FALSE)</f>
        <v>#N/A</v>
      </c>
      <c r="R235" s="30"/>
      <c r="S235" t="e">
        <f>VLOOKUP(BD_Soumission!$C235,Tableau12[],3,FALSE)</f>
        <v>#N/A</v>
      </c>
      <c r="T235" s="75"/>
      <c r="Y235" t="str">
        <f>IF(BD_Soumission!$U235&gt;0,(BD_Soumission!$X235-BD_Soumission!$W235)*24,"")</f>
        <v/>
      </c>
      <c r="Z235" s="264"/>
      <c r="AA235" s="122" t="str">
        <f>IF(BD_Soumission!$U235&gt;0,BD_Soumission!$Z235*BD_Soumission!$Y235,"")</f>
        <v/>
      </c>
      <c r="AB235" s="75"/>
      <c r="AH235" s="125"/>
      <c r="AJ235" s="75"/>
      <c r="AP235" s="125"/>
      <c r="AQ235" s="122">
        <f>IF(BD_Soumission!$AK235&gt;0,IF(BD_Soumission!$AL235&gt;0,BD_Soumission!$AO235*BD_Soumission!$AL235*BD_Soumission!$AP235,BD_Soumission!$AO235*BD_Soumission!$AP235),0)</f>
        <v>0</v>
      </c>
      <c r="AR235" s="75"/>
      <c r="AX235" s="125"/>
      <c r="AY235" s="122">
        <f>IF(BD_Soumission!$AS235&gt;0,IF(BD_Soumission!$AT235&gt;0,BD_Soumission!$AW235*BD_Soumission!$AT235*BD_Soumission!$AX235,BD_Soumission!$AW235*BD_Soumission!$AX235),0)</f>
        <v>0</v>
      </c>
      <c r="AZ235" s="75"/>
      <c r="BF235" s="125"/>
      <c r="BG235" s="122">
        <f>IF(BD_Soumission!$BA235&gt;0,IF(BD_Soumission!$BB235&gt;0,BD_Soumission!$BE235*BD_Soumission!$BB235*BD_Soumission!$BF235,BD_Soumission!$BE235*BD_Soumission!$BF235),0)</f>
        <v>0</v>
      </c>
      <c r="BH235" s="75"/>
      <c r="BM235" t="str">
        <f>IF(BD_Soumission!$BI235&gt;0,(BD_Soumission!$BL235-BD_Soumission!$BK235)*24,"")</f>
        <v/>
      </c>
      <c r="BN235" s="125"/>
      <c r="BO235" s="122">
        <f>IF(BD_Soumission!$BI235&gt;0,IF(BD_Soumission!$BJ235&gt;0,BD_Soumission!$BM235*BD_Soumission!$BJ235*BD_Soumission!$BN235,BD_Soumission!$BM235*BD_Soumission!$BN235),0)</f>
        <v>0</v>
      </c>
      <c r="BP235" s="75"/>
      <c r="BU235" t="str">
        <f>IF(BD_Soumission!$BQ235&gt;0,(BD_Soumission!$BT235-BD_Soumission!$BS235)*24,"")</f>
        <v/>
      </c>
      <c r="BV235" s="125"/>
      <c r="BW235" s="122" t="str">
        <f>IF(BD_Soumission!$BR235&gt;0,BD_Soumission!$BR235*BD_Soumission!$BU235*BD_Soumission!$BV235,IF(BD_Soumission!$BQ235&gt;0,BD_Soumission!$BU235*BD_Soumission!$BV235,""))</f>
        <v/>
      </c>
      <c r="BX235" s="75"/>
      <c r="CC235" t="str">
        <f>IF(BD_Soumission!$BY235&gt;0,(BD_Soumission!$CB235-BD_Soumission!$CA235)*24,"")</f>
        <v/>
      </c>
      <c r="CD235" s="125"/>
      <c r="CE235" s="122" t="str">
        <f>IF(BD_Soumission!$BZ235&gt;0,BD_Soumission!$BZ235*BD_Soumission!$CC235*BD_Soumission!$CD235,IF(BD_Soumission!$BY235&gt;0,BD_Soumission!$CC235*BD_Soumission!$CD235,""))</f>
        <v/>
      </c>
      <c r="CF235" s="75"/>
      <c r="CL235" s="125"/>
      <c r="CM235" s="122">
        <f>IF(BD_Soumission!$CG235&gt;0,IF(BD_Soumission!$CH235&gt;0,BD_Soumission!$CK235*BD_Soumission!$CH235*BD_Soumission!$CL235,BD_Soumission!$CK235*BD_Soumission!$CL235),0)</f>
        <v>0</v>
      </c>
      <c r="CN235" s="75"/>
      <c r="CS235" t="str">
        <f>IF(BD_Soumission!$CO235&gt;0,(BD_Soumission!$CR235-BD_Soumission!$CQ235)*24,"")</f>
        <v/>
      </c>
      <c r="CT235" s="125"/>
      <c r="CU235" s="122">
        <f>IF(BD_Soumission!$CO235&gt;0,IF(BD_Soumission!$CP235&gt;0,BD_Soumission!$CS235*BD_Soumission!$CP235*BD_Soumission!$CT235,BD_Soumission!$CS235*BD_Soumission!$CT235),0)</f>
        <v>0</v>
      </c>
      <c r="CV235" s="75"/>
      <c r="DA235" t="str">
        <f>IF(BD_Soumission!$CW235&gt;0,(BD_Soumission!$CZ235-BD_Soumission!$CY235)*24,"")</f>
        <v/>
      </c>
      <c r="DB235" s="125"/>
      <c r="DC235" s="122">
        <f>IF(BD_Soumission!$CW235&gt;0,IF(BD_Soumission!$CX235&gt;0,BD_Soumission!$DA235*BD_Soumission!$CX235*BD_Soumission!$DB235,BD_Soumission!$DA235*BD_Soumission!$DB235),0)</f>
        <v>0</v>
      </c>
      <c r="DD235" s="75"/>
      <c r="DI235" t="str">
        <f>IF(BD_Soumission!$DE235&gt;0,(BD_Soumission!$DH235-BD_Soumission!$DG235)*24,"")</f>
        <v/>
      </c>
      <c r="DJ235" s="125"/>
      <c r="DK235" s="122">
        <f>IF(BD_Soumission!$DE235&gt;0,IF(BD_Soumission!$DF235&gt;0,BD_Soumission!$DI235*BD_Soumission!$DF235*BD_Soumission!$DJ235,BD_Soumission!$DI235*BD_Soumission!$DJ235),0)</f>
        <v>0</v>
      </c>
      <c r="DL235" s="75"/>
      <c r="DQ235" t="str">
        <f>IF(BD_Soumission!$DM235&gt;0,(BD_Soumission!$DP235-BD_Soumission!$DO235)*24,"")</f>
        <v/>
      </c>
      <c r="DR235" s="125"/>
      <c r="DS235" s="122">
        <f>IF(BD_Soumission!$DM235&gt;0,IF(BD_Soumission!$DN235&gt;0,BD_Soumission!$DQ235*BD_Soumission!$DN235*BD_Soumission!$DR235,BD_Soumission!$DQ235*BD_Soumission!$DR235),0)</f>
        <v>0</v>
      </c>
      <c r="DT235" s="75"/>
      <c r="DY235" t="str">
        <f>IF(BD_Soumission!$DU235&gt;0,(BD_Soumission!$DX235-BD_Soumission!$DW235)*24,"")</f>
        <v/>
      </c>
      <c r="DZ235" s="125"/>
      <c r="EA235" s="122">
        <f>IF(BD_Soumission!$DU235&gt;0,IF(BD_Soumission!$DV235&gt;0,BD_Soumission!$DY235*BD_Soumission!$DV235*BD_Soumission!$DZ235,BD_Soumission!$DY235*BD_Soumission!$DZ235),0)</f>
        <v>0</v>
      </c>
      <c r="EE235" s="122">
        <f>BD_Soumission!$ED235*BD_Soumission!$EC235</f>
        <v>0</v>
      </c>
      <c r="EI235" s="122">
        <f>BD_Soumission!$EH235*BD_Soumission!$EG235</f>
        <v>0</v>
      </c>
      <c r="EM235" s="122">
        <f>BD_Soumission!$EL235*BD_Soumission!$EK235</f>
        <v>0</v>
      </c>
      <c r="EQ235" s="122">
        <f>BD_Soumission!$EP235*BD_Soumission!$EO235</f>
        <v>0</v>
      </c>
      <c r="EW235" s="122">
        <f>BD_Soumission!$EU235*0.09975</f>
        <v>0</v>
      </c>
      <c r="EY235" s="47" t="e">
        <f>VLOOKUP(BD_Soumission!$C235,Tableau12[],9,FALSE)</f>
        <v>#N/A</v>
      </c>
    </row>
    <row r="236" spans="1:156" ht="18.75">
      <c r="A236" s="273"/>
      <c r="B236" s="273"/>
      <c r="C236" s="273"/>
      <c r="D236" s="285"/>
      <c r="E236" s="273" t="e">
        <f>VLOOKUP(BD_Soumission!$C236,Tableau12[],6,FALSE)</f>
        <v>#N/A</v>
      </c>
      <c r="F236" s="273" t="e">
        <f>VLOOKUP(BD_Soumission!$C236,Tableau12[],93,FALSE)</f>
        <v>#N/A</v>
      </c>
      <c r="G236" s="273" t="e">
        <f>VLOOKUP(BD_Soumission!$C236,Tableau12[],2,FALSE)</f>
        <v>#N/A</v>
      </c>
      <c r="H236" s="273" t="e">
        <f>VLOOKUP(BD_Soumission!$G236,Tableau_client[],2,FALSE)</f>
        <v>#N/A</v>
      </c>
      <c r="I236" s="273" t="e">
        <f>VLOOKUP(BD_Soumission!$G236,Tableau_client[],3,FALSE)</f>
        <v>#N/A</v>
      </c>
      <c r="J236" s="273" t="e">
        <f>VLOOKUP(BD_Soumission!$G236,Tableau_client[],4,FALSE)</f>
        <v>#N/A</v>
      </c>
      <c r="K236" s="273" t="e">
        <f>VLOOKUP(BD_Soumission!$G236,Tableau_client[],6,FALSE)</f>
        <v>#N/A</v>
      </c>
      <c r="L236" s="273" t="e">
        <f>VLOOKUP(BD_Soumission!$C236,Tableau12[],44,FALSE)</f>
        <v>#N/A</v>
      </c>
      <c r="M236" s="273" t="e">
        <f>VLOOKUP(BD_Soumission!$C236,Tableau12[],45,FALSE)</f>
        <v>#N/A</v>
      </c>
      <c r="N236" s="273" t="e">
        <f>VLOOKUP(BD_Soumission!$G236,Tableau_client[],5,FALSE)</f>
        <v>#N/A</v>
      </c>
      <c r="O236" s="273" t="e">
        <f>VLOOKUP(BD_Soumission!$G236,Tableau_client[],7,FALSE)</f>
        <v>#N/A</v>
      </c>
      <c r="P236" s="273" t="e">
        <f>VLOOKUP(BD_Soumission!$C236,Tableau12[],7,FALSE)</f>
        <v>#N/A</v>
      </c>
      <c r="Q236" s="273" t="e">
        <f>VLOOKUP(BD_Soumission!$C236,Tableau12[],8,FALSE)</f>
        <v>#N/A</v>
      </c>
      <c r="R236" s="286"/>
      <c r="S236" s="273" t="e">
        <f>VLOOKUP(BD_Soumission!$C236,Tableau12[],3,FALSE)</f>
        <v>#N/A</v>
      </c>
      <c r="T236" s="285"/>
      <c r="U236" s="273"/>
      <c r="V236" s="273"/>
      <c r="W236" s="273"/>
      <c r="X236" s="273"/>
      <c r="Y236" s="273" t="str">
        <f>IF(BD_Soumission!$U236&gt;0,(BD_Soumission!$X236-BD_Soumission!$W236)*24,"")</f>
        <v/>
      </c>
      <c r="Z236" s="264"/>
      <c r="AA236" s="290" t="str">
        <f>IF(BD_Soumission!$U236&gt;0,BD_Soumission!$Z236*BD_Soumission!$Y236,"")</f>
        <v/>
      </c>
      <c r="AB236" s="285"/>
      <c r="AC236" s="273"/>
      <c r="AD236" s="273"/>
      <c r="AE236" s="273"/>
      <c r="AF236" s="273"/>
      <c r="AG236" s="273"/>
      <c r="AH236" s="125"/>
      <c r="AI236" s="273"/>
      <c r="AJ236" s="285"/>
      <c r="AK236" s="273"/>
      <c r="AL236" s="273"/>
      <c r="AM236" s="273"/>
      <c r="AN236" s="273"/>
      <c r="AO236" s="273"/>
      <c r="AP236" s="125"/>
      <c r="AQ236" s="290">
        <f>IF(BD_Soumission!$AK236&gt;0,IF(BD_Soumission!$AL236&gt;0,BD_Soumission!$AO236*BD_Soumission!$AL236*BD_Soumission!$AP236,BD_Soumission!$AO236*BD_Soumission!$AP236),0)</f>
        <v>0</v>
      </c>
      <c r="AR236" s="285"/>
      <c r="AS236" s="273"/>
      <c r="AT236" s="273"/>
      <c r="AU236" s="273"/>
      <c r="AV236" s="273"/>
      <c r="AW236" s="273"/>
      <c r="AX236" s="125"/>
      <c r="AY236" s="290">
        <f>IF(BD_Soumission!$AS236&gt;0,IF(BD_Soumission!$AT236&gt;0,BD_Soumission!$AW236*BD_Soumission!$AT236*BD_Soumission!$AX236,BD_Soumission!$AW236*BD_Soumission!$AX236),0)</f>
        <v>0</v>
      </c>
      <c r="AZ236" s="285"/>
      <c r="BA236" s="273"/>
      <c r="BB236" s="273"/>
      <c r="BC236" s="273"/>
      <c r="BD236" s="273"/>
      <c r="BE236" s="273"/>
      <c r="BF236" s="125"/>
      <c r="BG236" s="290">
        <f>IF(BD_Soumission!$BA236&gt;0,IF(BD_Soumission!$BB236&gt;0,BD_Soumission!$BE236*BD_Soumission!$BB236*BD_Soumission!$BF236,BD_Soumission!$BE236*BD_Soumission!$BF236),0)</f>
        <v>0</v>
      </c>
      <c r="BH236" s="285"/>
      <c r="BI236" s="273"/>
      <c r="BJ236" s="273"/>
      <c r="BK236" s="273"/>
      <c r="BL236" s="273"/>
      <c r="BM236" s="273" t="str">
        <f>IF(BD_Soumission!$BI236&gt;0,(BD_Soumission!$BL236-BD_Soumission!$BK236)*24,"")</f>
        <v/>
      </c>
      <c r="BN236" s="125"/>
      <c r="BO236" s="290">
        <f>IF(BD_Soumission!$BI236&gt;0,IF(BD_Soumission!$BJ236&gt;0,BD_Soumission!$BM236*BD_Soumission!$BJ236*BD_Soumission!$BN236,BD_Soumission!$BM236*BD_Soumission!$BN236),0)</f>
        <v>0</v>
      </c>
      <c r="BP236" s="285"/>
      <c r="BQ236" s="273"/>
      <c r="BR236" s="273"/>
      <c r="BS236" s="273"/>
      <c r="BT236" s="273"/>
      <c r="BU236" s="273" t="str">
        <f>IF(BD_Soumission!$BQ236&gt;0,(BD_Soumission!$BT236-BD_Soumission!$BS236)*24,"")</f>
        <v/>
      </c>
      <c r="BV236" s="125"/>
      <c r="BW236" s="290" t="str">
        <f>IF(BD_Soumission!$BR236&gt;0,BD_Soumission!$BR236*BD_Soumission!$BU236*BD_Soumission!$BV236,IF(BD_Soumission!$BQ236&gt;0,BD_Soumission!$BU236*BD_Soumission!$BV236,""))</f>
        <v/>
      </c>
      <c r="BX236" s="285"/>
      <c r="BY236" s="273"/>
      <c r="BZ236" s="273"/>
      <c r="CA236" s="273"/>
      <c r="CB236" s="273"/>
      <c r="CC236" s="273" t="str">
        <f>IF(BD_Soumission!$BY236&gt;0,(BD_Soumission!$CB236-BD_Soumission!$CA236)*24,"")</f>
        <v/>
      </c>
      <c r="CD236" s="125"/>
      <c r="CE236" s="290" t="str">
        <f>IF(BD_Soumission!$BZ236&gt;0,BD_Soumission!$BZ236*BD_Soumission!$CC236*BD_Soumission!$CD236,IF(BD_Soumission!$BY236&gt;0,BD_Soumission!$CC236*BD_Soumission!$CD236,""))</f>
        <v/>
      </c>
      <c r="CF236" s="285"/>
      <c r="CG236" s="273"/>
      <c r="CH236" s="273"/>
      <c r="CI236" s="273"/>
      <c r="CJ236" s="273"/>
      <c r="CK236" s="273"/>
      <c r="CL236" s="125"/>
      <c r="CM236" s="290">
        <f>IF(BD_Soumission!$CG236&gt;0,IF(BD_Soumission!$CH236&gt;0,BD_Soumission!$CK236*BD_Soumission!$CH236*BD_Soumission!$CL236,BD_Soumission!$CK236*BD_Soumission!$CL236),0)</f>
        <v>0</v>
      </c>
      <c r="CN236" s="285"/>
      <c r="CO236" s="273"/>
      <c r="CP236" s="273"/>
      <c r="CQ236" s="273"/>
      <c r="CR236" s="273"/>
      <c r="CS236" s="273" t="str">
        <f>IF(BD_Soumission!$CO236&gt;0,(BD_Soumission!$CR236-BD_Soumission!$CQ236)*24,"")</f>
        <v/>
      </c>
      <c r="CT236" s="125"/>
      <c r="CU236" s="290">
        <f>IF(BD_Soumission!$CO236&gt;0,IF(BD_Soumission!$CP236&gt;0,BD_Soumission!$CS236*BD_Soumission!$CP236*BD_Soumission!$CT236,BD_Soumission!$CS236*BD_Soumission!$CT236),0)</f>
        <v>0</v>
      </c>
      <c r="CV236" s="285"/>
      <c r="CW236" s="273"/>
      <c r="CX236" s="273"/>
      <c r="CY236" s="273"/>
      <c r="CZ236" s="273"/>
      <c r="DA236" s="273" t="str">
        <f>IF(BD_Soumission!$CW236&gt;0,(BD_Soumission!$CZ236-BD_Soumission!$CY236)*24,"")</f>
        <v/>
      </c>
      <c r="DB236" s="125"/>
      <c r="DC236" s="290" t="str">
        <f>IF(BD_Soumission!$CX236&gt;0,BD_Soumission!$CX236*BD_Soumission!$DA236*BD_Soumission!$DB236,IF(BD_Soumission!$CW236&gt;0,BD_Soumission!$DA236*BD_Soumission!$DB236,""))</f>
        <v/>
      </c>
      <c r="DD236" s="285"/>
      <c r="DE236" s="273"/>
      <c r="DF236" s="273"/>
      <c r="DG236" s="273"/>
      <c r="DH236" s="273"/>
      <c r="DI236" s="273" t="str">
        <f>IF(BD_Soumission!$DE236&gt;0,(BD_Soumission!$DH236-BD_Soumission!$DG236)*24,"")</f>
        <v/>
      </c>
      <c r="DJ236" s="125"/>
      <c r="DK236" s="290">
        <f>IF(BD_Soumission!$DE236&gt;0,IF(BD_Soumission!$DF236&gt;0,BD_Soumission!$DI236*BD_Soumission!$DF236*BD_Soumission!$DJ236,BD_Soumission!$DI236*BD_Soumission!$DJ236),0)</f>
        <v>0</v>
      </c>
      <c r="DL236" s="285"/>
      <c r="DM236" s="273"/>
      <c r="DN236" s="273"/>
      <c r="DO236" s="273"/>
      <c r="DP236" s="273"/>
      <c r="DQ236" s="273" t="str">
        <f>IF(BD_Soumission!$DM236&gt;0,(BD_Soumission!$DP236-BD_Soumission!$DO236)*24,"")</f>
        <v/>
      </c>
      <c r="DR236" s="125"/>
      <c r="DS236" s="290">
        <f>IF(BD_Soumission!$DM236&gt;0,IF(BD_Soumission!$DN236&gt;0,BD_Soumission!$DQ236*BD_Soumission!$DN236*BD_Soumission!$DR236,BD_Soumission!$DQ236*BD_Soumission!$DR236),0)</f>
        <v>0</v>
      </c>
      <c r="DT236" s="285"/>
      <c r="DU236" s="273"/>
      <c r="DV236" s="273"/>
      <c r="DW236" s="273"/>
      <c r="DX236" s="273"/>
      <c r="DY236" s="273" t="str">
        <f>IF(BD_Soumission!$DU236&gt;0,(BD_Soumission!$DX236-BD_Soumission!$DW236)*24,"")</f>
        <v/>
      </c>
      <c r="DZ236" s="125"/>
      <c r="EA236" s="290">
        <f>IF(BD_Soumission!$DU236&gt;0,IF(BD_Soumission!$DV236&gt;0,BD_Soumission!$DY236*BD_Soumission!$DV236*BD_Soumission!$DZ236,BD_Soumission!$DY236*BD_Soumission!$DZ236),0)</f>
        <v>0</v>
      </c>
      <c r="EB236" s="273"/>
      <c r="EC236" s="273"/>
      <c r="ED236" s="273"/>
      <c r="EE236" s="290">
        <f>BD_Soumission!$ED236*BD_Soumission!$EC236</f>
        <v>0</v>
      </c>
      <c r="EF236" s="273"/>
      <c r="EG236" s="273"/>
      <c r="EH236" s="273"/>
      <c r="EI236" s="290">
        <f>BD_Soumission!$EH236*BD_Soumission!$EG236</f>
        <v>0</v>
      </c>
      <c r="EJ236" s="273"/>
      <c r="EK236" s="273"/>
      <c r="EL236" s="273"/>
      <c r="EM236" s="290">
        <f>BD_Soumission!$EL236*BD_Soumission!$EK236</f>
        <v>0</v>
      </c>
      <c r="EN236" s="273"/>
      <c r="EO236" s="273"/>
      <c r="EP236" s="273"/>
      <c r="EQ236" s="290">
        <f>BD_Soumission!$EP236*BD_Soumission!$EO236</f>
        <v>0</v>
      </c>
      <c r="ER236" s="273"/>
      <c r="ES236" s="273"/>
      <c r="ET236" s="273"/>
      <c r="EU236" s="273"/>
      <c r="EV236" s="273"/>
      <c r="EW236" s="290">
        <f>BD_Soumission!$EU236*0.09975</f>
        <v>0</v>
      </c>
      <c r="EX236" s="273"/>
      <c r="EY236" s="292" t="e">
        <f>VLOOKUP(BD_Soumission!$C236,Tableau12[],9,FALSE)</f>
        <v>#N/A</v>
      </c>
      <c r="EZ236" s="273"/>
    </row>
    <row r="237" spans="1:156" ht="18.75">
      <c r="D237" s="75"/>
      <c r="E237" t="e">
        <f>VLOOKUP(BD_Soumission!$C237,Tableau12[],6,FALSE)</f>
        <v>#N/A</v>
      </c>
      <c r="F237" t="e">
        <f>VLOOKUP(BD_Soumission!$C237,Tableau12[],93,FALSE)</f>
        <v>#N/A</v>
      </c>
      <c r="G237" t="e">
        <f>VLOOKUP(BD_Soumission!$C237,Tableau12[],2,FALSE)</f>
        <v>#N/A</v>
      </c>
      <c r="H237" t="e">
        <f>VLOOKUP(BD_Soumission!$G237,Tableau_client[],2,FALSE)</f>
        <v>#N/A</v>
      </c>
      <c r="I237" t="e">
        <f>VLOOKUP(BD_Soumission!$G237,Tableau_client[],3,FALSE)</f>
        <v>#N/A</v>
      </c>
      <c r="J237" t="e">
        <f>VLOOKUP(BD_Soumission!$G237,Tableau_client[],4,FALSE)</f>
        <v>#N/A</v>
      </c>
      <c r="K237" t="e">
        <f>VLOOKUP(BD_Soumission!$G237,Tableau_client[],6,FALSE)</f>
        <v>#N/A</v>
      </c>
      <c r="L237" t="e">
        <f>VLOOKUP(BD_Soumission!$C237,Tableau12[],44,FALSE)</f>
        <v>#N/A</v>
      </c>
      <c r="M237" t="e">
        <f>VLOOKUP(BD_Soumission!$C237,Tableau12[],45,FALSE)</f>
        <v>#N/A</v>
      </c>
      <c r="N237" t="e">
        <f>VLOOKUP(BD_Soumission!$G237,Tableau_client[],5,FALSE)</f>
        <v>#N/A</v>
      </c>
      <c r="O237" t="e">
        <f>VLOOKUP(BD_Soumission!$G237,Tableau_client[],7,FALSE)</f>
        <v>#N/A</v>
      </c>
      <c r="P237" t="e">
        <f>VLOOKUP(BD_Soumission!$C237,Tableau12[],7,FALSE)</f>
        <v>#N/A</v>
      </c>
      <c r="Q237" t="e">
        <f>VLOOKUP(BD_Soumission!$C237,Tableau12[],8,FALSE)</f>
        <v>#N/A</v>
      </c>
      <c r="R237" s="30"/>
      <c r="S237" t="e">
        <f>VLOOKUP(BD_Soumission!$C237,Tableau12[],3,FALSE)</f>
        <v>#N/A</v>
      </c>
      <c r="T237" s="75"/>
      <c r="Y237" t="str">
        <f>IF(BD_Soumission!$U237&gt;0,(BD_Soumission!$X237-BD_Soumission!$W237)*24,"")</f>
        <v/>
      </c>
      <c r="Z237" s="264"/>
      <c r="AA237" s="122" t="str">
        <f>IF(BD_Soumission!$U237&gt;0,BD_Soumission!$Z237*BD_Soumission!$Y237,"")</f>
        <v/>
      </c>
      <c r="AB237" s="75"/>
      <c r="AH237" s="125"/>
      <c r="AJ237" s="75"/>
      <c r="AP237" s="125"/>
      <c r="AQ237" s="122">
        <f>IF(BD_Soumission!$AK237&gt;0,IF(BD_Soumission!$AL237&gt;0,BD_Soumission!$AO237*BD_Soumission!$AL237*BD_Soumission!$AP237,BD_Soumission!$AO237*BD_Soumission!$AP237),0)</f>
        <v>0</v>
      </c>
      <c r="AR237" s="75"/>
      <c r="AX237" s="125"/>
      <c r="AY237" s="122">
        <f>IF(BD_Soumission!$AS237&gt;0,IF(BD_Soumission!$AT237&gt;0,BD_Soumission!$AW237*BD_Soumission!$AT237*BD_Soumission!$AX237,BD_Soumission!$AW237*BD_Soumission!$AX237),0)</f>
        <v>0</v>
      </c>
      <c r="AZ237" s="75"/>
      <c r="BF237" s="125"/>
      <c r="BG237" s="122">
        <f>IF(BD_Soumission!$BA237&gt;0,IF(BD_Soumission!$BB237&gt;0,BD_Soumission!$BE237*BD_Soumission!$BB237*BD_Soumission!$BF237,BD_Soumission!$BE237*BD_Soumission!$BF237),0)</f>
        <v>0</v>
      </c>
      <c r="BH237" s="75"/>
      <c r="BM237" t="str">
        <f>IF(BD_Soumission!$BI237&gt;0,(BD_Soumission!$BL237-BD_Soumission!$BK237)*24,"")</f>
        <v/>
      </c>
      <c r="BN237" s="125"/>
      <c r="BO237" s="122">
        <f>IF(BD_Soumission!$BI237&gt;0,IF(BD_Soumission!$BJ237&gt;0,BD_Soumission!$BM237*BD_Soumission!$BJ237*BD_Soumission!$BN237,BD_Soumission!$BM237*BD_Soumission!$BN237),0)</f>
        <v>0</v>
      </c>
      <c r="BP237" s="75"/>
      <c r="BU237" t="str">
        <f>IF(BD_Soumission!$BQ237&gt;0,(BD_Soumission!$BT237-BD_Soumission!$BS237)*24,"")</f>
        <v/>
      </c>
      <c r="BV237" s="125"/>
      <c r="BW237" s="122" t="str">
        <f>IF(BD_Soumission!$BR237&gt;0,BD_Soumission!$BR237*BD_Soumission!$BU237*BD_Soumission!$BV237,IF(BD_Soumission!$BQ237&gt;0,BD_Soumission!$BU237*BD_Soumission!$BV237,""))</f>
        <v/>
      </c>
      <c r="BX237" s="75"/>
      <c r="CC237" t="str">
        <f>IF(BD_Soumission!$BY237&gt;0,(BD_Soumission!$CB237-BD_Soumission!$CA237)*24,"")</f>
        <v/>
      </c>
      <c r="CD237" s="125"/>
      <c r="CE237" s="122" t="str">
        <f>IF(BD_Soumission!$BZ237&gt;0,BD_Soumission!$BZ237*BD_Soumission!$CC237*BD_Soumission!$CD237,IF(BD_Soumission!$BY237&gt;0,BD_Soumission!$CC237*BD_Soumission!$CD237,""))</f>
        <v/>
      </c>
      <c r="CF237" s="75"/>
      <c r="CL237" s="125"/>
      <c r="CM237" s="122">
        <f>IF(BD_Soumission!$CG237&gt;0,IF(BD_Soumission!$CH237&gt;0,BD_Soumission!$CK237*BD_Soumission!$CH237*BD_Soumission!$CL237,BD_Soumission!$CK237*BD_Soumission!$CL237),0)</f>
        <v>0</v>
      </c>
      <c r="CN237" s="75"/>
      <c r="CS237" t="str">
        <f>IF(BD_Soumission!$CO237&gt;0,(BD_Soumission!$CR237-BD_Soumission!$CQ237)*24,"")</f>
        <v/>
      </c>
      <c r="CT237" s="125"/>
      <c r="CU237" s="122">
        <f>IF(BD_Soumission!$CO237&gt;0,IF(BD_Soumission!$CP237&gt;0,BD_Soumission!$CS237*BD_Soumission!$CP237*BD_Soumission!$CT237,BD_Soumission!$CS237*BD_Soumission!$CT237),0)</f>
        <v>0</v>
      </c>
      <c r="CV237" s="75"/>
      <c r="DA237" t="str">
        <f>IF(BD_Soumission!$CW237&gt;0,(BD_Soumission!$CZ237-BD_Soumission!$CY237)*24,"")</f>
        <v/>
      </c>
      <c r="DB237" s="125"/>
      <c r="DC237" s="122" t="str">
        <f>IF(BD_Soumission!$CX237&gt;0,BD_Soumission!$CX237*BD_Soumission!$DA237*BD_Soumission!$DB237,IF(BD_Soumission!$CW237&gt;0,BD_Soumission!$DA237*BD_Soumission!$DB237,""))</f>
        <v/>
      </c>
      <c r="DD237" s="75"/>
      <c r="DI237" t="str">
        <f>IF(BD_Soumission!$DE237&gt;0,(BD_Soumission!$DH237-BD_Soumission!$DG237)*24,"")</f>
        <v/>
      </c>
      <c r="DJ237" s="125"/>
      <c r="DK237" s="122">
        <f>IF(BD_Soumission!$DE237&gt;0,IF(BD_Soumission!$DF237&gt;0,BD_Soumission!$DI237*BD_Soumission!$DF237*BD_Soumission!$DJ237,BD_Soumission!$DI237*BD_Soumission!$DJ237),0)</f>
        <v>0</v>
      </c>
      <c r="DL237" s="75"/>
      <c r="DQ237" t="str">
        <f>IF(BD_Soumission!$DM237&gt;0,(BD_Soumission!$DP237-BD_Soumission!$DO237)*24,"")</f>
        <v/>
      </c>
      <c r="DR237" s="125"/>
      <c r="DS237" s="122">
        <f>IF(BD_Soumission!$DM237&gt;0,IF(BD_Soumission!$DN237&gt;0,BD_Soumission!$DQ237*BD_Soumission!$DN237*BD_Soumission!$DR237,BD_Soumission!$DQ237*BD_Soumission!$DR237),0)</f>
        <v>0</v>
      </c>
      <c r="DT237" s="75"/>
      <c r="DY237" t="str">
        <f>IF(BD_Soumission!$DU237&gt;0,(BD_Soumission!$DX237-BD_Soumission!$DW237)*24,"")</f>
        <v/>
      </c>
      <c r="DZ237" s="125"/>
      <c r="EA237" s="122">
        <f>IF(BD_Soumission!$DU237&gt;0,IF(BD_Soumission!$DV237&gt;0,BD_Soumission!$DY237*BD_Soumission!$DV237*BD_Soumission!$DZ237,BD_Soumission!$DY237*BD_Soumission!$DZ237),0)</f>
        <v>0</v>
      </c>
      <c r="EE237" s="122">
        <f>BD_Soumission!$ED237*BD_Soumission!$EC237</f>
        <v>0</v>
      </c>
      <c r="EI237" s="122">
        <f>BD_Soumission!$EH237*BD_Soumission!$EG237</f>
        <v>0</v>
      </c>
      <c r="EM237" s="122">
        <f>BD_Soumission!$EL237*BD_Soumission!$EK237</f>
        <v>0</v>
      </c>
      <c r="EQ237" s="122">
        <f>BD_Soumission!$EP237*BD_Soumission!$EO237</f>
        <v>0</v>
      </c>
      <c r="EW237" s="122">
        <f>BD_Soumission!$EU237*0.09975</f>
        <v>0</v>
      </c>
      <c r="EY237" s="47" t="e">
        <f>VLOOKUP(BD_Soumission!$C237,Tableau12[],9,FALSE)</f>
        <v>#N/A</v>
      </c>
    </row>
    <row r="238" spans="1:156" ht="18.75">
      <c r="A238" s="273"/>
      <c r="B238" s="273"/>
      <c r="C238" s="273"/>
      <c r="D238" s="285"/>
      <c r="E238" s="273" t="e">
        <f>VLOOKUP(BD_Soumission!$C238,Tableau12[],6,FALSE)</f>
        <v>#N/A</v>
      </c>
      <c r="F238" s="273" t="e">
        <f>VLOOKUP(BD_Soumission!$C238,Tableau12[],93,FALSE)</f>
        <v>#N/A</v>
      </c>
      <c r="G238" s="273" t="e">
        <f>VLOOKUP(BD_Soumission!$C238,Tableau12[],2,FALSE)</f>
        <v>#N/A</v>
      </c>
      <c r="H238" s="273" t="e">
        <f>VLOOKUP(BD_Soumission!$G238,Tableau_client[],2,FALSE)</f>
        <v>#N/A</v>
      </c>
      <c r="I238" s="273" t="e">
        <f>VLOOKUP(BD_Soumission!$G238,Tableau_client[],3,FALSE)</f>
        <v>#N/A</v>
      </c>
      <c r="J238" s="273" t="e">
        <f>VLOOKUP(BD_Soumission!$G238,Tableau_client[],4,FALSE)</f>
        <v>#N/A</v>
      </c>
      <c r="K238" s="273" t="e">
        <f>VLOOKUP(BD_Soumission!$G238,Tableau_client[],6,FALSE)</f>
        <v>#N/A</v>
      </c>
      <c r="L238" s="273" t="e">
        <f>VLOOKUP(BD_Soumission!$C238,Tableau12[],44,FALSE)</f>
        <v>#N/A</v>
      </c>
      <c r="M238" s="273" t="e">
        <f>VLOOKUP(BD_Soumission!$C238,Tableau12[],45,FALSE)</f>
        <v>#N/A</v>
      </c>
      <c r="N238" s="273" t="e">
        <f>VLOOKUP(BD_Soumission!$G238,Tableau_client[],5,FALSE)</f>
        <v>#N/A</v>
      </c>
      <c r="O238" s="273" t="e">
        <f>VLOOKUP(BD_Soumission!$G238,Tableau_client[],7,FALSE)</f>
        <v>#N/A</v>
      </c>
      <c r="P238" s="273" t="e">
        <f>VLOOKUP(BD_Soumission!$C238,Tableau12[],7,FALSE)</f>
        <v>#N/A</v>
      </c>
      <c r="Q238" s="273" t="e">
        <f>VLOOKUP(BD_Soumission!$C238,Tableau12[],8,FALSE)</f>
        <v>#N/A</v>
      </c>
      <c r="R238" s="286"/>
      <c r="S238" s="273" t="e">
        <f>VLOOKUP(BD_Soumission!$C238,Tableau12[],3,FALSE)</f>
        <v>#N/A</v>
      </c>
      <c r="T238" s="285"/>
      <c r="U238" s="273"/>
      <c r="V238" s="273"/>
      <c r="W238" s="273"/>
      <c r="X238" s="273"/>
      <c r="Y238" s="273" t="str">
        <f>IF(BD_Soumission!$U238&gt;0,(BD_Soumission!$X238-BD_Soumission!$W238)*24,"")</f>
        <v/>
      </c>
      <c r="Z238" s="264"/>
      <c r="AA238" s="290" t="str">
        <f>IF(BD_Soumission!$U238&gt;0,BD_Soumission!$Z238*BD_Soumission!$Y238,"")</f>
        <v/>
      </c>
      <c r="AB238" s="285"/>
      <c r="AC238" s="273"/>
      <c r="AD238" s="273"/>
      <c r="AE238" s="273"/>
      <c r="AF238" s="273"/>
      <c r="AG238" s="273"/>
      <c r="AH238" s="125"/>
      <c r="AI238" s="273"/>
      <c r="AJ238" s="285"/>
      <c r="AK238" s="273"/>
      <c r="AL238" s="273"/>
      <c r="AM238" s="273"/>
      <c r="AN238" s="273"/>
      <c r="AO238" s="273"/>
      <c r="AP238" s="125"/>
      <c r="AQ238" s="290">
        <f>IF(BD_Soumission!$AK238&gt;0,IF(BD_Soumission!$AL238&gt;0,BD_Soumission!$AO238*BD_Soumission!$AL238*BD_Soumission!$AP238,BD_Soumission!$AO238*BD_Soumission!$AP238),0)</f>
        <v>0</v>
      </c>
      <c r="AR238" s="285"/>
      <c r="AS238" s="273"/>
      <c r="AT238" s="273"/>
      <c r="AU238" s="273"/>
      <c r="AV238" s="273"/>
      <c r="AW238" s="273"/>
      <c r="AX238" s="125"/>
      <c r="AY238" s="290">
        <f>IF(BD_Soumission!$AS238&gt;0,IF(BD_Soumission!$AT238&gt;0,BD_Soumission!$AW238*BD_Soumission!$AT238*BD_Soumission!$AX238,BD_Soumission!$AW238*BD_Soumission!$AX238),0)</f>
        <v>0</v>
      </c>
      <c r="AZ238" s="285"/>
      <c r="BA238" s="273"/>
      <c r="BB238" s="273"/>
      <c r="BC238" s="273"/>
      <c r="BD238" s="273"/>
      <c r="BE238" s="273"/>
      <c r="BF238" s="125"/>
      <c r="BG238" s="290">
        <f>IF(BD_Soumission!$BA238&gt;0,IF(BD_Soumission!$BB238&gt;0,BD_Soumission!$BE238*BD_Soumission!$BB238*BD_Soumission!$BF238,BD_Soumission!$BE238*BD_Soumission!$BF238),0)</f>
        <v>0</v>
      </c>
      <c r="BH238" s="285"/>
      <c r="BI238" s="273"/>
      <c r="BJ238" s="273"/>
      <c r="BK238" s="273"/>
      <c r="BL238" s="273"/>
      <c r="BM238" s="273" t="str">
        <f>IF(BD_Soumission!$BI238&gt;0,(BD_Soumission!$BL238-BD_Soumission!$BK238)*24,"")</f>
        <v/>
      </c>
      <c r="BN238" s="125"/>
      <c r="BO238" s="290">
        <f>IF(BD_Soumission!$BI238&gt;0,IF(BD_Soumission!$BJ238&gt;0,BD_Soumission!$BM238*BD_Soumission!$BJ238*BD_Soumission!$BN238,BD_Soumission!$BM238*BD_Soumission!$BN238),0)</f>
        <v>0</v>
      </c>
      <c r="BP238" s="285"/>
      <c r="BQ238" s="273"/>
      <c r="BR238" s="273"/>
      <c r="BS238" s="273"/>
      <c r="BT238" s="273"/>
      <c r="BU238" s="273" t="str">
        <f>IF(BD_Soumission!$BQ238&gt;0,(BD_Soumission!$BT238-BD_Soumission!$BS238)*24,"")</f>
        <v/>
      </c>
      <c r="BV238" s="125"/>
      <c r="BW238" s="290" t="str">
        <f>IF(BD_Soumission!$BR238&gt;0,BD_Soumission!$BR238*BD_Soumission!$BU238*BD_Soumission!$BV238,IF(BD_Soumission!$BQ238&gt;0,BD_Soumission!$BU238*BD_Soumission!$BV238,""))</f>
        <v/>
      </c>
      <c r="BX238" s="285"/>
      <c r="BY238" s="273"/>
      <c r="BZ238" s="273"/>
      <c r="CA238" s="273"/>
      <c r="CB238" s="273"/>
      <c r="CC238" s="273" t="str">
        <f>IF(BD_Soumission!$BY238&gt;0,(BD_Soumission!$CB238-BD_Soumission!$CA238)*24,"")</f>
        <v/>
      </c>
      <c r="CD238" s="125"/>
      <c r="CE238" s="290" t="str">
        <f>IF(BD_Soumission!$BZ238&gt;0,BD_Soumission!$BZ238*BD_Soumission!$CC238*BD_Soumission!$CD238,IF(BD_Soumission!$BY238&gt;0,BD_Soumission!$CC238*BD_Soumission!$CD238,""))</f>
        <v/>
      </c>
      <c r="CF238" s="285"/>
      <c r="CG238" s="273"/>
      <c r="CH238" s="273"/>
      <c r="CI238" s="273"/>
      <c r="CJ238" s="273"/>
      <c r="CK238" s="273"/>
      <c r="CL238" s="125"/>
      <c r="CM238" s="290">
        <f>IF(BD_Soumission!$CG238&gt;0,IF(BD_Soumission!$CH238&gt;0,BD_Soumission!$CK238*BD_Soumission!$CH238*BD_Soumission!$CL238,BD_Soumission!$CK238*BD_Soumission!$CL238),0)</f>
        <v>0</v>
      </c>
      <c r="CN238" s="285"/>
      <c r="CO238" s="273"/>
      <c r="CP238" s="273"/>
      <c r="CQ238" s="273"/>
      <c r="CR238" s="273"/>
      <c r="CS238" s="273" t="str">
        <f>IF(BD_Soumission!$CO238&gt;0,(BD_Soumission!$CR238-BD_Soumission!$CQ238)*24,"")</f>
        <v/>
      </c>
      <c r="CT238" s="125"/>
      <c r="CU238" s="290">
        <f>IF(BD_Soumission!$CO238&gt;0,IF(BD_Soumission!$CP238&gt;0,BD_Soumission!$CS238*BD_Soumission!$CP238*BD_Soumission!$CT238,BD_Soumission!$CS238*BD_Soumission!$CT238),0)</f>
        <v>0</v>
      </c>
      <c r="CV238" s="285"/>
      <c r="CW238" s="273"/>
      <c r="CX238" s="273"/>
      <c r="CY238" s="273"/>
      <c r="CZ238" s="273"/>
      <c r="DA238" s="273" t="str">
        <f>IF(BD_Soumission!$CW238&gt;0,(BD_Soumission!$CZ238-BD_Soumission!$CY238)*24,"")</f>
        <v/>
      </c>
      <c r="DB238" s="125"/>
      <c r="DC238" s="290" t="str">
        <f>IF(BD_Soumission!$CX238&gt;0,BD_Soumission!$CX238*BD_Soumission!$DA238*BD_Soumission!$DB238,IF(BD_Soumission!$CW238&gt;0,BD_Soumission!$DA238*BD_Soumission!$DB238,""))</f>
        <v/>
      </c>
      <c r="DD238" s="285"/>
      <c r="DE238" s="273"/>
      <c r="DF238" s="273"/>
      <c r="DG238" s="273"/>
      <c r="DH238" s="273"/>
      <c r="DI238" s="273" t="str">
        <f>IF(BD_Soumission!$DE238&gt;0,(BD_Soumission!$DH238-BD_Soumission!$DG238)*24,"")</f>
        <v/>
      </c>
      <c r="DJ238" s="125"/>
      <c r="DK238" s="290">
        <f>IF(BD_Soumission!$DE238&gt;0,IF(BD_Soumission!$DF238&gt;0,BD_Soumission!$DI238*BD_Soumission!$DF238*BD_Soumission!$DJ238,BD_Soumission!$DI238*BD_Soumission!$DJ238),0)</f>
        <v>0</v>
      </c>
      <c r="DL238" s="285"/>
      <c r="DM238" s="273"/>
      <c r="DN238" s="273"/>
      <c r="DO238" s="273"/>
      <c r="DP238" s="273"/>
      <c r="DQ238" s="273" t="str">
        <f>IF(BD_Soumission!$DM238&gt;0,(BD_Soumission!$DP238-BD_Soumission!$DO238)*24,"")</f>
        <v/>
      </c>
      <c r="DR238" s="125"/>
      <c r="DS238" s="290">
        <f>IF(BD_Soumission!$DM238&gt;0,IF(BD_Soumission!$DN238&gt;0,BD_Soumission!$DQ238*BD_Soumission!$DN238*BD_Soumission!$DR238,BD_Soumission!$DQ238*BD_Soumission!$DR238),0)</f>
        <v>0</v>
      </c>
      <c r="DT238" s="285"/>
      <c r="DU238" s="273"/>
      <c r="DV238" s="273"/>
      <c r="DW238" s="273"/>
      <c r="DX238" s="273"/>
      <c r="DY238" s="273" t="str">
        <f>IF(BD_Soumission!$DU238&gt;0,(BD_Soumission!$DX238-BD_Soumission!$DW238)*24,"")</f>
        <v/>
      </c>
      <c r="DZ238" s="125"/>
      <c r="EA238" s="290">
        <f>IF(BD_Soumission!$DU238&gt;0,IF(BD_Soumission!$DV238&gt;0,BD_Soumission!$DY238*BD_Soumission!$DV238*BD_Soumission!$DZ238,BD_Soumission!$DY238*BD_Soumission!$DZ238),0)</f>
        <v>0</v>
      </c>
      <c r="EB238" s="273"/>
      <c r="EC238" s="273"/>
      <c r="ED238" s="273"/>
      <c r="EE238" s="290">
        <f>BD_Soumission!$ED238*BD_Soumission!$EC238</f>
        <v>0</v>
      </c>
      <c r="EF238" s="273"/>
      <c r="EG238" s="273"/>
      <c r="EH238" s="273"/>
      <c r="EI238" s="290">
        <f>BD_Soumission!$EH238*BD_Soumission!$EG238</f>
        <v>0</v>
      </c>
      <c r="EJ238" s="273"/>
      <c r="EK238" s="273"/>
      <c r="EL238" s="273"/>
      <c r="EM238" s="290">
        <f>BD_Soumission!$EL238*BD_Soumission!$EK238</f>
        <v>0</v>
      </c>
      <c r="EN238" s="273"/>
      <c r="EO238" s="273"/>
      <c r="EP238" s="273"/>
      <c r="EQ238" s="290">
        <f>BD_Soumission!$EP238*BD_Soumission!$EO238</f>
        <v>0</v>
      </c>
      <c r="ER238" s="273"/>
      <c r="ES238" s="273"/>
      <c r="ET238" s="273"/>
      <c r="EU238" s="273"/>
      <c r="EV238" s="273"/>
      <c r="EW238" s="290">
        <f>BD_Soumission!$EU238*0.09975</f>
        <v>0</v>
      </c>
      <c r="EX238" s="273"/>
      <c r="EY238" s="292" t="e">
        <f>VLOOKUP(BD_Soumission!$C238,Tableau12[],9,FALSE)</f>
        <v>#N/A</v>
      </c>
      <c r="EZ238" s="273"/>
    </row>
    <row r="239" spans="1:156" ht="18.75">
      <c r="D239" s="75"/>
      <c r="E239" t="e">
        <f>VLOOKUP(BD_Soumission!$C239,Tableau12[],6,FALSE)</f>
        <v>#N/A</v>
      </c>
      <c r="F239" t="e">
        <f>VLOOKUP(BD_Soumission!$C239,Tableau12[],93,FALSE)</f>
        <v>#N/A</v>
      </c>
      <c r="G239" t="e">
        <f>VLOOKUP(BD_Soumission!$C239,Tableau12[],2,FALSE)</f>
        <v>#N/A</v>
      </c>
      <c r="H239" t="e">
        <f>VLOOKUP(BD_Soumission!$G239,Tableau_client[],2,FALSE)</f>
        <v>#N/A</v>
      </c>
      <c r="I239" t="e">
        <f>VLOOKUP(BD_Soumission!$G239,Tableau_client[],3,FALSE)</f>
        <v>#N/A</v>
      </c>
      <c r="J239" t="e">
        <f>VLOOKUP(BD_Soumission!$G239,Tableau_client[],4,FALSE)</f>
        <v>#N/A</v>
      </c>
      <c r="K239" t="e">
        <f>VLOOKUP(BD_Soumission!$G239,Tableau_client[],6,FALSE)</f>
        <v>#N/A</v>
      </c>
      <c r="L239" t="e">
        <f>VLOOKUP(BD_Soumission!$C239,Tableau12[],44,FALSE)</f>
        <v>#N/A</v>
      </c>
      <c r="M239" t="e">
        <f>VLOOKUP(BD_Soumission!$C239,Tableau12[],45,FALSE)</f>
        <v>#N/A</v>
      </c>
      <c r="N239" t="e">
        <f>VLOOKUP(BD_Soumission!$G239,Tableau_client[],5,FALSE)</f>
        <v>#N/A</v>
      </c>
      <c r="O239" t="e">
        <f>VLOOKUP(BD_Soumission!$G239,Tableau_client[],7,FALSE)</f>
        <v>#N/A</v>
      </c>
      <c r="P239" t="e">
        <f>VLOOKUP(BD_Soumission!$C239,Tableau12[],7,FALSE)</f>
        <v>#N/A</v>
      </c>
      <c r="Q239" t="e">
        <f>VLOOKUP(BD_Soumission!$C239,Tableau12[],8,FALSE)</f>
        <v>#N/A</v>
      </c>
      <c r="R239" s="30"/>
      <c r="S239" t="e">
        <f>VLOOKUP(BD_Soumission!$C239,Tableau12[],3,FALSE)</f>
        <v>#N/A</v>
      </c>
      <c r="T239" s="75"/>
      <c r="Y239" t="str">
        <f>IF(BD_Soumission!$U239&gt;0,(BD_Soumission!$X239-BD_Soumission!$W239)*24,"")</f>
        <v/>
      </c>
      <c r="Z239" s="264"/>
      <c r="AA239" s="122" t="str">
        <f>IF(BD_Soumission!$U239&gt;0,BD_Soumission!$Z239*BD_Soumission!$Y239,"")</f>
        <v/>
      </c>
      <c r="AB239" s="75"/>
      <c r="AH239" s="125"/>
      <c r="AJ239" s="75"/>
      <c r="AP239" s="125"/>
      <c r="AQ239" s="122">
        <f>IF(BD_Soumission!$AK239&gt;0,IF(BD_Soumission!$AL239&gt;0,BD_Soumission!$AO239*BD_Soumission!$AL239*BD_Soumission!$AP239,BD_Soumission!$AO239*BD_Soumission!$AP239),0)</f>
        <v>0</v>
      </c>
      <c r="AR239" s="75"/>
      <c r="AX239" s="125"/>
      <c r="AY239" s="122">
        <f>IF(BD_Soumission!$AS239&gt;0,IF(BD_Soumission!$AT239&gt;0,BD_Soumission!$AW239*BD_Soumission!$AT239*BD_Soumission!$AX239,BD_Soumission!$AW239*BD_Soumission!$AX239),0)</f>
        <v>0</v>
      </c>
      <c r="AZ239" s="75"/>
      <c r="BF239" s="125"/>
      <c r="BG239" s="122">
        <f>IF(BD_Soumission!$BA239&gt;0,IF(BD_Soumission!$BB239&gt;0,BD_Soumission!$BE239*BD_Soumission!$BB239*BD_Soumission!$BF239,BD_Soumission!$BE239*BD_Soumission!$BF239),0)</f>
        <v>0</v>
      </c>
      <c r="BH239" s="75"/>
      <c r="BM239" t="str">
        <f>IF(BD_Soumission!$BI239&gt;0,(BD_Soumission!$BL239-BD_Soumission!$BK239)*24,"")</f>
        <v/>
      </c>
      <c r="BN239" s="125"/>
      <c r="BO239" s="122">
        <f>IF(BD_Soumission!$BI239&gt;0,IF(BD_Soumission!$BJ239&gt;0,BD_Soumission!$BM239*BD_Soumission!$BJ239*BD_Soumission!$BN239,BD_Soumission!$BM239*BD_Soumission!$BN239),0)</f>
        <v>0</v>
      </c>
      <c r="BP239" s="75"/>
      <c r="BV239" s="125"/>
      <c r="BW239" s="122" t="str">
        <f>IF(BD_Soumission!$BR239&gt;0,BD_Soumission!$BR239*BD_Soumission!$BU239*BD_Soumission!$BV239,IF(BD_Soumission!$BQ239&gt;0,BD_Soumission!$BU239*BD_Soumission!$BV239,""))</f>
        <v/>
      </c>
      <c r="BX239" s="75"/>
      <c r="CC239" t="str">
        <f>IF(BD_Soumission!$BY239&gt;0,(BD_Soumission!$CB239-BD_Soumission!$CA239)*24,"")</f>
        <v/>
      </c>
      <c r="CD239" s="125"/>
      <c r="CE239" s="122" t="str">
        <f>IF(BD_Soumission!$BZ239&gt;0,BD_Soumission!$BZ239*BD_Soumission!$CC239*BD_Soumission!$CD239,IF(BD_Soumission!$BY239&gt;0,BD_Soumission!$CC239*BD_Soumission!$CD239,""))</f>
        <v/>
      </c>
      <c r="CF239" s="75"/>
      <c r="CL239" s="125"/>
      <c r="CM239" s="122">
        <f>IF(BD_Soumission!$CG239&gt;0,IF(BD_Soumission!$CH239&gt;0,BD_Soumission!$CK239*BD_Soumission!$CH239*BD_Soumission!$CL239,BD_Soumission!$CK239*BD_Soumission!$CL239),0)</f>
        <v>0</v>
      </c>
      <c r="CN239" s="75"/>
      <c r="CS239" t="str">
        <f>IF(BD_Soumission!$CO239&gt;0,(BD_Soumission!$CR239-BD_Soumission!$CQ239)*24,"")</f>
        <v/>
      </c>
      <c r="CT239" s="125"/>
      <c r="CU239" s="122">
        <f>IF(BD_Soumission!$CO239&gt;0,IF(BD_Soumission!$CP239&gt;0,BD_Soumission!$CS239*BD_Soumission!$CP239*BD_Soumission!$CT239,BD_Soumission!$CS239*BD_Soumission!$CT239),0)</f>
        <v>0</v>
      </c>
      <c r="CV239" s="75"/>
      <c r="DA239" t="str">
        <f>IF(BD_Soumission!$CW239&gt;0,(BD_Soumission!$CZ239-BD_Soumission!$CY239)*24,"")</f>
        <v/>
      </c>
      <c r="DB239" s="125"/>
      <c r="DC239" s="122" t="str">
        <f>IF(BD_Soumission!$CX239&gt;0,BD_Soumission!$CX239*BD_Soumission!$DA239*BD_Soumission!$DB239,IF(BD_Soumission!$CW239&gt;0,BD_Soumission!$DA239*BD_Soumission!$DB239,""))</f>
        <v/>
      </c>
      <c r="DD239" s="75"/>
      <c r="DI239" t="str">
        <f>IF(BD_Soumission!$DE239&gt;0,(BD_Soumission!$DH239-BD_Soumission!$DG239)*24,"")</f>
        <v/>
      </c>
      <c r="DJ239" s="125"/>
      <c r="DK239" s="122">
        <f>IF(BD_Soumission!$DE239&gt;0,IF(BD_Soumission!$DF239&gt;0,BD_Soumission!$DI239*BD_Soumission!$DF239*BD_Soumission!$DJ239,BD_Soumission!$DI239*BD_Soumission!$DJ239),0)</f>
        <v>0</v>
      </c>
      <c r="DL239" s="75"/>
      <c r="DQ239" t="str">
        <f>IF(BD_Soumission!$DM239&gt;0,(BD_Soumission!$DP239-BD_Soumission!$DO239)*24,"")</f>
        <v/>
      </c>
      <c r="DR239" s="125"/>
      <c r="DS239" s="122">
        <f>IF(BD_Soumission!$DM239&gt;0,IF(BD_Soumission!$DN239&gt;0,BD_Soumission!$DQ239*BD_Soumission!$DN239*BD_Soumission!$DR239,BD_Soumission!$DQ239*BD_Soumission!$DR239),0)</f>
        <v>0</v>
      </c>
      <c r="DT239" s="75"/>
      <c r="DY239" t="str">
        <f>IF(BD_Soumission!$DU239&gt;0,(BD_Soumission!$DX239-BD_Soumission!$DW239)*24,"")</f>
        <v/>
      </c>
      <c r="DZ239" s="125"/>
      <c r="EA239" s="122">
        <f>IF(BD_Soumission!$DU239&gt;0,IF(BD_Soumission!$DV239&gt;0,BD_Soumission!$DY239*BD_Soumission!$DV239*BD_Soumission!$DZ239,BD_Soumission!$DY239*BD_Soumission!$DZ239),0)</f>
        <v>0</v>
      </c>
      <c r="EE239" s="122">
        <f>BD_Soumission!$ED239*BD_Soumission!$EC239</f>
        <v>0</v>
      </c>
      <c r="EI239" s="122">
        <f>BD_Soumission!$EH239*BD_Soumission!$EG239</f>
        <v>0</v>
      </c>
      <c r="EM239" s="122">
        <f>BD_Soumission!$EL239*BD_Soumission!$EK239</f>
        <v>0</v>
      </c>
      <c r="EQ239" s="122">
        <f>BD_Soumission!$EP239*BD_Soumission!$EO239</f>
        <v>0</v>
      </c>
      <c r="EW239" s="122">
        <f>BD_Soumission!$EU239*0.09975</f>
        <v>0</v>
      </c>
      <c r="EY239" s="47" t="e">
        <f>VLOOKUP(BD_Soumission!$C239,Tableau12[],9,FALSE)</f>
        <v>#N/A</v>
      </c>
    </row>
    <row r="240" spans="1:156" ht="18.75">
      <c r="A240" s="273"/>
      <c r="B240" s="273"/>
      <c r="C240" s="273"/>
      <c r="D240" s="285"/>
      <c r="E240" s="273" t="e">
        <f>VLOOKUP(BD_Soumission!$C240,Tableau12[],6,FALSE)</f>
        <v>#N/A</v>
      </c>
      <c r="F240" s="273" t="e">
        <f>VLOOKUP(BD_Soumission!$C240,Tableau12[],93,FALSE)</f>
        <v>#N/A</v>
      </c>
      <c r="G240" s="273" t="e">
        <f>VLOOKUP(BD_Soumission!$C240,Tableau12[],2,FALSE)</f>
        <v>#N/A</v>
      </c>
      <c r="H240" s="273" t="e">
        <f>VLOOKUP(BD_Soumission!$G240,Tableau_client[],2,FALSE)</f>
        <v>#N/A</v>
      </c>
      <c r="I240" s="273" t="e">
        <f>VLOOKUP(BD_Soumission!$G240,Tableau_client[],3,FALSE)</f>
        <v>#N/A</v>
      </c>
      <c r="J240" s="273" t="e">
        <f>VLOOKUP(BD_Soumission!$G240,Tableau_client[],4,FALSE)</f>
        <v>#N/A</v>
      </c>
      <c r="K240" s="273" t="e">
        <f>VLOOKUP(BD_Soumission!$G240,Tableau_client[],6,FALSE)</f>
        <v>#N/A</v>
      </c>
      <c r="L240" s="273" t="e">
        <f>VLOOKUP(BD_Soumission!$C240,Tableau12[],44,FALSE)</f>
        <v>#N/A</v>
      </c>
      <c r="M240" s="273" t="e">
        <f>VLOOKUP(BD_Soumission!$C240,Tableau12[],45,FALSE)</f>
        <v>#N/A</v>
      </c>
      <c r="N240" s="273" t="e">
        <f>VLOOKUP(BD_Soumission!$G240,Tableau_client[],5,FALSE)</f>
        <v>#N/A</v>
      </c>
      <c r="O240" s="273" t="e">
        <f>VLOOKUP(BD_Soumission!$G240,Tableau_client[],7,FALSE)</f>
        <v>#N/A</v>
      </c>
      <c r="P240" s="273" t="e">
        <f>VLOOKUP(BD_Soumission!$C240,Tableau12[],7,FALSE)</f>
        <v>#N/A</v>
      </c>
      <c r="Q240" s="273" t="e">
        <f>VLOOKUP(BD_Soumission!$C240,Tableau12[],8,FALSE)</f>
        <v>#N/A</v>
      </c>
      <c r="R240" s="286"/>
      <c r="S240" s="273" t="e">
        <f>VLOOKUP(BD_Soumission!$C240,Tableau12[],3,FALSE)</f>
        <v>#N/A</v>
      </c>
      <c r="T240" s="285"/>
      <c r="U240" s="273"/>
      <c r="V240" s="273"/>
      <c r="W240" s="273"/>
      <c r="X240" s="273"/>
      <c r="Y240" s="273" t="str">
        <f>IF(BD_Soumission!$U240&gt;0,(BD_Soumission!$X240-BD_Soumission!$W240)*24,"")</f>
        <v/>
      </c>
      <c r="Z240" s="264"/>
      <c r="AA240" s="290" t="str">
        <f>IF(BD_Soumission!$U240&gt;0,BD_Soumission!$Z240*BD_Soumission!$Y240,"")</f>
        <v/>
      </c>
      <c r="AB240" s="285"/>
      <c r="AC240" s="273"/>
      <c r="AD240" s="273"/>
      <c r="AE240" s="273"/>
      <c r="AF240" s="273"/>
      <c r="AG240" s="273"/>
      <c r="AH240" s="125"/>
      <c r="AI240" s="273"/>
      <c r="AJ240" s="285"/>
      <c r="AK240" s="273"/>
      <c r="AL240" s="273"/>
      <c r="AM240" s="273"/>
      <c r="AN240" s="273"/>
      <c r="AO240" s="273"/>
      <c r="AP240" s="125"/>
      <c r="AQ240" s="290">
        <f>IF(BD_Soumission!$AK240&gt;0,IF(BD_Soumission!$AL240&gt;0,BD_Soumission!$AO240*BD_Soumission!$AL240*BD_Soumission!$AP240,BD_Soumission!$AO240*BD_Soumission!$AP240),0)</f>
        <v>0</v>
      </c>
      <c r="AR240" s="285"/>
      <c r="AS240" s="273"/>
      <c r="AT240" s="273"/>
      <c r="AU240" s="273"/>
      <c r="AV240" s="273"/>
      <c r="AW240" s="273"/>
      <c r="AX240" s="125"/>
      <c r="AY240" s="290">
        <f>IF(BD_Soumission!$AS240&gt;0,IF(BD_Soumission!$AT240&gt;0,BD_Soumission!$AW240*BD_Soumission!$AT240*BD_Soumission!$AX240,BD_Soumission!$AW240*BD_Soumission!$AX240),0)</f>
        <v>0</v>
      </c>
      <c r="AZ240" s="285"/>
      <c r="BA240" s="273"/>
      <c r="BB240" s="273"/>
      <c r="BC240" s="273"/>
      <c r="BD240" s="273"/>
      <c r="BE240" s="273"/>
      <c r="BF240" s="125"/>
      <c r="BG240" s="290">
        <f>IF(BD_Soumission!$BA240&gt;0,IF(BD_Soumission!$BB240&gt;0,BD_Soumission!$BE240*BD_Soumission!$BB240*BD_Soumission!$BF240,BD_Soumission!$BE240*BD_Soumission!$BF240),0)</f>
        <v>0</v>
      </c>
      <c r="BH240" s="285"/>
      <c r="BI240" s="273"/>
      <c r="BJ240" s="273"/>
      <c r="BK240" s="273"/>
      <c r="BL240" s="273"/>
      <c r="BM240" s="273" t="str">
        <f>IF(BD_Soumission!$BI240&gt;0,(BD_Soumission!$BL240-BD_Soumission!$BK240)*24,"")</f>
        <v/>
      </c>
      <c r="BN240" s="125"/>
      <c r="BO240" s="290">
        <f>IF(BD_Soumission!$BI240&gt;0,IF(BD_Soumission!$BJ240&gt;0,BD_Soumission!$BM240*BD_Soumission!$BJ240*BD_Soumission!$BN240,BD_Soumission!$BM240*BD_Soumission!$BN240),0)</f>
        <v>0</v>
      </c>
      <c r="BP240" s="285"/>
      <c r="BQ240" s="273"/>
      <c r="BR240" s="273"/>
      <c r="BS240" s="273"/>
      <c r="BT240" s="273"/>
      <c r="BU240" s="273"/>
      <c r="BV240" s="125"/>
      <c r="BW240" s="290" t="str">
        <f>IF(BD_Soumission!$BR240&gt;0,BD_Soumission!$BR240*BD_Soumission!$BU240*BD_Soumission!$BV240,IF(BD_Soumission!$BQ240&gt;0,BD_Soumission!$BU240*BD_Soumission!$BV240,""))</f>
        <v/>
      </c>
      <c r="BX240" s="285"/>
      <c r="BY240" s="273"/>
      <c r="BZ240" s="273"/>
      <c r="CA240" s="273"/>
      <c r="CB240" s="273"/>
      <c r="CC240" s="273" t="str">
        <f>IF(BD_Soumission!$BY240&gt;0,(BD_Soumission!$CB240-BD_Soumission!$CA240)*24,"")</f>
        <v/>
      </c>
      <c r="CD240" s="125"/>
      <c r="CE240" s="290" t="str">
        <f>IF(BD_Soumission!$BZ240&gt;0,BD_Soumission!$BZ240*BD_Soumission!$CC240*BD_Soumission!$CD240,IF(BD_Soumission!$BY240&gt;0,BD_Soumission!$CC240*BD_Soumission!$CD240,""))</f>
        <v/>
      </c>
      <c r="CF240" s="285"/>
      <c r="CG240" s="273"/>
      <c r="CH240" s="273"/>
      <c r="CI240" s="273"/>
      <c r="CJ240" s="273"/>
      <c r="CK240" s="273"/>
      <c r="CL240" s="125"/>
      <c r="CM240" s="290">
        <f>IF(BD_Soumission!$CG240&gt;0,IF(BD_Soumission!$CH240&gt;0,BD_Soumission!$CK240*BD_Soumission!$CH240*BD_Soumission!$CL240,BD_Soumission!$CK240*BD_Soumission!$CL240),0)</f>
        <v>0</v>
      </c>
      <c r="CN240" s="285"/>
      <c r="CO240" s="273"/>
      <c r="CP240" s="273"/>
      <c r="CQ240" s="273"/>
      <c r="CR240" s="273"/>
      <c r="CS240" s="273" t="str">
        <f>IF(BD_Soumission!$CO240&gt;0,(BD_Soumission!$CR240-BD_Soumission!$CQ240)*24,"")</f>
        <v/>
      </c>
      <c r="CT240" s="125"/>
      <c r="CU240" s="290">
        <f>IF(BD_Soumission!$CO240&gt;0,IF(BD_Soumission!$CP240&gt;0,BD_Soumission!$CS240*BD_Soumission!$CP240*BD_Soumission!$CT240,BD_Soumission!$CS240*BD_Soumission!$CT240),0)</f>
        <v>0</v>
      </c>
      <c r="CV240" s="285"/>
      <c r="CW240" s="273"/>
      <c r="CX240" s="273"/>
      <c r="CY240" s="273"/>
      <c r="CZ240" s="273"/>
      <c r="DA240" s="273"/>
      <c r="DB240" s="125"/>
      <c r="DC240" s="290" t="str">
        <f>IF(BD_Soumission!$CX240&gt;0,BD_Soumission!$CX240*BD_Soumission!$DA240*BD_Soumission!$DB240,IF(BD_Soumission!$CW240&gt;0,BD_Soumission!$DA240*BD_Soumission!$DB240,""))</f>
        <v/>
      </c>
      <c r="DD240" s="285"/>
      <c r="DE240" s="273"/>
      <c r="DF240" s="273"/>
      <c r="DG240" s="273"/>
      <c r="DH240" s="273"/>
      <c r="DI240" s="273" t="str">
        <f>IF(BD_Soumission!$DE240&gt;0,(BD_Soumission!$DH240-BD_Soumission!$DG240)*24,"")</f>
        <v/>
      </c>
      <c r="DJ240" s="125"/>
      <c r="DK240" s="290">
        <f>IF(BD_Soumission!$DE240&gt;0,IF(BD_Soumission!$DF240&gt;0,BD_Soumission!$DI240*BD_Soumission!$DF240*BD_Soumission!$DJ240,BD_Soumission!$DI240*BD_Soumission!$DJ240),0)</f>
        <v>0</v>
      </c>
      <c r="DL240" s="285"/>
      <c r="DM240" s="273"/>
      <c r="DN240" s="273"/>
      <c r="DO240" s="273"/>
      <c r="DP240" s="273"/>
      <c r="DQ240" s="273" t="str">
        <f>IF(BD_Soumission!$DM240&gt;0,(BD_Soumission!$DP240-BD_Soumission!$DO240)*24,"")</f>
        <v/>
      </c>
      <c r="DR240" s="125"/>
      <c r="DS240" s="290">
        <f>IF(BD_Soumission!$DM240&gt;0,IF(BD_Soumission!$DN240&gt;0,BD_Soumission!$DQ240*BD_Soumission!$DN240*BD_Soumission!$DR240,BD_Soumission!$DQ240*BD_Soumission!$DR240),0)</f>
        <v>0</v>
      </c>
      <c r="DT240" s="285"/>
      <c r="DU240" s="273"/>
      <c r="DV240" s="273"/>
      <c r="DW240" s="273"/>
      <c r="DX240" s="273"/>
      <c r="DY240" s="273" t="str">
        <f>IF(BD_Soumission!$DU240&gt;0,(BD_Soumission!$DX240-BD_Soumission!$DW240)*24,"")</f>
        <v/>
      </c>
      <c r="DZ240" s="125"/>
      <c r="EA240" s="290">
        <f>IF(BD_Soumission!$DU240&gt;0,IF(BD_Soumission!$DV240&gt;0,BD_Soumission!$DY240*BD_Soumission!$DV240*BD_Soumission!$DZ240,BD_Soumission!$DY240*BD_Soumission!$DZ240),0)</f>
        <v>0</v>
      </c>
      <c r="EB240" s="273"/>
      <c r="EC240" s="273"/>
      <c r="ED240" s="273"/>
      <c r="EE240" s="290">
        <f>BD_Soumission!$ED240*BD_Soumission!$EC240</f>
        <v>0</v>
      </c>
      <c r="EF240" s="273"/>
      <c r="EG240" s="273"/>
      <c r="EH240" s="273"/>
      <c r="EI240" s="290">
        <f>BD_Soumission!$EH240*BD_Soumission!$EG240</f>
        <v>0</v>
      </c>
      <c r="EJ240" s="273"/>
      <c r="EK240" s="273"/>
      <c r="EL240" s="273"/>
      <c r="EM240" s="290">
        <f>BD_Soumission!$EL240*BD_Soumission!$EK240</f>
        <v>0</v>
      </c>
      <c r="EN240" s="273"/>
      <c r="EO240" s="273"/>
      <c r="EP240" s="273"/>
      <c r="EQ240" s="290">
        <f>BD_Soumission!$EP240*BD_Soumission!$EO240</f>
        <v>0</v>
      </c>
      <c r="ER240" s="273"/>
      <c r="ES240" s="273"/>
      <c r="ET240" s="273"/>
      <c r="EU240" s="273"/>
      <c r="EV240" s="273"/>
      <c r="EW240" s="290">
        <f>BD_Soumission!$EU240*0.09975</f>
        <v>0</v>
      </c>
      <c r="EX240" s="273"/>
      <c r="EY240" s="292" t="e">
        <f>VLOOKUP(BD_Soumission!$C240,Tableau12[],9,FALSE)</f>
        <v>#N/A</v>
      </c>
      <c r="EZ240" s="273"/>
    </row>
    <row r="241" spans="1:156" ht="18.75">
      <c r="D241" s="75"/>
      <c r="E241" t="e">
        <f>VLOOKUP(BD_Soumission!$C241,Tableau12[],6,FALSE)</f>
        <v>#N/A</v>
      </c>
      <c r="F241" t="e">
        <f>VLOOKUP(BD_Soumission!$C241,Tableau12[],93,FALSE)</f>
        <v>#N/A</v>
      </c>
      <c r="G241" t="e">
        <f>VLOOKUP(BD_Soumission!$C241,Tableau12[],2,FALSE)</f>
        <v>#N/A</v>
      </c>
      <c r="H241" t="e">
        <f>VLOOKUP(BD_Soumission!$G241,Tableau_client[],2,FALSE)</f>
        <v>#N/A</v>
      </c>
      <c r="I241" t="e">
        <f>VLOOKUP(BD_Soumission!$G241,Tableau_client[],3,FALSE)</f>
        <v>#N/A</v>
      </c>
      <c r="J241" t="e">
        <f>VLOOKUP(BD_Soumission!$G241,Tableau_client[],4,FALSE)</f>
        <v>#N/A</v>
      </c>
      <c r="K241" t="e">
        <f>VLOOKUP(BD_Soumission!$G241,Tableau_client[],6,FALSE)</f>
        <v>#N/A</v>
      </c>
      <c r="L241" t="e">
        <f>VLOOKUP(BD_Soumission!$C241,Tableau12[],44,FALSE)</f>
        <v>#N/A</v>
      </c>
      <c r="M241" t="e">
        <f>VLOOKUP(BD_Soumission!$C241,Tableau12[],45,FALSE)</f>
        <v>#N/A</v>
      </c>
      <c r="N241" t="e">
        <f>VLOOKUP(BD_Soumission!$G241,Tableau_client[],5,FALSE)</f>
        <v>#N/A</v>
      </c>
      <c r="O241" t="e">
        <f>VLOOKUP(BD_Soumission!$G241,Tableau_client[],7,FALSE)</f>
        <v>#N/A</v>
      </c>
      <c r="P241" t="e">
        <f>VLOOKUP(BD_Soumission!$C241,Tableau12[],7,FALSE)</f>
        <v>#N/A</v>
      </c>
      <c r="Q241" t="e">
        <f>VLOOKUP(BD_Soumission!$C241,Tableau12[],8,FALSE)</f>
        <v>#N/A</v>
      </c>
      <c r="R241" s="30"/>
      <c r="S241" t="e">
        <f>VLOOKUP(BD_Soumission!$C241,Tableau12[],3,FALSE)</f>
        <v>#N/A</v>
      </c>
      <c r="T241" s="75"/>
      <c r="Y241" t="str">
        <f>IF(BD_Soumission!$U241&gt;0,(BD_Soumission!$X241-BD_Soumission!$W241)*24,"")</f>
        <v/>
      </c>
      <c r="Z241" s="264"/>
      <c r="AA241" s="122" t="str">
        <f>IF(BD_Soumission!$U241&gt;0,BD_Soumission!$Z241*BD_Soumission!$Y241,"")</f>
        <v/>
      </c>
      <c r="AB241" s="75"/>
      <c r="AH241" s="125"/>
      <c r="AJ241" s="75"/>
      <c r="AP241" s="125"/>
      <c r="AQ241" s="122">
        <f>IF(BD_Soumission!$AK241&gt;0,IF(BD_Soumission!$AL241&gt;0,BD_Soumission!$AO241*BD_Soumission!$AL241*BD_Soumission!$AP241,BD_Soumission!$AO241*BD_Soumission!$AP241),0)</f>
        <v>0</v>
      </c>
      <c r="AR241" s="75"/>
      <c r="AX241" s="125"/>
      <c r="AY241" s="122">
        <f>IF(BD_Soumission!$AS241&gt;0,IF(BD_Soumission!$AT241&gt;0,BD_Soumission!$AW241*BD_Soumission!$AT241*BD_Soumission!$AX241,BD_Soumission!$AW241*BD_Soumission!$AX241),0)</f>
        <v>0</v>
      </c>
      <c r="AZ241" s="75"/>
      <c r="BF241" s="125"/>
      <c r="BG241" s="122">
        <f>IF(BD_Soumission!$BA241&gt;0,IF(BD_Soumission!$BB241&gt;0,BD_Soumission!$BE241*BD_Soumission!$BB241*BD_Soumission!$BF241,BD_Soumission!$BE241*BD_Soumission!$BF241),0)</f>
        <v>0</v>
      </c>
      <c r="BH241" s="75"/>
      <c r="BM241" t="str">
        <f>IF(BD_Soumission!$BI241&gt;0,(BD_Soumission!$BL241-BD_Soumission!$BK241)*24,"")</f>
        <v/>
      </c>
      <c r="BN241" s="125"/>
      <c r="BO241" s="122">
        <f>IF(BD_Soumission!$BI241&gt;0,IF(BD_Soumission!$BJ241&gt;0,BD_Soumission!$BM241*BD_Soumission!$BJ241*BD_Soumission!$BN241,BD_Soumission!$BM241*BD_Soumission!$BN241),0)</f>
        <v>0</v>
      </c>
      <c r="BP241" s="75"/>
      <c r="BV241" s="125"/>
      <c r="BW241" s="122" t="str">
        <f>IF(BD_Soumission!$BR241&gt;0,BD_Soumission!$BR241*BD_Soumission!$BU241*BD_Soumission!$BV241,IF(BD_Soumission!$BQ241&gt;0,BD_Soumission!$BU241*BD_Soumission!$BV241,""))</f>
        <v/>
      </c>
      <c r="BX241" s="75"/>
      <c r="CC241" t="str">
        <f>IF(BD_Soumission!$BY241&gt;0,(BD_Soumission!$CB241-BD_Soumission!$CA241)*24,"")</f>
        <v/>
      </c>
      <c r="CD241" s="125"/>
      <c r="CE241" s="122" t="str">
        <f>IF(BD_Soumission!$BZ241&gt;0,BD_Soumission!$BZ241*BD_Soumission!$CC241*BD_Soumission!$CD241,IF(BD_Soumission!$BY241&gt;0,BD_Soumission!$CC241*BD_Soumission!$CD241,""))</f>
        <v/>
      </c>
      <c r="CF241" s="75"/>
      <c r="CL241" s="125"/>
      <c r="CM241" s="122">
        <f>IF(BD_Soumission!$CG241&gt;0,IF(BD_Soumission!$CH241&gt;0,BD_Soumission!$CK241*BD_Soumission!$CH241*BD_Soumission!$CL241,BD_Soumission!$CK241*BD_Soumission!$CL241),0)</f>
        <v>0</v>
      </c>
      <c r="CN241" s="75"/>
      <c r="CS241" t="str">
        <f>IF(BD_Soumission!$CO241&gt;0,(BD_Soumission!$CR241-BD_Soumission!$CQ241)*24,"")</f>
        <v/>
      </c>
      <c r="CT241" s="125"/>
      <c r="CU241" s="122">
        <f>IF(BD_Soumission!$CO241&gt;0,IF(BD_Soumission!$CP241&gt;0,BD_Soumission!$CS241*BD_Soumission!$CP241*BD_Soumission!$CT241,BD_Soumission!$CS241*BD_Soumission!$CT241),0)</f>
        <v>0</v>
      </c>
      <c r="CV241" s="75"/>
      <c r="DB241" s="125"/>
      <c r="DC241" s="122" t="str">
        <f>IF(BD_Soumission!$CX241&gt;0,BD_Soumission!$CX241*BD_Soumission!$DA241*BD_Soumission!$DB241,IF(BD_Soumission!$CW241&gt;0,BD_Soumission!$DA241*BD_Soumission!$DB241,""))</f>
        <v/>
      </c>
      <c r="DD241" s="75"/>
      <c r="DI241" t="str">
        <f>IF(BD_Soumission!$DE241&gt;0,(BD_Soumission!$DH241-BD_Soumission!$DG241)*24,"")</f>
        <v/>
      </c>
      <c r="DJ241" s="125"/>
      <c r="DK241" s="122">
        <f>IF(BD_Soumission!$DE241&gt;0,IF(BD_Soumission!$DF241&gt;0,BD_Soumission!$DI241*BD_Soumission!$DF241*BD_Soumission!$DJ241,BD_Soumission!$DI241*BD_Soumission!$DJ241),0)</f>
        <v>0</v>
      </c>
      <c r="DL241" s="75"/>
      <c r="DQ241" t="str">
        <f>IF(BD_Soumission!$DM241&gt;0,(BD_Soumission!$DP241-BD_Soumission!$DO241)*24,"")</f>
        <v/>
      </c>
      <c r="DR241" s="125"/>
      <c r="DS241" s="122">
        <f>IF(BD_Soumission!$DM241&gt;0,IF(BD_Soumission!$DN241&gt;0,BD_Soumission!$DQ241*BD_Soumission!$DN241*BD_Soumission!$DR241,BD_Soumission!$DQ241*BD_Soumission!$DR241),0)</f>
        <v>0</v>
      </c>
      <c r="DT241" s="75"/>
      <c r="DY241" t="str">
        <f>IF(BD_Soumission!$DU241&gt;0,(BD_Soumission!$DX241-BD_Soumission!$DW241)*24,"")</f>
        <v/>
      </c>
      <c r="DZ241" s="125"/>
      <c r="EA241" s="122">
        <f>IF(BD_Soumission!$DU241&gt;0,IF(BD_Soumission!$DV241&gt;0,BD_Soumission!$DY241*BD_Soumission!$DV241*BD_Soumission!$DZ241,BD_Soumission!$DY241*BD_Soumission!$DZ241),0)</f>
        <v>0</v>
      </c>
      <c r="EE241" s="122">
        <f>BD_Soumission!$ED241*BD_Soumission!$EC241</f>
        <v>0</v>
      </c>
      <c r="EI241" s="122">
        <f>BD_Soumission!$EH241*BD_Soumission!$EG241</f>
        <v>0</v>
      </c>
      <c r="EM241" s="122">
        <f>BD_Soumission!$EL241*BD_Soumission!$EK241</f>
        <v>0</v>
      </c>
      <c r="EQ241" s="122">
        <f>BD_Soumission!$EP241*BD_Soumission!$EO241</f>
        <v>0</v>
      </c>
      <c r="EW241" s="122">
        <f>BD_Soumission!$EU241*0.09975</f>
        <v>0</v>
      </c>
      <c r="EY241" s="47" t="e">
        <f>VLOOKUP(BD_Soumission!$C241,Tableau12[],9,FALSE)</f>
        <v>#N/A</v>
      </c>
    </row>
    <row r="242" spans="1:156" ht="18.75">
      <c r="A242" s="273"/>
      <c r="B242" s="273"/>
      <c r="C242" s="273"/>
      <c r="D242" s="285"/>
      <c r="E242" s="273" t="e">
        <f>VLOOKUP(BD_Soumission!$C242,Tableau12[],6,FALSE)</f>
        <v>#N/A</v>
      </c>
      <c r="F242" s="273" t="e">
        <f>VLOOKUP(BD_Soumission!$C242,Tableau12[],93,FALSE)</f>
        <v>#N/A</v>
      </c>
      <c r="G242" s="273" t="e">
        <f>VLOOKUP(BD_Soumission!$C242,Tableau12[],2,FALSE)</f>
        <v>#N/A</v>
      </c>
      <c r="H242" s="273" t="e">
        <f>VLOOKUP(BD_Soumission!$G242,Tableau_client[],2,FALSE)</f>
        <v>#N/A</v>
      </c>
      <c r="I242" s="273" t="e">
        <f>VLOOKUP(BD_Soumission!$G242,Tableau_client[],3,FALSE)</f>
        <v>#N/A</v>
      </c>
      <c r="J242" s="273" t="e">
        <f>VLOOKUP(BD_Soumission!$G242,Tableau_client[],4,FALSE)</f>
        <v>#N/A</v>
      </c>
      <c r="K242" s="273" t="e">
        <f>VLOOKUP(BD_Soumission!$G242,Tableau_client[],6,FALSE)</f>
        <v>#N/A</v>
      </c>
      <c r="L242" s="273" t="e">
        <f>VLOOKUP(BD_Soumission!$C242,Tableau12[],44,FALSE)</f>
        <v>#N/A</v>
      </c>
      <c r="M242" s="273" t="e">
        <f>VLOOKUP(BD_Soumission!$C242,Tableau12[],45,FALSE)</f>
        <v>#N/A</v>
      </c>
      <c r="N242" s="273" t="e">
        <f>VLOOKUP(BD_Soumission!$G242,Tableau_client[],5,FALSE)</f>
        <v>#N/A</v>
      </c>
      <c r="O242" s="273" t="e">
        <f>VLOOKUP(BD_Soumission!$G242,Tableau_client[],7,FALSE)</f>
        <v>#N/A</v>
      </c>
      <c r="P242" s="273" t="e">
        <f>VLOOKUP(BD_Soumission!$C242,Tableau12[],7,FALSE)</f>
        <v>#N/A</v>
      </c>
      <c r="Q242" s="273" t="e">
        <f>VLOOKUP(BD_Soumission!$C242,Tableau12[],8,FALSE)</f>
        <v>#N/A</v>
      </c>
      <c r="R242" s="286"/>
      <c r="S242" s="273" t="e">
        <f>VLOOKUP(BD_Soumission!$C242,Tableau12[],3,FALSE)</f>
        <v>#N/A</v>
      </c>
      <c r="T242" s="285"/>
      <c r="U242" s="273"/>
      <c r="V242" s="273"/>
      <c r="W242" s="273"/>
      <c r="X242" s="273"/>
      <c r="Y242" s="273" t="str">
        <f>IF(BD_Soumission!$U242&gt;0,(BD_Soumission!$X242-BD_Soumission!$W242)*24,"")</f>
        <v/>
      </c>
      <c r="Z242" s="264"/>
      <c r="AA242" s="290" t="str">
        <f>IF(BD_Soumission!$U242&gt;0,BD_Soumission!$Z242*BD_Soumission!$Y242,"")</f>
        <v/>
      </c>
      <c r="AB242" s="285"/>
      <c r="AC242" s="273"/>
      <c r="AD242" s="273"/>
      <c r="AE242" s="273"/>
      <c r="AF242" s="273"/>
      <c r="AG242" s="273"/>
      <c r="AH242" s="125"/>
      <c r="AI242" s="273"/>
      <c r="AJ242" s="285"/>
      <c r="AK242" s="273"/>
      <c r="AL242" s="273"/>
      <c r="AM242" s="273"/>
      <c r="AN242" s="273"/>
      <c r="AO242" s="273"/>
      <c r="AP242" s="125"/>
      <c r="AQ242" s="290">
        <f>IF(BD_Soumission!$AK242&gt;0,IF(BD_Soumission!$AL242&gt;0,BD_Soumission!$AO242*BD_Soumission!$AL242*BD_Soumission!$AP242,BD_Soumission!$AO242*BD_Soumission!$AP242),0)</f>
        <v>0</v>
      </c>
      <c r="AR242" s="285"/>
      <c r="AS242" s="273"/>
      <c r="AT242" s="273"/>
      <c r="AU242" s="273"/>
      <c r="AV242" s="273"/>
      <c r="AW242" s="273"/>
      <c r="AX242" s="125"/>
      <c r="AY242" s="290">
        <f>IF(BD_Soumission!$AS242&gt;0,IF(BD_Soumission!$AT242&gt;0,BD_Soumission!$AW242*BD_Soumission!$AT242*BD_Soumission!$AX242,BD_Soumission!$AW242*BD_Soumission!$AX242),0)</f>
        <v>0</v>
      </c>
      <c r="AZ242" s="285"/>
      <c r="BA242" s="273"/>
      <c r="BB242" s="273"/>
      <c r="BC242" s="273"/>
      <c r="BD242" s="273"/>
      <c r="BE242" s="273"/>
      <c r="BF242" s="125"/>
      <c r="BG242" s="290">
        <f>IF(BD_Soumission!$BA242&gt;0,IF(BD_Soumission!$BB242&gt;0,BD_Soumission!$BE242*BD_Soumission!$BB242*BD_Soumission!$BF242,BD_Soumission!$BE242*BD_Soumission!$BF242),0)</f>
        <v>0</v>
      </c>
      <c r="BH242" s="285"/>
      <c r="BI242" s="273"/>
      <c r="BJ242" s="273"/>
      <c r="BK242" s="273"/>
      <c r="BL242" s="273"/>
      <c r="BM242" s="273" t="str">
        <f>IF(BD_Soumission!$BI242&gt;0,(BD_Soumission!$BL242-BD_Soumission!$BK242)*24,"")</f>
        <v/>
      </c>
      <c r="BN242" s="125"/>
      <c r="BO242" s="290">
        <f>IF(BD_Soumission!$BI242&gt;0,IF(BD_Soumission!$BJ242&gt;0,BD_Soumission!$BM242*BD_Soumission!$BJ242*BD_Soumission!$BN242,BD_Soumission!$BM242*BD_Soumission!$BN242),0)</f>
        <v>0</v>
      </c>
      <c r="BP242" s="285"/>
      <c r="BQ242" s="273"/>
      <c r="BR242" s="273"/>
      <c r="BS242" s="273"/>
      <c r="BT242" s="273"/>
      <c r="BU242" s="273"/>
      <c r="BV242" s="125"/>
      <c r="BW242" s="290" t="str">
        <f>IF(BD_Soumission!$BR242&gt;0,BD_Soumission!$BR242*BD_Soumission!$BU242*BD_Soumission!$BV242,IF(BD_Soumission!$BQ242&gt;0,BD_Soumission!$BU242*BD_Soumission!$BV242,""))</f>
        <v/>
      </c>
      <c r="BX242" s="285"/>
      <c r="BY242" s="273"/>
      <c r="BZ242" s="273"/>
      <c r="CA242" s="273"/>
      <c r="CB242" s="273"/>
      <c r="CC242" s="273" t="str">
        <f>IF(BD_Soumission!$BY242&gt;0,(BD_Soumission!$CB242-BD_Soumission!$CA242)*24,"")</f>
        <v/>
      </c>
      <c r="CD242" s="125"/>
      <c r="CE242" s="290" t="str">
        <f>IF(BD_Soumission!$BZ242&gt;0,BD_Soumission!$BZ242*BD_Soumission!$CC242*BD_Soumission!$CD242,IF(BD_Soumission!$BY242&gt;0,BD_Soumission!$CC242*BD_Soumission!$CD242,""))</f>
        <v/>
      </c>
      <c r="CF242" s="285"/>
      <c r="CG242" s="273"/>
      <c r="CH242" s="273"/>
      <c r="CI242" s="273"/>
      <c r="CJ242" s="273"/>
      <c r="CK242" s="273"/>
      <c r="CL242" s="125"/>
      <c r="CM242" s="290">
        <f>IF(BD_Soumission!$CG242&gt;0,IF(BD_Soumission!$CH242&gt;0,BD_Soumission!$CK242*BD_Soumission!$CH242*BD_Soumission!$CL242,BD_Soumission!$CK242*BD_Soumission!$CL242),0)</f>
        <v>0</v>
      </c>
      <c r="CN242" s="285"/>
      <c r="CO242" s="273"/>
      <c r="CP242" s="273"/>
      <c r="CQ242" s="273"/>
      <c r="CR242" s="273"/>
      <c r="CS242" s="273" t="str">
        <f>IF(BD_Soumission!$CO242&gt;0,(BD_Soumission!$CR242-BD_Soumission!$CQ242)*24,"")</f>
        <v/>
      </c>
      <c r="CT242" s="125"/>
      <c r="CU242" s="290">
        <f>IF(BD_Soumission!$CO242&gt;0,IF(BD_Soumission!$CP242&gt;0,BD_Soumission!$CS242*BD_Soumission!$CP242*BD_Soumission!$CT242,BD_Soumission!$CS242*BD_Soumission!$CT242),0)</f>
        <v>0</v>
      </c>
      <c r="CV242" s="285"/>
      <c r="CW242" s="273"/>
      <c r="CX242" s="273"/>
      <c r="CY242" s="273"/>
      <c r="CZ242" s="273"/>
      <c r="DA242" s="273"/>
      <c r="DB242" s="125"/>
      <c r="DC242" s="290" t="str">
        <f>IF(BD_Soumission!$CX242&gt;0,BD_Soumission!$CX242*BD_Soumission!$DA242*BD_Soumission!$DB242,IF(BD_Soumission!$CW242&gt;0,BD_Soumission!$DA242*BD_Soumission!$DB242,""))</f>
        <v/>
      </c>
      <c r="DD242" s="285"/>
      <c r="DE242" s="273"/>
      <c r="DF242" s="273"/>
      <c r="DG242" s="273"/>
      <c r="DH242" s="273"/>
      <c r="DI242" s="273" t="str">
        <f>IF(BD_Soumission!$DE242&gt;0,(BD_Soumission!$DH242-BD_Soumission!$DG242)*24,"")</f>
        <v/>
      </c>
      <c r="DJ242" s="125"/>
      <c r="DK242" s="290">
        <f>IF(BD_Soumission!$DE242&gt;0,IF(BD_Soumission!$DF242&gt;0,BD_Soumission!$DI242*BD_Soumission!$DF242*BD_Soumission!$DJ242,BD_Soumission!$DI242*BD_Soumission!$DJ242),0)</f>
        <v>0</v>
      </c>
      <c r="DL242" s="285"/>
      <c r="DM242" s="273"/>
      <c r="DN242" s="273"/>
      <c r="DO242" s="273"/>
      <c r="DP242" s="273"/>
      <c r="DQ242" s="273" t="str">
        <f>IF(BD_Soumission!$DM242&gt;0,(BD_Soumission!$DP242-BD_Soumission!$DO242)*24,"")</f>
        <v/>
      </c>
      <c r="DR242" s="125"/>
      <c r="DS242" s="290">
        <f>IF(BD_Soumission!$DM242&gt;0,IF(BD_Soumission!$DN242&gt;0,BD_Soumission!$DQ242*BD_Soumission!$DN242*BD_Soumission!$DR242,BD_Soumission!$DQ242*BD_Soumission!$DR242),0)</f>
        <v>0</v>
      </c>
      <c r="DT242" s="285"/>
      <c r="DU242" s="273"/>
      <c r="DV242" s="273"/>
      <c r="DW242" s="273"/>
      <c r="DX242" s="273"/>
      <c r="DY242" s="273" t="str">
        <f>IF(BD_Soumission!$DU242&gt;0,(BD_Soumission!$DX242-BD_Soumission!$DW242)*24,"")</f>
        <v/>
      </c>
      <c r="DZ242" s="125"/>
      <c r="EA242" s="290">
        <f>IF(BD_Soumission!$DU242&gt;0,IF(BD_Soumission!$DV242&gt;0,BD_Soumission!$DY242*BD_Soumission!$DV242*BD_Soumission!$DZ242,BD_Soumission!$DY242*BD_Soumission!$DZ242),0)</f>
        <v>0</v>
      </c>
      <c r="EB242" s="273"/>
      <c r="EC242" s="273"/>
      <c r="ED242" s="273"/>
      <c r="EE242" s="290">
        <f>BD_Soumission!$ED242*BD_Soumission!$EC242</f>
        <v>0</v>
      </c>
      <c r="EF242" s="273"/>
      <c r="EG242" s="273"/>
      <c r="EH242" s="273"/>
      <c r="EI242" s="290">
        <f>BD_Soumission!$EH242*BD_Soumission!$EG242</f>
        <v>0</v>
      </c>
      <c r="EJ242" s="273"/>
      <c r="EK242" s="273"/>
      <c r="EL242" s="273"/>
      <c r="EM242" s="290">
        <f>BD_Soumission!$EL242*BD_Soumission!$EK242</f>
        <v>0</v>
      </c>
      <c r="EN242" s="273"/>
      <c r="EO242" s="273"/>
      <c r="EP242" s="273"/>
      <c r="EQ242" s="290">
        <f>BD_Soumission!$EP242*BD_Soumission!$EO242</f>
        <v>0</v>
      </c>
      <c r="ER242" s="273"/>
      <c r="ES242" s="273"/>
      <c r="ET242" s="273"/>
      <c r="EU242" s="273"/>
      <c r="EV242" s="273"/>
      <c r="EW242" s="290">
        <f>BD_Soumission!$EU242*0.09975</f>
        <v>0</v>
      </c>
      <c r="EX242" s="273"/>
      <c r="EY242" s="292" t="e">
        <f>VLOOKUP(BD_Soumission!$C242,Tableau12[],9,FALSE)</f>
        <v>#N/A</v>
      </c>
      <c r="EZ242" s="273"/>
    </row>
    <row r="243" spans="1:156" ht="18.75">
      <c r="D243" s="75"/>
      <c r="E243" t="e">
        <f>VLOOKUP(BD_Soumission!$C243,Tableau12[],6,FALSE)</f>
        <v>#N/A</v>
      </c>
      <c r="F243" t="e">
        <f>VLOOKUP(BD_Soumission!$C243,Tableau12[],93,FALSE)</f>
        <v>#N/A</v>
      </c>
      <c r="G243" t="e">
        <f>VLOOKUP(BD_Soumission!$C243,Tableau12[],2,FALSE)</f>
        <v>#N/A</v>
      </c>
      <c r="H243" t="e">
        <f>VLOOKUP(BD_Soumission!$G243,Tableau_client[],2,FALSE)</f>
        <v>#N/A</v>
      </c>
      <c r="I243" t="e">
        <f>VLOOKUP(BD_Soumission!$G243,Tableau_client[],3,FALSE)</f>
        <v>#N/A</v>
      </c>
      <c r="J243" t="e">
        <f>VLOOKUP(BD_Soumission!$G243,Tableau_client[],4,FALSE)</f>
        <v>#N/A</v>
      </c>
      <c r="K243" t="e">
        <f>VLOOKUP(BD_Soumission!$G243,Tableau_client[],6,FALSE)</f>
        <v>#N/A</v>
      </c>
      <c r="L243" t="e">
        <f>VLOOKUP(BD_Soumission!$C243,Tableau12[],44,FALSE)</f>
        <v>#N/A</v>
      </c>
      <c r="M243" t="e">
        <f>VLOOKUP(BD_Soumission!$C243,Tableau12[],45,FALSE)</f>
        <v>#N/A</v>
      </c>
      <c r="N243" t="e">
        <f>VLOOKUP(BD_Soumission!$G243,Tableau_client[],5,FALSE)</f>
        <v>#N/A</v>
      </c>
      <c r="O243" t="e">
        <f>VLOOKUP(BD_Soumission!$G243,Tableau_client[],7,FALSE)</f>
        <v>#N/A</v>
      </c>
      <c r="P243" t="e">
        <f>VLOOKUP(BD_Soumission!$C243,Tableau12[],7,FALSE)</f>
        <v>#N/A</v>
      </c>
      <c r="Q243" t="e">
        <f>VLOOKUP(BD_Soumission!$C243,Tableau12[],8,FALSE)</f>
        <v>#N/A</v>
      </c>
      <c r="R243" s="30"/>
      <c r="S243" t="e">
        <f>VLOOKUP(BD_Soumission!$C243,Tableau12[],3,FALSE)</f>
        <v>#N/A</v>
      </c>
      <c r="T243" s="75"/>
      <c r="Y243" t="str">
        <f>IF(BD_Soumission!$U243&gt;0,(BD_Soumission!$X243-BD_Soumission!$W243)*24,"")</f>
        <v/>
      </c>
      <c r="Z243" s="264"/>
      <c r="AA243" s="122" t="str">
        <f>IF(BD_Soumission!$U243&gt;0,BD_Soumission!$Z243*BD_Soumission!$Y243,"")</f>
        <v/>
      </c>
      <c r="AB243" s="75"/>
      <c r="AH243" s="125"/>
      <c r="AJ243" s="75"/>
      <c r="AP243" s="125"/>
      <c r="AQ243" s="122">
        <f>IF(BD_Soumission!$AK243&gt;0,IF(BD_Soumission!$AL243&gt;0,BD_Soumission!$AO243*BD_Soumission!$AL243*BD_Soumission!$AP243,BD_Soumission!$AO243*BD_Soumission!$AP243),0)</f>
        <v>0</v>
      </c>
      <c r="AR243" s="75"/>
      <c r="AX243" s="125"/>
      <c r="AY243" s="122">
        <f>IF(BD_Soumission!$AS243&gt;0,IF(BD_Soumission!$AT243&gt;0,BD_Soumission!$AW243*BD_Soumission!$AT243*BD_Soumission!$AX243,BD_Soumission!$AW243*BD_Soumission!$AX243),0)</f>
        <v>0</v>
      </c>
      <c r="AZ243" s="75"/>
      <c r="BF243" s="125"/>
      <c r="BG243" s="122">
        <f>IF(BD_Soumission!$BA243&gt;0,IF(BD_Soumission!$BB243&gt;0,BD_Soumission!$BE243*BD_Soumission!$BB243*BD_Soumission!$BF243,BD_Soumission!$BE243*BD_Soumission!$BF243),0)</f>
        <v>0</v>
      </c>
      <c r="BH243" s="75"/>
      <c r="BM243" t="str">
        <f>IF(BD_Soumission!$BI243&gt;0,(BD_Soumission!$BL243-BD_Soumission!$BK243)*24,"")</f>
        <v/>
      </c>
      <c r="BN243" s="125"/>
      <c r="BO243" s="122">
        <f>IF(BD_Soumission!$BI243&gt;0,IF(BD_Soumission!$BJ243&gt;0,BD_Soumission!$BM243*BD_Soumission!$BJ243*BD_Soumission!$BN243,BD_Soumission!$BM243*BD_Soumission!$BN243),0)</f>
        <v>0</v>
      </c>
      <c r="BP243" s="75"/>
      <c r="BV243" s="125"/>
      <c r="BW243" s="122" t="str">
        <f>IF(BD_Soumission!$BR243&gt;0,BD_Soumission!$BR243*BD_Soumission!$BU243*BD_Soumission!$BV243,IF(BD_Soumission!$BQ243&gt;0,BD_Soumission!$BU243*BD_Soumission!$BV243,""))</f>
        <v/>
      </c>
      <c r="BX243" s="75"/>
      <c r="CC243" t="str">
        <f>IF(BD_Soumission!$BY243&gt;0,(BD_Soumission!$CB243-BD_Soumission!$CA243)*24,"")</f>
        <v/>
      </c>
      <c r="CD243" s="125"/>
      <c r="CE243" s="122" t="str">
        <f>IF(BD_Soumission!$BZ243&gt;0,BD_Soumission!$BZ243*BD_Soumission!$CC243*BD_Soumission!$CD243,IF(BD_Soumission!$BY243&gt;0,BD_Soumission!$CC243*BD_Soumission!$CD243,""))</f>
        <v/>
      </c>
      <c r="CF243" s="75"/>
      <c r="CL243" s="125"/>
      <c r="CM243" s="122">
        <f>IF(BD_Soumission!$CG243&gt;0,IF(BD_Soumission!$CH243&gt;0,BD_Soumission!$CK243*BD_Soumission!$CH243*BD_Soumission!$CL243,BD_Soumission!$CK243*BD_Soumission!$CL243),0)</f>
        <v>0</v>
      </c>
      <c r="CN243" s="75"/>
      <c r="CS243" t="str">
        <f>IF(BD_Soumission!$CO243&gt;0,(BD_Soumission!$CR243-BD_Soumission!$CQ243)*24,"")</f>
        <v/>
      </c>
      <c r="CT243" s="125"/>
      <c r="CU243" s="122">
        <f>IF(BD_Soumission!$CO243&gt;0,IF(BD_Soumission!$CP243&gt;0,BD_Soumission!$CS243*BD_Soumission!$CP243*BD_Soumission!$CT243,BD_Soumission!$CS243*BD_Soumission!$CT243),0)</f>
        <v>0</v>
      </c>
      <c r="CV243" s="75"/>
      <c r="DB243" s="125"/>
      <c r="DC243" s="122" t="str">
        <f>IF(BD_Soumission!$CX243&gt;0,BD_Soumission!$CX243*BD_Soumission!$DA243*BD_Soumission!$DB243,IF(BD_Soumission!$CW243&gt;0,BD_Soumission!$DA243*BD_Soumission!$DB243,""))</f>
        <v/>
      </c>
      <c r="DD243" s="75"/>
      <c r="DI243" t="str">
        <f>IF(BD_Soumission!$DE243&gt;0,(BD_Soumission!$DH243-BD_Soumission!$DG243)*24,"")</f>
        <v/>
      </c>
      <c r="DJ243" s="125"/>
      <c r="DK243" s="122">
        <f>IF(BD_Soumission!$DE243&gt;0,IF(BD_Soumission!$DF243&gt;0,BD_Soumission!$DI243*BD_Soumission!$DF243*BD_Soumission!$DJ243,BD_Soumission!$DI243*BD_Soumission!$DJ243),0)</f>
        <v>0</v>
      </c>
      <c r="DL243" s="75"/>
      <c r="DQ243" t="str">
        <f>IF(BD_Soumission!$DM243&gt;0,(BD_Soumission!$DP243-BD_Soumission!$DO243)*24,"")</f>
        <v/>
      </c>
      <c r="DR243" s="125"/>
      <c r="DS243" s="122">
        <f>IF(BD_Soumission!$DM243&gt;0,IF(BD_Soumission!$DN243&gt;0,BD_Soumission!$DQ243*BD_Soumission!$DN243*BD_Soumission!$DR243,BD_Soumission!$DQ243*BD_Soumission!$DR243),0)</f>
        <v>0</v>
      </c>
      <c r="DT243" s="75"/>
      <c r="DY243" t="str">
        <f>IF(BD_Soumission!$DU243&gt;0,(BD_Soumission!$DX243-BD_Soumission!$DW243)*24,"")</f>
        <v/>
      </c>
      <c r="DZ243" s="125"/>
      <c r="EA243" s="122">
        <f>IF(BD_Soumission!$DU243&gt;0,IF(BD_Soumission!$DV243&gt;0,BD_Soumission!$DY243*BD_Soumission!$DV243*BD_Soumission!$DZ243,BD_Soumission!$DY243*BD_Soumission!$DZ243),0)</f>
        <v>0</v>
      </c>
      <c r="EE243" s="122">
        <f>BD_Soumission!$ED243*BD_Soumission!$EC243</f>
        <v>0</v>
      </c>
      <c r="EI243" s="122">
        <f>BD_Soumission!$EH243*BD_Soumission!$EG243</f>
        <v>0</v>
      </c>
      <c r="EM243" s="122">
        <f>BD_Soumission!$EL243*BD_Soumission!$EK243</f>
        <v>0</v>
      </c>
      <c r="EQ243" s="122">
        <f>BD_Soumission!$EP243*BD_Soumission!$EO243</f>
        <v>0</v>
      </c>
      <c r="EW243" s="122">
        <f>BD_Soumission!$EU243*0.09975</f>
        <v>0</v>
      </c>
      <c r="EY243" s="47" t="e">
        <f>VLOOKUP(BD_Soumission!$C243,Tableau12[],9,FALSE)</f>
        <v>#N/A</v>
      </c>
    </row>
    <row r="244" spans="1:156" ht="18.75">
      <c r="A244" s="273"/>
      <c r="B244" s="273"/>
      <c r="C244" s="273"/>
      <c r="D244" s="285"/>
      <c r="E244" s="273" t="e">
        <f>VLOOKUP(BD_Soumission!$C244,Tableau12[],6,FALSE)</f>
        <v>#N/A</v>
      </c>
      <c r="F244" s="273" t="e">
        <f>VLOOKUP(BD_Soumission!$C244,Tableau12[],93,FALSE)</f>
        <v>#N/A</v>
      </c>
      <c r="G244" s="273" t="e">
        <f>VLOOKUP(BD_Soumission!$C244,Tableau12[],2,FALSE)</f>
        <v>#N/A</v>
      </c>
      <c r="H244" s="273" t="e">
        <f>VLOOKUP(BD_Soumission!$G244,Tableau_client[],2,FALSE)</f>
        <v>#N/A</v>
      </c>
      <c r="I244" s="273" t="e">
        <f>VLOOKUP(BD_Soumission!$G244,Tableau_client[],3,FALSE)</f>
        <v>#N/A</v>
      </c>
      <c r="J244" s="273" t="e">
        <f>VLOOKUP(BD_Soumission!$G244,Tableau_client[],4,FALSE)</f>
        <v>#N/A</v>
      </c>
      <c r="K244" s="273" t="e">
        <f>VLOOKUP(BD_Soumission!$G244,Tableau_client[],6,FALSE)</f>
        <v>#N/A</v>
      </c>
      <c r="L244" s="273" t="e">
        <f>VLOOKUP(BD_Soumission!$C244,Tableau12[],44,FALSE)</f>
        <v>#N/A</v>
      </c>
      <c r="M244" s="273" t="e">
        <f>VLOOKUP(BD_Soumission!$C244,Tableau12[],45,FALSE)</f>
        <v>#N/A</v>
      </c>
      <c r="N244" s="273" t="e">
        <f>VLOOKUP(BD_Soumission!$G244,Tableau_client[],5,FALSE)</f>
        <v>#N/A</v>
      </c>
      <c r="O244" s="273" t="e">
        <f>VLOOKUP(BD_Soumission!$G244,Tableau_client[],7,FALSE)</f>
        <v>#N/A</v>
      </c>
      <c r="P244" s="273" t="e">
        <f>VLOOKUP(BD_Soumission!$C244,Tableau12[],7,FALSE)</f>
        <v>#N/A</v>
      </c>
      <c r="Q244" s="273" t="e">
        <f>VLOOKUP(BD_Soumission!$C244,Tableau12[],8,FALSE)</f>
        <v>#N/A</v>
      </c>
      <c r="R244" s="286"/>
      <c r="S244" s="273" t="e">
        <f>VLOOKUP(BD_Soumission!$C244,Tableau12[],3,FALSE)</f>
        <v>#N/A</v>
      </c>
      <c r="T244" s="285"/>
      <c r="U244" s="273"/>
      <c r="V244" s="273"/>
      <c r="W244" s="273"/>
      <c r="X244" s="273"/>
      <c r="Y244" s="273" t="str">
        <f>IF(BD_Soumission!$U244&gt;0,(BD_Soumission!$X244-BD_Soumission!$W244)*24,"")</f>
        <v/>
      </c>
      <c r="Z244" s="264"/>
      <c r="AA244" s="290" t="str">
        <f>IF(BD_Soumission!$U244&gt;0,BD_Soumission!$Z244*BD_Soumission!$Y244,"")</f>
        <v/>
      </c>
      <c r="AB244" s="285"/>
      <c r="AC244" s="273"/>
      <c r="AD244" s="273"/>
      <c r="AE244" s="273"/>
      <c r="AF244" s="273"/>
      <c r="AG244" s="273"/>
      <c r="AH244" s="125"/>
      <c r="AI244" s="273"/>
      <c r="AJ244" s="285"/>
      <c r="AK244" s="273"/>
      <c r="AL244" s="273"/>
      <c r="AM244" s="273"/>
      <c r="AN244" s="273"/>
      <c r="AO244" s="273"/>
      <c r="AP244" s="125"/>
      <c r="AQ244" s="290" t="str">
        <f>IF(BD_Soumission!$AL244&gt;0,BD_Soumission!$AL244*BD_Soumission!$AO244*BD_Soumission!$AP244,IF(BD_Soumission!$AK244&gt;0,BD_Soumission!$AO244*BD_Soumission!$AP244,""))</f>
        <v/>
      </c>
      <c r="AR244" s="285"/>
      <c r="AS244" s="273"/>
      <c r="AT244" s="273"/>
      <c r="AU244" s="273"/>
      <c r="AV244" s="273"/>
      <c r="AW244" s="273"/>
      <c r="AX244" s="125"/>
      <c r="AY244" s="290">
        <f>IF(BD_Soumission!$AS244&gt;0,IF(BD_Soumission!$AT244&gt;0,BD_Soumission!$AW244*BD_Soumission!$AT244*BD_Soumission!$AX244,BD_Soumission!$AW244*BD_Soumission!$AX244),0)</f>
        <v>0</v>
      </c>
      <c r="AZ244" s="285"/>
      <c r="BA244" s="273"/>
      <c r="BB244" s="273"/>
      <c r="BC244" s="273"/>
      <c r="BD244" s="273"/>
      <c r="BE244" s="273"/>
      <c r="BF244" s="125"/>
      <c r="BG244" s="290">
        <f>IF(BD_Soumission!$BA244&gt;0,IF(BD_Soumission!$BB244&gt;0,BD_Soumission!$BE244*BD_Soumission!$BB244*BD_Soumission!$BF244,BD_Soumission!$BE244*BD_Soumission!$BF244),0)</f>
        <v>0</v>
      </c>
      <c r="BH244" s="285"/>
      <c r="BI244" s="273"/>
      <c r="BJ244" s="273"/>
      <c r="BK244" s="273"/>
      <c r="BL244" s="273"/>
      <c r="BM244" s="273" t="str">
        <f>IF(BD_Soumission!$BI244&gt;0,(BD_Soumission!$BL244-BD_Soumission!$BK244)*24,"")</f>
        <v/>
      </c>
      <c r="BN244" s="125"/>
      <c r="BO244" s="290">
        <f>IF(BD_Soumission!$BI244&gt;0,IF(BD_Soumission!$BJ244&gt;0,BD_Soumission!$BM244*BD_Soumission!$BJ244*BD_Soumission!$BN244,BD_Soumission!$BM244*BD_Soumission!$BN244),0)</f>
        <v>0</v>
      </c>
      <c r="BP244" s="285"/>
      <c r="BQ244" s="273"/>
      <c r="BR244" s="273"/>
      <c r="BS244" s="273"/>
      <c r="BT244" s="273"/>
      <c r="BU244" s="273"/>
      <c r="BV244" s="125"/>
      <c r="BW244" s="290" t="str">
        <f>IF(BD_Soumission!$BR244&gt;0,BD_Soumission!$BR244*BD_Soumission!$BU244*BD_Soumission!$BV244,IF(BD_Soumission!$BQ244&gt;0,BD_Soumission!$BU244*BD_Soumission!$BV244,""))</f>
        <v/>
      </c>
      <c r="BX244" s="285"/>
      <c r="BY244" s="273"/>
      <c r="BZ244" s="273"/>
      <c r="CA244" s="273"/>
      <c r="CB244" s="273"/>
      <c r="CC244" s="273" t="str">
        <f>IF(BD_Soumission!$BY244&gt;0,(BD_Soumission!$CB244-BD_Soumission!$CA244)*24,"")</f>
        <v/>
      </c>
      <c r="CD244" s="125"/>
      <c r="CE244" s="290" t="str">
        <f>IF(BD_Soumission!$BZ244&gt;0,BD_Soumission!$BZ244*BD_Soumission!$CC244*BD_Soumission!$CD244,IF(BD_Soumission!$BY244&gt;0,BD_Soumission!$CC244*BD_Soumission!$CD244,""))</f>
        <v/>
      </c>
      <c r="CF244" s="285"/>
      <c r="CG244" s="273"/>
      <c r="CH244" s="273"/>
      <c r="CI244" s="273"/>
      <c r="CJ244" s="273"/>
      <c r="CK244" s="273"/>
      <c r="CL244" s="125"/>
      <c r="CM244" s="290">
        <f>IF(BD_Soumission!$CG244&gt;0,IF(BD_Soumission!$CH244&gt;0,BD_Soumission!$CK244*BD_Soumission!$CH244*BD_Soumission!$CL244,BD_Soumission!$CK244*BD_Soumission!$CL244),0)</f>
        <v>0</v>
      </c>
      <c r="CN244" s="285"/>
      <c r="CO244" s="273"/>
      <c r="CP244" s="273"/>
      <c r="CQ244" s="273"/>
      <c r="CR244" s="273"/>
      <c r="CS244" s="273" t="str">
        <f>IF(BD_Soumission!$CO244&gt;0,(BD_Soumission!$CR244-BD_Soumission!$CQ244)*24,"")</f>
        <v/>
      </c>
      <c r="CT244" s="125"/>
      <c r="CU244" s="290">
        <f>IF(BD_Soumission!$CO244&gt;0,IF(BD_Soumission!$CP244&gt;0,BD_Soumission!$CS244*BD_Soumission!$CP244*BD_Soumission!$CT244,BD_Soumission!$CS244*BD_Soumission!$CT244),0)</f>
        <v>0</v>
      </c>
      <c r="CV244" s="285"/>
      <c r="CW244" s="273"/>
      <c r="CX244" s="273"/>
      <c r="CY244" s="273"/>
      <c r="CZ244" s="273"/>
      <c r="DA244" s="273"/>
      <c r="DB244" s="125"/>
      <c r="DC244" s="290" t="str">
        <f>IF(BD_Soumission!$CX244&gt;0,BD_Soumission!$CX244*BD_Soumission!$DA244*BD_Soumission!$DB244,IF(BD_Soumission!$CW244&gt;0,BD_Soumission!$DA244*BD_Soumission!$DB244,""))</f>
        <v/>
      </c>
      <c r="DD244" s="285"/>
      <c r="DE244" s="273"/>
      <c r="DF244" s="273"/>
      <c r="DG244" s="273"/>
      <c r="DH244" s="273"/>
      <c r="DI244" s="273" t="str">
        <f>IF(BD_Soumission!$DE244&gt;0,(BD_Soumission!$DH244-BD_Soumission!$DG244)*24,"")</f>
        <v/>
      </c>
      <c r="DJ244" s="125"/>
      <c r="DK244" s="290">
        <f>IF(BD_Soumission!$DE244&gt;0,IF(BD_Soumission!$DF244&gt;0,BD_Soumission!$DI244*BD_Soumission!$DF244*BD_Soumission!$DJ244,BD_Soumission!$DI244*BD_Soumission!$DJ244),0)</f>
        <v>0</v>
      </c>
      <c r="DL244" s="285"/>
      <c r="DM244" s="273"/>
      <c r="DN244" s="273"/>
      <c r="DO244" s="273"/>
      <c r="DP244" s="273"/>
      <c r="DQ244" s="273" t="str">
        <f>IF(BD_Soumission!$DM244&gt;0,(BD_Soumission!$DP244-BD_Soumission!$DO244)*24,"")</f>
        <v/>
      </c>
      <c r="DR244" s="125"/>
      <c r="DS244" s="290">
        <f>IF(BD_Soumission!$DM244&gt;0,IF(BD_Soumission!$DN244&gt;0,BD_Soumission!$DQ244*BD_Soumission!$DN244*BD_Soumission!$DR244,BD_Soumission!$DQ244*BD_Soumission!$DR244),0)</f>
        <v>0</v>
      </c>
      <c r="DT244" s="285"/>
      <c r="DU244" s="273"/>
      <c r="DV244" s="273"/>
      <c r="DW244" s="273"/>
      <c r="DX244" s="273"/>
      <c r="DY244" s="273" t="str">
        <f>IF(BD_Soumission!$DU244&gt;0,(BD_Soumission!$DX244-BD_Soumission!$DW244)*24,"")</f>
        <v/>
      </c>
      <c r="DZ244" s="125"/>
      <c r="EA244" s="290">
        <f>IF(BD_Soumission!$DU244&gt;0,IF(BD_Soumission!$DV244&gt;0,BD_Soumission!$DY244*BD_Soumission!$DV244*BD_Soumission!$DZ244,BD_Soumission!$DY244*BD_Soumission!$DZ244),0)</f>
        <v>0</v>
      </c>
      <c r="EB244" s="273"/>
      <c r="EC244" s="273"/>
      <c r="ED244" s="273"/>
      <c r="EE244" s="290">
        <f>BD_Soumission!$ED244*BD_Soumission!$EC244</f>
        <v>0</v>
      </c>
      <c r="EF244" s="273"/>
      <c r="EG244" s="273"/>
      <c r="EH244" s="273"/>
      <c r="EI244" s="290">
        <f>BD_Soumission!$EH244*BD_Soumission!$EG244</f>
        <v>0</v>
      </c>
      <c r="EJ244" s="273"/>
      <c r="EK244" s="273"/>
      <c r="EL244" s="273"/>
      <c r="EM244" s="290">
        <f>BD_Soumission!$EL244*BD_Soumission!$EK244</f>
        <v>0</v>
      </c>
      <c r="EN244" s="273"/>
      <c r="EO244" s="273"/>
      <c r="EP244" s="273"/>
      <c r="EQ244" s="290">
        <f>BD_Soumission!$EP244*BD_Soumission!$EO244</f>
        <v>0</v>
      </c>
      <c r="ER244" s="273"/>
      <c r="ES244" s="273"/>
      <c r="ET244" s="273"/>
      <c r="EU244" s="273"/>
      <c r="EV244" s="273"/>
      <c r="EW244" s="290">
        <f>BD_Soumission!$EU244*0.09975</f>
        <v>0</v>
      </c>
      <c r="EX244" s="273"/>
      <c r="EY244" s="292" t="e">
        <f>VLOOKUP(BD_Soumission!$C244,Tableau12[],9,FALSE)</f>
        <v>#N/A</v>
      </c>
      <c r="EZ244" s="273"/>
    </row>
    <row r="245" spans="1:156" ht="18.75">
      <c r="D245" s="75"/>
      <c r="E245" t="e">
        <f>VLOOKUP(BD_Soumission!$C245,Tableau12[],6,FALSE)</f>
        <v>#N/A</v>
      </c>
      <c r="F245" t="e">
        <f>VLOOKUP(BD_Soumission!$C245,Tableau12[],93,FALSE)</f>
        <v>#N/A</v>
      </c>
      <c r="G245" t="e">
        <f>VLOOKUP(BD_Soumission!$C245,Tableau12[],2,FALSE)</f>
        <v>#N/A</v>
      </c>
      <c r="H245" t="e">
        <f>VLOOKUP(BD_Soumission!$G245,Tableau_client[],2,FALSE)</f>
        <v>#N/A</v>
      </c>
      <c r="I245" t="e">
        <f>VLOOKUP(BD_Soumission!$G245,Tableau_client[],3,FALSE)</f>
        <v>#N/A</v>
      </c>
      <c r="J245" t="e">
        <f>VLOOKUP(BD_Soumission!$G245,Tableau_client[],4,FALSE)</f>
        <v>#N/A</v>
      </c>
      <c r="K245" t="e">
        <f>VLOOKUP(BD_Soumission!$G245,Tableau_client[],6,FALSE)</f>
        <v>#N/A</v>
      </c>
      <c r="L245" t="e">
        <f>VLOOKUP(BD_Soumission!$C245,Tableau12[],44,FALSE)</f>
        <v>#N/A</v>
      </c>
      <c r="M245" t="e">
        <f>VLOOKUP(BD_Soumission!$C245,Tableau12[],45,FALSE)</f>
        <v>#N/A</v>
      </c>
      <c r="N245" t="e">
        <f>VLOOKUP(BD_Soumission!$G245,Tableau_client[],5,FALSE)</f>
        <v>#N/A</v>
      </c>
      <c r="O245" t="e">
        <f>VLOOKUP(BD_Soumission!$G245,Tableau_client[],7,FALSE)</f>
        <v>#N/A</v>
      </c>
      <c r="P245" t="e">
        <f>VLOOKUP(BD_Soumission!$C245,Tableau12[],7,FALSE)</f>
        <v>#N/A</v>
      </c>
      <c r="Q245" t="e">
        <f>VLOOKUP(BD_Soumission!$C245,Tableau12[],8,FALSE)</f>
        <v>#N/A</v>
      </c>
      <c r="R245" s="30"/>
      <c r="S245" t="e">
        <f>VLOOKUP(BD_Soumission!$C245,Tableau12[],3,FALSE)</f>
        <v>#N/A</v>
      </c>
      <c r="T245" s="75"/>
      <c r="Y245" t="str">
        <f>IF(BD_Soumission!$U245&gt;0,(BD_Soumission!$X245-BD_Soumission!$W245)*24,"")</f>
        <v/>
      </c>
      <c r="Z245" s="264"/>
      <c r="AB245" s="75"/>
      <c r="AH245" s="125"/>
      <c r="AJ245" s="75"/>
      <c r="AP245" s="125"/>
      <c r="AQ245" s="122" t="str">
        <f>IF(BD_Soumission!$AL245&gt;0,BD_Soumission!$AL245*BD_Soumission!$AO245*BD_Soumission!$AP245,IF(BD_Soumission!$AK245&gt;0,BD_Soumission!$AO245*BD_Soumission!$AP245,""))</f>
        <v/>
      </c>
      <c r="AR245" s="75"/>
      <c r="AX245" s="125"/>
      <c r="AY245" s="122">
        <f>IF(BD_Soumission!$AS245&gt;0,IF(BD_Soumission!$AT245&gt;0,BD_Soumission!$AW245*BD_Soumission!$AT245*BD_Soumission!$AX245,BD_Soumission!$AW245*BD_Soumission!$AX245),0)</f>
        <v>0</v>
      </c>
      <c r="AZ245" s="75"/>
      <c r="BF245" s="125"/>
      <c r="BG245" s="122">
        <f>IF(BD_Soumission!$BA245&gt;0,IF(BD_Soumission!$BB245&gt;0,BD_Soumission!$BE245*BD_Soumission!$BB245*BD_Soumission!$BF245,BD_Soumission!$BE245*BD_Soumission!$BF245),0)</f>
        <v>0</v>
      </c>
      <c r="BH245" s="75"/>
      <c r="BM245" t="str">
        <f>IF(BD_Soumission!$BI245&gt;0,(BD_Soumission!$BL245-BD_Soumission!$BK245)*24,"")</f>
        <v/>
      </c>
      <c r="BN245" s="125"/>
      <c r="BO245" s="122">
        <f>IF(BD_Soumission!$BI245&gt;0,IF(BD_Soumission!$BJ245&gt;0,BD_Soumission!$BM245*BD_Soumission!$BJ245*BD_Soumission!$BN245,BD_Soumission!$BM245*BD_Soumission!$BN245),0)</f>
        <v>0</v>
      </c>
      <c r="BP245" s="75"/>
      <c r="BV245" s="125"/>
      <c r="BW245" s="122" t="str">
        <f>IF(BD_Soumission!$BR245&gt;0,BD_Soumission!$BR245*BD_Soumission!$BU245*BD_Soumission!$BV245,IF(BD_Soumission!$BQ245&gt;0,BD_Soumission!$BU245*BD_Soumission!$BV245,""))</f>
        <v/>
      </c>
      <c r="BX245" s="75"/>
      <c r="CC245" t="str">
        <f>IF(BD_Soumission!$BY245&gt;0,(BD_Soumission!$CB245-BD_Soumission!$CA245)*24,"")</f>
        <v/>
      </c>
      <c r="CD245" s="125"/>
      <c r="CE245" s="122" t="str">
        <f>IF(BD_Soumission!$BZ245&gt;0,BD_Soumission!$BZ245*BD_Soumission!$CC245*BD_Soumission!$CD245,IF(BD_Soumission!$BY245&gt;0,BD_Soumission!$CC245*BD_Soumission!$CD245,""))</f>
        <v/>
      </c>
      <c r="CF245" s="75"/>
      <c r="CL245" s="125"/>
      <c r="CM245" s="122">
        <f>IF(BD_Soumission!$CG245&gt;0,IF(BD_Soumission!$CH245&gt;0,BD_Soumission!$CK245*BD_Soumission!$CH245*BD_Soumission!$CL245,BD_Soumission!$CK245*BD_Soumission!$CL245),0)</f>
        <v>0</v>
      </c>
      <c r="CN245" s="75"/>
      <c r="CS245" t="str">
        <f>IF(BD_Soumission!$CO245&gt;0,(BD_Soumission!$CR245-BD_Soumission!$CQ245)*24,"")</f>
        <v/>
      </c>
      <c r="CT245" s="125"/>
      <c r="CU245" s="122">
        <f>IF(BD_Soumission!$CO245&gt;0,IF(BD_Soumission!$CP245&gt;0,BD_Soumission!$CS245*BD_Soumission!$CP245*BD_Soumission!$CT245,BD_Soumission!$CS245*BD_Soumission!$CT245),0)</f>
        <v>0</v>
      </c>
      <c r="CV245" s="75"/>
      <c r="DB245" s="125"/>
      <c r="DC245" s="122" t="str">
        <f>IF(BD_Soumission!$CX245&gt;0,BD_Soumission!$CX245*BD_Soumission!$DA245*BD_Soumission!$DB245,IF(BD_Soumission!$CW245&gt;0,BD_Soumission!$DA245*BD_Soumission!$DB245,""))</f>
        <v/>
      </c>
      <c r="DD245" s="75"/>
      <c r="DI245" t="str">
        <f>IF(BD_Soumission!$DE245&gt;0,(BD_Soumission!$DH245-BD_Soumission!$DG245)*24,"")</f>
        <v/>
      </c>
      <c r="DJ245" s="125"/>
      <c r="DK245" s="122">
        <f>IF(BD_Soumission!$DE245&gt;0,IF(BD_Soumission!$DF245&gt;0,BD_Soumission!$DI245*BD_Soumission!$DF245*BD_Soumission!$DJ245,BD_Soumission!$DI245*BD_Soumission!$DJ245),0)</f>
        <v>0</v>
      </c>
      <c r="DL245" s="75"/>
      <c r="DQ245" t="str">
        <f>IF(BD_Soumission!$DM245&gt;0,(BD_Soumission!$DP245-BD_Soumission!$DO245)*24,"")</f>
        <v/>
      </c>
      <c r="DR245" s="125"/>
      <c r="DS245" s="122">
        <f>IF(BD_Soumission!$DM245&gt;0,IF(BD_Soumission!$DN245&gt;0,BD_Soumission!$DQ245*BD_Soumission!$DN245*BD_Soumission!$DR245,BD_Soumission!$DQ245*BD_Soumission!$DR245),0)</f>
        <v>0</v>
      </c>
      <c r="DT245" s="75"/>
      <c r="DY245" t="str">
        <f>IF(BD_Soumission!$DU245&gt;0,(BD_Soumission!$DX245-BD_Soumission!$DW245)*24,"")</f>
        <v/>
      </c>
      <c r="DZ245" s="125"/>
      <c r="EA245" s="122">
        <f>IF(BD_Soumission!$DU245&gt;0,IF(BD_Soumission!$DV245&gt;0,BD_Soumission!$DY245*BD_Soumission!$DV245*BD_Soumission!$DZ245,BD_Soumission!$DY245*BD_Soumission!$DZ245),0)</f>
        <v>0</v>
      </c>
      <c r="EE245" s="122">
        <f>BD_Soumission!$ED245*BD_Soumission!$EC245</f>
        <v>0</v>
      </c>
      <c r="EI245" s="122">
        <f>BD_Soumission!$EH245*BD_Soumission!$EG245</f>
        <v>0</v>
      </c>
      <c r="EM245" s="122">
        <f>BD_Soumission!$EL245*BD_Soumission!$EK245</f>
        <v>0</v>
      </c>
      <c r="EQ245" s="122">
        <f>BD_Soumission!$EP245*BD_Soumission!$EO245</f>
        <v>0</v>
      </c>
      <c r="EW245" s="122">
        <f>BD_Soumission!$EU245*0.09975</f>
        <v>0</v>
      </c>
      <c r="EY245" s="47" t="e">
        <f>VLOOKUP(BD_Soumission!$C245,Tableau12[],9,FALSE)</f>
        <v>#N/A</v>
      </c>
    </row>
    <row r="246" spans="1:156" ht="18.75">
      <c r="A246" s="273"/>
      <c r="B246" s="273"/>
      <c r="C246" s="273"/>
      <c r="D246" s="285"/>
      <c r="E246" s="273" t="e">
        <f>VLOOKUP(BD_Soumission!$C246,Tableau12[],6,FALSE)</f>
        <v>#N/A</v>
      </c>
      <c r="F246" s="273" t="e">
        <f>VLOOKUP(BD_Soumission!$C246,Tableau12[],93,FALSE)</f>
        <v>#N/A</v>
      </c>
      <c r="G246" s="273" t="e">
        <f>VLOOKUP(BD_Soumission!$C246,Tableau12[],2,FALSE)</f>
        <v>#N/A</v>
      </c>
      <c r="H246" s="273" t="e">
        <f>VLOOKUP(BD_Soumission!$G246,Tableau_client[],2,FALSE)</f>
        <v>#N/A</v>
      </c>
      <c r="I246" s="273" t="e">
        <f>VLOOKUP(BD_Soumission!$G246,Tableau_client[],3,FALSE)</f>
        <v>#N/A</v>
      </c>
      <c r="J246" s="273" t="e">
        <f>VLOOKUP(BD_Soumission!$G246,Tableau_client[],4,FALSE)</f>
        <v>#N/A</v>
      </c>
      <c r="K246" s="273" t="e">
        <f>VLOOKUP(BD_Soumission!$G246,Tableau_client[],6,FALSE)</f>
        <v>#N/A</v>
      </c>
      <c r="L246" s="273" t="e">
        <f>VLOOKUP(BD_Soumission!$C246,Tableau12[],44,FALSE)</f>
        <v>#N/A</v>
      </c>
      <c r="M246" s="273" t="e">
        <f>VLOOKUP(BD_Soumission!$C246,Tableau12[],45,FALSE)</f>
        <v>#N/A</v>
      </c>
      <c r="N246" s="273" t="e">
        <f>VLOOKUP(BD_Soumission!$G246,Tableau_client[],5,FALSE)</f>
        <v>#N/A</v>
      </c>
      <c r="O246" s="273" t="e">
        <f>VLOOKUP(BD_Soumission!$G246,Tableau_client[],7,FALSE)</f>
        <v>#N/A</v>
      </c>
      <c r="P246" s="273" t="e">
        <f>VLOOKUP(BD_Soumission!$C246,Tableau12[],7,FALSE)</f>
        <v>#N/A</v>
      </c>
      <c r="Q246" s="273" t="e">
        <f>VLOOKUP(BD_Soumission!$C246,Tableau12[],8,FALSE)</f>
        <v>#N/A</v>
      </c>
      <c r="R246" s="286"/>
      <c r="S246" s="273" t="e">
        <f>VLOOKUP(BD_Soumission!$C246,Tableau12[],3,FALSE)</f>
        <v>#N/A</v>
      </c>
      <c r="T246" s="285"/>
      <c r="U246" s="273"/>
      <c r="V246" s="273"/>
      <c r="W246" s="273"/>
      <c r="X246" s="273"/>
      <c r="Y246" s="273" t="str">
        <f>IF(BD_Soumission!$U246&gt;0,(BD_Soumission!$X246-BD_Soumission!$W246)*24,"")</f>
        <v/>
      </c>
      <c r="Z246" s="264"/>
      <c r="AA246" s="273"/>
      <c r="AB246" s="285"/>
      <c r="AC246" s="273"/>
      <c r="AD246" s="273"/>
      <c r="AE246" s="273"/>
      <c r="AF246" s="273"/>
      <c r="AG246" s="273"/>
      <c r="AH246" s="125"/>
      <c r="AI246" s="273"/>
      <c r="AJ246" s="285"/>
      <c r="AK246" s="273"/>
      <c r="AL246" s="273"/>
      <c r="AM246" s="273"/>
      <c r="AN246" s="273"/>
      <c r="AO246" s="273"/>
      <c r="AP246" s="125"/>
      <c r="AQ246" s="290" t="str">
        <f>IF(BD_Soumission!$AL246&gt;0,BD_Soumission!$AL246*BD_Soumission!$AO246*BD_Soumission!$AP246,IF(BD_Soumission!$AK246&gt;0,BD_Soumission!$AO246*BD_Soumission!$AP246,""))</f>
        <v/>
      </c>
      <c r="AR246" s="285"/>
      <c r="AS246" s="273"/>
      <c r="AT246" s="273"/>
      <c r="AU246" s="273"/>
      <c r="AV246" s="273"/>
      <c r="AW246" s="273"/>
      <c r="AX246" s="125"/>
      <c r="AY246" s="290">
        <f>IF(BD_Soumission!$AS246&gt;0,IF(BD_Soumission!$AT246&gt;0,BD_Soumission!$AW246*BD_Soumission!$AT246*BD_Soumission!$AX246,BD_Soumission!$AW246*BD_Soumission!$AX246),0)</f>
        <v>0</v>
      </c>
      <c r="AZ246" s="285"/>
      <c r="BA246" s="273"/>
      <c r="BB246" s="273"/>
      <c r="BC246" s="273"/>
      <c r="BD246" s="273"/>
      <c r="BE246" s="273"/>
      <c r="BF246" s="125"/>
      <c r="BG246" s="290" t="str">
        <f>IF(BD_Soumission!$BB246&gt;0,BD_Soumission!$BB246*BD_Soumission!$BE246*BD_Soumission!$BF246,IF(BD_Soumission!$BA246&gt;0,BD_Soumission!$BE246*BD_Soumission!$BF246,""))</f>
        <v/>
      </c>
      <c r="BH246" s="285"/>
      <c r="BI246" s="273"/>
      <c r="BJ246" s="273"/>
      <c r="BK246" s="273"/>
      <c r="BL246" s="273"/>
      <c r="BM246" s="273" t="str">
        <f>IF(BD_Soumission!$BI246&gt;0,(BD_Soumission!$BL246-BD_Soumission!$BK246)*24,"")</f>
        <v/>
      </c>
      <c r="BN246" s="125"/>
      <c r="BO246" s="290">
        <f>IF(BD_Soumission!$BI246&gt;0,IF(BD_Soumission!$BJ246&gt;0,BD_Soumission!$BM246*BD_Soumission!$BJ246*BD_Soumission!$BN246,BD_Soumission!$BM246*BD_Soumission!$BN246),0)</f>
        <v>0</v>
      </c>
      <c r="BP246" s="285"/>
      <c r="BQ246" s="273"/>
      <c r="BR246" s="273"/>
      <c r="BS246" s="273"/>
      <c r="BT246" s="273"/>
      <c r="BU246" s="273"/>
      <c r="BV246" s="125"/>
      <c r="BW246" s="290" t="str">
        <f>IF(BD_Soumission!$BR246&gt;0,BD_Soumission!$BR246*BD_Soumission!$BU246*BD_Soumission!$BV246,IF(BD_Soumission!$BQ246&gt;0,BD_Soumission!$BU246*BD_Soumission!$BV246,""))</f>
        <v/>
      </c>
      <c r="BX246" s="285"/>
      <c r="BY246" s="273"/>
      <c r="BZ246" s="273"/>
      <c r="CA246" s="273"/>
      <c r="CB246" s="273"/>
      <c r="CC246" s="273" t="str">
        <f>IF(BD_Soumission!$BY246&gt;0,(BD_Soumission!$CB246-BD_Soumission!$CA246)*24,"")</f>
        <v/>
      </c>
      <c r="CD246" s="125"/>
      <c r="CE246" s="290" t="str">
        <f>IF(BD_Soumission!$BZ246&gt;0,BD_Soumission!$BZ246*BD_Soumission!$CC246*BD_Soumission!$CD246,IF(BD_Soumission!$BY246&gt;0,BD_Soumission!$CC246*BD_Soumission!$CD246,""))</f>
        <v/>
      </c>
      <c r="CF246" s="285"/>
      <c r="CG246" s="273"/>
      <c r="CH246" s="273"/>
      <c r="CI246" s="273"/>
      <c r="CJ246" s="273"/>
      <c r="CK246" s="273"/>
      <c r="CL246" s="125"/>
      <c r="CM246" s="290" t="str">
        <f>IF(BD_Soumission!$CH246&gt;0,BD_Soumission!$CH246*BD_Soumission!$CK246*BD_Soumission!$CL246,IF(BD_Soumission!$CG246&gt;0,BD_Soumission!$CK246*BD_Soumission!$CL246,""))</f>
        <v/>
      </c>
      <c r="CN246" s="285"/>
      <c r="CO246" s="273"/>
      <c r="CP246" s="273"/>
      <c r="CQ246" s="273"/>
      <c r="CR246" s="273"/>
      <c r="CS246" s="273" t="str">
        <f>IF(BD_Soumission!$CO246&gt;0,(BD_Soumission!$CR246-BD_Soumission!$CQ246)*24,"")</f>
        <v/>
      </c>
      <c r="CT246" s="125"/>
      <c r="CU246" s="290">
        <f>IF(BD_Soumission!$CO246&gt;0,IF(BD_Soumission!$CP246&gt;0,BD_Soumission!$CS246*BD_Soumission!$CP246*BD_Soumission!$CT246,BD_Soumission!$CS246*BD_Soumission!$CT246),0)</f>
        <v>0</v>
      </c>
      <c r="CV246" s="285"/>
      <c r="CW246" s="273"/>
      <c r="CX246" s="273"/>
      <c r="CY246" s="273"/>
      <c r="CZ246" s="273"/>
      <c r="DA246" s="273"/>
      <c r="DB246" s="125"/>
      <c r="DC246" s="290" t="str">
        <f>IF(BD_Soumission!$CX246&gt;0,BD_Soumission!$CX246*BD_Soumission!$DA246*BD_Soumission!$DB246,IF(BD_Soumission!$CW246&gt;0,BD_Soumission!$DA246*BD_Soumission!$DB246,""))</f>
        <v/>
      </c>
      <c r="DD246" s="285"/>
      <c r="DE246" s="273"/>
      <c r="DF246" s="273"/>
      <c r="DG246" s="273"/>
      <c r="DH246" s="273"/>
      <c r="DI246" s="273" t="str">
        <f>IF(BD_Soumission!$DE246&gt;0,(BD_Soumission!$DH246-BD_Soumission!$DG246)*24,"")</f>
        <v/>
      </c>
      <c r="DJ246" s="125"/>
      <c r="DK246" s="290">
        <f>IF(BD_Soumission!$DE246&gt;0,IF(BD_Soumission!$DF246&gt;0,BD_Soumission!$DI246*BD_Soumission!$DF246*BD_Soumission!$DJ246,BD_Soumission!$DI246*BD_Soumission!$DJ246),0)</f>
        <v>0</v>
      </c>
      <c r="DL246" s="285"/>
      <c r="DM246" s="273"/>
      <c r="DN246" s="273"/>
      <c r="DO246" s="273"/>
      <c r="DP246" s="273"/>
      <c r="DQ246" s="273" t="str">
        <f>IF(BD_Soumission!$DM246&gt;0,(BD_Soumission!$DP246-BD_Soumission!$DO246)*24,"")</f>
        <v/>
      </c>
      <c r="DR246" s="125"/>
      <c r="DS246" s="290">
        <f>IF(BD_Soumission!$DM246&gt;0,IF(BD_Soumission!$DN246&gt;0,BD_Soumission!$DQ246*BD_Soumission!$DN246*BD_Soumission!$DR246,BD_Soumission!$DQ246*BD_Soumission!$DR246),0)</f>
        <v>0</v>
      </c>
      <c r="DT246" s="285"/>
      <c r="DU246" s="273"/>
      <c r="DV246" s="273"/>
      <c r="DW246" s="273"/>
      <c r="DX246" s="273"/>
      <c r="DY246" s="273" t="str">
        <f>IF(BD_Soumission!$DU246&gt;0,(BD_Soumission!$DX246-BD_Soumission!$DW246)*24,"")</f>
        <v/>
      </c>
      <c r="DZ246" s="125"/>
      <c r="EA246" s="290">
        <f>IF(BD_Soumission!$DU246&gt;0,IF(BD_Soumission!$DV246&gt;0,BD_Soumission!$DY246*BD_Soumission!$DV246*BD_Soumission!$DZ246,BD_Soumission!$DY246*BD_Soumission!$DZ246),0)</f>
        <v>0</v>
      </c>
      <c r="EB246" s="273"/>
      <c r="EC246" s="273"/>
      <c r="ED246" s="273"/>
      <c r="EE246" s="290">
        <f>BD_Soumission!$ED246*BD_Soumission!$EC246</f>
        <v>0</v>
      </c>
      <c r="EF246" s="273"/>
      <c r="EG246" s="273"/>
      <c r="EH246" s="273"/>
      <c r="EI246" s="290">
        <f>BD_Soumission!$EH246*BD_Soumission!$EG246</f>
        <v>0</v>
      </c>
      <c r="EJ246" s="273"/>
      <c r="EK246" s="273"/>
      <c r="EL246" s="273"/>
      <c r="EM246" s="290">
        <f>BD_Soumission!$EL246*BD_Soumission!$EK246</f>
        <v>0</v>
      </c>
      <c r="EN246" s="273"/>
      <c r="EO246" s="273"/>
      <c r="EP246" s="273"/>
      <c r="EQ246" s="290">
        <f>BD_Soumission!$EP246*BD_Soumission!$EO246</f>
        <v>0</v>
      </c>
      <c r="ER246" s="273"/>
      <c r="ES246" s="273"/>
      <c r="ET246" s="273"/>
      <c r="EU246" s="273"/>
      <c r="EV246" s="273"/>
      <c r="EW246" s="290">
        <f>BD_Soumission!$EU246*0.09975</f>
        <v>0</v>
      </c>
      <c r="EX246" s="273"/>
      <c r="EY246" s="292" t="e">
        <f>VLOOKUP(BD_Soumission!$C246,Tableau12[],9,FALSE)</f>
        <v>#N/A</v>
      </c>
      <c r="EZ246" s="273"/>
    </row>
    <row r="247" spans="1:156" ht="18.75">
      <c r="D247" s="75"/>
      <c r="E247" t="e">
        <f>VLOOKUP(BD_Soumission!$C247,Tableau12[],6,FALSE)</f>
        <v>#N/A</v>
      </c>
      <c r="F247" t="e">
        <f>VLOOKUP(BD_Soumission!$C247,Tableau12[],93,FALSE)</f>
        <v>#N/A</v>
      </c>
      <c r="G247" t="e">
        <f>VLOOKUP(BD_Soumission!$C247,Tableau12[],2,FALSE)</f>
        <v>#N/A</v>
      </c>
      <c r="H247" t="e">
        <f>VLOOKUP(BD_Soumission!$G247,Tableau_client[],2,FALSE)</f>
        <v>#N/A</v>
      </c>
      <c r="I247" t="e">
        <f>VLOOKUP(BD_Soumission!$G247,Tableau_client[],3,FALSE)</f>
        <v>#N/A</v>
      </c>
      <c r="J247" t="e">
        <f>VLOOKUP(BD_Soumission!$G247,Tableau_client[],4,FALSE)</f>
        <v>#N/A</v>
      </c>
      <c r="K247" t="e">
        <f>VLOOKUP(BD_Soumission!$G247,Tableau_client[],6,FALSE)</f>
        <v>#N/A</v>
      </c>
      <c r="L247" t="e">
        <f>VLOOKUP(BD_Soumission!$C247,Tableau12[],44,FALSE)</f>
        <v>#N/A</v>
      </c>
      <c r="M247" t="e">
        <f>VLOOKUP(BD_Soumission!$C247,Tableau12[],45,FALSE)</f>
        <v>#N/A</v>
      </c>
      <c r="N247" t="e">
        <f>VLOOKUP(BD_Soumission!$G247,Tableau_client[],5,FALSE)</f>
        <v>#N/A</v>
      </c>
      <c r="O247" t="e">
        <f>VLOOKUP(BD_Soumission!$G247,Tableau_client[],7,FALSE)</f>
        <v>#N/A</v>
      </c>
      <c r="P247" t="e">
        <f>VLOOKUP(BD_Soumission!$C247,Tableau12[],7,FALSE)</f>
        <v>#N/A</v>
      </c>
      <c r="Q247" t="e">
        <f>VLOOKUP(BD_Soumission!$C247,Tableau12[],8,FALSE)</f>
        <v>#N/A</v>
      </c>
      <c r="R247" s="30"/>
      <c r="S247" t="e">
        <f>VLOOKUP(BD_Soumission!$C247,Tableau12[],3,FALSE)</f>
        <v>#N/A</v>
      </c>
      <c r="T247" s="75"/>
      <c r="Y247" t="str">
        <f>IF(BD_Soumission!$U247&gt;0,(BD_Soumission!$X247-BD_Soumission!$W247)*24,"")</f>
        <v/>
      </c>
      <c r="Z247" s="264"/>
      <c r="AB247" s="75"/>
      <c r="AH247" s="125"/>
      <c r="AJ247" s="75"/>
      <c r="AP247" s="125"/>
      <c r="AQ247" s="122" t="str">
        <f>IF(BD_Soumission!$AL247&gt;0,BD_Soumission!$AL247*BD_Soumission!$AO247*BD_Soumission!$AP247,IF(BD_Soumission!$AK247&gt;0,BD_Soumission!$AO247*BD_Soumission!$AP247,""))</f>
        <v/>
      </c>
      <c r="AR247" s="75"/>
      <c r="AX247" s="125"/>
      <c r="AY247" s="122" t="str">
        <f>IF(BD_Soumission!$AT247&gt;0,BD_Soumission!$AT247*BD_Soumission!$AW247*BD_Soumission!$AX247,IF(BD_Soumission!$AS247&gt;0,BD_Soumission!$AW247*BD_Soumission!$AX247,""))</f>
        <v/>
      </c>
      <c r="AZ247" s="75"/>
      <c r="BF247" s="125"/>
      <c r="BG247" s="122" t="str">
        <f>IF(BD_Soumission!$BB247&gt;0,BD_Soumission!$BB247*BD_Soumission!$BE247*BD_Soumission!$BF247,IF(BD_Soumission!$BA247&gt;0,BD_Soumission!$BE247*BD_Soumission!$BF247,""))</f>
        <v/>
      </c>
      <c r="BH247" s="75"/>
      <c r="BM247" t="str">
        <f>IF(BD_Soumission!$BI247&gt;0,(BD_Soumission!$BL247-BD_Soumission!$BK247)*24,"")</f>
        <v/>
      </c>
      <c r="BN247" s="125"/>
      <c r="BO247" s="122">
        <f>IF(BD_Soumission!$BI247&gt;0,IF(BD_Soumission!$BJ247&gt;0,BD_Soumission!$BM247*BD_Soumission!$BJ247*BD_Soumission!$BN247,BD_Soumission!$BM247*BD_Soumission!$BN247),0)</f>
        <v>0</v>
      </c>
      <c r="BP247" s="75"/>
      <c r="BV247" s="125"/>
      <c r="BW247" s="122" t="str">
        <f>IF(BD_Soumission!$BR247&gt;0,BD_Soumission!$BR247*BD_Soumission!$BU247*BD_Soumission!$BV247,IF(BD_Soumission!$BQ247&gt;0,BD_Soumission!$BU247*BD_Soumission!$BV247,""))</f>
        <v/>
      </c>
      <c r="BX247" s="75"/>
      <c r="CC247" t="str">
        <f>IF(BD_Soumission!$BY247&gt;0,(BD_Soumission!$CB247-BD_Soumission!$CA247)*24,"")</f>
        <v/>
      </c>
      <c r="CD247" s="125"/>
      <c r="CE247" s="122" t="str">
        <f>IF(BD_Soumission!$BZ247&gt;0,BD_Soumission!$BZ247*BD_Soumission!$CC247*BD_Soumission!$CD247,IF(BD_Soumission!$BY247&gt;0,BD_Soumission!$CC247*BD_Soumission!$CD247,""))</f>
        <v/>
      </c>
      <c r="CF247" s="75"/>
      <c r="CL247" s="125"/>
      <c r="CM247" s="122" t="str">
        <f>IF(BD_Soumission!$CH247&gt;0,BD_Soumission!$CH247*BD_Soumission!$CK247*BD_Soumission!$CL247,IF(BD_Soumission!$CG247&gt;0,BD_Soumission!$CK247*BD_Soumission!$CL247,""))</f>
        <v/>
      </c>
      <c r="CN247" s="75"/>
      <c r="CS247" t="str">
        <f>IF(BD_Soumission!$CO247&gt;0,(BD_Soumission!$CR247-BD_Soumission!$CQ247)*24,"")</f>
        <v/>
      </c>
      <c r="CT247" s="125"/>
      <c r="CU247" s="122">
        <f>IF(BD_Soumission!$CO247&gt;0,IF(BD_Soumission!$CP247&gt;0,BD_Soumission!$CS247*BD_Soumission!$CP247*BD_Soumission!$CT247,BD_Soumission!$CS247*BD_Soumission!$CT247),0)</f>
        <v>0</v>
      </c>
      <c r="CV247" s="75"/>
      <c r="DB247" s="125"/>
      <c r="DC247" s="122" t="str">
        <f>IF(BD_Soumission!$CX247&gt;0,BD_Soumission!$CX247*BD_Soumission!$DA247*BD_Soumission!$DB247,IF(BD_Soumission!$CW247&gt;0,BD_Soumission!$DA247*BD_Soumission!$DB247,""))</f>
        <v/>
      </c>
      <c r="DD247" s="75"/>
      <c r="DI247" t="str">
        <f>IF(BD_Soumission!$DE247&gt;0,(BD_Soumission!$DH247-BD_Soumission!$DG247)*24,"")</f>
        <v/>
      </c>
      <c r="DJ247" s="125"/>
      <c r="DK247" s="122">
        <f>IF(BD_Soumission!$DE247&gt;0,IF(BD_Soumission!$DF247&gt;0,BD_Soumission!$DI247*BD_Soumission!$DF247*BD_Soumission!$DJ247,BD_Soumission!$DI247*BD_Soumission!$DJ247),0)</f>
        <v>0</v>
      </c>
      <c r="DL247" s="75"/>
      <c r="DQ247" t="str">
        <f>IF(BD_Soumission!$DM247&gt;0,(BD_Soumission!$DP247-BD_Soumission!$DO247)*24,"")</f>
        <v/>
      </c>
      <c r="DR247" s="125"/>
      <c r="DS247" s="122">
        <f>IF(BD_Soumission!$DM247&gt;0,IF(BD_Soumission!$DN247&gt;0,BD_Soumission!$DQ247*BD_Soumission!$DN247*BD_Soumission!$DR247,BD_Soumission!$DQ247*BD_Soumission!$DR247),0)</f>
        <v>0</v>
      </c>
      <c r="DT247" s="75"/>
      <c r="DY247" t="str">
        <f>IF(BD_Soumission!$DU247&gt;0,(BD_Soumission!$DX247-BD_Soumission!$DW247)*24,"")</f>
        <v/>
      </c>
      <c r="DZ247" s="125"/>
      <c r="EA247" s="122">
        <f>IF(BD_Soumission!$DU247&gt;0,IF(BD_Soumission!$DV247&gt;0,BD_Soumission!$DY247*BD_Soumission!$DV247*BD_Soumission!$DZ247,BD_Soumission!$DY247*BD_Soumission!$DZ247),0)</f>
        <v>0</v>
      </c>
      <c r="EE247" s="122">
        <f>BD_Soumission!$ED247*BD_Soumission!$EC247</f>
        <v>0</v>
      </c>
      <c r="EI247" s="122">
        <f>BD_Soumission!$EH247*BD_Soumission!$EG247</f>
        <v>0</v>
      </c>
      <c r="EM247" s="122">
        <f>BD_Soumission!$EL247*BD_Soumission!$EK247</f>
        <v>0</v>
      </c>
      <c r="EQ247" s="122">
        <f>BD_Soumission!$EP247*BD_Soumission!$EO247</f>
        <v>0</v>
      </c>
      <c r="EW247" s="122">
        <f>BD_Soumission!$EU247*0.09975</f>
        <v>0</v>
      </c>
      <c r="EY247" s="47" t="e">
        <f>VLOOKUP(BD_Soumission!$C247,Tableau12[],9,FALSE)</f>
        <v>#N/A</v>
      </c>
    </row>
    <row r="248" spans="1:156" ht="18.75">
      <c r="A248" s="273"/>
      <c r="B248" s="273"/>
      <c r="C248" s="273"/>
      <c r="D248" s="285"/>
      <c r="E248" s="273" t="e">
        <f>VLOOKUP(BD_Soumission!$C248,Tableau12[],6,FALSE)</f>
        <v>#N/A</v>
      </c>
      <c r="F248" s="273" t="e">
        <f>VLOOKUP(BD_Soumission!$C248,Tableau12[],93,FALSE)</f>
        <v>#N/A</v>
      </c>
      <c r="G248" s="273" t="e">
        <f>VLOOKUP(BD_Soumission!$C248,Tableau12[],2,FALSE)</f>
        <v>#N/A</v>
      </c>
      <c r="H248" s="273" t="e">
        <f>VLOOKUP(BD_Soumission!$G248,Tableau_client[],2,FALSE)</f>
        <v>#N/A</v>
      </c>
      <c r="I248" s="273" t="e">
        <f>VLOOKUP(BD_Soumission!$G248,Tableau_client[],3,FALSE)</f>
        <v>#N/A</v>
      </c>
      <c r="J248" s="273" t="e">
        <f>VLOOKUP(BD_Soumission!$G248,Tableau_client[],4,FALSE)</f>
        <v>#N/A</v>
      </c>
      <c r="K248" s="273" t="e">
        <f>VLOOKUP(BD_Soumission!$G248,Tableau_client[],6,FALSE)</f>
        <v>#N/A</v>
      </c>
      <c r="L248" s="273" t="e">
        <f>VLOOKUP(BD_Soumission!$C248,Tableau12[],44,FALSE)</f>
        <v>#N/A</v>
      </c>
      <c r="M248" s="273" t="e">
        <f>VLOOKUP(BD_Soumission!$C248,Tableau12[],45,FALSE)</f>
        <v>#N/A</v>
      </c>
      <c r="N248" s="273" t="e">
        <f>VLOOKUP(BD_Soumission!$G248,Tableau_client[],5,FALSE)</f>
        <v>#N/A</v>
      </c>
      <c r="O248" s="273" t="e">
        <f>VLOOKUP(BD_Soumission!$G248,Tableau_client[],7,FALSE)</f>
        <v>#N/A</v>
      </c>
      <c r="P248" s="273" t="e">
        <f>VLOOKUP(BD_Soumission!$C248,Tableau12[],7,FALSE)</f>
        <v>#N/A</v>
      </c>
      <c r="Q248" s="273" t="e">
        <f>VLOOKUP(BD_Soumission!$C248,Tableau12[],8,FALSE)</f>
        <v>#N/A</v>
      </c>
      <c r="R248" s="286"/>
      <c r="S248" s="273" t="e">
        <f>VLOOKUP(BD_Soumission!$C248,Tableau12[],3,FALSE)</f>
        <v>#N/A</v>
      </c>
      <c r="T248" s="285"/>
      <c r="U248" s="273"/>
      <c r="V248" s="273"/>
      <c r="W248" s="273"/>
      <c r="X248" s="273"/>
      <c r="Y248" s="273" t="str">
        <f>IF(BD_Soumission!$U248&gt;0,(BD_Soumission!$X248-BD_Soumission!$W248)*24,"")</f>
        <v/>
      </c>
      <c r="Z248" s="264"/>
      <c r="AA248" s="273"/>
      <c r="AB248" s="285"/>
      <c r="AC248" s="273"/>
      <c r="AD248" s="273"/>
      <c r="AE248" s="273"/>
      <c r="AF248" s="273"/>
      <c r="AG248" s="273"/>
      <c r="AH248" s="125"/>
      <c r="AI248" s="273"/>
      <c r="AJ248" s="285"/>
      <c r="AK248" s="273"/>
      <c r="AL248" s="273"/>
      <c r="AM248" s="273"/>
      <c r="AN248" s="273"/>
      <c r="AO248" s="273"/>
      <c r="AP248" s="125"/>
      <c r="AQ248" s="290" t="str">
        <f>IF(BD_Soumission!$AL248&gt;0,BD_Soumission!$AL248*BD_Soumission!$AO248*BD_Soumission!$AP248,IF(BD_Soumission!$AK248&gt;0,BD_Soumission!$AO248*BD_Soumission!$AP248,""))</f>
        <v/>
      </c>
      <c r="AR248" s="285"/>
      <c r="AS248" s="273"/>
      <c r="AT248" s="273"/>
      <c r="AU248" s="273"/>
      <c r="AV248" s="273"/>
      <c r="AW248" s="273"/>
      <c r="AX248" s="125"/>
      <c r="AY248" s="290" t="str">
        <f>IF(BD_Soumission!$AT248&gt;0,BD_Soumission!$AT248*BD_Soumission!$AW248*BD_Soumission!$AX248,IF(BD_Soumission!$AS248&gt;0,BD_Soumission!$AW248*BD_Soumission!$AX248,""))</f>
        <v/>
      </c>
      <c r="AZ248" s="285"/>
      <c r="BA248" s="273"/>
      <c r="BB248" s="273"/>
      <c r="BC248" s="273"/>
      <c r="BD248" s="273"/>
      <c r="BE248" s="273"/>
      <c r="BF248" s="125"/>
      <c r="BG248" s="290" t="str">
        <f>IF(BD_Soumission!$BB248&gt;0,BD_Soumission!$BB248*BD_Soumission!$BE248*BD_Soumission!$BF248,IF(BD_Soumission!$BA248&gt;0,BD_Soumission!$BE248*BD_Soumission!$BF248,""))</f>
        <v/>
      </c>
      <c r="BH248" s="285"/>
      <c r="BI248" s="273"/>
      <c r="BJ248" s="273"/>
      <c r="BK248" s="273"/>
      <c r="BL248" s="273"/>
      <c r="BM248" s="273" t="str">
        <f>IF(BD_Soumission!$BI248&gt;0,(BD_Soumission!$BL248-BD_Soumission!$BK248)*24,"")</f>
        <v/>
      </c>
      <c r="BN248" s="125"/>
      <c r="BO248" s="290">
        <f>IF(BD_Soumission!$BI248&gt;0,IF(BD_Soumission!$BJ248&gt;0,BD_Soumission!$BM248*BD_Soumission!$BJ248*BD_Soumission!$BN248,BD_Soumission!$BM248*BD_Soumission!$BN248),0)</f>
        <v>0</v>
      </c>
      <c r="BP248" s="285"/>
      <c r="BQ248" s="273"/>
      <c r="BR248" s="273"/>
      <c r="BS248" s="273"/>
      <c r="BT248" s="273"/>
      <c r="BU248" s="273"/>
      <c r="BV248" s="125"/>
      <c r="BW248" s="290" t="str">
        <f>IF(BD_Soumission!$BR248&gt;0,BD_Soumission!$BR248*BD_Soumission!$BU248*BD_Soumission!$BV248,IF(BD_Soumission!$BQ248&gt;0,BD_Soumission!$BU248*BD_Soumission!$BV248,""))</f>
        <v/>
      </c>
      <c r="BX248" s="285"/>
      <c r="BY248" s="273"/>
      <c r="BZ248" s="273"/>
      <c r="CA248" s="273"/>
      <c r="CB248" s="273"/>
      <c r="CC248" s="273" t="str">
        <f>IF(BD_Soumission!$BY248&gt;0,(BD_Soumission!$CB248-BD_Soumission!$CA248)*24,"")</f>
        <v/>
      </c>
      <c r="CD248" s="125"/>
      <c r="CE248" s="290" t="str">
        <f>IF(BD_Soumission!$BZ248&gt;0,BD_Soumission!$BZ248*BD_Soumission!$CC248*BD_Soumission!$CD248,IF(BD_Soumission!$BY248&gt;0,BD_Soumission!$CC248*BD_Soumission!$CD248,""))</f>
        <v/>
      </c>
      <c r="CF248" s="285"/>
      <c r="CG248" s="273"/>
      <c r="CH248" s="273"/>
      <c r="CI248" s="273"/>
      <c r="CJ248" s="273"/>
      <c r="CK248" s="273"/>
      <c r="CL248" s="125"/>
      <c r="CM248" s="290" t="str">
        <f>IF(BD_Soumission!$CH248&gt;0,BD_Soumission!$CH248*BD_Soumission!$CK248*BD_Soumission!$CL248,IF(BD_Soumission!$CG248&gt;0,BD_Soumission!$CK248*BD_Soumission!$CL248,""))</f>
        <v/>
      </c>
      <c r="CN248" s="285"/>
      <c r="CO248" s="273"/>
      <c r="CP248" s="273"/>
      <c r="CQ248" s="273"/>
      <c r="CR248" s="273"/>
      <c r="CS248" s="273" t="str">
        <f>IF(BD_Soumission!$CO248&gt;0,(BD_Soumission!$CR248-BD_Soumission!$CQ248)*24,"")</f>
        <v/>
      </c>
      <c r="CT248" s="125"/>
      <c r="CU248" s="290">
        <f>IF(BD_Soumission!$CO248&gt;0,IF(BD_Soumission!$CP248&gt;0,BD_Soumission!$CS248*BD_Soumission!$CP248*BD_Soumission!$CT248,BD_Soumission!$CS248*BD_Soumission!$CT248),0)</f>
        <v>0</v>
      </c>
      <c r="CV248" s="285"/>
      <c r="CW248" s="273"/>
      <c r="CX248" s="273"/>
      <c r="CY248" s="273"/>
      <c r="CZ248" s="273"/>
      <c r="DA248" s="273"/>
      <c r="DB248" s="125"/>
      <c r="DC248" s="290" t="str">
        <f>IF(BD_Soumission!$CX248&gt;0,BD_Soumission!$CX248*BD_Soumission!$DA248*BD_Soumission!$DB248,IF(BD_Soumission!$CW248&gt;0,BD_Soumission!$DA248*BD_Soumission!$DB248,""))</f>
        <v/>
      </c>
      <c r="DD248" s="285"/>
      <c r="DE248" s="273"/>
      <c r="DF248" s="273"/>
      <c r="DG248" s="273"/>
      <c r="DH248" s="273"/>
      <c r="DI248" s="273" t="str">
        <f>IF(BD_Soumission!$DE248&gt;0,(BD_Soumission!$DH248-BD_Soumission!$DG248)*24,"")</f>
        <v/>
      </c>
      <c r="DJ248" s="125"/>
      <c r="DK248" s="290">
        <f>IF(BD_Soumission!$DE248&gt;0,IF(BD_Soumission!$DF248&gt;0,BD_Soumission!$DI248*BD_Soumission!$DF248*BD_Soumission!$DJ248,BD_Soumission!$DI248*BD_Soumission!$DJ248),0)</f>
        <v>0</v>
      </c>
      <c r="DL248" s="285"/>
      <c r="DM248" s="273"/>
      <c r="DN248" s="273"/>
      <c r="DO248" s="273"/>
      <c r="DP248" s="273"/>
      <c r="DQ248" s="273" t="str">
        <f>IF(BD_Soumission!$DM248&gt;0,(BD_Soumission!$DP248-BD_Soumission!$DO248)*24,"")</f>
        <v/>
      </c>
      <c r="DR248" s="125"/>
      <c r="DS248" s="290">
        <f>IF(BD_Soumission!$DM248&gt;0,IF(BD_Soumission!$DN248&gt;0,BD_Soumission!$DQ248*BD_Soumission!$DN248*BD_Soumission!$DR248,BD_Soumission!$DQ248*BD_Soumission!$DR248),0)</f>
        <v>0</v>
      </c>
      <c r="DT248" s="285"/>
      <c r="DU248" s="273"/>
      <c r="DV248" s="273"/>
      <c r="DW248" s="273"/>
      <c r="DX248" s="273"/>
      <c r="DY248" s="273" t="str">
        <f>IF(BD_Soumission!$DU248&gt;0,(BD_Soumission!$DX248-BD_Soumission!$DW248)*24,"")</f>
        <v/>
      </c>
      <c r="DZ248" s="125"/>
      <c r="EA248" s="290">
        <f>IF(BD_Soumission!$DU248&gt;0,IF(BD_Soumission!$DV248&gt;0,BD_Soumission!$DY248*BD_Soumission!$DV248*BD_Soumission!$DZ248,BD_Soumission!$DY248*BD_Soumission!$DZ248),0)</f>
        <v>0</v>
      </c>
      <c r="EB248" s="273"/>
      <c r="EC248" s="273"/>
      <c r="ED248" s="273"/>
      <c r="EE248" s="290">
        <f>BD_Soumission!$ED248*BD_Soumission!$EC248</f>
        <v>0</v>
      </c>
      <c r="EF248" s="273"/>
      <c r="EG248" s="273"/>
      <c r="EH248" s="273"/>
      <c r="EI248" s="290">
        <f>BD_Soumission!$EH248*BD_Soumission!$EG248</f>
        <v>0</v>
      </c>
      <c r="EJ248" s="273"/>
      <c r="EK248" s="273"/>
      <c r="EL248" s="273"/>
      <c r="EM248" s="290">
        <f>BD_Soumission!$EL248*BD_Soumission!$EK248</f>
        <v>0</v>
      </c>
      <c r="EN248" s="273"/>
      <c r="EO248" s="273"/>
      <c r="EP248" s="273"/>
      <c r="EQ248" s="290">
        <f>BD_Soumission!$EP248*BD_Soumission!$EO248</f>
        <v>0</v>
      </c>
      <c r="ER248" s="273"/>
      <c r="ES248" s="273"/>
      <c r="ET248" s="273"/>
      <c r="EU248" s="273"/>
      <c r="EV248" s="273"/>
      <c r="EW248" s="290">
        <f>BD_Soumission!$EU248*0.09975</f>
        <v>0</v>
      </c>
      <c r="EX248" s="273"/>
      <c r="EY248" s="292" t="e">
        <f>VLOOKUP(BD_Soumission!$C248,Tableau12[],9,FALSE)</f>
        <v>#N/A</v>
      </c>
      <c r="EZ248" s="273"/>
    </row>
    <row r="249" spans="1:156" ht="18.75">
      <c r="D249" s="75"/>
      <c r="E249" t="e">
        <f>VLOOKUP(BD_Soumission!$C249,Tableau12[],6,FALSE)</f>
        <v>#N/A</v>
      </c>
      <c r="F249" t="e">
        <f>VLOOKUP(BD_Soumission!$C249,Tableau12[],93,FALSE)</f>
        <v>#N/A</v>
      </c>
      <c r="G249" t="e">
        <f>VLOOKUP(BD_Soumission!$C249,Tableau12[],2,FALSE)</f>
        <v>#N/A</v>
      </c>
      <c r="H249" t="e">
        <f>VLOOKUP(BD_Soumission!$G249,Tableau_client[],2,FALSE)</f>
        <v>#N/A</v>
      </c>
      <c r="I249" t="e">
        <f>VLOOKUP(BD_Soumission!$G249,Tableau_client[],3,FALSE)</f>
        <v>#N/A</v>
      </c>
      <c r="J249" t="e">
        <f>VLOOKUP(BD_Soumission!$G249,Tableau_client[],4,FALSE)</f>
        <v>#N/A</v>
      </c>
      <c r="K249" t="e">
        <f>VLOOKUP(BD_Soumission!$G249,Tableau_client[],6,FALSE)</f>
        <v>#N/A</v>
      </c>
      <c r="L249" t="e">
        <f>VLOOKUP(BD_Soumission!$C249,Tableau12[],44,FALSE)</f>
        <v>#N/A</v>
      </c>
      <c r="M249" t="e">
        <f>VLOOKUP(BD_Soumission!$C249,Tableau12[],45,FALSE)</f>
        <v>#N/A</v>
      </c>
      <c r="N249" t="e">
        <f>VLOOKUP(BD_Soumission!$G249,Tableau_client[],5,FALSE)</f>
        <v>#N/A</v>
      </c>
      <c r="O249" t="e">
        <f>VLOOKUP(BD_Soumission!$G249,Tableau_client[],7,FALSE)</f>
        <v>#N/A</v>
      </c>
      <c r="P249" t="e">
        <f>VLOOKUP(BD_Soumission!$C249,Tableau12[],7,FALSE)</f>
        <v>#N/A</v>
      </c>
      <c r="Q249" t="e">
        <f>VLOOKUP(BD_Soumission!$C249,Tableau12[],8,FALSE)</f>
        <v>#N/A</v>
      </c>
      <c r="R249" s="30"/>
      <c r="S249" t="e">
        <f>VLOOKUP(BD_Soumission!$C249,Tableau12[],3,FALSE)</f>
        <v>#N/A</v>
      </c>
      <c r="T249" s="75"/>
      <c r="Y249" t="str">
        <f>IF(BD_Soumission!$U249&gt;0,(BD_Soumission!$X249-BD_Soumission!$W249)*24,"")</f>
        <v/>
      </c>
      <c r="Z249" s="264"/>
      <c r="AB249" s="75"/>
      <c r="AH249" s="125"/>
      <c r="AJ249" s="75"/>
      <c r="AP249" s="125"/>
      <c r="AQ249" s="122" t="str">
        <f>IF(BD_Soumission!$AL249&gt;0,BD_Soumission!$AL249*BD_Soumission!$AO249*BD_Soumission!$AP249,IF(BD_Soumission!$AK249&gt;0,BD_Soumission!$AO249*BD_Soumission!$AP249,""))</f>
        <v/>
      </c>
      <c r="AR249" s="75"/>
      <c r="AX249" s="125"/>
      <c r="AY249" s="122" t="str">
        <f>IF(BD_Soumission!$AT249&gt;0,BD_Soumission!$AT249*BD_Soumission!$AW249*BD_Soumission!$AX249,IF(BD_Soumission!$AS249&gt;0,BD_Soumission!$AW249*BD_Soumission!$AX249,""))</f>
        <v/>
      </c>
      <c r="AZ249" s="75"/>
      <c r="BF249" s="125"/>
      <c r="BG249" s="122" t="str">
        <f>IF(BD_Soumission!$BB249&gt;0,BD_Soumission!$BB249*BD_Soumission!$BE249*BD_Soumission!$BF249,IF(BD_Soumission!$BA249&gt;0,BD_Soumission!$BE249*BD_Soumission!$BF249,""))</f>
        <v/>
      </c>
      <c r="BH249" s="75"/>
      <c r="BM249" t="str">
        <f>IF(BD_Soumission!$BI249&gt;0,(BD_Soumission!$BL249-BD_Soumission!$BK249)*24,"")</f>
        <v/>
      </c>
      <c r="BN249" s="125"/>
      <c r="BO249" s="122">
        <f>IF(BD_Soumission!$BI249&gt;0,IF(BD_Soumission!$BJ249&gt;0,BD_Soumission!$BM249*BD_Soumission!$BJ249*BD_Soumission!$BN249,BD_Soumission!$BM249*BD_Soumission!$BN249),0)</f>
        <v>0</v>
      </c>
      <c r="BP249" s="75"/>
      <c r="BV249" s="125"/>
      <c r="BW249" s="122" t="str">
        <f>IF(BD_Soumission!$BR249&gt;0,BD_Soumission!$BR249*BD_Soumission!$BU249*BD_Soumission!$BV249,IF(BD_Soumission!$BQ249&gt;0,BD_Soumission!$BU249*BD_Soumission!$BV249,""))</f>
        <v/>
      </c>
      <c r="BX249" s="75"/>
      <c r="CD249" s="125"/>
      <c r="CE249" s="122" t="str">
        <f>IF(BD_Soumission!$BZ249&gt;0,BD_Soumission!$BZ249*BD_Soumission!$CC249*BD_Soumission!$CD249,IF(BD_Soumission!$BY249&gt;0,BD_Soumission!$CC249*BD_Soumission!$CD249,""))</f>
        <v/>
      </c>
      <c r="CF249" s="75"/>
      <c r="CL249" s="125"/>
      <c r="CM249" s="122" t="str">
        <f>IF(BD_Soumission!$CH249&gt;0,BD_Soumission!$CH249*BD_Soumission!$CK249*BD_Soumission!$CL249,IF(BD_Soumission!$CG249&gt;0,BD_Soumission!$CK249*BD_Soumission!$CL249,""))</f>
        <v/>
      </c>
      <c r="CN249" s="75"/>
      <c r="CS249" t="str">
        <f>IF(BD_Soumission!$CO249&gt;0,(BD_Soumission!$CR249-BD_Soumission!$CQ249)*24,"")</f>
        <v/>
      </c>
      <c r="CT249" s="125"/>
      <c r="CU249" s="122">
        <f>IF(BD_Soumission!$CO249&gt;0,IF(BD_Soumission!$CP249&gt;0,BD_Soumission!$CS249*BD_Soumission!$CP249*BD_Soumission!$CT249,BD_Soumission!$CS249*BD_Soumission!$CT249),0)</f>
        <v>0</v>
      </c>
      <c r="CV249" s="75"/>
      <c r="DB249" s="125"/>
      <c r="DC249" s="122" t="str">
        <f>IF(BD_Soumission!$CX249&gt;0,BD_Soumission!$CX249*BD_Soumission!$DA249*BD_Soumission!$DB249,IF(BD_Soumission!$CW249&gt;0,BD_Soumission!$DA249*BD_Soumission!$DB249,""))</f>
        <v/>
      </c>
      <c r="DD249" s="75"/>
      <c r="DI249" t="str">
        <f>IF(BD_Soumission!$DE249&gt;0,(BD_Soumission!$DH249-BD_Soumission!$DG249)*24,"")</f>
        <v/>
      </c>
      <c r="DJ249" s="125"/>
      <c r="DK249" s="122">
        <f>IF(BD_Soumission!$DE249&gt;0,IF(BD_Soumission!$DF249&gt;0,BD_Soumission!$DI249*BD_Soumission!$DF249*BD_Soumission!$DJ249,BD_Soumission!$DI249*BD_Soumission!$DJ249),0)</f>
        <v>0</v>
      </c>
      <c r="DL249" s="75"/>
      <c r="DQ249" t="str">
        <f>IF(BD_Soumission!$DM249&gt;0,(BD_Soumission!$DP249-BD_Soumission!$DO249)*24,"")</f>
        <v/>
      </c>
      <c r="DR249" s="125"/>
      <c r="DS249" s="122">
        <f>IF(BD_Soumission!$DM249&gt;0,IF(BD_Soumission!$DN249&gt;0,BD_Soumission!$DQ249*BD_Soumission!$DN249*BD_Soumission!$DR249,BD_Soumission!$DQ249*BD_Soumission!$DR249),0)</f>
        <v>0</v>
      </c>
      <c r="DT249" s="75"/>
      <c r="DY249" t="str">
        <f>IF(BD_Soumission!$DU249&gt;0,(BD_Soumission!$DX249-BD_Soumission!$DW249)*24,"")</f>
        <v/>
      </c>
      <c r="DZ249" s="125"/>
      <c r="EA249" s="122">
        <f>IF(BD_Soumission!$DU249&gt;0,IF(BD_Soumission!$DV249&gt;0,BD_Soumission!$DY249*BD_Soumission!$DV249*BD_Soumission!$DZ249,BD_Soumission!$DY249*BD_Soumission!$DZ249),0)</f>
        <v>0</v>
      </c>
      <c r="EE249" s="122">
        <f>BD_Soumission!$ED249*BD_Soumission!$EC249</f>
        <v>0</v>
      </c>
      <c r="EI249" s="122">
        <f>BD_Soumission!$EH249*BD_Soumission!$EG249</f>
        <v>0</v>
      </c>
      <c r="EM249" s="122">
        <f>BD_Soumission!$EL249*BD_Soumission!$EK249</f>
        <v>0</v>
      </c>
      <c r="EQ249" s="122">
        <f>BD_Soumission!$EP249*BD_Soumission!$EO249</f>
        <v>0</v>
      </c>
      <c r="EW249" s="122">
        <f>BD_Soumission!$EU249*0.09975</f>
        <v>0</v>
      </c>
      <c r="EY249" s="47" t="e">
        <f>VLOOKUP(BD_Soumission!$C249,Tableau12[],9,FALSE)</f>
        <v>#N/A</v>
      </c>
    </row>
    <row r="250" spans="1:156" ht="18.75">
      <c r="A250" s="273"/>
      <c r="B250" s="273"/>
      <c r="C250" s="273"/>
      <c r="D250" s="285"/>
      <c r="E250" s="273" t="e">
        <f>VLOOKUP(BD_Soumission!$C250,Tableau12[],6,FALSE)</f>
        <v>#N/A</v>
      </c>
      <c r="F250" s="273" t="e">
        <f>VLOOKUP(BD_Soumission!$C250,Tableau12[],93,FALSE)</f>
        <v>#N/A</v>
      </c>
      <c r="G250" s="273" t="e">
        <f>VLOOKUP(BD_Soumission!$C250,Tableau12[],2,FALSE)</f>
        <v>#N/A</v>
      </c>
      <c r="H250" s="273" t="e">
        <f>VLOOKUP(BD_Soumission!$G250,Tableau_client[],2,FALSE)</f>
        <v>#N/A</v>
      </c>
      <c r="I250" s="273" t="e">
        <f>VLOOKUP(BD_Soumission!$G250,Tableau_client[],3,FALSE)</f>
        <v>#N/A</v>
      </c>
      <c r="J250" s="273" t="e">
        <f>VLOOKUP(BD_Soumission!$G250,Tableau_client[],4,FALSE)</f>
        <v>#N/A</v>
      </c>
      <c r="K250" s="273" t="e">
        <f>VLOOKUP(BD_Soumission!$G250,Tableau_client[],6,FALSE)</f>
        <v>#N/A</v>
      </c>
      <c r="L250" s="273" t="e">
        <f>VLOOKUP(BD_Soumission!$C250,Tableau12[],44,FALSE)</f>
        <v>#N/A</v>
      </c>
      <c r="M250" s="273" t="e">
        <f>VLOOKUP(BD_Soumission!$C250,Tableau12[],45,FALSE)</f>
        <v>#N/A</v>
      </c>
      <c r="N250" s="273" t="e">
        <f>VLOOKUP(BD_Soumission!$G250,Tableau_client[],5,FALSE)</f>
        <v>#N/A</v>
      </c>
      <c r="O250" s="273" t="e">
        <f>VLOOKUP(BD_Soumission!$G250,Tableau_client[],7,FALSE)</f>
        <v>#N/A</v>
      </c>
      <c r="P250" s="273" t="e">
        <f>VLOOKUP(BD_Soumission!$C250,Tableau12[],7,FALSE)</f>
        <v>#N/A</v>
      </c>
      <c r="Q250" s="273" t="e">
        <f>VLOOKUP(BD_Soumission!$C250,Tableau12[],8,FALSE)</f>
        <v>#N/A</v>
      </c>
      <c r="R250" s="286"/>
      <c r="S250" s="273" t="e">
        <f>VLOOKUP(BD_Soumission!$C250,Tableau12[],3,FALSE)</f>
        <v>#N/A</v>
      </c>
      <c r="T250" s="285"/>
      <c r="U250" s="273"/>
      <c r="V250" s="273"/>
      <c r="W250" s="273"/>
      <c r="X250" s="273"/>
      <c r="Y250" s="273" t="str">
        <f>IF(BD_Soumission!$U250&gt;0,(BD_Soumission!$X250-BD_Soumission!$W250)*24,"")</f>
        <v/>
      </c>
      <c r="Z250" s="264"/>
      <c r="AA250" s="273"/>
      <c r="AB250" s="285"/>
      <c r="AC250" s="273"/>
      <c r="AD250" s="273"/>
      <c r="AE250" s="273"/>
      <c r="AF250" s="273"/>
      <c r="AG250" s="273"/>
      <c r="AH250" s="125"/>
      <c r="AI250" s="273"/>
      <c r="AJ250" s="285"/>
      <c r="AK250" s="273"/>
      <c r="AL250" s="273"/>
      <c r="AM250" s="273"/>
      <c r="AN250" s="273"/>
      <c r="AO250" s="273"/>
      <c r="AP250" s="125"/>
      <c r="AQ250" s="290" t="str">
        <f>IF(BD_Soumission!$AL250&gt;0,BD_Soumission!$AL250*BD_Soumission!$AO250*BD_Soumission!$AP250,IF(BD_Soumission!$AK250&gt;0,BD_Soumission!$AO250*BD_Soumission!$AP250,""))</f>
        <v/>
      </c>
      <c r="AR250" s="285"/>
      <c r="AS250" s="273"/>
      <c r="AT250" s="273"/>
      <c r="AU250" s="273"/>
      <c r="AV250" s="273"/>
      <c r="AW250" s="273"/>
      <c r="AX250" s="125"/>
      <c r="AY250" s="290" t="str">
        <f>IF(BD_Soumission!$AT250&gt;0,BD_Soumission!$AT250*BD_Soumission!$AW250*BD_Soumission!$AX250,IF(BD_Soumission!$AS250&gt;0,BD_Soumission!$AW250*BD_Soumission!$AX250,""))</f>
        <v/>
      </c>
      <c r="AZ250" s="285"/>
      <c r="BA250" s="273"/>
      <c r="BB250" s="273"/>
      <c r="BC250" s="273"/>
      <c r="BD250" s="273"/>
      <c r="BE250" s="273"/>
      <c r="BF250" s="125"/>
      <c r="BG250" s="290" t="str">
        <f>IF(BD_Soumission!$BB250&gt;0,BD_Soumission!$BB250*BD_Soumission!$BE250*BD_Soumission!$BF250,IF(BD_Soumission!$BA250&gt;0,BD_Soumission!$BE250*BD_Soumission!$BF250,""))</f>
        <v/>
      </c>
      <c r="BH250" s="285"/>
      <c r="BI250" s="273"/>
      <c r="BJ250" s="273"/>
      <c r="BK250" s="273"/>
      <c r="BL250" s="273"/>
      <c r="BM250" s="273" t="str">
        <f>IF(BD_Soumission!$BI250&gt;0,(BD_Soumission!$BL250-BD_Soumission!$BK250)*24,"")</f>
        <v/>
      </c>
      <c r="BN250" s="125"/>
      <c r="BO250" s="290">
        <f>IF(BD_Soumission!$BI250&gt;0,IF(BD_Soumission!$BJ250&gt;0,BD_Soumission!$BM250*BD_Soumission!$BJ250*BD_Soumission!$BN250,BD_Soumission!$BM250*BD_Soumission!$BN250),0)</f>
        <v>0</v>
      </c>
      <c r="BP250" s="285"/>
      <c r="BQ250" s="273"/>
      <c r="BR250" s="273"/>
      <c r="BS250" s="273"/>
      <c r="BT250" s="273"/>
      <c r="BU250" s="273"/>
      <c r="BV250" s="125"/>
      <c r="BW250" s="290" t="str">
        <f>IF(BD_Soumission!$BR250&gt;0,BD_Soumission!$BR250*BD_Soumission!$BU250*BD_Soumission!$BV250,IF(BD_Soumission!$BQ250&gt;0,BD_Soumission!$BU250*BD_Soumission!$BV250,""))</f>
        <v/>
      </c>
      <c r="BX250" s="285"/>
      <c r="BY250" s="273"/>
      <c r="BZ250" s="273"/>
      <c r="CA250" s="273"/>
      <c r="CB250" s="273"/>
      <c r="CC250" s="273"/>
      <c r="CD250" s="125"/>
      <c r="CE250" s="290" t="str">
        <f>IF(BD_Soumission!$BZ250&gt;0,BD_Soumission!$BZ250*BD_Soumission!$CC250*BD_Soumission!$CD250,IF(BD_Soumission!$BY250&gt;0,BD_Soumission!$CC250*BD_Soumission!$CD250,""))</f>
        <v/>
      </c>
      <c r="CF250" s="285"/>
      <c r="CG250" s="273"/>
      <c r="CH250" s="273"/>
      <c r="CI250" s="273"/>
      <c r="CJ250" s="273"/>
      <c r="CK250" s="273"/>
      <c r="CL250" s="125"/>
      <c r="CM250" s="290" t="str">
        <f>IF(BD_Soumission!$CH250&gt;0,BD_Soumission!$CH250*BD_Soumission!$CK250*BD_Soumission!$CL250,IF(BD_Soumission!$CG250&gt;0,BD_Soumission!$CK250*BD_Soumission!$CL250,""))</f>
        <v/>
      </c>
      <c r="CN250" s="285"/>
      <c r="CO250" s="273"/>
      <c r="CP250" s="273"/>
      <c r="CQ250" s="273"/>
      <c r="CR250" s="273"/>
      <c r="CS250" s="273" t="str">
        <f>IF(BD_Soumission!$CO250&gt;0,(BD_Soumission!$CR250-BD_Soumission!$CQ250)*24,"")</f>
        <v/>
      </c>
      <c r="CT250" s="125"/>
      <c r="CU250" s="290">
        <f>IF(BD_Soumission!$CO250&gt;0,IF(BD_Soumission!$CP250&gt;0,BD_Soumission!$CS250*BD_Soumission!$CP250*BD_Soumission!$CT250,BD_Soumission!$CS250*BD_Soumission!$CT250),0)</f>
        <v>0</v>
      </c>
      <c r="CV250" s="285"/>
      <c r="CW250" s="273"/>
      <c r="CX250" s="273"/>
      <c r="CY250" s="273"/>
      <c r="CZ250" s="273"/>
      <c r="DA250" s="273"/>
      <c r="DB250" s="125"/>
      <c r="DC250" s="290" t="str">
        <f>IF(BD_Soumission!$CX250&gt;0,BD_Soumission!$CX250*BD_Soumission!$DA250*BD_Soumission!$DB250,IF(BD_Soumission!$CW250&gt;0,BD_Soumission!$DA250*BD_Soumission!$DB250,""))</f>
        <v/>
      </c>
      <c r="DD250" s="285"/>
      <c r="DE250" s="273"/>
      <c r="DF250" s="273"/>
      <c r="DG250" s="273"/>
      <c r="DH250" s="273"/>
      <c r="DI250" s="273" t="str">
        <f>IF(BD_Soumission!$DE250&gt;0,(BD_Soumission!$DH250-BD_Soumission!$DG250)*24,"")</f>
        <v/>
      </c>
      <c r="DJ250" s="125"/>
      <c r="DK250" s="290">
        <f>IF(BD_Soumission!$DE250&gt;0,IF(BD_Soumission!$DF250&gt;0,BD_Soumission!$DI250*BD_Soumission!$DF250*BD_Soumission!$DJ250,BD_Soumission!$DI250*BD_Soumission!$DJ250),0)</f>
        <v>0</v>
      </c>
      <c r="DL250" s="285"/>
      <c r="DM250" s="273"/>
      <c r="DN250" s="273"/>
      <c r="DO250" s="273"/>
      <c r="DP250" s="273"/>
      <c r="DQ250" s="273" t="str">
        <f>IF(BD_Soumission!$DM250&gt;0,(BD_Soumission!$DP250-BD_Soumission!$DO250)*24,"")</f>
        <v/>
      </c>
      <c r="DR250" s="125"/>
      <c r="DS250" s="290">
        <f>IF(BD_Soumission!$DM250&gt;0,IF(BD_Soumission!$DN250&gt;0,BD_Soumission!$DQ250*BD_Soumission!$DN250*BD_Soumission!$DR250,BD_Soumission!$DQ250*BD_Soumission!$DR250),0)</f>
        <v>0</v>
      </c>
      <c r="DT250" s="285"/>
      <c r="DU250" s="273"/>
      <c r="DV250" s="273"/>
      <c r="DW250" s="273"/>
      <c r="DX250" s="273"/>
      <c r="DY250" s="273" t="str">
        <f>IF(BD_Soumission!$DU250&gt;0,(BD_Soumission!$DX250-BD_Soumission!$DW250)*24,"")</f>
        <v/>
      </c>
      <c r="DZ250" s="125"/>
      <c r="EA250" s="290">
        <f>IF(BD_Soumission!$DU250&gt;0,IF(BD_Soumission!$DV250&gt;0,BD_Soumission!$DY250*BD_Soumission!$DV250*BD_Soumission!$DZ250,BD_Soumission!$DY250*BD_Soumission!$DZ250),0)</f>
        <v>0</v>
      </c>
      <c r="EB250" s="273"/>
      <c r="EC250" s="273"/>
      <c r="ED250" s="273"/>
      <c r="EE250" s="290">
        <f>BD_Soumission!$ED250*BD_Soumission!$EC250</f>
        <v>0</v>
      </c>
      <c r="EF250" s="273"/>
      <c r="EG250" s="273"/>
      <c r="EH250" s="273"/>
      <c r="EI250" s="290">
        <f>BD_Soumission!$EH250*BD_Soumission!$EG250</f>
        <v>0</v>
      </c>
      <c r="EJ250" s="273"/>
      <c r="EK250" s="273"/>
      <c r="EL250" s="273"/>
      <c r="EM250" s="290">
        <f>BD_Soumission!$EL250*BD_Soumission!$EK250</f>
        <v>0</v>
      </c>
      <c r="EN250" s="273"/>
      <c r="EO250" s="273"/>
      <c r="EP250" s="273"/>
      <c r="EQ250" s="290">
        <f>BD_Soumission!$EP250*BD_Soumission!$EO250</f>
        <v>0</v>
      </c>
      <c r="ER250" s="273"/>
      <c r="ES250" s="273"/>
      <c r="ET250" s="273"/>
      <c r="EU250" s="273"/>
      <c r="EV250" s="273"/>
      <c r="EW250" s="290">
        <f>BD_Soumission!$EU250*0.09975</f>
        <v>0</v>
      </c>
      <c r="EX250" s="273"/>
      <c r="EY250" s="292" t="e">
        <f>VLOOKUP(BD_Soumission!$C250,Tableau12[],9,FALSE)</f>
        <v>#N/A</v>
      </c>
      <c r="EZ250" s="273"/>
    </row>
    <row r="251" spans="1:156" ht="18.75">
      <c r="D251" s="75"/>
      <c r="E251" t="e">
        <f>VLOOKUP(BD_Soumission!$C251,Tableau12[],6,FALSE)</f>
        <v>#N/A</v>
      </c>
      <c r="F251" t="e">
        <f>VLOOKUP(BD_Soumission!$C251,Tableau12[],93,FALSE)</f>
        <v>#N/A</v>
      </c>
      <c r="G251" t="e">
        <f>VLOOKUP(BD_Soumission!$C251,Tableau12[],2,FALSE)</f>
        <v>#N/A</v>
      </c>
      <c r="H251" t="e">
        <f>VLOOKUP(BD_Soumission!$G251,Tableau_client[],2,FALSE)</f>
        <v>#N/A</v>
      </c>
      <c r="I251" t="e">
        <f>VLOOKUP(BD_Soumission!$G251,Tableau_client[],3,FALSE)</f>
        <v>#N/A</v>
      </c>
      <c r="J251" t="e">
        <f>VLOOKUP(BD_Soumission!$G251,Tableau_client[],4,FALSE)</f>
        <v>#N/A</v>
      </c>
      <c r="K251" t="e">
        <f>VLOOKUP(BD_Soumission!$G251,Tableau_client[],6,FALSE)</f>
        <v>#N/A</v>
      </c>
      <c r="L251" t="e">
        <f>VLOOKUP(BD_Soumission!$C251,Tableau12[],44,FALSE)</f>
        <v>#N/A</v>
      </c>
      <c r="M251" t="e">
        <f>VLOOKUP(BD_Soumission!$C251,Tableau12[],45,FALSE)</f>
        <v>#N/A</v>
      </c>
      <c r="N251" t="e">
        <f>VLOOKUP(BD_Soumission!$G251,Tableau_client[],5,FALSE)</f>
        <v>#N/A</v>
      </c>
      <c r="O251" t="e">
        <f>VLOOKUP(BD_Soumission!$G251,Tableau_client[],7,FALSE)</f>
        <v>#N/A</v>
      </c>
      <c r="P251" t="e">
        <f>VLOOKUP(BD_Soumission!$C251,Tableau12[],7,FALSE)</f>
        <v>#N/A</v>
      </c>
      <c r="Q251" t="e">
        <f>VLOOKUP(BD_Soumission!$C251,Tableau12[],8,FALSE)</f>
        <v>#N/A</v>
      </c>
      <c r="R251" s="30"/>
      <c r="S251" t="e">
        <f>VLOOKUP(BD_Soumission!$C251,Tableau12[],3,FALSE)</f>
        <v>#N/A</v>
      </c>
      <c r="T251" s="75"/>
      <c r="Y251" t="str">
        <f>IF(BD_Soumission!$U251&gt;0,(BD_Soumission!$X251-BD_Soumission!$W251)*24,"")</f>
        <v/>
      </c>
      <c r="Z251" s="264"/>
      <c r="AB251" s="75"/>
      <c r="AH251" s="125"/>
      <c r="AJ251" s="75"/>
      <c r="AP251" s="125"/>
      <c r="AQ251" s="122" t="str">
        <f>IF(BD_Soumission!$AL251&gt;0,BD_Soumission!$AL251*BD_Soumission!$AO251*BD_Soumission!$AP251,IF(BD_Soumission!$AK251&gt;0,BD_Soumission!$AO251*BD_Soumission!$AP251,""))</f>
        <v/>
      </c>
      <c r="AR251" s="75"/>
      <c r="AX251" s="125"/>
      <c r="AY251" s="122" t="str">
        <f>IF(BD_Soumission!$AT251&gt;0,BD_Soumission!$AT251*BD_Soumission!$AW251*BD_Soumission!$AX251,IF(BD_Soumission!$AS251&gt;0,BD_Soumission!$AW251*BD_Soumission!$AX251,""))</f>
        <v/>
      </c>
      <c r="AZ251" s="75"/>
      <c r="BF251" s="125"/>
      <c r="BG251" s="122" t="str">
        <f>IF(BD_Soumission!$BB251&gt;0,BD_Soumission!$BB251*BD_Soumission!$BE251*BD_Soumission!$BF251,IF(BD_Soumission!$BA251&gt;0,BD_Soumission!$BE251*BD_Soumission!$BF251,""))</f>
        <v/>
      </c>
      <c r="BH251" s="75"/>
      <c r="BM251" t="str">
        <f>IF(BD_Soumission!$BI251&gt;0,(BD_Soumission!$BL251-BD_Soumission!$BK251)*24,"")</f>
        <v/>
      </c>
      <c r="BN251" s="125"/>
      <c r="BO251" s="122">
        <f>IF(BD_Soumission!$BI251&gt;0,IF(BD_Soumission!$BJ251&gt;0,BD_Soumission!$BM251*BD_Soumission!$BJ251*BD_Soumission!$BN251,BD_Soumission!$BM251*BD_Soumission!$BN251),0)</f>
        <v>0</v>
      </c>
      <c r="BP251" s="75"/>
      <c r="BV251" s="125"/>
      <c r="BW251" s="122" t="str">
        <f>IF(BD_Soumission!$BR251&gt;0,BD_Soumission!$BR251*BD_Soumission!$BU251*BD_Soumission!$BV251,IF(BD_Soumission!$BQ251&gt;0,BD_Soumission!$BU251*BD_Soumission!$BV251,""))</f>
        <v/>
      </c>
      <c r="BX251" s="75"/>
      <c r="CD251" s="125"/>
      <c r="CE251" s="122" t="str">
        <f>IF(BD_Soumission!$BZ251&gt;0,BD_Soumission!$BZ251*BD_Soumission!$CC251*BD_Soumission!$CD251,IF(BD_Soumission!$BY251&gt;0,BD_Soumission!$CC251*BD_Soumission!$CD251,""))</f>
        <v/>
      </c>
      <c r="CF251" s="75"/>
      <c r="CL251" s="125"/>
      <c r="CM251" s="122" t="str">
        <f>IF(BD_Soumission!$CH251&gt;0,BD_Soumission!$CH251*BD_Soumission!$CK251*BD_Soumission!$CL251,IF(BD_Soumission!$CG251&gt;0,BD_Soumission!$CK251*BD_Soumission!$CL251,""))</f>
        <v/>
      </c>
      <c r="CN251" s="75"/>
      <c r="CS251" t="str">
        <f>IF(BD_Soumission!$CO251&gt;0,(BD_Soumission!$CR251-BD_Soumission!$CQ251)*24,"")</f>
        <v/>
      </c>
      <c r="CT251" s="125"/>
      <c r="CU251" s="122">
        <f>IF(BD_Soumission!$CO251&gt;0,IF(BD_Soumission!$CP251&gt;0,BD_Soumission!$CS251*BD_Soumission!$CP251*BD_Soumission!$CT251,BD_Soumission!$CS251*BD_Soumission!$CT251),0)</f>
        <v>0</v>
      </c>
      <c r="CV251" s="75"/>
      <c r="DB251" s="125"/>
      <c r="DC251" s="122" t="str">
        <f>IF(BD_Soumission!$CX251&gt;0,BD_Soumission!$CX251*BD_Soumission!$DA251*BD_Soumission!$DB251,IF(BD_Soumission!$CW251&gt;0,BD_Soumission!$DA251*BD_Soumission!$DB251,""))</f>
        <v/>
      </c>
      <c r="DD251" s="75"/>
      <c r="DI251" t="str">
        <f>IF(BD_Soumission!$DE251&gt;0,(BD_Soumission!$DH251-BD_Soumission!$DG251)*24,"")</f>
        <v/>
      </c>
      <c r="DJ251" s="125"/>
      <c r="DK251" s="122">
        <f>IF(BD_Soumission!$DE251&gt;0,IF(BD_Soumission!$DF251&gt;0,BD_Soumission!$DI251*BD_Soumission!$DF251*BD_Soumission!$DJ251,BD_Soumission!$DI251*BD_Soumission!$DJ251),0)</f>
        <v>0</v>
      </c>
      <c r="DL251" s="75"/>
      <c r="DQ251" t="str">
        <f>IF(BD_Soumission!$DM251&gt;0,(BD_Soumission!$DP251-BD_Soumission!$DO251)*24,"")</f>
        <v/>
      </c>
      <c r="DR251" s="125"/>
      <c r="DS251" s="122">
        <f>IF(BD_Soumission!$DM251&gt;0,IF(BD_Soumission!$DN251&gt;0,BD_Soumission!$DQ251*BD_Soumission!$DN251*BD_Soumission!$DR251,BD_Soumission!$DQ251*BD_Soumission!$DR251),0)</f>
        <v>0</v>
      </c>
      <c r="DT251" s="75"/>
      <c r="DY251" t="str">
        <f>IF(BD_Soumission!$DU251&gt;0,(BD_Soumission!$DX251-BD_Soumission!$DW251)*24,"")</f>
        <v/>
      </c>
      <c r="DZ251" s="125"/>
      <c r="EA251" s="122">
        <f>IF(BD_Soumission!$DU251&gt;0,IF(BD_Soumission!$DV251&gt;0,BD_Soumission!$DY251*BD_Soumission!$DV251*BD_Soumission!$DZ251,BD_Soumission!$DY251*BD_Soumission!$DZ251),0)</f>
        <v>0</v>
      </c>
      <c r="EE251" s="122">
        <f>BD_Soumission!$ED251*BD_Soumission!$EC251</f>
        <v>0</v>
      </c>
      <c r="EI251" s="122">
        <f>BD_Soumission!$EH251*BD_Soumission!$EG251</f>
        <v>0</v>
      </c>
      <c r="EM251" s="122">
        <f>BD_Soumission!$EL251*BD_Soumission!$EK251</f>
        <v>0</v>
      </c>
      <c r="EQ251" s="122">
        <f>BD_Soumission!$EP251*BD_Soumission!$EO251</f>
        <v>0</v>
      </c>
      <c r="EW251" s="122">
        <f>BD_Soumission!$EU251*0.09975</f>
        <v>0</v>
      </c>
      <c r="EY251" s="47" t="e">
        <f>VLOOKUP(BD_Soumission!$C251,Tableau12[],9,FALSE)</f>
        <v>#N/A</v>
      </c>
    </row>
    <row r="252" spans="1:156" ht="18.75">
      <c r="A252" s="273"/>
      <c r="B252" s="273"/>
      <c r="C252" s="273"/>
      <c r="D252" s="285"/>
      <c r="E252" s="273" t="e">
        <f>VLOOKUP(BD_Soumission!$C252,Tableau12[],6,FALSE)</f>
        <v>#N/A</v>
      </c>
      <c r="F252" s="273" t="e">
        <f>VLOOKUP(BD_Soumission!$C252,Tableau12[],93,FALSE)</f>
        <v>#N/A</v>
      </c>
      <c r="G252" s="273" t="e">
        <f>VLOOKUP(BD_Soumission!$C252,Tableau12[],2,FALSE)</f>
        <v>#N/A</v>
      </c>
      <c r="H252" s="273" t="e">
        <f>VLOOKUP(BD_Soumission!$G252,Tableau_client[],2,FALSE)</f>
        <v>#N/A</v>
      </c>
      <c r="I252" s="273" t="e">
        <f>VLOOKUP(BD_Soumission!$G252,Tableau_client[],3,FALSE)</f>
        <v>#N/A</v>
      </c>
      <c r="J252" s="273" t="e">
        <f>VLOOKUP(BD_Soumission!$G252,Tableau_client[],4,FALSE)</f>
        <v>#N/A</v>
      </c>
      <c r="K252" s="273" t="e">
        <f>VLOOKUP(BD_Soumission!$G252,Tableau_client[],6,FALSE)</f>
        <v>#N/A</v>
      </c>
      <c r="L252" s="273" t="e">
        <f>VLOOKUP(BD_Soumission!$C252,Tableau12[],44,FALSE)</f>
        <v>#N/A</v>
      </c>
      <c r="M252" s="273" t="e">
        <f>VLOOKUP(BD_Soumission!$C252,Tableau12[],45,FALSE)</f>
        <v>#N/A</v>
      </c>
      <c r="N252" s="273" t="e">
        <f>VLOOKUP(BD_Soumission!$G252,Tableau_client[],5,FALSE)</f>
        <v>#N/A</v>
      </c>
      <c r="O252" s="273" t="e">
        <f>VLOOKUP(BD_Soumission!$G252,Tableau_client[],7,FALSE)</f>
        <v>#N/A</v>
      </c>
      <c r="P252" s="273" t="e">
        <f>VLOOKUP(BD_Soumission!$C252,Tableau12[],7,FALSE)</f>
        <v>#N/A</v>
      </c>
      <c r="Q252" s="273" t="e">
        <f>VLOOKUP(BD_Soumission!$C252,Tableau12[],8,FALSE)</f>
        <v>#N/A</v>
      </c>
      <c r="R252" s="286"/>
      <c r="S252" s="273" t="e">
        <f>VLOOKUP(BD_Soumission!$C252,Tableau12[],3,FALSE)</f>
        <v>#N/A</v>
      </c>
      <c r="T252" s="285"/>
      <c r="U252" s="273"/>
      <c r="V252" s="273"/>
      <c r="W252" s="273"/>
      <c r="X252" s="273"/>
      <c r="Y252" s="273" t="str">
        <f>IF(BD_Soumission!$U252&gt;0,(BD_Soumission!$X252-BD_Soumission!$W252)*24,"")</f>
        <v/>
      </c>
      <c r="Z252" s="264"/>
      <c r="AA252" s="273"/>
      <c r="AB252" s="285"/>
      <c r="AC252" s="273"/>
      <c r="AD252" s="273"/>
      <c r="AE252" s="273"/>
      <c r="AF252" s="273"/>
      <c r="AG252" s="273"/>
      <c r="AH252" s="125"/>
      <c r="AI252" s="273"/>
      <c r="AJ252" s="285"/>
      <c r="AK252" s="273"/>
      <c r="AL252" s="273"/>
      <c r="AM252" s="273"/>
      <c r="AN252" s="273"/>
      <c r="AO252" s="273"/>
      <c r="AP252" s="125"/>
      <c r="AQ252" s="290" t="str">
        <f>IF(BD_Soumission!$AL252&gt;0,BD_Soumission!$AL252*BD_Soumission!$AO252*BD_Soumission!$AP252,IF(BD_Soumission!$AK252&gt;0,BD_Soumission!$AO252*BD_Soumission!$AP252,""))</f>
        <v/>
      </c>
      <c r="AR252" s="285"/>
      <c r="AS252" s="273"/>
      <c r="AT252" s="273"/>
      <c r="AU252" s="273"/>
      <c r="AV252" s="273"/>
      <c r="AW252" s="273"/>
      <c r="AX252" s="125"/>
      <c r="AY252" s="290" t="str">
        <f>IF(BD_Soumission!$AT252&gt;0,BD_Soumission!$AT252*BD_Soumission!$AW252*BD_Soumission!$AX252,IF(BD_Soumission!$AS252&gt;0,BD_Soumission!$AW252*BD_Soumission!$AX252,""))</f>
        <v/>
      </c>
      <c r="AZ252" s="285"/>
      <c r="BA252" s="273"/>
      <c r="BB252" s="273"/>
      <c r="BC252" s="273"/>
      <c r="BD252" s="273"/>
      <c r="BE252" s="273"/>
      <c r="BF252" s="125"/>
      <c r="BG252" s="290" t="str">
        <f>IF(BD_Soumission!$BB252&gt;0,BD_Soumission!$BB252*BD_Soumission!$BE252*BD_Soumission!$BF252,IF(BD_Soumission!$BA252&gt;0,BD_Soumission!$BE252*BD_Soumission!$BF252,""))</f>
        <v/>
      </c>
      <c r="BH252" s="285"/>
      <c r="BI252" s="273"/>
      <c r="BJ252" s="273"/>
      <c r="BK252" s="273"/>
      <c r="BL252" s="273"/>
      <c r="BM252" s="273" t="str">
        <f>IF(BD_Soumission!$BI252&gt;0,(BD_Soumission!$BL252-BD_Soumission!$BK252)*24,"")</f>
        <v/>
      </c>
      <c r="BN252" s="125"/>
      <c r="BO252" s="290">
        <f>IF(BD_Soumission!$BI252&gt;0,IF(BD_Soumission!$BJ252&gt;0,BD_Soumission!$BM252*BD_Soumission!$BJ252*BD_Soumission!$BN252,BD_Soumission!$BM252*BD_Soumission!$BN252),0)</f>
        <v>0</v>
      </c>
      <c r="BP252" s="285"/>
      <c r="BQ252" s="273"/>
      <c r="BR252" s="273"/>
      <c r="BS252" s="273"/>
      <c r="BT252" s="273"/>
      <c r="BU252" s="273"/>
      <c r="BV252" s="125"/>
      <c r="BW252" s="290" t="str">
        <f>IF(BD_Soumission!$BR252&gt;0,BD_Soumission!$BR252*BD_Soumission!$BU252*BD_Soumission!$BV252,IF(BD_Soumission!$BQ252&gt;0,BD_Soumission!$BU252*BD_Soumission!$BV252,""))</f>
        <v/>
      </c>
      <c r="BX252" s="285"/>
      <c r="BY252" s="273"/>
      <c r="BZ252" s="273"/>
      <c r="CA252" s="273"/>
      <c r="CB252" s="273"/>
      <c r="CC252" s="273"/>
      <c r="CD252" s="125"/>
      <c r="CE252" s="290" t="str">
        <f>IF(BD_Soumission!$BZ252&gt;0,BD_Soumission!$BZ252*BD_Soumission!$CC252*BD_Soumission!$CD252,IF(BD_Soumission!$BY252&gt;0,BD_Soumission!$CC252*BD_Soumission!$CD252,""))</f>
        <v/>
      </c>
      <c r="CF252" s="285"/>
      <c r="CG252" s="273"/>
      <c r="CH252" s="273"/>
      <c r="CI252" s="273"/>
      <c r="CJ252" s="273"/>
      <c r="CK252" s="273"/>
      <c r="CL252" s="125"/>
      <c r="CM252" s="290" t="str">
        <f>IF(BD_Soumission!$CH252&gt;0,BD_Soumission!$CH252*BD_Soumission!$CK252*BD_Soumission!$CL252,IF(BD_Soumission!$CG252&gt;0,BD_Soumission!$CK252*BD_Soumission!$CL252,""))</f>
        <v/>
      </c>
      <c r="CN252" s="285"/>
      <c r="CO252" s="273"/>
      <c r="CP252" s="273"/>
      <c r="CQ252" s="273"/>
      <c r="CR252" s="273"/>
      <c r="CS252" s="273" t="str">
        <f>IF(BD_Soumission!$CO252&gt;0,(BD_Soumission!$CR252-BD_Soumission!$CQ252)*24,"")</f>
        <v/>
      </c>
      <c r="CT252" s="125"/>
      <c r="CU252" s="290">
        <f>IF(BD_Soumission!$CO252&gt;0,IF(BD_Soumission!$CP252&gt;0,BD_Soumission!$CS252*BD_Soumission!$CP252*BD_Soumission!$CT252,BD_Soumission!$CS252*BD_Soumission!$CT252),0)</f>
        <v>0</v>
      </c>
      <c r="CV252" s="285"/>
      <c r="CW252" s="273"/>
      <c r="CX252" s="273"/>
      <c r="CY252" s="273"/>
      <c r="CZ252" s="273"/>
      <c r="DA252" s="273"/>
      <c r="DB252" s="125"/>
      <c r="DC252" s="290" t="str">
        <f>IF(BD_Soumission!$CX252&gt;0,BD_Soumission!$CX252*BD_Soumission!$DA252*BD_Soumission!$DB252,IF(BD_Soumission!$CW252&gt;0,BD_Soumission!$DA252*BD_Soumission!$DB252,""))</f>
        <v/>
      </c>
      <c r="DD252" s="285"/>
      <c r="DE252" s="273"/>
      <c r="DF252" s="273"/>
      <c r="DG252" s="273"/>
      <c r="DH252" s="273"/>
      <c r="DI252" s="273" t="str">
        <f>IF(BD_Soumission!$DE252&gt;0,(BD_Soumission!$DH252-BD_Soumission!$DG252)*24,"")</f>
        <v/>
      </c>
      <c r="DJ252" s="125"/>
      <c r="DK252" s="290">
        <f>IF(BD_Soumission!$DE252&gt;0,IF(BD_Soumission!$DF252&gt;0,BD_Soumission!$DI252*BD_Soumission!$DF252*BD_Soumission!$DJ252,BD_Soumission!$DI252*BD_Soumission!$DJ252),0)</f>
        <v>0</v>
      </c>
      <c r="DL252" s="285"/>
      <c r="DM252" s="273"/>
      <c r="DN252" s="273"/>
      <c r="DO252" s="273"/>
      <c r="DP252" s="273"/>
      <c r="DQ252" s="273" t="str">
        <f>IF(BD_Soumission!$DM252&gt;0,(BD_Soumission!$DP252-BD_Soumission!$DO252)*24,"")</f>
        <v/>
      </c>
      <c r="DR252" s="125"/>
      <c r="DS252" s="290">
        <f>IF(BD_Soumission!$DM252&gt;0,IF(BD_Soumission!$DN252&gt;0,BD_Soumission!$DQ252*BD_Soumission!$DN252*BD_Soumission!$DR252,BD_Soumission!$DQ252*BD_Soumission!$DR252),0)</f>
        <v>0</v>
      </c>
      <c r="DT252" s="285"/>
      <c r="DU252" s="273"/>
      <c r="DV252" s="273"/>
      <c r="DW252" s="273"/>
      <c r="DX252" s="273"/>
      <c r="DY252" s="273" t="str">
        <f>IF(BD_Soumission!$DU252&gt;0,(BD_Soumission!$DX252-BD_Soumission!$DW252)*24,"")</f>
        <v/>
      </c>
      <c r="DZ252" s="125"/>
      <c r="EA252" s="290">
        <f>IF(BD_Soumission!$DU252&gt;0,IF(BD_Soumission!$DV252&gt;0,BD_Soumission!$DY252*BD_Soumission!$DV252*BD_Soumission!$DZ252,BD_Soumission!$DY252*BD_Soumission!$DZ252),0)</f>
        <v>0</v>
      </c>
      <c r="EB252" s="273"/>
      <c r="EC252" s="273"/>
      <c r="ED252" s="273"/>
      <c r="EE252" s="290">
        <f>BD_Soumission!$ED252*BD_Soumission!$EC252</f>
        <v>0</v>
      </c>
      <c r="EF252" s="273"/>
      <c r="EG252" s="273"/>
      <c r="EH252" s="273"/>
      <c r="EI252" s="290">
        <f>BD_Soumission!$EH252*BD_Soumission!$EG252</f>
        <v>0</v>
      </c>
      <c r="EJ252" s="273"/>
      <c r="EK252" s="273"/>
      <c r="EL252" s="273"/>
      <c r="EM252" s="290">
        <f>BD_Soumission!$EL252*BD_Soumission!$EK252</f>
        <v>0</v>
      </c>
      <c r="EN252" s="273"/>
      <c r="EO252" s="273"/>
      <c r="EP252" s="273"/>
      <c r="EQ252" s="290">
        <f>BD_Soumission!$EP252*BD_Soumission!$EO252</f>
        <v>0</v>
      </c>
      <c r="ER252" s="273"/>
      <c r="ES252" s="273"/>
      <c r="ET252" s="273"/>
      <c r="EU252" s="273"/>
      <c r="EV252" s="273"/>
      <c r="EW252" s="290">
        <f>BD_Soumission!$EU252*0.09975</f>
        <v>0</v>
      </c>
      <c r="EX252" s="273"/>
      <c r="EY252" s="292" t="e">
        <f>VLOOKUP(BD_Soumission!$C252,Tableau12[],9,FALSE)</f>
        <v>#N/A</v>
      </c>
      <c r="EZ252" s="273"/>
    </row>
    <row r="253" spans="1:156" ht="18.75">
      <c r="D253" s="75"/>
      <c r="E253" t="e">
        <f>VLOOKUP(BD_Soumission!$C253,Tableau12[],6,FALSE)</f>
        <v>#N/A</v>
      </c>
      <c r="F253" t="e">
        <f>VLOOKUP(BD_Soumission!$C253,Tableau12[],93,FALSE)</f>
        <v>#N/A</v>
      </c>
      <c r="G253" t="e">
        <f>VLOOKUP(BD_Soumission!$C253,Tableau12[],2,FALSE)</f>
        <v>#N/A</v>
      </c>
      <c r="H253" t="e">
        <f>VLOOKUP(BD_Soumission!$G253,Tableau_client[],2,FALSE)</f>
        <v>#N/A</v>
      </c>
      <c r="I253" t="e">
        <f>VLOOKUP(BD_Soumission!$G253,Tableau_client[],3,FALSE)</f>
        <v>#N/A</v>
      </c>
      <c r="J253" t="e">
        <f>VLOOKUP(BD_Soumission!$G253,Tableau_client[],4,FALSE)</f>
        <v>#N/A</v>
      </c>
      <c r="K253" t="e">
        <f>VLOOKUP(BD_Soumission!$G253,Tableau_client[],6,FALSE)</f>
        <v>#N/A</v>
      </c>
      <c r="L253" t="e">
        <f>VLOOKUP(BD_Soumission!$C253,Tableau12[],44,FALSE)</f>
        <v>#N/A</v>
      </c>
      <c r="M253" t="e">
        <f>VLOOKUP(BD_Soumission!$C253,Tableau12[],45,FALSE)</f>
        <v>#N/A</v>
      </c>
      <c r="N253" t="e">
        <f>VLOOKUP(BD_Soumission!$G253,Tableau_client[],5,FALSE)</f>
        <v>#N/A</v>
      </c>
      <c r="O253" t="e">
        <f>VLOOKUP(BD_Soumission!$G253,Tableau_client[],7,FALSE)</f>
        <v>#N/A</v>
      </c>
      <c r="P253" t="e">
        <f>VLOOKUP(BD_Soumission!$C253,Tableau12[],7,FALSE)</f>
        <v>#N/A</v>
      </c>
      <c r="Q253" t="e">
        <f>VLOOKUP(BD_Soumission!$C253,Tableau12[],8,FALSE)</f>
        <v>#N/A</v>
      </c>
      <c r="R253" s="30"/>
      <c r="S253" t="e">
        <f>VLOOKUP(BD_Soumission!$C253,Tableau12[],3,FALSE)</f>
        <v>#N/A</v>
      </c>
      <c r="T253" s="75"/>
      <c r="Y253" t="str">
        <f>IF(BD_Soumission!$U253&gt;0,(BD_Soumission!$X253-BD_Soumission!$W253)*24,"")</f>
        <v/>
      </c>
      <c r="Z253" s="264"/>
      <c r="AB253" s="75"/>
      <c r="AH253" s="125"/>
      <c r="AJ253" s="75"/>
      <c r="AP253" s="125"/>
      <c r="AQ253" s="122" t="str">
        <f>IF(BD_Soumission!$AL253&gt;0,BD_Soumission!$AL253*BD_Soumission!$AO253*BD_Soumission!$AP253,IF(BD_Soumission!$AK253&gt;0,BD_Soumission!$AO253*BD_Soumission!$AP253,""))</f>
        <v/>
      </c>
      <c r="AR253" s="75"/>
      <c r="AX253" s="125"/>
      <c r="AY253" s="122" t="str">
        <f>IF(BD_Soumission!$AT253&gt;0,BD_Soumission!$AT253*BD_Soumission!$AW253*BD_Soumission!$AX253,IF(BD_Soumission!$AS253&gt;0,BD_Soumission!$AW253*BD_Soumission!$AX253,""))</f>
        <v/>
      </c>
      <c r="AZ253" s="75"/>
      <c r="BF253" s="125"/>
      <c r="BG253" s="122" t="str">
        <f>IF(BD_Soumission!$BB253&gt;0,BD_Soumission!$BB253*BD_Soumission!$BE253*BD_Soumission!$BF253,IF(BD_Soumission!$BA253&gt;0,BD_Soumission!$BE253*BD_Soumission!$BF253,""))</f>
        <v/>
      </c>
      <c r="BH253" s="75"/>
      <c r="BM253" t="str">
        <f>IF(BD_Soumission!$BI253&gt;0,(BD_Soumission!$BL253-BD_Soumission!$BK253)*24,"")</f>
        <v/>
      </c>
      <c r="BN253" s="125"/>
      <c r="BO253" s="122">
        <f>IF(BD_Soumission!$BI253&gt;0,IF(BD_Soumission!$BJ253&gt;0,BD_Soumission!$BM253*BD_Soumission!$BJ253*BD_Soumission!$BN253,BD_Soumission!$BM253*BD_Soumission!$BN253),0)</f>
        <v>0</v>
      </c>
      <c r="BP253" s="75"/>
      <c r="BV253" s="125"/>
      <c r="BW253" s="122" t="str">
        <f>IF(BD_Soumission!$BR253&gt;0,BD_Soumission!$BR253*BD_Soumission!$BU253*BD_Soumission!$BV253,IF(BD_Soumission!$BQ253&gt;0,BD_Soumission!$BU253*BD_Soumission!$BV253,""))</f>
        <v/>
      </c>
      <c r="BX253" s="75"/>
      <c r="CD253" s="125"/>
      <c r="CE253" s="122" t="str">
        <f>IF(BD_Soumission!$BZ253&gt;0,BD_Soumission!$BZ253*BD_Soumission!$CC253*BD_Soumission!$CD253,IF(BD_Soumission!$BY253&gt;0,BD_Soumission!$CC253*BD_Soumission!$CD253,""))</f>
        <v/>
      </c>
      <c r="CF253" s="75"/>
      <c r="CL253" s="125"/>
      <c r="CM253" s="122" t="str">
        <f>IF(BD_Soumission!$CH253&gt;0,BD_Soumission!$CH253*BD_Soumission!$CK253*BD_Soumission!$CL253,IF(BD_Soumission!$CG253&gt;0,BD_Soumission!$CK253*BD_Soumission!$CL253,""))</f>
        <v/>
      </c>
      <c r="CN253" s="75"/>
      <c r="CS253" t="str">
        <f>IF(BD_Soumission!$CO253&gt;0,(BD_Soumission!$CR253-BD_Soumission!$CQ253)*24,"")</f>
        <v/>
      </c>
      <c r="CT253" s="125"/>
      <c r="CU253" s="122">
        <f>IF(BD_Soumission!$CO253&gt;0,IF(BD_Soumission!$CP253&gt;0,BD_Soumission!$CS253*BD_Soumission!$CP253*BD_Soumission!$CT253,BD_Soumission!$CS253*BD_Soumission!$CT253),0)</f>
        <v>0</v>
      </c>
      <c r="CV253" s="75"/>
      <c r="DB253" s="125"/>
      <c r="DC253" s="122" t="str">
        <f>IF(BD_Soumission!$CX253&gt;0,BD_Soumission!$CX253*BD_Soumission!$DA253*BD_Soumission!$DB253,IF(BD_Soumission!$CW253&gt;0,BD_Soumission!$DA253*BD_Soumission!$DB253,""))</f>
        <v/>
      </c>
      <c r="DD253" s="75"/>
      <c r="DI253" t="str">
        <f>IF(BD_Soumission!$DE253&gt;0,(BD_Soumission!$DH253-BD_Soumission!$DG253)*24,"")</f>
        <v/>
      </c>
      <c r="DJ253" s="125"/>
      <c r="DK253" s="122">
        <f>IF(BD_Soumission!$DE253&gt;0,IF(BD_Soumission!$DF253&gt;0,BD_Soumission!$DI253*BD_Soumission!$DF253*BD_Soumission!$DJ253,BD_Soumission!$DI253*BD_Soumission!$DJ253),0)</f>
        <v>0</v>
      </c>
      <c r="DL253" s="75"/>
      <c r="DQ253" t="str">
        <f>IF(BD_Soumission!$DM253&gt;0,(BD_Soumission!$DP253-BD_Soumission!$DO253)*24,"")</f>
        <v/>
      </c>
      <c r="DR253" s="125"/>
      <c r="DS253" s="122" t="str">
        <f>IF(BD_Soumission!$DN253&gt;0,BD_Soumission!$DN253*BD_Soumission!$DQ253*BD_Soumission!$DR253,IF(BD_Soumission!$DM253&gt;0,BD_Soumission!$DQ253*BD_Soumission!$DR253,""))</f>
        <v/>
      </c>
      <c r="DT253" s="75"/>
      <c r="DY253" t="str">
        <f>IF(BD_Soumission!$DU253&gt;0,(BD_Soumission!$DX253-BD_Soumission!$DW253)*24,"")</f>
        <v/>
      </c>
      <c r="DZ253" s="125"/>
      <c r="EA253" s="122">
        <f>IF(BD_Soumission!$DU253&gt;0,IF(BD_Soumission!$DV253&gt;0,BD_Soumission!$DY253*BD_Soumission!$DV253*BD_Soumission!$DZ253,BD_Soumission!$DY253*BD_Soumission!$DZ253),0)</f>
        <v>0</v>
      </c>
      <c r="EE253" s="122">
        <f>BD_Soumission!$ED253*BD_Soumission!$EC253</f>
        <v>0</v>
      </c>
      <c r="EI253" s="122">
        <f>BD_Soumission!$EH253*BD_Soumission!$EG253</f>
        <v>0</v>
      </c>
      <c r="EM253" s="122">
        <f>BD_Soumission!$EL253*BD_Soumission!$EK253</f>
        <v>0</v>
      </c>
      <c r="EQ253" s="122">
        <f>BD_Soumission!$EP253*BD_Soumission!$EO253</f>
        <v>0</v>
      </c>
      <c r="EW253" s="122">
        <f>BD_Soumission!$EU253*0.09975</f>
        <v>0</v>
      </c>
      <c r="EY253" s="47" t="e">
        <f>VLOOKUP(BD_Soumission!$C253,Tableau12[],9,FALSE)</f>
        <v>#N/A</v>
      </c>
    </row>
    <row r="254" spans="1:156" ht="18.75">
      <c r="A254" s="273"/>
      <c r="B254" s="273"/>
      <c r="C254" s="273"/>
      <c r="D254" s="285"/>
      <c r="E254" s="273" t="e">
        <f>VLOOKUP(BD_Soumission!$C254,Tableau12[],6,FALSE)</f>
        <v>#N/A</v>
      </c>
      <c r="F254" s="273" t="e">
        <f>VLOOKUP(BD_Soumission!$C254,Tableau12[],93,FALSE)</f>
        <v>#N/A</v>
      </c>
      <c r="G254" s="273" t="e">
        <f>VLOOKUP(BD_Soumission!$C254,Tableau12[],2,FALSE)</f>
        <v>#N/A</v>
      </c>
      <c r="H254" s="273" t="e">
        <f>VLOOKUP(BD_Soumission!$G254,Tableau_client[],2,FALSE)</f>
        <v>#N/A</v>
      </c>
      <c r="I254" s="273" t="e">
        <f>VLOOKUP(BD_Soumission!$G254,Tableau_client[],3,FALSE)</f>
        <v>#N/A</v>
      </c>
      <c r="J254" s="273" t="e">
        <f>VLOOKUP(BD_Soumission!$G254,Tableau_client[],4,FALSE)</f>
        <v>#N/A</v>
      </c>
      <c r="K254" s="273" t="e">
        <f>VLOOKUP(BD_Soumission!$G254,Tableau_client[],6,FALSE)</f>
        <v>#N/A</v>
      </c>
      <c r="L254" s="273" t="e">
        <f>VLOOKUP(BD_Soumission!$C254,Tableau12[],44,FALSE)</f>
        <v>#N/A</v>
      </c>
      <c r="M254" s="273" t="e">
        <f>VLOOKUP(BD_Soumission!$C254,Tableau12[],45,FALSE)</f>
        <v>#N/A</v>
      </c>
      <c r="N254" s="273" t="e">
        <f>VLOOKUP(BD_Soumission!$G254,Tableau_client[],5,FALSE)</f>
        <v>#N/A</v>
      </c>
      <c r="O254" s="273" t="e">
        <f>VLOOKUP(BD_Soumission!$G254,Tableau_client[],7,FALSE)</f>
        <v>#N/A</v>
      </c>
      <c r="P254" s="273" t="e">
        <f>VLOOKUP(BD_Soumission!$C254,Tableau12[],7,FALSE)</f>
        <v>#N/A</v>
      </c>
      <c r="Q254" s="273" t="e">
        <f>VLOOKUP(BD_Soumission!$C254,Tableau12[],8,FALSE)</f>
        <v>#N/A</v>
      </c>
      <c r="R254" s="286"/>
      <c r="S254" s="273" t="e">
        <f>VLOOKUP(BD_Soumission!$C254,Tableau12[],3,FALSE)</f>
        <v>#N/A</v>
      </c>
      <c r="T254" s="285"/>
      <c r="U254" s="273"/>
      <c r="V254" s="273"/>
      <c r="W254" s="273"/>
      <c r="X254" s="273"/>
      <c r="Y254" s="273" t="str">
        <f>IF(BD_Soumission!$U254&gt;0,(BD_Soumission!$X254-BD_Soumission!$W254)*24,"")</f>
        <v/>
      </c>
      <c r="Z254" s="264"/>
      <c r="AA254" s="273"/>
      <c r="AB254" s="285"/>
      <c r="AC254" s="273"/>
      <c r="AD254" s="273"/>
      <c r="AE254" s="273"/>
      <c r="AF254" s="273"/>
      <c r="AG254" s="273"/>
      <c r="AH254" s="125"/>
      <c r="AI254" s="273"/>
      <c r="AJ254" s="285"/>
      <c r="AK254" s="273"/>
      <c r="AL254" s="273"/>
      <c r="AM254" s="273"/>
      <c r="AN254" s="273"/>
      <c r="AO254" s="273"/>
      <c r="AP254" s="125"/>
      <c r="AQ254" s="290" t="str">
        <f>IF(BD_Soumission!$AL254&gt;0,BD_Soumission!$AL254*BD_Soumission!$AO254*BD_Soumission!$AP254,IF(BD_Soumission!$AK254&gt;0,BD_Soumission!$AO254*BD_Soumission!$AP254,""))</f>
        <v/>
      </c>
      <c r="AR254" s="285"/>
      <c r="AS254" s="273"/>
      <c r="AT254" s="273"/>
      <c r="AU254" s="273"/>
      <c r="AV254" s="273"/>
      <c r="AW254" s="273"/>
      <c r="AX254" s="125"/>
      <c r="AY254" s="290" t="str">
        <f>IF(BD_Soumission!$AT254&gt;0,BD_Soumission!$AT254*BD_Soumission!$AW254*BD_Soumission!$AX254,IF(BD_Soumission!$AS254&gt;0,BD_Soumission!$AW254*BD_Soumission!$AX254,""))</f>
        <v/>
      </c>
      <c r="AZ254" s="285"/>
      <c r="BA254" s="273"/>
      <c r="BB254" s="273"/>
      <c r="BC254" s="273"/>
      <c r="BD254" s="273"/>
      <c r="BE254" s="273"/>
      <c r="BF254" s="125"/>
      <c r="BG254" s="290" t="str">
        <f>IF(BD_Soumission!$BB254&gt;0,BD_Soumission!$BB254*BD_Soumission!$BE254*BD_Soumission!$BF254,IF(BD_Soumission!$BA254&gt;0,BD_Soumission!$BE254*BD_Soumission!$BF254,""))</f>
        <v/>
      </c>
      <c r="BH254" s="285"/>
      <c r="BI254" s="273"/>
      <c r="BJ254" s="273"/>
      <c r="BK254" s="273"/>
      <c r="BL254" s="273"/>
      <c r="BM254" s="273" t="str">
        <f>IF(BD_Soumission!$BI254&gt;0,(BD_Soumission!$BL254-BD_Soumission!$BK254)*24,"")</f>
        <v/>
      </c>
      <c r="BN254" s="125"/>
      <c r="BO254" s="290">
        <f>IF(BD_Soumission!$BI254&gt;0,IF(BD_Soumission!$BJ254&gt;0,BD_Soumission!$BM254*BD_Soumission!$BJ254*BD_Soumission!$BN254,BD_Soumission!$BM254*BD_Soumission!$BN254),0)</f>
        <v>0</v>
      </c>
      <c r="BP254" s="285"/>
      <c r="BQ254" s="273"/>
      <c r="BR254" s="273"/>
      <c r="BS254" s="273"/>
      <c r="BT254" s="273"/>
      <c r="BU254" s="273"/>
      <c r="BV254" s="125"/>
      <c r="BW254" s="290" t="str">
        <f>IF(BD_Soumission!$BR254&gt;0,BD_Soumission!$BR254*BD_Soumission!$BU254*BD_Soumission!$BV254,IF(BD_Soumission!$BQ254&gt;0,BD_Soumission!$BU254*BD_Soumission!$BV254,""))</f>
        <v/>
      </c>
      <c r="BX254" s="285"/>
      <c r="BY254" s="273"/>
      <c r="BZ254" s="273"/>
      <c r="CA254" s="273"/>
      <c r="CB254" s="273"/>
      <c r="CC254" s="273"/>
      <c r="CD254" s="125"/>
      <c r="CE254" s="290" t="str">
        <f>IF(BD_Soumission!$BZ254&gt;0,BD_Soumission!$BZ254*BD_Soumission!$CC254*BD_Soumission!$CD254,IF(BD_Soumission!$BY254&gt;0,BD_Soumission!$CC254*BD_Soumission!$CD254,""))</f>
        <v/>
      </c>
      <c r="CF254" s="285"/>
      <c r="CG254" s="273"/>
      <c r="CH254" s="273"/>
      <c r="CI254" s="273"/>
      <c r="CJ254" s="273"/>
      <c r="CK254" s="273"/>
      <c r="CL254" s="125"/>
      <c r="CM254" s="290" t="str">
        <f>IF(BD_Soumission!$CH254&gt;0,BD_Soumission!$CH254*BD_Soumission!$CK254*BD_Soumission!$CL254,IF(BD_Soumission!$CG254&gt;0,BD_Soumission!$CK254*BD_Soumission!$CL254,""))</f>
        <v/>
      </c>
      <c r="CN254" s="285"/>
      <c r="CO254" s="273"/>
      <c r="CP254" s="273"/>
      <c r="CQ254" s="273"/>
      <c r="CR254" s="273"/>
      <c r="CS254" s="273" t="str">
        <f>IF(BD_Soumission!$CO254&gt;0,(BD_Soumission!$CR254-BD_Soumission!$CQ254)*24,"")</f>
        <v/>
      </c>
      <c r="CT254" s="125"/>
      <c r="CU254" s="290">
        <f>IF(BD_Soumission!$CO254&gt;0,IF(BD_Soumission!$CP254&gt;0,BD_Soumission!$CS254*BD_Soumission!$CP254*BD_Soumission!$CT254,BD_Soumission!$CS254*BD_Soumission!$CT254),0)</f>
        <v>0</v>
      </c>
      <c r="CV254" s="285"/>
      <c r="CW254" s="273"/>
      <c r="CX254" s="273"/>
      <c r="CY254" s="273"/>
      <c r="CZ254" s="273"/>
      <c r="DA254" s="273"/>
      <c r="DB254" s="125"/>
      <c r="DC254" s="290" t="str">
        <f>IF(BD_Soumission!$CX254&gt;0,BD_Soumission!$CX254*BD_Soumission!$DA254*BD_Soumission!$DB254,IF(BD_Soumission!$CW254&gt;0,BD_Soumission!$DA254*BD_Soumission!$DB254,""))</f>
        <v/>
      </c>
      <c r="DD254" s="285"/>
      <c r="DE254" s="273"/>
      <c r="DF254" s="273"/>
      <c r="DG254" s="273"/>
      <c r="DH254" s="273"/>
      <c r="DI254" s="273" t="str">
        <f>IF(BD_Soumission!$DE254&gt;0,(BD_Soumission!$DH254-BD_Soumission!$DG254)*24,"")</f>
        <v/>
      </c>
      <c r="DJ254" s="125"/>
      <c r="DK254" s="290">
        <f>IF(BD_Soumission!$DE254&gt;0,IF(BD_Soumission!$DF254&gt;0,BD_Soumission!$DI254*BD_Soumission!$DF254*BD_Soumission!$DJ254,BD_Soumission!$DI254*BD_Soumission!$DJ254),0)</f>
        <v>0</v>
      </c>
      <c r="DL254" s="285"/>
      <c r="DM254" s="273"/>
      <c r="DN254" s="273"/>
      <c r="DO254" s="273"/>
      <c r="DP254" s="273"/>
      <c r="DQ254" s="273" t="str">
        <f>IF(BD_Soumission!$DM254&gt;0,(BD_Soumission!$DP254-BD_Soumission!$DO254)*24,"")</f>
        <v/>
      </c>
      <c r="DR254" s="125"/>
      <c r="DS254" s="290" t="str">
        <f>IF(BD_Soumission!$DN254&gt;0,BD_Soumission!$DN254*BD_Soumission!$DQ254*BD_Soumission!$DR254,IF(BD_Soumission!$DM254&gt;0,BD_Soumission!$DQ254*BD_Soumission!$DR254,""))</f>
        <v/>
      </c>
      <c r="DT254" s="285"/>
      <c r="DU254" s="273"/>
      <c r="DV254" s="273"/>
      <c r="DW254" s="273"/>
      <c r="DX254" s="273"/>
      <c r="DY254" s="273" t="str">
        <f>IF(BD_Soumission!$DU254&gt;0,(BD_Soumission!$DX254-BD_Soumission!$DW254)*24,"")</f>
        <v/>
      </c>
      <c r="DZ254" s="125"/>
      <c r="EA254" s="290">
        <f>IF(BD_Soumission!$DU254&gt;0,IF(BD_Soumission!$DV254&gt;0,BD_Soumission!$DY254*BD_Soumission!$DV254*BD_Soumission!$DZ254,BD_Soumission!$DY254*BD_Soumission!$DZ254),0)</f>
        <v>0</v>
      </c>
      <c r="EB254" s="273"/>
      <c r="EC254" s="273"/>
      <c r="ED254" s="273"/>
      <c r="EE254" s="290">
        <f>BD_Soumission!$ED254*BD_Soumission!$EC254</f>
        <v>0</v>
      </c>
      <c r="EF254" s="273"/>
      <c r="EG254" s="273"/>
      <c r="EH254" s="273"/>
      <c r="EI254" s="290">
        <f>BD_Soumission!$EH254*BD_Soumission!$EG254</f>
        <v>0</v>
      </c>
      <c r="EJ254" s="273"/>
      <c r="EK254" s="273"/>
      <c r="EL254" s="273"/>
      <c r="EM254" s="290">
        <f>BD_Soumission!$EL254*BD_Soumission!$EK254</f>
        <v>0</v>
      </c>
      <c r="EN254" s="273"/>
      <c r="EO254" s="273"/>
      <c r="EP254" s="273"/>
      <c r="EQ254" s="290">
        <f>BD_Soumission!$EP254*BD_Soumission!$EO254</f>
        <v>0</v>
      </c>
      <c r="ER254" s="273"/>
      <c r="ES254" s="273"/>
      <c r="ET254" s="273"/>
      <c r="EU254" s="273"/>
      <c r="EV254" s="273"/>
      <c r="EW254" s="290">
        <f>BD_Soumission!$EU254*0.09975</f>
        <v>0</v>
      </c>
      <c r="EX254" s="273"/>
      <c r="EY254" s="292" t="e">
        <f>VLOOKUP(BD_Soumission!$C254,Tableau12[],9,FALSE)</f>
        <v>#N/A</v>
      </c>
      <c r="EZ254" s="273"/>
    </row>
    <row r="255" spans="1:156" ht="18.75">
      <c r="D255" s="75"/>
      <c r="E255" t="e">
        <f>VLOOKUP(BD_Soumission!$C255,Tableau12[],6,FALSE)</f>
        <v>#N/A</v>
      </c>
      <c r="F255" t="e">
        <f>VLOOKUP(BD_Soumission!$C255,Tableau12[],93,FALSE)</f>
        <v>#N/A</v>
      </c>
      <c r="G255" t="e">
        <f>VLOOKUP(BD_Soumission!$C255,Tableau12[],2,FALSE)</f>
        <v>#N/A</v>
      </c>
      <c r="H255" t="e">
        <f>VLOOKUP(BD_Soumission!$G255,Tableau_client[],2,FALSE)</f>
        <v>#N/A</v>
      </c>
      <c r="I255" t="e">
        <f>VLOOKUP(BD_Soumission!$G255,Tableau_client[],3,FALSE)</f>
        <v>#N/A</v>
      </c>
      <c r="J255" t="e">
        <f>VLOOKUP(BD_Soumission!$G255,Tableau_client[],4,FALSE)</f>
        <v>#N/A</v>
      </c>
      <c r="K255" t="e">
        <f>VLOOKUP(BD_Soumission!$G255,Tableau_client[],6,FALSE)</f>
        <v>#N/A</v>
      </c>
      <c r="L255" t="e">
        <f>VLOOKUP(BD_Soumission!$C255,Tableau12[],44,FALSE)</f>
        <v>#N/A</v>
      </c>
      <c r="M255" t="e">
        <f>VLOOKUP(BD_Soumission!$C255,Tableau12[],45,FALSE)</f>
        <v>#N/A</v>
      </c>
      <c r="N255" t="e">
        <f>VLOOKUP(BD_Soumission!$G255,Tableau_client[],5,FALSE)</f>
        <v>#N/A</v>
      </c>
      <c r="O255" t="e">
        <f>VLOOKUP(BD_Soumission!$G255,Tableau_client[],7,FALSE)</f>
        <v>#N/A</v>
      </c>
      <c r="P255" t="e">
        <f>VLOOKUP(BD_Soumission!$C255,Tableau12[],7,FALSE)</f>
        <v>#N/A</v>
      </c>
      <c r="Q255" t="e">
        <f>VLOOKUP(BD_Soumission!$C255,Tableau12[],8,FALSE)</f>
        <v>#N/A</v>
      </c>
      <c r="R255" s="30"/>
      <c r="S255" t="e">
        <f>VLOOKUP(BD_Soumission!$C255,Tableau12[],3,FALSE)</f>
        <v>#N/A</v>
      </c>
      <c r="T255" s="75"/>
      <c r="Y255" t="str">
        <f>IF(BD_Soumission!$U255&gt;0,(BD_Soumission!$X255-BD_Soumission!$W255)*24,"")</f>
        <v/>
      </c>
      <c r="Z255" s="264"/>
      <c r="AB255" s="75"/>
      <c r="AH255" s="125"/>
      <c r="AJ255" s="75"/>
      <c r="AP255" s="125"/>
      <c r="AQ255" s="122" t="str">
        <f>IF(BD_Soumission!$AL255&gt;0,BD_Soumission!$AL255*BD_Soumission!$AO255*BD_Soumission!$AP255,IF(BD_Soumission!$AK255&gt;0,BD_Soumission!$AO255*BD_Soumission!$AP255,""))</f>
        <v/>
      </c>
      <c r="AR255" s="75"/>
      <c r="AX255" s="125"/>
      <c r="AY255" s="122" t="str">
        <f>IF(BD_Soumission!$AT255&gt;0,BD_Soumission!$AT255*BD_Soumission!$AW255*BD_Soumission!$AX255,IF(BD_Soumission!$AS255&gt;0,BD_Soumission!$AW255*BD_Soumission!$AX255,""))</f>
        <v/>
      </c>
      <c r="AZ255" s="75"/>
      <c r="BF255" s="125"/>
      <c r="BG255" s="122" t="str">
        <f>IF(BD_Soumission!$BB255&gt;0,BD_Soumission!$BB255*BD_Soumission!$BE255*BD_Soumission!$BF255,IF(BD_Soumission!$BA255&gt;0,BD_Soumission!$BE255*BD_Soumission!$BF255,""))</f>
        <v/>
      </c>
      <c r="BH255" s="75"/>
      <c r="BM255" t="str">
        <f>IF(BD_Soumission!$BI255&gt;0,(BD_Soumission!$BL255-BD_Soumission!$BK255)*24,"")</f>
        <v/>
      </c>
      <c r="BN255" s="125"/>
      <c r="BO255" s="122">
        <f>IF(BD_Soumission!$BI255&gt;0,IF(BD_Soumission!$BJ255&gt;0,BD_Soumission!$BM255*BD_Soumission!$BJ255*BD_Soumission!$BN255,BD_Soumission!$BM255*BD_Soumission!$BN255),0)</f>
        <v>0</v>
      </c>
      <c r="BP255" s="75"/>
      <c r="BV255" s="125"/>
      <c r="BW255" s="122" t="str">
        <f>IF(BD_Soumission!$BR255&gt;0,BD_Soumission!$BR255*BD_Soumission!$BU255*BD_Soumission!$BV255,IF(BD_Soumission!$BQ255&gt;0,BD_Soumission!$BU255*BD_Soumission!$BV255,""))</f>
        <v/>
      </c>
      <c r="BX255" s="75"/>
      <c r="CD255" s="125"/>
      <c r="CE255" s="122" t="str">
        <f>IF(BD_Soumission!$BZ255&gt;0,BD_Soumission!$BZ255*BD_Soumission!$CC255*BD_Soumission!$CD255,IF(BD_Soumission!$BY255&gt;0,BD_Soumission!$CC255*BD_Soumission!$CD255,""))</f>
        <v/>
      </c>
      <c r="CF255" s="75"/>
      <c r="CL255" s="125"/>
      <c r="CM255" s="122" t="str">
        <f>IF(BD_Soumission!$CH255&gt;0,BD_Soumission!$CH255*BD_Soumission!$CK255*BD_Soumission!$CL255,IF(BD_Soumission!$CG255&gt;0,BD_Soumission!$CK255*BD_Soumission!$CL255,""))</f>
        <v/>
      </c>
      <c r="CN255" s="75"/>
      <c r="CS255" t="str">
        <f>IF(BD_Soumission!$CO255&gt;0,(BD_Soumission!$CR255-BD_Soumission!$CQ255)*24,"")</f>
        <v/>
      </c>
      <c r="CT255" s="125"/>
      <c r="CU255" s="122">
        <f>IF(BD_Soumission!$CO255&gt;0,IF(BD_Soumission!$CP255&gt;0,BD_Soumission!$CS255*BD_Soumission!$CP255*BD_Soumission!$CT255,BD_Soumission!$CS255*BD_Soumission!$CT255),0)</f>
        <v>0</v>
      </c>
      <c r="CV255" s="75"/>
      <c r="DB255" s="125"/>
      <c r="DC255" s="122" t="str">
        <f>IF(BD_Soumission!$CX255&gt;0,BD_Soumission!$CX255*BD_Soumission!$DA255*BD_Soumission!$DB255,IF(BD_Soumission!$CW255&gt;0,BD_Soumission!$DA255*BD_Soumission!$DB255,""))</f>
        <v/>
      </c>
      <c r="DD255" s="75"/>
      <c r="DI255" t="str">
        <f>IF(BD_Soumission!$DE255&gt;0,(BD_Soumission!$DH255-BD_Soumission!$DG255)*24,"")</f>
        <v/>
      </c>
      <c r="DJ255" s="125"/>
      <c r="DK255" s="122">
        <f>IF(BD_Soumission!$DE255&gt;0,IF(BD_Soumission!$DF255&gt;0,BD_Soumission!$DI255*BD_Soumission!$DF255*BD_Soumission!$DJ255,BD_Soumission!$DI255*BD_Soumission!$DJ255),0)</f>
        <v>0</v>
      </c>
      <c r="DL255" s="75"/>
      <c r="DQ255" t="str">
        <f>IF(BD_Soumission!$DM255&gt;0,(BD_Soumission!$DP255-BD_Soumission!$DO255)*24,"")</f>
        <v/>
      </c>
      <c r="DR255" s="125"/>
      <c r="DS255" s="122" t="str">
        <f>IF(BD_Soumission!$DN255&gt;0,BD_Soumission!$DN255*BD_Soumission!$DQ255*BD_Soumission!$DR255,IF(BD_Soumission!$DM255&gt;0,BD_Soumission!$DQ255*BD_Soumission!$DR255,""))</f>
        <v/>
      </c>
      <c r="DT255" s="75"/>
      <c r="DY255" t="str">
        <f>IF(BD_Soumission!$DU255&gt;0,(BD_Soumission!$DX255-BD_Soumission!$DW255)*24,"")</f>
        <v/>
      </c>
      <c r="DZ255" s="125"/>
      <c r="EA255" s="122">
        <f>IF(BD_Soumission!$DU255&gt;0,IF(BD_Soumission!$DV255&gt;0,BD_Soumission!$DY255*BD_Soumission!$DV255*BD_Soumission!$DZ255,BD_Soumission!$DY255*BD_Soumission!$DZ255),0)</f>
        <v>0</v>
      </c>
      <c r="EE255" s="122">
        <f>BD_Soumission!$ED255*BD_Soumission!$EC255</f>
        <v>0</v>
      </c>
      <c r="EI255" s="122">
        <f>BD_Soumission!$EH255*BD_Soumission!$EG255</f>
        <v>0</v>
      </c>
      <c r="EM255" s="122">
        <f>BD_Soumission!$EL255*BD_Soumission!$EK255</f>
        <v>0</v>
      </c>
      <c r="EQ255" s="122">
        <f>BD_Soumission!$EP255*BD_Soumission!$EO255</f>
        <v>0</v>
      </c>
      <c r="EW255" s="122">
        <f>BD_Soumission!$EU255*0.09975</f>
        <v>0</v>
      </c>
      <c r="EY255" s="47" t="e">
        <f>VLOOKUP(BD_Soumission!$C255,Tableau12[],9,FALSE)</f>
        <v>#N/A</v>
      </c>
    </row>
    <row r="256" spans="1:156" ht="18.75">
      <c r="A256" s="273"/>
      <c r="B256" s="273"/>
      <c r="C256" s="273"/>
      <c r="D256" s="285"/>
      <c r="E256" s="273" t="e">
        <f>VLOOKUP(BD_Soumission!$C256,Tableau12[],6,FALSE)</f>
        <v>#N/A</v>
      </c>
      <c r="F256" s="273" t="e">
        <f>VLOOKUP(BD_Soumission!$C256,Tableau12[],93,FALSE)</f>
        <v>#N/A</v>
      </c>
      <c r="G256" s="273" t="e">
        <f>VLOOKUP(BD_Soumission!$C256,Tableau12[],2,FALSE)</f>
        <v>#N/A</v>
      </c>
      <c r="H256" s="273" t="e">
        <f>VLOOKUP(BD_Soumission!$G256,Tableau_client[],2,FALSE)</f>
        <v>#N/A</v>
      </c>
      <c r="I256" s="273" t="e">
        <f>VLOOKUP(BD_Soumission!$G256,Tableau_client[],3,FALSE)</f>
        <v>#N/A</v>
      </c>
      <c r="J256" s="273" t="e">
        <f>VLOOKUP(BD_Soumission!$G256,Tableau_client[],4,FALSE)</f>
        <v>#N/A</v>
      </c>
      <c r="K256" s="273" t="e">
        <f>VLOOKUP(BD_Soumission!$G256,Tableau_client[],6,FALSE)</f>
        <v>#N/A</v>
      </c>
      <c r="L256" s="273" t="e">
        <f>VLOOKUP(BD_Soumission!$C256,Tableau12[],44,FALSE)</f>
        <v>#N/A</v>
      </c>
      <c r="M256" s="273" t="e">
        <f>VLOOKUP(BD_Soumission!$C256,Tableau12[],45,FALSE)</f>
        <v>#N/A</v>
      </c>
      <c r="N256" s="273" t="e">
        <f>VLOOKUP(BD_Soumission!$G256,Tableau_client[],5,FALSE)</f>
        <v>#N/A</v>
      </c>
      <c r="O256" s="273" t="e">
        <f>VLOOKUP(BD_Soumission!$G256,Tableau_client[],7,FALSE)</f>
        <v>#N/A</v>
      </c>
      <c r="P256" s="273" t="e">
        <f>VLOOKUP(BD_Soumission!$C256,Tableau12[],7,FALSE)</f>
        <v>#N/A</v>
      </c>
      <c r="Q256" s="273" t="e">
        <f>VLOOKUP(BD_Soumission!$C256,Tableau12[],8,FALSE)</f>
        <v>#N/A</v>
      </c>
      <c r="R256" s="286"/>
      <c r="S256" s="273" t="e">
        <f>VLOOKUP(BD_Soumission!$C256,Tableau12[],3,FALSE)</f>
        <v>#N/A</v>
      </c>
      <c r="T256" s="285"/>
      <c r="U256" s="273"/>
      <c r="V256" s="273"/>
      <c r="W256" s="273"/>
      <c r="X256" s="273"/>
      <c r="Y256" s="273" t="str">
        <f>IF(BD_Soumission!$U256&gt;0,(BD_Soumission!$X256-BD_Soumission!$W256)*24,"")</f>
        <v/>
      </c>
      <c r="Z256" s="264"/>
      <c r="AA256" s="273"/>
      <c r="AB256" s="285"/>
      <c r="AC256" s="273"/>
      <c r="AD256" s="273"/>
      <c r="AE256" s="273"/>
      <c r="AF256" s="273"/>
      <c r="AG256" s="273"/>
      <c r="AH256" s="125"/>
      <c r="AI256" s="273"/>
      <c r="AJ256" s="285"/>
      <c r="AK256" s="273"/>
      <c r="AL256" s="273"/>
      <c r="AM256" s="273"/>
      <c r="AN256" s="273"/>
      <c r="AO256" s="273"/>
      <c r="AP256" s="125"/>
      <c r="AQ256" s="290" t="str">
        <f>IF(BD_Soumission!$AL256&gt;0,BD_Soumission!$AL256*BD_Soumission!$AO256*BD_Soumission!$AP256,IF(BD_Soumission!$AK256&gt;0,BD_Soumission!$AO256*BD_Soumission!$AP256,""))</f>
        <v/>
      </c>
      <c r="AR256" s="285"/>
      <c r="AS256" s="273"/>
      <c r="AT256" s="273"/>
      <c r="AU256" s="273"/>
      <c r="AV256" s="273"/>
      <c r="AW256" s="273"/>
      <c r="AX256" s="125"/>
      <c r="AY256" s="290" t="str">
        <f>IF(BD_Soumission!$AT256&gt;0,BD_Soumission!$AT256*BD_Soumission!$AW256*BD_Soumission!$AX256,IF(BD_Soumission!$AS256&gt;0,BD_Soumission!$AW256*BD_Soumission!$AX256,""))</f>
        <v/>
      </c>
      <c r="AZ256" s="285"/>
      <c r="BA256" s="273"/>
      <c r="BB256" s="273"/>
      <c r="BC256" s="273"/>
      <c r="BD256" s="273"/>
      <c r="BE256" s="273"/>
      <c r="BF256" s="125"/>
      <c r="BG256" s="290" t="str">
        <f>IF(BD_Soumission!$BB256&gt;0,BD_Soumission!$BB256*BD_Soumission!$BE256*BD_Soumission!$BF256,IF(BD_Soumission!$BA256&gt;0,BD_Soumission!$BE256*BD_Soumission!$BF256,""))</f>
        <v/>
      </c>
      <c r="BH256" s="285"/>
      <c r="BI256" s="273"/>
      <c r="BJ256" s="273"/>
      <c r="BK256" s="273"/>
      <c r="BL256" s="273"/>
      <c r="BM256" s="273" t="str">
        <f>IF(BD_Soumission!$BI256&gt;0,(BD_Soumission!$BL256-BD_Soumission!$BK256)*24,"")</f>
        <v/>
      </c>
      <c r="BN256" s="125"/>
      <c r="BO256" s="290">
        <f>IF(BD_Soumission!$BI256&gt;0,IF(BD_Soumission!$BJ256&gt;0,BD_Soumission!$BM256*BD_Soumission!$BJ256*BD_Soumission!$BN256,BD_Soumission!$BM256*BD_Soumission!$BN256),0)</f>
        <v>0</v>
      </c>
      <c r="BP256" s="285"/>
      <c r="BQ256" s="273"/>
      <c r="BR256" s="273"/>
      <c r="BS256" s="273"/>
      <c r="BT256" s="273"/>
      <c r="BU256" s="273"/>
      <c r="BV256" s="125"/>
      <c r="BW256" s="290" t="str">
        <f>IF(BD_Soumission!$BR256&gt;0,BD_Soumission!$BR256*BD_Soumission!$BU256*BD_Soumission!$BV256,IF(BD_Soumission!$BQ256&gt;0,BD_Soumission!$BU256*BD_Soumission!$BV256,""))</f>
        <v/>
      </c>
      <c r="BX256" s="285"/>
      <c r="BY256" s="273"/>
      <c r="BZ256" s="273"/>
      <c r="CA256" s="273"/>
      <c r="CB256" s="273"/>
      <c r="CC256" s="273"/>
      <c r="CD256" s="125"/>
      <c r="CE256" s="290" t="str">
        <f>IF(BD_Soumission!$BZ256&gt;0,BD_Soumission!$BZ256*BD_Soumission!$CC256*BD_Soumission!$CD256,IF(BD_Soumission!$BY256&gt;0,BD_Soumission!$CC256*BD_Soumission!$CD256,""))</f>
        <v/>
      </c>
      <c r="CF256" s="285"/>
      <c r="CG256" s="273"/>
      <c r="CH256" s="273"/>
      <c r="CI256" s="273"/>
      <c r="CJ256" s="273"/>
      <c r="CK256" s="273"/>
      <c r="CL256" s="125"/>
      <c r="CM256" s="290" t="str">
        <f>IF(BD_Soumission!$CH256&gt;0,BD_Soumission!$CH256*BD_Soumission!$CK256*BD_Soumission!$CL256,IF(BD_Soumission!$CG256&gt;0,BD_Soumission!$CK256*BD_Soumission!$CL256,""))</f>
        <v/>
      </c>
      <c r="CN256" s="285"/>
      <c r="CO256" s="273"/>
      <c r="CP256" s="273"/>
      <c r="CQ256" s="273"/>
      <c r="CR256" s="273"/>
      <c r="CS256" s="273" t="str">
        <f>IF(BD_Soumission!$CO256&gt;0,(BD_Soumission!$CR256-BD_Soumission!$CQ256)*24,"")</f>
        <v/>
      </c>
      <c r="CT256" s="125"/>
      <c r="CU256" s="290">
        <f>IF(BD_Soumission!$CO256&gt;0,IF(BD_Soumission!$CP256&gt;0,BD_Soumission!$CS256*BD_Soumission!$CP256*BD_Soumission!$CT256,BD_Soumission!$CS256*BD_Soumission!$CT256),0)</f>
        <v>0</v>
      </c>
      <c r="CV256" s="285"/>
      <c r="CW256" s="273"/>
      <c r="CX256" s="273"/>
      <c r="CY256" s="273"/>
      <c r="CZ256" s="273"/>
      <c r="DA256" s="273"/>
      <c r="DB256" s="125"/>
      <c r="DC256" s="290" t="str">
        <f>IF(BD_Soumission!$CX256&gt;0,BD_Soumission!$CX256*BD_Soumission!$DA256*BD_Soumission!$DB256,IF(BD_Soumission!$CW256&gt;0,BD_Soumission!$DA256*BD_Soumission!$DB256,""))</f>
        <v/>
      </c>
      <c r="DD256" s="285"/>
      <c r="DE256" s="273"/>
      <c r="DF256" s="273"/>
      <c r="DG256" s="273"/>
      <c r="DH256" s="273"/>
      <c r="DI256" s="273" t="str">
        <f>IF(BD_Soumission!$DE256&gt;0,(BD_Soumission!$DH256-BD_Soumission!$DG256)*24,"")</f>
        <v/>
      </c>
      <c r="DJ256" s="125"/>
      <c r="DK256" s="290">
        <f>IF(BD_Soumission!$DE256&gt;0,IF(BD_Soumission!$DF256&gt;0,BD_Soumission!$DI256*BD_Soumission!$DF256*BD_Soumission!$DJ256,BD_Soumission!$DI256*BD_Soumission!$DJ256),0)</f>
        <v>0</v>
      </c>
      <c r="DL256" s="285"/>
      <c r="DM256" s="273"/>
      <c r="DN256" s="273"/>
      <c r="DO256" s="273"/>
      <c r="DP256" s="273"/>
      <c r="DQ256" s="273" t="str">
        <f>IF(BD_Soumission!$DM256&gt;0,(BD_Soumission!$DP256-BD_Soumission!$DO256)*24,"")</f>
        <v/>
      </c>
      <c r="DR256" s="125"/>
      <c r="DS256" s="290" t="str">
        <f>IF(BD_Soumission!$DN256&gt;0,BD_Soumission!$DN256*BD_Soumission!$DQ256*BD_Soumission!$DR256,IF(BD_Soumission!$DM256&gt;0,BD_Soumission!$DQ256*BD_Soumission!$DR256,""))</f>
        <v/>
      </c>
      <c r="DT256" s="285"/>
      <c r="DU256" s="273"/>
      <c r="DV256" s="273"/>
      <c r="DW256" s="273"/>
      <c r="DX256" s="273"/>
      <c r="DY256" s="273" t="str">
        <f>IF(BD_Soumission!$DU256&gt;0,(BD_Soumission!$DX256-BD_Soumission!$DW256)*24,"")</f>
        <v/>
      </c>
      <c r="DZ256" s="125"/>
      <c r="EA256" s="290">
        <f>IF(BD_Soumission!$DU256&gt;0,IF(BD_Soumission!$DV256&gt;0,BD_Soumission!$DY256*BD_Soumission!$DV256*BD_Soumission!$DZ256,BD_Soumission!$DY256*BD_Soumission!$DZ256),0)</f>
        <v>0</v>
      </c>
      <c r="EB256" s="273"/>
      <c r="EC256" s="273"/>
      <c r="ED256" s="273"/>
      <c r="EE256" s="290">
        <f>BD_Soumission!$ED256*BD_Soumission!$EC256</f>
        <v>0</v>
      </c>
      <c r="EF256" s="273"/>
      <c r="EG256" s="273"/>
      <c r="EH256" s="273"/>
      <c r="EI256" s="290">
        <f>BD_Soumission!$EH256*BD_Soumission!$EG256</f>
        <v>0</v>
      </c>
      <c r="EJ256" s="273"/>
      <c r="EK256" s="273"/>
      <c r="EL256" s="273"/>
      <c r="EM256" s="290">
        <f>BD_Soumission!$EL256*BD_Soumission!$EK256</f>
        <v>0</v>
      </c>
      <c r="EN256" s="273"/>
      <c r="EO256" s="273"/>
      <c r="EP256" s="273"/>
      <c r="EQ256" s="290">
        <f>BD_Soumission!$EP256*BD_Soumission!$EO256</f>
        <v>0</v>
      </c>
      <c r="ER256" s="273"/>
      <c r="ES256" s="273"/>
      <c r="ET256" s="273"/>
      <c r="EU256" s="273"/>
      <c r="EV256" s="273"/>
      <c r="EW256" s="290">
        <f>BD_Soumission!$EU256*0.09975</f>
        <v>0</v>
      </c>
      <c r="EX256" s="273"/>
      <c r="EY256" s="292" t="e">
        <f>VLOOKUP(BD_Soumission!$C256,Tableau12[],9,FALSE)</f>
        <v>#N/A</v>
      </c>
      <c r="EZ256" s="273"/>
    </row>
    <row r="257" spans="1:156" ht="18.75">
      <c r="D257" s="75"/>
      <c r="F257" t="e">
        <f>VLOOKUP(BD_Soumission!$C257,Tableau12[],93,FALSE)</f>
        <v>#N/A</v>
      </c>
      <c r="Q257"/>
      <c r="R257" s="30"/>
      <c r="S257" t="e">
        <f>VLOOKUP(BD_Soumission!$C257,Tableau12[],3,FALSE)</f>
        <v>#N/A</v>
      </c>
      <c r="T257" s="75"/>
      <c r="Y257" t="str">
        <f>IF(BD_Soumission!$U257&gt;0,(BD_Soumission!$X257-BD_Soumission!$W257)*24,"")</f>
        <v/>
      </c>
      <c r="Z257" s="264"/>
      <c r="AB257" s="75"/>
      <c r="AH257" s="125"/>
      <c r="AJ257" s="75"/>
      <c r="AP257" s="125"/>
      <c r="AQ257" s="122" t="str">
        <f>IF(BD_Soumission!$AL257&gt;0,BD_Soumission!$AL257*BD_Soumission!$AO257*BD_Soumission!$AP257,IF(BD_Soumission!$AK257&gt;0,BD_Soumission!$AO257*BD_Soumission!$AP257,""))</f>
        <v/>
      </c>
      <c r="AR257" s="75"/>
      <c r="AX257" s="125"/>
      <c r="AY257" s="122" t="str">
        <f>IF(BD_Soumission!$AT257&gt;0,BD_Soumission!$AT257*BD_Soumission!$AW257*BD_Soumission!$AX257,IF(BD_Soumission!$AS257&gt;0,BD_Soumission!$AW257*BD_Soumission!$AX257,""))</f>
        <v/>
      </c>
      <c r="AZ257" s="75"/>
      <c r="BF257" s="125"/>
      <c r="BG257" s="122" t="str">
        <f>IF(BD_Soumission!$BB257&gt;0,BD_Soumission!$BB257*BD_Soumission!$BE257*BD_Soumission!$BF257,IF(BD_Soumission!$BA257&gt;0,BD_Soumission!$BE257*BD_Soumission!$BF257,""))</f>
        <v/>
      </c>
      <c r="BH257" s="75"/>
      <c r="BM257" t="str">
        <f>IF(BD_Soumission!$BI257&gt;0,(BD_Soumission!$BL257-BD_Soumission!$BK257)*24,"")</f>
        <v/>
      </c>
      <c r="BN257" s="125"/>
      <c r="BO257" s="122">
        <f>IF(BD_Soumission!$BI257&gt;0,IF(BD_Soumission!$BJ257&gt;0,BD_Soumission!$BM257*BD_Soumission!$BJ257*BD_Soumission!$BN257,BD_Soumission!$BM257*BD_Soumission!$BN257),0)</f>
        <v>0</v>
      </c>
      <c r="BP257" s="75"/>
      <c r="BV257" s="125"/>
      <c r="BW257" s="122" t="str">
        <f>IF(BD_Soumission!$BR257&gt;0,BD_Soumission!$BR257*BD_Soumission!$BU257*BD_Soumission!$BV257,IF(BD_Soumission!$BQ257&gt;0,BD_Soumission!$BU257*BD_Soumission!$BV257,""))</f>
        <v/>
      </c>
      <c r="BX257" s="75"/>
      <c r="CD257" s="125"/>
      <c r="CE257" s="122" t="str">
        <f>IF(BD_Soumission!$BZ257&gt;0,BD_Soumission!$BZ257*BD_Soumission!$CC257*BD_Soumission!$CD257,IF(BD_Soumission!$BY257&gt;0,BD_Soumission!$CC257*BD_Soumission!$CD257,""))</f>
        <v/>
      </c>
      <c r="CF257" s="75"/>
      <c r="CL257" s="125"/>
      <c r="CM257" s="122" t="str">
        <f>IF(BD_Soumission!$CH257&gt;0,BD_Soumission!$CH257*BD_Soumission!$CK257*BD_Soumission!$CL257,IF(BD_Soumission!$CG257&gt;0,BD_Soumission!$CK257*BD_Soumission!$CL257,""))</f>
        <v/>
      </c>
      <c r="CN257" s="75"/>
      <c r="CS257" t="str">
        <f>IF(BD_Soumission!$CO257&gt;0,(BD_Soumission!$CR257-BD_Soumission!$CQ257)*24,"")</f>
        <v/>
      </c>
      <c r="CT257" s="125"/>
      <c r="CU257" s="122">
        <f>IF(BD_Soumission!$CO257&gt;0,IF(BD_Soumission!$CP257&gt;0,BD_Soumission!$CS257*BD_Soumission!$CP257*BD_Soumission!$CT257,BD_Soumission!$CS257*BD_Soumission!$CT257),0)</f>
        <v>0</v>
      </c>
      <c r="CV257" s="75"/>
      <c r="DB257" s="125"/>
      <c r="DC257" s="122" t="str">
        <f>IF(BD_Soumission!$CX257&gt;0,BD_Soumission!$CX257*BD_Soumission!$DA257*BD_Soumission!$DB257,IF(BD_Soumission!$CW257&gt;0,BD_Soumission!$DA257*BD_Soumission!$DB257,""))</f>
        <v/>
      </c>
      <c r="DD257" s="75"/>
      <c r="DI257" t="str">
        <f>IF(BD_Soumission!$DE257&gt;0,(BD_Soumission!$DH257-BD_Soumission!$DG257)*24,"")</f>
        <v/>
      </c>
      <c r="DJ257" s="125"/>
      <c r="DK257" s="122">
        <f>IF(BD_Soumission!$DE257&gt;0,IF(BD_Soumission!$DF257&gt;0,BD_Soumission!$DI257*BD_Soumission!$DF257*BD_Soumission!$DJ257,BD_Soumission!$DI257*BD_Soumission!$DJ257),0)</f>
        <v>0</v>
      </c>
      <c r="DL257" s="75"/>
      <c r="DQ257" t="str">
        <f>IF(BD_Soumission!$DM257&gt;0,(BD_Soumission!$DP257-BD_Soumission!$DO257)*24,"")</f>
        <v/>
      </c>
      <c r="DR257" s="125"/>
      <c r="DS257" s="122" t="str">
        <f>IF(BD_Soumission!$DN257&gt;0,BD_Soumission!$DN257*BD_Soumission!$DQ257*BD_Soumission!$DR257,IF(BD_Soumission!$DM257&gt;0,BD_Soumission!$DQ257*BD_Soumission!$DR257,""))</f>
        <v/>
      </c>
      <c r="DT257" s="75"/>
      <c r="DY257" t="str">
        <f>IF(BD_Soumission!$DU257&gt;0,(BD_Soumission!$DX257-BD_Soumission!$DW257)*24,"")</f>
        <v/>
      </c>
      <c r="DZ257" s="125"/>
      <c r="EA257" s="122">
        <f>IF(BD_Soumission!$DU257&gt;0,IF(BD_Soumission!$DV257&gt;0,BD_Soumission!$DY257*BD_Soumission!$DV257*BD_Soumission!$DZ257,BD_Soumission!$DY257*BD_Soumission!$DZ257),0)</f>
        <v>0</v>
      </c>
      <c r="EE257" s="122">
        <f>BD_Soumission!$ED257*BD_Soumission!$EC257</f>
        <v>0</v>
      </c>
      <c r="EI257" s="122">
        <f>BD_Soumission!$EH257*BD_Soumission!$EG257</f>
        <v>0</v>
      </c>
      <c r="EM257" s="122">
        <f>BD_Soumission!$EL257*BD_Soumission!$EK257</f>
        <v>0</v>
      </c>
      <c r="EQ257" s="122">
        <f>BD_Soumission!$EP257*BD_Soumission!$EO257</f>
        <v>0</v>
      </c>
      <c r="EW257" s="122">
        <f>BD_Soumission!$EU257*0.09975</f>
        <v>0</v>
      </c>
      <c r="EY257" s="47" t="e">
        <f>VLOOKUP(BD_Soumission!$C257,Tableau12[],9,FALSE)</f>
        <v>#N/A</v>
      </c>
    </row>
    <row r="258" spans="1:156" ht="18.75">
      <c r="A258" s="273"/>
      <c r="B258" s="273"/>
      <c r="C258" s="273"/>
      <c r="D258" s="285"/>
      <c r="E258" s="273"/>
      <c r="F258" s="273" t="e">
        <f>VLOOKUP(BD_Soumission!$C258,Tableau12[],93,FALSE)</f>
        <v>#N/A</v>
      </c>
      <c r="G258" s="273"/>
      <c r="H258" s="273"/>
      <c r="I258" s="273"/>
      <c r="J258" s="273"/>
      <c r="K258" s="273"/>
      <c r="L258" s="273"/>
      <c r="M258" s="273"/>
      <c r="N258" s="273"/>
      <c r="O258" s="273"/>
      <c r="P258" s="273"/>
      <c r="Q258" s="273"/>
      <c r="R258" s="286"/>
      <c r="S258" s="273" t="e">
        <f>VLOOKUP(BD_Soumission!$C258,Tableau12[],3,FALSE)</f>
        <v>#N/A</v>
      </c>
      <c r="T258" s="285"/>
      <c r="U258" s="273"/>
      <c r="V258" s="273"/>
      <c r="W258" s="273"/>
      <c r="X258" s="273"/>
      <c r="Y258" s="273" t="str">
        <f>IF(BD_Soumission!$U258&gt;0,(BD_Soumission!$X258-BD_Soumission!$W258)*24,"")</f>
        <v/>
      </c>
      <c r="Z258" s="264"/>
      <c r="AA258" s="273"/>
      <c r="AB258" s="285"/>
      <c r="AC258" s="273"/>
      <c r="AD258" s="273"/>
      <c r="AE258" s="273"/>
      <c r="AF258" s="273"/>
      <c r="AG258" s="273"/>
      <c r="AH258" s="125"/>
      <c r="AI258" s="273"/>
      <c r="AJ258" s="285"/>
      <c r="AK258" s="273"/>
      <c r="AL258" s="273"/>
      <c r="AM258" s="273"/>
      <c r="AN258" s="273"/>
      <c r="AO258" s="273"/>
      <c r="AP258" s="125"/>
      <c r="AQ258" s="290" t="str">
        <f>IF(BD_Soumission!$AL258&gt;0,BD_Soumission!$AL258*BD_Soumission!$AO258*BD_Soumission!$AP258,IF(BD_Soumission!$AK258&gt;0,BD_Soumission!$AO258*BD_Soumission!$AP258,""))</f>
        <v/>
      </c>
      <c r="AR258" s="285"/>
      <c r="AS258" s="273"/>
      <c r="AT258" s="273"/>
      <c r="AU258" s="273"/>
      <c r="AV258" s="273"/>
      <c r="AW258" s="273"/>
      <c r="AX258" s="125"/>
      <c r="AY258" s="290" t="str">
        <f>IF(BD_Soumission!$AT258&gt;0,BD_Soumission!$AT258*BD_Soumission!$AW258*BD_Soumission!$AX258,IF(BD_Soumission!$AS258&gt;0,BD_Soumission!$AW258*BD_Soumission!$AX258,""))</f>
        <v/>
      </c>
      <c r="AZ258" s="285"/>
      <c r="BA258" s="273"/>
      <c r="BB258" s="273"/>
      <c r="BC258" s="273"/>
      <c r="BD258" s="273"/>
      <c r="BE258" s="273"/>
      <c r="BF258" s="125"/>
      <c r="BG258" s="290" t="str">
        <f>IF(BD_Soumission!$BB258&gt;0,BD_Soumission!$BB258*BD_Soumission!$BE258*BD_Soumission!$BF258,IF(BD_Soumission!$BA258&gt;0,BD_Soumission!$BE258*BD_Soumission!$BF258,""))</f>
        <v/>
      </c>
      <c r="BH258" s="285"/>
      <c r="BI258" s="273"/>
      <c r="BJ258" s="273"/>
      <c r="BK258" s="273"/>
      <c r="BL258" s="273"/>
      <c r="BM258" s="273" t="str">
        <f>IF(BD_Soumission!$BI258&gt;0,(BD_Soumission!$BL258-BD_Soumission!$BK258)*24,"")</f>
        <v/>
      </c>
      <c r="BN258" s="125"/>
      <c r="BO258" s="290">
        <f>IF(BD_Soumission!$BI258&gt;0,IF(BD_Soumission!$BJ258&gt;0,BD_Soumission!$BM258*BD_Soumission!$BJ258*BD_Soumission!$BN258,BD_Soumission!$BM258*BD_Soumission!$BN258),0)</f>
        <v>0</v>
      </c>
      <c r="BP258" s="285"/>
      <c r="BQ258" s="273"/>
      <c r="BR258" s="273"/>
      <c r="BS258" s="273"/>
      <c r="BT258" s="273"/>
      <c r="BU258" s="273"/>
      <c r="BV258" s="125"/>
      <c r="BW258" s="290" t="str">
        <f>IF(BD_Soumission!$BR258&gt;0,BD_Soumission!$BR258*BD_Soumission!$BU258*BD_Soumission!$BV258,IF(BD_Soumission!$BQ258&gt;0,BD_Soumission!$BU258*BD_Soumission!$BV258,""))</f>
        <v/>
      </c>
      <c r="BX258" s="285"/>
      <c r="BY258" s="273"/>
      <c r="BZ258" s="273"/>
      <c r="CA258" s="273"/>
      <c r="CB258" s="273"/>
      <c r="CC258" s="273"/>
      <c r="CD258" s="125"/>
      <c r="CE258" s="290" t="str">
        <f>IF(BD_Soumission!$BZ258&gt;0,BD_Soumission!$BZ258*BD_Soumission!$CC258*BD_Soumission!$CD258,IF(BD_Soumission!$BY258&gt;0,BD_Soumission!$CC258*BD_Soumission!$CD258,""))</f>
        <v/>
      </c>
      <c r="CF258" s="285"/>
      <c r="CG258" s="273"/>
      <c r="CH258" s="273"/>
      <c r="CI258" s="273"/>
      <c r="CJ258" s="273"/>
      <c r="CK258" s="273"/>
      <c r="CL258" s="125"/>
      <c r="CM258" s="290" t="str">
        <f>IF(BD_Soumission!$CH258&gt;0,BD_Soumission!$CH258*BD_Soumission!$CK258*BD_Soumission!$CL258,IF(BD_Soumission!$CG258&gt;0,BD_Soumission!$CK258*BD_Soumission!$CL258,""))</f>
        <v/>
      </c>
      <c r="CN258" s="285"/>
      <c r="CO258" s="273"/>
      <c r="CP258" s="273"/>
      <c r="CQ258" s="273"/>
      <c r="CR258" s="273"/>
      <c r="CS258" s="273" t="str">
        <f>IF(BD_Soumission!$CO258&gt;0,(BD_Soumission!$CR258-BD_Soumission!$CQ258)*24,"")</f>
        <v/>
      </c>
      <c r="CT258" s="125"/>
      <c r="CU258" s="290">
        <f>IF(BD_Soumission!$CO258&gt;0,IF(BD_Soumission!$CP258&gt;0,BD_Soumission!$CS258*BD_Soumission!$CP258*BD_Soumission!$CT258,BD_Soumission!$CS258*BD_Soumission!$CT258),0)</f>
        <v>0</v>
      </c>
      <c r="CV258" s="285"/>
      <c r="CW258" s="273"/>
      <c r="CX258" s="273"/>
      <c r="CY258" s="273"/>
      <c r="CZ258" s="273"/>
      <c r="DA258" s="273"/>
      <c r="DB258" s="125"/>
      <c r="DC258" s="290" t="str">
        <f>IF(BD_Soumission!$CX258&gt;0,BD_Soumission!$CX258*BD_Soumission!$DA258*BD_Soumission!$DB258,IF(BD_Soumission!$CW258&gt;0,BD_Soumission!$DA258*BD_Soumission!$DB258,""))</f>
        <v/>
      </c>
      <c r="DD258" s="285"/>
      <c r="DE258" s="273"/>
      <c r="DF258" s="273"/>
      <c r="DG258" s="273"/>
      <c r="DH258" s="273"/>
      <c r="DI258" s="273" t="str">
        <f>IF(BD_Soumission!$DE258&gt;0,(BD_Soumission!$DH258-BD_Soumission!$DG258)*24,"")</f>
        <v/>
      </c>
      <c r="DJ258" s="125"/>
      <c r="DK258" s="290">
        <f>IF(BD_Soumission!$DE258&gt;0,IF(BD_Soumission!$DF258&gt;0,BD_Soumission!$DI258*BD_Soumission!$DF258*BD_Soumission!$DJ258,BD_Soumission!$DI258*BD_Soumission!$DJ258),0)</f>
        <v>0</v>
      </c>
      <c r="DL258" s="285"/>
      <c r="DM258" s="273"/>
      <c r="DN258" s="273"/>
      <c r="DO258" s="273"/>
      <c r="DP258" s="273"/>
      <c r="DQ258" s="273" t="str">
        <f>IF(BD_Soumission!$DM258&gt;0,(BD_Soumission!$DP258-BD_Soumission!$DO258)*24,"")</f>
        <v/>
      </c>
      <c r="DR258" s="125"/>
      <c r="DS258" s="290" t="str">
        <f>IF(BD_Soumission!$DN258&gt;0,BD_Soumission!$DN258*BD_Soumission!$DQ258*BD_Soumission!$DR258,IF(BD_Soumission!$DM258&gt;0,BD_Soumission!$DQ258*BD_Soumission!$DR258,""))</f>
        <v/>
      </c>
      <c r="DT258" s="285"/>
      <c r="DU258" s="273"/>
      <c r="DV258" s="273"/>
      <c r="DW258" s="273"/>
      <c r="DX258" s="273"/>
      <c r="DY258" s="273" t="str">
        <f>IF(BD_Soumission!$DU258&gt;0,(BD_Soumission!$DX258-BD_Soumission!$DW258)*24,"")</f>
        <v/>
      </c>
      <c r="DZ258" s="125"/>
      <c r="EA258" s="290">
        <f>IF(BD_Soumission!$DU258&gt;0,IF(BD_Soumission!$DV258&gt;0,BD_Soumission!$DY258*BD_Soumission!$DV258*BD_Soumission!$DZ258,BD_Soumission!$DY258*BD_Soumission!$DZ258),0)</f>
        <v>0</v>
      </c>
      <c r="EB258" s="273"/>
      <c r="EC258" s="273"/>
      <c r="ED258" s="273"/>
      <c r="EE258" s="290">
        <f>BD_Soumission!$ED258*BD_Soumission!$EC258</f>
        <v>0</v>
      </c>
      <c r="EF258" s="273"/>
      <c r="EG258" s="273"/>
      <c r="EH258" s="273"/>
      <c r="EI258" s="290">
        <f>BD_Soumission!$EH258*BD_Soumission!$EG258</f>
        <v>0</v>
      </c>
      <c r="EJ258" s="273"/>
      <c r="EK258" s="273"/>
      <c r="EL258" s="273"/>
      <c r="EM258" s="290">
        <f>BD_Soumission!$EL258*BD_Soumission!$EK258</f>
        <v>0</v>
      </c>
      <c r="EN258" s="273"/>
      <c r="EO258" s="273"/>
      <c r="EP258" s="273"/>
      <c r="EQ258" s="290">
        <f>BD_Soumission!$EP258*BD_Soumission!$EO258</f>
        <v>0</v>
      </c>
      <c r="ER258" s="273"/>
      <c r="ES258" s="273"/>
      <c r="ET258" s="273"/>
      <c r="EU258" s="273"/>
      <c r="EV258" s="273"/>
      <c r="EW258" s="290">
        <f>BD_Soumission!$EU258*0.09975</f>
        <v>0</v>
      </c>
      <c r="EX258" s="273"/>
      <c r="EY258" s="292" t="e">
        <f>VLOOKUP(BD_Soumission!$C258,Tableau12[],9,FALSE)</f>
        <v>#N/A</v>
      </c>
      <c r="EZ258" s="273"/>
    </row>
    <row r="259" spans="1:156" ht="18.75">
      <c r="D259" s="75"/>
      <c r="F259" t="e">
        <f>VLOOKUP(BD_Soumission!$C259,Tableau12[],93,FALSE)</f>
        <v>#N/A</v>
      </c>
      <c r="Q259"/>
      <c r="R259" s="30"/>
      <c r="S259" t="e">
        <f>VLOOKUP(BD_Soumission!$C259,Tableau12[],3,FALSE)</f>
        <v>#N/A</v>
      </c>
      <c r="T259" s="75"/>
      <c r="Y259" t="str">
        <f>IF(BD_Soumission!$U259&gt;0,(BD_Soumission!$X259-BD_Soumission!$W259)*24,"")</f>
        <v/>
      </c>
      <c r="Z259" s="264"/>
      <c r="AB259" s="75"/>
      <c r="AH259" s="125"/>
      <c r="AJ259" s="75"/>
      <c r="AP259" s="125"/>
      <c r="AQ259" s="122" t="str">
        <f>IF(BD_Soumission!$AL259&gt;0,BD_Soumission!$AL259*BD_Soumission!$AO259*BD_Soumission!$AP259,IF(BD_Soumission!$AK259&gt;0,BD_Soumission!$AO259*BD_Soumission!$AP259,""))</f>
        <v/>
      </c>
      <c r="AR259" s="75"/>
      <c r="AX259" s="125"/>
      <c r="AY259" s="122" t="str">
        <f>IF(BD_Soumission!$AT259&gt;0,BD_Soumission!$AT259*BD_Soumission!$AW259*BD_Soumission!$AX259,IF(BD_Soumission!$AS259&gt;0,BD_Soumission!$AW259*BD_Soumission!$AX259,""))</f>
        <v/>
      </c>
      <c r="AZ259" s="75"/>
      <c r="BF259" s="125"/>
      <c r="BG259" s="122" t="str">
        <f>IF(BD_Soumission!$BB259&gt;0,BD_Soumission!$BB259*BD_Soumission!$BE259*BD_Soumission!$BF259,IF(BD_Soumission!$BA259&gt;0,BD_Soumission!$BE259*BD_Soumission!$BF259,""))</f>
        <v/>
      </c>
      <c r="BH259" s="75"/>
      <c r="BM259" t="str">
        <f>IF(BD_Soumission!$BI259&gt;0,(BD_Soumission!$BL259-BD_Soumission!$BK259)*24,"")</f>
        <v/>
      </c>
      <c r="BN259" s="125"/>
      <c r="BO259" s="122">
        <f>IF(BD_Soumission!$BI259&gt;0,IF(BD_Soumission!$BJ259&gt;0,BD_Soumission!$BM259*BD_Soumission!$BJ259*BD_Soumission!$BN259,BD_Soumission!$BM259*BD_Soumission!$BN259),0)</f>
        <v>0</v>
      </c>
      <c r="BP259" s="75"/>
      <c r="BV259" s="125"/>
      <c r="BW259" s="122" t="str">
        <f>IF(BD_Soumission!$BR259&gt;0,BD_Soumission!$BR259*BD_Soumission!$BU259*BD_Soumission!$BV259,IF(BD_Soumission!$BQ259&gt;0,BD_Soumission!$BU259*BD_Soumission!$BV259,""))</f>
        <v/>
      </c>
      <c r="BX259" s="75"/>
      <c r="CD259" s="125"/>
      <c r="CE259" s="122" t="str">
        <f>IF(BD_Soumission!$BZ259&gt;0,BD_Soumission!$BZ259*BD_Soumission!$CC259*BD_Soumission!$CD259,IF(BD_Soumission!$BY259&gt;0,BD_Soumission!$CC259*BD_Soumission!$CD259,""))</f>
        <v/>
      </c>
      <c r="CF259" s="75"/>
      <c r="CL259" s="125"/>
      <c r="CM259" s="122" t="str">
        <f>IF(BD_Soumission!$CH259&gt;0,BD_Soumission!$CH259*BD_Soumission!$CK259*BD_Soumission!$CL259,IF(BD_Soumission!$CG259&gt;0,BD_Soumission!$CK259*BD_Soumission!$CL259,""))</f>
        <v/>
      </c>
      <c r="CN259" s="75"/>
      <c r="CS259" t="str">
        <f>IF(BD_Soumission!$CO259&gt;0,(BD_Soumission!$CR259-BD_Soumission!$CQ259)*24,"")</f>
        <v/>
      </c>
      <c r="CT259" s="125"/>
      <c r="CU259" s="122">
        <f>IF(BD_Soumission!$CO259&gt;0,IF(BD_Soumission!$CP259&gt;0,BD_Soumission!$CS259*BD_Soumission!$CP259*BD_Soumission!$CT259,BD_Soumission!$CS259*BD_Soumission!$CT259),0)</f>
        <v>0</v>
      </c>
      <c r="CV259" s="75"/>
      <c r="DB259" s="125"/>
      <c r="DC259" s="122" t="str">
        <f>IF(BD_Soumission!$CX259&gt;0,BD_Soumission!$CX259*BD_Soumission!$DA259*BD_Soumission!$DB259,IF(BD_Soumission!$CW259&gt;0,BD_Soumission!$DA259*BD_Soumission!$DB259,""))</f>
        <v/>
      </c>
      <c r="DD259" s="75"/>
      <c r="DI259" t="str">
        <f>IF(BD_Soumission!$DE259&gt;0,(BD_Soumission!$DH259-BD_Soumission!$DG259)*24,"")</f>
        <v/>
      </c>
      <c r="DJ259" s="125"/>
      <c r="DK259" s="122">
        <f>IF(BD_Soumission!$DE259&gt;0,IF(BD_Soumission!$DF259&gt;0,BD_Soumission!$DI259*BD_Soumission!$DF259*BD_Soumission!$DJ259,BD_Soumission!$DI259*BD_Soumission!$DJ259),0)</f>
        <v>0</v>
      </c>
      <c r="DL259" s="75"/>
      <c r="DQ259" t="str">
        <f>IF(BD_Soumission!$DM259&gt;0,(BD_Soumission!$DP259-BD_Soumission!$DO259)*24,"")</f>
        <v/>
      </c>
      <c r="DR259" s="125"/>
      <c r="DS259" s="122" t="str">
        <f>IF(BD_Soumission!$DN259&gt;0,BD_Soumission!$DN259*BD_Soumission!$DQ259*BD_Soumission!$DR259,IF(BD_Soumission!$DM259&gt;0,BD_Soumission!$DQ259*BD_Soumission!$DR259,""))</f>
        <v/>
      </c>
      <c r="DT259" s="75"/>
      <c r="DY259" t="str">
        <f>IF(BD_Soumission!$DU259&gt;0,(BD_Soumission!$DX259-BD_Soumission!$DW259)*24,"")</f>
        <v/>
      </c>
      <c r="DZ259" s="125"/>
      <c r="EA259" s="122">
        <f>IF(BD_Soumission!$DU259&gt;0,IF(BD_Soumission!$DV259&gt;0,BD_Soumission!$DY259*BD_Soumission!$DV259*BD_Soumission!$DZ259,BD_Soumission!$DY259*BD_Soumission!$DZ259),0)</f>
        <v>0</v>
      </c>
      <c r="EE259" s="122">
        <f>BD_Soumission!$ED259*BD_Soumission!$EC259</f>
        <v>0</v>
      </c>
      <c r="EI259" s="122">
        <f>BD_Soumission!$EH259*BD_Soumission!$EG259</f>
        <v>0</v>
      </c>
      <c r="EM259" s="122">
        <f>BD_Soumission!$EL259*BD_Soumission!$EK259</f>
        <v>0</v>
      </c>
      <c r="EQ259" s="122">
        <f>BD_Soumission!$EP259*BD_Soumission!$EO259</f>
        <v>0</v>
      </c>
      <c r="EW259" s="122">
        <f>BD_Soumission!$EU259*0.09975</f>
        <v>0</v>
      </c>
      <c r="EY259" s="47" t="e">
        <f>VLOOKUP(BD_Soumission!$C259,Tableau12[],9,FALSE)</f>
        <v>#N/A</v>
      </c>
    </row>
    <row r="260" spans="1:156" ht="18.75">
      <c r="A260" s="273"/>
      <c r="B260" s="273"/>
      <c r="C260" s="273"/>
      <c r="D260" s="285"/>
      <c r="E260" s="273"/>
      <c r="F260" s="273" t="e">
        <f>VLOOKUP(BD_Soumission!$C260,Tableau12[],93,FALSE)</f>
        <v>#N/A</v>
      </c>
      <c r="G260" s="273"/>
      <c r="H260" s="273"/>
      <c r="I260" s="273"/>
      <c r="J260" s="273"/>
      <c r="K260" s="273"/>
      <c r="L260" s="273"/>
      <c r="M260" s="273"/>
      <c r="N260" s="273"/>
      <c r="O260" s="273"/>
      <c r="P260" s="273"/>
      <c r="Q260" s="273"/>
      <c r="R260" s="286"/>
      <c r="S260" s="273" t="e">
        <f>VLOOKUP(BD_Soumission!$C260,Tableau12[],3,FALSE)</f>
        <v>#N/A</v>
      </c>
      <c r="T260" s="285"/>
      <c r="U260" s="273"/>
      <c r="V260" s="273"/>
      <c r="W260" s="273"/>
      <c r="X260" s="273"/>
      <c r="Y260" s="273" t="str">
        <f>IF(BD_Soumission!$U260&gt;0,(BD_Soumission!$X260-BD_Soumission!$W260)*24,"")</f>
        <v/>
      </c>
      <c r="Z260" s="264"/>
      <c r="AA260" s="273"/>
      <c r="AB260" s="285"/>
      <c r="AC260" s="273"/>
      <c r="AD260" s="273"/>
      <c r="AE260" s="273"/>
      <c r="AF260" s="273"/>
      <c r="AG260" s="273"/>
      <c r="AH260" s="125"/>
      <c r="AI260" s="273"/>
      <c r="AJ260" s="285"/>
      <c r="AK260" s="273"/>
      <c r="AL260" s="273"/>
      <c r="AM260" s="273"/>
      <c r="AN260" s="273"/>
      <c r="AO260" s="273"/>
      <c r="AP260" s="125"/>
      <c r="AQ260" s="290" t="str">
        <f>IF(BD_Soumission!$AL260&gt;0,BD_Soumission!$AL260*BD_Soumission!$AO260*BD_Soumission!$AP260,IF(BD_Soumission!$AK260&gt;0,BD_Soumission!$AO260*BD_Soumission!$AP260,""))</f>
        <v/>
      </c>
      <c r="AR260" s="285"/>
      <c r="AS260" s="273"/>
      <c r="AT260" s="273"/>
      <c r="AU260" s="273"/>
      <c r="AV260" s="273"/>
      <c r="AW260" s="273"/>
      <c r="AX260" s="125"/>
      <c r="AY260" s="290" t="str">
        <f>IF(BD_Soumission!$AT260&gt;0,BD_Soumission!$AT260*BD_Soumission!$AW260*BD_Soumission!$AX260,IF(BD_Soumission!$AS260&gt;0,BD_Soumission!$AW260*BD_Soumission!$AX260,""))</f>
        <v/>
      </c>
      <c r="AZ260" s="285"/>
      <c r="BA260" s="273"/>
      <c r="BB260" s="273"/>
      <c r="BC260" s="273"/>
      <c r="BD260" s="273"/>
      <c r="BE260" s="273"/>
      <c r="BF260" s="125"/>
      <c r="BG260" s="290" t="str">
        <f>IF(BD_Soumission!$BB260&gt;0,BD_Soumission!$BB260*BD_Soumission!$BE260*BD_Soumission!$BF260,IF(BD_Soumission!$BA260&gt;0,BD_Soumission!$BE260*BD_Soumission!$BF260,""))</f>
        <v/>
      </c>
      <c r="BH260" s="285"/>
      <c r="BI260" s="273"/>
      <c r="BJ260" s="273"/>
      <c r="BK260" s="273"/>
      <c r="BL260" s="273"/>
      <c r="BM260" s="273" t="str">
        <f>IF(BD_Soumission!$BI260&gt;0,(BD_Soumission!$BL260-BD_Soumission!$BK260)*24,"")</f>
        <v/>
      </c>
      <c r="BN260" s="125"/>
      <c r="BO260" s="290">
        <f>IF(BD_Soumission!$BI260&gt;0,IF(BD_Soumission!$BJ260&gt;0,BD_Soumission!$BM260*BD_Soumission!$BJ260*BD_Soumission!$BN260,BD_Soumission!$BM260*BD_Soumission!$BN260),0)</f>
        <v>0</v>
      </c>
      <c r="BP260" s="285"/>
      <c r="BQ260" s="273"/>
      <c r="BR260" s="273"/>
      <c r="BS260" s="273"/>
      <c r="BT260" s="273"/>
      <c r="BU260" s="273"/>
      <c r="BV260" s="125"/>
      <c r="BW260" s="290" t="str">
        <f>IF(BD_Soumission!$BR260&gt;0,BD_Soumission!$BR260*BD_Soumission!$BU260*BD_Soumission!$BV260,IF(BD_Soumission!$BQ260&gt;0,BD_Soumission!$BU260*BD_Soumission!$BV260,""))</f>
        <v/>
      </c>
      <c r="BX260" s="285"/>
      <c r="BY260" s="273"/>
      <c r="BZ260" s="273"/>
      <c r="CA260" s="273"/>
      <c r="CB260" s="273"/>
      <c r="CC260" s="273"/>
      <c r="CD260" s="125"/>
      <c r="CE260" s="290" t="str">
        <f>IF(BD_Soumission!$BZ260&gt;0,BD_Soumission!$BZ260*BD_Soumission!$CC260*BD_Soumission!$CD260,IF(BD_Soumission!$BY260&gt;0,BD_Soumission!$CC260*BD_Soumission!$CD260,""))</f>
        <v/>
      </c>
      <c r="CF260" s="285"/>
      <c r="CG260" s="273"/>
      <c r="CH260" s="273"/>
      <c r="CI260" s="273"/>
      <c r="CJ260" s="273"/>
      <c r="CK260" s="273"/>
      <c r="CL260" s="125"/>
      <c r="CM260" s="290" t="str">
        <f>IF(BD_Soumission!$CH260&gt;0,BD_Soumission!$CH260*BD_Soumission!$CK260*BD_Soumission!$CL260,IF(BD_Soumission!$CG260&gt;0,BD_Soumission!$CK260*BD_Soumission!$CL260,""))</f>
        <v/>
      </c>
      <c r="CN260" s="285"/>
      <c r="CO260" s="273"/>
      <c r="CP260" s="273"/>
      <c r="CQ260" s="273"/>
      <c r="CR260" s="273"/>
      <c r="CS260" s="273" t="str">
        <f>IF(BD_Soumission!$CO260&gt;0,(BD_Soumission!$CR260-BD_Soumission!$CQ260)*24,"")</f>
        <v/>
      </c>
      <c r="CT260" s="125"/>
      <c r="CU260" s="290">
        <f>IF(BD_Soumission!$CO260&gt;0,IF(BD_Soumission!$CP260&gt;0,BD_Soumission!$CS260*BD_Soumission!$CP260*BD_Soumission!$CT260,BD_Soumission!$CS260*BD_Soumission!$CT260),0)</f>
        <v>0</v>
      </c>
      <c r="CV260" s="285"/>
      <c r="CW260" s="273"/>
      <c r="CX260" s="273"/>
      <c r="CY260" s="273"/>
      <c r="CZ260" s="273"/>
      <c r="DA260" s="273"/>
      <c r="DB260" s="125"/>
      <c r="DC260" s="290" t="str">
        <f>IF(BD_Soumission!$CX260&gt;0,BD_Soumission!$CX260*BD_Soumission!$DA260*BD_Soumission!$DB260,IF(BD_Soumission!$CW260&gt;0,BD_Soumission!$DA260*BD_Soumission!$DB260,""))</f>
        <v/>
      </c>
      <c r="DD260" s="285"/>
      <c r="DE260" s="273"/>
      <c r="DF260" s="273"/>
      <c r="DG260" s="273"/>
      <c r="DH260" s="273"/>
      <c r="DI260" s="273" t="str">
        <f>IF(BD_Soumission!$DE260&gt;0,(BD_Soumission!$DH260-BD_Soumission!$DG260)*24,"")</f>
        <v/>
      </c>
      <c r="DJ260" s="125"/>
      <c r="DK260" s="290">
        <f>IF(BD_Soumission!$DE260&gt;0,IF(BD_Soumission!$DF260&gt;0,BD_Soumission!$DI260*BD_Soumission!$DF260*BD_Soumission!$DJ260,BD_Soumission!$DI260*BD_Soumission!$DJ260),0)</f>
        <v>0</v>
      </c>
      <c r="DL260" s="285"/>
      <c r="DM260" s="273"/>
      <c r="DN260" s="273"/>
      <c r="DO260" s="273"/>
      <c r="DP260" s="273"/>
      <c r="DQ260" s="273" t="str">
        <f>IF(BD_Soumission!$DM260&gt;0,(BD_Soumission!$DP260-BD_Soumission!$DO260)*24,"")</f>
        <v/>
      </c>
      <c r="DR260" s="125"/>
      <c r="DS260" s="290" t="str">
        <f>IF(BD_Soumission!$DN260&gt;0,BD_Soumission!$DN260*BD_Soumission!$DQ260*BD_Soumission!$DR260,IF(BD_Soumission!$DM260&gt;0,BD_Soumission!$DQ260*BD_Soumission!$DR260,""))</f>
        <v/>
      </c>
      <c r="DT260" s="285"/>
      <c r="DU260" s="273"/>
      <c r="DV260" s="273"/>
      <c r="DW260" s="273"/>
      <c r="DX260" s="273"/>
      <c r="DY260" s="273" t="str">
        <f>IF(BD_Soumission!$DU260&gt;0,(BD_Soumission!$DX260-BD_Soumission!$DW260)*24,"")</f>
        <v/>
      </c>
      <c r="DZ260" s="125"/>
      <c r="EA260" s="290">
        <f>IF(BD_Soumission!$DU260&gt;0,IF(BD_Soumission!$DV260&gt;0,BD_Soumission!$DY260*BD_Soumission!$DV260*BD_Soumission!$DZ260,BD_Soumission!$DY260*BD_Soumission!$DZ260),0)</f>
        <v>0</v>
      </c>
      <c r="EB260" s="273"/>
      <c r="EC260" s="273"/>
      <c r="ED260" s="273"/>
      <c r="EE260" s="290">
        <f>BD_Soumission!$ED260*BD_Soumission!$EC260</f>
        <v>0</v>
      </c>
      <c r="EF260" s="273"/>
      <c r="EG260" s="273"/>
      <c r="EH260" s="273"/>
      <c r="EI260" s="290">
        <f>BD_Soumission!$EH260*BD_Soumission!$EG260</f>
        <v>0</v>
      </c>
      <c r="EJ260" s="273"/>
      <c r="EK260" s="273"/>
      <c r="EL260" s="273"/>
      <c r="EM260" s="290">
        <f>BD_Soumission!$EL260*BD_Soumission!$EK260</f>
        <v>0</v>
      </c>
      <c r="EN260" s="273"/>
      <c r="EO260" s="273"/>
      <c r="EP260" s="273"/>
      <c r="EQ260" s="290">
        <f>BD_Soumission!$EP260*BD_Soumission!$EO260</f>
        <v>0</v>
      </c>
      <c r="ER260" s="273"/>
      <c r="ES260" s="273"/>
      <c r="ET260" s="273"/>
      <c r="EU260" s="273"/>
      <c r="EV260" s="273"/>
      <c r="EW260" s="290">
        <f>BD_Soumission!$EU260*0.09975</f>
        <v>0</v>
      </c>
      <c r="EX260" s="273"/>
      <c r="EY260" s="292" t="e">
        <f>VLOOKUP(BD_Soumission!$C260,Tableau12[],9,FALSE)</f>
        <v>#N/A</v>
      </c>
      <c r="EZ260" s="273"/>
    </row>
    <row r="261" spans="1:156" ht="18.75">
      <c r="D261" s="75"/>
      <c r="F261" t="e">
        <f>VLOOKUP(BD_Soumission!$C261,Tableau12[],93,FALSE)</f>
        <v>#N/A</v>
      </c>
      <c r="Q261"/>
      <c r="R261" s="30"/>
      <c r="S261" t="e">
        <f>VLOOKUP(BD_Soumission!$C261,Tableau12[],3,FALSE)</f>
        <v>#N/A</v>
      </c>
      <c r="T261" s="75"/>
      <c r="Y261" t="str">
        <f>IF(BD_Soumission!$U261&gt;0,(BD_Soumission!$X261-BD_Soumission!$W261)*24,"")</f>
        <v/>
      </c>
      <c r="Z261" s="264"/>
      <c r="AB261" s="75"/>
      <c r="AH261" s="125"/>
      <c r="AJ261" s="75"/>
      <c r="AP261" s="125"/>
      <c r="AQ261" s="122" t="str">
        <f>IF(BD_Soumission!$AL261&gt;0,BD_Soumission!$AL261*BD_Soumission!$AO261*BD_Soumission!$AP261,IF(BD_Soumission!$AK261&gt;0,BD_Soumission!$AO261*BD_Soumission!$AP261,""))</f>
        <v/>
      </c>
      <c r="AR261" s="75"/>
      <c r="AX261" s="125"/>
      <c r="AY261" s="122" t="str">
        <f>IF(BD_Soumission!$AT261&gt;0,BD_Soumission!$AT261*BD_Soumission!$AW261*BD_Soumission!$AX261,IF(BD_Soumission!$AS261&gt;0,BD_Soumission!$AW261*BD_Soumission!$AX261,""))</f>
        <v/>
      </c>
      <c r="AZ261" s="75"/>
      <c r="BF261" s="125"/>
      <c r="BG261" s="122" t="str">
        <f>IF(BD_Soumission!$BB261&gt;0,BD_Soumission!$BB261*BD_Soumission!$BE261*BD_Soumission!$BF261,IF(BD_Soumission!$BA261&gt;0,BD_Soumission!$BE261*BD_Soumission!$BF261,""))</f>
        <v/>
      </c>
      <c r="BH261" s="75"/>
      <c r="BM261" t="str">
        <f>IF(BD_Soumission!$BI261&gt;0,(BD_Soumission!$BL261-BD_Soumission!$BK261)*24,"")</f>
        <v/>
      </c>
      <c r="BN261" s="125"/>
      <c r="BO261" s="122">
        <f>IF(BD_Soumission!$BI261&gt;0,IF(BD_Soumission!$BJ261&gt;0,BD_Soumission!$BM261*BD_Soumission!$BJ261*BD_Soumission!$BN261,BD_Soumission!$BM261*BD_Soumission!$BN261),0)</f>
        <v>0</v>
      </c>
      <c r="BP261" s="75"/>
      <c r="BV261" s="125"/>
      <c r="BW261" s="122" t="str">
        <f>IF(BD_Soumission!$BR261&gt;0,BD_Soumission!$BR261*BD_Soumission!$BU261*BD_Soumission!$BV261,IF(BD_Soumission!$BQ261&gt;0,BD_Soumission!$BU261*BD_Soumission!$BV261,""))</f>
        <v/>
      </c>
      <c r="BX261" s="75"/>
      <c r="CD261" s="125"/>
      <c r="CE261" s="122" t="str">
        <f>IF(BD_Soumission!$BZ261&gt;0,BD_Soumission!$BZ261*BD_Soumission!$CC261*BD_Soumission!$CD261,IF(BD_Soumission!$BY261&gt;0,BD_Soumission!$CC261*BD_Soumission!$CD261,""))</f>
        <v/>
      </c>
      <c r="CF261" s="75"/>
      <c r="CL261" s="125"/>
      <c r="CM261" s="122" t="str">
        <f>IF(BD_Soumission!$CH261&gt;0,BD_Soumission!$CH261*BD_Soumission!$CK261*BD_Soumission!$CL261,IF(BD_Soumission!$CG261&gt;0,BD_Soumission!$CK261*BD_Soumission!$CL261,""))</f>
        <v/>
      </c>
      <c r="CN261" s="75"/>
      <c r="CS261" t="str">
        <f>IF(BD_Soumission!$CO261&gt;0,(BD_Soumission!$CR261-BD_Soumission!$CQ261)*24,"")</f>
        <v/>
      </c>
      <c r="CT261" s="125"/>
      <c r="CU261" s="122">
        <f>IF(BD_Soumission!$CO261&gt;0,IF(BD_Soumission!$CP261&gt;0,BD_Soumission!$CS261*BD_Soumission!$CP261*BD_Soumission!$CT261,BD_Soumission!$CS261*BD_Soumission!$CT261),0)</f>
        <v>0</v>
      </c>
      <c r="CV261" s="75"/>
      <c r="DB261" s="125"/>
      <c r="DC261" s="122" t="str">
        <f>IF(BD_Soumission!$CX261&gt;0,BD_Soumission!$CX261*BD_Soumission!$DA261*BD_Soumission!$DB261,IF(BD_Soumission!$CW261&gt;0,BD_Soumission!$DA261*BD_Soumission!$DB261,""))</f>
        <v/>
      </c>
      <c r="DD261" s="75"/>
      <c r="DI261" t="str">
        <f>IF(BD_Soumission!$DE261&gt;0,(BD_Soumission!$DH261-BD_Soumission!$DG261)*24,"")</f>
        <v/>
      </c>
      <c r="DJ261" s="125"/>
      <c r="DK261" s="122">
        <f>IF(BD_Soumission!$DE261&gt;0,IF(BD_Soumission!$DF261&gt;0,BD_Soumission!$DI261*BD_Soumission!$DF261*BD_Soumission!$DJ261,BD_Soumission!$DI261*BD_Soumission!$DJ261),0)</f>
        <v>0</v>
      </c>
      <c r="DL261" s="75"/>
      <c r="DQ261" t="str">
        <f>IF(BD_Soumission!$DM261&gt;0,(BD_Soumission!$DP261-BD_Soumission!$DO261)*24,"")</f>
        <v/>
      </c>
      <c r="DR261" s="125"/>
      <c r="DS261" s="122" t="str">
        <f>IF(BD_Soumission!$DN261&gt;0,BD_Soumission!$DN261*BD_Soumission!$DQ261*BD_Soumission!$DR261,IF(BD_Soumission!$DM261&gt;0,BD_Soumission!$DQ261*BD_Soumission!$DR261,""))</f>
        <v/>
      </c>
      <c r="DT261" s="75"/>
      <c r="DY261" t="str">
        <f>IF(BD_Soumission!$DU261&gt;0,(BD_Soumission!$DX261-BD_Soumission!$DW261)*24,"")</f>
        <v/>
      </c>
      <c r="DZ261" s="125"/>
      <c r="EA261" s="122">
        <f>IF(BD_Soumission!$DU261&gt;0,IF(BD_Soumission!$DV261&gt;0,BD_Soumission!$DY261*BD_Soumission!$DV261*BD_Soumission!$DZ261,BD_Soumission!$DY261*BD_Soumission!$DZ261),0)</f>
        <v>0</v>
      </c>
      <c r="EE261" s="122">
        <f>BD_Soumission!$ED261*BD_Soumission!$EC261</f>
        <v>0</v>
      </c>
      <c r="EI261" s="122">
        <f>BD_Soumission!$EH261*BD_Soumission!$EG261</f>
        <v>0</v>
      </c>
      <c r="EM261" s="122">
        <f>BD_Soumission!$EL261*BD_Soumission!$EK261</f>
        <v>0</v>
      </c>
      <c r="EQ261" s="122">
        <f>BD_Soumission!$EP261*BD_Soumission!$EO261</f>
        <v>0</v>
      </c>
      <c r="EW261" s="122">
        <f>BD_Soumission!$EU261*0.09975</f>
        <v>0</v>
      </c>
      <c r="EY261" s="47" t="e">
        <f>VLOOKUP(BD_Soumission!$C261,Tableau12[],9,FALSE)</f>
        <v>#N/A</v>
      </c>
    </row>
    <row r="262" spans="1:156" ht="18.75">
      <c r="A262" s="273"/>
      <c r="B262" s="273"/>
      <c r="C262" s="273"/>
      <c r="D262" s="285"/>
      <c r="E262" s="273"/>
      <c r="F262" s="273" t="e">
        <f>VLOOKUP(BD_Soumission!$C262,Tableau12[],93,FALSE)</f>
        <v>#N/A</v>
      </c>
      <c r="G262" s="273"/>
      <c r="H262" s="273"/>
      <c r="I262" s="273"/>
      <c r="J262" s="273"/>
      <c r="K262" s="273"/>
      <c r="L262" s="273"/>
      <c r="M262" s="273"/>
      <c r="N262" s="273"/>
      <c r="O262" s="273"/>
      <c r="P262" s="273"/>
      <c r="Q262" s="273"/>
      <c r="R262" s="286"/>
      <c r="S262" s="273" t="e">
        <f>VLOOKUP(BD_Soumission!$C262,Tableau12[],3,FALSE)</f>
        <v>#N/A</v>
      </c>
      <c r="T262" s="285"/>
      <c r="U262" s="273"/>
      <c r="V262" s="273"/>
      <c r="W262" s="273"/>
      <c r="X262" s="273"/>
      <c r="Y262" s="273" t="str">
        <f>IF(BD_Soumission!$U262&gt;0,(BD_Soumission!$X262-BD_Soumission!$W262)*24,"")</f>
        <v/>
      </c>
      <c r="Z262" s="264"/>
      <c r="AA262" s="273"/>
      <c r="AB262" s="285"/>
      <c r="AC262" s="273"/>
      <c r="AD262" s="273"/>
      <c r="AE262" s="273"/>
      <c r="AF262" s="273"/>
      <c r="AG262" s="273"/>
      <c r="AH262" s="125"/>
      <c r="AI262" s="273"/>
      <c r="AJ262" s="285"/>
      <c r="AK262" s="273"/>
      <c r="AL262" s="273"/>
      <c r="AM262" s="273"/>
      <c r="AN262" s="273"/>
      <c r="AO262" s="273"/>
      <c r="AP262" s="125"/>
      <c r="AQ262" s="290" t="str">
        <f>IF(BD_Soumission!$AL262&gt;0,BD_Soumission!$AL262*BD_Soumission!$AO262*BD_Soumission!$AP262,IF(BD_Soumission!$AK262&gt;0,BD_Soumission!$AO262*BD_Soumission!$AP262,""))</f>
        <v/>
      </c>
      <c r="AR262" s="285"/>
      <c r="AS262" s="273"/>
      <c r="AT262" s="273"/>
      <c r="AU262" s="273"/>
      <c r="AV262" s="273"/>
      <c r="AW262" s="273"/>
      <c r="AX262" s="125"/>
      <c r="AY262" s="290" t="str">
        <f>IF(BD_Soumission!$AT262&gt;0,BD_Soumission!$AT262*BD_Soumission!$AW262*BD_Soumission!$AX262,IF(BD_Soumission!$AS262&gt;0,BD_Soumission!$AW262*BD_Soumission!$AX262,""))</f>
        <v/>
      </c>
      <c r="AZ262" s="285"/>
      <c r="BA262" s="273"/>
      <c r="BB262" s="273"/>
      <c r="BC262" s="273"/>
      <c r="BD262" s="273"/>
      <c r="BE262" s="273"/>
      <c r="BF262" s="125"/>
      <c r="BG262" s="290" t="str">
        <f>IF(BD_Soumission!$BB262&gt;0,BD_Soumission!$BB262*BD_Soumission!$BE262*BD_Soumission!$BF262,IF(BD_Soumission!$BA262&gt;0,BD_Soumission!$BE262*BD_Soumission!$BF262,""))</f>
        <v/>
      </c>
      <c r="BH262" s="285"/>
      <c r="BI262" s="273"/>
      <c r="BJ262" s="273"/>
      <c r="BK262" s="273"/>
      <c r="BL262" s="273"/>
      <c r="BM262" s="273" t="str">
        <f>IF(BD_Soumission!$BI262&gt;0,(BD_Soumission!$BL262-BD_Soumission!$BK262)*24,"")</f>
        <v/>
      </c>
      <c r="BN262" s="125"/>
      <c r="BO262" s="290">
        <f>IF(BD_Soumission!$BI262&gt;0,IF(BD_Soumission!$BJ262&gt;0,BD_Soumission!$BM262*BD_Soumission!$BJ262*BD_Soumission!$BN262,BD_Soumission!$BM262*BD_Soumission!$BN262),0)</f>
        <v>0</v>
      </c>
      <c r="BP262" s="285"/>
      <c r="BQ262" s="273"/>
      <c r="BR262" s="273"/>
      <c r="BS262" s="273"/>
      <c r="BT262" s="273"/>
      <c r="BU262" s="273"/>
      <c r="BV262" s="125"/>
      <c r="BW262" s="290" t="str">
        <f>IF(BD_Soumission!$BR262&gt;0,BD_Soumission!$BR262*BD_Soumission!$BU262*BD_Soumission!$BV262,IF(BD_Soumission!$BQ262&gt;0,BD_Soumission!$BU262*BD_Soumission!$BV262,""))</f>
        <v/>
      </c>
      <c r="BX262" s="285"/>
      <c r="BY262" s="273"/>
      <c r="BZ262" s="273"/>
      <c r="CA262" s="273"/>
      <c r="CB262" s="273"/>
      <c r="CC262" s="273"/>
      <c r="CD262" s="125"/>
      <c r="CE262" s="290" t="str">
        <f>IF(BD_Soumission!$BZ262&gt;0,BD_Soumission!$BZ262*BD_Soumission!$CC262*BD_Soumission!$CD262,IF(BD_Soumission!$BY262&gt;0,BD_Soumission!$CC262*BD_Soumission!$CD262,""))</f>
        <v/>
      </c>
      <c r="CF262" s="285"/>
      <c r="CG262" s="273"/>
      <c r="CH262" s="273"/>
      <c r="CI262" s="273"/>
      <c r="CJ262" s="273"/>
      <c r="CK262" s="273"/>
      <c r="CL262" s="125"/>
      <c r="CM262" s="290" t="str">
        <f>IF(BD_Soumission!$CH262&gt;0,BD_Soumission!$CH262*BD_Soumission!$CK262*BD_Soumission!$CL262,IF(BD_Soumission!$CG262&gt;0,BD_Soumission!$CK262*BD_Soumission!$CL262,""))</f>
        <v/>
      </c>
      <c r="CN262" s="285"/>
      <c r="CO262" s="273"/>
      <c r="CP262" s="273"/>
      <c r="CQ262" s="273"/>
      <c r="CR262" s="273"/>
      <c r="CS262" s="273" t="str">
        <f>IF(BD_Soumission!$CO262&gt;0,(BD_Soumission!$CR262-BD_Soumission!$CQ262)*24,"")</f>
        <v/>
      </c>
      <c r="CT262" s="125"/>
      <c r="CU262" s="290">
        <f>IF(BD_Soumission!$CO262&gt;0,IF(BD_Soumission!$CP262&gt;0,BD_Soumission!$CS262*BD_Soumission!$CP262*BD_Soumission!$CT262,BD_Soumission!$CS262*BD_Soumission!$CT262),0)</f>
        <v>0</v>
      </c>
      <c r="CV262" s="285"/>
      <c r="CW262" s="273"/>
      <c r="CX262" s="273"/>
      <c r="CY262" s="273"/>
      <c r="CZ262" s="273"/>
      <c r="DA262" s="273"/>
      <c r="DB262" s="125"/>
      <c r="DC262" s="290" t="str">
        <f>IF(BD_Soumission!$CX262&gt;0,BD_Soumission!$CX262*BD_Soumission!$DA262*BD_Soumission!$DB262,IF(BD_Soumission!$CW262&gt;0,BD_Soumission!$DA262*BD_Soumission!$DB262,""))</f>
        <v/>
      </c>
      <c r="DD262" s="285"/>
      <c r="DE262" s="273"/>
      <c r="DF262" s="273"/>
      <c r="DG262" s="273"/>
      <c r="DH262" s="273"/>
      <c r="DI262" s="273" t="str">
        <f>IF(BD_Soumission!$DE262&gt;0,(BD_Soumission!$DH262-BD_Soumission!$DG262)*24,"")</f>
        <v/>
      </c>
      <c r="DJ262" s="125"/>
      <c r="DK262" s="290">
        <f>IF(BD_Soumission!$DE262&gt;0,IF(BD_Soumission!$DF262&gt;0,BD_Soumission!$DI262*BD_Soumission!$DF262*BD_Soumission!$DJ262,BD_Soumission!$DI262*BD_Soumission!$DJ262),0)</f>
        <v>0</v>
      </c>
      <c r="DL262" s="285"/>
      <c r="DM262" s="273"/>
      <c r="DN262" s="273"/>
      <c r="DO262" s="273"/>
      <c r="DP262" s="273"/>
      <c r="DQ262" s="273" t="str">
        <f>IF(BD_Soumission!$DM262&gt;0,(BD_Soumission!$DP262-BD_Soumission!$DO262)*24,"")</f>
        <v/>
      </c>
      <c r="DR262" s="125"/>
      <c r="DS262" s="290" t="str">
        <f>IF(BD_Soumission!$DN262&gt;0,BD_Soumission!$DN262*BD_Soumission!$DQ262*BD_Soumission!$DR262,IF(BD_Soumission!$DM262&gt;0,BD_Soumission!$DQ262*BD_Soumission!$DR262,""))</f>
        <v/>
      </c>
      <c r="DT262" s="285"/>
      <c r="DU262" s="273"/>
      <c r="DV262" s="273"/>
      <c r="DW262" s="273"/>
      <c r="DX262" s="273"/>
      <c r="DY262" s="273" t="str">
        <f>IF(BD_Soumission!$DU262&gt;0,(BD_Soumission!$DX262-BD_Soumission!$DW262)*24,"")</f>
        <v/>
      </c>
      <c r="DZ262" s="125"/>
      <c r="EA262" s="290">
        <f>IF(BD_Soumission!$DU262&gt;0,IF(BD_Soumission!$DV262&gt;0,BD_Soumission!$DY262*BD_Soumission!$DV262*BD_Soumission!$DZ262,BD_Soumission!$DY262*BD_Soumission!$DZ262),0)</f>
        <v>0</v>
      </c>
      <c r="EB262" s="273"/>
      <c r="EC262" s="273"/>
      <c r="ED262" s="273"/>
      <c r="EE262" s="290">
        <f>BD_Soumission!$ED262*BD_Soumission!$EC262</f>
        <v>0</v>
      </c>
      <c r="EF262" s="273"/>
      <c r="EG262" s="273"/>
      <c r="EH262" s="273"/>
      <c r="EI262" s="290">
        <f>BD_Soumission!$EH262*BD_Soumission!$EG262</f>
        <v>0</v>
      </c>
      <c r="EJ262" s="273"/>
      <c r="EK262" s="273"/>
      <c r="EL262" s="273"/>
      <c r="EM262" s="290">
        <f>BD_Soumission!$EL262*BD_Soumission!$EK262</f>
        <v>0</v>
      </c>
      <c r="EN262" s="273"/>
      <c r="EO262" s="273"/>
      <c r="EP262" s="273"/>
      <c r="EQ262" s="290">
        <f>BD_Soumission!$EP262*BD_Soumission!$EO262</f>
        <v>0</v>
      </c>
      <c r="ER262" s="273"/>
      <c r="ES262" s="273"/>
      <c r="ET262" s="273"/>
      <c r="EU262" s="273"/>
      <c r="EV262" s="273"/>
      <c r="EW262" s="290">
        <f>BD_Soumission!$EU262*0.09975</f>
        <v>0</v>
      </c>
      <c r="EX262" s="273"/>
      <c r="EY262" s="292" t="e">
        <f>VLOOKUP(BD_Soumission!$C262,Tableau12[],9,FALSE)</f>
        <v>#N/A</v>
      </c>
      <c r="EZ262" s="273"/>
    </row>
    <row r="263" spans="1:156" ht="18.75">
      <c r="D263" s="75"/>
      <c r="F263" t="e">
        <f>VLOOKUP(BD_Soumission!$C263,Tableau12[],93,FALSE)</f>
        <v>#N/A</v>
      </c>
      <c r="Q263"/>
      <c r="R263" s="30"/>
      <c r="S263" t="e">
        <f>VLOOKUP(BD_Soumission!$C263,Tableau12[],3,FALSE)</f>
        <v>#N/A</v>
      </c>
      <c r="T263" s="75"/>
      <c r="Y263" t="str">
        <f>IF(BD_Soumission!$U263&gt;0,(BD_Soumission!$X263-BD_Soumission!$W263)*24,"")</f>
        <v/>
      </c>
      <c r="Z263" s="264"/>
      <c r="AB263" s="75"/>
      <c r="AH263" s="125"/>
      <c r="AJ263" s="75"/>
      <c r="AP263" s="125"/>
      <c r="AQ263" s="122" t="str">
        <f>IF(BD_Soumission!$AL263&gt;0,BD_Soumission!$AL263*BD_Soumission!$AO263*BD_Soumission!$AP263,IF(BD_Soumission!$AK263&gt;0,BD_Soumission!$AO263*BD_Soumission!$AP263,""))</f>
        <v/>
      </c>
      <c r="AR263" s="75"/>
      <c r="AX263" s="125"/>
      <c r="AY263" s="122" t="str">
        <f>IF(BD_Soumission!$AT263&gt;0,BD_Soumission!$AT263*BD_Soumission!$AW263*BD_Soumission!$AX263,IF(BD_Soumission!$AS263&gt;0,BD_Soumission!$AW263*BD_Soumission!$AX263,""))</f>
        <v/>
      </c>
      <c r="AZ263" s="75"/>
      <c r="BF263" s="125"/>
      <c r="BG263" s="122" t="str">
        <f>IF(BD_Soumission!$BB263&gt;0,BD_Soumission!$BB263*BD_Soumission!$BE263*BD_Soumission!$BF263,IF(BD_Soumission!$BA263&gt;0,BD_Soumission!$BE263*BD_Soumission!$BF263,""))</f>
        <v/>
      </c>
      <c r="BH263" s="75"/>
      <c r="BM263" t="str">
        <f>IF(BD_Soumission!$BI263&gt;0,(BD_Soumission!$BL263-BD_Soumission!$BK263)*24,"")</f>
        <v/>
      </c>
      <c r="BN263" s="125"/>
      <c r="BO263" s="122">
        <f>IF(BD_Soumission!$BI263&gt;0,IF(BD_Soumission!$BJ263&gt;0,BD_Soumission!$BM263*BD_Soumission!$BJ263*BD_Soumission!$BN263,BD_Soumission!$BM263*BD_Soumission!$BN263),0)</f>
        <v>0</v>
      </c>
      <c r="BP263" s="75"/>
      <c r="BV263" s="125"/>
      <c r="BW263" s="122" t="str">
        <f>IF(BD_Soumission!$BR263&gt;0,BD_Soumission!$BR263*BD_Soumission!$BU263*BD_Soumission!$BV263,IF(BD_Soumission!$BQ263&gt;0,BD_Soumission!$BU263*BD_Soumission!$BV263,""))</f>
        <v/>
      </c>
      <c r="BX263" s="75"/>
      <c r="CD263" s="125"/>
      <c r="CE263" s="122" t="str">
        <f>IF(BD_Soumission!$BZ263&gt;0,BD_Soumission!$BZ263*BD_Soumission!$CC263*BD_Soumission!$CD263,IF(BD_Soumission!$BY263&gt;0,BD_Soumission!$CC263*BD_Soumission!$CD263,""))</f>
        <v/>
      </c>
      <c r="CF263" s="75"/>
      <c r="CL263" s="125"/>
      <c r="CM263" s="122" t="str">
        <f>IF(BD_Soumission!$CH263&gt;0,BD_Soumission!$CH263*BD_Soumission!$CK263*BD_Soumission!$CL263,IF(BD_Soumission!$CG263&gt;0,BD_Soumission!$CK263*BD_Soumission!$CL263,""))</f>
        <v/>
      </c>
      <c r="CN263" s="75"/>
      <c r="CS263" t="str">
        <f>IF(BD_Soumission!$CO263&gt;0,(BD_Soumission!$CR263-BD_Soumission!$CQ263)*24,"")</f>
        <v/>
      </c>
      <c r="CT263" s="125"/>
      <c r="CU263" s="122">
        <f>IF(BD_Soumission!$CO263&gt;0,IF(BD_Soumission!$CP263&gt;0,BD_Soumission!$CS263*BD_Soumission!$CP263*BD_Soumission!$CT263,BD_Soumission!$CS263*BD_Soumission!$CT263),0)</f>
        <v>0</v>
      </c>
      <c r="CV263" s="75"/>
      <c r="DB263" s="125"/>
      <c r="DC263" s="122" t="str">
        <f>IF(BD_Soumission!$CX263&gt;0,BD_Soumission!$CX263*BD_Soumission!$DA263*BD_Soumission!$DB263,IF(BD_Soumission!$CW263&gt;0,BD_Soumission!$DA263*BD_Soumission!$DB263,""))</f>
        <v/>
      </c>
      <c r="DD263" s="75"/>
      <c r="DI263" t="str">
        <f>IF(BD_Soumission!$DE263&gt;0,(BD_Soumission!$DH263-BD_Soumission!$DG263)*24,"")</f>
        <v/>
      </c>
      <c r="DJ263" s="125"/>
      <c r="DK263" s="122">
        <f>IF(BD_Soumission!$DE263&gt;0,IF(BD_Soumission!$DF263&gt;0,BD_Soumission!$DI263*BD_Soumission!$DF263*BD_Soumission!$DJ263,BD_Soumission!$DI263*BD_Soumission!$DJ263),0)</f>
        <v>0</v>
      </c>
      <c r="DL263" s="75"/>
      <c r="DQ263" t="str">
        <f>IF(BD_Soumission!$DM263&gt;0,(BD_Soumission!$DP263-BD_Soumission!$DO263)*24,"")</f>
        <v/>
      </c>
      <c r="DR263" s="125"/>
      <c r="DS263" s="122" t="str">
        <f>IF(BD_Soumission!$DN263&gt;0,BD_Soumission!$DN263*BD_Soumission!$DQ263*BD_Soumission!$DR263,IF(BD_Soumission!$DM263&gt;0,BD_Soumission!$DQ263*BD_Soumission!$DR263,""))</f>
        <v/>
      </c>
      <c r="DT263" s="75"/>
      <c r="DY263" t="str">
        <f>IF(BD_Soumission!$DU263&gt;0,(BD_Soumission!$DX263-BD_Soumission!$DW263)*24,"")</f>
        <v/>
      </c>
      <c r="DZ263" s="125"/>
      <c r="EA263" s="122">
        <f>IF(BD_Soumission!$DU263&gt;0,IF(BD_Soumission!$DV263&gt;0,BD_Soumission!$DY263*BD_Soumission!$DV263*BD_Soumission!$DZ263,BD_Soumission!$DY263*BD_Soumission!$DZ263),0)</f>
        <v>0</v>
      </c>
      <c r="EE263" s="122">
        <f>BD_Soumission!$ED263*BD_Soumission!$EC263</f>
        <v>0</v>
      </c>
      <c r="EI263" s="122">
        <f>BD_Soumission!$EH263*BD_Soumission!$EG263</f>
        <v>0</v>
      </c>
      <c r="EM263" s="122">
        <f>BD_Soumission!$EL263*BD_Soumission!$EK263</f>
        <v>0</v>
      </c>
      <c r="EQ263" s="122">
        <f>BD_Soumission!$EP263*BD_Soumission!$EO263</f>
        <v>0</v>
      </c>
      <c r="EW263" s="122">
        <f>BD_Soumission!$EU263*0.09975</f>
        <v>0</v>
      </c>
      <c r="EY263" s="47" t="e">
        <f>VLOOKUP(BD_Soumission!$C263,Tableau12[],9,FALSE)</f>
        <v>#N/A</v>
      </c>
    </row>
    <row r="264" spans="1:156" ht="18.75">
      <c r="A264" s="273"/>
      <c r="B264" s="273"/>
      <c r="C264" s="273"/>
      <c r="D264" s="285"/>
      <c r="E264" s="273"/>
      <c r="F264" s="273" t="e">
        <f>VLOOKUP(BD_Soumission!$C264,Tableau12[],93,FALSE)</f>
        <v>#N/A</v>
      </c>
      <c r="G264" s="273"/>
      <c r="H264" s="273"/>
      <c r="I264" s="273"/>
      <c r="J264" s="273"/>
      <c r="K264" s="273"/>
      <c r="L264" s="273"/>
      <c r="M264" s="273"/>
      <c r="N264" s="273"/>
      <c r="O264" s="273"/>
      <c r="P264" s="273"/>
      <c r="Q264" s="273"/>
      <c r="R264" s="286"/>
      <c r="S264" s="273" t="e">
        <f>VLOOKUP(BD_Soumission!$C264,Tableau12[],3,FALSE)</f>
        <v>#N/A</v>
      </c>
      <c r="T264" s="285"/>
      <c r="U264" s="273"/>
      <c r="V264" s="273"/>
      <c r="W264" s="273"/>
      <c r="X264" s="273"/>
      <c r="Y264" s="273" t="str">
        <f>IF(BD_Soumission!$U264&gt;0,(BD_Soumission!$X264-BD_Soumission!$W264)*24,"")</f>
        <v/>
      </c>
      <c r="Z264" s="264"/>
      <c r="AA264" s="273"/>
      <c r="AB264" s="285"/>
      <c r="AC264" s="273"/>
      <c r="AD264" s="273"/>
      <c r="AE264" s="273"/>
      <c r="AF264" s="273"/>
      <c r="AG264" s="273"/>
      <c r="AH264" s="125"/>
      <c r="AI264" s="273"/>
      <c r="AJ264" s="285"/>
      <c r="AK264" s="273"/>
      <c r="AL264" s="273"/>
      <c r="AM264" s="273"/>
      <c r="AN264" s="273"/>
      <c r="AO264" s="273"/>
      <c r="AP264" s="125"/>
      <c r="AQ264" s="290" t="str">
        <f>IF(BD_Soumission!$AL264&gt;0,BD_Soumission!$AL264*BD_Soumission!$AO264*BD_Soumission!$AP264,IF(BD_Soumission!$AK264&gt;0,BD_Soumission!$AO264*BD_Soumission!$AP264,""))</f>
        <v/>
      </c>
      <c r="AR264" s="285"/>
      <c r="AS264" s="273"/>
      <c r="AT264" s="273"/>
      <c r="AU264" s="273"/>
      <c r="AV264" s="273"/>
      <c r="AW264" s="273"/>
      <c r="AX264" s="125"/>
      <c r="AY264" s="290" t="str">
        <f>IF(BD_Soumission!$AT264&gt;0,BD_Soumission!$AT264*BD_Soumission!$AW264*BD_Soumission!$AX264,IF(BD_Soumission!$AS264&gt;0,BD_Soumission!$AW264*BD_Soumission!$AX264,""))</f>
        <v/>
      </c>
      <c r="AZ264" s="285"/>
      <c r="BA264" s="273"/>
      <c r="BB264" s="273"/>
      <c r="BC264" s="273"/>
      <c r="BD264" s="273"/>
      <c r="BE264" s="273"/>
      <c r="BF264" s="125"/>
      <c r="BG264" s="290" t="str">
        <f>IF(BD_Soumission!$BB264&gt;0,BD_Soumission!$BB264*BD_Soumission!$BE264*BD_Soumission!$BF264,IF(BD_Soumission!$BA264&gt;0,BD_Soumission!$BE264*BD_Soumission!$BF264,""))</f>
        <v/>
      </c>
      <c r="BH264" s="285"/>
      <c r="BI264" s="273"/>
      <c r="BJ264" s="273"/>
      <c r="BK264" s="273"/>
      <c r="BL264" s="273"/>
      <c r="BM264" s="273" t="str">
        <f>IF(BD_Soumission!$BI264&gt;0,(BD_Soumission!$BL264-BD_Soumission!$BK264)*24,"")</f>
        <v/>
      </c>
      <c r="BN264" s="125"/>
      <c r="BO264" s="290">
        <f>IF(BD_Soumission!$BI264&gt;0,IF(BD_Soumission!$BJ264&gt;0,BD_Soumission!$BM264*BD_Soumission!$BJ264*BD_Soumission!$BN264,BD_Soumission!$BM264*BD_Soumission!$BN264),0)</f>
        <v>0</v>
      </c>
      <c r="BP264" s="285"/>
      <c r="BQ264" s="273"/>
      <c r="BR264" s="273"/>
      <c r="BS264" s="273"/>
      <c r="BT264" s="273"/>
      <c r="BU264" s="273"/>
      <c r="BV264" s="125"/>
      <c r="BW264" s="290" t="str">
        <f>IF(BD_Soumission!$BR264&gt;0,BD_Soumission!$BR264*BD_Soumission!$BU264*BD_Soumission!$BV264,IF(BD_Soumission!$BQ264&gt;0,BD_Soumission!$BU264*BD_Soumission!$BV264,""))</f>
        <v/>
      </c>
      <c r="BX264" s="285"/>
      <c r="BY264" s="273"/>
      <c r="BZ264" s="273"/>
      <c r="CA264" s="273"/>
      <c r="CB264" s="273"/>
      <c r="CC264" s="273"/>
      <c r="CD264" s="125"/>
      <c r="CE264" s="290" t="str">
        <f>IF(BD_Soumission!$BZ264&gt;0,BD_Soumission!$BZ264*BD_Soumission!$CC264*BD_Soumission!$CD264,IF(BD_Soumission!$BY264&gt;0,BD_Soumission!$CC264*BD_Soumission!$CD264,""))</f>
        <v/>
      </c>
      <c r="CF264" s="285"/>
      <c r="CG264" s="273"/>
      <c r="CH264" s="273"/>
      <c r="CI264" s="273"/>
      <c r="CJ264" s="273"/>
      <c r="CK264" s="273"/>
      <c r="CL264" s="125"/>
      <c r="CM264" s="290" t="str">
        <f>IF(BD_Soumission!$CH264&gt;0,BD_Soumission!$CH264*BD_Soumission!$CK264*BD_Soumission!$CL264,IF(BD_Soumission!$CG264&gt;0,BD_Soumission!$CK264*BD_Soumission!$CL264,""))</f>
        <v/>
      </c>
      <c r="CN264" s="285"/>
      <c r="CO264" s="273"/>
      <c r="CP264" s="273"/>
      <c r="CQ264" s="273"/>
      <c r="CR264" s="273"/>
      <c r="CS264" s="273" t="str">
        <f>IF(BD_Soumission!$CO264&gt;0,(BD_Soumission!$CR264-BD_Soumission!$CQ264)*24,"")</f>
        <v/>
      </c>
      <c r="CT264" s="125"/>
      <c r="CU264" s="290">
        <f>IF(BD_Soumission!$CO264&gt;0,IF(BD_Soumission!$CP264&gt;0,BD_Soumission!$CS264*BD_Soumission!$CP264*BD_Soumission!$CT264,BD_Soumission!$CS264*BD_Soumission!$CT264),0)</f>
        <v>0</v>
      </c>
      <c r="CV264" s="285"/>
      <c r="CW264" s="273"/>
      <c r="CX264" s="273"/>
      <c r="CY264" s="273"/>
      <c r="CZ264" s="273"/>
      <c r="DA264" s="273"/>
      <c r="DB264" s="125"/>
      <c r="DC264" s="290" t="str">
        <f>IF(BD_Soumission!$CX264&gt;0,BD_Soumission!$CX264*BD_Soumission!$DA264*BD_Soumission!$DB264,IF(BD_Soumission!$CW264&gt;0,BD_Soumission!$DA264*BD_Soumission!$DB264,""))</f>
        <v/>
      </c>
      <c r="DD264" s="285"/>
      <c r="DE264" s="273"/>
      <c r="DF264" s="273"/>
      <c r="DG264" s="273"/>
      <c r="DH264" s="273"/>
      <c r="DI264" s="273" t="str">
        <f>IF(BD_Soumission!$DE264&gt;0,(BD_Soumission!$DH264-BD_Soumission!$DG264)*24,"")</f>
        <v/>
      </c>
      <c r="DJ264" s="125"/>
      <c r="DK264" s="290">
        <f>IF(BD_Soumission!$DE264&gt;0,IF(BD_Soumission!$DF264&gt;0,BD_Soumission!$DI264*BD_Soumission!$DF264*BD_Soumission!$DJ264,BD_Soumission!$DI264*BD_Soumission!$DJ264),0)</f>
        <v>0</v>
      </c>
      <c r="DL264" s="285"/>
      <c r="DM264" s="273"/>
      <c r="DN264" s="273"/>
      <c r="DO264" s="273"/>
      <c r="DP264" s="273"/>
      <c r="DQ264" s="273" t="str">
        <f>IF(BD_Soumission!$DM264&gt;0,(BD_Soumission!$DP264-BD_Soumission!$DO264)*24,"")</f>
        <v/>
      </c>
      <c r="DR264" s="125"/>
      <c r="DS264" s="290" t="str">
        <f>IF(BD_Soumission!$DN264&gt;0,BD_Soumission!$DN264*BD_Soumission!$DQ264*BD_Soumission!$DR264,IF(BD_Soumission!$DM264&gt;0,BD_Soumission!$DQ264*BD_Soumission!$DR264,""))</f>
        <v/>
      </c>
      <c r="DT264" s="285"/>
      <c r="DU264" s="273"/>
      <c r="DV264" s="273"/>
      <c r="DW264" s="273"/>
      <c r="DX264" s="273"/>
      <c r="DY264" s="273" t="str">
        <f>IF(BD_Soumission!$DU264&gt;0,(BD_Soumission!$DX264-BD_Soumission!$DW264)*24,"")</f>
        <v/>
      </c>
      <c r="DZ264" s="125"/>
      <c r="EA264" s="290">
        <f>IF(BD_Soumission!$DU264&gt;0,IF(BD_Soumission!$DV264&gt;0,BD_Soumission!$DY264*BD_Soumission!$DV264*BD_Soumission!$DZ264,BD_Soumission!$DY264*BD_Soumission!$DZ264),0)</f>
        <v>0</v>
      </c>
      <c r="EB264" s="273"/>
      <c r="EC264" s="273"/>
      <c r="ED264" s="273"/>
      <c r="EE264" s="290">
        <f>BD_Soumission!$ED264*BD_Soumission!$EC264</f>
        <v>0</v>
      </c>
      <c r="EF264" s="273"/>
      <c r="EG264" s="273"/>
      <c r="EH264" s="273"/>
      <c r="EI264" s="290">
        <f>BD_Soumission!$EH264*BD_Soumission!$EG264</f>
        <v>0</v>
      </c>
      <c r="EJ264" s="273"/>
      <c r="EK264" s="273"/>
      <c r="EL264" s="273"/>
      <c r="EM264" s="290">
        <f>BD_Soumission!$EL264*BD_Soumission!$EK264</f>
        <v>0</v>
      </c>
      <c r="EN264" s="273"/>
      <c r="EO264" s="273"/>
      <c r="EP264" s="273"/>
      <c r="EQ264" s="290">
        <f>BD_Soumission!$EP264*BD_Soumission!$EO264</f>
        <v>0</v>
      </c>
      <c r="ER264" s="273"/>
      <c r="ES264" s="273"/>
      <c r="ET264" s="273"/>
      <c r="EU264" s="273"/>
      <c r="EV264" s="273"/>
      <c r="EW264" s="290">
        <f>BD_Soumission!$EU264*0.09975</f>
        <v>0</v>
      </c>
      <c r="EX264" s="273"/>
      <c r="EY264" s="292" t="e">
        <f>VLOOKUP(BD_Soumission!$C264,Tableau12[],9,FALSE)</f>
        <v>#N/A</v>
      </c>
      <c r="EZ264" s="273"/>
    </row>
    <row r="265" spans="1:156" ht="18.75">
      <c r="D265" s="75"/>
      <c r="F265" t="e">
        <f>VLOOKUP(BD_Soumission!$C265,Tableau12[],93,FALSE)</f>
        <v>#N/A</v>
      </c>
      <c r="Q265"/>
      <c r="R265" s="30"/>
      <c r="S265" t="e">
        <f>VLOOKUP(BD_Soumission!$C265,Tableau12[],3,FALSE)</f>
        <v>#N/A</v>
      </c>
      <c r="T265" s="75"/>
      <c r="Y265" t="str">
        <f>IF(BD_Soumission!$U265&gt;0,(BD_Soumission!$X265-BD_Soumission!$W265)*24,"")</f>
        <v/>
      </c>
      <c r="Z265" s="264"/>
      <c r="AB265" s="75"/>
      <c r="AH265" s="125"/>
      <c r="AJ265" s="75"/>
      <c r="AP265" s="125"/>
      <c r="AQ265" s="122" t="str">
        <f>IF(BD_Soumission!$AL265&gt;0,BD_Soumission!$AL265*BD_Soumission!$AO265*BD_Soumission!$AP265,IF(BD_Soumission!$AK265&gt;0,BD_Soumission!$AO265*BD_Soumission!$AP265,""))</f>
        <v/>
      </c>
      <c r="AR265" s="75"/>
      <c r="AX265" s="125"/>
      <c r="AY265" s="122" t="str">
        <f>IF(BD_Soumission!$AT265&gt;0,BD_Soumission!$AT265*BD_Soumission!$AW265*BD_Soumission!$AX265,IF(BD_Soumission!$AS265&gt;0,BD_Soumission!$AW265*BD_Soumission!$AX265,""))</f>
        <v/>
      </c>
      <c r="AZ265" s="75"/>
      <c r="BF265" s="125"/>
      <c r="BG265" s="122" t="str">
        <f>IF(BD_Soumission!$BB265&gt;0,BD_Soumission!$BB265*BD_Soumission!$BE265*BD_Soumission!$BF265,IF(BD_Soumission!$BA265&gt;0,BD_Soumission!$BE265*BD_Soumission!$BF265,""))</f>
        <v/>
      </c>
      <c r="BH265" s="75"/>
      <c r="BM265" t="str">
        <f>IF(BD_Soumission!$BI265&gt;0,(BD_Soumission!$BL265-BD_Soumission!$BK265)*24,"")</f>
        <v/>
      </c>
      <c r="BN265" s="125"/>
      <c r="BO265" s="122">
        <f>IF(BD_Soumission!$BI265&gt;0,IF(BD_Soumission!$BJ265&gt;0,BD_Soumission!$BM265*BD_Soumission!$BJ265*BD_Soumission!$BN265,BD_Soumission!$BM265*BD_Soumission!$BN265),0)</f>
        <v>0</v>
      </c>
      <c r="BP265" s="75"/>
      <c r="BV265" s="125"/>
      <c r="BW265" s="122" t="str">
        <f>IF(BD_Soumission!$BR265&gt;0,BD_Soumission!$BR265*BD_Soumission!$BU265*BD_Soumission!$BV265,IF(BD_Soumission!$BQ265&gt;0,BD_Soumission!$BU265*BD_Soumission!$BV265,""))</f>
        <v/>
      </c>
      <c r="BX265" s="75"/>
      <c r="CD265" s="125"/>
      <c r="CE265" s="122" t="str">
        <f>IF(BD_Soumission!$BZ265&gt;0,BD_Soumission!$BZ265*BD_Soumission!$CC265*BD_Soumission!$CD265,IF(BD_Soumission!$BY265&gt;0,BD_Soumission!$CC265*BD_Soumission!$CD265,""))</f>
        <v/>
      </c>
      <c r="CF265" s="75"/>
      <c r="CL265" s="125"/>
      <c r="CM265" s="122" t="str">
        <f>IF(BD_Soumission!$CH265&gt;0,BD_Soumission!$CH265*BD_Soumission!$CK265*BD_Soumission!$CL265,IF(BD_Soumission!$CG265&gt;0,BD_Soumission!$CK265*BD_Soumission!$CL265,""))</f>
        <v/>
      </c>
      <c r="CN265" s="75"/>
      <c r="CS265" t="str">
        <f>IF(BD_Soumission!$CO265&gt;0,(BD_Soumission!$CR265-BD_Soumission!$CQ265)*24,"")</f>
        <v/>
      </c>
      <c r="CT265" s="125"/>
      <c r="CU265" s="122">
        <f>IF(BD_Soumission!$CO265&gt;0,IF(BD_Soumission!$CP265&gt;0,BD_Soumission!$CS265*BD_Soumission!$CP265*BD_Soumission!$CT265,BD_Soumission!$CS265*BD_Soumission!$CT265),0)</f>
        <v>0</v>
      </c>
      <c r="CV265" s="75"/>
      <c r="DB265" s="125"/>
      <c r="DC265" s="122" t="str">
        <f>IF(BD_Soumission!$CX265&gt;0,BD_Soumission!$CX265*BD_Soumission!$DA265*BD_Soumission!$DB265,IF(BD_Soumission!$CW265&gt;0,BD_Soumission!$DA265*BD_Soumission!$DB265,""))</f>
        <v/>
      </c>
      <c r="DD265" s="75"/>
      <c r="DI265" t="str">
        <f>IF(BD_Soumission!$DE265&gt;0,(BD_Soumission!$DH265-BD_Soumission!$DG265)*24,"")</f>
        <v/>
      </c>
      <c r="DJ265" s="125"/>
      <c r="DK265" s="122">
        <f>IF(BD_Soumission!$DE265&gt;0,IF(BD_Soumission!$DF265&gt;0,BD_Soumission!$DI265*BD_Soumission!$DF265*BD_Soumission!$DJ265,BD_Soumission!$DI265*BD_Soumission!$DJ265),0)</f>
        <v>0</v>
      </c>
      <c r="DL265" s="75"/>
      <c r="DQ265" t="str">
        <f>IF(BD_Soumission!$DM265&gt;0,(BD_Soumission!$DP265-BD_Soumission!$DO265)*24,"")</f>
        <v/>
      </c>
      <c r="DR265" s="125"/>
      <c r="DS265" s="122" t="str">
        <f>IF(BD_Soumission!$DN265&gt;0,BD_Soumission!$DN265*BD_Soumission!$DQ265*BD_Soumission!$DR265,IF(BD_Soumission!$DM265&gt;0,BD_Soumission!$DQ265*BD_Soumission!$DR265,""))</f>
        <v/>
      </c>
      <c r="DT265" s="75"/>
      <c r="DY265" t="str">
        <f>IF(BD_Soumission!$DU265&gt;0,(BD_Soumission!$DX265-BD_Soumission!$DW265)*24,"")</f>
        <v/>
      </c>
      <c r="DZ265" s="125"/>
      <c r="EA265" s="122">
        <f>IF(BD_Soumission!$DU265&gt;0,IF(BD_Soumission!$DV265&gt;0,BD_Soumission!$DY265*BD_Soumission!$DV265*BD_Soumission!$DZ265,BD_Soumission!$DY265*BD_Soumission!$DZ265),0)</f>
        <v>0</v>
      </c>
      <c r="EE265" s="122">
        <f>BD_Soumission!$ED265*BD_Soumission!$EC265</f>
        <v>0</v>
      </c>
      <c r="EI265" s="122">
        <f>BD_Soumission!$EH265*BD_Soumission!$EG265</f>
        <v>0</v>
      </c>
      <c r="EM265" s="122">
        <f>BD_Soumission!$EL265*BD_Soumission!$EK265</f>
        <v>0</v>
      </c>
      <c r="EQ265" s="122">
        <f>BD_Soumission!$EP265*BD_Soumission!$EO265</f>
        <v>0</v>
      </c>
      <c r="EW265" s="122">
        <f>BD_Soumission!$EU265*0.09975</f>
        <v>0</v>
      </c>
      <c r="EY265" s="47" t="e">
        <f>VLOOKUP(BD_Soumission!$C265,Tableau12[],9,FALSE)</f>
        <v>#N/A</v>
      </c>
    </row>
    <row r="266" spans="1:156" ht="18.75">
      <c r="A266" s="273"/>
      <c r="B266" s="273"/>
      <c r="C266" s="273"/>
      <c r="D266" s="285"/>
      <c r="E266" s="273"/>
      <c r="F266" s="273" t="e">
        <f>VLOOKUP(BD_Soumission!$C266,Tableau12[],93,FALSE)</f>
        <v>#N/A</v>
      </c>
      <c r="G266" s="273"/>
      <c r="H266" s="273"/>
      <c r="I266" s="273"/>
      <c r="J266" s="273"/>
      <c r="K266" s="273"/>
      <c r="L266" s="273"/>
      <c r="M266" s="273"/>
      <c r="N266" s="273"/>
      <c r="O266" s="273"/>
      <c r="P266" s="273"/>
      <c r="Q266" s="273"/>
      <c r="R266" s="286"/>
      <c r="S266" s="273" t="e">
        <f>VLOOKUP(BD_Soumission!$C266,Tableau12[],3,FALSE)</f>
        <v>#N/A</v>
      </c>
      <c r="T266" s="285"/>
      <c r="U266" s="273"/>
      <c r="V266" s="273"/>
      <c r="W266" s="273"/>
      <c r="X266" s="273"/>
      <c r="Y266" s="273" t="str">
        <f>IF(BD_Soumission!$U266&gt;0,(BD_Soumission!$X266-BD_Soumission!$W266)*24,"")</f>
        <v/>
      </c>
      <c r="Z266" s="264"/>
      <c r="AA266" s="273"/>
      <c r="AB266" s="285"/>
      <c r="AC266" s="273"/>
      <c r="AD266" s="273"/>
      <c r="AE266" s="273"/>
      <c r="AF266" s="273"/>
      <c r="AG266" s="273"/>
      <c r="AH266" s="125"/>
      <c r="AI266" s="273"/>
      <c r="AJ266" s="285"/>
      <c r="AK266" s="273"/>
      <c r="AL266" s="273"/>
      <c r="AM266" s="273"/>
      <c r="AN266" s="273"/>
      <c r="AO266" s="273"/>
      <c r="AP266" s="125"/>
      <c r="AQ266" s="290" t="str">
        <f>IF(BD_Soumission!$AL266&gt;0,BD_Soumission!$AL266*BD_Soumission!$AO266*BD_Soumission!$AP266,IF(BD_Soumission!$AK266&gt;0,BD_Soumission!$AO266*BD_Soumission!$AP266,""))</f>
        <v/>
      </c>
      <c r="AR266" s="285"/>
      <c r="AS266" s="273"/>
      <c r="AT266" s="273"/>
      <c r="AU266" s="273"/>
      <c r="AV266" s="273"/>
      <c r="AW266" s="273"/>
      <c r="AX266" s="125"/>
      <c r="AY266" s="290" t="str">
        <f>IF(BD_Soumission!$AT266&gt;0,BD_Soumission!$AT266*BD_Soumission!$AW266*BD_Soumission!$AX266,IF(BD_Soumission!$AS266&gt;0,BD_Soumission!$AW266*BD_Soumission!$AX266,""))</f>
        <v/>
      </c>
      <c r="AZ266" s="285"/>
      <c r="BA266" s="273"/>
      <c r="BB266" s="273"/>
      <c r="BC266" s="273"/>
      <c r="BD266" s="273"/>
      <c r="BE266" s="273"/>
      <c r="BF266" s="125"/>
      <c r="BG266" s="290" t="str">
        <f>IF(BD_Soumission!$BB266&gt;0,BD_Soumission!$BB266*BD_Soumission!$BE266*BD_Soumission!$BF266,IF(BD_Soumission!$BA266&gt;0,BD_Soumission!$BE266*BD_Soumission!$BF266,""))</f>
        <v/>
      </c>
      <c r="BH266" s="285"/>
      <c r="BI266" s="273"/>
      <c r="BJ266" s="273"/>
      <c r="BK266" s="273"/>
      <c r="BL266" s="273"/>
      <c r="BM266" s="273" t="str">
        <f>IF(BD_Soumission!$BI266&gt;0,(BD_Soumission!$BL266-BD_Soumission!$BK266)*24,"")</f>
        <v/>
      </c>
      <c r="BN266" s="125"/>
      <c r="BO266" s="290">
        <f>IF(BD_Soumission!$BI266&gt;0,IF(BD_Soumission!$BJ266&gt;0,BD_Soumission!$BM266*BD_Soumission!$BJ266*BD_Soumission!$BN266,BD_Soumission!$BM266*BD_Soumission!$BN266),0)</f>
        <v>0</v>
      </c>
      <c r="BP266" s="285"/>
      <c r="BQ266" s="273"/>
      <c r="BR266" s="273"/>
      <c r="BS266" s="273"/>
      <c r="BT266" s="273"/>
      <c r="BU266" s="273"/>
      <c r="BV266" s="125"/>
      <c r="BW266" s="290" t="str">
        <f>IF(BD_Soumission!$BR266&gt;0,BD_Soumission!$BR266*BD_Soumission!$BU266*BD_Soumission!$BV266,IF(BD_Soumission!$BQ266&gt;0,BD_Soumission!$BU266*BD_Soumission!$BV266,""))</f>
        <v/>
      </c>
      <c r="BX266" s="285"/>
      <c r="BY266" s="273"/>
      <c r="BZ266" s="273"/>
      <c r="CA266" s="273"/>
      <c r="CB266" s="273"/>
      <c r="CC266" s="273"/>
      <c r="CD266" s="125"/>
      <c r="CE266" s="290" t="str">
        <f>IF(BD_Soumission!$BZ266&gt;0,BD_Soumission!$BZ266*BD_Soumission!$CC266*BD_Soumission!$CD266,IF(BD_Soumission!$BY266&gt;0,BD_Soumission!$CC266*BD_Soumission!$CD266,""))</f>
        <v/>
      </c>
      <c r="CF266" s="285"/>
      <c r="CG266" s="273"/>
      <c r="CH266" s="273"/>
      <c r="CI266" s="273"/>
      <c r="CJ266" s="273"/>
      <c r="CK266" s="273"/>
      <c r="CL266" s="125"/>
      <c r="CM266" s="290" t="str">
        <f>IF(BD_Soumission!$CH266&gt;0,BD_Soumission!$CH266*BD_Soumission!$CK266*BD_Soumission!$CL266,IF(BD_Soumission!$CG266&gt;0,BD_Soumission!$CK266*BD_Soumission!$CL266,""))</f>
        <v/>
      </c>
      <c r="CN266" s="285"/>
      <c r="CO266" s="273"/>
      <c r="CP266" s="273"/>
      <c r="CQ266" s="273"/>
      <c r="CR266" s="273"/>
      <c r="CS266" s="273" t="str">
        <f>IF(BD_Soumission!$CO266&gt;0,(BD_Soumission!$CR266-BD_Soumission!$CQ266)*24,"")</f>
        <v/>
      </c>
      <c r="CT266" s="125"/>
      <c r="CU266" s="290">
        <f>IF(BD_Soumission!$CO266&gt;0,IF(BD_Soumission!$CP266&gt;0,BD_Soumission!$CS266*BD_Soumission!$CP266*BD_Soumission!$CT266,BD_Soumission!$CS266*BD_Soumission!$CT266),0)</f>
        <v>0</v>
      </c>
      <c r="CV266" s="285"/>
      <c r="CW266" s="273"/>
      <c r="CX266" s="273"/>
      <c r="CY266" s="273"/>
      <c r="CZ266" s="273"/>
      <c r="DA266" s="273"/>
      <c r="DB266" s="125"/>
      <c r="DC266" s="290" t="str">
        <f>IF(BD_Soumission!$CX266&gt;0,BD_Soumission!$CX266*BD_Soumission!$DA266*BD_Soumission!$DB266,IF(BD_Soumission!$CW266&gt;0,BD_Soumission!$DA266*BD_Soumission!$DB266,""))</f>
        <v/>
      </c>
      <c r="DD266" s="285"/>
      <c r="DE266" s="273"/>
      <c r="DF266" s="273"/>
      <c r="DG266" s="273"/>
      <c r="DH266" s="273"/>
      <c r="DI266" s="273" t="str">
        <f>IF(BD_Soumission!$DE266&gt;0,(BD_Soumission!$DH266-BD_Soumission!$DG266)*24,"")</f>
        <v/>
      </c>
      <c r="DJ266" s="125"/>
      <c r="DK266" s="290">
        <f>IF(BD_Soumission!$DE266&gt;0,IF(BD_Soumission!$DF266&gt;0,BD_Soumission!$DI266*BD_Soumission!$DF266*BD_Soumission!$DJ266,BD_Soumission!$DI266*BD_Soumission!$DJ266),0)</f>
        <v>0</v>
      </c>
      <c r="DL266" s="285"/>
      <c r="DM266" s="273"/>
      <c r="DN266" s="273"/>
      <c r="DO266" s="273"/>
      <c r="DP266" s="273"/>
      <c r="DQ266" s="273" t="str">
        <f>IF(BD_Soumission!$DM266&gt;0,(BD_Soumission!$DP266-BD_Soumission!$DO266)*24,"")</f>
        <v/>
      </c>
      <c r="DR266" s="125"/>
      <c r="DS266" s="290" t="str">
        <f>IF(BD_Soumission!$DN266&gt;0,BD_Soumission!$DN266*BD_Soumission!$DQ266*BD_Soumission!$DR266,IF(BD_Soumission!$DM266&gt;0,BD_Soumission!$DQ266*BD_Soumission!$DR266,""))</f>
        <v/>
      </c>
      <c r="DT266" s="285"/>
      <c r="DU266" s="273"/>
      <c r="DV266" s="273"/>
      <c r="DW266" s="273"/>
      <c r="DX266" s="273"/>
      <c r="DY266" s="273" t="str">
        <f>IF(BD_Soumission!$DU266&gt;0,(BD_Soumission!$DX266-BD_Soumission!$DW266)*24,"")</f>
        <v/>
      </c>
      <c r="DZ266" s="125"/>
      <c r="EA266" s="290">
        <f>IF(BD_Soumission!$DU266&gt;0,IF(BD_Soumission!$DV266&gt;0,BD_Soumission!$DY266*BD_Soumission!$DV266*BD_Soumission!$DZ266,BD_Soumission!$DY266*BD_Soumission!$DZ266),0)</f>
        <v>0</v>
      </c>
      <c r="EB266" s="273"/>
      <c r="EC266" s="273"/>
      <c r="ED266" s="273"/>
      <c r="EE266" s="290">
        <f>BD_Soumission!$ED266*BD_Soumission!$EC266</f>
        <v>0</v>
      </c>
      <c r="EF266" s="273"/>
      <c r="EG266" s="273"/>
      <c r="EH266" s="273"/>
      <c r="EI266" s="290">
        <f>BD_Soumission!$EH266*BD_Soumission!$EG266</f>
        <v>0</v>
      </c>
      <c r="EJ266" s="273"/>
      <c r="EK266" s="273"/>
      <c r="EL266" s="273"/>
      <c r="EM266" s="290">
        <f>BD_Soumission!$EL266*BD_Soumission!$EK266</f>
        <v>0</v>
      </c>
      <c r="EN266" s="273"/>
      <c r="EO266" s="273"/>
      <c r="EP266" s="273"/>
      <c r="EQ266" s="290">
        <f>BD_Soumission!$EP266*BD_Soumission!$EO266</f>
        <v>0</v>
      </c>
      <c r="ER266" s="273"/>
      <c r="ES266" s="273"/>
      <c r="ET266" s="273"/>
      <c r="EU266" s="273"/>
      <c r="EV266" s="273"/>
      <c r="EW266" s="290">
        <f>BD_Soumission!$EU266*0.09975</f>
        <v>0</v>
      </c>
      <c r="EX266" s="273"/>
      <c r="EY266" s="292" t="e">
        <f>VLOOKUP(BD_Soumission!$C266,Tableau12[],9,FALSE)</f>
        <v>#N/A</v>
      </c>
      <c r="EZ266" s="273"/>
    </row>
    <row r="267" spans="1:156" ht="18.75">
      <c r="D267" s="75"/>
      <c r="F267" t="e">
        <f>VLOOKUP(BD_Soumission!$C267,Tableau12[],93,FALSE)</f>
        <v>#N/A</v>
      </c>
      <c r="Q267"/>
      <c r="R267" s="30"/>
      <c r="S267" t="e">
        <f>VLOOKUP(BD_Soumission!$C267,Tableau12[],3,FALSE)</f>
        <v>#N/A</v>
      </c>
      <c r="T267" s="75"/>
      <c r="Y267" t="str">
        <f>IF(BD_Soumission!$U267&gt;0,(BD_Soumission!$X267-BD_Soumission!$W267)*24,"")</f>
        <v/>
      </c>
      <c r="Z267" s="264"/>
      <c r="AB267" s="75"/>
      <c r="AH267" s="125"/>
      <c r="AJ267" s="75"/>
      <c r="AP267" s="125"/>
      <c r="AQ267" s="122" t="str">
        <f>IF(BD_Soumission!$AL267&gt;0,BD_Soumission!$AL267*BD_Soumission!$AO267*BD_Soumission!$AP267,IF(BD_Soumission!$AK267&gt;0,BD_Soumission!$AO267*BD_Soumission!$AP267,""))</f>
        <v/>
      </c>
      <c r="AR267" s="75"/>
      <c r="AX267" s="125"/>
      <c r="AY267" s="122" t="str">
        <f>IF(BD_Soumission!$AT267&gt;0,BD_Soumission!$AT267*BD_Soumission!$AW267*BD_Soumission!$AX267,IF(BD_Soumission!$AS267&gt;0,BD_Soumission!$AW267*BD_Soumission!$AX267,""))</f>
        <v/>
      </c>
      <c r="AZ267" s="75"/>
      <c r="BF267" s="125"/>
      <c r="BG267" s="122" t="str">
        <f>IF(BD_Soumission!$BB267&gt;0,BD_Soumission!$BB267*BD_Soumission!$BE267*BD_Soumission!$BF267,IF(BD_Soumission!$BA267&gt;0,BD_Soumission!$BE267*BD_Soumission!$BF267,""))</f>
        <v/>
      </c>
      <c r="BH267" s="75"/>
      <c r="BM267" t="str">
        <f>IF(BD_Soumission!$BI267&gt;0,(BD_Soumission!$BL267-BD_Soumission!$BK267)*24,"")</f>
        <v/>
      </c>
      <c r="BN267" s="125"/>
      <c r="BO267" s="122">
        <f>IF(BD_Soumission!$BI267&gt;0,IF(BD_Soumission!$BJ267&gt;0,BD_Soumission!$BM267*BD_Soumission!$BJ267*BD_Soumission!$BN267,BD_Soumission!$BM267*BD_Soumission!$BN267),0)</f>
        <v>0</v>
      </c>
      <c r="BP267" s="75"/>
      <c r="BV267" s="125"/>
      <c r="BW267" s="122" t="str">
        <f>IF(BD_Soumission!$BR267&gt;0,BD_Soumission!$BR267*BD_Soumission!$BU267*BD_Soumission!$BV267,IF(BD_Soumission!$BQ267&gt;0,BD_Soumission!$BU267*BD_Soumission!$BV267,""))</f>
        <v/>
      </c>
      <c r="BX267" s="75"/>
      <c r="CD267" s="125"/>
      <c r="CE267" s="122" t="str">
        <f>IF(BD_Soumission!$BZ267&gt;0,BD_Soumission!$BZ267*BD_Soumission!$CC267*BD_Soumission!$CD267,IF(BD_Soumission!$BY267&gt;0,BD_Soumission!$CC267*BD_Soumission!$CD267,""))</f>
        <v/>
      </c>
      <c r="CF267" s="75"/>
      <c r="CL267" s="125"/>
      <c r="CM267" s="122" t="str">
        <f>IF(BD_Soumission!$CH267&gt;0,BD_Soumission!$CH267*BD_Soumission!$CK267*BD_Soumission!$CL267,IF(BD_Soumission!$CG267&gt;0,BD_Soumission!$CK267*BD_Soumission!$CL267,""))</f>
        <v/>
      </c>
      <c r="CN267" s="75"/>
      <c r="CS267" t="str">
        <f>IF(BD_Soumission!$CO267&gt;0,(BD_Soumission!$CR267-BD_Soumission!$CQ267)*24,"")</f>
        <v/>
      </c>
      <c r="CT267" s="125"/>
      <c r="CU267" s="122">
        <f>IF(BD_Soumission!$CO267&gt;0,IF(BD_Soumission!$CP267&gt;0,BD_Soumission!$CS267*BD_Soumission!$CP267*BD_Soumission!$CT267,BD_Soumission!$CS267*BD_Soumission!$CT267),0)</f>
        <v>0</v>
      </c>
      <c r="CV267" s="75"/>
      <c r="DB267" s="125"/>
      <c r="DC267" s="122" t="str">
        <f>IF(BD_Soumission!$CX267&gt;0,BD_Soumission!$CX267*BD_Soumission!$DA267*BD_Soumission!$DB267,IF(BD_Soumission!$CW267&gt;0,BD_Soumission!$DA267*BD_Soumission!$DB267,""))</f>
        <v/>
      </c>
      <c r="DD267" s="75"/>
      <c r="DI267" t="str">
        <f>IF(BD_Soumission!$DE267&gt;0,(BD_Soumission!$DH267-BD_Soumission!$DG267)*24,"")</f>
        <v/>
      </c>
      <c r="DJ267" s="125"/>
      <c r="DK267" s="122">
        <f>IF(BD_Soumission!$DE267&gt;0,IF(BD_Soumission!$DF267&gt;0,BD_Soumission!$DI267*BD_Soumission!$DF267*BD_Soumission!$DJ267,BD_Soumission!$DI267*BD_Soumission!$DJ267),0)</f>
        <v>0</v>
      </c>
      <c r="DL267" s="75"/>
      <c r="DQ267" t="str">
        <f>IF(BD_Soumission!$DM267&gt;0,(BD_Soumission!$DP267-BD_Soumission!$DO267)*24,"")</f>
        <v/>
      </c>
      <c r="DR267" s="125"/>
      <c r="DS267" s="122" t="str">
        <f>IF(BD_Soumission!$DN267&gt;0,BD_Soumission!$DN267*BD_Soumission!$DQ267*BD_Soumission!$DR267,IF(BD_Soumission!$DM267&gt;0,BD_Soumission!$DQ267*BD_Soumission!$DR267,""))</f>
        <v/>
      </c>
      <c r="DT267" s="75"/>
      <c r="DY267" t="str">
        <f>IF(BD_Soumission!$DU267&gt;0,(BD_Soumission!$DX267-BD_Soumission!$DW267)*24,"")</f>
        <v/>
      </c>
      <c r="DZ267" s="125"/>
      <c r="EA267" s="122">
        <f>IF(BD_Soumission!$DU267&gt;0,IF(BD_Soumission!$DV267&gt;0,BD_Soumission!$DY267*BD_Soumission!$DV267*BD_Soumission!$DZ267,BD_Soumission!$DY267*BD_Soumission!$DZ267),0)</f>
        <v>0</v>
      </c>
      <c r="EE267" s="122">
        <f>BD_Soumission!$ED267*BD_Soumission!$EC267</f>
        <v>0</v>
      </c>
      <c r="EI267" s="122">
        <f>BD_Soumission!$EH267*BD_Soumission!$EG267</f>
        <v>0</v>
      </c>
      <c r="EM267" s="122">
        <f>BD_Soumission!$EL267*BD_Soumission!$EK267</f>
        <v>0</v>
      </c>
      <c r="EQ267" s="122">
        <f>BD_Soumission!$EP267*BD_Soumission!$EO267</f>
        <v>0</v>
      </c>
      <c r="EW267" s="122">
        <f>BD_Soumission!$EU267*0.09975</f>
        <v>0</v>
      </c>
      <c r="EY267" s="47" t="e">
        <f>VLOOKUP(BD_Soumission!$C267,Tableau12[],9,FALSE)</f>
        <v>#N/A</v>
      </c>
    </row>
    <row r="268" spans="1:156" ht="18.75">
      <c r="A268" s="273"/>
      <c r="B268" s="273"/>
      <c r="C268" s="273"/>
      <c r="D268" s="285"/>
      <c r="E268" s="273"/>
      <c r="F268" s="273" t="e">
        <f>VLOOKUP(BD_Soumission!$C268,Tableau12[],93,FALSE)</f>
        <v>#N/A</v>
      </c>
      <c r="G268" s="273"/>
      <c r="H268" s="273"/>
      <c r="I268" s="273"/>
      <c r="J268" s="273"/>
      <c r="K268" s="273"/>
      <c r="L268" s="273"/>
      <c r="M268" s="273"/>
      <c r="N268" s="273"/>
      <c r="O268" s="273"/>
      <c r="P268" s="273"/>
      <c r="Q268" s="273"/>
      <c r="R268" s="286"/>
      <c r="S268" s="273" t="e">
        <f>VLOOKUP(BD_Soumission!$C268,Tableau12[],3,FALSE)</f>
        <v>#N/A</v>
      </c>
      <c r="T268" s="285"/>
      <c r="U268" s="273"/>
      <c r="V268" s="273"/>
      <c r="W268" s="273"/>
      <c r="X268" s="273"/>
      <c r="Y268" s="273" t="str">
        <f>IF(BD_Soumission!$U268&gt;0,(BD_Soumission!$X268-BD_Soumission!$W268)*24,"")</f>
        <v/>
      </c>
      <c r="Z268" s="264"/>
      <c r="AA268" s="273"/>
      <c r="AB268" s="285"/>
      <c r="AC268" s="273"/>
      <c r="AD268" s="273"/>
      <c r="AE268" s="273"/>
      <c r="AF268" s="273"/>
      <c r="AG268" s="273"/>
      <c r="AH268" s="125"/>
      <c r="AI268" s="273"/>
      <c r="AJ268" s="285"/>
      <c r="AK268" s="273"/>
      <c r="AL268" s="273"/>
      <c r="AM268" s="273"/>
      <c r="AN268" s="273"/>
      <c r="AO268" s="273"/>
      <c r="AP268" s="125"/>
      <c r="AQ268" s="290" t="str">
        <f>IF(BD_Soumission!$AL268&gt;0,BD_Soumission!$AL268*BD_Soumission!$AO268*BD_Soumission!$AP268,IF(BD_Soumission!$AK268&gt;0,BD_Soumission!$AO268*BD_Soumission!$AP268,""))</f>
        <v/>
      </c>
      <c r="AR268" s="285"/>
      <c r="AS268" s="273"/>
      <c r="AT268" s="273"/>
      <c r="AU268" s="273"/>
      <c r="AV268" s="273"/>
      <c r="AW268" s="273"/>
      <c r="AX268" s="125"/>
      <c r="AY268" s="290" t="str">
        <f>IF(BD_Soumission!$AT268&gt;0,BD_Soumission!$AT268*BD_Soumission!$AW268*BD_Soumission!$AX268,IF(BD_Soumission!$AS268&gt;0,BD_Soumission!$AW268*BD_Soumission!$AX268,""))</f>
        <v/>
      </c>
      <c r="AZ268" s="285"/>
      <c r="BA268" s="273"/>
      <c r="BB268" s="273"/>
      <c r="BC268" s="273"/>
      <c r="BD268" s="273"/>
      <c r="BE268" s="273"/>
      <c r="BF268" s="125"/>
      <c r="BG268" s="290" t="str">
        <f>IF(BD_Soumission!$BB268&gt;0,BD_Soumission!$BB268*BD_Soumission!$BE268*BD_Soumission!$BF268,IF(BD_Soumission!$BA268&gt;0,BD_Soumission!$BE268*BD_Soumission!$BF268,""))</f>
        <v/>
      </c>
      <c r="BH268" s="285"/>
      <c r="BI268" s="273"/>
      <c r="BJ268" s="273"/>
      <c r="BK268" s="273"/>
      <c r="BL268" s="273"/>
      <c r="BM268" s="273" t="str">
        <f>IF(BD_Soumission!$BI268&gt;0,(BD_Soumission!$BL268-BD_Soumission!$BK268)*24,"")</f>
        <v/>
      </c>
      <c r="BN268" s="125"/>
      <c r="BO268" s="290">
        <f>IF(BD_Soumission!$BI268&gt;0,IF(BD_Soumission!$BJ268&gt;0,BD_Soumission!$BM268*BD_Soumission!$BJ268*BD_Soumission!$BN268,BD_Soumission!$BM268*BD_Soumission!$BN268),0)</f>
        <v>0</v>
      </c>
      <c r="BP268" s="285"/>
      <c r="BQ268" s="273"/>
      <c r="BR268" s="273"/>
      <c r="BS268" s="273"/>
      <c r="BT268" s="273"/>
      <c r="BU268" s="273"/>
      <c r="BV268" s="125"/>
      <c r="BW268" s="290" t="str">
        <f>IF(BD_Soumission!$BR268&gt;0,BD_Soumission!$BR268*BD_Soumission!$BU268*BD_Soumission!$BV268,IF(BD_Soumission!$BQ268&gt;0,BD_Soumission!$BU268*BD_Soumission!$BV268,""))</f>
        <v/>
      </c>
      <c r="BX268" s="285"/>
      <c r="BY268" s="273"/>
      <c r="BZ268" s="273"/>
      <c r="CA268" s="273"/>
      <c r="CB268" s="273"/>
      <c r="CC268" s="273"/>
      <c r="CD268" s="125"/>
      <c r="CE268" s="290" t="str">
        <f>IF(BD_Soumission!$BZ268&gt;0,BD_Soumission!$BZ268*BD_Soumission!$CC268*BD_Soumission!$CD268,IF(BD_Soumission!$BY268&gt;0,BD_Soumission!$CC268*BD_Soumission!$CD268,""))</f>
        <v/>
      </c>
      <c r="CF268" s="285"/>
      <c r="CG268" s="273"/>
      <c r="CH268" s="273"/>
      <c r="CI268" s="273"/>
      <c r="CJ268" s="273"/>
      <c r="CK268" s="273"/>
      <c r="CL268" s="125"/>
      <c r="CM268" s="290" t="str">
        <f>IF(BD_Soumission!$CH268&gt;0,BD_Soumission!$CH268*BD_Soumission!$CK268*BD_Soumission!$CL268,IF(BD_Soumission!$CG268&gt;0,BD_Soumission!$CK268*BD_Soumission!$CL268,""))</f>
        <v/>
      </c>
      <c r="CN268" s="285"/>
      <c r="CO268" s="273"/>
      <c r="CP268" s="273"/>
      <c r="CQ268" s="273"/>
      <c r="CR268" s="273"/>
      <c r="CS268" s="273" t="str">
        <f>IF(BD_Soumission!$CO268&gt;0,(BD_Soumission!$CR268-BD_Soumission!$CQ268)*24,"")</f>
        <v/>
      </c>
      <c r="CT268" s="125"/>
      <c r="CU268" s="290">
        <f>IF(BD_Soumission!$CO268&gt;0,IF(BD_Soumission!$CP268&gt;0,BD_Soumission!$CS268*BD_Soumission!$CP268*BD_Soumission!$CT268,BD_Soumission!$CS268*BD_Soumission!$CT268),0)</f>
        <v>0</v>
      </c>
      <c r="CV268" s="285"/>
      <c r="CW268" s="273"/>
      <c r="CX268" s="273"/>
      <c r="CY268" s="273"/>
      <c r="CZ268" s="273"/>
      <c r="DA268" s="273"/>
      <c r="DB268" s="125"/>
      <c r="DC268" s="290" t="str">
        <f>IF(BD_Soumission!$CX268&gt;0,BD_Soumission!$CX268*BD_Soumission!$DA268*BD_Soumission!$DB268,IF(BD_Soumission!$CW268&gt;0,BD_Soumission!$DA268*BD_Soumission!$DB268,""))</f>
        <v/>
      </c>
      <c r="DD268" s="285"/>
      <c r="DE268" s="273"/>
      <c r="DF268" s="273"/>
      <c r="DG268" s="273"/>
      <c r="DH268" s="273"/>
      <c r="DI268" s="273" t="str">
        <f>IF(BD_Soumission!$DE268&gt;0,(BD_Soumission!$DH268-BD_Soumission!$DG268)*24,"")</f>
        <v/>
      </c>
      <c r="DJ268" s="125"/>
      <c r="DK268" s="290">
        <f>IF(BD_Soumission!$DE268&gt;0,IF(BD_Soumission!$DF268&gt;0,BD_Soumission!$DI268*BD_Soumission!$DF268*BD_Soumission!$DJ268,BD_Soumission!$DI268*BD_Soumission!$DJ268),0)</f>
        <v>0</v>
      </c>
      <c r="DL268" s="285"/>
      <c r="DM268" s="273"/>
      <c r="DN268" s="273"/>
      <c r="DO268" s="273"/>
      <c r="DP268" s="273"/>
      <c r="DQ268" s="273" t="str">
        <f>IF(BD_Soumission!$DM268&gt;0,(BD_Soumission!$DP268-BD_Soumission!$DO268)*24,"")</f>
        <v/>
      </c>
      <c r="DR268" s="125"/>
      <c r="DS268" s="290" t="str">
        <f>IF(BD_Soumission!$DN268&gt;0,BD_Soumission!$DN268*BD_Soumission!$DQ268*BD_Soumission!$DR268,IF(BD_Soumission!$DM268&gt;0,BD_Soumission!$DQ268*BD_Soumission!$DR268,""))</f>
        <v/>
      </c>
      <c r="DT268" s="285"/>
      <c r="DU268" s="273"/>
      <c r="DV268" s="273"/>
      <c r="DW268" s="273"/>
      <c r="DX268" s="273"/>
      <c r="DY268" s="273" t="str">
        <f>IF(BD_Soumission!$DU268&gt;0,(BD_Soumission!$DX268-BD_Soumission!$DW268)*24,"")</f>
        <v/>
      </c>
      <c r="DZ268" s="125"/>
      <c r="EA268" s="290">
        <f>IF(BD_Soumission!$DU268&gt;0,IF(BD_Soumission!$DV268&gt;0,BD_Soumission!$DY268*BD_Soumission!$DV268*BD_Soumission!$DZ268,BD_Soumission!$DY268*BD_Soumission!$DZ268),0)</f>
        <v>0</v>
      </c>
      <c r="EB268" s="273"/>
      <c r="EC268" s="273"/>
      <c r="ED268" s="273"/>
      <c r="EE268" s="290">
        <f>BD_Soumission!$ED268*BD_Soumission!$EC268</f>
        <v>0</v>
      </c>
      <c r="EF268" s="273"/>
      <c r="EG268" s="273"/>
      <c r="EH268" s="273"/>
      <c r="EI268" s="290">
        <f>BD_Soumission!$EH268*BD_Soumission!$EG268</f>
        <v>0</v>
      </c>
      <c r="EJ268" s="273"/>
      <c r="EK268" s="273"/>
      <c r="EL268" s="273"/>
      <c r="EM268" s="290">
        <f>BD_Soumission!$EL268*BD_Soumission!$EK268</f>
        <v>0</v>
      </c>
      <c r="EN268" s="273"/>
      <c r="EO268" s="273"/>
      <c r="EP268" s="273"/>
      <c r="EQ268" s="290">
        <f>BD_Soumission!$EP268*BD_Soumission!$EO268</f>
        <v>0</v>
      </c>
      <c r="ER268" s="273"/>
      <c r="ES268" s="273"/>
      <c r="ET268" s="273"/>
      <c r="EU268" s="273"/>
      <c r="EV268" s="273"/>
      <c r="EW268" s="290">
        <f>BD_Soumission!$EU268*0.09975</f>
        <v>0</v>
      </c>
      <c r="EX268" s="273"/>
      <c r="EY268" s="292" t="e">
        <f>VLOOKUP(BD_Soumission!$C268,Tableau12[],9,FALSE)</f>
        <v>#N/A</v>
      </c>
      <c r="EZ268" s="273"/>
    </row>
    <row r="269" spans="1:156" ht="18.75">
      <c r="D269" s="75"/>
      <c r="F269" t="e">
        <f>VLOOKUP(BD_Soumission!$C269,Tableau12[],93,FALSE)</f>
        <v>#N/A</v>
      </c>
      <c r="Q269"/>
      <c r="R269" s="30"/>
      <c r="S269" t="e">
        <f>VLOOKUP(BD_Soumission!$C269,Tableau12[],3,FALSE)</f>
        <v>#N/A</v>
      </c>
      <c r="T269" s="75"/>
      <c r="Y269" t="str">
        <f>IF(BD_Soumission!$U269&gt;0,(BD_Soumission!$X269-BD_Soumission!$W269)*24,"")</f>
        <v/>
      </c>
      <c r="Z269" s="264"/>
      <c r="AB269" s="75"/>
      <c r="AH269" s="125"/>
      <c r="AJ269" s="75"/>
      <c r="AP269" s="125"/>
      <c r="AQ269" s="122" t="str">
        <f>IF(BD_Soumission!$AL269&gt;0,BD_Soumission!$AL269*BD_Soumission!$AO269*BD_Soumission!$AP269,IF(BD_Soumission!$AK269&gt;0,BD_Soumission!$AO269*BD_Soumission!$AP269,""))</f>
        <v/>
      </c>
      <c r="AR269" s="75"/>
      <c r="AX269" s="125"/>
      <c r="AY269" s="122" t="str">
        <f>IF(BD_Soumission!$AT269&gt;0,BD_Soumission!$AT269*BD_Soumission!$AW269*BD_Soumission!$AX269,IF(BD_Soumission!$AS269&gt;0,BD_Soumission!$AW269*BD_Soumission!$AX269,""))</f>
        <v/>
      </c>
      <c r="AZ269" s="75"/>
      <c r="BF269" s="125"/>
      <c r="BG269" s="122" t="str">
        <f>IF(BD_Soumission!$BB269&gt;0,BD_Soumission!$BB269*BD_Soumission!$BE269*BD_Soumission!$BF269,IF(BD_Soumission!$BA269&gt;0,BD_Soumission!$BE269*BD_Soumission!$BF269,""))</f>
        <v/>
      </c>
      <c r="BH269" s="75"/>
      <c r="BM269" t="str">
        <f>IF(BD_Soumission!$BI269&gt;0,(BD_Soumission!$BL269-BD_Soumission!$BK269)*24,"")</f>
        <v/>
      </c>
      <c r="BN269" s="125"/>
      <c r="BO269" s="122">
        <f>IF(BD_Soumission!$BI269&gt;0,IF(BD_Soumission!$BJ269&gt;0,BD_Soumission!$BM269*BD_Soumission!$BJ269*BD_Soumission!$BN269,BD_Soumission!$BM269*BD_Soumission!$BN269),0)</f>
        <v>0</v>
      </c>
      <c r="BP269" s="75"/>
      <c r="BV269" s="125"/>
      <c r="BW269" s="122" t="str">
        <f>IF(BD_Soumission!$BR269&gt;0,BD_Soumission!$BR269*BD_Soumission!$BU269*BD_Soumission!$BV269,IF(BD_Soumission!$BQ269&gt;0,BD_Soumission!$BU269*BD_Soumission!$BV269,""))</f>
        <v/>
      </c>
      <c r="BX269" s="75"/>
      <c r="CD269" s="125"/>
      <c r="CE269" s="122" t="str">
        <f>IF(BD_Soumission!$BZ269&gt;0,BD_Soumission!$BZ269*BD_Soumission!$CC269*BD_Soumission!$CD269,IF(BD_Soumission!$BY269&gt;0,BD_Soumission!$CC269*BD_Soumission!$CD269,""))</f>
        <v/>
      </c>
      <c r="CF269" s="75"/>
      <c r="CL269" s="125"/>
      <c r="CM269" s="122" t="str">
        <f>IF(BD_Soumission!$CH269&gt;0,BD_Soumission!$CH269*BD_Soumission!$CK269*BD_Soumission!$CL269,IF(BD_Soumission!$CG269&gt;0,BD_Soumission!$CK269*BD_Soumission!$CL269,""))</f>
        <v/>
      </c>
      <c r="CN269" s="75"/>
      <c r="CS269" t="str">
        <f>IF(BD_Soumission!$CO269&gt;0,(BD_Soumission!$CR269-BD_Soumission!$CQ269)*24,"")</f>
        <v/>
      </c>
      <c r="CT269" s="125"/>
      <c r="CU269" s="122">
        <f>IF(BD_Soumission!$CO269&gt;0,IF(BD_Soumission!$CP269&gt;0,BD_Soumission!$CS269*BD_Soumission!$CP269*BD_Soumission!$CT269,BD_Soumission!$CS269*BD_Soumission!$CT269),0)</f>
        <v>0</v>
      </c>
      <c r="CV269" s="75"/>
      <c r="DB269" s="125"/>
      <c r="DC269" s="122" t="str">
        <f>IF(BD_Soumission!$CX269&gt;0,BD_Soumission!$CX269*BD_Soumission!$DA269*BD_Soumission!$DB269,IF(BD_Soumission!$CW269&gt;0,BD_Soumission!$DA269*BD_Soumission!$DB269,""))</f>
        <v/>
      </c>
      <c r="DD269" s="75"/>
      <c r="DI269" t="str">
        <f>IF(BD_Soumission!$DE269&gt;0,(BD_Soumission!$DH269-BD_Soumission!$DG269)*24,"")</f>
        <v/>
      </c>
      <c r="DJ269" s="125"/>
      <c r="DK269" s="122">
        <f>IF(BD_Soumission!$DE269&gt;0,IF(BD_Soumission!$DF269&gt;0,BD_Soumission!$DI269*BD_Soumission!$DF269*BD_Soumission!$DJ269,BD_Soumission!$DI269*BD_Soumission!$DJ269),0)</f>
        <v>0</v>
      </c>
      <c r="DL269" s="75"/>
      <c r="DQ269" t="str">
        <f>IF(BD_Soumission!$DM269&gt;0,(BD_Soumission!$DP269-BD_Soumission!$DO269)*24,"")</f>
        <v/>
      </c>
      <c r="DR269" s="125"/>
      <c r="DS269" s="122" t="str">
        <f>IF(BD_Soumission!$DN269&gt;0,BD_Soumission!$DN269*BD_Soumission!$DQ269*BD_Soumission!$DR269,IF(BD_Soumission!$DM269&gt;0,BD_Soumission!$DQ269*BD_Soumission!$DR269,""))</f>
        <v/>
      </c>
      <c r="DT269" s="75"/>
      <c r="DY269" t="str">
        <f>IF(BD_Soumission!$DU269&gt;0,(BD_Soumission!$DX269-BD_Soumission!$DW269)*24,"")</f>
        <v/>
      </c>
      <c r="DZ269" s="125"/>
      <c r="EA269" s="122">
        <f>IF(BD_Soumission!$DU269&gt;0,IF(BD_Soumission!$DV269&gt;0,BD_Soumission!$DY269*BD_Soumission!$DV269*BD_Soumission!$DZ269,BD_Soumission!$DY269*BD_Soumission!$DZ269),0)</f>
        <v>0</v>
      </c>
      <c r="EI269" s="122">
        <f>BD_Soumission!$EH269*BD_Soumission!$EG269</f>
        <v>0</v>
      </c>
      <c r="EM269" s="122">
        <f>BD_Soumission!$EL269*BD_Soumission!$EK269</f>
        <v>0</v>
      </c>
      <c r="EQ269" s="122">
        <f>BD_Soumission!$EP269*BD_Soumission!$EO269</f>
        <v>0</v>
      </c>
      <c r="EW269" s="122">
        <f>BD_Soumission!$EU269*0.09975</f>
        <v>0</v>
      </c>
      <c r="EY269" s="47" t="e">
        <f>VLOOKUP(BD_Soumission!$C269,Tableau12[],9,FALSE)</f>
        <v>#N/A</v>
      </c>
    </row>
    <row r="270" spans="1:156" ht="18.75">
      <c r="A270" s="273"/>
      <c r="B270" s="273"/>
      <c r="C270" s="273"/>
      <c r="D270" s="285"/>
      <c r="E270" s="273"/>
      <c r="F270" s="273" t="e">
        <f>VLOOKUP(BD_Soumission!$C270,Tableau12[],93,FALSE)</f>
        <v>#N/A</v>
      </c>
      <c r="G270" s="273"/>
      <c r="H270" s="273"/>
      <c r="I270" s="273"/>
      <c r="J270" s="273"/>
      <c r="K270" s="273"/>
      <c r="L270" s="273"/>
      <c r="M270" s="273"/>
      <c r="N270" s="273"/>
      <c r="O270" s="273"/>
      <c r="P270" s="273"/>
      <c r="Q270" s="273"/>
      <c r="R270" s="286"/>
      <c r="S270" s="273" t="e">
        <f>VLOOKUP(BD_Soumission!$C270,Tableau12[],3,FALSE)</f>
        <v>#N/A</v>
      </c>
      <c r="T270" s="285"/>
      <c r="U270" s="273"/>
      <c r="V270" s="273"/>
      <c r="W270" s="273"/>
      <c r="X270" s="273"/>
      <c r="Y270" s="273" t="str">
        <f>IF(BD_Soumission!$U270&gt;0,(BD_Soumission!$X270-BD_Soumission!$W270)*24,"")</f>
        <v/>
      </c>
      <c r="Z270" s="264"/>
      <c r="AA270" s="273"/>
      <c r="AB270" s="285"/>
      <c r="AC270" s="273"/>
      <c r="AD270" s="273"/>
      <c r="AE270" s="273"/>
      <c r="AF270" s="273"/>
      <c r="AG270" s="273"/>
      <c r="AH270" s="125"/>
      <c r="AI270" s="273"/>
      <c r="AJ270" s="285"/>
      <c r="AK270" s="273"/>
      <c r="AL270" s="273"/>
      <c r="AM270" s="273"/>
      <c r="AN270" s="273"/>
      <c r="AO270" s="273"/>
      <c r="AP270" s="125"/>
      <c r="AQ270" s="290" t="str">
        <f>IF(BD_Soumission!$AL270&gt;0,BD_Soumission!$AL270*BD_Soumission!$AO270*BD_Soumission!$AP270,IF(BD_Soumission!$AK270&gt;0,BD_Soumission!$AO270*BD_Soumission!$AP270,""))</f>
        <v/>
      </c>
      <c r="AR270" s="285"/>
      <c r="AS270" s="273"/>
      <c r="AT270" s="273"/>
      <c r="AU270" s="273"/>
      <c r="AV270" s="273"/>
      <c r="AW270" s="273"/>
      <c r="AX270" s="125"/>
      <c r="AY270" s="290" t="str">
        <f>IF(BD_Soumission!$AT270&gt;0,BD_Soumission!$AT270*BD_Soumission!$AW270*BD_Soumission!$AX270,IF(BD_Soumission!$AS270&gt;0,BD_Soumission!$AW270*BD_Soumission!$AX270,""))</f>
        <v/>
      </c>
      <c r="AZ270" s="285"/>
      <c r="BA270" s="273"/>
      <c r="BB270" s="273"/>
      <c r="BC270" s="273"/>
      <c r="BD270" s="273"/>
      <c r="BE270" s="273"/>
      <c r="BF270" s="125"/>
      <c r="BG270" s="290" t="str">
        <f>IF(BD_Soumission!$BB270&gt;0,BD_Soumission!$BB270*BD_Soumission!$BE270*BD_Soumission!$BF270,IF(BD_Soumission!$BA270&gt;0,BD_Soumission!$BE270*BD_Soumission!$BF270,""))</f>
        <v/>
      </c>
      <c r="BH270" s="285"/>
      <c r="BI270" s="273"/>
      <c r="BJ270" s="273"/>
      <c r="BK270" s="273"/>
      <c r="BL270" s="273"/>
      <c r="BM270" s="273" t="str">
        <f>IF(BD_Soumission!$BI270&gt;0,(BD_Soumission!$BL270-BD_Soumission!$BK270)*24,"")</f>
        <v/>
      </c>
      <c r="BN270" s="125"/>
      <c r="BO270" s="290">
        <f>IF(BD_Soumission!$BI270&gt;0,IF(BD_Soumission!$BJ270&gt;0,BD_Soumission!$BM270*BD_Soumission!$BJ270*BD_Soumission!$BN270,BD_Soumission!$BM270*BD_Soumission!$BN270),0)</f>
        <v>0</v>
      </c>
      <c r="BP270" s="285"/>
      <c r="BQ270" s="273"/>
      <c r="BR270" s="273"/>
      <c r="BS270" s="273"/>
      <c r="BT270" s="273"/>
      <c r="BU270" s="273"/>
      <c r="BV270" s="125"/>
      <c r="BW270" s="290" t="str">
        <f>IF(BD_Soumission!$BR270&gt;0,BD_Soumission!$BR270*BD_Soumission!$BU270*BD_Soumission!$BV270,IF(BD_Soumission!$BQ270&gt;0,BD_Soumission!$BU270*BD_Soumission!$BV270,""))</f>
        <v/>
      </c>
      <c r="BX270" s="285"/>
      <c r="BY270" s="273"/>
      <c r="BZ270" s="273"/>
      <c r="CA270" s="273"/>
      <c r="CB270" s="273"/>
      <c r="CC270" s="273"/>
      <c r="CD270" s="125"/>
      <c r="CE270" s="290" t="str">
        <f>IF(BD_Soumission!$BZ270&gt;0,BD_Soumission!$BZ270*BD_Soumission!$CC270*BD_Soumission!$CD270,IF(BD_Soumission!$BY270&gt;0,BD_Soumission!$CC270*BD_Soumission!$CD270,""))</f>
        <v/>
      </c>
      <c r="CF270" s="285"/>
      <c r="CG270" s="273"/>
      <c r="CH270" s="273"/>
      <c r="CI270" s="273"/>
      <c r="CJ270" s="273"/>
      <c r="CK270" s="273"/>
      <c r="CL270" s="125"/>
      <c r="CM270" s="290" t="str">
        <f>IF(BD_Soumission!$CH270&gt;0,BD_Soumission!$CH270*BD_Soumission!$CK270*BD_Soumission!$CL270,IF(BD_Soumission!$CG270&gt;0,BD_Soumission!$CK270*BD_Soumission!$CL270,""))</f>
        <v/>
      </c>
      <c r="CN270" s="285"/>
      <c r="CO270" s="273"/>
      <c r="CP270" s="273"/>
      <c r="CQ270" s="273"/>
      <c r="CR270" s="273"/>
      <c r="CS270" s="273" t="str">
        <f>IF(BD_Soumission!$CO270&gt;0,(BD_Soumission!$CR270-BD_Soumission!$CQ270)*24,"")</f>
        <v/>
      </c>
      <c r="CT270" s="125"/>
      <c r="CU270" s="290">
        <f>IF(BD_Soumission!$CO270&gt;0,IF(BD_Soumission!$CP270&gt;0,BD_Soumission!$CS270*BD_Soumission!$CP270*BD_Soumission!$CT270,BD_Soumission!$CS270*BD_Soumission!$CT270),0)</f>
        <v>0</v>
      </c>
      <c r="CV270" s="285"/>
      <c r="CW270" s="273"/>
      <c r="CX270" s="273"/>
      <c r="CY270" s="273"/>
      <c r="CZ270" s="273"/>
      <c r="DA270" s="273"/>
      <c r="DB270" s="125"/>
      <c r="DC270" s="290" t="str">
        <f>IF(BD_Soumission!$CX270&gt;0,BD_Soumission!$CX270*BD_Soumission!$DA270*BD_Soumission!$DB270,IF(BD_Soumission!$CW270&gt;0,BD_Soumission!$DA270*BD_Soumission!$DB270,""))</f>
        <v/>
      </c>
      <c r="DD270" s="285"/>
      <c r="DE270" s="273"/>
      <c r="DF270" s="273"/>
      <c r="DG270" s="273"/>
      <c r="DH270" s="273"/>
      <c r="DI270" s="273" t="str">
        <f>IF(BD_Soumission!$DE270&gt;0,(BD_Soumission!$DH270-BD_Soumission!$DG270)*24,"")</f>
        <v/>
      </c>
      <c r="DJ270" s="125"/>
      <c r="DK270" s="290">
        <f>IF(BD_Soumission!$DE270&gt;0,IF(BD_Soumission!$DF270&gt;0,BD_Soumission!$DI270*BD_Soumission!$DF270*BD_Soumission!$DJ270,BD_Soumission!$DI270*BD_Soumission!$DJ270),0)</f>
        <v>0</v>
      </c>
      <c r="DL270" s="285"/>
      <c r="DM270" s="273"/>
      <c r="DN270" s="273"/>
      <c r="DO270" s="273"/>
      <c r="DP270" s="273"/>
      <c r="DQ270" s="273" t="str">
        <f>IF(BD_Soumission!$DM270&gt;0,(BD_Soumission!$DP270-BD_Soumission!$DO270)*24,"")</f>
        <v/>
      </c>
      <c r="DR270" s="125"/>
      <c r="DS270" s="290" t="str">
        <f>IF(BD_Soumission!$DN270&gt;0,BD_Soumission!$DN270*BD_Soumission!$DQ270*BD_Soumission!$DR270,IF(BD_Soumission!$DM270&gt;0,BD_Soumission!$DQ270*BD_Soumission!$DR270,""))</f>
        <v/>
      </c>
      <c r="DT270" s="285"/>
      <c r="DU270" s="273"/>
      <c r="DV270" s="273"/>
      <c r="DW270" s="273"/>
      <c r="DX270" s="273"/>
      <c r="DY270" s="273" t="str">
        <f>IF(BD_Soumission!$DU270&gt;0,(BD_Soumission!$DX270-BD_Soumission!$DW270)*24,"")</f>
        <v/>
      </c>
      <c r="DZ270" s="125"/>
      <c r="EA270" s="290">
        <f>IF(BD_Soumission!$DU270&gt;0,IF(BD_Soumission!$DV270&gt;0,BD_Soumission!$DY270*BD_Soumission!$DV270*BD_Soumission!$DZ270,BD_Soumission!$DY270*BD_Soumission!$DZ270),0)</f>
        <v>0</v>
      </c>
      <c r="EB270" s="273"/>
      <c r="EC270" s="273"/>
      <c r="ED270" s="273"/>
      <c r="EE270" s="273"/>
      <c r="EF270" s="273"/>
      <c r="EG270" s="273"/>
      <c r="EH270" s="273"/>
      <c r="EI270" s="290">
        <f>BD_Soumission!$EH270*BD_Soumission!$EG270</f>
        <v>0</v>
      </c>
      <c r="EJ270" s="273"/>
      <c r="EK270" s="273"/>
      <c r="EL270" s="273"/>
      <c r="EM270" s="290">
        <f>BD_Soumission!$EL270*BD_Soumission!$EK270</f>
        <v>0</v>
      </c>
      <c r="EN270" s="273"/>
      <c r="EO270" s="273"/>
      <c r="EP270" s="273"/>
      <c r="EQ270" s="290">
        <f>BD_Soumission!$EP270*BD_Soumission!$EO270</f>
        <v>0</v>
      </c>
      <c r="ER270" s="273"/>
      <c r="ES270" s="273"/>
      <c r="ET270" s="273"/>
      <c r="EU270" s="273"/>
      <c r="EV270" s="273"/>
      <c r="EW270" s="290">
        <f>BD_Soumission!$EU270*0.09975</f>
        <v>0</v>
      </c>
      <c r="EX270" s="273"/>
      <c r="EY270" s="292" t="e">
        <f>VLOOKUP(BD_Soumission!$C270,Tableau12[],9,FALSE)</f>
        <v>#N/A</v>
      </c>
      <c r="EZ270" s="273"/>
    </row>
    <row r="271" spans="1:156" ht="18.75">
      <c r="D271" s="75"/>
      <c r="F271" t="e">
        <f>VLOOKUP(BD_Soumission!$C271,Tableau12[],93,FALSE)</f>
        <v>#N/A</v>
      </c>
      <c r="Q271"/>
      <c r="R271" s="30"/>
      <c r="S271" t="e">
        <f>VLOOKUP(BD_Soumission!$C271,Tableau12[],3,FALSE)</f>
        <v>#N/A</v>
      </c>
      <c r="T271" s="75"/>
      <c r="Y271" t="str">
        <f>IF(BD_Soumission!$U271&gt;0,(BD_Soumission!$X271-BD_Soumission!$W271)*24,"")</f>
        <v/>
      </c>
      <c r="Z271" s="264"/>
      <c r="AB271" s="75"/>
      <c r="AH271" s="125"/>
      <c r="AJ271" s="75"/>
      <c r="AP271" s="125"/>
      <c r="AQ271" s="122" t="str">
        <f>IF(BD_Soumission!$AL271&gt;0,BD_Soumission!$AL271*BD_Soumission!$AO271*BD_Soumission!$AP271,IF(BD_Soumission!$AK271&gt;0,BD_Soumission!$AO271*BD_Soumission!$AP271,""))</f>
        <v/>
      </c>
      <c r="AR271" s="75"/>
      <c r="AX271" s="125"/>
      <c r="AY271" s="122" t="str">
        <f>IF(BD_Soumission!$AT271&gt;0,BD_Soumission!$AT271*BD_Soumission!$AW271*BD_Soumission!$AX271,IF(BD_Soumission!$AS271&gt;0,BD_Soumission!$AW271*BD_Soumission!$AX271,""))</f>
        <v/>
      </c>
      <c r="AZ271" s="75"/>
      <c r="BF271" s="125"/>
      <c r="BG271" s="122" t="str">
        <f>IF(BD_Soumission!$BB271&gt;0,BD_Soumission!$BB271*BD_Soumission!$BE271*BD_Soumission!$BF271,IF(BD_Soumission!$BA271&gt;0,BD_Soumission!$BE271*BD_Soumission!$BF271,""))</f>
        <v/>
      </c>
      <c r="BH271" s="75"/>
      <c r="BM271" t="str">
        <f>IF(BD_Soumission!$BI271&gt;0,(BD_Soumission!$BL271-BD_Soumission!$BK271)*24,"")</f>
        <v/>
      </c>
      <c r="BN271" s="125"/>
      <c r="BO271" s="122">
        <f>IF(BD_Soumission!$BI271&gt;0,IF(BD_Soumission!$BJ271&gt;0,BD_Soumission!$BM271*BD_Soumission!$BJ271*BD_Soumission!$BN271,BD_Soumission!$BM271*BD_Soumission!$BN271),0)</f>
        <v>0</v>
      </c>
      <c r="BP271" s="75"/>
      <c r="BV271" s="125"/>
      <c r="BW271" s="122" t="str">
        <f>IF(BD_Soumission!$BR271&gt;0,BD_Soumission!$BR271*BD_Soumission!$BU271*BD_Soumission!$BV271,IF(BD_Soumission!$BQ271&gt;0,BD_Soumission!$BU271*BD_Soumission!$BV271,""))</f>
        <v/>
      </c>
      <c r="BX271" s="75"/>
      <c r="CD271" s="125"/>
      <c r="CE271" s="122" t="str">
        <f>IF(BD_Soumission!$BZ271&gt;0,BD_Soumission!$BZ271*BD_Soumission!$CC271*BD_Soumission!$CD271,IF(BD_Soumission!$BY271&gt;0,BD_Soumission!$CC271*BD_Soumission!$CD271,""))</f>
        <v/>
      </c>
      <c r="CF271" s="75"/>
      <c r="CL271" s="125"/>
      <c r="CM271" s="122" t="str">
        <f>IF(BD_Soumission!$CH271&gt;0,BD_Soumission!$CH271*BD_Soumission!$CK271*BD_Soumission!$CL271,IF(BD_Soumission!$CG271&gt;0,BD_Soumission!$CK271*BD_Soumission!$CL271,""))</f>
        <v/>
      </c>
      <c r="CN271" s="75"/>
      <c r="CS271" t="str">
        <f>IF(BD_Soumission!$CO271&gt;0,(BD_Soumission!$CR271-BD_Soumission!$CQ271)*24,"")</f>
        <v/>
      </c>
      <c r="CT271" s="125"/>
      <c r="CU271" s="122">
        <f>IF(BD_Soumission!$CO271&gt;0,IF(BD_Soumission!$CP271&gt;0,BD_Soumission!$CS271*BD_Soumission!$CP271*BD_Soumission!$CT271,BD_Soumission!$CS271*BD_Soumission!$CT271),0)</f>
        <v>0</v>
      </c>
      <c r="CV271" s="75"/>
      <c r="DB271" s="125"/>
      <c r="DC271" s="122" t="str">
        <f>IF(BD_Soumission!$CX271&gt;0,BD_Soumission!$CX271*BD_Soumission!$DA271*BD_Soumission!$DB271,IF(BD_Soumission!$CW271&gt;0,BD_Soumission!$DA271*BD_Soumission!$DB271,""))</f>
        <v/>
      </c>
      <c r="DD271" s="75"/>
      <c r="DI271" t="str">
        <f>IF(BD_Soumission!$DE271&gt;0,(BD_Soumission!$DH271-BD_Soumission!$DG271)*24,"")</f>
        <v/>
      </c>
      <c r="DJ271" s="125"/>
      <c r="DK271" s="122">
        <f>IF(BD_Soumission!$DE271&gt;0,IF(BD_Soumission!$DF271&gt;0,BD_Soumission!$DI271*BD_Soumission!$DF271*BD_Soumission!$DJ271,BD_Soumission!$DI271*BD_Soumission!$DJ271),0)</f>
        <v>0</v>
      </c>
      <c r="DL271" s="75"/>
      <c r="DQ271" t="str">
        <f>IF(BD_Soumission!$DM271&gt;0,(BD_Soumission!$DP271-BD_Soumission!$DO271)*24,"")</f>
        <v/>
      </c>
      <c r="DR271" s="125"/>
      <c r="DS271" s="122" t="str">
        <f>IF(BD_Soumission!$DN271&gt;0,BD_Soumission!$DN271*BD_Soumission!$DQ271*BD_Soumission!$DR271,IF(BD_Soumission!$DM271&gt;0,BD_Soumission!$DQ271*BD_Soumission!$DR271,""))</f>
        <v/>
      </c>
      <c r="DT271" s="75"/>
      <c r="DY271" t="str">
        <f>IF(BD_Soumission!$DU271&gt;0,(BD_Soumission!$DX271-BD_Soumission!$DW271)*24,"")</f>
        <v/>
      </c>
      <c r="DZ271" s="125"/>
      <c r="EA271" s="122">
        <f>IF(BD_Soumission!$DU271&gt;0,IF(BD_Soumission!$DV271&gt;0,BD_Soumission!$DY271*BD_Soumission!$DV271*BD_Soumission!$DZ271,BD_Soumission!$DY271*BD_Soumission!$DZ271),0)</f>
        <v>0</v>
      </c>
      <c r="EI271" s="122">
        <f>BD_Soumission!$EH271*BD_Soumission!$EG271</f>
        <v>0</v>
      </c>
      <c r="EM271" s="122">
        <f>BD_Soumission!$EL271*BD_Soumission!$EK271</f>
        <v>0</v>
      </c>
      <c r="EQ271" s="122">
        <f>BD_Soumission!$EP271*BD_Soumission!$EO271</f>
        <v>0</v>
      </c>
      <c r="EW271" s="122">
        <f>BD_Soumission!$EU271*0.09975</f>
        <v>0</v>
      </c>
      <c r="EY271" s="47" t="e">
        <f>VLOOKUP(BD_Soumission!$C271,Tableau12[],9,FALSE)</f>
        <v>#N/A</v>
      </c>
    </row>
    <row r="272" spans="1:156" ht="18.75">
      <c r="A272" s="273"/>
      <c r="B272" s="273"/>
      <c r="C272" s="273"/>
      <c r="D272" s="285"/>
      <c r="E272" s="273"/>
      <c r="F272" s="273" t="e">
        <f>VLOOKUP(BD_Soumission!$C272,Tableau12[],93,FALSE)</f>
        <v>#N/A</v>
      </c>
      <c r="G272" s="273"/>
      <c r="H272" s="273"/>
      <c r="I272" s="273"/>
      <c r="J272" s="273"/>
      <c r="K272" s="273"/>
      <c r="L272" s="273"/>
      <c r="M272" s="273"/>
      <c r="N272" s="273"/>
      <c r="O272" s="273"/>
      <c r="P272" s="273"/>
      <c r="Q272" s="273"/>
      <c r="R272" s="286"/>
      <c r="S272" s="273" t="e">
        <f>VLOOKUP(BD_Soumission!$C272,Tableau12[],3,FALSE)</f>
        <v>#N/A</v>
      </c>
      <c r="T272" s="285"/>
      <c r="U272" s="273"/>
      <c r="V272" s="273"/>
      <c r="W272" s="273"/>
      <c r="X272" s="273"/>
      <c r="Y272" s="273" t="str">
        <f>IF(BD_Soumission!$U272&gt;0,(BD_Soumission!$X272-BD_Soumission!$W272)*24,"")</f>
        <v/>
      </c>
      <c r="Z272" s="264"/>
      <c r="AA272" s="273"/>
      <c r="AB272" s="285"/>
      <c r="AC272" s="273"/>
      <c r="AD272" s="273"/>
      <c r="AE272" s="273"/>
      <c r="AF272" s="273"/>
      <c r="AG272" s="273"/>
      <c r="AH272" s="125"/>
      <c r="AI272" s="273"/>
      <c r="AJ272" s="285"/>
      <c r="AK272" s="273"/>
      <c r="AL272" s="273"/>
      <c r="AM272" s="273"/>
      <c r="AN272" s="273"/>
      <c r="AO272" s="273"/>
      <c r="AP272" s="125"/>
      <c r="AQ272" s="290" t="str">
        <f>IF(BD_Soumission!$AL272&gt;0,BD_Soumission!$AL272*BD_Soumission!$AO272*BD_Soumission!$AP272,IF(BD_Soumission!$AK272&gt;0,BD_Soumission!$AO272*BD_Soumission!$AP272,""))</f>
        <v/>
      </c>
      <c r="AR272" s="285"/>
      <c r="AS272" s="273"/>
      <c r="AT272" s="273"/>
      <c r="AU272" s="273"/>
      <c r="AV272" s="273"/>
      <c r="AW272" s="273"/>
      <c r="AX272" s="125"/>
      <c r="AY272" s="290" t="str">
        <f>IF(BD_Soumission!$AT272&gt;0,BD_Soumission!$AT272*BD_Soumission!$AW272*BD_Soumission!$AX272,IF(BD_Soumission!$AS272&gt;0,BD_Soumission!$AW272*BD_Soumission!$AX272,""))</f>
        <v/>
      </c>
      <c r="AZ272" s="285"/>
      <c r="BA272" s="273"/>
      <c r="BB272" s="273"/>
      <c r="BC272" s="273"/>
      <c r="BD272" s="273"/>
      <c r="BE272" s="273"/>
      <c r="BF272" s="125"/>
      <c r="BG272" s="290" t="str">
        <f>IF(BD_Soumission!$BB272&gt;0,BD_Soumission!$BB272*BD_Soumission!$BE272*BD_Soumission!$BF272,IF(BD_Soumission!$BA272&gt;0,BD_Soumission!$BE272*BD_Soumission!$BF272,""))</f>
        <v/>
      </c>
      <c r="BH272" s="285"/>
      <c r="BI272" s="273"/>
      <c r="BJ272" s="273"/>
      <c r="BK272" s="273"/>
      <c r="BL272" s="273"/>
      <c r="BM272" s="273" t="str">
        <f>IF(BD_Soumission!$BI272&gt;0,(BD_Soumission!$BL272-BD_Soumission!$BK272)*24,"")</f>
        <v/>
      </c>
      <c r="BN272" s="125"/>
      <c r="BO272" s="290">
        <f>IF(BD_Soumission!$BI272&gt;0,IF(BD_Soumission!$BJ272&gt;0,BD_Soumission!$BM272*BD_Soumission!$BJ272*BD_Soumission!$BN272,BD_Soumission!$BM272*BD_Soumission!$BN272),0)</f>
        <v>0</v>
      </c>
      <c r="BP272" s="285"/>
      <c r="BQ272" s="273"/>
      <c r="BR272" s="273"/>
      <c r="BS272" s="273"/>
      <c r="BT272" s="273"/>
      <c r="BU272" s="273"/>
      <c r="BV272" s="125"/>
      <c r="BW272" s="290" t="str">
        <f>IF(BD_Soumission!$BR272&gt;0,BD_Soumission!$BR272*BD_Soumission!$BU272*BD_Soumission!$BV272,IF(BD_Soumission!$BQ272&gt;0,BD_Soumission!$BU272*BD_Soumission!$BV272,""))</f>
        <v/>
      </c>
      <c r="BX272" s="285"/>
      <c r="BY272" s="273"/>
      <c r="BZ272" s="273"/>
      <c r="CA272" s="273"/>
      <c r="CB272" s="273"/>
      <c r="CC272" s="273"/>
      <c r="CD272" s="125"/>
      <c r="CE272" s="290" t="str">
        <f>IF(BD_Soumission!$BZ272&gt;0,BD_Soumission!$BZ272*BD_Soumission!$CC272*BD_Soumission!$CD272,IF(BD_Soumission!$BY272&gt;0,BD_Soumission!$CC272*BD_Soumission!$CD272,""))</f>
        <v/>
      </c>
      <c r="CF272" s="285"/>
      <c r="CG272" s="273"/>
      <c r="CH272" s="273"/>
      <c r="CI272" s="273"/>
      <c r="CJ272" s="273"/>
      <c r="CK272" s="273"/>
      <c r="CL272" s="125"/>
      <c r="CM272" s="290" t="str">
        <f>IF(BD_Soumission!$CH272&gt;0,BD_Soumission!$CH272*BD_Soumission!$CK272*BD_Soumission!$CL272,IF(BD_Soumission!$CG272&gt;0,BD_Soumission!$CK272*BD_Soumission!$CL272,""))</f>
        <v/>
      </c>
      <c r="CN272" s="285"/>
      <c r="CO272" s="273"/>
      <c r="CP272" s="273"/>
      <c r="CQ272" s="273"/>
      <c r="CR272" s="273"/>
      <c r="CS272" s="273" t="str">
        <f>IF(BD_Soumission!$CO272&gt;0,(BD_Soumission!$CR272-BD_Soumission!$CQ272)*24,"")</f>
        <v/>
      </c>
      <c r="CT272" s="125"/>
      <c r="CU272" s="290">
        <f>IF(BD_Soumission!$CO272&gt;0,IF(BD_Soumission!$CP272&gt;0,BD_Soumission!$CS272*BD_Soumission!$CP272*BD_Soumission!$CT272,BD_Soumission!$CS272*BD_Soumission!$CT272),0)</f>
        <v>0</v>
      </c>
      <c r="CV272" s="285"/>
      <c r="CW272" s="273"/>
      <c r="CX272" s="273"/>
      <c r="CY272" s="273"/>
      <c r="CZ272" s="273"/>
      <c r="DA272" s="273"/>
      <c r="DB272" s="125"/>
      <c r="DC272" s="290" t="str">
        <f>IF(BD_Soumission!$CX272&gt;0,BD_Soumission!$CX272*BD_Soumission!$DA272*BD_Soumission!$DB272,IF(BD_Soumission!$CW272&gt;0,BD_Soumission!$DA272*BD_Soumission!$DB272,""))</f>
        <v/>
      </c>
      <c r="DD272" s="285"/>
      <c r="DE272" s="273"/>
      <c r="DF272" s="273"/>
      <c r="DG272" s="273"/>
      <c r="DH272" s="273"/>
      <c r="DI272" s="273" t="str">
        <f>IF(BD_Soumission!$DE272&gt;0,(BD_Soumission!$DH272-BD_Soumission!$DG272)*24,"")</f>
        <v/>
      </c>
      <c r="DJ272" s="125"/>
      <c r="DK272" s="290">
        <f>IF(BD_Soumission!$DE272&gt;0,IF(BD_Soumission!$DF272&gt;0,BD_Soumission!$DI272*BD_Soumission!$DF272*BD_Soumission!$DJ272,BD_Soumission!$DI272*BD_Soumission!$DJ272),0)</f>
        <v>0</v>
      </c>
      <c r="DL272" s="285"/>
      <c r="DM272" s="273"/>
      <c r="DN272" s="273"/>
      <c r="DO272" s="273"/>
      <c r="DP272" s="273"/>
      <c r="DQ272" s="273" t="str">
        <f>IF(BD_Soumission!$DM272&gt;0,(BD_Soumission!$DP272-BD_Soumission!$DO272)*24,"")</f>
        <v/>
      </c>
      <c r="DR272" s="125"/>
      <c r="DS272" s="290" t="str">
        <f>IF(BD_Soumission!$DN272&gt;0,BD_Soumission!$DN272*BD_Soumission!$DQ272*BD_Soumission!$DR272,IF(BD_Soumission!$DM272&gt;0,BD_Soumission!$DQ272*BD_Soumission!$DR272,""))</f>
        <v/>
      </c>
      <c r="DT272" s="285"/>
      <c r="DU272" s="273"/>
      <c r="DV272" s="273"/>
      <c r="DW272" s="273"/>
      <c r="DX272" s="273"/>
      <c r="DY272" s="273" t="str">
        <f>IF(BD_Soumission!$DU272&gt;0,(BD_Soumission!$DX272-BD_Soumission!$DW272)*24,"")</f>
        <v/>
      </c>
      <c r="DZ272" s="125"/>
      <c r="EA272" s="290">
        <f>IF(BD_Soumission!$DU272&gt;0,IF(BD_Soumission!$DV272&gt;0,BD_Soumission!$DY272*BD_Soumission!$DV272*BD_Soumission!$DZ272,BD_Soumission!$DY272*BD_Soumission!$DZ272),0)</f>
        <v>0</v>
      </c>
      <c r="EB272" s="273"/>
      <c r="EC272" s="273"/>
      <c r="ED272" s="273"/>
      <c r="EE272" s="273"/>
      <c r="EF272" s="273"/>
      <c r="EG272" s="273"/>
      <c r="EH272" s="273"/>
      <c r="EI272" s="290">
        <f>BD_Soumission!$EH272*BD_Soumission!$EG272</f>
        <v>0</v>
      </c>
      <c r="EJ272" s="273"/>
      <c r="EK272" s="273"/>
      <c r="EL272" s="273"/>
      <c r="EM272" s="290">
        <f>BD_Soumission!$EL272*BD_Soumission!$EK272</f>
        <v>0</v>
      </c>
      <c r="EN272" s="273"/>
      <c r="EO272" s="273"/>
      <c r="EP272" s="273"/>
      <c r="EQ272" s="290">
        <f>BD_Soumission!$EP272*BD_Soumission!$EO272</f>
        <v>0</v>
      </c>
      <c r="ER272" s="273"/>
      <c r="ES272" s="273"/>
      <c r="ET272" s="273"/>
      <c r="EU272" s="273"/>
      <c r="EV272" s="273"/>
      <c r="EW272" s="290">
        <f>BD_Soumission!$EU272*0.09975</f>
        <v>0</v>
      </c>
      <c r="EX272" s="273"/>
      <c r="EY272" s="292" t="e">
        <f>VLOOKUP(BD_Soumission!$C272,Tableau12[],9,FALSE)</f>
        <v>#N/A</v>
      </c>
      <c r="EZ272" s="273"/>
    </row>
    <row r="273" spans="1:156" ht="18.75">
      <c r="D273" s="75"/>
      <c r="F273" t="e">
        <f>VLOOKUP(BD_Soumission!$C273,Tableau12[],93,FALSE)</f>
        <v>#N/A</v>
      </c>
      <c r="Q273"/>
      <c r="R273" s="30"/>
      <c r="S273" t="e">
        <f>VLOOKUP(BD_Soumission!$C273,Tableau12[],3,FALSE)</f>
        <v>#N/A</v>
      </c>
      <c r="T273" s="75"/>
      <c r="Y273" t="str">
        <f>IF(BD_Soumission!$U273&gt;0,(BD_Soumission!$X273-BD_Soumission!$W273)*24,"")</f>
        <v/>
      </c>
      <c r="Z273" s="264"/>
      <c r="AB273" s="75"/>
      <c r="AH273" s="125"/>
      <c r="AJ273" s="75"/>
      <c r="AP273" s="125"/>
      <c r="AQ273" s="122" t="str">
        <f>IF(BD_Soumission!$AL273&gt;0,BD_Soumission!$AL273*BD_Soumission!$AO273*BD_Soumission!$AP273,IF(BD_Soumission!$AK273&gt;0,BD_Soumission!$AO273*BD_Soumission!$AP273,""))</f>
        <v/>
      </c>
      <c r="AR273" s="75"/>
      <c r="AX273" s="125"/>
      <c r="AY273" s="122" t="str">
        <f>IF(BD_Soumission!$AT273&gt;0,BD_Soumission!$AT273*BD_Soumission!$AW273*BD_Soumission!$AX273,IF(BD_Soumission!$AS273&gt;0,BD_Soumission!$AW273*BD_Soumission!$AX273,""))</f>
        <v/>
      </c>
      <c r="AZ273" s="75"/>
      <c r="BF273" s="125"/>
      <c r="BG273" s="122" t="str">
        <f>IF(BD_Soumission!$BB273&gt;0,BD_Soumission!$BB273*BD_Soumission!$BE273*BD_Soumission!$BF273,IF(BD_Soumission!$BA273&gt;0,BD_Soumission!$BE273*BD_Soumission!$BF273,""))</f>
        <v/>
      </c>
      <c r="BH273" s="75"/>
      <c r="BM273" t="str">
        <f>IF(BD_Soumission!$BI273&gt;0,(BD_Soumission!$BL273-BD_Soumission!$BK273)*24,"")</f>
        <v/>
      </c>
      <c r="BN273" s="125"/>
      <c r="BO273" s="122">
        <f>IF(BD_Soumission!$BI273&gt;0,IF(BD_Soumission!$BJ273&gt;0,BD_Soumission!$BM273*BD_Soumission!$BJ273*BD_Soumission!$BN273,BD_Soumission!$BM273*BD_Soumission!$BN273),0)</f>
        <v>0</v>
      </c>
      <c r="BP273" s="75"/>
      <c r="BV273" s="125"/>
      <c r="BW273" s="122" t="str">
        <f>IF(BD_Soumission!$BR273&gt;0,BD_Soumission!$BR273*BD_Soumission!$BU273*BD_Soumission!$BV273,IF(BD_Soumission!$BQ273&gt;0,BD_Soumission!$BU273*BD_Soumission!$BV273,""))</f>
        <v/>
      </c>
      <c r="BX273" s="75"/>
      <c r="CD273" s="125"/>
      <c r="CE273" s="122" t="str">
        <f>IF(BD_Soumission!$BZ273&gt;0,BD_Soumission!$BZ273*BD_Soumission!$CC273*BD_Soumission!$CD273,IF(BD_Soumission!$BY273&gt;0,BD_Soumission!$CC273*BD_Soumission!$CD273,""))</f>
        <v/>
      </c>
      <c r="CF273" s="75"/>
      <c r="CL273" s="125"/>
      <c r="CM273" s="122" t="str">
        <f>IF(BD_Soumission!$CH273&gt;0,BD_Soumission!$CH273*BD_Soumission!$CK273*BD_Soumission!$CL273,IF(BD_Soumission!$CG273&gt;0,BD_Soumission!$CK273*BD_Soumission!$CL273,""))</f>
        <v/>
      </c>
      <c r="CN273" s="75"/>
      <c r="CS273" t="str">
        <f>IF(BD_Soumission!$CO273&gt;0,(BD_Soumission!$CR273-BD_Soumission!$CQ273)*24,"")</f>
        <v/>
      </c>
      <c r="CT273" s="125"/>
      <c r="CU273" s="122">
        <f>IF(BD_Soumission!$CO273&gt;0,IF(BD_Soumission!$CP273&gt;0,BD_Soumission!$CS273*BD_Soumission!$CP273*BD_Soumission!$CT273,BD_Soumission!$CS273*BD_Soumission!$CT273),0)</f>
        <v>0</v>
      </c>
      <c r="CV273" s="75"/>
      <c r="DB273" s="125"/>
      <c r="DC273" s="122" t="str">
        <f>IF(BD_Soumission!$CX273&gt;0,BD_Soumission!$CX273*BD_Soumission!$DA273*BD_Soumission!$DB273,IF(BD_Soumission!$CW273&gt;0,BD_Soumission!$DA273*BD_Soumission!$DB273,""))</f>
        <v/>
      </c>
      <c r="DD273" s="75"/>
      <c r="DI273" t="str">
        <f>IF(BD_Soumission!$DE273&gt;0,(BD_Soumission!$DH273-BD_Soumission!$DG273)*24,"")</f>
        <v/>
      </c>
      <c r="DJ273" s="125"/>
      <c r="DK273" s="122">
        <f>IF(BD_Soumission!$DE273&gt;0,IF(BD_Soumission!$DF273&gt;0,BD_Soumission!$DI273*BD_Soumission!$DF273*BD_Soumission!$DJ273,BD_Soumission!$DI273*BD_Soumission!$DJ273),0)</f>
        <v>0</v>
      </c>
      <c r="DL273" s="75"/>
      <c r="DQ273" t="str">
        <f>IF(BD_Soumission!$DM273&gt;0,(BD_Soumission!$DP273-BD_Soumission!$DO273)*24,"")</f>
        <v/>
      </c>
      <c r="DR273" s="125"/>
      <c r="DS273" s="122" t="str">
        <f>IF(BD_Soumission!$DN273&gt;0,BD_Soumission!$DN273*BD_Soumission!$DQ273*BD_Soumission!$DR273,IF(BD_Soumission!$DM273&gt;0,BD_Soumission!$DQ273*BD_Soumission!$DR273,""))</f>
        <v/>
      </c>
      <c r="DT273" s="75"/>
      <c r="DY273" t="str">
        <f>IF(BD_Soumission!$DU273&gt;0,(BD_Soumission!$DX273-BD_Soumission!$DW273)*24,"")</f>
        <v/>
      </c>
      <c r="DZ273" s="125"/>
      <c r="EA273" s="122">
        <f>IF(BD_Soumission!$DU273&gt;0,IF(BD_Soumission!$DV273&gt;0,BD_Soumission!$DY273*BD_Soumission!$DV273*BD_Soumission!$DZ273,BD_Soumission!$DY273*BD_Soumission!$DZ273),0)</f>
        <v>0</v>
      </c>
      <c r="EI273" s="122">
        <f>BD_Soumission!$EH273*BD_Soumission!$EG273</f>
        <v>0</v>
      </c>
      <c r="EM273" s="122">
        <f>BD_Soumission!$EL273*BD_Soumission!$EK273</f>
        <v>0</v>
      </c>
      <c r="EQ273" s="122">
        <f>BD_Soumission!$EP273*BD_Soumission!$EO273</f>
        <v>0</v>
      </c>
      <c r="EW273" s="122">
        <f>BD_Soumission!$EU273*0.09975</f>
        <v>0</v>
      </c>
      <c r="EY273" s="47" t="e">
        <f>VLOOKUP(BD_Soumission!$C273,Tableau12[],9,FALSE)</f>
        <v>#N/A</v>
      </c>
    </row>
    <row r="274" spans="1:156" ht="18.75">
      <c r="A274" s="273"/>
      <c r="B274" s="273"/>
      <c r="C274" s="273"/>
      <c r="D274" s="285"/>
      <c r="E274" s="273"/>
      <c r="F274" s="273" t="e">
        <f>VLOOKUP(BD_Soumission!$C274,Tableau12[],93,FALSE)</f>
        <v>#N/A</v>
      </c>
      <c r="G274" s="273"/>
      <c r="H274" s="273"/>
      <c r="I274" s="273"/>
      <c r="J274" s="273"/>
      <c r="K274" s="273"/>
      <c r="L274" s="273"/>
      <c r="M274" s="273"/>
      <c r="N274" s="273"/>
      <c r="O274" s="273"/>
      <c r="P274" s="273"/>
      <c r="Q274" s="273"/>
      <c r="R274" s="286"/>
      <c r="S274" s="273" t="e">
        <f>VLOOKUP(BD_Soumission!$C274,Tableau12[],3,FALSE)</f>
        <v>#N/A</v>
      </c>
      <c r="T274" s="285"/>
      <c r="U274" s="273"/>
      <c r="V274" s="273"/>
      <c r="W274" s="273"/>
      <c r="X274" s="273"/>
      <c r="Y274" s="273" t="str">
        <f>IF(BD_Soumission!$U274&gt;0,(BD_Soumission!$X274-BD_Soumission!$W274)*24,"")</f>
        <v/>
      </c>
      <c r="Z274" s="264"/>
      <c r="AA274" s="273"/>
      <c r="AB274" s="285"/>
      <c r="AC274" s="273"/>
      <c r="AD274" s="273"/>
      <c r="AE274" s="273"/>
      <c r="AF274" s="273"/>
      <c r="AG274" s="273"/>
      <c r="AH274" s="125"/>
      <c r="AI274" s="273"/>
      <c r="AJ274" s="285"/>
      <c r="AK274" s="273"/>
      <c r="AL274" s="273"/>
      <c r="AM274" s="273"/>
      <c r="AN274" s="273"/>
      <c r="AO274" s="273"/>
      <c r="AP274" s="125"/>
      <c r="AQ274" s="290" t="str">
        <f>IF(BD_Soumission!$AL274&gt;0,BD_Soumission!$AL274*BD_Soumission!$AO274*BD_Soumission!$AP274,IF(BD_Soumission!$AK274&gt;0,BD_Soumission!$AO274*BD_Soumission!$AP274,""))</f>
        <v/>
      </c>
      <c r="AR274" s="285"/>
      <c r="AS274" s="273"/>
      <c r="AT274" s="273"/>
      <c r="AU274" s="273"/>
      <c r="AV274" s="273"/>
      <c r="AW274" s="273"/>
      <c r="AX274" s="125"/>
      <c r="AY274" s="290" t="str">
        <f>IF(BD_Soumission!$AT274&gt;0,BD_Soumission!$AT274*BD_Soumission!$AW274*BD_Soumission!$AX274,IF(BD_Soumission!$AS274&gt;0,BD_Soumission!$AW274*BD_Soumission!$AX274,""))</f>
        <v/>
      </c>
      <c r="AZ274" s="285"/>
      <c r="BA274" s="273"/>
      <c r="BB274" s="273"/>
      <c r="BC274" s="273"/>
      <c r="BD274" s="273"/>
      <c r="BE274" s="273"/>
      <c r="BF274" s="125"/>
      <c r="BG274" s="290" t="str">
        <f>IF(BD_Soumission!$BB274&gt;0,BD_Soumission!$BB274*BD_Soumission!$BE274*BD_Soumission!$BF274,IF(BD_Soumission!$BA274&gt;0,BD_Soumission!$BE274*BD_Soumission!$BF274,""))</f>
        <v/>
      </c>
      <c r="BH274" s="285"/>
      <c r="BI274" s="273"/>
      <c r="BJ274" s="273"/>
      <c r="BK274" s="273"/>
      <c r="BL274" s="273"/>
      <c r="BM274" s="273" t="str">
        <f>IF(BD_Soumission!$BI274&gt;0,(BD_Soumission!$BL274-BD_Soumission!$BK274)*24,"")</f>
        <v/>
      </c>
      <c r="BN274" s="125"/>
      <c r="BO274" s="290">
        <f>IF(BD_Soumission!$BI274&gt;0,IF(BD_Soumission!$BJ274&gt;0,BD_Soumission!$BM274*BD_Soumission!$BJ274*BD_Soumission!$BN274,BD_Soumission!$BM274*BD_Soumission!$BN274),0)</f>
        <v>0</v>
      </c>
      <c r="BP274" s="285"/>
      <c r="BQ274" s="273"/>
      <c r="BR274" s="273"/>
      <c r="BS274" s="273"/>
      <c r="BT274" s="273"/>
      <c r="BU274" s="273"/>
      <c r="BV274" s="125"/>
      <c r="BW274" s="290" t="str">
        <f>IF(BD_Soumission!$BR274&gt;0,BD_Soumission!$BR274*BD_Soumission!$BU274*BD_Soumission!$BV274,IF(BD_Soumission!$BQ274&gt;0,BD_Soumission!$BU274*BD_Soumission!$BV274,""))</f>
        <v/>
      </c>
      <c r="BX274" s="285"/>
      <c r="BY274" s="273"/>
      <c r="BZ274" s="273"/>
      <c r="CA274" s="273"/>
      <c r="CB274" s="273"/>
      <c r="CC274" s="273"/>
      <c r="CD274" s="125"/>
      <c r="CE274" s="290" t="str">
        <f>IF(BD_Soumission!$BZ274&gt;0,BD_Soumission!$BZ274*BD_Soumission!$CC274*BD_Soumission!$CD274,IF(BD_Soumission!$BY274&gt;0,BD_Soumission!$CC274*BD_Soumission!$CD274,""))</f>
        <v/>
      </c>
      <c r="CF274" s="285"/>
      <c r="CG274" s="273"/>
      <c r="CH274" s="273"/>
      <c r="CI274" s="273"/>
      <c r="CJ274" s="273"/>
      <c r="CK274" s="273"/>
      <c r="CL274" s="125"/>
      <c r="CM274" s="290" t="str">
        <f>IF(BD_Soumission!$CH274&gt;0,BD_Soumission!$CH274*BD_Soumission!$CK274*BD_Soumission!$CL274,IF(BD_Soumission!$CG274&gt;0,BD_Soumission!$CK274*BD_Soumission!$CL274,""))</f>
        <v/>
      </c>
      <c r="CN274" s="285"/>
      <c r="CO274" s="273"/>
      <c r="CP274" s="273"/>
      <c r="CQ274" s="273"/>
      <c r="CR274" s="273"/>
      <c r="CS274" s="273" t="str">
        <f>IF(BD_Soumission!$CO274&gt;0,(BD_Soumission!$CR274-BD_Soumission!$CQ274)*24,"")</f>
        <v/>
      </c>
      <c r="CT274" s="125"/>
      <c r="CU274" s="290">
        <f>IF(BD_Soumission!$CO274&gt;0,IF(BD_Soumission!$CP274&gt;0,BD_Soumission!$CS274*BD_Soumission!$CP274*BD_Soumission!$CT274,BD_Soumission!$CS274*BD_Soumission!$CT274),0)</f>
        <v>0</v>
      </c>
      <c r="CV274" s="285"/>
      <c r="CW274" s="273"/>
      <c r="CX274" s="273"/>
      <c r="CY274" s="273"/>
      <c r="CZ274" s="273"/>
      <c r="DA274" s="273"/>
      <c r="DB274" s="125"/>
      <c r="DC274" s="290" t="str">
        <f>IF(BD_Soumission!$CX274&gt;0,BD_Soumission!$CX274*BD_Soumission!$DA274*BD_Soumission!$DB274,IF(BD_Soumission!$CW274&gt;0,BD_Soumission!$DA274*BD_Soumission!$DB274,""))</f>
        <v/>
      </c>
      <c r="DD274" s="285"/>
      <c r="DE274" s="273"/>
      <c r="DF274" s="273"/>
      <c r="DG274" s="273"/>
      <c r="DH274" s="273"/>
      <c r="DI274" s="273" t="str">
        <f>IF(BD_Soumission!$DE274&gt;0,(BD_Soumission!$DH274-BD_Soumission!$DG274)*24,"")</f>
        <v/>
      </c>
      <c r="DJ274" s="125"/>
      <c r="DK274" s="290">
        <f>IF(BD_Soumission!$DE274&gt;0,IF(BD_Soumission!$DF274&gt;0,BD_Soumission!$DI274*BD_Soumission!$DF274*BD_Soumission!$DJ274,BD_Soumission!$DI274*BD_Soumission!$DJ274),0)</f>
        <v>0</v>
      </c>
      <c r="DL274" s="285"/>
      <c r="DM274" s="273"/>
      <c r="DN274" s="273"/>
      <c r="DO274" s="273"/>
      <c r="DP274" s="273"/>
      <c r="DQ274" s="273" t="str">
        <f>IF(BD_Soumission!$DM274&gt;0,(BD_Soumission!$DP274-BD_Soumission!$DO274)*24,"")</f>
        <v/>
      </c>
      <c r="DR274" s="125"/>
      <c r="DS274" s="290" t="str">
        <f>IF(BD_Soumission!$DN274&gt;0,BD_Soumission!$DN274*BD_Soumission!$DQ274*BD_Soumission!$DR274,IF(BD_Soumission!$DM274&gt;0,BD_Soumission!$DQ274*BD_Soumission!$DR274,""))</f>
        <v/>
      </c>
      <c r="DT274" s="285"/>
      <c r="DU274" s="273"/>
      <c r="DV274" s="273"/>
      <c r="DW274" s="273"/>
      <c r="DX274" s="273"/>
      <c r="DY274" s="273" t="str">
        <f>IF(BD_Soumission!$DU274&gt;0,(BD_Soumission!$DX274-BD_Soumission!$DW274)*24,"")</f>
        <v/>
      </c>
      <c r="DZ274" s="125"/>
      <c r="EA274" s="290">
        <f>IF(BD_Soumission!$DU274&gt;0,IF(BD_Soumission!$DV274&gt;0,BD_Soumission!$DY274*BD_Soumission!$DV274*BD_Soumission!$DZ274,BD_Soumission!$DY274*BD_Soumission!$DZ274),0)</f>
        <v>0</v>
      </c>
      <c r="EB274" s="273"/>
      <c r="EC274" s="273"/>
      <c r="ED274" s="273"/>
      <c r="EE274" s="273"/>
      <c r="EF274" s="273"/>
      <c r="EG274" s="273"/>
      <c r="EH274" s="273"/>
      <c r="EI274" s="290">
        <f>BD_Soumission!$EH274*BD_Soumission!$EG274</f>
        <v>0</v>
      </c>
      <c r="EJ274" s="273"/>
      <c r="EK274" s="273"/>
      <c r="EL274" s="273"/>
      <c r="EM274" s="290">
        <f>BD_Soumission!$EL274*BD_Soumission!$EK274</f>
        <v>0</v>
      </c>
      <c r="EN274" s="273"/>
      <c r="EO274" s="273"/>
      <c r="EP274" s="273"/>
      <c r="EQ274" s="290">
        <f>BD_Soumission!$EP274*BD_Soumission!$EO274</f>
        <v>0</v>
      </c>
      <c r="ER274" s="273"/>
      <c r="ES274" s="273"/>
      <c r="ET274" s="273"/>
      <c r="EU274" s="273"/>
      <c r="EV274" s="273"/>
      <c r="EW274" s="290">
        <f>BD_Soumission!$EU274*0.09975</f>
        <v>0</v>
      </c>
      <c r="EX274" s="273"/>
      <c r="EY274" s="292" t="e">
        <f>VLOOKUP(BD_Soumission!$C274,Tableau12[],9,FALSE)</f>
        <v>#N/A</v>
      </c>
      <c r="EZ274" s="273"/>
    </row>
    <row r="275" spans="1:156" ht="18.75">
      <c r="D275" s="75"/>
      <c r="F275" t="e">
        <f>VLOOKUP(BD_Soumission!$C275,Tableau12[],93,FALSE)</f>
        <v>#N/A</v>
      </c>
      <c r="Q275"/>
      <c r="R275" s="30"/>
      <c r="S275" t="e">
        <f>VLOOKUP(BD_Soumission!$C275,Tableau12[],3,FALSE)</f>
        <v>#N/A</v>
      </c>
      <c r="T275" s="75"/>
      <c r="Y275" t="str">
        <f>IF(BD_Soumission!$U275&gt;0,(BD_Soumission!$X275-BD_Soumission!$W275)*24,"")</f>
        <v/>
      </c>
      <c r="Z275" s="264"/>
      <c r="AB275" s="75"/>
      <c r="AH275" s="125"/>
      <c r="AJ275" s="75"/>
      <c r="AP275" s="125"/>
      <c r="AQ275" s="122" t="str">
        <f>IF(BD_Soumission!$AL275&gt;0,BD_Soumission!$AL275*BD_Soumission!$AO275*BD_Soumission!$AP275,IF(BD_Soumission!$AK275&gt;0,BD_Soumission!$AO275*BD_Soumission!$AP275,""))</f>
        <v/>
      </c>
      <c r="AR275" s="75"/>
      <c r="AX275" s="125"/>
      <c r="AY275" s="122" t="str">
        <f>IF(BD_Soumission!$AT275&gt;0,BD_Soumission!$AT275*BD_Soumission!$AW275*BD_Soumission!$AX275,IF(BD_Soumission!$AS275&gt;0,BD_Soumission!$AW275*BD_Soumission!$AX275,""))</f>
        <v/>
      </c>
      <c r="AZ275" s="75"/>
      <c r="BF275" s="125"/>
      <c r="BG275" s="122" t="str">
        <f>IF(BD_Soumission!$BB275&gt;0,BD_Soumission!$BB275*BD_Soumission!$BE275*BD_Soumission!$BF275,IF(BD_Soumission!$BA275&gt;0,BD_Soumission!$BE275*BD_Soumission!$BF275,""))</f>
        <v/>
      </c>
      <c r="BH275" s="75"/>
      <c r="BM275" t="str">
        <f>IF(BD_Soumission!$BI275&gt;0,(BD_Soumission!$BL275-BD_Soumission!$BK275)*24,"")</f>
        <v/>
      </c>
      <c r="BN275" s="125"/>
      <c r="BO275" s="122">
        <f>IF(BD_Soumission!$BI275&gt;0,IF(BD_Soumission!$BJ275&gt;0,BD_Soumission!$BM275*BD_Soumission!$BJ275*BD_Soumission!$BN275,BD_Soumission!$BM275*BD_Soumission!$BN275),0)</f>
        <v>0</v>
      </c>
      <c r="BP275" s="75"/>
      <c r="BV275" s="125"/>
      <c r="BW275" s="122" t="str">
        <f>IF(BD_Soumission!$BR275&gt;0,BD_Soumission!$BR275*BD_Soumission!$BU275*BD_Soumission!$BV275,IF(BD_Soumission!$BQ275&gt;0,BD_Soumission!$BU275*BD_Soumission!$BV275,""))</f>
        <v/>
      </c>
      <c r="BX275" s="75"/>
      <c r="CD275" s="125"/>
      <c r="CE275" s="122" t="str">
        <f>IF(BD_Soumission!$BZ275&gt;0,BD_Soumission!$BZ275*BD_Soumission!$CC275*BD_Soumission!$CD275,IF(BD_Soumission!$BY275&gt;0,BD_Soumission!$CC275*BD_Soumission!$CD275,""))</f>
        <v/>
      </c>
      <c r="CF275" s="75"/>
      <c r="CL275" s="125"/>
      <c r="CM275" s="122" t="str">
        <f>IF(BD_Soumission!$CH275&gt;0,BD_Soumission!$CH275*BD_Soumission!$CK275*BD_Soumission!$CL275,IF(BD_Soumission!$CG275&gt;0,BD_Soumission!$CK275*BD_Soumission!$CL275,""))</f>
        <v/>
      </c>
      <c r="CN275" s="75"/>
      <c r="CS275" t="str">
        <f>IF(BD_Soumission!$CO275&gt;0,(BD_Soumission!$CR275-BD_Soumission!$CQ275)*24,"")</f>
        <v/>
      </c>
      <c r="CT275" s="125"/>
      <c r="CU275" s="122">
        <f>IF(BD_Soumission!$CO275&gt;0,IF(BD_Soumission!$CP275&gt;0,BD_Soumission!$CS275*BD_Soumission!$CP275*BD_Soumission!$CT275,BD_Soumission!$CS275*BD_Soumission!$CT275),0)</f>
        <v>0</v>
      </c>
      <c r="CV275" s="75"/>
      <c r="DB275" s="125"/>
      <c r="DC275" s="122" t="str">
        <f>IF(BD_Soumission!$CX275&gt;0,BD_Soumission!$CX275*BD_Soumission!$DA275*BD_Soumission!$DB275,IF(BD_Soumission!$CW275&gt;0,BD_Soumission!$DA275*BD_Soumission!$DB275,""))</f>
        <v/>
      </c>
      <c r="DD275" s="75"/>
      <c r="DI275" t="str">
        <f>IF(BD_Soumission!$DE275&gt;0,(BD_Soumission!$DH275-BD_Soumission!$DG275)*24,"")</f>
        <v/>
      </c>
      <c r="DJ275" s="125"/>
      <c r="DK275" s="122">
        <f>IF(BD_Soumission!$DE275&gt;0,IF(BD_Soumission!$DF275&gt;0,BD_Soumission!$DI275*BD_Soumission!$DF275*BD_Soumission!$DJ275,BD_Soumission!$DI275*BD_Soumission!$DJ275),0)</f>
        <v>0</v>
      </c>
      <c r="DL275" s="75"/>
      <c r="DQ275" t="str">
        <f>IF(BD_Soumission!$DM275&gt;0,(BD_Soumission!$DP275-BD_Soumission!$DO275)*24,"")</f>
        <v/>
      </c>
      <c r="DR275" s="125"/>
      <c r="DS275" s="122" t="str">
        <f>IF(BD_Soumission!$DN275&gt;0,BD_Soumission!$DN275*BD_Soumission!$DQ275*BD_Soumission!$DR275,IF(BD_Soumission!$DM275&gt;0,BD_Soumission!$DQ275*BD_Soumission!$DR275,""))</f>
        <v/>
      </c>
      <c r="DT275" s="75"/>
      <c r="DY275" t="str">
        <f>IF(BD_Soumission!$DU275&gt;0,(BD_Soumission!$DX275-BD_Soumission!$DW275)*24,"")</f>
        <v/>
      </c>
      <c r="DZ275" s="125"/>
      <c r="EA275" s="122">
        <f>IF(BD_Soumission!$DU275&gt;0,IF(BD_Soumission!$DV275&gt;0,BD_Soumission!$DY275*BD_Soumission!$DV275*BD_Soumission!$DZ275,BD_Soumission!$DY275*BD_Soumission!$DZ275),0)</f>
        <v>0</v>
      </c>
      <c r="EI275" s="122">
        <f>BD_Soumission!$EH275*BD_Soumission!$EG275</f>
        <v>0</v>
      </c>
      <c r="EM275" s="122">
        <f>BD_Soumission!$EL275*BD_Soumission!$EK275</f>
        <v>0</v>
      </c>
      <c r="EQ275" s="122">
        <f>BD_Soumission!$EP275*BD_Soumission!$EO275</f>
        <v>0</v>
      </c>
      <c r="EW275" s="122">
        <f>BD_Soumission!$EU275*0.09975</f>
        <v>0</v>
      </c>
      <c r="EY275" s="47" t="e">
        <f>VLOOKUP(BD_Soumission!$C275,Tableau12[],9,FALSE)</f>
        <v>#N/A</v>
      </c>
    </row>
    <row r="276" spans="1:156" ht="18.75">
      <c r="A276" s="273"/>
      <c r="B276" s="273"/>
      <c r="C276" s="273"/>
      <c r="D276" s="285"/>
      <c r="E276" s="273"/>
      <c r="F276" s="273" t="e">
        <f>VLOOKUP(BD_Soumission!$C276,Tableau12[],93,FALSE)</f>
        <v>#N/A</v>
      </c>
      <c r="G276" s="273"/>
      <c r="H276" s="273"/>
      <c r="I276" s="273"/>
      <c r="J276" s="273"/>
      <c r="K276" s="273"/>
      <c r="L276" s="273"/>
      <c r="M276" s="273"/>
      <c r="N276" s="273"/>
      <c r="O276" s="273"/>
      <c r="P276" s="273"/>
      <c r="Q276" s="273"/>
      <c r="R276" s="286"/>
      <c r="S276" s="273" t="e">
        <f>VLOOKUP(BD_Soumission!$C276,Tableau12[],3,FALSE)</f>
        <v>#N/A</v>
      </c>
      <c r="T276" s="285"/>
      <c r="U276" s="273"/>
      <c r="V276" s="273"/>
      <c r="W276" s="273"/>
      <c r="X276" s="273"/>
      <c r="Y276" s="273" t="str">
        <f>IF(BD_Soumission!$U276&gt;0,(BD_Soumission!$X276-BD_Soumission!$W276)*24,"")</f>
        <v/>
      </c>
      <c r="Z276" s="264"/>
      <c r="AA276" s="273"/>
      <c r="AB276" s="285"/>
      <c r="AC276" s="273"/>
      <c r="AD276" s="273"/>
      <c r="AE276" s="273"/>
      <c r="AF276" s="273"/>
      <c r="AG276" s="273"/>
      <c r="AH276" s="125"/>
      <c r="AI276" s="273"/>
      <c r="AJ276" s="285"/>
      <c r="AK276" s="273"/>
      <c r="AL276" s="273"/>
      <c r="AM276" s="273"/>
      <c r="AN276" s="273"/>
      <c r="AO276" s="273"/>
      <c r="AP276" s="125"/>
      <c r="AQ276" s="290" t="str">
        <f>IF(BD_Soumission!$AL276&gt;0,BD_Soumission!$AL276*BD_Soumission!$AO276*BD_Soumission!$AP276,IF(BD_Soumission!$AK276&gt;0,BD_Soumission!$AO276*BD_Soumission!$AP276,""))</f>
        <v/>
      </c>
      <c r="AR276" s="285"/>
      <c r="AS276" s="273"/>
      <c r="AT276" s="273"/>
      <c r="AU276" s="273"/>
      <c r="AV276" s="273"/>
      <c r="AW276" s="273"/>
      <c r="AX276" s="125"/>
      <c r="AY276" s="290" t="str">
        <f>IF(BD_Soumission!$AT276&gt;0,BD_Soumission!$AT276*BD_Soumission!$AW276*BD_Soumission!$AX276,IF(BD_Soumission!$AS276&gt;0,BD_Soumission!$AW276*BD_Soumission!$AX276,""))</f>
        <v/>
      </c>
      <c r="AZ276" s="285"/>
      <c r="BA276" s="273"/>
      <c r="BB276" s="273"/>
      <c r="BC276" s="273"/>
      <c r="BD276" s="273"/>
      <c r="BE276" s="273"/>
      <c r="BF276" s="125"/>
      <c r="BG276" s="290" t="str">
        <f>IF(BD_Soumission!$BB276&gt;0,BD_Soumission!$BB276*BD_Soumission!$BE276*BD_Soumission!$BF276,IF(BD_Soumission!$BA276&gt;0,BD_Soumission!$BE276*BD_Soumission!$BF276,""))</f>
        <v/>
      </c>
      <c r="BH276" s="285"/>
      <c r="BI276" s="273"/>
      <c r="BJ276" s="273"/>
      <c r="BK276" s="273"/>
      <c r="BL276" s="273"/>
      <c r="BM276" s="273" t="str">
        <f>IF(BD_Soumission!$BI276&gt;0,(BD_Soumission!$BL276-BD_Soumission!$BK276)*24,"")</f>
        <v/>
      </c>
      <c r="BN276" s="125"/>
      <c r="BO276" s="290">
        <f>IF(BD_Soumission!$BI276&gt;0,IF(BD_Soumission!$BJ276&gt;0,BD_Soumission!$BM276*BD_Soumission!$BJ276*BD_Soumission!$BN276,BD_Soumission!$BM276*BD_Soumission!$BN276),0)</f>
        <v>0</v>
      </c>
      <c r="BP276" s="285"/>
      <c r="BQ276" s="273"/>
      <c r="BR276" s="273"/>
      <c r="BS276" s="273"/>
      <c r="BT276" s="273"/>
      <c r="BU276" s="273"/>
      <c r="BV276" s="125"/>
      <c r="BW276" s="290" t="str">
        <f>IF(BD_Soumission!$BR276&gt;0,BD_Soumission!$BR276*BD_Soumission!$BU276*BD_Soumission!$BV276,IF(BD_Soumission!$BQ276&gt;0,BD_Soumission!$BU276*BD_Soumission!$BV276,""))</f>
        <v/>
      </c>
      <c r="BX276" s="285"/>
      <c r="BY276" s="273"/>
      <c r="BZ276" s="273"/>
      <c r="CA276" s="273"/>
      <c r="CB276" s="273"/>
      <c r="CC276" s="273"/>
      <c r="CD276" s="125"/>
      <c r="CE276" s="290" t="str">
        <f>IF(BD_Soumission!$BZ276&gt;0,BD_Soumission!$BZ276*BD_Soumission!$CC276*BD_Soumission!$CD276,IF(BD_Soumission!$BY276&gt;0,BD_Soumission!$CC276*BD_Soumission!$CD276,""))</f>
        <v/>
      </c>
      <c r="CF276" s="285"/>
      <c r="CG276" s="273"/>
      <c r="CH276" s="273"/>
      <c r="CI276" s="273"/>
      <c r="CJ276" s="273"/>
      <c r="CK276" s="273"/>
      <c r="CL276" s="125"/>
      <c r="CM276" s="290" t="str">
        <f>IF(BD_Soumission!$CH276&gt;0,BD_Soumission!$CH276*BD_Soumission!$CK276*BD_Soumission!$CL276,IF(BD_Soumission!$CG276&gt;0,BD_Soumission!$CK276*BD_Soumission!$CL276,""))</f>
        <v/>
      </c>
      <c r="CN276" s="285"/>
      <c r="CO276" s="273"/>
      <c r="CP276" s="273"/>
      <c r="CQ276" s="273"/>
      <c r="CR276" s="273"/>
      <c r="CS276" s="273" t="str">
        <f>IF(BD_Soumission!$CO276&gt;0,(BD_Soumission!$CR276-BD_Soumission!$CQ276)*24,"")</f>
        <v/>
      </c>
      <c r="CT276" s="125"/>
      <c r="CU276" s="290">
        <f>IF(BD_Soumission!$CO276&gt;0,IF(BD_Soumission!$CP276&gt;0,BD_Soumission!$CS276*BD_Soumission!$CP276*BD_Soumission!$CT276,BD_Soumission!$CS276*BD_Soumission!$CT276),0)</f>
        <v>0</v>
      </c>
      <c r="CV276" s="285"/>
      <c r="CW276" s="273"/>
      <c r="CX276" s="273"/>
      <c r="CY276" s="273"/>
      <c r="CZ276" s="273"/>
      <c r="DA276" s="273"/>
      <c r="DB276" s="125"/>
      <c r="DC276" s="290" t="str">
        <f>IF(BD_Soumission!$CX276&gt;0,BD_Soumission!$CX276*BD_Soumission!$DA276*BD_Soumission!$DB276,IF(BD_Soumission!$CW276&gt;0,BD_Soumission!$DA276*BD_Soumission!$DB276,""))</f>
        <v/>
      </c>
      <c r="DD276" s="285"/>
      <c r="DE276" s="273"/>
      <c r="DF276" s="273"/>
      <c r="DG276" s="273"/>
      <c r="DH276" s="273"/>
      <c r="DI276" s="273" t="str">
        <f>IF(BD_Soumission!$DE276&gt;0,(BD_Soumission!$DH276-BD_Soumission!$DG276)*24,"")</f>
        <v/>
      </c>
      <c r="DJ276" s="125"/>
      <c r="DK276" s="290">
        <f>IF(BD_Soumission!$DE276&gt;0,IF(BD_Soumission!$DF276&gt;0,BD_Soumission!$DI276*BD_Soumission!$DF276*BD_Soumission!$DJ276,BD_Soumission!$DI276*BD_Soumission!$DJ276),0)</f>
        <v>0</v>
      </c>
      <c r="DL276" s="285"/>
      <c r="DM276" s="273"/>
      <c r="DN276" s="273"/>
      <c r="DO276" s="273"/>
      <c r="DP276" s="273"/>
      <c r="DQ276" s="273" t="str">
        <f>IF(BD_Soumission!$DM276&gt;0,(BD_Soumission!$DP276-BD_Soumission!$DO276)*24,"")</f>
        <v/>
      </c>
      <c r="DR276" s="125"/>
      <c r="DS276" s="290" t="str">
        <f>IF(BD_Soumission!$DN276&gt;0,BD_Soumission!$DN276*BD_Soumission!$DQ276*BD_Soumission!$DR276,IF(BD_Soumission!$DM276&gt;0,BD_Soumission!$DQ276*BD_Soumission!$DR276,""))</f>
        <v/>
      </c>
      <c r="DT276" s="285"/>
      <c r="DU276" s="273"/>
      <c r="DV276" s="273"/>
      <c r="DW276" s="273"/>
      <c r="DX276" s="273"/>
      <c r="DY276" s="273" t="str">
        <f>IF(BD_Soumission!$DU276&gt;0,(BD_Soumission!$DX276-BD_Soumission!$DW276)*24,"")</f>
        <v/>
      </c>
      <c r="DZ276" s="125"/>
      <c r="EA276" s="290">
        <f>IF(BD_Soumission!$DU276&gt;0,IF(BD_Soumission!$DV276&gt;0,BD_Soumission!$DY276*BD_Soumission!$DV276*BD_Soumission!$DZ276,BD_Soumission!$DY276*BD_Soumission!$DZ276),0)</f>
        <v>0</v>
      </c>
      <c r="EB276" s="273"/>
      <c r="EC276" s="273"/>
      <c r="ED276" s="273"/>
      <c r="EE276" s="273"/>
      <c r="EF276" s="273"/>
      <c r="EG276" s="273"/>
      <c r="EH276" s="273"/>
      <c r="EI276" s="290">
        <f>BD_Soumission!$EH276*BD_Soumission!$EG276</f>
        <v>0</v>
      </c>
      <c r="EJ276" s="273"/>
      <c r="EK276" s="273"/>
      <c r="EL276" s="273"/>
      <c r="EM276" s="290">
        <f>BD_Soumission!$EL276*BD_Soumission!$EK276</f>
        <v>0</v>
      </c>
      <c r="EN276" s="273"/>
      <c r="EO276" s="273"/>
      <c r="EP276" s="273"/>
      <c r="EQ276" s="290">
        <f>BD_Soumission!$EP276*BD_Soumission!$EO276</f>
        <v>0</v>
      </c>
      <c r="ER276" s="273"/>
      <c r="ES276" s="273"/>
      <c r="ET276" s="273"/>
      <c r="EU276" s="273"/>
      <c r="EV276" s="273"/>
      <c r="EW276" s="290">
        <f>BD_Soumission!$EU276*0.09975</f>
        <v>0</v>
      </c>
      <c r="EX276" s="273"/>
      <c r="EY276" s="292" t="e">
        <f>VLOOKUP(BD_Soumission!$C276,Tableau12[],9,FALSE)</f>
        <v>#N/A</v>
      </c>
      <c r="EZ276" s="273"/>
    </row>
    <row r="277" spans="1:156" ht="18.75">
      <c r="D277" s="75"/>
      <c r="F277" t="e">
        <f>VLOOKUP(BD_Soumission!$C277,Tableau12[],93,FALSE)</f>
        <v>#N/A</v>
      </c>
      <c r="Q277"/>
      <c r="R277" s="30"/>
      <c r="S277" t="e">
        <f>VLOOKUP(BD_Soumission!$C277,Tableau12[],3,FALSE)</f>
        <v>#N/A</v>
      </c>
      <c r="T277" s="75"/>
      <c r="Y277" t="str">
        <f>IF(BD_Soumission!$U277&gt;0,(BD_Soumission!$X277-BD_Soumission!$W277)*24,"")</f>
        <v/>
      </c>
      <c r="Z277" s="264"/>
      <c r="AB277" s="75"/>
      <c r="AH277" s="125"/>
      <c r="AJ277" s="75"/>
      <c r="AP277" s="125"/>
      <c r="AQ277" s="122" t="str">
        <f>IF(BD_Soumission!$AL277&gt;0,BD_Soumission!$AL277*BD_Soumission!$AO277*BD_Soumission!$AP277,IF(BD_Soumission!$AK277&gt;0,BD_Soumission!$AO277*BD_Soumission!$AP277,""))</f>
        <v/>
      </c>
      <c r="AR277" s="75"/>
      <c r="AX277" s="125"/>
      <c r="AY277" s="122" t="str">
        <f>IF(BD_Soumission!$AT277&gt;0,BD_Soumission!$AT277*BD_Soumission!$AW277*BD_Soumission!$AX277,IF(BD_Soumission!$AS277&gt;0,BD_Soumission!$AW277*BD_Soumission!$AX277,""))</f>
        <v/>
      </c>
      <c r="AZ277" s="75"/>
      <c r="BF277" s="125"/>
      <c r="BG277" s="122" t="str">
        <f>IF(BD_Soumission!$BB277&gt;0,BD_Soumission!$BB277*BD_Soumission!$BE277*BD_Soumission!$BF277,IF(BD_Soumission!$BA277&gt;0,BD_Soumission!$BE277*BD_Soumission!$BF277,""))</f>
        <v/>
      </c>
      <c r="BH277" s="75"/>
      <c r="BM277" t="str">
        <f>IF(BD_Soumission!$BI277&gt;0,(BD_Soumission!$BL277-BD_Soumission!$BK277)*24,"")</f>
        <v/>
      </c>
      <c r="BN277" s="125"/>
      <c r="BO277" s="122">
        <f>IF(BD_Soumission!$BI277&gt;0,IF(BD_Soumission!$BJ277&gt;0,BD_Soumission!$BM277*BD_Soumission!$BJ277*BD_Soumission!$BN277,BD_Soumission!$BM277*BD_Soumission!$BN277),0)</f>
        <v>0</v>
      </c>
      <c r="BP277" s="75"/>
      <c r="BV277" s="125"/>
      <c r="BW277" s="122" t="str">
        <f>IF(BD_Soumission!$BR277&gt;0,BD_Soumission!$BR277*BD_Soumission!$BU277*BD_Soumission!$BV277,IF(BD_Soumission!$BQ277&gt;0,BD_Soumission!$BU277*BD_Soumission!$BV277,""))</f>
        <v/>
      </c>
      <c r="BX277" s="75"/>
      <c r="CD277" s="125"/>
      <c r="CE277" s="122" t="str">
        <f>IF(BD_Soumission!$BZ277&gt;0,BD_Soumission!$BZ277*BD_Soumission!$CC277*BD_Soumission!$CD277,IF(BD_Soumission!$BY277&gt;0,BD_Soumission!$CC277*BD_Soumission!$CD277,""))</f>
        <v/>
      </c>
      <c r="CF277" s="75"/>
      <c r="CL277" s="125"/>
      <c r="CM277" s="122" t="str">
        <f>IF(BD_Soumission!$CH277&gt;0,BD_Soumission!$CH277*BD_Soumission!$CK277*BD_Soumission!$CL277,IF(BD_Soumission!$CG277&gt;0,BD_Soumission!$CK277*BD_Soumission!$CL277,""))</f>
        <v/>
      </c>
      <c r="CN277" s="75"/>
      <c r="CS277" t="str">
        <f>IF(BD_Soumission!$CO277&gt;0,(BD_Soumission!$CR277-BD_Soumission!$CQ277)*24,"")</f>
        <v/>
      </c>
      <c r="CT277" s="125"/>
      <c r="CU277" s="122">
        <f>IF(BD_Soumission!$CO277&gt;0,IF(BD_Soumission!$CP277&gt;0,BD_Soumission!$CS277*BD_Soumission!$CP277*BD_Soumission!$CT277,BD_Soumission!$CS277*BD_Soumission!$CT277),0)</f>
        <v>0</v>
      </c>
      <c r="CV277" s="75"/>
      <c r="DB277" s="125"/>
      <c r="DC277" s="122" t="str">
        <f>IF(BD_Soumission!$CX277&gt;0,BD_Soumission!$CX277*BD_Soumission!$DA277*BD_Soumission!$DB277,IF(BD_Soumission!$CW277&gt;0,BD_Soumission!$DA277*BD_Soumission!$DB277,""))</f>
        <v/>
      </c>
      <c r="DD277" s="75"/>
      <c r="DI277" t="str">
        <f>IF(BD_Soumission!$DE277&gt;0,(BD_Soumission!$DH277-BD_Soumission!$DG277)*24,"")</f>
        <v/>
      </c>
      <c r="DJ277" s="125"/>
      <c r="DK277" s="122">
        <f>IF(BD_Soumission!$DE277&gt;0,IF(BD_Soumission!$DF277&gt;0,BD_Soumission!$DI277*BD_Soumission!$DF277*BD_Soumission!$DJ277,BD_Soumission!$DI277*BD_Soumission!$DJ277),0)</f>
        <v>0</v>
      </c>
      <c r="DL277" s="75"/>
      <c r="DQ277" t="str">
        <f>IF(BD_Soumission!$DM277&gt;0,(BD_Soumission!$DP277-BD_Soumission!$DO277)*24,"")</f>
        <v/>
      </c>
      <c r="DR277" s="125"/>
      <c r="DS277" s="122" t="str">
        <f>IF(BD_Soumission!$DN277&gt;0,BD_Soumission!$DN277*BD_Soumission!$DQ277*BD_Soumission!$DR277,IF(BD_Soumission!$DM277&gt;0,BD_Soumission!$DQ277*BD_Soumission!$DR277,""))</f>
        <v/>
      </c>
      <c r="DT277" s="75"/>
      <c r="DY277" t="str">
        <f>IF(BD_Soumission!$DU277&gt;0,(BD_Soumission!$DX277-BD_Soumission!$DW277)*24,"")</f>
        <v/>
      </c>
      <c r="DZ277" s="125"/>
      <c r="EA277" s="122">
        <f>IF(BD_Soumission!$DU277&gt;0,IF(BD_Soumission!$DV277&gt;0,BD_Soumission!$DY277*BD_Soumission!$DV277*BD_Soumission!$DZ277,BD_Soumission!$DY277*BD_Soumission!$DZ277),0)</f>
        <v>0</v>
      </c>
      <c r="EI277" s="122">
        <f>BD_Soumission!$EH277*BD_Soumission!$EG277</f>
        <v>0</v>
      </c>
      <c r="EM277" s="122">
        <f>BD_Soumission!$EL277*BD_Soumission!$EK277</f>
        <v>0</v>
      </c>
      <c r="EQ277" s="122">
        <f>BD_Soumission!$EP277*BD_Soumission!$EO277</f>
        <v>0</v>
      </c>
      <c r="EW277" s="122">
        <f>BD_Soumission!$EU277*0.09975</f>
        <v>0</v>
      </c>
      <c r="EY277" s="47" t="e">
        <f>VLOOKUP(BD_Soumission!$C277,Tableau12[],9,FALSE)</f>
        <v>#N/A</v>
      </c>
    </row>
    <row r="278" spans="1:156" ht="18.75">
      <c r="A278" s="273"/>
      <c r="B278" s="273"/>
      <c r="C278" s="273"/>
      <c r="D278" s="285"/>
      <c r="E278" s="273"/>
      <c r="F278" s="273" t="e">
        <f>VLOOKUP(BD_Soumission!$C278,Tableau12[],93,FALSE)</f>
        <v>#N/A</v>
      </c>
      <c r="G278" s="273"/>
      <c r="H278" s="273"/>
      <c r="I278" s="273"/>
      <c r="J278" s="273"/>
      <c r="K278" s="273"/>
      <c r="L278" s="273"/>
      <c r="M278" s="273"/>
      <c r="N278" s="273"/>
      <c r="O278" s="273"/>
      <c r="P278" s="273"/>
      <c r="Q278" s="273"/>
      <c r="R278" s="286"/>
      <c r="S278" s="273" t="e">
        <f>VLOOKUP(BD_Soumission!$C278,Tableau12[],3,FALSE)</f>
        <v>#N/A</v>
      </c>
      <c r="T278" s="285"/>
      <c r="U278" s="273"/>
      <c r="V278" s="273"/>
      <c r="W278" s="273"/>
      <c r="X278" s="273"/>
      <c r="Y278" s="273" t="str">
        <f>IF(BD_Soumission!$U278&gt;0,(BD_Soumission!$X278-BD_Soumission!$W278)*24,"")</f>
        <v/>
      </c>
      <c r="Z278" s="264"/>
      <c r="AA278" s="273"/>
      <c r="AB278" s="285"/>
      <c r="AC278" s="273"/>
      <c r="AD278" s="273"/>
      <c r="AE278" s="273"/>
      <c r="AF278" s="273"/>
      <c r="AG278" s="273"/>
      <c r="AH278" s="125"/>
      <c r="AI278" s="273"/>
      <c r="AJ278" s="285"/>
      <c r="AK278" s="273"/>
      <c r="AL278" s="273"/>
      <c r="AM278" s="273"/>
      <c r="AN278" s="273"/>
      <c r="AO278" s="273"/>
      <c r="AP278" s="125"/>
      <c r="AQ278" s="290" t="str">
        <f>IF(BD_Soumission!$AL278&gt;0,BD_Soumission!$AL278*BD_Soumission!$AO278*BD_Soumission!$AP278,IF(BD_Soumission!$AK278&gt;0,BD_Soumission!$AO278*BD_Soumission!$AP278,""))</f>
        <v/>
      </c>
      <c r="AR278" s="285"/>
      <c r="AS278" s="273"/>
      <c r="AT278" s="273"/>
      <c r="AU278" s="273"/>
      <c r="AV278" s="273"/>
      <c r="AW278" s="273"/>
      <c r="AX278" s="125"/>
      <c r="AY278" s="290" t="str">
        <f>IF(BD_Soumission!$AT278&gt;0,BD_Soumission!$AT278*BD_Soumission!$AW278*BD_Soumission!$AX278,IF(BD_Soumission!$AS278&gt;0,BD_Soumission!$AW278*BD_Soumission!$AX278,""))</f>
        <v/>
      </c>
      <c r="AZ278" s="285"/>
      <c r="BA278" s="273"/>
      <c r="BB278" s="273"/>
      <c r="BC278" s="273"/>
      <c r="BD278" s="273"/>
      <c r="BE278" s="273"/>
      <c r="BF278" s="125"/>
      <c r="BG278" s="290" t="str">
        <f>IF(BD_Soumission!$BB278&gt;0,BD_Soumission!$BB278*BD_Soumission!$BE278*BD_Soumission!$BF278,IF(BD_Soumission!$BA278&gt;0,BD_Soumission!$BE278*BD_Soumission!$BF278,""))</f>
        <v/>
      </c>
      <c r="BH278" s="285"/>
      <c r="BI278" s="273"/>
      <c r="BJ278" s="273"/>
      <c r="BK278" s="273"/>
      <c r="BL278" s="273"/>
      <c r="BM278" s="273" t="str">
        <f>IF(BD_Soumission!$BI278&gt;0,(BD_Soumission!$BL278-BD_Soumission!$BK278)*24,"")</f>
        <v/>
      </c>
      <c r="BN278" s="125"/>
      <c r="BO278" s="290">
        <f>IF(BD_Soumission!$BI278&gt;0,IF(BD_Soumission!$BJ278&gt;0,BD_Soumission!$BM278*BD_Soumission!$BJ278*BD_Soumission!$BN278,BD_Soumission!$BM278*BD_Soumission!$BN278),0)</f>
        <v>0</v>
      </c>
      <c r="BP278" s="285"/>
      <c r="BQ278" s="273"/>
      <c r="BR278" s="273"/>
      <c r="BS278" s="273"/>
      <c r="BT278" s="273"/>
      <c r="BU278" s="273"/>
      <c r="BV278" s="125"/>
      <c r="BW278" s="290" t="str">
        <f>IF(BD_Soumission!$BR278&gt;0,BD_Soumission!$BR278*BD_Soumission!$BU278*BD_Soumission!$BV278,IF(BD_Soumission!$BQ278&gt;0,BD_Soumission!$BU278*BD_Soumission!$BV278,""))</f>
        <v/>
      </c>
      <c r="BX278" s="285"/>
      <c r="BY278" s="273"/>
      <c r="BZ278" s="273"/>
      <c r="CA278" s="273"/>
      <c r="CB278" s="273"/>
      <c r="CC278" s="273"/>
      <c r="CD278" s="125"/>
      <c r="CE278" s="290" t="str">
        <f>IF(BD_Soumission!$BZ278&gt;0,BD_Soumission!$BZ278*BD_Soumission!$CC278*BD_Soumission!$CD278,IF(BD_Soumission!$BY278&gt;0,BD_Soumission!$CC278*BD_Soumission!$CD278,""))</f>
        <v/>
      </c>
      <c r="CF278" s="285"/>
      <c r="CG278" s="273"/>
      <c r="CH278" s="273"/>
      <c r="CI278" s="273"/>
      <c r="CJ278" s="273"/>
      <c r="CK278" s="273"/>
      <c r="CL278" s="125"/>
      <c r="CM278" s="290" t="str">
        <f>IF(BD_Soumission!$CH278&gt;0,BD_Soumission!$CH278*BD_Soumission!$CK278*BD_Soumission!$CL278,IF(BD_Soumission!$CG278&gt;0,BD_Soumission!$CK278*BD_Soumission!$CL278,""))</f>
        <v/>
      </c>
      <c r="CN278" s="285"/>
      <c r="CO278" s="273"/>
      <c r="CP278" s="273"/>
      <c r="CQ278" s="273"/>
      <c r="CR278" s="273"/>
      <c r="CS278" s="273" t="str">
        <f>IF(BD_Soumission!$CO278&gt;0,(BD_Soumission!$CR278-BD_Soumission!$CQ278)*24,"")</f>
        <v/>
      </c>
      <c r="CT278" s="125"/>
      <c r="CU278" s="290">
        <f>IF(BD_Soumission!$CO278&gt;0,IF(BD_Soumission!$CP278&gt;0,BD_Soumission!$CS278*BD_Soumission!$CP278*BD_Soumission!$CT278,BD_Soumission!$CS278*BD_Soumission!$CT278),0)</f>
        <v>0</v>
      </c>
      <c r="CV278" s="285"/>
      <c r="CW278" s="273"/>
      <c r="CX278" s="273"/>
      <c r="CY278" s="273"/>
      <c r="CZ278" s="273"/>
      <c r="DA278" s="273"/>
      <c r="DB278" s="125"/>
      <c r="DC278" s="290" t="str">
        <f>IF(BD_Soumission!$CX278&gt;0,BD_Soumission!$CX278*BD_Soumission!$DA278*BD_Soumission!$DB278,IF(BD_Soumission!$CW278&gt;0,BD_Soumission!$DA278*BD_Soumission!$DB278,""))</f>
        <v/>
      </c>
      <c r="DD278" s="285"/>
      <c r="DE278" s="273"/>
      <c r="DF278" s="273"/>
      <c r="DG278" s="273"/>
      <c r="DH278" s="273"/>
      <c r="DI278" s="273" t="str">
        <f>IF(BD_Soumission!$DE278&gt;0,(BD_Soumission!$DH278-BD_Soumission!$DG278)*24,"")</f>
        <v/>
      </c>
      <c r="DJ278" s="125"/>
      <c r="DK278" s="290">
        <f>IF(BD_Soumission!$DE278&gt;0,IF(BD_Soumission!$DF278&gt;0,BD_Soumission!$DI278*BD_Soumission!$DF278*BD_Soumission!$DJ278,BD_Soumission!$DI278*BD_Soumission!$DJ278),0)</f>
        <v>0</v>
      </c>
      <c r="DL278" s="285"/>
      <c r="DM278" s="273"/>
      <c r="DN278" s="273"/>
      <c r="DO278" s="273"/>
      <c r="DP278" s="273"/>
      <c r="DQ278" s="273" t="str">
        <f>IF(BD_Soumission!$DM278&gt;0,(BD_Soumission!$DP278-BD_Soumission!$DO278)*24,"")</f>
        <v/>
      </c>
      <c r="DR278" s="125"/>
      <c r="DS278" s="290" t="str">
        <f>IF(BD_Soumission!$DN278&gt;0,BD_Soumission!$DN278*BD_Soumission!$DQ278*BD_Soumission!$DR278,IF(BD_Soumission!$DM278&gt;0,BD_Soumission!$DQ278*BD_Soumission!$DR278,""))</f>
        <v/>
      </c>
      <c r="DT278" s="285"/>
      <c r="DU278" s="273"/>
      <c r="DV278" s="273"/>
      <c r="DW278" s="273"/>
      <c r="DX278" s="273"/>
      <c r="DY278" s="273" t="str">
        <f>IF(BD_Soumission!$DU278&gt;0,(BD_Soumission!$DX278-BD_Soumission!$DW278)*24,"")</f>
        <v/>
      </c>
      <c r="DZ278" s="125"/>
      <c r="EA278" s="290">
        <f>IF(BD_Soumission!$DU278&gt;0,IF(BD_Soumission!$DV278&gt;0,BD_Soumission!$DY278*BD_Soumission!$DV278*BD_Soumission!$DZ278,BD_Soumission!$DY278*BD_Soumission!$DZ278),0)</f>
        <v>0</v>
      </c>
      <c r="EB278" s="273"/>
      <c r="EC278" s="273"/>
      <c r="ED278" s="273"/>
      <c r="EE278" s="273"/>
      <c r="EF278" s="273"/>
      <c r="EG278" s="273"/>
      <c r="EH278" s="273"/>
      <c r="EI278" s="290">
        <f>BD_Soumission!$EH278*BD_Soumission!$EG278</f>
        <v>0</v>
      </c>
      <c r="EJ278" s="273"/>
      <c r="EK278" s="273"/>
      <c r="EL278" s="273"/>
      <c r="EM278" s="290">
        <f>BD_Soumission!$EL278*BD_Soumission!$EK278</f>
        <v>0</v>
      </c>
      <c r="EN278" s="273"/>
      <c r="EO278" s="273"/>
      <c r="EP278" s="273"/>
      <c r="EQ278" s="290">
        <f>BD_Soumission!$EP278*BD_Soumission!$EO278</f>
        <v>0</v>
      </c>
      <c r="ER278" s="273"/>
      <c r="ES278" s="273"/>
      <c r="ET278" s="273"/>
      <c r="EU278" s="273"/>
      <c r="EV278" s="273"/>
      <c r="EW278" s="290">
        <f>BD_Soumission!$EU278*0.09975</f>
        <v>0</v>
      </c>
      <c r="EX278" s="273"/>
      <c r="EY278" s="292" t="e">
        <f>VLOOKUP(BD_Soumission!$C278,Tableau12[],9,FALSE)</f>
        <v>#N/A</v>
      </c>
      <c r="EZ278" s="273"/>
    </row>
    <row r="279" spans="1:156" ht="18.75">
      <c r="D279" s="75"/>
      <c r="F279" t="e">
        <f>VLOOKUP(BD_Soumission!$C279,Tableau12[],93,FALSE)</f>
        <v>#N/A</v>
      </c>
      <c r="Q279"/>
      <c r="R279" s="30"/>
      <c r="S279" t="e">
        <f>VLOOKUP(BD_Soumission!$C279,Tableau12[],3,FALSE)</f>
        <v>#N/A</v>
      </c>
      <c r="T279" s="75"/>
      <c r="Y279" t="str">
        <f>IF(BD_Soumission!$U279&gt;0,(BD_Soumission!$X279-BD_Soumission!$W279)*24,"")</f>
        <v/>
      </c>
      <c r="Z279" s="264"/>
      <c r="AB279" s="75"/>
      <c r="AH279" s="125"/>
      <c r="AJ279" s="75"/>
      <c r="AP279" s="125"/>
      <c r="AQ279" s="122" t="str">
        <f>IF(BD_Soumission!$AL279&gt;0,BD_Soumission!$AL279*BD_Soumission!$AO279*BD_Soumission!$AP279,IF(BD_Soumission!$AK279&gt;0,BD_Soumission!$AO279*BD_Soumission!$AP279,""))</f>
        <v/>
      </c>
      <c r="AR279" s="75"/>
      <c r="AX279" s="125"/>
      <c r="AY279" s="122" t="str">
        <f>IF(BD_Soumission!$AT279&gt;0,BD_Soumission!$AT279*BD_Soumission!$AW279*BD_Soumission!$AX279,IF(BD_Soumission!$AS279&gt;0,BD_Soumission!$AW279*BD_Soumission!$AX279,""))</f>
        <v/>
      </c>
      <c r="AZ279" s="75"/>
      <c r="BF279" s="125"/>
      <c r="BG279" s="122" t="str">
        <f>IF(BD_Soumission!$BB279&gt;0,BD_Soumission!$BB279*BD_Soumission!$BE279*BD_Soumission!$BF279,IF(BD_Soumission!$BA279&gt;0,BD_Soumission!$BE279*BD_Soumission!$BF279,""))</f>
        <v/>
      </c>
      <c r="BH279" s="75"/>
      <c r="BM279" t="str">
        <f>IF(BD_Soumission!$BI279&gt;0,(BD_Soumission!$BL279-BD_Soumission!$BK279)*24,"")</f>
        <v/>
      </c>
      <c r="BN279" s="125"/>
      <c r="BO279" s="122">
        <f>IF(BD_Soumission!$BI279&gt;0,IF(BD_Soumission!$BJ279&gt;0,BD_Soumission!$BM279*BD_Soumission!$BJ279*BD_Soumission!$BN279,BD_Soumission!$BM279*BD_Soumission!$BN279),0)</f>
        <v>0</v>
      </c>
      <c r="BP279" s="75"/>
      <c r="BV279" s="125"/>
      <c r="BW279" s="122" t="str">
        <f>IF(BD_Soumission!$BR279&gt;0,BD_Soumission!$BR279*BD_Soumission!$BU279*BD_Soumission!$BV279,IF(BD_Soumission!$BQ279&gt;0,BD_Soumission!$BU279*BD_Soumission!$BV279,""))</f>
        <v/>
      </c>
      <c r="BX279" s="75"/>
      <c r="CD279" s="125"/>
      <c r="CE279" s="122" t="str">
        <f>IF(BD_Soumission!$BZ279&gt;0,BD_Soumission!$BZ279*BD_Soumission!$CC279*BD_Soumission!$CD279,IF(BD_Soumission!$BY279&gt;0,BD_Soumission!$CC279*BD_Soumission!$CD279,""))</f>
        <v/>
      </c>
      <c r="CF279" s="75"/>
      <c r="CL279" s="125"/>
      <c r="CM279" s="122" t="str">
        <f>IF(BD_Soumission!$CH279&gt;0,BD_Soumission!$CH279*BD_Soumission!$CK279*BD_Soumission!$CL279,IF(BD_Soumission!$CG279&gt;0,BD_Soumission!$CK279*BD_Soumission!$CL279,""))</f>
        <v/>
      </c>
      <c r="CN279" s="75"/>
      <c r="CS279" t="str">
        <f>IF(BD_Soumission!$CO279&gt;0,(BD_Soumission!$CR279-BD_Soumission!$CQ279)*24,"")</f>
        <v/>
      </c>
      <c r="CT279" s="125"/>
      <c r="CU279" s="122">
        <f>IF(BD_Soumission!$CO279&gt;0,IF(BD_Soumission!$CP279&gt;0,BD_Soumission!$CS279*BD_Soumission!$CP279*BD_Soumission!$CT279,BD_Soumission!$CS279*BD_Soumission!$CT279),0)</f>
        <v>0</v>
      </c>
      <c r="CV279" s="75"/>
      <c r="DB279" s="125"/>
      <c r="DC279" s="122" t="str">
        <f>IF(BD_Soumission!$CX279&gt;0,BD_Soumission!$CX279*BD_Soumission!$DA279*BD_Soumission!$DB279,IF(BD_Soumission!$CW279&gt;0,BD_Soumission!$DA279*BD_Soumission!$DB279,""))</f>
        <v/>
      </c>
      <c r="DD279" s="75"/>
      <c r="DI279" t="str">
        <f>IF(BD_Soumission!$DE279&gt;0,(BD_Soumission!$DH279-BD_Soumission!$DG279)*24,"")</f>
        <v/>
      </c>
      <c r="DJ279" s="125"/>
      <c r="DK279" s="122">
        <f>IF(BD_Soumission!$DE279&gt;0,IF(BD_Soumission!$DF279&gt;0,BD_Soumission!$DI279*BD_Soumission!$DF279*BD_Soumission!$DJ279,BD_Soumission!$DI279*BD_Soumission!$DJ279),0)</f>
        <v>0</v>
      </c>
      <c r="DL279" s="75"/>
      <c r="DQ279" t="str">
        <f>IF(BD_Soumission!$DM279&gt;0,(BD_Soumission!$DP279-BD_Soumission!$DO279)*24,"")</f>
        <v/>
      </c>
      <c r="DR279" s="125"/>
      <c r="DS279" s="122" t="str">
        <f>IF(BD_Soumission!$DN279&gt;0,BD_Soumission!$DN279*BD_Soumission!$DQ279*BD_Soumission!$DR279,IF(BD_Soumission!$DM279&gt;0,BD_Soumission!$DQ279*BD_Soumission!$DR279,""))</f>
        <v/>
      </c>
      <c r="DT279" s="75"/>
      <c r="DY279" t="str">
        <f>IF(BD_Soumission!$DU279&gt;0,(BD_Soumission!$DX279-BD_Soumission!$DW279)*24,"")</f>
        <v/>
      </c>
      <c r="DZ279" s="125"/>
      <c r="EA279" s="122">
        <f>IF(BD_Soumission!$DU279&gt;0,IF(BD_Soumission!$DV279&gt;0,BD_Soumission!$DY279*BD_Soumission!$DV279*BD_Soumission!$DZ279,BD_Soumission!$DY279*BD_Soumission!$DZ279),0)</f>
        <v>0</v>
      </c>
      <c r="EI279" s="122">
        <f>BD_Soumission!$EH279*BD_Soumission!$EG279</f>
        <v>0</v>
      </c>
      <c r="EM279" s="122">
        <f>BD_Soumission!$EL279*BD_Soumission!$EK279</f>
        <v>0</v>
      </c>
      <c r="EQ279" s="122">
        <f>BD_Soumission!$EP279*BD_Soumission!$EO279</f>
        <v>0</v>
      </c>
      <c r="EW279" s="122">
        <f>BD_Soumission!$EU279*0.09975</f>
        <v>0</v>
      </c>
      <c r="EY279" s="47" t="e">
        <f>VLOOKUP(BD_Soumission!$C279,Tableau12[],9,FALSE)</f>
        <v>#N/A</v>
      </c>
    </row>
    <row r="280" spans="1:156" ht="18.75">
      <c r="A280" s="273"/>
      <c r="B280" s="273"/>
      <c r="C280" s="273"/>
      <c r="D280" s="285"/>
      <c r="E280" s="273"/>
      <c r="F280" s="273" t="e">
        <f>VLOOKUP(BD_Soumission!$C280,Tableau12[],93,FALSE)</f>
        <v>#N/A</v>
      </c>
      <c r="G280" s="273"/>
      <c r="H280" s="273"/>
      <c r="I280" s="273"/>
      <c r="J280" s="273"/>
      <c r="K280" s="273"/>
      <c r="L280" s="273"/>
      <c r="M280" s="273"/>
      <c r="N280" s="273"/>
      <c r="O280" s="273"/>
      <c r="P280" s="273"/>
      <c r="Q280" s="273"/>
      <c r="R280" s="286"/>
      <c r="S280" s="273" t="e">
        <f>VLOOKUP(BD_Soumission!$C280,Tableau12[],3,FALSE)</f>
        <v>#N/A</v>
      </c>
      <c r="T280" s="285"/>
      <c r="U280" s="273"/>
      <c r="V280" s="273"/>
      <c r="W280" s="273"/>
      <c r="X280" s="273"/>
      <c r="Y280" s="273" t="str">
        <f>IF(BD_Soumission!$U280&gt;0,(BD_Soumission!$X280-BD_Soumission!$W280)*24,"")</f>
        <v/>
      </c>
      <c r="Z280" s="264"/>
      <c r="AA280" s="273"/>
      <c r="AB280" s="285"/>
      <c r="AC280" s="273"/>
      <c r="AD280" s="273"/>
      <c r="AE280" s="273"/>
      <c r="AF280" s="273"/>
      <c r="AG280" s="273"/>
      <c r="AH280" s="125"/>
      <c r="AI280" s="273"/>
      <c r="AJ280" s="285"/>
      <c r="AK280" s="273"/>
      <c r="AL280" s="273"/>
      <c r="AM280" s="273"/>
      <c r="AN280" s="273"/>
      <c r="AO280" s="273"/>
      <c r="AP280" s="125"/>
      <c r="AQ280" s="290" t="str">
        <f>IF(BD_Soumission!$AL280&gt;0,BD_Soumission!$AL280*BD_Soumission!$AO280*BD_Soumission!$AP280,IF(BD_Soumission!$AK280&gt;0,BD_Soumission!$AO280*BD_Soumission!$AP280,""))</f>
        <v/>
      </c>
      <c r="AR280" s="285"/>
      <c r="AS280" s="273"/>
      <c r="AT280" s="273"/>
      <c r="AU280" s="273"/>
      <c r="AV280" s="273"/>
      <c r="AW280" s="273"/>
      <c r="AX280" s="125"/>
      <c r="AY280" s="290" t="str">
        <f>IF(BD_Soumission!$AT280&gt;0,BD_Soumission!$AT280*BD_Soumission!$AW280*BD_Soumission!$AX280,IF(BD_Soumission!$AS280&gt;0,BD_Soumission!$AW280*BD_Soumission!$AX280,""))</f>
        <v/>
      </c>
      <c r="AZ280" s="285"/>
      <c r="BA280" s="273"/>
      <c r="BB280" s="273"/>
      <c r="BC280" s="273"/>
      <c r="BD280" s="273"/>
      <c r="BE280" s="273"/>
      <c r="BF280" s="125"/>
      <c r="BG280" s="290" t="str">
        <f>IF(BD_Soumission!$BB280&gt;0,BD_Soumission!$BB280*BD_Soumission!$BE280*BD_Soumission!$BF280,IF(BD_Soumission!$BA280&gt;0,BD_Soumission!$BE280*BD_Soumission!$BF280,""))</f>
        <v/>
      </c>
      <c r="BH280" s="285"/>
      <c r="BI280" s="273"/>
      <c r="BJ280" s="273"/>
      <c r="BK280" s="273"/>
      <c r="BL280" s="273"/>
      <c r="BM280" s="273" t="str">
        <f>IF(BD_Soumission!$BI280&gt;0,(BD_Soumission!$BL280-BD_Soumission!$BK280)*24,"")</f>
        <v/>
      </c>
      <c r="BN280" s="125"/>
      <c r="BO280" s="290">
        <f>IF(BD_Soumission!$BI280&gt;0,IF(BD_Soumission!$BJ280&gt;0,BD_Soumission!$BM280*BD_Soumission!$BJ280*BD_Soumission!$BN280,BD_Soumission!$BM280*BD_Soumission!$BN280),0)</f>
        <v>0</v>
      </c>
      <c r="BP280" s="285"/>
      <c r="BQ280" s="273"/>
      <c r="BR280" s="273"/>
      <c r="BS280" s="273"/>
      <c r="BT280" s="273"/>
      <c r="BU280" s="273"/>
      <c r="BV280" s="125"/>
      <c r="BW280" s="290" t="str">
        <f>IF(BD_Soumission!$BR280&gt;0,BD_Soumission!$BR280*BD_Soumission!$BU280*BD_Soumission!$BV280,IF(BD_Soumission!$BQ280&gt;0,BD_Soumission!$BU280*BD_Soumission!$BV280,""))</f>
        <v/>
      </c>
      <c r="BX280" s="285"/>
      <c r="BY280" s="273"/>
      <c r="BZ280" s="273"/>
      <c r="CA280" s="273"/>
      <c r="CB280" s="273"/>
      <c r="CC280" s="273"/>
      <c r="CD280" s="125"/>
      <c r="CE280" s="290" t="str">
        <f>IF(BD_Soumission!$BZ280&gt;0,BD_Soumission!$BZ280*BD_Soumission!$CC280*BD_Soumission!$CD280,IF(BD_Soumission!$BY280&gt;0,BD_Soumission!$CC280*BD_Soumission!$CD280,""))</f>
        <v/>
      </c>
      <c r="CF280" s="285"/>
      <c r="CG280" s="273"/>
      <c r="CH280" s="273"/>
      <c r="CI280" s="273"/>
      <c r="CJ280" s="273"/>
      <c r="CK280" s="273"/>
      <c r="CL280" s="125"/>
      <c r="CM280" s="290" t="str">
        <f>IF(BD_Soumission!$CH280&gt;0,BD_Soumission!$CH280*BD_Soumission!$CK280*BD_Soumission!$CL280,IF(BD_Soumission!$CG280&gt;0,BD_Soumission!$CK280*BD_Soumission!$CL280,""))</f>
        <v/>
      </c>
      <c r="CN280" s="285"/>
      <c r="CO280" s="273"/>
      <c r="CP280" s="273"/>
      <c r="CQ280" s="273"/>
      <c r="CR280" s="273"/>
      <c r="CS280" s="273" t="str">
        <f>IF(BD_Soumission!$CO280&gt;0,(BD_Soumission!$CR280-BD_Soumission!$CQ280)*24,"")</f>
        <v/>
      </c>
      <c r="CT280" s="125"/>
      <c r="CU280" s="290">
        <f>IF(BD_Soumission!$CO280&gt;0,IF(BD_Soumission!$CP280&gt;0,BD_Soumission!$CS280*BD_Soumission!$CP280*BD_Soumission!$CT280,BD_Soumission!$CS280*BD_Soumission!$CT280),0)</f>
        <v>0</v>
      </c>
      <c r="CV280" s="285"/>
      <c r="CW280" s="273"/>
      <c r="CX280" s="273"/>
      <c r="CY280" s="273"/>
      <c r="CZ280" s="273"/>
      <c r="DA280" s="273"/>
      <c r="DB280" s="125"/>
      <c r="DC280" s="290" t="str">
        <f>IF(BD_Soumission!$CX280&gt;0,BD_Soumission!$CX280*BD_Soumission!$DA280*BD_Soumission!$DB280,IF(BD_Soumission!$CW280&gt;0,BD_Soumission!$DA280*BD_Soumission!$DB280,""))</f>
        <v/>
      </c>
      <c r="DD280" s="285"/>
      <c r="DE280" s="273"/>
      <c r="DF280" s="273"/>
      <c r="DG280" s="273"/>
      <c r="DH280" s="273"/>
      <c r="DI280" s="273" t="str">
        <f>IF(BD_Soumission!$DE280&gt;0,(BD_Soumission!$DH280-BD_Soumission!$DG280)*24,"")</f>
        <v/>
      </c>
      <c r="DJ280" s="125"/>
      <c r="DK280" s="290">
        <f>IF(BD_Soumission!$DE280&gt;0,IF(BD_Soumission!$DF280&gt;0,BD_Soumission!$DI280*BD_Soumission!$DF280*BD_Soumission!$DJ280,BD_Soumission!$DI280*BD_Soumission!$DJ280),0)</f>
        <v>0</v>
      </c>
      <c r="DL280" s="285"/>
      <c r="DM280" s="273"/>
      <c r="DN280" s="273"/>
      <c r="DO280" s="273"/>
      <c r="DP280" s="273"/>
      <c r="DQ280" s="273" t="str">
        <f>IF(BD_Soumission!$DM280&gt;0,(BD_Soumission!$DP280-BD_Soumission!$DO280)*24,"")</f>
        <v/>
      </c>
      <c r="DR280" s="125"/>
      <c r="DS280" s="290" t="str">
        <f>IF(BD_Soumission!$DN280&gt;0,BD_Soumission!$DN280*BD_Soumission!$DQ280*BD_Soumission!$DR280,IF(BD_Soumission!$DM280&gt;0,BD_Soumission!$DQ280*BD_Soumission!$DR280,""))</f>
        <v/>
      </c>
      <c r="DT280" s="285"/>
      <c r="DU280" s="273"/>
      <c r="DV280" s="273"/>
      <c r="DW280" s="273"/>
      <c r="DX280" s="273"/>
      <c r="DY280" s="273" t="str">
        <f>IF(BD_Soumission!$DU280&gt;0,(BD_Soumission!$DX280-BD_Soumission!$DW280)*24,"")</f>
        <v/>
      </c>
      <c r="DZ280" s="125"/>
      <c r="EA280" s="290">
        <f>IF(BD_Soumission!$DU280&gt;0,IF(BD_Soumission!$DV280&gt;0,BD_Soumission!$DY280*BD_Soumission!$DV280*BD_Soumission!$DZ280,BD_Soumission!$DY280*BD_Soumission!$DZ280),0)</f>
        <v>0</v>
      </c>
      <c r="EB280" s="273"/>
      <c r="EC280" s="273"/>
      <c r="ED280" s="273"/>
      <c r="EE280" s="273"/>
      <c r="EF280" s="273"/>
      <c r="EG280" s="273"/>
      <c r="EH280" s="273"/>
      <c r="EI280" s="290">
        <f>BD_Soumission!$EH280*BD_Soumission!$EG280</f>
        <v>0</v>
      </c>
      <c r="EJ280" s="273"/>
      <c r="EK280" s="273"/>
      <c r="EL280" s="273"/>
      <c r="EM280" s="290">
        <f>BD_Soumission!$EL280*BD_Soumission!$EK280</f>
        <v>0</v>
      </c>
      <c r="EN280" s="273"/>
      <c r="EO280" s="273"/>
      <c r="EP280" s="273"/>
      <c r="EQ280" s="290">
        <f>BD_Soumission!$EP280*BD_Soumission!$EO280</f>
        <v>0</v>
      </c>
      <c r="ER280" s="273"/>
      <c r="ES280" s="273"/>
      <c r="ET280" s="273"/>
      <c r="EU280" s="273"/>
      <c r="EV280" s="273"/>
      <c r="EW280" s="290">
        <f>BD_Soumission!$EU280*0.09975</f>
        <v>0</v>
      </c>
      <c r="EX280" s="273"/>
      <c r="EY280" s="292" t="e">
        <f>VLOOKUP(BD_Soumission!$C280,Tableau12[],9,FALSE)</f>
        <v>#N/A</v>
      </c>
      <c r="EZ280" s="273"/>
    </row>
    <row r="281" spans="1:156" ht="18.75">
      <c r="D281" s="75"/>
      <c r="F281" t="e">
        <f>VLOOKUP(BD_Soumission!$C281,Tableau12[],93,FALSE)</f>
        <v>#N/A</v>
      </c>
      <c r="Q281"/>
      <c r="R281" s="30"/>
      <c r="S281" t="e">
        <f>VLOOKUP(BD_Soumission!$C281,Tableau12[],3,FALSE)</f>
        <v>#N/A</v>
      </c>
      <c r="T281" s="75"/>
      <c r="Y281" t="str">
        <f>IF(BD_Soumission!$U281&gt;0,(BD_Soumission!$X281-BD_Soumission!$W281)*24,"")</f>
        <v/>
      </c>
      <c r="Z281" s="264"/>
      <c r="AB281" s="75"/>
      <c r="AH281" s="125"/>
      <c r="AJ281" s="75"/>
      <c r="AP281" s="125"/>
      <c r="AQ281" s="122" t="str">
        <f>IF(BD_Soumission!$AL281&gt;0,BD_Soumission!$AL281*BD_Soumission!$AO281*BD_Soumission!$AP281,IF(BD_Soumission!$AK281&gt;0,BD_Soumission!$AO281*BD_Soumission!$AP281,""))</f>
        <v/>
      </c>
      <c r="AR281" s="75"/>
      <c r="AX281" s="125"/>
      <c r="AY281" s="122" t="str">
        <f>IF(BD_Soumission!$AT281&gt;0,BD_Soumission!$AT281*BD_Soumission!$AW281*BD_Soumission!$AX281,IF(BD_Soumission!$AS281&gt;0,BD_Soumission!$AW281*BD_Soumission!$AX281,""))</f>
        <v/>
      </c>
      <c r="AZ281" s="75"/>
      <c r="BF281" s="125"/>
      <c r="BG281" s="122" t="str">
        <f>IF(BD_Soumission!$BB281&gt;0,BD_Soumission!$BB281*BD_Soumission!$BE281*BD_Soumission!$BF281,IF(BD_Soumission!$BA281&gt;0,BD_Soumission!$BE281*BD_Soumission!$BF281,""))</f>
        <v/>
      </c>
      <c r="BH281" s="75"/>
      <c r="BM281" t="str">
        <f>IF(BD_Soumission!$BI281&gt;0,(BD_Soumission!$BL281-BD_Soumission!$BK281)*24,"")</f>
        <v/>
      </c>
      <c r="BN281" s="125"/>
      <c r="BO281" s="122">
        <f>IF(BD_Soumission!$BI281&gt;0,IF(BD_Soumission!$BJ281&gt;0,BD_Soumission!$BM281*BD_Soumission!$BJ281*BD_Soumission!$BN281,BD_Soumission!$BM281*BD_Soumission!$BN281),0)</f>
        <v>0</v>
      </c>
      <c r="BP281" s="75"/>
      <c r="BV281" s="125"/>
      <c r="BW281" s="122" t="str">
        <f>IF(BD_Soumission!$BR281&gt;0,BD_Soumission!$BR281*BD_Soumission!$BU281*BD_Soumission!$BV281,IF(BD_Soumission!$BQ281&gt;0,BD_Soumission!$BU281*BD_Soumission!$BV281,""))</f>
        <v/>
      </c>
      <c r="BX281" s="75"/>
      <c r="CD281" s="125"/>
      <c r="CE281" s="122" t="str">
        <f>IF(BD_Soumission!$BZ281&gt;0,BD_Soumission!$BZ281*BD_Soumission!$CC281*BD_Soumission!$CD281,IF(BD_Soumission!$BY281&gt;0,BD_Soumission!$CC281*BD_Soumission!$CD281,""))</f>
        <v/>
      </c>
      <c r="CF281" s="75"/>
      <c r="CL281" s="125"/>
      <c r="CM281" s="122" t="str">
        <f>IF(BD_Soumission!$CH281&gt;0,BD_Soumission!$CH281*BD_Soumission!$CK281*BD_Soumission!$CL281,IF(BD_Soumission!$CG281&gt;0,BD_Soumission!$CK281*BD_Soumission!$CL281,""))</f>
        <v/>
      </c>
      <c r="CN281" s="75"/>
      <c r="CS281" t="str">
        <f>IF(BD_Soumission!$CO281&gt;0,(BD_Soumission!$CR281-BD_Soumission!$CQ281)*24,"")</f>
        <v/>
      </c>
      <c r="CT281" s="125"/>
      <c r="CU281" s="122">
        <f>IF(BD_Soumission!$CO281&gt;0,IF(BD_Soumission!$CP281&gt;0,BD_Soumission!$CS281*BD_Soumission!$CP281*BD_Soumission!$CT281,BD_Soumission!$CS281*BD_Soumission!$CT281),0)</f>
        <v>0</v>
      </c>
      <c r="CV281" s="75"/>
      <c r="DB281" s="125"/>
      <c r="DC281" s="122" t="str">
        <f>IF(BD_Soumission!$CX281&gt;0,BD_Soumission!$CX281*BD_Soumission!$DA281*BD_Soumission!$DB281,IF(BD_Soumission!$CW281&gt;0,BD_Soumission!$DA281*BD_Soumission!$DB281,""))</f>
        <v/>
      </c>
      <c r="DD281" s="75"/>
      <c r="DI281" t="str">
        <f>IF(BD_Soumission!$DE281&gt;0,(BD_Soumission!$DH281-BD_Soumission!$DG281)*24,"")</f>
        <v/>
      </c>
      <c r="DJ281" s="125"/>
      <c r="DK281" s="122">
        <f>IF(BD_Soumission!$DE281&gt;0,IF(BD_Soumission!$DF281&gt;0,BD_Soumission!$DI281*BD_Soumission!$DF281*BD_Soumission!$DJ281,BD_Soumission!$DI281*BD_Soumission!$DJ281),0)</f>
        <v>0</v>
      </c>
      <c r="DL281" s="75"/>
      <c r="DQ281" t="str">
        <f>IF(BD_Soumission!$DM281&gt;0,(BD_Soumission!$DP281-BD_Soumission!$DO281)*24,"")</f>
        <v/>
      </c>
      <c r="DR281" s="125"/>
      <c r="DS281" s="122" t="str">
        <f>IF(BD_Soumission!$DN281&gt;0,BD_Soumission!$DN281*BD_Soumission!$DQ281*BD_Soumission!$DR281,IF(BD_Soumission!$DM281&gt;0,BD_Soumission!$DQ281*BD_Soumission!$DR281,""))</f>
        <v/>
      </c>
      <c r="DT281" s="75"/>
      <c r="DY281" t="str">
        <f>IF(BD_Soumission!$DU281&gt;0,(BD_Soumission!$DX281-BD_Soumission!$DW281)*24,"")</f>
        <v/>
      </c>
      <c r="DZ281" s="125"/>
      <c r="EA281" s="122">
        <f>IF(BD_Soumission!$DU281&gt;0,IF(BD_Soumission!$DV281&gt;0,BD_Soumission!$DY281*BD_Soumission!$DV281*BD_Soumission!$DZ281,BD_Soumission!$DY281*BD_Soumission!$DZ281),0)</f>
        <v>0</v>
      </c>
      <c r="EI281" s="122">
        <f>BD_Soumission!$EH281*BD_Soumission!$EG281</f>
        <v>0</v>
      </c>
      <c r="EM281" s="122">
        <f>BD_Soumission!$EL281*BD_Soumission!$EK281</f>
        <v>0</v>
      </c>
      <c r="EQ281" s="122">
        <f>BD_Soumission!$EP281*BD_Soumission!$EO281</f>
        <v>0</v>
      </c>
      <c r="EW281" s="122">
        <f>BD_Soumission!$EU281*0.09975</f>
        <v>0</v>
      </c>
      <c r="EY281" s="47" t="e">
        <f>VLOOKUP(BD_Soumission!$C281,Tableau12[],9,FALSE)</f>
        <v>#N/A</v>
      </c>
    </row>
    <row r="282" spans="1:156" ht="18.75">
      <c r="A282" s="273"/>
      <c r="B282" s="273"/>
      <c r="C282" s="273"/>
      <c r="D282" s="285"/>
      <c r="E282" s="273"/>
      <c r="F282" s="273" t="e">
        <f>VLOOKUP(BD_Soumission!$C282,Tableau12[],93,FALSE)</f>
        <v>#N/A</v>
      </c>
      <c r="G282" s="273"/>
      <c r="H282" s="273"/>
      <c r="I282" s="273"/>
      <c r="J282" s="273"/>
      <c r="K282" s="273"/>
      <c r="L282" s="273"/>
      <c r="M282" s="273"/>
      <c r="N282" s="273"/>
      <c r="O282" s="273"/>
      <c r="P282" s="273"/>
      <c r="Q282" s="273"/>
      <c r="R282" s="286"/>
      <c r="S282" s="273" t="e">
        <f>VLOOKUP(BD_Soumission!$C282,Tableau12[],3,FALSE)</f>
        <v>#N/A</v>
      </c>
      <c r="T282" s="285"/>
      <c r="U282" s="273"/>
      <c r="V282" s="273"/>
      <c r="W282" s="273"/>
      <c r="X282" s="273"/>
      <c r="Y282" s="273" t="str">
        <f>IF(BD_Soumission!$U282&gt;0,(BD_Soumission!$X282-BD_Soumission!$W282)*24,"")</f>
        <v/>
      </c>
      <c r="Z282" s="264"/>
      <c r="AA282" s="273"/>
      <c r="AB282" s="285"/>
      <c r="AC282" s="273"/>
      <c r="AD282" s="273"/>
      <c r="AE282" s="273"/>
      <c r="AF282" s="273"/>
      <c r="AG282" s="273"/>
      <c r="AH282" s="125"/>
      <c r="AI282" s="273"/>
      <c r="AJ282" s="285"/>
      <c r="AK282" s="273"/>
      <c r="AL282" s="273"/>
      <c r="AM282" s="273"/>
      <c r="AN282" s="273"/>
      <c r="AO282" s="273"/>
      <c r="AP282" s="125"/>
      <c r="AQ282" s="290" t="str">
        <f>IF(BD_Soumission!$AL282&gt;0,BD_Soumission!$AL282*BD_Soumission!$AO282*BD_Soumission!$AP282,IF(BD_Soumission!$AK282&gt;0,BD_Soumission!$AO282*BD_Soumission!$AP282,""))</f>
        <v/>
      </c>
      <c r="AR282" s="285"/>
      <c r="AS282" s="273"/>
      <c r="AT282" s="273"/>
      <c r="AU282" s="273"/>
      <c r="AV282" s="273"/>
      <c r="AW282" s="273"/>
      <c r="AX282" s="125"/>
      <c r="AY282" s="290" t="str">
        <f>IF(BD_Soumission!$AT282&gt;0,BD_Soumission!$AT282*BD_Soumission!$AW282*BD_Soumission!$AX282,IF(BD_Soumission!$AS282&gt;0,BD_Soumission!$AW282*BD_Soumission!$AX282,""))</f>
        <v/>
      </c>
      <c r="AZ282" s="285"/>
      <c r="BA282" s="273"/>
      <c r="BB282" s="273"/>
      <c r="BC282" s="273"/>
      <c r="BD282" s="273"/>
      <c r="BE282" s="273"/>
      <c r="BF282" s="125"/>
      <c r="BG282" s="290" t="str">
        <f>IF(BD_Soumission!$BB282&gt;0,BD_Soumission!$BB282*BD_Soumission!$BE282*BD_Soumission!$BF282,IF(BD_Soumission!$BA282&gt;0,BD_Soumission!$BE282*BD_Soumission!$BF282,""))</f>
        <v/>
      </c>
      <c r="BH282" s="285"/>
      <c r="BI282" s="273"/>
      <c r="BJ282" s="273"/>
      <c r="BK282" s="273"/>
      <c r="BL282" s="273"/>
      <c r="BM282" s="273" t="str">
        <f>IF(BD_Soumission!$BI282&gt;0,(BD_Soumission!$BL282-BD_Soumission!$BK282)*24,"")</f>
        <v/>
      </c>
      <c r="BN282" s="125"/>
      <c r="BO282" s="290">
        <f>IF(BD_Soumission!$BI282&gt;0,IF(BD_Soumission!$BJ282&gt;0,BD_Soumission!$BM282*BD_Soumission!$BJ282*BD_Soumission!$BN282,BD_Soumission!$BM282*BD_Soumission!$BN282),0)</f>
        <v>0</v>
      </c>
      <c r="BP282" s="285"/>
      <c r="BQ282" s="273"/>
      <c r="BR282" s="273"/>
      <c r="BS282" s="273"/>
      <c r="BT282" s="273"/>
      <c r="BU282" s="273"/>
      <c r="BV282" s="125"/>
      <c r="BW282" s="290" t="str">
        <f>IF(BD_Soumission!$BR282&gt;0,BD_Soumission!$BR282*BD_Soumission!$BU282*BD_Soumission!$BV282,IF(BD_Soumission!$BQ282&gt;0,BD_Soumission!$BU282*BD_Soumission!$BV282,""))</f>
        <v/>
      </c>
      <c r="BX282" s="285"/>
      <c r="BY282" s="273"/>
      <c r="BZ282" s="273"/>
      <c r="CA282" s="273"/>
      <c r="CB282" s="273"/>
      <c r="CC282" s="273"/>
      <c r="CD282" s="125"/>
      <c r="CE282" s="290" t="str">
        <f>IF(BD_Soumission!$BZ282&gt;0,BD_Soumission!$BZ282*BD_Soumission!$CC282*BD_Soumission!$CD282,IF(BD_Soumission!$BY282&gt;0,BD_Soumission!$CC282*BD_Soumission!$CD282,""))</f>
        <v/>
      </c>
      <c r="CF282" s="285"/>
      <c r="CG282" s="273"/>
      <c r="CH282" s="273"/>
      <c r="CI282" s="273"/>
      <c r="CJ282" s="273"/>
      <c r="CK282" s="273"/>
      <c r="CL282" s="125"/>
      <c r="CM282" s="290" t="str">
        <f>IF(BD_Soumission!$CH282&gt;0,BD_Soumission!$CH282*BD_Soumission!$CK282*BD_Soumission!$CL282,IF(BD_Soumission!$CG282&gt;0,BD_Soumission!$CK282*BD_Soumission!$CL282,""))</f>
        <v/>
      </c>
      <c r="CN282" s="285"/>
      <c r="CO282" s="273"/>
      <c r="CP282" s="273"/>
      <c r="CQ282" s="273"/>
      <c r="CR282" s="273"/>
      <c r="CS282" s="273" t="str">
        <f>IF(BD_Soumission!$CO282&gt;0,(BD_Soumission!$CR282-BD_Soumission!$CQ282)*24,"")</f>
        <v/>
      </c>
      <c r="CT282" s="125"/>
      <c r="CU282" s="290">
        <f>IF(BD_Soumission!$CO282&gt;0,IF(BD_Soumission!$CP282&gt;0,BD_Soumission!$CS282*BD_Soumission!$CP282*BD_Soumission!$CT282,BD_Soumission!$CS282*BD_Soumission!$CT282),0)</f>
        <v>0</v>
      </c>
      <c r="CV282" s="285"/>
      <c r="CW282" s="273"/>
      <c r="CX282" s="273"/>
      <c r="CY282" s="273"/>
      <c r="CZ282" s="273"/>
      <c r="DA282" s="273"/>
      <c r="DB282" s="125"/>
      <c r="DC282" s="290" t="str">
        <f>IF(BD_Soumission!$CX282&gt;0,BD_Soumission!$CX282*BD_Soumission!$DA282*BD_Soumission!$DB282,IF(BD_Soumission!$CW282&gt;0,BD_Soumission!$DA282*BD_Soumission!$DB282,""))</f>
        <v/>
      </c>
      <c r="DD282" s="285"/>
      <c r="DE282" s="273"/>
      <c r="DF282" s="273"/>
      <c r="DG282" s="273"/>
      <c r="DH282" s="273"/>
      <c r="DI282" s="273" t="str">
        <f>IF(BD_Soumission!$DE282&gt;0,(BD_Soumission!$DH282-BD_Soumission!$DG282)*24,"")</f>
        <v/>
      </c>
      <c r="DJ282" s="125"/>
      <c r="DK282" s="290">
        <f>IF(BD_Soumission!$DE282&gt;0,IF(BD_Soumission!$DF282&gt;0,BD_Soumission!$DI282*BD_Soumission!$DF282*BD_Soumission!$DJ282,BD_Soumission!$DI282*BD_Soumission!$DJ282),0)</f>
        <v>0</v>
      </c>
      <c r="DL282" s="285"/>
      <c r="DM282" s="273"/>
      <c r="DN282" s="273"/>
      <c r="DO282" s="273"/>
      <c r="DP282" s="273"/>
      <c r="DQ282" s="273" t="str">
        <f>IF(BD_Soumission!$DM282&gt;0,(BD_Soumission!$DP282-BD_Soumission!$DO282)*24,"")</f>
        <v/>
      </c>
      <c r="DR282" s="125"/>
      <c r="DS282" s="290" t="str">
        <f>IF(BD_Soumission!$DN282&gt;0,BD_Soumission!$DN282*BD_Soumission!$DQ282*BD_Soumission!$DR282,IF(BD_Soumission!$DM282&gt;0,BD_Soumission!$DQ282*BD_Soumission!$DR282,""))</f>
        <v/>
      </c>
      <c r="DT282" s="285"/>
      <c r="DU282" s="273"/>
      <c r="DV282" s="273"/>
      <c r="DW282" s="273"/>
      <c r="DX282" s="273"/>
      <c r="DY282" s="273" t="str">
        <f>IF(BD_Soumission!$DU282&gt;0,(BD_Soumission!$DX282-BD_Soumission!$DW282)*24,"")</f>
        <v/>
      </c>
      <c r="DZ282" s="125"/>
      <c r="EA282" s="290">
        <f>IF(BD_Soumission!$DU282&gt;0,IF(BD_Soumission!$DV282&gt;0,BD_Soumission!$DY282*BD_Soumission!$DV282*BD_Soumission!$DZ282,BD_Soumission!$DY282*BD_Soumission!$DZ282),0)</f>
        <v>0</v>
      </c>
      <c r="EB282" s="273"/>
      <c r="EC282" s="273"/>
      <c r="ED282" s="273"/>
      <c r="EE282" s="273"/>
      <c r="EF282" s="273"/>
      <c r="EG282" s="273"/>
      <c r="EH282" s="273"/>
      <c r="EI282" s="290">
        <f>BD_Soumission!$EH282*BD_Soumission!$EG282</f>
        <v>0</v>
      </c>
      <c r="EJ282" s="273"/>
      <c r="EK282" s="273"/>
      <c r="EL282" s="273"/>
      <c r="EM282" s="290">
        <f>BD_Soumission!$EL282*BD_Soumission!$EK282</f>
        <v>0</v>
      </c>
      <c r="EN282" s="273"/>
      <c r="EO282" s="273"/>
      <c r="EP282" s="273"/>
      <c r="EQ282" s="290">
        <f>BD_Soumission!$EP282*BD_Soumission!$EO282</f>
        <v>0</v>
      </c>
      <c r="ER282" s="273"/>
      <c r="ES282" s="273"/>
      <c r="ET282" s="273"/>
      <c r="EU282" s="273"/>
      <c r="EV282" s="273"/>
      <c r="EW282" s="290">
        <f>BD_Soumission!$EU282*0.09975</f>
        <v>0</v>
      </c>
      <c r="EX282" s="273"/>
      <c r="EY282" s="292" t="e">
        <f>VLOOKUP(BD_Soumission!$C282,Tableau12[],9,FALSE)</f>
        <v>#N/A</v>
      </c>
      <c r="EZ282" s="273"/>
    </row>
    <row r="283" spans="1:156" ht="18.75">
      <c r="D283" s="75"/>
      <c r="F283" t="e">
        <f>VLOOKUP(BD_Soumission!$C283,Tableau12[],93,FALSE)</f>
        <v>#N/A</v>
      </c>
      <c r="Q283"/>
      <c r="R283" s="30"/>
      <c r="S283" t="e">
        <f>VLOOKUP(BD_Soumission!$C283,Tableau12[],3,FALSE)</f>
        <v>#N/A</v>
      </c>
      <c r="T283" s="75"/>
      <c r="Y283" t="str">
        <f>IF(BD_Soumission!$U283&gt;0,(BD_Soumission!$X283-BD_Soumission!$W283)*24,"")</f>
        <v/>
      </c>
      <c r="Z283" s="264"/>
      <c r="AB283" s="75"/>
      <c r="AH283" s="125"/>
      <c r="AJ283" s="75"/>
      <c r="AP283" s="125"/>
      <c r="AQ283" s="122" t="str">
        <f>IF(BD_Soumission!$AL283&gt;0,BD_Soumission!$AL283*BD_Soumission!$AO283*BD_Soumission!$AP283,IF(BD_Soumission!$AK283&gt;0,BD_Soumission!$AO283*BD_Soumission!$AP283,""))</f>
        <v/>
      </c>
      <c r="AR283" s="75"/>
      <c r="AX283" s="125"/>
      <c r="AY283" s="122" t="str">
        <f>IF(BD_Soumission!$AT283&gt;0,BD_Soumission!$AT283*BD_Soumission!$AW283*BD_Soumission!$AX283,IF(BD_Soumission!$AS283&gt;0,BD_Soumission!$AW283*BD_Soumission!$AX283,""))</f>
        <v/>
      </c>
      <c r="AZ283" s="75"/>
      <c r="BF283" s="125"/>
      <c r="BG283" s="122" t="str">
        <f>IF(BD_Soumission!$BB283&gt;0,BD_Soumission!$BB283*BD_Soumission!$BE283*BD_Soumission!$BF283,IF(BD_Soumission!$BA283&gt;0,BD_Soumission!$BE283*BD_Soumission!$BF283,""))</f>
        <v/>
      </c>
      <c r="BH283" s="75"/>
      <c r="BM283" t="str">
        <f>IF(BD_Soumission!$BI283&gt;0,(BD_Soumission!$BL283-BD_Soumission!$BK283)*24,"")</f>
        <v/>
      </c>
      <c r="BN283" s="125"/>
      <c r="BO283" s="122">
        <f>IF(BD_Soumission!$BI283&gt;0,IF(BD_Soumission!$BJ283&gt;0,BD_Soumission!$BM283*BD_Soumission!$BJ283*BD_Soumission!$BN283,BD_Soumission!$BM283*BD_Soumission!$BN283),0)</f>
        <v>0</v>
      </c>
      <c r="BP283" s="75"/>
      <c r="BV283" s="125"/>
      <c r="BW283" s="122" t="str">
        <f>IF(BD_Soumission!$BR283&gt;0,BD_Soumission!$BR283*BD_Soumission!$BU283*BD_Soumission!$BV283,IF(BD_Soumission!$BQ283&gt;0,BD_Soumission!$BU283*BD_Soumission!$BV283,""))</f>
        <v/>
      </c>
      <c r="BX283" s="75"/>
      <c r="CD283" s="125"/>
      <c r="CE283" s="122" t="str">
        <f>IF(BD_Soumission!$BZ283&gt;0,BD_Soumission!$BZ283*BD_Soumission!$CC283*BD_Soumission!$CD283,IF(BD_Soumission!$BY283&gt;0,BD_Soumission!$CC283*BD_Soumission!$CD283,""))</f>
        <v/>
      </c>
      <c r="CF283" s="75"/>
      <c r="CL283" s="125"/>
      <c r="CM283" s="122" t="str">
        <f>IF(BD_Soumission!$CH283&gt;0,BD_Soumission!$CH283*BD_Soumission!$CK283*BD_Soumission!$CL283,IF(BD_Soumission!$CG283&gt;0,BD_Soumission!$CK283*BD_Soumission!$CL283,""))</f>
        <v/>
      </c>
      <c r="CN283" s="75"/>
      <c r="CS283" t="str">
        <f>IF(BD_Soumission!$CO283&gt;0,(BD_Soumission!$CR283-BD_Soumission!$CQ283)*24,"")</f>
        <v/>
      </c>
      <c r="CT283" s="125"/>
      <c r="CU283" s="122">
        <f>IF(BD_Soumission!$CO283&gt;0,IF(BD_Soumission!$CP283&gt;0,BD_Soumission!$CS283*BD_Soumission!$CP283*BD_Soumission!$CT283,BD_Soumission!$CS283*BD_Soumission!$CT283),0)</f>
        <v>0</v>
      </c>
      <c r="CV283" s="75"/>
      <c r="DB283" s="125"/>
      <c r="DC283" s="122" t="str">
        <f>IF(BD_Soumission!$CX283&gt;0,BD_Soumission!$CX283*BD_Soumission!$DA283*BD_Soumission!$DB283,IF(BD_Soumission!$CW283&gt;0,BD_Soumission!$DA283*BD_Soumission!$DB283,""))</f>
        <v/>
      </c>
      <c r="DD283" s="75"/>
      <c r="DI283" t="str">
        <f>IF(BD_Soumission!$DE283&gt;0,(BD_Soumission!$DH283-BD_Soumission!$DG283)*24,"")</f>
        <v/>
      </c>
      <c r="DJ283" s="125"/>
      <c r="DK283" s="122">
        <f>IF(BD_Soumission!$DE283&gt;0,IF(BD_Soumission!$DF283&gt;0,BD_Soumission!$DI283*BD_Soumission!$DF283*BD_Soumission!$DJ283,BD_Soumission!$DI283*BD_Soumission!$DJ283),0)</f>
        <v>0</v>
      </c>
      <c r="DL283" s="75"/>
      <c r="DQ283" t="str">
        <f>IF(BD_Soumission!$DM283&gt;0,(BD_Soumission!$DP283-BD_Soumission!$DO283)*24,"")</f>
        <v/>
      </c>
      <c r="DR283" s="125"/>
      <c r="DS283" s="122" t="str">
        <f>IF(BD_Soumission!$DN283&gt;0,BD_Soumission!$DN283*BD_Soumission!$DQ283*BD_Soumission!$DR283,IF(BD_Soumission!$DM283&gt;0,BD_Soumission!$DQ283*BD_Soumission!$DR283,""))</f>
        <v/>
      </c>
      <c r="DT283" s="75"/>
      <c r="DY283" t="str">
        <f>IF(BD_Soumission!$DU283&gt;0,(BD_Soumission!$DX283-BD_Soumission!$DW283)*24,"")</f>
        <v/>
      </c>
      <c r="DZ283" s="125"/>
      <c r="EA283" s="122">
        <f>IF(BD_Soumission!$DU283&gt;0,IF(BD_Soumission!$DV283&gt;0,BD_Soumission!$DY283*BD_Soumission!$DV283*BD_Soumission!$DZ283,BD_Soumission!$DY283*BD_Soumission!$DZ283),0)</f>
        <v>0</v>
      </c>
      <c r="EI283" s="122">
        <f>BD_Soumission!$EH283*BD_Soumission!$EG283</f>
        <v>0</v>
      </c>
      <c r="EM283" s="122">
        <f>BD_Soumission!$EL283*BD_Soumission!$EK283</f>
        <v>0</v>
      </c>
      <c r="EQ283" s="122">
        <f>BD_Soumission!$EP283*BD_Soumission!$EO283</f>
        <v>0</v>
      </c>
      <c r="EW283" s="122">
        <f>BD_Soumission!$EU283*0.09975</f>
        <v>0</v>
      </c>
      <c r="EY283" s="47" t="e">
        <f>VLOOKUP(BD_Soumission!$C283,Tableau12[],9,FALSE)</f>
        <v>#N/A</v>
      </c>
    </row>
    <row r="284" spans="1:156" ht="18.75">
      <c r="A284" s="273"/>
      <c r="B284" s="273"/>
      <c r="C284" s="273"/>
      <c r="D284" s="285"/>
      <c r="E284" s="273"/>
      <c r="F284" s="273" t="e">
        <f>VLOOKUP(BD_Soumission!$C284,Tableau12[],93,FALSE)</f>
        <v>#N/A</v>
      </c>
      <c r="G284" s="273"/>
      <c r="H284" s="273"/>
      <c r="I284" s="273"/>
      <c r="J284" s="273"/>
      <c r="K284" s="273"/>
      <c r="L284" s="273"/>
      <c r="M284" s="273"/>
      <c r="N284" s="273"/>
      <c r="O284" s="273"/>
      <c r="P284" s="273"/>
      <c r="Q284" s="273"/>
      <c r="R284" s="286"/>
      <c r="S284" s="273" t="e">
        <f>VLOOKUP(BD_Soumission!$C284,Tableau12[],3,FALSE)</f>
        <v>#N/A</v>
      </c>
      <c r="T284" s="285"/>
      <c r="U284" s="273"/>
      <c r="V284" s="273"/>
      <c r="W284" s="273"/>
      <c r="X284" s="273"/>
      <c r="Y284" s="273" t="str">
        <f>IF(BD_Soumission!$U284&gt;0,(BD_Soumission!$X284-BD_Soumission!$W284)*24,"")</f>
        <v/>
      </c>
      <c r="Z284" s="264"/>
      <c r="AA284" s="273"/>
      <c r="AB284" s="285"/>
      <c r="AC284" s="273"/>
      <c r="AD284" s="273"/>
      <c r="AE284" s="273"/>
      <c r="AF284" s="273"/>
      <c r="AG284" s="273"/>
      <c r="AH284" s="125"/>
      <c r="AI284" s="273"/>
      <c r="AJ284" s="285"/>
      <c r="AK284" s="273"/>
      <c r="AL284" s="273"/>
      <c r="AM284" s="273"/>
      <c r="AN284" s="273"/>
      <c r="AO284" s="273"/>
      <c r="AP284" s="125"/>
      <c r="AQ284" s="290" t="str">
        <f>IF(BD_Soumission!$AL284&gt;0,BD_Soumission!$AL284*BD_Soumission!$AO284*BD_Soumission!$AP284,IF(BD_Soumission!$AK284&gt;0,BD_Soumission!$AO284*BD_Soumission!$AP284,""))</f>
        <v/>
      </c>
      <c r="AR284" s="285"/>
      <c r="AS284" s="273"/>
      <c r="AT284" s="273"/>
      <c r="AU284" s="273"/>
      <c r="AV284" s="273"/>
      <c r="AW284" s="273"/>
      <c r="AX284" s="125"/>
      <c r="AY284" s="290" t="str">
        <f>IF(BD_Soumission!$AT284&gt;0,BD_Soumission!$AT284*BD_Soumission!$AW284*BD_Soumission!$AX284,IF(BD_Soumission!$AS284&gt;0,BD_Soumission!$AW284*BD_Soumission!$AX284,""))</f>
        <v/>
      </c>
      <c r="AZ284" s="285"/>
      <c r="BA284" s="273"/>
      <c r="BB284" s="273"/>
      <c r="BC284" s="273"/>
      <c r="BD284" s="273"/>
      <c r="BE284" s="273"/>
      <c r="BF284" s="125"/>
      <c r="BG284" s="290" t="str">
        <f>IF(BD_Soumission!$BB284&gt;0,BD_Soumission!$BB284*BD_Soumission!$BE284*BD_Soumission!$BF284,IF(BD_Soumission!$BA284&gt;0,BD_Soumission!$BE284*BD_Soumission!$BF284,""))</f>
        <v/>
      </c>
      <c r="BH284" s="285"/>
      <c r="BI284" s="273"/>
      <c r="BJ284" s="273"/>
      <c r="BK284" s="273"/>
      <c r="BL284" s="273"/>
      <c r="BM284" s="273" t="str">
        <f>IF(BD_Soumission!$BI284&gt;0,(BD_Soumission!$BL284-BD_Soumission!$BK284)*24,"")</f>
        <v/>
      </c>
      <c r="BN284" s="125"/>
      <c r="BO284" s="290">
        <f>IF(BD_Soumission!$BI284&gt;0,IF(BD_Soumission!$BJ284&gt;0,BD_Soumission!$BM284*BD_Soumission!$BJ284*BD_Soumission!$BN284,BD_Soumission!$BM284*BD_Soumission!$BN284),0)</f>
        <v>0</v>
      </c>
      <c r="BP284" s="285"/>
      <c r="BQ284" s="273"/>
      <c r="BR284" s="273"/>
      <c r="BS284" s="273"/>
      <c r="BT284" s="273"/>
      <c r="BU284" s="273"/>
      <c r="BV284" s="125"/>
      <c r="BW284" s="290" t="str">
        <f>IF(BD_Soumission!$BR284&gt;0,BD_Soumission!$BR284*BD_Soumission!$BU284*BD_Soumission!$BV284,IF(BD_Soumission!$BQ284&gt;0,BD_Soumission!$BU284*BD_Soumission!$BV284,""))</f>
        <v/>
      </c>
      <c r="BX284" s="285"/>
      <c r="BY284" s="273"/>
      <c r="BZ284" s="273"/>
      <c r="CA284" s="273"/>
      <c r="CB284" s="273"/>
      <c r="CC284" s="273"/>
      <c r="CD284" s="125"/>
      <c r="CE284" s="290" t="str">
        <f>IF(BD_Soumission!$BZ284&gt;0,BD_Soumission!$BZ284*BD_Soumission!$CC284*BD_Soumission!$CD284,IF(BD_Soumission!$BY284&gt;0,BD_Soumission!$CC284*BD_Soumission!$CD284,""))</f>
        <v/>
      </c>
      <c r="CF284" s="285"/>
      <c r="CG284" s="273"/>
      <c r="CH284" s="273"/>
      <c r="CI284" s="273"/>
      <c r="CJ284" s="273"/>
      <c r="CK284" s="273"/>
      <c r="CL284" s="125"/>
      <c r="CM284" s="290" t="str">
        <f>IF(BD_Soumission!$CH284&gt;0,BD_Soumission!$CH284*BD_Soumission!$CK284*BD_Soumission!$CL284,IF(BD_Soumission!$CG284&gt;0,BD_Soumission!$CK284*BD_Soumission!$CL284,""))</f>
        <v/>
      </c>
      <c r="CN284" s="285"/>
      <c r="CO284" s="273"/>
      <c r="CP284" s="273"/>
      <c r="CQ284" s="273"/>
      <c r="CR284" s="273"/>
      <c r="CS284" s="273" t="str">
        <f>IF(BD_Soumission!$CO284&gt;0,(BD_Soumission!$CR284-BD_Soumission!$CQ284)*24,"")</f>
        <v/>
      </c>
      <c r="CT284" s="125"/>
      <c r="CU284" s="290">
        <f>IF(BD_Soumission!$CO284&gt;0,IF(BD_Soumission!$CP284&gt;0,BD_Soumission!$CS284*BD_Soumission!$CP284*BD_Soumission!$CT284,BD_Soumission!$CS284*BD_Soumission!$CT284),0)</f>
        <v>0</v>
      </c>
      <c r="CV284" s="285"/>
      <c r="CW284" s="273"/>
      <c r="CX284" s="273"/>
      <c r="CY284" s="273"/>
      <c r="CZ284" s="273"/>
      <c r="DA284" s="273"/>
      <c r="DB284" s="125"/>
      <c r="DC284" s="290" t="str">
        <f>IF(BD_Soumission!$CX284&gt;0,BD_Soumission!$CX284*BD_Soumission!$DA284*BD_Soumission!$DB284,IF(BD_Soumission!$CW284&gt;0,BD_Soumission!$DA284*BD_Soumission!$DB284,""))</f>
        <v/>
      </c>
      <c r="DD284" s="285"/>
      <c r="DE284" s="273"/>
      <c r="DF284" s="273"/>
      <c r="DG284" s="273"/>
      <c r="DH284" s="273"/>
      <c r="DI284" s="273" t="str">
        <f>IF(BD_Soumission!$DE284&gt;0,(BD_Soumission!$DH284-BD_Soumission!$DG284)*24,"")</f>
        <v/>
      </c>
      <c r="DJ284" s="125"/>
      <c r="DK284" s="290">
        <f>IF(BD_Soumission!$DE284&gt;0,IF(BD_Soumission!$DF284&gt;0,BD_Soumission!$DI284*BD_Soumission!$DF284*BD_Soumission!$DJ284,BD_Soumission!$DI284*BD_Soumission!$DJ284),0)</f>
        <v>0</v>
      </c>
      <c r="DL284" s="285"/>
      <c r="DM284" s="273"/>
      <c r="DN284" s="273"/>
      <c r="DO284" s="273"/>
      <c r="DP284" s="273"/>
      <c r="DQ284" s="273" t="str">
        <f>IF(BD_Soumission!$DM284&gt;0,(BD_Soumission!$DP284-BD_Soumission!$DO284)*24,"")</f>
        <v/>
      </c>
      <c r="DR284" s="125"/>
      <c r="DS284" s="290" t="str">
        <f>IF(BD_Soumission!$DN284&gt;0,BD_Soumission!$DN284*BD_Soumission!$DQ284*BD_Soumission!$DR284,IF(BD_Soumission!$DM284&gt;0,BD_Soumission!$DQ284*BD_Soumission!$DR284,""))</f>
        <v/>
      </c>
      <c r="DT284" s="285"/>
      <c r="DU284" s="273"/>
      <c r="DV284" s="273"/>
      <c r="DW284" s="273"/>
      <c r="DX284" s="273"/>
      <c r="DY284" s="273"/>
      <c r="DZ284" s="125"/>
      <c r="EA284" s="290">
        <f>IF(BD_Soumission!$DU284&gt;0,IF(BD_Soumission!$DV284&gt;0,BD_Soumission!$DY284*BD_Soumission!$DV284*BD_Soumission!$DZ284,BD_Soumission!$DY284*BD_Soumission!$DZ284),0)</f>
        <v>0</v>
      </c>
      <c r="EB284" s="273"/>
      <c r="EC284" s="273"/>
      <c r="ED284" s="273"/>
      <c r="EE284" s="273"/>
      <c r="EF284" s="273"/>
      <c r="EG284" s="273"/>
      <c r="EH284" s="273"/>
      <c r="EI284" s="290">
        <f>BD_Soumission!$EH284*BD_Soumission!$EG284</f>
        <v>0</v>
      </c>
      <c r="EJ284" s="273"/>
      <c r="EK284" s="273"/>
      <c r="EL284" s="273"/>
      <c r="EM284" s="290">
        <f>BD_Soumission!$EL284*BD_Soumission!$EK284</f>
        <v>0</v>
      </c>
      <c r="EN284" s="273"/>
      <c r="EO284" s="273"/>
      <c r="EP284" s="273"/>
      <c r="EQ284" s="290">
        <f>BD_Soumission!$EP284*BD_Soumission!$EO284</f>
        <v>0</v>
      </c>
      <c r="ER284" s="273"/>
      <c r="ES284" s="273"/>
      <c r="ET284" s="273"/>
      <c r="EU284" s="273"/>
      <c r="EV284" s="273"/>
      <c r="EW284" s="290">
        <f>BD_Soumission!$EU284*0.09975</f>
        <v>0</v>
      </c>
      <c r="EX284" s="273"/>
      <c r="EY284" s="292" t="e">
        <f>VLOOKUP(BD_Soumission!$C284,Tableau12[],9,FALSE)</f>
        <v>#N/A</v>
      </c>
      <c r="EZ284" s="273"/>
    </row>
    <row r="285" spans="1:156" ht="18.75">
      <c r="D285" s="75"/>
      <c r="F285" t="e">
        <f>VLOOKUP(BD_Soumission!$C285,Tableau12[],93,FALSE)</f>
        <v>#N/A</v>
      </c>
      <c r="Q285"/>
      <c r="R285" s="30"/>
      <c r="S285" t="e">
        <f>VLOOKUP(BD_Soumission!$C285,Tableau12[],3,FALSE)</f>
        <v>#N/A</v>
      </c>
      <c r="T285" s="75"/>
      <c r="Y285" t="str">
        <f>IF(BD_Soumission!$U285&gt;0,(BD_Soumission!$X285-BD_Soumission!$W285)*24,"")</f>
        <v/>
      </c>
      <c r="Z285" s="264"/>
      <c r="AB285" s="75"/>
      <c r="AH285" s="125"/>
      <c r="AJ285" s="75"/>
      <c r="AP285" s="125"/>
      <c r="AQ285" s="122" t="str">
        <f>IF(BD_Soumission!$AL285&gt;0,BD_Soumission!$AL285*BD_Soumission!$AO285*BD_Soumission!$AP285,IF(BD_Soumission!$AK285&gt;0,BD_Soumission!$AO285*BD_Soumission!$AP285,""))</f>
        <v/>
      </c>
      <c r="AR285" s="75"/>
      <c r="AX285" s="125"/>
      <c r="AY285" s="122" t="str">
        <f>IF(BD_Soumission!$AT285&gt;0,BD_Soumission!$AT285*BD_Soumission!$AW285*BD_Soumission!$AX285,IF(BD_Soumission!$AS285&gt;0,BD_Soumission!$AW285*BD_Soumission!$AX285,""))</f>
        <v/>
      </c>
      <c r="AZ285" s="75"/>
      <c r="BF285" s="125"/>
      <c r="BG285" s="122" t="str">
        <f>IF(BD_Soumission!$BB285&gt;0,BD_Soumission!$BB285*BD_Soumission!$BE285*BD_Soumission!$BF285,IF(BD_Soumission!$BA285&gt;0,BD_Soumission!$BE285*BD_Soumission!$BF285,""))</f>
        <v/>
      </c>
      <c r="BH285" s="75"/>
      <c r="BM285" t="str">
        <f>IF(BD_Soumission!$BI285&gt;0,(BD_Soumission!$BL285-BD_Soumission!$BK285)*24,"")</f>
        <v/>
      </c>
      <c r="BN285" s="125"/>
      <c r="BO285" s="122">
        <f>IF(BD_Soumission!$BI285&gt;0,IF(BD_Soumission!$BJ285&gt;0,BD_Soumission!$BM285*BD_Soumission!$BJ285*BD_Soumission!$BN285,BD_Soumission!$BM285*BD_Soumission!$BN285),0)</f>
        <v>0</v>
      </c>
      <c r="BP285" s="75"/>
      <c r="BV285" s="125"/>
      <c r="BW285" s="122" t="str">
        <f>IF(BD_Soumission!$BR285&gt;0,BD_Soumission!$BR285*BD_Soumission!$BU285*BD_Soumission!$BV285,IF(BD_Soumission!$BQ285&gt;0,BD_Soumission!$BU285*BD_Soumission!$BV285,""))</f>
        <v/>
      </c>
      <c r="BX285" s="75"/>
      <c r="CD285" s="125"/>
      <c r="CE285" s="122" t="str">
        <f>IF(BD_Soumission!$BZ285&gt;0,BD_Soumission!$BZ285*BD_Soumission!$CC285*BD_Soumission!$CD285,IF(BD_Soumission!$BY285&gt;0,BD_Soumission!$CC285*BD_Soumission!$CD285,""))</f>
        <v/>
      </c>
      <c r="CF285" s="75"/>
      <c r="CL285" s="125"/>
      <c r="CM285" s="122" t="str">
        <f>IF(BD_Soumission!$CH285&gt;0,BD_Soumission!$CH285*BD_Soumission!$CK285*BD_Soumission!$CL285,IF(BD_Soumission!$CG285&gt;0,BD_Soumission!$CK285*BD_Soumission!$CL285,""))</f>
        <v/>
      </c>
      <c r="CN285" s="75"/>
      <c r="CS285" t="str">
        <f>IF(BD_Soumission!$CO285&gt;0,(BD_Soumission!$CR285-BD_Soumission!$CQ285)*24,"")</f>
        <v/>
      </c>
      <c r="CT285" s="125"/>
      <c r="CU285" s="122">
        <f>IF(BD_Soumission!$CO285&gt;0,IF(BD_Soumission!$CP285&gt;0,BD_Soumission!$CS285*BD_Soumission!$CP285*BD_Soumission!$CT285,BD_Soumission!$CS285*BD_Soumission!$CT285),0)</f>
        <v>0</v>
      </c>
      <c r="CV285" s="75"/>
      <c r="DB285" s="125"/>
      <c r="DC285" s="122" t="str">
        <f>IF(BD_Soumission!$CX285&gt;0,BD_Soumission!$CX285*BD_Soumission!$DA285*BD_Soumission!$DB285,IF(BD_Soumission!$CW285&gt;0,BD_Soumission!$DA285*BD_Soumission!$DB285,""))</f>
        <v/>
      </c>
      <c r="DD285" s="75"/>
      <c r="DI285" t="str">
        <f>IF(BD_Soumission!$DE285&gt;0,(BD_Soumission!$DH285-BD_Soumission!$DG285)*24,"")</f>
        <v/>
      </c>
      <c r="DJ285" s="125"/>
      <c r="DK285" s="122">
        <f>IF(BD_Soumission!$DE285&gt;0,IF(BD_Soumission!$DF285&gt;0,BD_Soumission!$DI285*BD_Soumission!$DF285*BD_Soumission!$DJ285,BD_Soumission!$DI285*BD_Soumission!$DJ285),0)</f>
        <v>0</v>
      </c>
      <c r="DL285" s="75"/>
      <c r="DQ285" t="str">
        <f>IF(BD_Soumission!$DM285&gt;0,(BD_Soumission!$DP285-BD_Soumission!$DO285)*24,"")</f>
        <v/>
      </c>
      <c r="DR285" s="125"/>
      <c r="DS285" s="122" t="str">
        <f>IF(BD_Soumission!$DN285&gt;0,BD_Soumission!$DN285*BD_Soumission!$DQ285*BD_Soumission!$DR285,IF(BD_Soumission!$DM285&gt;0,BD_Soumission!$DQ285*BD_Soumission!$DR285,""))</f>
        <v/>
      </c>
      <c r="DT285" s="75"/>
      <c r="DZ285" s="125"/>
      <c r="EA285" s="122">
        <f>IF(BD_Soumission!$DU285&gt;0,IF(BD_Soumission!$DV285&gt;0,BD_Soumission!$DY285*BD_Soumission!$DV285*BD_Soumission!$DZ285,BD_Soumission!$DY285*BD_Soumission!$DZ285),0)</f>
        <v>0</v>
      </c>
      <c r="EI285" s="122">
        <f>BD_Soumission!$EH285*BD_Soumission!$EG285</f>
        <v>0</v>
      </c>
      <c r="EM285" s="122">
        <f>BD_Soumission!$EL285*BD_Soumission!$EK285</f>
        <v>0</v>
      </c>
      <c r="EQ285" s="122">
        <f>BD_Soumission!$EP285*BD_Soumission!$EO285</f>
        <v>0</v>
      </c>
      <c r="EW285" s="122">
        <f>BD_Soumission!$EU285*0.09975</f>
        <v>0</v>
      </c>
      <c r="EY285" s="47" t="e">
        <f>VLOOKUP(BD_Soumission!$C285,Tableau12[],9,FALSE)</f>
        <v>#N/A</v>
      </c>
    </row>
    <row r="286" spans="1:156" ht="18.75">
      <c r="A286" s="273"/>
      <c r="B286" s="273"/>
      <c r="C286" s="273"/>
      <c r="D286" s="285"/>
      <c r="E286" s="273"/>
      <c r="F286" s="273" t="e">
        <f>VLOOKUP(BD_Soumission!$C286,Tableau12[],93,FALSE)</f>
        <v>#N/A</v>
      </c>
      <c r="G286" s="273"/>
      <c r="H286" s="273"/>
      <c r="I286" s="273"/>
      <c r="J286" s="273"/>
      <c r="K286" s="273"/>
      <c r="L286" s="273"/>
      <c r="M286" s="273"/>
      <c r="N286" s="273"/>
      <c r="O286" s="273"/>
      <c r="P286" s="273"/>
      <c r="Q286" s="273"/>
      <c r="R286" s="286"/>
      <c r="S286" s="273" t="e">
        <f>VLOOKUP(BD_Soumission!$C286,Tableau12[],3,FALSE)</f>
        <v>#N/A</v>
      </c>
      <c r="T286" s="285"/>
      <c r="U286" s="273"/>
      <c r="V286" s="273"/>
      <c r="W286" s="273"/>
      <c r="X286" s="273"/>
      <c r="Y286" s="273" t="str">
        <f>IF(BD_Soumission!$U286&gt;0,(BD_Soumission!$X286-BD_Soumission!$W286)*24,"")</f>
        <v/>
      </c>
      <c r="Z286" s="264"/>
      <c r="AA286" s="273"/>
      <c r="AB286" s="285"/>
      <c r="AC286" s="273"/>
      <c r="AD286" s="273"/>
      <c r="AE286" s="273"/>
      <c r="AF286" s="273"/>
      <c r="AG286" s="273"/>
      <c r="AH286" s="125"/>
      <c r="AI286" s="273"/>
      <c r="AJ286" s="285"/>
      <c r="AK286" s="273"/>
      <c r="AL286" s="273"/>
      <c r="AM286" s="273"/>
      <c r="AN286" s="273"/>
      <c r="AO286" s="273"/>
      <c r="AP286" s="125"/>
      <c r="AQ286" s="290" t="str">
        <f>IF(BD_Soumission!$AL286&gt;0,BD_Soumission!$AL286*BD_Soumission!$AO286*BD_Soumission!$AP286,IF(BD_Soumission!$AK286&gt;0,BD_Soumission!$AO286*BD_Soumission!$AP286,""))</f>
        <v/>
      </c>
      <c r="AR286" s="285"/>
      <c r="AS286" s="273"/>
      <c r="AT286" s="273"/>
      <c r="AU286" s="273"/>
      <c r="AV286" s="273"/>
      <c r="AW286" s="273"/>
      <c r="AX286" s="125"/>
      <c r="AY286" s="290" t="str">
        <f>IF(BD_Soumission!$AT286&gt;0,BD_Soumission!$AT286*BD_Soumission!$AW286*BD_Soumission!$AX286,IF(BD_Soumission!$AS286&gt;0,BD_Soumission!$AW286*BD_Soumission!$AX286,""))</f>
        <v/>
      </c>
      <c r="AZ286" s="285"/>
      <c r="BA286" s="273"/>
      <c r="BB286" s="273"/>
      <c r="BC286" s="273"/>
      <c r="BD286" s="273"/>
      <c r="BE286" s="273"/>
      <c r="BF286" s="125"/>
      <c r="BG286" s="290" t="str">
        <f>IF(BD_Soumission!$BB286&gt;0,BD_Soumission!$BB286*BD_Soumission!$BE286*BD_Soumission!$BF286,IF(BD_Soumission!$BA286&gt;0,BD_Soumission!$BE286*BD_Soumission!$BF286,""))</f>
        <v/>
      </c>
      <c r="BH286" s="285"/>
      <c r="BI286" s="273"/>
      <c r="BJ286" s="273"/>
      <c r="BK286" s="273"/>
      <c r="BL286" s="273"/>
      <c r="BM286" s="273" t="str">
        <f>IF(BD_Soumission!$BI286&gt;0,(BD_Soumission!$BL286-BD_Soumission!$BK286)*24,"")</f>
        <v/>
      </c>
      <c r="BN286" s="125"/>
      <c r="BO286" s="290">
        <f>IF(BD_Soumission!$BI286&gt;0,IF(BD_Soumission!$BJ286&gt;0,BD_Soumission!$BM286*BD_Soumission!$BJ286*BD_Soumission!$BN286,BD_Soumission!$BM286*BD_Soumission!$BN286),0)</f>
        <v>0</v>
      </c>
      <c r="BP286" s="285"/>
      <c r="BQ286" s="273"/>
      <c r="BR286" s="273"/>
      <c r="BS286" s="273"/>
      <c r="BT286" s="273"/>
      <c r="BU286" s="273"/>
      <c r="BV286" s="125"/>
      <c r="BW286" s="290" t="str">
        <f>IF(BD_Soumission!$BR286&gt;0,BD_Soumission!$BR286*BD_Soumission!$BU286*BD_Soumission!$BV286,IF(BD_Soumission!$BQ286&gt;0,BD_Soumission!$BU286*BD_Soumission!$BV286,""))</f>
        <v/>
      </c>
      <c r="BX286" s="285"/>
      <c r="BY286" s="273"/>
      <c r="BZ286" s="273"/>
      <c r="CA286" s="273"/>
      <c r="CB286" s="273"/>
      <c r="CC286" s="273"/>
      <c r="CD286" s="125"/>
      <c r="CE286" s="290" t="str">
        <f>IF(BD_Soumission!$BZ286&gt;0,BD_Soumission!$BZ286*BD_Soumission!$CC286*BD_Soumission!$CD286,IF(BD_Soumission!$BY286&gt;0,BD_Soumission!$CC286*BD_Soumission!$CD286,""))</f>
        <v/>
      </c>
      <c r="CF286" s="285"/>
      <c r="CG286" s="273"/>
      <c r="CH286" s="273"/>
      <c r="CI286" s="273"/>
      <c r="CJ286" s="273"/>
      <c r="CK286" s="273"/>
      <c r="CL286" s="125"/>
      <c r="CM286" s="290" t="str">
        <f>IF(BD_Soumission!$CH286&gt;0,BD_Soumission!$CH286*BD_Soumission!$CK286*BD_Soumission!$CL286,IF(BD_Soumission!$CG286&gt;0,BD_Soumission!$CK286*BD_Soumission!$CL286,""))</f>
        <v/>
      </c>
      <c r="CN286" s="285"/>
      <c r="CO286" s="273"/>
      <c r="CP286" s="273"/>
      <c r="CQ286" s="273"/>
      <c r="CR286" s="273"/>
      <c r="CS286" s="273" t="str">
        <f>IF(BD_Soumission!$CO286&gt;0,(BD_Soumission!$CR286-BD_Soumission!$CQ286)*24,"")</f>
        <v/>
      </c>
      <c r="CT286" s="125"/>
      <c r="CU286" s="290">
        <f>IF(BD_Soumission!$CO286&gt;0,IF(BD_Soumission!$CP286&gt;0,BD_Soumission!$CS286*BD_Soumission!$CP286*BD_Soumission!$CT286,BD_Soumission!$CS286*BD_Soumission!$CT286),0)</f>
        <v>0</v>
      </c>
      <c r="CV286" s="285"/>
      <c r="CW286" s="273"/>
      <c r="CX286" s="273"/>
      <c r="CY286" s="273"/>
      <c r="CZ286" s="273"/>
      <c r="DA286" s="273"/>
      <c r="DB286" s="125"/>
      <c r="DC286" s="290" t="str">
        <f>IF(BD_Soumission!$CX286&gt;0,BD_Soumission!$CX286*BD_Soumission!$DA286*BD_Soumission!$DB286,IF(BD_Soumission!$CW286&gt;0,BD_Soumission!$DA286*BD_Soumission!$DB286,""))</f>
        <v/>
      </c>
      <c r="DD286" s="285"/>
      <c r="DE286" s="273"/>
      <c r="DF286" s="273"/>
      <c r="DG286" s="273"/>
      <c r="DH286" s="273"/>
      <c r="DI286" s="273" t="str">
        <f>IF(BD_Soumission!$DE286&gt;0,(BD_Soumission!$DH286-BD_Soumission!$DG286)*24,"")</f>
        <v/>
      </c>
      <c r="DJ286" s="125"/>
      <c r="DK286" s="290">
        <f>IF(BD_Soumission!$DE286&gt;0,IF(BD_Soumission!$DF286&gt;0,BD_Soumission!$DI286*BD_Soumission!$DF286*BD_Soumission!$DJ286,BD_Soumission!$DI286*BD_Soumission!$DJ286),0)</f>
        <v>0</v>
      </c>
      <c r="DL286" s="285"/>
      <c r="DM286" s="273"/>
      <c r="DN286" s="273"/>
      <c r="DO286" s="273"/>
      <c r="DP286" s="273"/>
      <c r="DQ286" s="273" t="str">
        <f>IF(BD_Soumission!$DM286&gt;0,(BD_Soumission!$DP286-BD_Soumission!$DO286)*24,"")</f>
        <v/>
      </c>
      <c r="DR286" s="125"/>
      <c r="DS286" s="290" t="str">
        <f>IF(BD_Soumission!$DN286&gt;0,BD_Soumission!$DN286*BD_Soumission!$DQ286*BD_Soumission!$DR286,IF(BD_Soumission!$DM286&gt;0,BD_Soumission!$DQ286*BD_Soumission!$DR286,""))</f>
        <v/>
      </c>
      <c r="DT286" s="285"/>
      <c r="DU286" s="273"/>
      <c r="DV286" s="273"/>
      <c r="DW286" s="273"/>
      <c r="DX286" s="273"/>
      <c r="DY286" s="273"/>
      <c r="DZ286" s="125"/>
      <c r="EA286" s="290">
        <f>IF(BD_Soumission!$DU286&gt;0,IF(BD_Soumission!$DV286&gt;0,BD_Soumission!$DY286*BD_Soumission!$DV286*BD_Soumission!$DZ286,BD_Soumission!$DY286*BD_Soumission!$DZ286),0)</f>
        <v>0</v>
      </c>
      <c r="EB286" s="273"/>
      <c r="EC286" s="273"/>
      <c r="ED286" s="273"/>
      <c r="EE286" s="273"/>
      <c r="EF286" s="273"/>
      <c r="EG286" s="273"/>
      <c r="EH286" s="273"/>
      <c r="EI286" s="290">
        <f>BD_Soumission!$EH286*BD_Soumission!$EG286</f>
        <v>0</v>
      </c>
      <c r="EJ286" s="273"/>
      <c r="EK286" s="273"/>
      <c r="EL286" s="273"/>
      <c r="EM286" s="290">
        <f>BD_Soumission!$EL286*BD_Soumission!$EK286</f>
        <v>0</v>
      </c>
      <c r="EN286" s="273"/>
      <c r="EO286" s="273"/>
      <c r="EP286" s="273"/>
      <c r="EQ286" s="290">
        <f>BD_Soumission!$EP286*BD_Soumission!$EO286</f>
        <v>0</v>
      </c>
      <c r="ER286" s="273"/>
      <c r="ES286" s="273"/>
      <c r="ET286" s="273"/>
      <c r="EU286" s="273"/>
      <c r="EV286" s="273"/>
      <c r="EW286" s="290">
        <f>BD_Soumission!$EU286*0.09975</f>
        <v>0</v>
      </c>
      <c r="EX286" s="273"/>
      <c r="EY286" s="292" t="e">
        <f>VLOOKUP(BD_Soumission!$C286,Tableau12[],9,FALSE)</f>
        <v>#N/A</v>
      </c>
      <c r="EZ286" s="273"/>
    </row>
    <row r="287" spans="1:156" ht="18.75">
      <c r="D287" s="75"/>
      <c r="F287" t="e">
        <f>VLOOKUP(BD_Soumission!$C287,Tableau12[],93,FALSE)</f>
        <v>#N/A</v>
      </c>
      <c r="Q287"/>
      <c r="R287" s="30"/>
      <c r="S287" t="e">
        <f>VLOOKUP(BD_Soumission!$C287,Tableau12[],3,FALSE)</f>
        <v>#N/A</v>
      </c>
      <c r="T287" s="75"/>
      <c r="Y287" t="str">
        <f>IF(BD_Soumission!$U287&gt;0,(BD_Soumission!$X287-BD_Soumission!$W287)*24,"")</f>
        <v/>
      </c>
      <c r="Z287" s="264"/>
      <c r="AB287" s="75"/>
      <c r="AH287" s="125"/>
      <c r="AJ287" s="75"/>
      <c r="AP287" s="125"/>
      <c r="AQ287" s="122" t="str">
        <f>IF(BD_Soumission!$AL287&gt;0,BD_Soumission!$AL287*BD_Soumission!$AO287*BD_Soumission!$AP287,IF(BD_Soumission!$AK287&gt;0,BD_Soumission!$AO287*BD_Soumission!$AP287,""))</f>
        <v/>
      </c>
      <c r="AR287" s="75"/>
      <c r="AX287" s="125"/>
      <c r="AY287" s="122" t="str">
        <f>IF(BD_Soumission!$AT287&gt;0,BD_Soumission!$AT287*BD_Soumission!$AW287*BD_Soumission!$AX287,IF(BD_Soumission!$AS287&gt;0,BD_Soumission!$AW287*BD_Soumission!$AX287,""))</f>
        <v/>
      </c>
      <c r="AZ287" s="75"/>
      <c r="BF287" s="125"/>
      <c r="BG287" s="122" t="str">
        <f>IF(BD_Soumission!$BB287&gt;0,BD_Soumission!$BB287*BD_Soumission!$BE287*BD_Soumission!$BF287,IF(BD_Soumission!$BA287&gt;0,BD_Soumission!$BE287*BD_Soumission!$BF287,""))</f>
        <v/>
      </c>
      <c r="BH287" s="75"/>
      <c r="BM287" t="str">
        <f>IF(BD_Soumission!$BI287&gt;0,(BD_Soumission!$BL287-BD_Soumission!$BK287)*24,"")</f>
        <v/>
      </c>
      <c r="BN287" s="125"/>
      <c r="BO287" s="122">
        <f>IF(BD_Soumission!$BI287&gt;0,IF(BD_Soumission!$BJ287&gt;0,BD_Soumission!$BM287*BD_Soumission!$BJ287*BD_Soumission!$BN287,BD_Soumission!$BM287*BD_Soumission!$BN287),0)</f>
        <v>0</v>
      </c>
      <c r="BP287" s="75"/>
      <c r="BV287" s="125"/>
      <c r="BW287" s="122" t="str">
        <f>IF(BD_Soumission!$BR287&gt;0,BD_Soumission!$BR287*BD_Soumission!$BU287*BD_Soumission!$BV287,IF(BD_Soumission!$BQ287&gt;0,BD_Soumission!$BU287*BD_Soumission!$BV287,""))</f>
        <v/>
      </c>
      <c r="BX287" s="75"/>
      <c r="CD287" s="125"/>
      <c r="CE287" s="122" t="str">
        <f>IF(BD_Soumission!$BZ287&gt;0,BD_Soumission!$BZ287*BD_Soumission!$CC287*BD_Soumission!$CD287,IF(BD_Soumission!$BY287&gt;0,BD_Soumission!$CC287*BD_Soumission!$CD287,""))</f>
        <v/>
      </c>
      <c r="CF287" s="75"/>
      <c r="CL287" s="125"/>
      <c r="CM287" s="122" t="str">
        <f>IF(BD_Soumission!$CH287&gt;0,BD_Soumission!$CH287*BD_Soumission!$CK287*BD_Soumission!$CL287,IF(BD_Soumission!$CG287&gt;0,BD_Soumission!$CK287*BD_Soumission!$CL287,""))</f>
        <v/>
      </c>
      <c r="CN287" s="75"/>
      <c r="CS287" t="str">
        <f>IF(BD_Soumission!$CO287&gt;0,(BD_Soumission!$CR287-BD_Soumission!$CQ287)*24,"")</f>
        <v/>
      </c>
      <c r="CT287" s="125"/>
      <c r="CU287" s="122">
        <f>IF(BD_Soumission!$CO287&gt;0,IF(BD_Soumission!$CP287&gt;0,BD_Soumission!$CS287*BD_Soumission!$CP287*BD_Soumission!$CT287,BD_Soumission!$CS287*BD_Soumission!$CT287),0)</f>
        <v>0</v>
      </c>
      <c r="CV287" s="75"/>
      <c r="DB287" s="125"/>
      <c r="DC287" s="122" t="str">
        <f>IF(BD_Soumission!$CX287&gt;0,BD_Soumission!$CX287*BD_Soumission!$DA287*BD_Soumission!$DB287,IF(BD_Soumission!$CW287&gt;0,BD_Soumission!$DA287*BD_Soumission!$DB287,""))</f>
        <v/>
      </c>
      <c r="DD287" s="75"/>
      <c r="DI287" t="str">
        <f>IF(BD_Soumission!$DE287&gt;0,(BD_Soumission!$DH287-BD_Soumission!$DG287)*24,"")</f>
        <v/>
      </c>
      <c r="DJ287" s="125"/>
      <c r="DK287" s="122">
        <f>IF(BD_Soumission!$DE287&gt;0,IF(BD_Soumission!$DF287&gt;0,BD_Soumission!$DI287*BD_Soumission!$DF287*BD_Soumission!$DJ287,BD_Soumission!$DI287*BD_Soumission!$DJ287),0)</f>
        <v>0</v>
      </c>
      <c r="DL287" s="75"/>
      <c r="DQ287" t="str">
        <f>IF(BD_Soumission!$DM287&gt;0,(BD_Soumission!$DP287-BD_Soumission!$DO287)*24,"")</f>
        <v/>
      </c>
      <c r="DR287" s="125"/>
      <c r="DS287" s="122" t="str">
        <f>IF(BD_Soumission!$DN287&gt;0,BD_Soumission!$DN287*BD_Soumission!$DQ287*BD_Soumission!$DR287,IF(BD_Soumission!$DM287&gt;0,BD_Soumission!$DQ287*BD_Soumission!$DR287,""))</f>
        <v/>
      </c>
      <c r="DT287" s="75"/>
      <c r="DZ287" s="125"/>
      <c r="EA287" s="122">
        <f>IF(BD_Soumission!$DU287&gt;0,IF(BD_Soumission!$DV287&gt;0,BD_Soumission!$DY287*BD_Soumission!$DV287*BD_Soumission!$DZ287,BD_Soumission!$DY287*BD_Soumission!$DZ287),0)</f>
        <v>0</v>
      </c>
      <c r="EI287" s="122">
        <f>BD_Soumission!$EH287*BD_Soumission!$EG287</f>
        <v>0</v>
      </c>
      <c r="EM287" s="122">
        <f>BD_Soumission!$EL287*BD_Soumission!$EK287</f>
        <v>0</v>
      </c>
      <c r="EQ287" s="122">
        <f>BD_Soumission!$EP287*BD_Soumission!$EO287</f>
        <v>0</v>
      </c>
      <c r="EW287" s="122">
        <f>BD_Soumission!$EU287*0.09975</f>
        <v>0</v>
      </c>
      <c r="EY287" s="47" t="e">
        <f>VLOOKUP(BD_Soumission!$C287,Tableau12[],9,FALSE)</f>
        <v>#N/A</v>
      </c>
    </row>
    <row r="288" spans="1:156" ht="18.75">
      <c r="A288" s="273"/>
      <c r="B288" s="273"/>
      <c r="C288" s="273"/>
      <c r="D288" s="285"/>
      <c r="E288" s="273"/>
      <c r="F288" s="273" t="e">
        <f>VLOOKUP(BD_Soumission!$C288,Tableau12[],93,FALSE)</f>
        <v>#N/A</v>
      </c>
      <c r="G288" s="273"/>
      <c r="H288" s="273"/>
      <c r="I288" s="273"/>
      <c r="J288" s="273"/>
      <c r="K288" s="273"/>
      <c r="L288" s="273"/>
      <c r="M288" s="273"/>
      <c r="N288" s="273"/>
      <c r="O288" s="273"/>
      <c r="P288" s="273"/>
      <c r="Q288" s="273"/>
      <c r="R288" s="286"/>
      <c r="S288" s="273" t="e">
        <f>VLOOKUP(BD_Soumission!$C288,Tableau12[],3,FALSE)</f>
        <v>#N/A</v>
      </c>
      <c r="T288" s="285"/>
      <c r="U288" s="273"/>
      <c r="V288" s="273"/>
      <c r="W288" s="273"/>
      <c r="X288" s="273"/>
      <c r="Y288" s="273" t="str">
        <f>IF(BD_Soumission!$U288&gt;0,(BD_Soumission!$X288-BD_Soumission!$W288)*24,"")</f>
        <v/>
      </c>
      <c r="Z288" s="264"/>
      <c r="AA288" s="273"/>
      <c r="AB288" s="285"/>
      <c r="AC288" s="273"/>
      <c r="AD288" s="273"/>
      <c r="AE288" s="273"/>
      <c r="AF288" s="273"/>
      <c r="AG288" s="273"/>
      <c r="AH288" s="125"/>
      <c r="AI288" s="273"/>
      <c r="AJ288" s="285"/>
      <c r="AK288" s="273"/>
      <c r="AL288" s="273"/>
      <c r="AM288" s="273"/>
      <c r="AN288" s="273"/>
      <c r="AO288" s="273"/>
      <c r="AP288" s="125"/>
      <c r="AQ288" s="290" t="str">
        <f>IF(BD_Soumission!$AL288&gt;0,BD_Soumission!$AL288*BD_Soumission!$AO288*BD_Soumission!$AP288,IF(BD_Soumission!$AK288&gt;0,BD_Soumission!$AO288*BD_Soumission!$AP288,""))</f>
        <v/>
      </c>
      <c r="AR288" s="285"/>
      <c r="AS288" s="273"/>
      <c r="AT288" s="273"/>
      <c r="AU288" s="273"/>
      <c r="AV288" s="273"/>
      <c r="AW288" s="273"/>
      <c r="AX288" s="125"/>
      <c r="AY288" s="290" t="str">
        <f>IF(BD_Soumission!$AT288&gt;0,BD_Soumission!$AT288*BD_Soumission!$AW288*BD_Soumission!$AX288,IF(BD_Soumission!$AS288&gt;0,BD_Soumission!$AW288*BD_Soumission!$AX288,""))</f>
        <v/>
      </c>
      <c r="AZ288" s="285"/>
      <c r="BA288" s="273"/>
      <c r="BB288" s="273"/>
      <c r="BC288" s="273"/>
      <c r="BD288" s="273"/>
      <c r="BE288" s="273"/>
      <c r="BF288" s="125"/>
      <c r="BG288" s="290" t="str">
        <f>IF(BD_Soumission!$BB288&gt;0,BD_Soumission!$BB288*BD_Soumission!$BE288*BD_Soumission!$BF288,IF(BD_Soumission!$BA288&gt;0,BD_Soumission!$BE288*BD_Soumission!$BF288,""))</f>
        <v/>
      </c>
      <c r="BH288" s="285"/>
      <c r="BI288" s="273"/>
      <c r="BJ288" s="273"/>
      <c r="BK288" s="273"/>
      <c r="BL288" s="273"/>
      <c r="BM288" s="273" t="str">
        <f>IF(BD_Soumission!$BI288&gt;0,(BD_Soumission!$BL288-BD_Soumission!$BK288)*24,"")</f>
        <v/>
      </c>
      <c r="BN288" s="125"/>
      <c r="BO288" s="290">
        <f>IF(BD_Soumission!$BI288&gt;0,IF(BD_Soumission!$BJ288&gt;0,BD_Soumission!$BM288*BD_Soumission!$BJ288*BD_Soumission!$BN288,BD_Soumission!$BM288*BD_Soumission!$BN288),0)</f>
        <v>0</v>
      </c>
      <c r="BP288" s="285"/>
      <c r="BQ288" s="273"/>
      <c r="BR288" s="273"/>
      <c r="BS288" s="273"/>
      <c r="BT288" s="273"/>
      <c r="BU288" s="273"/>
      <c r="BV288" s="125"/>
      <c r="BW288" s="273"/>
      <c r="BX288" s="285"/>
      <c r="BY288" s="273"/>
      <c r="BZ288" s="273"/>
      <c r="CA288" s="273"/>
      <c r="CB288" s="273"/>
      <c r="CC288" s="273"/>
      <c r="CD288" s="125"/>
      <c r="CE288" s="290" t="str">
        <f>IF(BD_Soumission!$BZ288&gt;0,BD_Soumission!$BZ288*BD_Soumission!$CC288*BD_Soumission!$CD288,IF(BD_Soumission!$BY288&gt;0,BD_Soumission!$CC288*BD_Soumission!$CD288,""))</f>
        <v/>
      </c>
      <c r="CF288" s="285"/>
      <c r="CG288" s="273"/>
      <c r="CH288" s="273"/>
      <c r="CI288" s="273"/>
      <c r="CJ288" s="273"/>
      <c r="CK288" s="273"/>
      <c r="CL288" s="125"/>
      <c r="CM288" s="290" t="str">
        <f>IF(BD_Soumission!$CH288&gt;0,BD_Soumission!$CH288*BD_Soumission!$CK288*BD_Soumission!$CL288,IF(BD_Soumission!$CG288&gt;0,BD_Soumission!$CK288*BD_Soumission!$CL288,""))</f>
        <v/>
      </c>
      <c r="CN288" s="285"/>
      <c r="CO288" s="273"/>
      <c r="CP288" s="273"/>
      <c r="CQ288" s="273"/>
      <c r="CR288" s="273"/>
      <c r="CS288" s="273" t="str">
        <f>IF(BD_Soumission!$CO288&gt;0,(BD_Soumission!$CR288-BD_Soumission!$CQ288)*24,"")</f>
        <v/>
      </c>
      <c r="CT288" s="125"/>
      <c r="CU288" s="290">
        <f>IF(BD_Soumission!$CO288&gt;0,IF(BD_Soumission!$CP288&gt;0,BD_Soumission!$CS288*BD_Soumission!$CP288*BD_Soumission!$CT288,BD_Soumission!$CS288*BD_Soumission!$CT288),0)</f>
        <v>0</v>
      </c>
      <c r="CV288" s="285"/>
      <c r="CW288" s="273"/>
      <c r="CX288" s="273"/>
      <c r="CY288" s="273"/>
      <c r="CZ288" s="273"/>
      <c r="DA288" s="273"/>
      <c r="DB288" s="125"/>
      <c r="DC288" s="290" t="str">
        <f>IF(BD_Soumission!$CX288&gt;0,BD_Soumission!$CX288*BD_Soumission!$DA288*BD_Soumission!$DB288,IF(BD_Soumission!$CW288&gt;0,BD_Soumission!$DA288*BD_Soumission!$DB288,""))</f>
        <v/>
      </c>
      <c r="DD288" s="285"/>
      <c r="DE288" s="273"/>
      <c r="DF288" s="273"/>
      <c r="DG288" s="273"/>
      <c r="DH288" s="273"/>
      <c r="DI288" s="273" t="str">
        <f>IF(BD_Soumission!$DE288&gt;0,(BD_Soumission!$DH288-BD_Soumission!$DG288)*24,"")</f>
        <v/>
      </c>
      <c r="DJ288" s="125"/>
      <c r="DK288" s="290" t="str">
        <f>IF(BD_Soumission!$DF288&gt;0,BD_Soumission!$DF288*BD_Soumission!$DI288*BD_Soumission!$DJ288,IF(BD_Soumission!$DE288&gt;0,BD_Soumission!$DI288*BD_Soumission!$DJ288,""))</f>
        <v/>
      </c>
      <c r="DL288" s="285"/>
      <c r="DM288" s="273"/>
      <c r="DN288" s="273"/>
      <c r="DO288" s="273"/>
      <c r="DP288" s="273"/>
      <c r="DQ288" s="273" t="str">
        <f>IF(BD_Soumission!$DM288&gt;0,(BD_Soumission!$DP288-BD_Soumission!$DO288)*24,"")</f>
        <v/>
      </c>
      <c r="DR288" s="125"/>
      <c r="DS288" s="290" t="str">
        <f>IF(BD_Soumission!$DN288&gt;0,BD_Soumission!$DN288*BD_Soumission!$DQ288*BD_Soumission!$DR288,IF(BD_Soumission!$DM288&gt;0,BD_Soumission!$DQ288*BD_Soumission!$DR288,""))</f>
        <v/>
      </c>
      <c r="DT288" s="285"/>
      <c r="DU288" s="273"/>
      <c r="DV288" s="273"/>
      <c r="DW288" s="273"/>
      <c r="DX288" s="273"/>
      <c r="DY288" s="273"/>
      <c r="DZ288" s="125"/>
      <c r="EA288" s="290">
        <f>IF(BD_Soumission!$DU288&gt;0,IF(BD_Soumission!$DV288&gt;0,BD_Soumission!$DY288*BD_Soumission!$DV288*BD_Soumission!$DZ288,BD_Soumission!$DY288*BD_Soumission!$DZ288),0)</f>
        <v>0</v>
      </c>
      <c r="EB288" s="273"/>
      <c r="EC288" s="273"/>
      <c r="ED288" s="273"/>
      <c r="EE288" s="273"/>
      <c r="EF288" s="273"/>
      <c r="EG288" s="273"/>
      <c r="EH288" s="273"/>
      <c r="EI288" s="290">
        <f>BD_Soumission!$EH288*BD_Soumission!$EG288</f>
        <v>0</v>
      </c>
      <c r="EJ288" s="273"/>
      <c r="EK288" s="273"/>
      <c r="EL288" s="273"/>
      <c r="EM288" s="290">
        <f>BD_Soumission!$EL288*BD_Soumission!$EK288</f>
        <v>0</v>
      </c>
      <c r="EN288" s="273"/>
      <c r="EO288" s="273"/>
      <c r="EP288" s="273"/>
      <c r="EQ288" s="290">
        <f>BD_Soumission!$EP288*BD_Soumission!$EO288</f>
        <v>0</v>
      </c>
      <c r="ER288" s="273"/>
      <c r="ES288" s="273"/>
      <c r="ET288" s="273"/>
      <c r="EU288" s="273"/>
      <c r="EV288" s="273"/>
      <c r="EW288" s="290">
        <f>BD_Soumission!$EU288*0.09975</f>
        <v>0</v>
      </c>
      <c r="EX288" s="273"/>
      <c r="EY288" s="292" t="e">
        <f>VLOOKUP(BD_Soumission!$C288,Tableau12[],9,FALSE)</f>
        <v>#N/A</v>
      </c>
      <c r="EZ288" s="273"/>
    </row>
    <row r="289" spans="1:156" ht="18.75">
      <c r="D289" s="75"/>
      <c r="F289" t="e">
        <f>VLOOKUP(BD_Soumission!$C289,Tableau12[],93,FALSE)</f>
        <v>#N/A</v>
      </c>
      <c r="Q289"/>
      <c r="R289" s="30"/>
      <c r="S289" t="e">
        <f>VLOOKUP(BD_Soumission!$C289,Tableau12[],3,FALSE)</f>
        <v>#N/A</v>
      </c>
      <c r="T289" s="75"/>
      <c r="Y289" t="str">
        <f>IF(BD_Soumission!$U289&gt;0,(BD_Soumission!$X289-BD_Soumission!$W289)*24,"")</f>
        <v/>
      </c>
      <c r="Z289" s="264"/>
      <c r="AB289" s="75"/>
      <c r="AH289" s="125"/>
      <c r="AJ289" s="75"/>
      <c r="AP289" s="125"/>
      <c r="AQ289" s="122" t="str">
        <f>IF(BD_Soumission!$AL289&gt;0,BD_Soumission!$AL289*BD_Soumission!$AO289*BD_Soumission!$AP289,IF(BD_Soumission!$AK289&gt;0,BD_Soumission!$AO289*BD_Soumission!$AP289,""))</f>
        <v/>
      </c>
      <c r="AR289" s="75"/>
      <c r="AX289" s="125"/>
      <c r="AY289" s="122" t="str">
        <f>IF(BD_Soumission!$AT289&gt;0,BD_Soumission!$AT289*BD_Soumission!$AW289*BD_Soumission!$AX289,IF(BD_Soumission!$AS289&gt;0,BD_Soumission!$AW289*BD_Soumission!$AX289,""))</f>
        <v/>
      </c>
      <c r="AZ289" s="75"/>
      <c r="BF289" s="125"/>
      <c r="BG289" s="122" t="str">
        <f>IF(BD_Soumission!$BB289&gt;0,BD_Soumission!$BB289*BD_Soumission!$BE289*BD_Soumission!$BF289,IF(BD_Soumission!$BA289&gt;0,BD_Soumission!$BE289*BD_Soumission!$BF289,""))</f>
        <v/>
      </c>
      <c r="BH289" s="75"/>
      <c r="BM289" t="str">
        <f>IF(BD_Soumission!$BI289&gt;0,(BD_Soumission!$BL289-BD_Soumission!$BK289)*24,"")</f>
        <v/>
      </c>
      <c r="BN289" s="125"/>
      <c r="BO289" s="122" t="str">
        <f>IF(BD_Soumission!$BJ289&gt;0,BD_Soumission!$BJ289*BD_Soumission!$BM289*BD_Soumission!$BN289,IF(BD_Soumission!$BI289&gt;0,BD_Soumission!$BM289*BD_Soumission!$BN289,""))</f>
        <v/>
      </c>
      <c r="BP289" s="75"/>
      <c r="BV289" s="125"/>
      <c r="BX289" s="75"/>
      <c r="CD289" s="125"/>
      <c r="CE289" s="122" t="str">
        <f>IF(BD_Soumission!$BZ289&gt;0,BD_Soumission!$BZ289*BD_Soumission!$CC289*BD_Soumission!$CD289,IF(BD_Soumission!$BY289&gt;0,BD_Soumission!$CC289*BD_Soumission!$CD289,""))</f>
        <v/>
      </c>
      <c r="CF289" s="75"/>
      <c r="CL289" s="125"/>
      <c r="CM289" s="122" t="str">
        <f>IF(BD_Soumission!$CH289&gt;0,BD_Soumission!$CH289*BD_Soumission!$CK289*BD_Soumission!$CL289,IF(BD_Soumission!$CG289&gt;0,BD_Soumission!$CK289*BD_Soumission!$CL289,""))</f>
        <v/>
      </c>
      <c r="CN289" s="75"/>
      <c r="CS289" t="str">
        <f>IF(BD_Soumission!$CO289&gt;0,(BD_Soumission!$CR289-BD_Soumission!$CQ289)*24,"")</f>
        <v/>
      </c>
      <c r="CT289" s="125"/>
      <c r="CU289" s="122">
        <f>IF(BD_Soumission!$CO289&gt;0,IF(BD_Soumission!$CP289&gt;0,BD_Soumission!$CS289*BD_Soumission!$CP289*BD_Soumission!$CT289,BD_Soumission!$CS289*BD_Soumission!$CT289),0)</f>
        <v>0</v>
      </c>
      <c r="CV289" s="75"/>
      <c r="DB289" s="125"/>
      <c r="DC289" s="122" t="str">
        <f>IF(BD_Soumission!$CX289&gt;0,BD_Soumission!$CX289*BD_Soumission!$DA289*BD_Soumission!$DB289,IF(BD_Soumission!$CW289&gt;0,BD_Soumission!$DA289*BD_Soumission!$DB289,""))</f>
        <v/>
      </c>
      <c r="DD289" s="75"/>
      <c r="DI289" t="str">
        <f>IF(BD_Soumission!$DE289&gt;0,(BD_Soumission!$DH289-BD_Soumission!$DG289)*24,"")</f>
        <v/>
      </c>
      <c r="DJ289" s="125"/>
      <c r="DK289" s="122" t="str">
        <f>IF(BD_Soumission!$DF289&gt;0,BD_Soumission!$DF289*BD_Soumission!$DI289*BD_Soumission!$DJ289,IF(BD_Soumission!$DE289&gt;0,BD_Soumission!$DI289*BD_Soumission!$DJ289,""))</f>
        <v/>
      </c>
      <c r="DL289" s="75"/>
      <c r="DQ289" t="str">
        <f>IF(BD_Soumission!$DM289&gt;0,(BD_Soumission!$DP289-BD_Soumission!$DO289)*24,"")</f>
        <v/>
      </c>
      <c r="DR289" s="125"/>
      <c r="DS289" s="122" t="str">
        <f>IF(BD_Soumission!$DN289&gt;0,BD_Soumission!$DN289*BD_Soumission!$DQ289*BD_Soumission!$DR289,IF(BD_Soumission!$DM289&gt;0,BD_Soumission!$DQ289*BD_Soumission!$DR289,""))</f>
        <v/>
      </c>
      <c r="DT289" s="75"/>
      <c r="DZ289" s="125"/>
      <c r="EA289" s="122">
        <f>IF(BD_Soumission!$DU289&gt;0,IF(BD_Soumission!$DV289&gt;0,BD_Soumission!$DY289*BD_Soumission!$DV289*BD_Soumission!$DZ289,BD_Soumission!$DY289*BD_Soumission!$DZ289),0)</f>
        <v>0</v>
      </c>
      <c r="EI289" s="122">
        <f>BD_Soumission!$EH289*BD_Soumission!$EG289</f>
        <v>0</v>
      </c>
      <c r="EM289" s="122">
        <f>BD_Soumission!$EL289*BD_Soumission!$EK289</f>
        <v>0</v>
      </c>
      <c r="EQ289" s="122">
        <f>BD_Soumission!$EP289*BD_Soumission!$EO289</f>
        <v>0</v>
      </c>
      <c r="EW289" s="122">
        <f>BD_Soumission!$EU289*0.09975</f>
        <v>0</v>
      </c>
      <c r="EY289" s="47" t="e">
        <f>VLOOKUP(BD_Soumission!$C289,Tableau12[],9,FALSE)</f>
        <v>#N/A</v>
      </c>
    </row>
    <row r="290" spans="1:156" ht="18.75">
      <c r="A290" s="273"/>
      <c r="B290" s="273"/>
      <c r="C290" s="273"/>
      <c r="D290" s="285"/>
      <c r="E290" s="273"/>
      <c r="F290" s="273" t="e">
        <f>VLOOKUP(BD_Soumission!$C290,Tableau12[],93,FALSE)</f>
        <v>#N/A</v>
      </c>
      <c r="G290" s="273"/>
      <c r="H290" s="273"/>
      <c r="I290" s="273"/>
      <c r="J290" s="273"/>
      <c r="K290" s="273"/>
      <c r="L290" s="273"/>
      <c r="M290" s="273"/>
      <c r="N290" s="273"/>
      <c r="O290" s="273"/>
      <c r="P290" s="273"/>
      <c r="Q290" s="273"/>
      <c r="R290" s="286"/>
      <c r="S290" s="273" t="e">
        <f>VLOOKUP(BD_Soumission!$C290,Tableau12[],3,FALSE)</f>
        <v>#N/A</v>
      </c>
      <c r="T290" s="285"/>
      <c r="U290" s="273"/>
      <c r="V290" s="273"/>
      <c r="W290" s="273"/>
      <c r="X290" s="273"/>
      <c r="Y290" s="273" t="str">
        <f>IF(BD_Soumission!$U290&gt;0,(BD_Soumission!$X290-BD_Soumission!$W290)*24,"")</f>
        <v/>
      </c>
      <c r="Z290" s="264"/>
      <c r="AA290" s="273"/>
      <c r="AB290" s="285"/>
      <c r="AC290" s="273"/>
      <c r="AD290" s="273"/>
      <c r="AE290" s="273"/>
      <c r="AF290" s="273"/>
      <c r="AG290" s="273"/>
      <c r="AH290" s="125"/>
      <c r="AI290" s="273"/>
      <c r="AJ290" s="285"/>
      <c r="AK290" s="273"/>
      <c r="AL290" s="273"/>
      <c r="AM290" s="273"/>
      <c r="AN290" s="273"/>
      <c r="AO290" s="273"/>
      <c r="AP290" s="125"/>
      <c r="AQ290" s="290" t="str">
        <f>IF(BD_Soumission!$AL290&gt;0,BD_Soumission!$AL290*BD_Soumission!$AO290*BD_Soumission!$AP290,IF(BD_Soumission!$AK290&gt;0,BD_Soumission!$AO290*BD_Soumission!$AP290,""))</f>
        <v/>
      </c>
      <c r="AR290" s="285"/>
      <c r="AS290" s="273"/>
      <c r="AT290" s="273"/>
      <c r="AU290" s="273"/>
      <c r="AV290" s="273"/>
      <c r="AW290" s="273"/>
      <c r="AX290" s="125"/>
      <c r="AY290" s="290" t="str">
        <f>IF(BD_Soumission!$AT290&gt;0,BD_Soumission!$AT290*BD_Soumission!$AW290*BD_Soumission!$AX290,IF(BD_Soumission!$AS290&gt;0,BD_Soumission!$AW290*BD_Soumission!$AX290,""))</f>
        <v/>
      </c>
      <c r="AZ290" s="285"/>
      <c r="BA290" s="273"/>
      <c r="BB290" s="273"/>
      <c r="BC290" s="273"/>
      <c r="BD290" s="273"/>
      <c r="BE290" s="273"/>
      <c r="BF290" s="125"/>
      <c r="BG290" s="290" t="str">
        <f>IF(BD_Soumission!$BB290&gt;0,BD_Soumission!$BB290*BD_Soumission!$BE290*BD_Soumission!$BF290,IF(BD_Soumission!$BA290&gt;0,BD_Soumission!$BE290*BD_Soumission!$BF290,""))</f>
        <v/>
      </c>
      <c r="BH290" s="285"/>
      <c r="BI290" s="273"/>
      <c r="BJ290" s="273"/>
      <c r="BK290" s="273"/>
      <c r="BL290" s="273"/>
      <c r="BM290" s="273" t="str">
        <f>IF(BD_Soumission!$BI290&gt;0,(BD_Soumission!$BL290-BD_Soumission!$BK290)*24,"")</f>
        <v/>
      </c>
      <c r="BN290" s="125"/>
      <c r="BO290" s="290" t="str">
        <f>IF(BD_Soumission!$BJ290&gt;0,BD_Soumission!$BJ290*BD_Soumission!$BM290*BD_Soumission!$BN290,IF(BD_Soumission!$BI290&gt;0,BD_Soumission!$BM290*BD_Soumission!$BN290,""))</f>
        <v/>
      </c>
      <c r="BP290" s="285"/>
      <c r="BQ290" s="273"/>
      <c r="BR290" s="273"/>
      <c r="BS290" s="273"/>
      <c r="BT290" s="273"/>
      <c r="BU290" s="273"/>
      <c r="BV290" s="125"/>
      <c r="BW290" s="273"/>
      <c r="BX290" s="285"/>
      <c r="BY290" s="273"/>
      <c r="BZ290" s="273"/>
      <c r="CA290" s="273"/>
      <c r="CB290" s="273"/>
      <c r="CC290" s="273"/>
      <c r="CD290" s="125"/>
      <c r="CE290" s="290" t="str">
        <f>IF(BD_Soumission!$BZ290&gt;0,BD_Soumission!$BZ290*BD_Soumission!$CC290*BD_Soumission!$CD290,IF(BD_Soumission!$BY290&gt;0,BD_Soumission!$CC290*BD_Soumission!$CD290,""))</f>
        <v/>
      </c>
      <c r="CF290" s="285"/>
      <c r="CG290" s="273"/>
      <c r="CH290" s="273"/>
      <c r="CI290" s="273"/>
      <c r="CJ290" s="273"/>
      <c r="CK290" s="273"/>
      <c r="CL290" s="125"/>
      <c r="CM290" s="290" t="str">
        <f>IF(BD_Soumission!$CH290&gt;0,BD_Soumission!$CH290*BD_Soumission!$CK290*BD_Soumission!$CL290,IF(BD_Soumission!$CG290&gt;0,BD_Soumission!$CK290*BD_Soumission!$CL290,""))</f>
        <v/>
      </c>
      <c r="CN290" s="285"/>
      <c r="CO290" s="273"/>
      <c r="CP290" s="273"/>
      <c r="CQ290" s="273"/>
      <c r="CR290" s="273"/>
      <c r="CS290" s="273" t="str">
        <f>IF(BD_Soumission!$CO290&gt;0,(BD_Soumission!$CR290-BD_Soumission!$CQ290)*24,"")</f>
        <v/>
      </c>
      <c r="CT290" s="125"/>
      <c r="CU290" s="290">
        <f>IF(BD_Soumission!$CO290&gt;0,IF(BD_Soumission!$CP290&gt;0,BD_Soumission!$CS290*BD_Soumission!$CP290*BD_Soumission!$CT290,BD_Soumission!$CS290*BD_Soumission!$CT290),0)</f>
        <v>0</v>
      </c>
      <c r="CV290" s="285"/>
      <c r="CW290" s="273"/>
      <c r="CX290" s="273"/>
      <c r="CY290" s="273"/>
      <c r="CZ290" s="273"/>
      <c r="DA290" s="273"/>
      <c r="DB290" s="125"/>
      <c r="DC290" s="290" t="str">
        <f>IF(BD_Soumission!$CX290&gt;0,BD_Soumission!$CX290*BD_Soumission!$DA290*BD_Soumission!$DB290,IF(BD_Soumission!$CW290&gt;0,BD_Soumission!$DA290*BD_Soumission!$DB290,""))</f>
        <v/>
      </c>
      <c r="DD290" s="285"/>
      <c r="DE290" s="273"/>
      <c r="DF290" s="273"/>
      <c r="DG290" s="273"/>
      <c r="DH290" s="273"/>
      <c r="DI290" s="273" t="str">
        <f>IF(BD_Soumission!$DE290&gt;0,(BD_Soumission!$DH290-BD_Soumission!$DG290)*24,"")</f>
        <v/>
      </c>
      <c r="DJ290" s="125"/>
      <c r="DK290" s="290" t="str">
        <f>IF(BD_Soumission!$DF290&gt;0,BD_Soumission!$DF290*BD_Soumission!$DI290*BD_Soumission!$DJ290,IF(BD_Soumission!$DE290&gt;0,BD_Soumission!$DI290*BD_Soumission!$DJ290,""))</f>
        <v/>
      </c>
      <c r="DL290" s="285"/>
      <c r="DM290" s="273"/>
      <c r="DN290" s="273"/>
      <c r="DO290" s="273"/>
      <c r="DP290" s="273"/>
      <c r="DQ290" s="273" t="str">
        <f>IF(BD_Soumission!$DM290&gt;0,(BD_Soumission!$DP290-BD_Soumission!$DO290)*24,"")</f>
        <v/>
      </c>
      <c r="DR290" s="125"/>
      <c r="DS290" s="290" t="str">
        <f>IF(BD_Soumission!$DN290&gt;0,BD_Soumission!$DN290*BD_Soumission!$DQ290*BD_Soumission!$DR290,IF(BD_Soumission!$DM290&gt;0,BD_Soumission!$DQ290*BD_Soumission!$DR290,""))</f>
        <v/>
      </c>
      <c r="DT290" s="285"/>
      <c r="DU290" s="273"/>
      <c r="DV290" s="273"/>
      <c r="DW290" s="273"/>
      <c r="DX290" s="273"/>
      <c r="DY290" s="273"/>
      <c r="DZ290" s="125"/>
      <c r="EA290" s="290">
        <f>IF(BD_Soumission!$DU290&gt;0,IF(BD_Soumission!$DV290&gt;0,BD_Soumission!$DY290*BD_Soumission!$DV290*BD_Soumission!$DZ290,BD_Soumission!$DY290*BD_Soumission!$DZ290),0)</f>
        <v>0</v>
      </c>
      <c r="EB290" s="273"/>
      <c r="EC290" s="273"/>
      <c r="ED290" s="273"/>
      <c r="EE290" s="273"/>
      <c r="EF290" s="273"/>
      <c r="EG290" s="273"/>
      <c r="EH290" s="273"/>
      <c r="EI290" s="290">
        <f>BD_Soumission!$EH290*BD_Soumission!$EG290</f>
        <v>0</v>
      </c>
      <c r="EJ290" s="273"/>
      <c r="EK290" s="273"/>
      <c r="EL290" s="273"/>
      <c r="EM290" s="290">
        <f>BD_Soumission!$EL290*BD_Soumission!$EK290</f>
        <v>0</v>
      </c>
      <c r="EN290" s="273"/>
      <c r="EO290" s="273"/>
      <c r="EP290" s="273"/>
      <c r="EQ290" s="290">
        <f>BD_Soumission!$EP290*BD_Soumission!$EO290</f>
        <v>0</v>
      </c>
      <c r="ER290" s="273"/>
      <c r="ES290" s="273"/>
      <c r="ET290" s="273"/>
      <c r="EU290" s="273"/>
      <c r="EV290" s="273"/>
      <c r="EW290" s="290">
        <f>BD_Soumission!$EU290*0.09975</f>
        <v>0</v>
      </c>
      <c r="EX290" s="273"/>
      <c r="EY290" s="292" t="e">
        <f>VLOOKUP(BD_Soumission!$C290,Tableau12[],9,FALSE)</f>
        <v>#N/A</v>
      </c>
      <c r="EZ290" s="273"/>
    </row>
    <row r="291" spans="1:156" ht="18.75">
      <c r="D291" s="75"/>
      <c r="F291" t="e">
        <f>VLOOKUP(BD_Soumission!$C291,Tableau12[],93,FALSE)</f>
        <v>#N/A</v>
      </c>
      <c r="Q291"/>
      <c r="R291" s="30"/>
      <c r="S291" t="e">
        <f>VLOOKUP(BD_Soumission!$C291,Tableau12[],3,FALSE)</f>
        <v>#N/A</v>
      </c>
      <c r="T291" s="75"/>
      <c r="Y291" t="str">
        <f>IF(BD_Soumission!$U291&gt;0,(BD_Soumission!$X291-BD_Soumission!$W291)*24,"")</f>
        <v/>
      </c>
      <c r="Z291" s="264"/>
      <c r="AB291" s="75"/>
      <c r="AH291" s="125"/>
      <c r="AJ291" s="75"/>
      <c r="AP291" s="125"/>
      <c r="AQ291" s="122" t="str">
        <f>IF(BD_Soumission!$AL291&gt;0,BD_Soumission!$AL291*BD_Soumission!$AO291*BD_Soumission!$AP291,IF(BD_Soumission!$AK291&gt;0,BD_Soumission!$AO291*BD_Soumission!$AP291,""))</f>
        <v/>
      </c>
      <c r="AR291" s="75"/>
      <c r="AX291" s="125"/>
      <c r="AY291" s="122" t="str">
        <f>IF(BD_Soumission!$AT291&gt;0,BD_Soumission!$AT291*BD_Soumission!$AW291*BD_Soumission!$AX291,IF(BD_Soumission!$AS291&gt;0,BD_Soumission!$AW291*BD_Soumission!$AX291,""))</f>
        <v/>
      </c>
      <c r="AZ291" s="75"/>
      <c r="BF291" s="125"/>
      <c r="BG291" s="122" t="str">
        <f>IF(BD_Soumission!$BB291&gt;0,BD_Soumission!$BB291*BD_Soumission!$BE291*BD_Soumission!$BF291,IF(BD_Soumission!$BA291&gt;0,BD_Soumission!$BE291*BD_Soumission!$BF291,""))</f>
        <v/>
      </c>
      <c r="BH291" s="75"/>
      <c r="BM291" t="str">
        <f>IF(BD_Soumission!$BI291&gt;0,(BD_Soumission!$BL291-BD_Soumission!$BK291)*24,"")</f>
        <v/>
      </c>
      <c r="BN291" s="125"/>
      <c r="BO291" s="122" t="str">
        <f>IF(BD_Soumission!$BJ291&gt;0,BD_Soumission!$BJ291*BD_Soumission!$BM291*BD_Soumission!$BN291,IF(BD_Soumission!$BI291&gt;0,BD_Soumission!$BM291*BD_Soumission!$BN291,""))</f>
        <v/>
      </c>
      <c r="BP291" s="75"/>
      <c r="BV291" s="125"/>
      <c r="BX291" s="75"/>
      <c r="CD291" s="125"/>
      <c r="CE291" s="122" t="str">
        <f>IF(BD_Soumission!$BZ291&gt;0,BD_Soumission!$BZ291*BD_Soumission!$CC291*BD_Soumission!$CD291,IF(BD_Soumission!$BY291&gt;0,BD_Soumission!$CC291*BD_Soumission!$CD291,""))</f>
        <v/>
      </c>
      <c r="CF291" s="75"/>
      <c r="CL291" s="125"/>
      <c r="CM291" s="122" t="str">
        <f>IF(BD_Soumission!$CH291&gt;0,BD_Soumission!$CH291*BD_Soumission!$CK291*BD_Soumission!$CL291,IF(BD_Soumission!$CG291&gt;0,BD_Soumission!$CK291*BD_Soumission!$CL291,""))</f>
        <v/>
      </c>
      <c r="CN291" s="75"/>
      <c r="CS291" t="str">
        <f>IF(BD_Soumission!$CO291&gt;0,(BD_Soumission!$CR291-BD_Soumission!$CQ291)*24,"")</f>
        <v/>
      </c>
      <c r="CT291" s="125"/>
      <c r="CU291" s="122">
        <f>IF(BD_Soumission!$CO291&gt;0,IF(BD_Soumission!$CP291&gt;0,BD_Soumission!$CS291*BD_Soumission!$CP291*BD_Soumission!$CT291,BD_Soumission!$CS291*BD_Soumission!$CT291),0)</f>
        <v>0</v>
      </c>
      <c r="CV291" s="75"/>
      <c r="DB291" s="125"/>
      <c r="DC291" s="122" t="str">
        <f>IF(BD_Soumission!$CX291&gt;0,BD_Soumission!$CX291*BD_Soumission!$DA291*BD_Soumission!$DB291,IF(BD_Soumission!$CW291&gt;0,BD_Soumission!$DA291*BD_Soumission!$DB291,""))</f>
        <v/>
      </c>
      <c r="DD291" s="75"/>
      <c r="DI291" t="str">
        <f>IF(BD_Soumission!$DE291&gt;0,(BD_Soumission!$DH291-BD_Soumission!$DG291)*24,"")</f>
        <v/>
      </c>
      <c r="DJ291" s="125"/>
      <c r="DK291" s="122" t="str">
        <f>IF(BD_Soumission!$DF291&gt;0,BD_Soumission!$DF291*BD_Soumission!$DI291*BD_Soumission!$DJ291,IF(BD_Soumission!$DE291&gt;0,BD_Soumission!$DI291*BD_Soumission!$DJ291,""))</f>
        <v/>
      </c>
      <c r="DL291" s="75"/>
      <c r="DQ291" t="str">
        <f>IF(BD_Soumission!$DM291&gt;0,(BD_Soumission!$DP291-BD_Soumission!$DO291)*24,"")</f>
        <v/>
      </c>
      <c r="DR291" s="125"/>
      <c r="DS291" s="122" t="str">
        <f>IF(BD_Soumission!$DN291&gt;0,BD_Soumission!$DN291*BD_Soumission!$DQ291*BD_Soumission!$DR291,IF(BD_Soumission!$DM291&gt;0,BD_Soumission!$DQ291*BD_Soumission!$DR291,""))</f>
        <v/>
      </c>
      <c r="DT291" s="75"/>
      <c r="DZ291" s="125"/>
      <c r="EA291" s="122">
        <f>IF(BD_Soumission!$DU291&gt;0,IF(BD_Soumission!$DV291&gt;0,BD_Soumission!$DY291*BD_Soumission!$DV291*BD_Soumission!$DZ291,BD_Soumission!$DY291*BD_Soumission!$DZ291),0)</f>
        <v>0</v>
      </c>
      <c r="EI291" s="122">
        <f>BD_Soumission!$EH291*BD_Soumission!$EG291</f>
        <v>0</v>
      </c>
      <c r="EM291" s="122">
        <f>BD_Soumission!$EL291*BD_Soumission!$EK291</f>
        <v>0</v>
      </c>
      <c r="EQ291" s="122">
        <f>BD_Soumission!$EP291*BD_Soumission!$EO291</f>
        <v>0</v>
      </c>
      <c r="EW291" s="122">
        <f>BD_Soumission!$EU291*0.09975</f>
        <v>0</v>
      </c>
      <c r="EY291" s="47" t="e">
        <f>VLOOKUP(BD_Soumission!$C291,Tableau12[],9,FALSE)</f>
        <v>#N/A</v>
      </c>
    </row>
    <row r="292" spans="1:156" ht="18.75">
      <c r="A292" s="273"/>
      <c r="B292" s="273"/>
      <c r="C292" s="273"/>
      <c r="D292" s="285"/>
      <c r="E292" s="273"/>
      <c r="F292" s="273" t="e">
        <f>VLOOKUP(BD_Soumission!$C292,Tableau12[],93,FALSE)</f>
        <v>#N/A</v>
      </c>
      <c r="G292" s="273"/>
      <c r="H292" s="273"/>
      <c r="I292" s="273"/>
      <c r="J292" s="273"/>
      <c r="K292" s="273"/>
      <c r="L292" s="273"/>
      <c r="M292" s="273"/>
      <c r="N292" s="273"/>
      <c r="O292" s="273"/>
      <c r="P292" s="273"/>
      <c r="Q292" s="273"/>
      <c r="R292" s="286"/>
      <c r="S292" s="273" t="e">
        <f>VLOOKUP(BD_Soumission!$C292,Tableau12[],3,FALSE)</f>
        <v>#N/A</v>
      </c>
      <c r="T292" s="285"/>
      <c r="U292" s="273"/>
      <c r="V292" s="273"/>
      <c r="W292" s="273"/>
      <c r="X292" s="273"/>
      <c r="Y292" s="273" t="str">
        <f>IF(BD_Soumission!$U292&gt;0,(BD_Soumission!$X292-BD_Soumission!$W292)*24,"")</f>
        <v/>
      </c>
      <c r="Z292" s="264"/>
      <c r="AA292" s="273"/>
      <c r="AB292" s="285"/>
      <c r="AC292" s="273"/>
      <c r="AD292" s="273"/>
      <c r="AE292" s="273"/>
      <c r="AF292" s="273"/>
      <c r="AG292" s="273"/>
      <c r="AH292" s="125"/>
      <c r="AI292" s="273"/>
      <c r="AJ292" s="285"/>
      <c r="AK292" s="273"/>
      <c r="AL292" s="273"/>
      <c r="AM292" s="273"/>
      <c r="AN292" s="273"/>
      <c r="AO292" s="273"/>
      <c r="AP292" s="125"/>
      <c r="AQ292" s="290" t="str">
        <f>IF(BD_Soumission!$AL292&gt;0,BD_Soumission!$AL292*BD_Soumission!$AO292*BD_Soumission!$AP292,IF(BD_Soumission!$AK292&gt;0,BD_Soumission!$AO292*BD_Soumission!$AP292,""))</f>
        <v/>
      </c>
      <c r="AR292" s="285"/>
      <c r="AS292" s="273"/>
      <c r="AT292" s="273"/>
      <c r="AU292" s="273"/>
      <c r="AV292" s="273"/>
      <c r="AW292" s="273"/>
      <c r="AX292" s="125"/>
      <c r="AY292" s="290" t="str">
        <f>IF(BD_Soumission!$AT292&gt;0,BD_Soumission!$AT292*BD_Soumission!$AW292*BD_Soumission!$AX292,IF(BD_Soumission!$AS292&gt;0,BD_Soumission!$AW292*BD_Soumission!$AX292,""))</f>
        <v/>
      </c>
      <c r="AZ292" s="285"/>
      <c r="BA292" s="273"/>
      <c r="BB292" s="273"/>
      <c r="BC292" s="273"/>
      <c r="BD292" s="273"/>
      <c r="BE292" s="273"/>
      <c r="BF292" s="125"/>
      <c r="BG292" s="290" t="str">
        <f>IF(BD_Soumission!$BB292&gt;0,BD_Soumission!$BB292*BD_Soumission!$BE292*BD_Soumission!$BF292,IF(BD_Soumission!$BA292&gt;0,BD_Soumission!$BE292*BD_Soumission!$BF292,""))</f>
        <v/>
      </c>
      <c r="BH292" s="285"/>
      <c r="BI292" s="273"/>
      <c r="BJ292" s="273"/>
      <c r="BK292" s="273"/>
      <c r="BL292" s="273"/>
      <c r="BM292" s="273" t="str">
        <f>IF(BD_Soumission!$BI292&gt;0,(BD_Soumission!$BL292-BD_Soumission!$BK292)*24,"")</f>
        <v/>
      </c>
      <c r="BN292" s="125"/>
      <c r="BO292" s="290" t="str">
        <f>IF(BD_Soumission!$BJ292&gt;0,BD_Soumission!$BJ292*BD_Soumission!$BM292*BD_Soumission!$BN292,IF(BD_Soumission!$BI292&gt;0,BD_Soumission!$BM292*BD_Soumission!$BN292,""))</f>
        <v/>
      </c>
      <c r="BP292" s="285"/>
      <c r="BQ292" s="273"/>
      <c r="BR292" s="273"/>
      <c r="BS292" s="273"/>
      <c r="BT292" s="273"/>
      <c r="BU292" s="273"/>
      <c r="BV292" s="125"/>
      <c r="BW292" s="273"/>
      <c r="BX292" s="285"/>
      <c r="BY292" s="273"/>
      <c r="BZ292" s="273"/>
      <c r="CA292" s="273"/>
      <c r="CB292" s="273"/>
      <c r="CC292" s="273"/>
      <c r="CD292" s="125"/>
      <c r="CE292" s="290" t="str">
        <f>IF(BD_Soumission!$BZ292&gt;0,BD_Soumission!$BZ292*BD_Soumission!$CC292*BD_Soumission!$CD292,IF(BD_Soumission!$BY292&gt;0,BD_Soumission!$CC292*BD_Soumission!$CD292,""))</f>
        <v/>
      </c>
      <c r="CF292" s="285"/>
      <c r="CG292" s="273"/>
      <c r="CH292" s="273"/>
      <c r="CI292" s="273"/>
      <c r="CJ292" s="273"/>
      <c r="CK292" s="273"/>
      <c r="CL292" s="125"/>
      <c r="CM292" s="290" t="str">
        <f>IF(BD_Soumission!$CH292&gt;0,BD_Soumission!$CH292*BD_Soumission!$CK292*BD_Soumission!$CL292,IF(BD_Soumission!$CG292&gt;0,BD_Soumission!$CK292*BD_Soumission!$CL292,""))</f>
        <v/>
      </c>
      <c r="CN292" s="285"/>
      <c r="CO292" s="273"/>
      <c r="CP292" s="273"/>
      <c r="CQ292" s="273"/>
      <c r="CR292" s="273"/>
      <c r="CS292" s="273" t="str">
        <f>IF(BD_Soumission!$CO292&gt;0,(BD_Soumission!$CR292-BD_Soumission!$CQ292)*24,"")</f>
        <v/>
      </c>
      <c r="CT292" s="125"/>
      <c r="CU292" s="290">
        <f>IF(BD_Soumission!$CO292&gt;0,IF(BD_Soumission!$CP292&gt;0,BD_Soumission!$CS292*BD_Soumission!$CP292*BD_Soumission!$CT292,BD_Soumission!$CS292*BD_Soumission!$CT292),0)</f>
        <v>0</v>
      </c>
      <c r="CV292" s="285"/>
      <c r="CW292" s="273"/>
      <c r="CX292" s="273"/>
      <c r="CY292" s="273"/>
      <c r="CZ292" s="273"/>
      <c r="DA292" s="273"/>
      <c r="DB292" s="125"/>
      <c r="DC292" s="290" t="str">
        <f>IF(BD_Soumission!$CX292&gt;0,BD_Soumission!$CX292*BD_Soumission!$DA292*BD_Soumission!$DB292,IF(BD_Soumission!$CW292&gt;0,BD_Soumission!$DA292*BD_Soumission!$DB292,""))</f>
        <v/>
      </c>
      <c r="DD292" s="285"/>
      <c r="DE292" s="273"/>
      <c r="DF292" s="273"/>
      <c r="DG292" s="273"/>
      <c r="DH292" s="273"/>
      <c r="DI292" s="273" t="str">
        <f>IF(BD_Soumission!$DE292&gt;0,(BD_Soumission!$DH292-BD_Soumission!$DG292)*24,"")</f>
        <v/>
      </c>
      <c r="DJ292" s="125"/>
      <c r="DK292" s="290" t="str">
        <f>IF(BD_Soumission!$DF292&gt;0,BD_Soumission!$DF292*BD_Soumission!$DI292*BD_Soumission!$DJ292,IF(BD_Soumission!$DE292&gt;0,BD_Soumission!$DI292*BD_Soumission!$DJ292,""))</f>
        <v/>
      </c>
      <c r="DL292" s="285"/>
      <c r="DM292" s="273"/>
      <c r="DN292" s="273"/>
      <c r="DO292" s="273"/>
      <c r="DP292" s="273"/>
      <c r="DQ292" s="273" t="str">
        <f>IF(BD_Soumission!$DM292&gt;0,(BD_Soumission!$DP292-BD_Soumission!$DO292)*24,"")</f>
        <v/>
      </c>
      <c r="DR292" s="125"/>
      <c r="DS292" s="290" t="str">
        <f>IF(BD_Soumission!$DN292&gt;0,BD_Soumission!$DN292*BD_Soumission!$DQ292*BD_Soumission!$DR292,IF(BD_Soumission!$DM292&gt;0,BD_Soumission!$DQ292*BD_Soumission!$DR292,""))</f>
        <v/>
      </c>
      <c r="DT292" s="285"/>
      <c r="DU292" s="273"/>
      <c r="DV292" s="273"/>
      <c r="DW292" s="273"/>
      <c r="DX292" s="273"/>
      <c r="DY292" s="273"/>
      <c r="DZ292" s="125"/>
      <c r="EA292" s="290">
        <f>IF(BD_Soumission!$DU292&gt;0,IF(BD_Soumission!$DV292&gt;0,BD_Soumission!$DY292*BD_Soumission!$DV292*BD_Soumission!$DZ292,BD_Soumission!$DY292*BD_Soumission!$DZ292),0)</f>
        <v>0</v>
      </c>
      <c r="EB292" s="273"/>
      <c r="EC292" s="273"/>
      <c r="ED292" s="273"/>
      <c r="EE292" s="273"/>
      <c r="EF292" s="273"/>
      <c r="EG292" s="273"/>
      <c r="EH292" s="273"/>
      <c r="EI292" s="290">
        <f>BD_Soumission!$EH292*BD_Soumission!$EG292</f>
        <v>0</v>
      </c>
      <c r="EJ292" s="273"/>
      <c r="EK292" s="273"/>
      <c r="EL292" s="273"/>
      <c r="EM292" s="290">
        <f>BD_Soumission!$EL292*BD_Soumission!$EK292</f>
        <v>0</v>
      </c>
      <c r="EN292" s="273"/>
      <c r="EO292" s="273"/>
      <c r="EP292" s="273"/>
      <c r="EQ292" s="290">
        <f>BD_Soumission!$EP292*BD_Soumission!$EO292</f>
        <v>0</v>
      </c>
      <c r="ER292" s="273"/>
      <c r="ES292" s="273"/>
      <c r="ET292" s="273"/>
      <c r="EU292" s="273"/>
      <c r="EV292" s="273"/>
      <c r="EW292" s="290">
        <f>BD_Soumission!$EU292*0.09975</f>
        <v>0</v>
      </c>
      <c r="EX292" s="273"/>
      <c r="EY292" s="292" t="e">
        <f>VLOOKUP(BD_Soumission!$C292,Tableau12[],9,FALSE)</f>
        <v>#N/A</v>
      </c>
      <c r="EZ292" s="273"/>
    </row>
    <row r="293" spans="1:156" ht="18.75">
      <c r="D293" s="75"/>
      <c r="F293" t="e">
        <f>VLOOKUP(BD_Soumission!$C293,Tableau12[],93,FALSE)</f>
        <v>#N/A</v>
      </c>
      <c r="Q293"/>
      <c r="R293" s="30"/>
      <c r="S293" t="e">
        <f>VLOOKUP(BD_Soumission!$C293,Tableau12[],3,FALSE)</f>
        <v>#N/A</v>
      </c>
      <c r="T293" s="75"/>
      <c r="Y293" t="str">
        <f>IF(BD_Soumission!$U293&gt;0,(BD_Soumission!$X293-BD_Soumission!$W293)*24,"")</f>
        <v/>
      </c>
      <c r="Z293" s="264"/>
      <c r="AB293" s="75"/>
      <c r="AH293" s="125"/>
      <c r="AJ293" s="75"/>
      <c r="AP293" s="125"/>
      <c r="AQ293" s="122" t="str">
        <f>IF(BD_Soumission!$AL293&gt;0,BD_Soumission!$AL293*BD_Soumission!$AO293*BD_Soumission!$AP293,IF(BD_Soumission!$AK293&gt;0,BD_Soumission!$AO293*BD_Soumission!$AP293,""))</f>
        <v/>
      </c>
      <c r="AR293" s="75"/>
      <c r="AX293" s="125"/>
      <c r="AY293" s="122" t="str">
        <f>IF(BD_Soumission!$AT293&gt;0,BD_Soumission!$AT293*BD_Soumission!$AW293*BD_Soumission!$AX293,IF(BD_Soumission!$AS293&gt;0,BD_Soumission!$AW293*BD_Soumission!$AX293,""))</f>
        <v/>
      </c>
      <c r="AZ293" s="75"/>
      <c r="BF293" s="125"/>
      <c r="BG293" s="122" t="str">
        <f>IF(BD_Soumission!$BB293&gt;0,BD_Soumission!$BB293*BD_Soumission!$BE293*BD_Soumission!$BF293,IF(BD_Soumission!$BA293&gt;0,BD_Soumission!$BE293*BD_Soumission!$BF293,""))</f>
        <v/>
      </c>
      <c r="BH293" s="75"/>
      <c r="BM293" t="str">
        <f>IF(BD_Soumission!$BI293&gt;0,(BD_Soumission!$BL293-BD_Soumission!$BK293)*24,"")</f>
        <v/>
      </c>
      <c r="BN293" s="125"/>
      <c r="BO293" s="122" t="str">
        <f>IF(BD_Soumission!$BJ293&gt;0,BD_Soumission!$BJ293*BD_Soumission!$BM293*BD_Soumission!$BN293,IF(BD_Soumission!$BI293&gt;0,BD_Soumission!$BM293*BD_Soumission!$BN293,""))</f>
        <v/>
      </c>
      <c r="BP293" s="75"/>
      <c r="BV293" s="125"/>
      <c r="BX293" s="75"/>
      <c r="CD293" s="125"/>
      <c r="CE293" s="122" t="str">
        <f>IF(BD_Soumission!$BZ293&gt;0,BD_Soumission!$BZ293*BD_Soumission!$CC293*BD_Soumission!$CD293,IF(BD_Soumission!$BY293&gt;0,BD_Soumission!$CC293*BD_Soumission!$CD293,""))</f>
        <v/>
      </c>
      <c r="CF293" s="75"/>
      <c r="CL293" s="125"/>
      <c r="CM293" s="122" t="str">
        <f>IF(BD_Soumission!$CH293&gt;0,BD_Soumission!$CH293*BD_Soumission!$CK293*BD_Soumission!$CL293,IF(BD_Soumission!$CG293&gt;0,BD_Soumission!$CK293*BD_Soumission!$CL293,""))</f>
        <v/>
      </c>
      <c r="CN293" s="75"/>
      <c r="CS293" t="str">
        <f>IF(BD_Soumission!$CO293&gt;0,(BD_Soumission!$CR293-BD_Soumission!$CQ293)*24,"")</f>
        <v/>
      </c>
      <c r="CT293" s="125"/>
      <c r="CU293" s="122">
        <f>IF(BD_Soumission!$CO293&gt;0,IF(BD_Soumission!$CP293&gt;0,BD_Soumission!$CS293*BD_Soumission!$CP293*BD_Soumission!$CT293,BD_Soumission!$CS293*BD_Soumission!$CT293),0)</f>
        <v>0</v>
      </c>
      <c r="CV293" s="75"/>
      <c r="DB293" s="125"/>
      <c r="DC293" s="122" t="str">
        <f>IF(BD_Soumission!$CX293&gt;0,BD_Soumission!$CX293*BD_Soumission!$DA293*BD_Soumission!$DB293,IF(BD_Soumission!$CW293&gt;0,BD_Soumission!$DA293*BD_Soumission!$DB293,""))</f>
        <v/>
      </c>
      <c r="DD293" s="75"/>
      <c r="DI293" t="str">
        <f>IF(BD_Soumission!$DE293&gt;0,(BD_Soumission!$DH293-BD_Soumission!$DG293)*24,"")</f>
        <v/>
      </c>
      <c r="DJ293" s="125"/>
      <c r="DK293" s="122" t="str">
        <f>IF(BD_Soumission!$DF293&gt;0,BD_Soumission!$DF293*BD_Soumission!$DI293*BD_Soumission!$DJ293,IF(BD_Soumission!$DE293&gt;0,BD_Soumission!$DI293*BD_Soumission!$DJ293,""))</f>
        <v/>
      </c>
      <c r="DL293" s="75"/>
      <c r="DQ293" t="str">
        <f>IF(BD_Soumission!$DM293&gt;0,(BD_Soumission!$DP293-BD_Soumission!$DO293)*24,"")</f>
        <v/>
      </c>
      <c r="DR293" s="125"/>
      <c r="DS293" s="122" t="str">
        <f>IF(BD_Soumission!$DN293&gt;0,BD_Soumission!$DN293*BD_Soumission!$DQ293*BD_Soumission!$DR293,IF(BD_Soumission!$DM293&gt;0,BD_Soumission!$DQ293*BD_Soumission!$DR293,""))</f>
        <v/>
      </c>
      <c r="DT293" s="75"/>
      <c r="DZ293" s="125"/>
      <c r="EA293" s="122">
        <f>IF(BD_Soumission!$DU293&gt;0,IF(BD_Soumission!$DV293&gt;0,BD_Soumission!$DY293*BD_Soumission!$DV293*BD_Soumission!$DZ293,BD_Soumission!$DY293*BD_Soumission!$DZ293),0)</f>
        <v>0</v>
      </c>
      <c r="EI293" s="122">
        <f>BD_Soumission!$EH293*BD_Soumission!$EG293</f>
        <v>0</v>
      </c>
      <c r="EM293" s="122">
        <f>BD_Soumission!$EL293*BD_Soumission!$EK293</f>
        <v>0</v>
      </c>
      <c r="EQ293" s="122">
        <f>BD_Soumission!$EP293*BD_Soumission!$EO293</f>
        <v>0</v>
      </c>
      <c r="EW293" s="122">
        <f>BD_Soumission!$EU293*0.09975</f>
        <v>0</v>
      </c>
      <c r="EY293" s="47" t="e">
        <f>VLOOKUP(BD_Soumission!$C293,Tableau12[],9,FALSE)</f>
        <v>#N/A</v>
      </c>
    </row>
    <row r="294" spans="1:156" ht="18.75">
      <c r="A294" s="273"/>
      <c r="B294" s="273"/>
      <c r="C294" s="273"/>
      <c r="D294" s="285"/>
      <c r="E294" s="273"/>
      <c r="F294" s="273" t="e">
        <f>VLOOKUP(BD_Soumission!$C294,Tableau12[],93,FALSE)</f>
        <v>#N/A</v>
      </c>
      <c r="G294" s="273"/>
      <c r="H294" s="273"/>
      <c r="I294" s="273"/>
      <c r="J294" s="273"/>
      <c r="K294" s="273"/>
      <c r="L294" s="273"/>
      <c r="M294" s="273"/>
      <c r="N294" s="273"/>
      <c r="O294" s="273"/>
      <c r="P294" s="273"/>
      <c r="Q294" s="273"/>
      <c r="R294" s="286"/>
      <c r="S294" s="273" t="e">
        <f>VLOOKUP(BD_Soumission!$C294,Tableau12[],3,FALSE)</f>
        <v>#N/A</v>
      </c>
      <c r="T294" s="285"/>
      <c r="U294" s="273"/>
      <c r="V294" s="273"/>
      <c r="W294" s="273"/>
      <c r="X294" s="273"/>
      <c r="Y294" s="273" t="str">
        <f>IF(BD_Soumission!$U294&gt;0,(BD_Soumission!$X294-BD_Soumission!$W294)*24,"")</f>
        <v/>
      </c>
      <c r="Z294" s="264"/>
      <c r="AA294" s="273"/>
      <c r="AB294" s="285"/>
      <c r="AC294" s="273"/>
      <c r="AD294" s="273"/>
      <c r="AE294" s="273"/>
      <c r="AF294" s="273"/>
      <c r="AG294" s="273"/>
      <c r="AH294" s="125"/>
      <c r="AI294" s="273"/>
      <c r="AJ294" s="285"/>
      <c r="AK294" s="273"/>
      <c r="AL294" s="273"/>
      <c r="AM294" s="273"/>
      <c r="AN294" s="273"/>
      <c r="AO294" s="273"/>
      <c r="AP294" s="125"/>
      <c r="AQ294" s="290" t="str">
        <f>IF(BD_Soumission!$AL294&gt;0,BD_Soumission!$AL294*BD_Soumission!$AO294*BD_Soumission!$AP294,IF(BD_Soumission!$AK294&gt;0,BD_Soumission!$AO294*BD_Soumission!$AP294,""))</f>
        <v/>
      </c>
      <c r="AR294" s="285"/>
      <c r="AS294" s="273"/>
      <c r="AT294" s="273"/>
      <c r="AU294" s="273"/>
      <c r="AV294" s="273"/>
      <c r="AW294" s="273"/>
      <c r="AX294" s="125"/>
      <c r="AY294" s="290" t="str">
        <f>IF(BD_Soumission!$AT294&gt;0,BD_Soumission!$AT294*BD_Soumission!$AW294*BD_Soumission!$AX294,IF(BD_Soumission!$AS294&gt;0,BD_Soumission!$AW294*BD_Soumission!$AX294,""))</f>
        <v/>
      </c>
      <c r="AZ294" s="285"/>
      <c r="BA294" s="273"/>
      <c r="BB294" s="273"/>
      <c r="BC294" s="273"/>
      <c r="BD294" s="273"/>
      <c r="BE294" s="273"/>
      <c r="BF294" s="125"/>
      <c r="BG294" s="290" t="str">
        <f>IF(BD_Soumission!$BB294&gt;0,BD_Soumission!$BB294*BD_Soumission!$BE294*BD_Soumission!$BF294,IF(BD_Soumission!$BA294&gt;0,BD_Soumission!$BE294*BD_Soumission!$BF294,""))</f>
        <v/>
      </c>
      <c r="BH294" s="285"/>
      <c r="BI294" s="273"/>
      <c r="BJ294" s="273"/>
      <c r="BK294" s="273"/>
      <c r="BL294" s="273"/>
      <c r="BM294" s="273" t="str">
        <f>IF(BD_Soumission!$BI294&gt;0,(BD_Soumission!$BL294-BD_Soumission!$BK294)*24,"")</f>
        <v/>
      </c>
      <c r="BN294" s="125"/>
      <c r="BO294" s="290" t="str">
        <f>IF(BD_Soumission!$BJ294&gt;0,BD_Soumission!$BJ294*BD_Soumission!$BM294*BD_Soumission!$BN294,IF(BD_Soumission!$BI294&gt;0,BD_Soumission!$BM294*BD_Soumission!$BN294,""))</f>
        <v/>
      </c>
      <c r="BP294" s="285"/>
      <c r="BQ294" s="273"/>
      <c r="BR294" s="273"/>
      <c r="BS294" s="273"/>
      <c r="BT294" s="273"/>
      <c r="BU294" s="273"/>
      <c r="BV294" s="125"/>
      <c r="BW294" s="273"/>
      <c r="BX294" s="285"/>
      <c r="BY294" s="273"/>
      <c r="BZ294" s="273"/>
      <c r="CA294" s="273"/>
      <c r="CB294" s="273"/>
      <c r="CC294" s="273"/>
      <c r="CD294" s="125"/>
      <c r="CE294" s="290" t="str">
        <f>IF(BD_Soumission!$BZ294&gt;0,BD_Soumission!$BZ294*BD_Soumission!$CC294*BD_Soumission!$CD294,IF(BD_Soumission!$BY294&gt;0,BD_Soumission!$CC294*BD_Soumission!$CD294,""))</f>
        <v/>
      </c>
      <c r="CF294" s="285"/>
      <c r="CG294" s="273"/>
      <c r="CH294" s="273"/>
      <c r="CI294" s="273"/>
      <c r="CJ294" s="273"/>
      <c r="CK294" s="273"/>
      <c r="CL294" s="125"/>
      <c r="CM294" s="290" t="str">
        <f>IF(BD_Soumission!$CH294&gt;0,BD_Soumission!$CH294*BD_Soumission!$CK294*BD_Soumission!$CL294,IF(BD_Soumission!$CG294&gt;0,BD_Soumission!$CK294*BD_Soumission!$CL294,""))</f>
        <v/>
      </c>
      <c r="CN294" s="285"/>
      <c r="CO294" s="273"/>
      <c r="CP294" s="273"/>
      <c r="CQ294" s="273"/>
      <c r="CR294" s="273"/>
      <c r="CS294" s="273" t="str">
        <f>IF(BD_Soumission!$CO294&gt;0,(BD_Soumission!$CR294-BD_Soumission!$CQ294)*24,"")</f>
        <v/>
      </c>
      <c r="CT294" s="125"/>
      <c r="CU294" s="290">
        <f>IF(BD_Soumission!$CO294&gt;0,IF(BD_Soumission!$CP294&gt;0,BD_Soumission!$CS294*BD_Soumission!$CP294*BD_Soumission!$CT294,BD_Soumission!$CS294*BD_Soumission!$CT294),0)</f>
        <v>0</v>
      </c>
      <c r="CV294" s="285"/>
      <c r="CW294" s="273"/>
      <c r="CX294" s="273"/>
      <c r="CY294" s="273"/>
      <c r="CZ294" s="273"/>
      <c r="DA294" s="273"/>
      <c r="DB294" s="125"/>
      <c r="DC294" s="290" t="str">
        <f>IF(BD_Soumission!$CX294&gt;0,BD_Soumission!$CX294*BD_Soumission!$DA294*BD_Soumission!$DB294,IF(BD_Soumission!$CW294&gt;0,BD_Soumission!$DA294*BD_Soumission!$DB294,""))</f>
        <v/>
      </c>
      <c r="DD294" s="285"/>
      <c r="DE294" s="273"/>
      <c r="DF294" s="273"/>
      <c r="DG294" s="273"/>
      <c r="DH294" s="273"/>
      <c r="DI294" s="273" t="str">
        <f>IF(BD_Soumission!$DE294&gt;0,(BD_Soumission!$DH294-BD_Soumission!$DG294)*24,"")</f>
        <v/>
      </c>
      <c r="DJ294" s="125"/>
      <c r="DK294" s="290" t="str">
        <f>IF(BD_Soumission!$DF294&gt;0,BD_Soumission!$DF294*BD_Soumission!$DI294*BD_Soumission!$DJ294,IF(BD_Soumission!$DE294&gt;0,BD_Soumission!$DI294*BD_Soumission!$DJ294,""))</f>
        <v/>
      </c>
      <c r="DL294" s="285"/>
      <c r="DM294" s="273"/>
      <c r="DN294" s="273"/>
      <c r="DO294" s="273"/>
      <c r="DP294" s="273"/>
      <c r="DQ294" s="273" t="str">
        <f>IF(BD_Soumission!$DM294&gt;0,(BD_Soumission!$DP294-BD_Soumission!$DO294)*24,"")</f>
        <v/>
      </c>
      <c r="DR294" s="125"/>
      <c r="DS294" s="290" t="str">
        <f>IF(BD_Soumission!$DN294&gt;0,BD_Soumission!$DN294*BD_Soumission!$DQ294*BD_Soumission!$DR294,IF(BD_Soumission!$DM294&gt;0,BD_Soumission!$DQ294*BD_Soumission!$DR294,""))</f>
        <v/>
      </c>
      <c r="DT294" s="285"/>
      <c r="DU294" s="273"/>
      <c r="DV294" s="273"/>
      <c r="DW294" s="273"/>
      <c r="DX294" s="273"/>
      <c r="DY294" s="273"/>
      <c r="DZ294" s="125"/>
      <c r="EA294" s="290">
        <f>IF(BD_Soumission!$DU294&gt;0,IF(BD_Soumission!$DV294&gt;0,BD_Soumission!$DY294*BD_Soumission!$DV294*BD_Soumission!$DZ294,BD_Soumission!$DY294*BD_Soumission!$DZ294),0)</f>
        <v>0</v>
      </c>
      <c r="EB294" s="273"/>
      <c r="EC294" s="273"/>
      <c r="ED294" s="273"/>
      <c r="EE294" s="273"/>
      <c r="EF294" s="273"/>
      <c r="EG294" s="273"/>
      <c r="EH294" s="273"/>
      <c r="EI294" s="290">
        <f>BD_Soumission!$EH294*BD_Soumission!$EG294</f>
        <v>0</v>
      </c>
      <c r="EJ294" s="273"/>
      <c r="EK294" s="273"/>
      <c r="EL294" s="273"/>
      <c r="EM294" s="290">
        <f>BD_Soumission!$EL294*BD_Soumission!$EK294</f>
        <v>0</v>
      </c>
      <c r="EN294" s="273"/>
      <c r="EO294" s="273"/>
      <c r="EP294" s="273"/>
      <c r="EQ294" s="290">
        <f>BD_Soumission!$EP294*BD_Soumission!$EO294</f>
        <v>0</v>
      </c>
      <c r="ER294" s="273"/>
      <c r="ES294" s="273"/>
      <c r="ET294" s="273"/>
      <c r="EU294" s="273"/>
      <c r="EV294" s="273"/>
      <c r="EW294" s="290">
        <f>BD_Soumission!$EU294*0.09975</f>
        <v>0</v>
      </c>
      <c r="EX294" s="273"/>
      <c r="EY294" s="292" t="e">
        <f>VLOOKUP(BD_Soumission!$C294,Tableau12[],9,FALSE)</f>
        <v>#N/A</v>
      </c>
      <c r="EZ294" s="273"/>
    </row>
    <row r="295" spans="1:156" ht="18.75">
      <c r="D295" s="75"/>
      <c r="F295" t="e">
        <f>VLOOKUP(BD_Soumission!$C295,Tableau12[],93,FALSE)</f>
        <v>#N/A</v>
      </c>
      <c r="Q295"/>
      <c r="R295" s="30"/>
      <c r="S295" t="e">
        <f>VLOOKUP(BD_Soumission!$C295,Tableau12[],3,FALSE)</f>
        <v>#N/A</v>
      </c>
      <c r="T295" s="75"/>
      <c r="Y295" t="str">
        <f>IF(BD_Soumission!$U295&gt;0,(BD_Soumission!$X295-BD_Soumission!$W295)*24,"")</f>
        <v/>
      </c>
      <c r="Z295" s="264"/>
      <c r="AB295" s="75"/>
      <c r="AH295" s="125"/>
      <c r="AJ295" s="75"/>
      <c r="AP295" s="125"/>
      <c r="AQ295" s="122" t="str">
        <f>IF(BD_Soumission!$AL295&gt;0,BD_Soumission!$AL295*BD_Soumission!$AO295*BD_Soumission!$AP295,IF(BD_Soumission!$AK295&gt;0,BD_Soumission!$AO295*BD_Soumission!$AP295,""))</f>
        <v/>
      </c>
      <c r="AR295" s="75"/>
      <c r="AX295" s="125"/>
      <c r="AY295" s="122" t="str">
        <f>IF(BD_Soumission!$AT295&gt;0,BD_Soumission!$AT295*BD_Soumission!$AW295*BD_Soumission!$AX295,IF(BD_Soumission!$AS295&gt;0,BD_Soumission!$AW295*BD_Soumission!$AX295,""))</f>
        <v/>
      </c>
      <c r="AZ295" s="75"/>
      <c r="BF295" s="125"/>
      <c r="BG295" s="122" t="str">
        <f>IF(BD_Soumission!$BB295&gt;0,BD_Soumission!$BB295*BD_Soumission!$BE295*BD_Soumission!$BF295,IF(BD_Soumission!$BA295&gt;0,BD_Soumission!$BE295*BD_Soumission!$BF295,""))</f>
        <v/>
      </c>
      <c r="BH295" s="75"/>
      <c r="BM295" t="str">
        <f>IF(BD_Soumission!$BI295&gt;0,(BD_Soumission!$BL295-BD_Soumission!$BK295)*24,"")</f>
        <v/>
      </c>
      <c r="BN295" s="125"/>
      <c r="BO295" s="122" t="str">
        <f>IF(BD_Soumission!$BJ295&gt;0,BD_Soumission!$BJ295*BD_Soumission!$BM295*BD_Soumission!$BN295,IF(BD_Soumission!$BI295&gt;0,BD_Soumission!$BM295*BD_Soumission!$BN295,""))</f>
        <v/>
      </c>
      <c r="BP295" s="75"/>
      <c r="BV295" s="125"/>
      <c r="BX295" s="75"/>
      <c r="CD295" s="125"/>
      <c r="CE295" s="122" t="str">
        <f>IF(BD_Soumission!$BZ295&gt;0,BD_Soumission!$BZ295*BD_Soumission!$CC295*BD_Soumission!$CD295,IF(BD_Soumission!$BY295&gt;0,BD_Soumission!$CC295*BD_Soumission!$CD295,""))</f>
        <v/>
      </c>
      <c r="CF295" s="75"/>
      <c r="CL295" s="125"/>
      <c r="CM295" s="122" t="str">
        <f>IF(BD_Soumission!$CH295&gt;0,BD_Soumission!$CH295*BD_Soumission!$CK295*BD_Soumission!$CL295,IF(BD_Soumission!$CG295&gt;0,BD_Soumission!$CK295*BD_Soumission!$CL295,""))</f>
        <v/>
      </c>
      <c r="CN295" s="75"/>
      <c r="CS295" t="str">
        <f>IF(BD_Soumission!$CO295&gt;0,(BD_Soumission!$CR295-BD_Soumission!$CQ295)*24,"")</f>
        <v/>
      </c>
      <c r="CT295" s="125"/>
      <c r="CU295" s="122">
        <f>IF(BD_Soumission!$CO295&gt;0,IF(BD_Soumission!$CP295&gt;0,BD_Soumission!$CS295*BD_Soumission!$CP295*BD_Soumission!$CT295,BD_Soumission!$CS295*BD_Soumission!$CT295),0)</f>
        <v>0</v>
      </c>
      <c r="CV295" s="75"/>
      <c r="DB295" s="125"/>
      <c r="DC295" s="122" t="str">
        <f>IF(BD_Soumission!$CX295&gt;0,BD_Soumission!$CX295*BD_Soumission!$DA295*BD_Soumission!$DB295,IF(BD_Soumission!$CW295&gt;0,BD_Soumission!$DA295*BD_Soumission!$DB295,""))</f>
        <v/>
      </c>
      <c r="DD295" s="75"/>
      <c r="DI295" t="str">
        <f>IF(BD_Soumission!$DE295&gt;0,(BD_Soumission!$DH295-BD_Soumission!$DG295)*24,"")</f>
        <v/>
      </c>
      <c r="DJ295" s="125"/>
      <c r="DK295" s="122" t="str">
        <f>IF(BD_Soumission!$DF295&gt;0,BD_Soumission!$DF295*BD_Soumission!$DI295*BD_Soumission!$DJ295,IF(BD_Soumission!$DE295&gt;0,BD_Soumission!$DI295*BD_Soumission!$DJ295,""))</f>
        <v/>
      </c>
      <c r="DL295" s="75"/>
      <c r="DQ295" t="str">
        <f>IF(BD_Soumission!$DM295&gt;0,(BD_Soumission!$DP295-BD_Soumission!$DO295)*24,"")</f>
        <v/>
      </c>
      <c r="DR295" s="125"/>
      <c r="DS295" s="122" t="str">
        <f>IF(BD_Soumission!$DN295&gt;0,BD_Soumission!$DN295*BD_Soumission!$DQ295*BD_Soumission!$DR295,IF(BD_Soumission!$DM295&gt;0,BD_Soumission!$DQ295*BD_Soumission!$DR295,""))</f>
        <v/>
      </c>
      <c r="DT295" s="75"/>
      <c r="DZ295" s="125"/>
      <c r="EA295" s="122">
        <f>IF(BD_Soumission!$DU295&gt;0,IF(BD_Soumission!$DV295&gt;0,BD_Soumission!$DY295*BD_Soumission!$DV295*BD_Soumission!$DZ295,BD_Soumission!$DY295*BD_Soumission!$DZ295),0)</f>
        <v>0</v>
      </c>
      <c r="EI295" s="122">
        <f>BD_Soumission!$EH295*BD_Soumission!$EG295</f>
        <v>0</v>
      </c>
      <c r="EM295" s="122">
        <f>BD_Soumission!$EL295*BD_Soumission!$EK295</f>
        <v>0</v>
      </c>
      <c r="EQ295" s="122">
        <f>BD_Soumission!$EP295*BD_Soumission!$EO295</f>
        <v>0</v>
      </c>
      <c r="EW295" s="122">
        <f>BD_Soumission!$EU295*0.09975</f>
        <v>0</v>
      </c>
      <c r="EY295" s="47" t="e">
        <f>VLOOKUP(BD_Soumission!$C295,Tableau12[],9,FALSE)</f>
        <v>#N/A</v>
      </c>
    </row>
    <row r="296" spans="1:156" ht="18.75">
      <c r="A296" s="273"/>
      <c r="B296" s="273"/>
      <c r="C296" s="273"/>
      <c r="D296" s="285"/>
      <c r="E296" s="273"/>
      <c r="F296" s="273" t="e">
        <f>VLOOKUP(BD_Soumission!$C296,Tableau12[],93,FALSE)</f>
        <v>#N/A</v>
      </c>
      <c r="G296" s="273"/>
      <c r="H296" s="273"/>
      <c r="I296" s="273"/>
      <c r="J296" s="273"/>
      <c r="K296" s="273"/>
      <c r="L296" s="273"/>
      <c r="M296" s="273"/>
      <c r="N296" s="273"/>
      <c r="O296" s="273"/>
      <c r="P296" s="273"/>
      <c r="Q296" s="273"/>
      <c r="R296" s="286"/>
      <c r="S296" s="273" t="e">
        <f>VLOOKUP(BD_Soumission!$C296,Tableau12[],3,FALSE)</f>
        <v>#N/A</v>
      </c>
      <c r="T296" s="285"/>
      <c r="U296" s="273"/>
      <c r="V296" s="273"/>
      <c r="W296" s="273"/>
      <c r="X296" s="273"/>
      <c r="Y296" s="273" t="str">
        <f>IF(BD_Soumission!$U296&gt;0,(BD_Soumission!$X296-BD_Soumission!$W296)*24,"")</f>
        <v/>
      </c>
      <c r="Z296" s="264"/>
      <c r="AA296" s="273"/>
      <c r="AB296" s="285"/>
      <c r="AC296" s="273"/>
      <c r="AD296" s="273"/>
      <c r="AE296" s="273"/>
      <c r="AF296" s="273"/>
      <c r="AG296" s="273"/>
      <c r="AH296" s="125"/>
      <c r="AI296" s="273"/>
      <c r="AJ296" s="285"/>
      <c r="AK296" s="273"/>
      <c r="AL296" s="273"/>
      <c r="AM296" s="273"/>
      <c r="AN296" s="273"/>
      <c r="AO296" s="273"/>
      <c r="AP296" s="125"/>
      <c r="AQ296" s="290" t="str">
        <f>IF(BD_Soumission!$AL296&gt;0,BD_Soumission!$AL296*BD_Soumission!$AO296*BD_Soumission!$AP296,IF(BD_Soumission!$AK296&gt;0,BD_Soumission!$AO296*BD_Soumission!$AP296,""))</f>
        <v/>
      </c>
      <c r="AR296" s="285"/>
      <c r="AS296" s="273"/>
      <c r="AT296" s="273"/>
      <c r="AU296" s="273"/>
      <c r="AV296" s="273"/>
      <c r="AW296" s="273"/>
      <c r="AX296" s="125"/>
      <c r="AY296" s="290" t="str">
        <f>IF(BD_Soumission!$AT296&gt;0,BD_Soumission!$AT296*BD_Soumission!$AW296*BD_Soumission!$AX296,IF(BD_Soumission!$AS296&gt;0,BD_Soumission!$AW296*BD_Soumission!$AX296,""))</f>
        <v/>
      </c>
      <c r="AZ296" s="285"/>
      <c r="BA296" s="273"/>
      <c r="BB296" s="273"/>
      <c r="BC296" s="273"/>
      <c r="BD296" s="273"/>
      <c r="BE296" s="273"/>
      <c r="BF296" s="125"/>
      <c r="BG296" s="290" t="str">
        <f>IF(BD_Soumission!$BB296&gt;0,BD_Soumission!$BB296*BD_Soumission!$BE296*BD_Soumission!$BF296,IF(BD_Soumission!$BA296&gt;0,BD_Soumission!$BE296*BD_Soumission!$BF296,""))</f>
        <v/>
      </c>
      <c r="BH296" s="285"/>
      <c r="BI296" s="273"/>
      <c r="BJ296" s="273"/>
      <c r="BK296" s="273"/>
      <c r="BL296" s="273"/>
      <c r="BM296" s="273" t="str">
        <f>IF(BD_Soumission!$BI296&gt;0,(BD_Soumission!$BL296-BD_Soumission!$BK296)*24,"")</f>
        <v/>
      </c>
      <c r="BN296" s="125"/>
      <c r="BO296" s="290" t="str">
        <f>IF(BD_Soumission!$BJ296&gt;0,BD_Soumission!$BJ296*BD_Soumission!$BM296*BD_Soumission!$BN296,IF(BD_Soumission!$BI296&gt;0,BD_Soumission!$BM296*BD_Soumission!$BN296,""))</f>
        <v/>
      </c>
      <c r="BP296" s="285"/>
      <c r="BQ296" s="273"/>
      <c r="BR296" s="273"/>
      <c r="BS296" s="273"/>
      <c r="BT296" s="273"/>
      <c r="BU296" s="273"/>
      <c r="BV296" s="125"/>
      <c r="BW296" s="273"/>
      <c r="BX296" s="285"/>
      <c r="BY296" s="273"/>
      <c r="BZ296" s="273"/>
      <c r="CA296" s="273"/>
      <c r="CB296" s="273"/>
      <c r="CC296" s="273"/>
      <c r="CD296" s="125"/>
      <c r="CE296" s="290" t="str">
        <f>IF(BD_Soumission!$BZ296&gt;0,BD_Soumission!$BZ296*BD_Soumission!$CC296*BD_Soumission!$CD296,IF(BD_Soumission!$BY296&gt;0,BD_Soumission!$CC296*BD_Soumission!$CD296,""))</f>
        <v/>
      </c>
      <c r="CF296" s="285"/>
      <c r="CG296" s="273"/>
      <c r="CH296" s="273"/>
      <c r="CI296" s="273"/>
      <c r="CJ296" s="273"/>
      <c r="CK296" s="273"/>
      <c r="CL296" s="125"/>
      <c r="CM296" s="290" t="str">
        <f>IF(BD_Soumission!$CH296&gt;0,BD_Soumission!$CH296*BD_Soumission!$CK296*BD_Soumission!$CL296,IF(BD_Soumission!$CG296&gt;0,BD_Soumission!$CK296*BD_Soumission!$CL296,""))</f>
        <v/>
      </c>
      <c r="CN296" s="285"/>
      <c r="CO296" s="273"/>
      <c r="CP296" s="273"/>
      <c r="CQ296" s="273"/>
      <c r="CR296" s="273"/>
      <c r="CS296" s="273" t="str">
        <f>IF(BD_Soumission!$CO296&gt;0,(BD_Soumission!$CR296-BD_Soumission!$CQ296)*24,"")</f>
        <v/>
      </c>
      <c r="CT296" s="125"/>
      <c r="CU296" s="290">
        <f>IF(BD_Soumission!$CO296&gt;0,IF(BD_Soumission!$CP296&gt;0,BD_Soumission!$CS296*BD_Soumission!$CP296*BD_Soumission!$CT296,BD_Soumission!$CS296*BD_Soumission!$CT296),0)</f>
        <v>0</v>
      </c>
      <c r="CV296" s="285"/>
      <c r="CW296" s="273"/>
      <c r="CX296" s="273"/>
      <c r="CY296" s="273"/>
      <c r="CZ296" s="273"/>
      <c r="DA296" s="273"/>
      <c r="DB296" s="125"/>
      <c r="DC296" s="290" t="str">
        <f>IF(BD_Soumission!$CX296&gt;0,BD_Soumission!$CX296*BD_Soumission!$DA296*BD_Soumission!$DB296,IF(BD_Soumission!$CW296&gt;0,BD_Soumission!$DA296*BD_Soumission!$DB296,""))</f>
        <v/>
      </c>
      <c r="DD296" s="285"/>
      <c r="DE296" s="273"/>
      <c r="DF296" s="273"/>
      <c r="DG296" s="273"/>
      <c r="DH296" s="273"/>
      <c r="DI296" s="273" t="str">
        <f>IF(BD_Soumission!$DE296&gt;0,(BD_Soumission!$DH296-BD_Soumission!$DG296)*24,"")</f>
        <v/>
      </c>
      <c r="DJ296" s="125"/>
      <c r="DK296" s="290" t="str">
        <f>IF(BD_Soumission!$DF296&gt;0,BD_Soumission!$DF296*BD_Soumission!$DI296*BD_Soumission!$DJ296,IF(BD_Soumission!$DE296&gt;0,BD_Soumission!$DI296*BD_Soumission!$DJ296,""))</f>
        <v/>
      </c>
      <c r="DL296" s="285"/>
      <c r="DM296" s="273"/>
      <c r="DN296" s="273"/>
      <c r="DO296" s="273"/>
      <c r="DP296" s="273"/>
      <c r="DQ296" s="273" t="str">
        <f>IF(BD_Soumission!$DM296&gt;0,(BD_Soumission!$DP296-BD_Soumission!$DO296)*24,"")</f>
        <v/>
      </c>
      <c r="DR296" s="125"/>
      <c r="DS296" s="290" t="str">
        <f>IF(BD_Soumission!$DN296&gt;0,BD_Soumission!$DN296*BD_Soumission!$DQ296*BD_Soumission!$DR296,IF(BD_Soumission!$DM296&gt;0,BD_Soumission!$DQ296*BD_Soumission!$DR296,""))</f>
        <v/>
      </c>
      <c r="DT296" s="285"/>
      <c r="DU296" s="273"/>
      <c r="DV296" s="273"/>
      <c r="DW296" s="273"/>
      <c r="DX296" s="273"/>
      <c r="DY296" s="273"/>
      <c r="DZ296" s="125"/>
      <c r="EA296" s="290">
        <f>IF(BD_Soumission!$DU296&gt;0,IF(BD_Soumission!$DV296&gt;0,BD_Soumission!$DY296*BD_Soumission!$DV296*BD_Soumission!$DZ296,BD_Soumission!$DY296*BD_Soumission!$DZ296),0)</f>
        <v>0</v>
      </c>
      <c r="EB296" s="273"/>
      <c r="EC296" s="273"/>
      <c r="ED296" s="273"/>
      <c r="EE296" s="273"/>
      <c r="EF296" s="273"/>
      <c r="EG296" s="273"/>
      <c r="EH296" s="273"/>
      <c r="EI296" s="290">
        <f>BD_Soumission!$EH296*BD_Soumission!$EG296</f>
        <v>0</v>
      </c>
      <c r="EJ296" s="273"/>
      <c r="EK296" s="273"/>
      <c r="EL296" s="273"/>
      <c r="EM296" s="290">
        <f>BD_Soumission!$EL296*BD_Soumission!$EK296</f>
        <v>0</v>
      </c>
      <c r="EN296" s="273"/>
      <c r="EO296" s="273"/>
      <c r="EP296" s="273"/>
      <c r="EQ296" s="290">
        <f>BD_Soumission!$EP296*BD_Soumission!$EO296</f>
        <v>0</v>
      </c>
      <c r="ER296" s="273"/>
      <c r="ES296" s="273"/>
      <c r="ET296" s="273"/>
      <c r="EU296" s="273"/>
      <c r="EV296" s="273"/>
      <c r="EW296" s="290">
        <f>BD_Soumission!$EU296*0.09975</f>
        <v>0</v>
      </c>
      <c r="EX296" s="273"/>
      <c r="EY296" s="292" t="e">
        <f>VLOOKUP(BD_Soumission!$C296,Tableau12[],9,FALSE)</f>
        <v>#N/A</v>
      </c>
      <c r="EZ296" s="273"/>
    </row>
    <row r="297" spans="1:156" ht="18.75">
      <c r="D297" s="75"/>
      <c r="F297" t="e">
        <f>VLOOKUP(BD_Soumission!$C297,Tableau12[],93,FALSE)</f>
        <v>#N/A</v>
      </c>
      <c r="Q297"/>
      <c r="R297" s="30"/>
      <c r="S297" t="e">
        <f>VLOOKUP(BD_Soumission!$C297,Tableau12[],3,FALSE)</f>
        <v>#N/A</v>
      </c>
      <c r="T297" s="75"/>
      <c r="Y297" t="str">
        <f>IF(BD_Soumission!$U297&gt;0,(BD_Soumission!$X297-BD_Soumission!$W297)*24,"")</f>
        <v/>
      </c>
      <c r="Z297" s="264"/>
      <c r="AB297" s="75"/>
      <c r="AH297" s="125"/>
      <c r="AJ297" s="75"/>
      <c r="AP297" s="125"/>
      <c r="AQ297" s="122" t="str">
        <f>IF(BD_Soumission!$AL297&gt;0,BD_Soumission!$AL297*BD_Soumission!$AO297*BD_Soumission!$AP297,IF(BD_Soumission!$AK297&gt;0,BD_Soumission!$AO297*BD_Soumission!$AP297,""))</f>
        <v/>
      </c>
      <c r="AR297" s="75"/>
      <c r="AX297" s="125"/>
      <c r="AY297" s="122" t="str">
        <f>IF(BD_Soumission!$AT297&gt;0,BD_Soumission!$AT297*BD_Soumission!$AW297*BD_Soumission!$AX297,IF(BD_Soumission!$AS297&gt;0,BD_Soumission!$AW297*BD_Soumission!$AX297,""))</f>
        <v/>
      </c>
      <c r="AZ297" s="75"/>
      <c r="BF297" s="125"/>
      <c r="BG297" s="122" t="str">
        <f>IF(BD_Soumission!$BB297&gt;0,BD_Soumission!$BB297*BD_Soumission!$BE297*BD_Soumission!$BF297,IF(BD_Soumission!$BA297&gt;0,BD_Soumission!$BE297*BD_Soumission!$BF297,""))</f>
        <v/>
      </c>
      <c r="BH297" s="75"/>
      <c r="BM297" t="str">
        <f>IF(BD_Soumission!$BI297&gt;0,(BD_Soumission!$BL297-BD_Soumission!$BK297)*24,"")</f>
        <v/>
      </c>
      <c r="BN297" s="125"/>
      <c r="BO297" s="122" t="str">
        <f>IF(BD_Soumission!$BJ297&gt;0,BD_Soumission!$BJ297*BD_Soumission!$BM297*BD_Soumission!$BN297,IF(BD_Soumission!$BI297&gt;0,BD_Soumission!$BM297*BD_Soumission!$BN297,""))</f>
        <v/>
      </c>
      <c r="BP297" s="75"/>
      <c r="BV297" s="125"/>
      <c r="BX297" s="75"/>
      <c r="CD297" s="125"/>
      <c r="CE297" s="122" t="str">
        <f>IF(BD_Soumission!$BZ297&gt;0,BD_Soumission!$BZ297*BD_Soumission!$CC297*BD_Soumission!$CD297,IF(BD_Soumission!$BY297&gt;0,BD_Soumission!$CC297*BD_Soumission!$CD297,""))</f>
        <v/>
      </c>
      <c r="CF297" s="75"/>
      <c r="CL297" s="125"/>
      <c r="CM297" s="122" t="str">
        <f>IF(BD_Soumission!$CH297&gt;0,BD_Soumission!$CH297*BD_Soumission!$CK297*BD_Soumission!$CL297,IF(BD_Soumission!$CG297&gt;0,BD_Soumission!$CK297*BD_Soumission!$CL297,""))</f>
        <v/>
      </c>
      <c r="CN297" s="75"/>
      <c r="CS297" t="str">
        <f>IF(BD_Soumission!$CO297&gt;0,(BD_Soumission!$CR297-BD_Soumission!$CQ297)*24,"")</f>
        <v/>
      </c>
      <c r="CT297" s="125"/>
      <c r="CU297" s="122">
        <f>IF(BD_Soumission!$CO297&gt;0,IF(BD_Soumission!$CP297&gt;0,BD_Soumission!$CS297*BD_Soumission!$CP297*BD_Soumission!$CT297,BD_Soumission!$CS297*BD_Soumission!$CT297),0)</f>
        <v>0</v>
      </c>
      <c r="CV297" s="75"/>
      <c r="DB297" s="125"/>
      <c r="DC297" s="122" t="str">
        <f>IF(BD_Soumission!$CX297&gt;0,BD_Soumission!$CX297*BD_Soumission!$DA297*BD_Soumission!$DB297,IF(BD_Soumission!$CW297&gt;0,BD_Soumission!$DA297*BD_Soumission!$DB297,""))</f>
        <v/>
      </c>
      <c r="DD297" s="75"/>
      <c r="DI297" t="str">
        <f>IF(BD_Soumission!$DE297&gt;0,(BD_Soumission!$DH297-BD_Soumission!$DG297)*24,"")</f>
        <v/>
      </c>
      <c r="DJ297" s="125"/>
      <c r="DK297" s="122" t="str">
        <f>IF(BD_Soumission!$DF297&gt;0,BD_Soumission!$DF297*BD_Soumission!$DI297*BD_Soumission!$DJ297,IF(BD_Soumission!$DE297&gt;0,BD_Soumission!$DI297*BD_Soumission!$DJ297,""))</f>
        <v/>
      </c>
      <c r="DL297" s="75"/>
      <c r="DQ297" t="str">
        <f>IF(BD_Soumission!$DM297&gt;0,(BD_Soumission!$DP297-BD_Soumission!$DO297)*24,"")</f>
        <v/>
      </c>
      <c r="DR297" s="125"/>
      <c r="DS297" s="122" t="str">
        <f>IF(BD_Soumission!$DN297&gt;0,BD_Soumission!$DN297*BD_Soumission!$DQ297*BD_Soumission!$DR297,IF(BD_Soumission!$DM297&gt;0,BD_Soumission!$DQ297*BD_Soumission!$DR297,""))</f>
        <v/>
      </c>
      <c r="DT297" s="75"/>
      <c r="DZ297" s="125"/>
      <c r="EA297" s="122">
        <f>IF(BD_Soumission!$DU297&gt;0,IF(BD_Soumission!$DV297&gt;0,BD_Soumission!$DY297*BD_Soumission!$DV297*BD_Soumission!$DZ297,BD_Soumission!$DY297*BD_Soumission!$DZ297),0)</f>
        <v>0</v>
      </c>
      <c r="EI297" s="122">
        <f>BD_Soumission!$EH297*BD_Soumission!$EG297</f>
        <v>0</v>
      </c>
      <c r="EM297" s="122">
        <f>BD_Soumission!$EL297*BD_Soumission!$EK297</f>
        <v>0</v>
      </c>
      <c r="EQ297" s="122">
        <f>BD_Soumission!$EP297*BD_Soumission!$EO297</f>
        <v>0</v>
      </c>
      <c r="EW297" s="122">
        <f>BD_Soumission!$EU297*0.09975</f>
        <v>0</v>
      </c>
      <c r="EY297" s="47" t="e">
        <f>VLOOKUP(BD_Soumission!$C297,Tableau12[],9,FALSE)</f>
        <v>#N/A</v>
      </c>
    </row>
    <row r="298" spans="1:156" ht="18.75">
      <c r="A298" s="273"/>
      <c r="B298" s="273"/>
      <c r="C298" s="273"/>
      <c r="D298" s="285"/>
      <c r="E298" s="273"/>
      <c r="F298" s="273" t="e">
        <f>VLOOKUP(BD_Soumission!$C298,Tableau12[],93,FALSE)</f>
        <v>#N/A</v>
      </c>
      <c r="G298" s="273"/>
      <c r="H298" s="273"/>
      <c r="I298" s="273"/>
      <c r="J298" s="273"/>
      <c r="K298" s="273"/>
      <c r="L298" s="273"/>
      <c r="M298" s="273"/>
      <c r="N298" s="273"/>
      <c r="O298" s="273"/>
      <c r="P298" s="273"/>
      <c r="Q298" s="273"/>
      <c r="R298" s="286"/>
      <c r="S298" s="273" t="e">
        <f>VLOOKUP(BD_Soumission!$C298,Tableau12[],3,FALSE)</f>
        <v>#N/A</v>
      </c>
      <c r="T298" s="285"/>
      <c r="U298" s="273"/>
      <c r="V298" s="273"/>
      <c r="W298" s="273"/>
      <c r="X298" s="273"/>
      <c r="Y298" s="273" t="str">
        <f>IF(BD_Soumission!$U298&gt;0,(BD_Soumission!$X298-BD_Soumission!$W298)*24,"")</f>
        <v/>
      </c>
      <c r="Z298" s="264"/>
      <c r="AA298" s="273"/>
      <c r="AB298" s="285"/>
      <c r="AC298" s="273"/>
      <c r="AD298" s="273"/>
      <c r="AE298" s="273"/>
      <c r="AF298" s="273"/>
      <c r="AG298" s="273"/>
      <c r="AH298" s="125"/>
      <c r="AI298" s="273"/>
      <c r="AJ298" s="285"/>
      <c r="AK298" s="273"/>
      <c r="AL298" s="273"/>
      <c r="AM298" s="273"/>
      <c r="AN298" s="273"/>
      <c r="AO298" s="273"/>
      <c r="AP298" s="125"/>
      <c r="AQ298" s="290" t="str">
        <f>IF(BD_Soumission!$AL298&gt;0,BD_Soumission!$AL298*BD_Soumission!$AO298*BD_Soumission!$AP298,IF(BD_Soumission!$AK298&gt;0,BD_Soumission!$AO298*BD_Soumission!$AP298,""))</f>
        <v/>
      </c>
      <c r="AR298" s="285"/>
      <c r="AS298" s="273"/>
      <c r="AT298" s="273"/>
      <c r="AU298" s="273"/>
      <c r="AV298" s="273"/>
      <c r="AW298" s="273"/>
      <c r="AX298" s="125"/>
      <c r="AY298" s="290" t="str">
        <f>IF(BD_Soumission!$AT298&gt;0,BD_Soumission!$AT298*BD_Soumission!$AW298*BD_Soumission!$AX298,IF(BD_Soumission!$AS298&gt;0,BD_Soumission!$AW298*BD_Soumission!$AX298,""))</f>
        <v/>
      </c>
      <c r="AZ298" s="285"/>
      <c r="BA298" s="273"/>
      <c r="BB298" s="273"/>
      <c r="BC298" s="273"/>
      <c r="BD298" s="273"/>
      <c r="BE298" s="273"/>
      <c r="BF298" s="125"/>
      <c r="BG298" s="290" t="str">
        <f>IF(BD_Soumission!$BB298&gt;0,BD_Soumission!$BB298*BD_Soumission!$BE298*BD_Soumission!$BF298,IF(BD_Soumission!$BA298&gt;0,BD_Soumission!$BE298*BD_Soumission!$BF298,""))</f>
        <v/>
      </c>
      <c r="BH298" s="285"/>
      <c r="BI298" s="273"/>
      <c r="BJ298" s="273"/>
      <c r="BK298" s="273"/>
      <c r="BL298" s="273"/>
      <c r="BM298" s="273" t="str">
        <f>IF(BD_Soumission!$BI298&gt;0,(BD_Soumission!$BL298-BD_Soumission!$BK298)*24,"")</f>
        <v/>
      </c>
      <c r="BN298" s="125"/>
      <c r="BO298" s="290" t="str">
        <f>IF(BD_Soumission!$BJ298&gt;0,BD_Soumission!$BJ298*BD_Soumission!$BM298*BD_Soumission!$BN298,IF(BD_Soumission!$BI298&gt;0,BD_Soumission!$BM298*BD_Soumission!$BN298,""))</f>
        <v/>
      </c>
      <c r="BP298" s="285"/>
      <c r="BQ298" s="273"/>
      <c r="BR298" s="273"/>
      <c r="BS298" s="273"/>
      <c r="BT298" s="273"/>
      <c r="BU298" s="273"/>
      <c r="BV298" s="125"/>
      <c r="BW298" s="273"/>
      <c r="BX298" s="285"/>
      <c r="BY298" s="273"/>
      <c r="BZ298" s="273"/>
      <c r="CA298" s="273"/>
      <c r="CB298" s="273"/>
      <c r="CC298" s="273"/>
      <c r="CD298" s="125"/>
      <c r="CE298" s="290" t="str">
        <f>IF(BD_Soumission!$BZ298&gt;0,BD_Soumission!$BZ298*BD_Soumission!$CC298*BD_Soumission!$CD298,IF(BD_Soumission!$BY298&gt;0,BD_Soumission!$CC298*BD_Soumission!$CD298,""))</f>
        <v/>
      </c>
      <c r="CF298" s="285"/>
      <c r="CG298" s="273"/>
      <c r="CH298" s="273"/>
      <c r="CI298" s="273"/>
      <c r="CJ298" s="273"/>
      <c r="CK298" s="273"/>
      <c r="CL298" s="125"/>
      <c r="CM298" s="290" t="str">
        <f>IF(BD_Soumission!$CH298&gt;0,BD_Soumission!$CH298*BD_Soumission!$CK298*BD_Soumission!$CL298,IF(BD_Soumission!$CG298&gt;0,BD_Soumission!$CK298*BD_Soumission!$CL298,""))</f>
        <v/>
      </c>
      <c r="CN298" s="285"/>
      <c r="CO298" s="273"/>
      <c r="CP298" s="273"/>
      <c r="CQ298" s="273"/>
      <c r="CR298" s="273"/>
      <c r="CS298" s="273" t="str">
        <f>IF(BD_Soumission!$CO298&gt;0,(BD_Soumission!$CR298-BD_Soumission!$CQ298)*24,"")</f>
        <v/>
      </c>
      <c r="CT298" s="125"/>
      <c r="CU298" s="290">
        <f>IF(BD_Soumission!$CO298&gt;0,IF(BD_Soumission!$CP298&gt;0,BD_Soumission!$CS298*BD_Soumission!$CP298*BD_Soumission!$CT298,BD_Soumission!$CS298*BD_Soumission!$CT298),0)</f>
        <v>0</v>
      </c>
      <c r="CV298" s="285"/>
      <c r="CW298" s="273"/>
      <c r="CX298" s="273"/>
      <c r="CY298" s="273"/>
      <c r="CZ298" s="273"/>
      <c r="DA298" s="273"/>
      <c r="DB298" s="125"/>
      <c r="DC298" s="290" t="str">
        <f>IF(BD_Soumission!$CX298&gt;0,BD_Soumission!$CX298*BD_Soumission!$DA298*BD_Soumission!$DB298,IF(BD_Soumission!$CW298&gt;0,BD_Soumission!$DA298*BD_Soumission!$DB298,""))</f>
        <v/>
      </c>
      <c r="DD298" s="285"/>
      <c r="DE298" s="273"/>
      <c r="DF298" s="273"/>
      <c r="DG298" s="273"/>
      <c r="DH298" s="273"/>
      <c r="DI298" s="273" t="str">
        <f>IF(BD_Soumission!$DE298&gt;0,(BD_Soumission!$DH298-BD_Soumission!$DG298)*24,"")</f>
        <v/>
      </c>
      <c r="DJ298" s="125"/>
      <c r="DK298" s="290" t="str">
        <f>IF(BD_Soumission!$DF298&gt;0,BD_Soumission!$DF298*BD_Soumission!$DI298*BD_Soumission!$DJ298,IF(BD_Soumission!$DE298&gt;0,BD_Soumission!$DI298*BD_Soumission!$DJ298,""))</f>
        <v/>
      </c>
      <c r="DL298" s="285"/>
      <c r="DM298" s="273"/>
      <c r="DN298" s="273"/>
      <c r="DO298" s="273"/>
      <c r="DP298" s="273"/>
      <c r="DQ298" s="273" t="str">
        <f>IF(BD_Soumission!$DM298&gt;0,(BD_Soumission!$DP298-BD_Soumission!$DO298)*24,"")</f>
        <v/>
      </c>
      <c r="DR298" s="125"/>
      <c r="DS298" s="290" t="str">
        <f>IF(BD_Soumission!$DN298&gt;0,BD_Soumission!$DN298*BD_Soumission!$DQ298*BD_Soumission!$DR298,IF(BD_Soumission!$DM298&gt;0,BD_Soumission!$DQ298*BD_Soumission!$DR298,""))</f>
        <v/>
      </c>
      <c r="DT298" s="285"/>
      <c r="DU298" s="273"/>
      <c r="DV298" s="273"/>
      <c r="DW298" s="273"/>
      <c r="DX298" s="273"/>
      <c r="DY298" s="273"/>
      <c r="DZ298" s="125"/>
      <c r="EA298" s="290">
        <f>IF(BD_Soumission!$DU298&gt;0,IF(BD_Soumission!$DV298&gt;0,BD_Soumission!$DY298*BD_Soumission!$DV298*BD_Soumission!$DZ298,BD_Soumission!$DY298*BD_Soumission!$DZ298),0)</f>
        <v>0</v>
      </c>
      <c r="EB298" s="273"/>
      <c r="EC298" s="273"/>
      <c r="ED298" s="273"/>
      <c r="EE298" s="273"/>
      <c r="EF298" s="273"/>
      <c r="EG298" s="273"/>
      <c r="EH298" s="273"/>
      <c r="EI298" s="290">
        <f>BD_Soumission!$EH298*BD_Soumission!$EG298</f>
        <v>0</v>
      </c>
      <c r="EJ298" s="273"/>
      <c r="EK298" s="273"/>
      <c r="EL298" s="273"/>
      <c r="EM298" s="290">
        <f>BD_Soumission!$EL298*BD_Soumission!$EK298</f>
        <v>0</v>
      </c>
      <c r="EN298" s="273"/>
      <c r="EO298" s="273"/>
      <c r="EP298" s="273"/>
      <c r="EQ298" s="290">
        <f>BD_Soumission!$EP298*BD_Soumission!$EO298</f>
        <v>0</v>
      </c>
      <c r="ER298" s="273"/>
      <c r="ES298" s="273"/>
      <c r="ET298" s="273"/>
      <c r="EU298" s="273"/>
      <c r="EV298" s="273"/>
      <c r="EW298" s="290">
        <f>BD_Soumission!$EU298*0.09975</f>
        <v>0</v>
      </c>
      <c r="EX298" s="273"/>
      <c r="EY298" s="292" t="e">
        <f>VLOOKUP(BD_Soumission!$C298,Tableau12[],9,FALSE)</f>
        <v>#N/A</v>
      </c>
      <c r="EZ298" s="273"/>
    </row>
    <row r="299" spans="1:156" ht="18.75">
      <c r="D299" s="75"/>
      <c r="F299" t="e">
        <f>VLOOKUP(BD_Soumission!$C299,Tableau12[],93,FALSE)</f>
        <v>#N/A</v>
      </c>
      <c r="Q299"/>
      <c r="R299" s="30"/>
      <c r="S299" t="e">
        <f>VLOOKUP(BD_Soumission!$C299,Tableau12[],3,FALSE)</f>
        <v>#N/A</v>
      </c>
      <c r="T299" s="75"/>
      <c r="Y299" t="str">
        <f>IF(BD_Soumission!$U299&gt;0,(BD_Soumission!$X299-BD_Soumission!$W299)*24,"")</f>
        <v/>
      </c>
      <c r="Z299" s="264"/>
      <c r="AB299" s="75"/>
      <c r="AH299" s="125"/>
      <c r="AJ299" s="75"/>
      <c r="AP299" s="125"/>
      <c r="AQ299" s="122" t="str">
        <f>IF(BD_Soumission!$AL299&gt;0,BD_Soumission!$AL299*BD_Soumission!$AO299*BD_Soumission!$AP299,IF(BD_Soumission!$AK299&gt;0,BD_Soumission!$AO299*BD_Soumission!$AP299,""))</f>
        <v/>
      </c>
      <c r="AR299" s="75"/>
      <c r="AX299" s="125"/>
      <c r="AY299" s="122" t="str">
        <f>IF(BD_Soumission!$AT299&gt;0,BD_Soumission!$AT299*BD_Soumission!$AW299*BD_Soumission!$AX299,IF(BD_Soumission!$AS299&gt;0,BD_Soumission!$AW299*BD_Soumission!$AX299,""))</f>
        <v/>
      </c>
      <c r="AZ299" s="75"/>
      <c r="BF299" s="125"/>
      <c r="BG299" s="122" t="str">
        <f>IF(BD_Soumission!$BB299&gt;0,BD_Soumission!$BB299*BD_Soumission!$BE299*BD_Soumission!$BF299,IF(BD_Soumission!$BA299&gt;0,BD_Soumission!$BE299*BD_Soumission!$BF299,""))</f>
        <v/>
      </c>
      <c r="BH299" s="75"/>
      <c r="BM299" t="str">
        <f>IF(BD_Soumission!$BI299&gt;0,(BD_Soumission!$BL299-BD_Soumission!$BK299)*24,"")</f>
        <v/>
      </c>
      <c r="BN299" s="125"/>
      <c r="BP299" s="75"/>
      <c r="BV299" s="125"/>
      <c r="BX299" s="75"/>
      <c r="CD299" s="125"/>
      <c r="CE299" s="122" t="str">
        <f>IF(BD_Soumission!$BZ299&gt;0,BD_Soumission!$BZ299*BD_Soumission!$CC299*BD_Soumission!$CD299,IF(BD_Soumission!$BY299&gt;0,BD_Soumission!$CC299*BD_Soumission!$CD299,""))</f>
        <v/>
      </c>
      <c r="CF299" s="75"/>
      <c r="CL299" s="125"/>
      <c r="CM299" s="122" t="str">
        <f>IF(BD_Soumission!$CH299&gt;0,BD_Soumission!$CH299*BD_Soumission!$CK299*BD_Soumission!$CL299,IF(BD_Soumission!$CG299&gt;0,BD_Soumission!$CK299*BD_Soumission!$CL299,""))</f>
        <v/>
      </c>
      <c r="CN299" s="75"/>
      <c r="CS299" t="str">
        <f>IF(BD_Soumission!$CO299&gt;0,(BD_Soumission!$CR299-BD_Soumission!$CQ299)*24,"")</f>
        <v/>
      </c>
      <c r="CT299" s="125"/>
      <c r="CU299" s="122">
        <f>IF(BD_Soumission!$CO299&gt;0,IF(BD_Soumission!$CP299&gt;0,BD_Soumission!$CS299*BD_Soumission!$CP299*BD_Soumission!$CT299,BD_Soumission!$CS299*BD_Soumission!$CT299),0)</f>
        <v>0</v>
      </c>
      <c r="CV299" s="75"/>
      <c r="DB299" s="125"/>
      <c r="DC299" s="122" t="str">
        <f>IF(BD_Soumission!$CX299&gt;0,BD_Soumission!$CX299*BD_Soumission!$DA299*BD_Soumission!$DB299,IF(BD_Soumission!$CW299&gt;0,BD_Soumission!$DA299*BD_Soumission!$DB299,""))</f>
        <v/>
      </c>
      <c r="DD299" s="75"/>
      <c r="DI299" t="str">
        <f>IF(BD_Soumission!$DE299&gt;0,(BD_Soumission!$DH299-BD_Soumission!$DG299)*24,"")</f>
        <v/>
      </c>
      <c r="DJ299" s="125"/>
      <c r="DK299" s="122" t="str">
        <f>IF(BD_Soumission!$DF299&gt;0,BD_Soumission!$DF299*BD_Soumission!$DI299*BD_Soumission!$DJ299,IF(BD_Soumission!$DE299&gt;0,BD_Soumission!$DI299*BD_Soumission!$DJ299,""))</f>
        <v/>
      </c>
      <c r="DL299" s="75"/>
      <c r="DQ299" t="str">
        <f>IF(BD_Soumission!$DM299&gt;0,(BD_Soumission!$DP299-BD_Soumission!$DO299)*24,"")</f>
        <v/>
      </c>
      <c r="DR299" s="125"/>
      <c r="DS299" s="122" t="str">
        <f>IF(BD_Soumission!$DN299&gt;0,BD_Soumission!$DN299*BD_Soumission!$DQ299*BD_Soumission!$DR299,IF(BD_Soumission!$DM299&gt;0,BD_Soumission!$DQ299*BD_Soumission!$DR299,""))</f>
        <v/>
      </c>
      <c r="DT299" s="75"/>
      <c r="DZ299" s="125"/>
      <c r="EA299" s="122">
        <f>IF(BD_Soumission!$DU299&gt;0,IF(BD_Soumission!$DV299&gt;0,BD_Soumission!$DY299*BD_Soumission!$DV299*BD_Soumission!$DZ299,BD_Soumission!$DY299*BD_Soumission!$DZ299),0)</f>
        <v>0</v>
      </c>
      <c r="EI299" s="122">
        <f>BD_Soumission!$EH299*BD_Soumission!$EG299</f>
        <v>0</v>
      </c>
      <c r="EM299" s="122">
        <f>BD_Soumission!$EL299*BD_Soumission!$EK299</f>
        <v>0</v>
      </c>
      <c r="EQ299" s="122">
        <f>BD_Soumission!$EP299*BD_Soumission!$EO299</f>
        <v>0</v>
      </c>
      <c r="EW299" s="122">
        <f>BD_Soumission!$EU299*0.09975</f>
        <v>0</v>
      </c>
      <c r="EY299" s="47" t="e">
        <f>VLOOKUP(BD_Soumission!$C299,Tableau12[],9,FALSE)</f>
        <v>#N/A</v>
      </c>
    </row>
    <row r="300" spans="1:156" ht="18.75">
      <c r="A300" s="273"/>
      <c r="B300" s="273"/>
      <c r="C300" s="273"/>
      <c r="D300" s="285"/>
      <c r="E300" s="273"/>
      <c r="F300" s="273" t="e">
        <f>VLOOKUP(BD_Soumission!$C300,Tableau12[],93,FALSE)</f>
        <v>#N/A</v>
      </c>
      <c r="G300" s="273"/>
      <c r="H300" s="273"/>
      <c r="I300" s="273"/>
      <c r="J300" s="273"/>
      <c r="K300" s="273"/>
      <c r="L300" s="273"/>
      <c r="M300" s="273"/>
      <c r="N300" s="273"/>
      <c r="O300" s="273"/>
      <c r="P300" s="273"/>
      <c r="Q300" s="273"/>
      <c r="R300" s="286"/>
      <c r="S300" s="273" t="e">
        <f>VLOOKUP(BD_Soumission!$C300,Tableau12[],3,FALSE)</f>
        <v>#N/A</v>
      </c>
      <c r="T300" s="285"/>
      <c r="U300" s="273"/>
      <c r="V300" s="273"/>
      <c r="W300" s="273"/>
      <c r="X300" s="273"/>
      <c r="Y300" s="273" t="str">
        <f>IF(BD_Soumission!$U300&gt;0,(BD_Soumission!$X300-BD_Soumission!$W300)*24,"")</f>
        <v/>
      </c>
      <c r="Z300" s="264"/>
      <c r="AA300" s="273"/>
      <c r="AB300" s="285"/>
      <c r="AC300" s="273"/>
      <c r="AD300" s="273"/>
      <c r="AE300" s="273"/>
      <c r="AF300" s="273"/>
      <c r="AG300" s="273"/>
      <c r="AH300" s="125"/>
      <c r="AI300" s="273"/>
      <c r="AJ300" s="285"/>
      <c r="AK300" s="273"/>
      <c r="AL300" s="273"/>
      <c r="AM300" s="273"/>
      <c r="AN300" s="273"/>
      <c r="AO300" s="273"/>
      <c r="AP300" s="125"/>
      <c r="AQ300" s="290" t="str">
        <f>IF(BD_Soumission!$AL300&gt;0,BD_Soumission!$AL300*BD_Soumission!$AO300*BD_Soumission!$AP300,IF(BD_Soumission!$AK300&gt;0,BD_Soumission!$AO300*BD_Soumission!$AP300,""))</f>
        <v/>
      </c>
      <c r="AR300" s="285"/>
      <c r="AS300" s="273"/>
      <c r="AT300" s="273"/>
      <c r="AU300" s="273"/>
      <c r="AV300" s="273"/>
      <c r="AW300" s="273"/>
      <c r="AX300" s="125"/>
      <c r="AY300" s="290" t="str">
        <f>IF(BD_Soumission!$AT300&gt;0,BD_Soumission!$AT300*BD_Soumission!$AW300*BD_Soumission!$AX300,IF(BD_Soumission!$AS300&gt;0,BD_Soumission!$AW300*BD_Soumission!$AX300,""))</f>
        <v/>
      </c>
      <c r="AZ300" s="285"/>
      <c r="BA300" s="273"/>
      <c r="BB300" s="273"/>
      <c r="BC300" s="273"/>
      <c r="BD300" s="273"/>
      <c r="BE300" s="273"/>
      <c r="BF300" s="125"/>
      <c r="BG300" s="290" t="str">
        <f>IF(BD_Soumission!$BB300&gt;0,BD_Soumission!$BB300*BD_Soumission!$BE300*BD_Soumission!$BF300,IF(BD_Soumission!$BA300&gt;0,BD_Soumission!$BE300*BD_Soumission!$BF300,""))</f>
        <v/>
      </c>
      <c r="BH300" s="285"/>
      <c r="BI300" s="273"/>
      <c r="BJ300" s="273"/>
      <c r="BK300" s="273"/>
      <c r="BL300" s="273"/>
      <c r="BM300" s="273" t="str">
        <f>IF(BD_Soumission!$BI300&gt;0,(BD_Soumission!$BL300-BD_Soumission!$BK300)*24,"")</f>
        <v/>
      </c>
      <c r="BN300" s="125"/>
      <c r="BO300" s="273"/>
      <c r="BP300" s="285"/>
      <c r="BQ300" s="273"/>
      <c r="BR300" s="273"/>
      <c r="BS300" s="273"/>
      <c r="BT300" s="273"/>
      <c r="BU300" s="273"/>
      <c r="BV300" s="125"/>
      <c r="BW300" s="273"/>
      <c r="BX300" s="285"/>
      <c r="BY300" s="273"/>
      <c r="BZ300" s="273"/>
      <c r="CA300" s="273"/>
      <c r="CB300" s="273"/>
      <c r="CC300" s="273"/>
      <c r="CD300" s="125"/>
      <c r="CE300" s="290" t="str">
        <f>IF(BD_Soumission!$BZ300&gt;0,BD_Soumission!$BZ300*BD_Soumission!$CC300*BD_Soumission!$CD300,IF(BD_Soumission!$BY300&gt;0,BD_Soumission!$CC300*BD_Soumission!$CD300,""))</f>
        <v/>
      </c>
      <c r="CF300" s="285"/>
      <c r="CG300" s="273"/>
      <c r="CH300" s="273"/>
      <c r="CI300" s="273"/>
      <c r="CJ300" s="273"/>
      <c r="CK300" s="273"/>
      <c r="CL300" s="125"/>
      <c r="CM300" s="290" t="str">
        <f>IF(BD_Soumission!$CH300&gt;0,BD_Soumission!$CH300*BD_Soumission!$CK300*BD_Soumission!$CL300,IF(BD_Soumission!$CG300&gt;0,BD_Soumission!$CK300*BD_Soumission!$CL300,""))</f>
        <v/>
      </c>
      <c r="CN300" s="285"/>
      <c r="CO300" s="273"/>
      <c r="CP300" s="273"/>
      <c r="CQ300" s="273"/>
      <c r="CR300" s="273"/>
      <c r="CS300" s="273" t="str">
        <f>IF(BD_Soumission!$CO300&gt;0,(BD_Soumission!$CR300-BD_Soumission!$CQ300)*24,"")</f>
        <v/>
      </c>
      <c r="CT300" s="125"/>
      <c r="CU300" s="290">
        <f>IF(BD_Soumission!$CO300&gt;0,IF(BD_Soumission!$CP300&gt;0,BD_Soumission!$CS300*BD_Soumission!$CP300*BD_Soumission!$CT300,BD_Soumission!$CS300*BD_Soumission!$CT300),0)</f>
        <v>0</v>
      </c>
      <c r="CV300" s="285"/>
      <c r="CW300" s="273"/>
      <c r="CX300" s="273"/>
      <c r="CY300" s="273"/>
      <c r="CZ300" s="273"/>
      <c r="DA300" s="273"/>
      <c r="DB300" s="125"/>
      <c r="DC300" s="290" t="str">
        <f>IF(BD_Soumission!$CX300&gt;0,BD_Soumission!$CX300*BD_Soumission!$DA300*BD_Soumission!$DB300,IF(BD_Soumission!$CW300&gt;0,BD_Soumission!$DA300*BD_Soumission!$DB300,""))</f>
        <v/>
      </c>
      <c r="DD300" s="285"/>
      <c r="DE300" s="273"/>
      <c r="DF300" s="273"/>
      <c r="DG300" s="273"/>
      <c r="DH300" s="273"/>
      <c r="DI300" s="273" t="str">
        <f>IF(BD_Soumission!$DE300&gt;0,(BD_Soumission!$DH300-BD_Soumission!$DG300)*24,"")</f>
        <v/>
      </c>
      <c r="DJ300" s="125"/>
      <c r="DK300" s="290" t="str">
        <f>IF(BD_Soumission!$DF300&gt;0,BD_Soumission!$DF300*BD_Soumission!$DI300*BD_Soumission!$DJ300,IF(BD_Soumission!$DE300&gt;0,BD_Soumission!$DI300*BD_Soumission!$DJ300,""))</f>
        <v/>
      </c>
      <c r="DL300" s="285"/>
      <c r="DM300" s="273"/>
      <c r="DN300" s="273"/>
      <c r="DO300" s="273"/>
      <c r="DP300" s="273"/>
      <c r="DQ300" s="273" t="str">
        <f>IF(BD_Soumission!$DM300&gt;0,(BD_Soumission!$DP300-BD_Soumission!$DO300)*24,"")</f>
        <v/>
      </c>
      <c r="DR300" s="125"/>
      <c r="DS300" s="290" t="str">
        <f>IF(BD_Soumission!$DN300&gt;0,BD_Soumission!$DN300*BD_Soumission!$DQ300*BD_Soumission!$DR300,IF(BD_Soumission!$DM300&gt;0,BD_Soumission!$DQ300*BD_Soumission!$DR300,""))</f>
        <v/>
      </c>
      <c r="DT300" s="285"/>
      <c r="DU300" s="273"/>
      <c r="DV300" s="273"/>
      <c r="DW300" s="273"/>
      <c r="DX300" s="273"/>
      <c r="DY300" s="273"/>
      <c r="DZ300" s="125"/>
      <c r="EA300" s="290">
        <f>IF(BD_Soumission!$DU300&gt;0,IF(BD_Soumission!$DV300&gt;0,BD_Soumission!$DY300*BD_Soumission!$DV300*BD_Soumission!$DZ300,BD_Soumission!$DY300*BD_Soumission!$DZ300),0)</f>
        <v>0</v>
      </c>
      <c r="EB300" s="273"/>
      <c r="EC300" s="273"/>
      <c r="ED300" s="273"/>
      <c r="EE300" s="273"/>
      <c r="EF300" s="273"/>
      <c r="EG300" s="273"/>
      <c r="EH300" s="273"/>
      <c r="EI300" s="290">
        <f>BD_Soumission!$EH300*BD_Soumission!$EG300</f>
        <v>0</v>
      </c>
      <c r="EJ300" s="273"/>
      <c r="EK300" s="273"/>
      <c r="EL300" s="273"/>
      <c r="EM300" s="290">
        <f>BD_Soumission!$EL300*BD_Soumission!$EK300</f>
        <v>0</v>
      </c>
      <c r="EN300" s="273"/>
      <c r="EO300" s="273"/>
      <c r="EP300" s="273"/>
      <c r="EQ300" s="290">
        <f>BD_Soumission!$EP300*BD_Soumission!$EO300</f>
        <v>0</v>
      </c>
      <c r="ER300" s="273"/>
      <c r="ES300" s="273"/>
      <c r="ET300" s="273"/>
      <c r="EU300" s="273"/>
      <c r="EV300" s="273"/>
      <c r="EW300" s="290">
        <f>BD_Soumission!$EU300*0.09975</f>
        <v>0</v>
      </c>
      <c r="EX300" s="273"/>
      <c r="EY300" s="292" t="e">
        <f>VLOOKUP(BD_Soumission!$C300,Tableau12[],9,FALSE)</f>
        <v>#N/A</v>
      </c>
      <c r="EZ300" s="273"/>
    </row>
    <row r="301" spans="1:156" ht="18.75">
      <c r="D301" s="75"/>
      <c r="F301" t="e">
        <f>VLOOKUP(BD_Soumission!$C301,Tableau12[],93,FALSE)</f>
        <v>#N/A</v>
      </c>
      <c r="Q301"/>
      <c r="R301" s="30"/>
      <c r="S301" t="e">
        <f>VLOOKUP(BD_Soumission!$C301,Tableau12[],3,FALSE)</f>
        <v>#N/A</v>
      </c>
      <c r="T301" s="75"/>
      <c r="Y301" t="str">
        <f>IF(BD_Soumission!$U301&gt;0,(BD_Soumission!$X301-BD_Soumission!$W301)*24,"")</f>
        <v/>
      </c>
      <c r="Z301" s="264"/>
      <c r="AB301" s="75"/>
      <c r="AH301" s="125"/>
      <c r="AJ301" s="75"/>
      <c r="AP301" s="125"/>
      <c r="AQ301" s="122" t="str">
        <f>IF(BD_Soumission!$AL301&gt;0,BD_Soumission!$AL301*BD_Soumission!$AO301*BD_Soumission!$AP301,IF(BD_Soumission!$AK301&gt;0,BD_Soumission!$AO301*BD_Soumission!$AP301,""))</f>
        <v/>
      </c>
      <c r="AR301" s="75"/>
      <c r="AX301" s="125"/>
      <c r="AY301" s="122" t="str">
        <f>IF(BD_Soumission!$AT301&gt;0,BD_Soumission!$AT301*BD_Soumission!$AW301*BD_Soumission!$AX301,IF(BD_Soumission!$AS301&gt;0,BD_Soumission!$AW301*BD_Soumission!$AX301,""))</f>
        <v/>
      </c>
      <c r="AZ301" s="75"/>
      <c r="BF301" s="125"/>
      <c r="BG301" s="122" t="str">
        <f>IF(BD_Soumission!$BB301&gt;0,BD_Soumission!$BB301*BD_Soumission!$BE301*BD_Soumission!$BF301,IF(BD_Soumission!$BA301&gt;0,BD_Soumission!$BE301*BD_Soumission!$BF301,""))</f>
        <v/>
      </c>
      <c r="BH301" s="75"/>
      <c r="BM301" t="str">
        <f>IF(BD_Soumission!$BI301&gt;0,(BD_Soumission!$BL301-BD_Soumission!$BK301)*24,"")</f>
        <v/>
      </c>
      <c r="BN301" s="125"/>
      <c r="BP301" s="75"/>
      <c r="BV301" s="125"/>
      <c r="BX301" s="75"/>
      <c r="CD301" s="125"/>
      <c r="CE301" s="122" t="str">
        <f>IF(BD_Soumission!$BZ301&gt;0,BD_Soumission!$BZ301*BD_Soumission!$CC301*BD_Soumission!$CD301,IF(BD_Soumission!$BY301&gt;0,BD_Soumission!$CC301*BD_Soumission!$CD301,""))</f>
        <v/>
      </c>
      <c r="CF301" s="75"/>
      <c r="CL301" s="125"/>
      <c r="CM301" s="122" t="str">
        <f>IF(BD_Soumission!$CH301&gt;0,BD_Soumission!$CH301*BD_Soumission!$CK301*BD_Soumission!$CL301,IF(BD_Soumission!$CG301&gt;0,BD_Soumission!$CK301*BD_Soumission!$CL301,""))</f>
        <v/>
      </c>
      <c r="CN301" s="75"/>
      <c r="CS301" t="str">
        <f>IF(BD_Soumission!$CO301&gt;0,(BD_Soumission!$CR301-BD_Soumission!$CQ301)*24,"")</f>
        <v/>
      </c>
      <c r="CT301" s="125"/>
      <c r="CU301" s="122">
        <f>IF(BD_Soumission!$CO301&gt;0,IF(BD_Soumission!$CP301&gt;0,BD_Soumission!$CS301*BD_Soumission!$CP301*BD_Soumission!$CT301,BD_Soumission!$CS301*BD_Soumission!$CT301),0)</f>
        <v>0</v>
      </c>
      <c r="CV301" s="75"/>
      <c r="DB301" s="125"/>
      <c r="DC301" s="122" t="str">
        <f>IF(BD_Soumission!$CX301&gt;0,BD_Soumission!$CX301*BD_Soumission!$DA301*BD_Soumission!$DB301,IF(BD_Soumission!$CW301&gt;0,BD_Soumission!$DA301*BD_Soumission!$DB301,""))</f>
        <v/>
      </c>
      <c r="DD301" s="75"/>
      <c r="DI301" t="str">
        <f>IF(BD_Soumission!$DE301&gt;0,(BD_Soumission!$DH301-BD_Soumission!$DG301)*24,"")</f>
        <v/>
      </c>
      <c r="DJ301" s="125"/>
      <c r="DK301" s="122" t="str">
        <f>IF(BD_Soumission!$DF301&gt;0,BD_Soumission!$DF301*BD_Soumission!$DI301*BD_Soumission!$DJ301,IF(BD_Soumission!$DE301&gt;0,BD_Soumission!$DI301*BD_Soumission!$DJ301,""))</f>
        <v/>
      </c>
      <c r="DL301" s="75"/>
      <c r="DQ301" t="str">
        <f>IF(BD_Soumission!$DM301&gt;0,(BD_Soumission!$DP301-BD_Soumission!$DO301)*24,"")</f>
        <v/>
      </c>
      <c r="DR301" s="125"/>
      <c r="DS301" s="122" t="str">
        <f>IF(BD_Soumission!$DN301&gt;0,BD_Soumission!$DN301*BD_Soumission!$DQ301*BD_Soumission!$DR301,IF(BD_Soumission!$DM301&gt;0,BD_Soumission!$DQ301*BD_Soumission!$DR301,""))</f>
        <v/>
      </c>
      <c r="DT301" s="75"/>
      <c r="DZ301" s="125"/>
      <c r="EA301" s="122">
        <f>IF(BD_Soumission!$DU301&gt;0,IF(BD_Soumission!$DV301&gt;0,BD_Soumission!$DY301*BD_Soumission!$DV301*BD_Soumission!$DZ301,BD_Soumission!$DY301*BD_Soumission!$DZ301),0)</f>
        <v>0</v>
      </c>
      <c r="EI301" s="122">
        <f>BD_Soumission!$EH301*BD_Soumission!$EG301</f>
        <v>0</v>
      </c>
      <c r="EM301" s="122">
        <f>BD_Soumission!$EL301*BD_Soumission!$EK301</f>
        <v>0</v>
      </c>
      <c r="EQ301" s="122">
        <f>BD_Soumission!$EP301*BD_Soumission!$EO301</f>
        <v>0</v>
      </c>
      <c r="EW301" s="122">
        <f>BD_Soumission!$EU301*0.09975</f>
        <v>0</v>
      </c>
      <c r="EY301" s="47" t="e">
        <f>VLOOKUP(BD_Soumission!$C301,Tableau12[],9,FALSE)</f>
        <v>#N/A</v>
      </c>
    </row>
    <row r="302" spans="1:156" ht="18.75">
      <c r="A302" s="273"/>
      <c r="B302" s="273"/>
      <c r="C302" s="273"/>
      <c r="D302" s="285"/>
      <c r="E302" s="273"/>
      <c r="F302" s="273" t="e">
        <f>VLOOKUP(BD_Soumission!$C302,Tableau12[],93,FALSE)</f>
        <v>#N/A</v>
      </c>
      <c r="G302" s="273"/>
      <c r="H302" s="273"/>
      <c r="I302" s="273"/>
      <c r="J302" s="273"/>
      <c r="K302" s="273"/>
      <c r="L302" s="273"/>
      <c r="M302" s="273"/>
      <c r="N302" s="273"/>
      <c r="O302" s="273"/>
      <c r="P302" s="273"/>
      <c r="Q302" s="273"/>
      <c r="R302" s="286"/>
      <c r="S302" s="273" t="e">
        <f>VLOOKUP(BD_Soumission!$C302,Tableau12[],3,FALSE)</f>
        <v>#N/A</v>
      </c>
      <c r="T302" s="285"/>
      <c r="U302" s="273"/>
      <c r="V302" s="273"/>
      <c r="W302" s="273"/>
      <c r="X302" s="273"/>
      <c r="Y302" s="273" t="str">
        <f>IF(BD_Soumission!$U302&gt;0,(BD_Soumission!$X302-BD_Soumission!$W302)*24,"")</f>
        <v/>
      </c>
      <c r="Z302" s="264"/>
      <c r="AA302" s="273"/>
      <c r="AB302" s="285"/>
      <c r="AC302" s="273"/>
      <c r="AD302" s="273"/>
      <c r="AE302" s="273"/>
      <c r="AF302" s="273"/>
      <c r="AG302" s="273"/>
      <c r="AH302" s="125"/>
      <c r="AI302" s="273"/>
      <c r="AJ302" s="285"/>
      <c r="AK302" s="273"/>
      <c r="AL302" s="273"/>
      <c r="AM302" s="273"/>
      <c r="AN302" s="273"/>
      <c r="AO302" s="273"/>
      <c r="AP302" s="125"/>
      <c r="AQ302" s="290" t="str">
        <f>IF(BD_Soumission!$AL302&gt;0,BD_Soumission!$AL302*BD_Soumission!$AO302*BD_Soumission!$AP302,IF(BD_Soumission!$AK302&gt;0,BD_Soumission!$AO302*BD_Soumission!$AP302,""))</f>
        <v/>
      </c>
      <c r="AR302" s="285"/>
      <c r="AS302" s="273"/>
      <c r="AT302" s="273"/>
      <c r="AU302" s="273"/>
      <c r="AV302" s="273"/>
      <c r="AW302" s="273"/>
      <c r="AX302" s="125"/>
      <c r="AY302" s="290" t="str">
        <f>IF(BD_Soumission!$AT302&gt;0,BD_Soumission!$AT302*BD_Soumission!$AW302*BD_Soumission!$AX302,IF(BD_Soumission!$AS302&gt;0,BD_Soumission!$AW302*BD_Soumission!$AX302,""))</f>
        <v/>
      </c>
      <c r="AZ302" s="285"/>
      <c r="BA302" s="273"/>
      <c r="BB302" s="273"/>
      <c r="BC302" s="273"/>
      <c r="BD302" s="273"/>
      <c r="BE302" s="273"/>
      <c r="BF302" s="125"/>
      <c r="BG302" s="290" t="str">
        <f>IF(BD_Soumission!$BB302&gt;0,BD_Soumission!$BB302*BD_Soumission!$BE302*BD_Soumission!$BF302,IF(BD_Soumission!$BA302&gt;0,BD_Soumission!$BE302*BD_Soumission!$BF302,""))</f>
        <v/>
      </c>
      <c r="BH302" s="285"/>
      <c r="BI302" s="273"/>
      <c r="BJ302" s="273"/>
      <c r="BK302" s="273"/>
      <c r="BL302" s="273"/>
      <c r="BM302" s="273" t="str">
        <f>IF(BD_Soumission!$BI302&gt;0,(BD_Soumission!$BL302-BD_Soumission!$BK302)*24,"")</f>
        <v/>
      </c>
      <c r="BN302" s="125"/>
      <c r="BO302" s="273"/>
      <c r="BP302" s="285"/>
      <c r="BQ302" s="273"/>
      <c r="BR302" s="273"/>
      <c r="BS302" s="273"/>
      <c r="BT302" s="273"/>
      <c r="BU302" s="273"/>
      <c r="BV302" s="125"/>
      <c r="BW302" s="273"/>
      <c r="BX302" s="285"/>
      <c r="BY302" s="273"/>
      <c r="BZ302" s="273"/>
      <c r="CA302" s="273"/>
      <c r="CB302" s="273"/>
      <c r="CC302" s="273"/>
      <c r="CD302" s="125"/>
      <c r="CE302" s="290" t="str">
        <f>IF(BD_Soumission!$BZ302&gt;0,BD_Soumission!$BZ302*BD_Soumission!$CC302*BD_Soumission!$CD302,IF(BD_Soumission!$BY302&gt;0,BD_Soumission!$CC302*BD_Soumission!$CD302,""))</f>
        <v/>
      </c>
      <c r="CF302" s="285"/>
      <c r="CG302" s="273"/>
      <c r="CH302" s="273"/>
      <c r="CI302" s="273"/>
      <c r="CJ302" s="273"/>
      <c r="CK302" s="273"/>
      <c r="CL302" s="125"/>
      <c r="CM302" s="290" t="str">
        <f>IF(BD_Soumission!$CH302&gt;0,BD_Soumission!$CH302*BD_Soumission!$CK302*BD_Soumission!$CL302,IF(BD_Soumission!$CG302&gt;0,BD_Soumission!$CK302*BD_Soumission!$CL302,""))</f>
        <v/>
      </c>
      <c r="CN302" s="285"/>
      <c r="CO302" s="273"/>
      <c r="CP302" s="273"/>
      <c r="CQ302" s="273"/>
      <c r="CR302" s="273"/>
      <c r="CS302" s="273" t="str">
        <f>IF(BD_Soumission!$CO302&gt;0,(BD_Soumission!$CR302-BD_Soumission!$CQ302)*24,"")</f>
        <v/>
      </c>
      <c r="CT302" s="125"/>
      <c r="CU302" s="290">
        <f>IF(BD_Soumission!$CO302&gt;0,IF(BD_Soumission!$CP302&gt;0,BD_Soumission!$CS302*BD_Soumission!$CP302*BD_Soumission!$CT302,BD_Soumission!$CS302*BD_Soumission!$CT302),0)</f>
        <v>0</v>
      </c>
      <c r="CV302" s="285"/>
      <c r="CW302" s="273"/>
      <c r="CX302" s="273"/>
      <c r="CY302" s="273"/>
      <c r="CZ302" s="273"/>
      <c r="DA302" s="273"/>
      <c r="DB302" s="125"/>
      <c r="DC302" s="290" t="str">
        <f>IF(BD_Soumission!$CX302&gt;0,BD_Soumission!$CX302*BD_Soumission!$DA302*BD_Soumission!$DB302,IF(BD_Soumission!$CW302&gt;0,BD_Soumission!$DA302*BD_Soumission!$DB302,""))</f>
        <v/>
      </c>
      <c r="DD302" s="285"/>
      <c r="DE302" s="273"/>
      <c r="DF302" s="273"/>
      <c r="DG302" s="273"/>
      <c r="DH302" s="273"/>
      <c r="DI302" s="273"/>
      <c r="DJ302" s="125"/>
      <c r="DK302" s="290" t="str">
        <f>IF(BD_Soumission!$DF302&gt;0,BD_Soumission!$DF302*BD_Soumission!$DI302*BD_Soumission!$DJ302,IF(BD_Soumission!$DE302&gt;0,BD_Soumission!$DI302*BD_Soumission!$DJ302,""))</f>
        <v/>
      </c>
      <c r="DL302" s="285"/>
      <c r="DM302" s="273"/>
      <c r="DN302" s="273"/>
      <c r="DO302" s="273"/>
      <c r="DP302" s="273"/>
      <c r="DQ302" s="273" t="str">
        <f>IF(BD_Soumission!$DM302&gt;0,(BD_Soumission!$DP302-BD_Soumission!$DO302)*24,"")</f>
        <v/>
      </c>
      <c r="DR302" s="125"/>
      <c r="DS302" s="290" t="str">
        <f>IF(BD_Soumission!$DN302&gt;0,BD_Soumission!$DN302*BD_Soumission!$DQ302*BD_Soumission!$DR302,IF(BD_Soumission!$DM302&gt;0,BD_Soumission!$DQ302*BD_Soumission!$DR302,""))</f>
        <v/>
      </c>
      <c r="DT302" s="285"/>
      <c r="DU302" s="273"/>
      <c r="DV302" s="273"/>
      <c r="DW302" s="273"/>
      <c r="DX302" s="273"/>
      <c r="DY302" s="273"/>
      <c r="DZ302" s="125"/>
      <c r="EA302" s="290">
        <f>IF(BD_Soumission!$DU302&gt;0,IF(BD_Soumission!$DV302&gt;0,BD_Soumission!$DY302*BD_Soumission!$DV302*BD_Soumission!$DZ302,BD_Soumission!$DY302*BD_Soumission!$DZ302),0)</f>
        <v>0</v>
      </c>
      <c r="EB302" s="273"/>
      <c r="EC302" s="273"/>
      <c r="ED302" s="273"/>
      <c r="EE302" s="273"/>
      <c r="EF302" s="273"/>
      <c r="EG302" s="273"/>
      <c r="EH302" s="273"/>
      <c r="EI302" s="290">
        <f>BD_Soumission!$EH302*BD_Soumission!$EG302</f>
        <v>0</v>
      </c>
      <c r="EJ302" s="273"/>
      <c r="EK302" s="273"/>
      <c r="EL302" s="273"/>
      <c r="EM302" s="290">
        <f>BD_Soumission!$EL302*BD_Soumission!$EK302</f>
        <v>0</v>
      </c>
      <c r="EN302" s="273"/>
      <c r="EO302" s="273"/>
      <c r="EP302" s="273"/>
      <c r="EQ302" s="290">
        <f>BD_Soumission!$EP302*BD_Soumission!$EO302</f>
        <v>0</v>
      </c>
      <c r="ER302" s="273"/>
      <c r="ES302" s="273"/>
      <c r="ET302" s="273"/>
      <c r="EU302" s="273"/>
      <c r="EV302" s="273"/>
      <c r="EW302" s="290">
        <f>BD_Soumission!$EU302*0.09975</f>
        <v>0</v>
      </c>
      <c r="EX302" s="273"/>
      <c r="EY302" s="273"/>
      <c r="EZ302" s="273"/>
    </row>
    <row r="303" spans="1:156" ht="18.75">
      <c r="D303" s="75"/>
      <c r="F303" t="e">
        <f>VLOOKUP(BD_Soumission!$C303,Tableau12[],93,FALSE)</f>
        <v>#N/A</v>
      </c>
      <c r="Q303"/>
      <c r="R303" s="30"/>
      <c r="S303" t="e">
        <f>VLOOKUP(BD_Soumission!$C303,Tableau12[],3,FALSE)</f>
        <v>#N/A</v>
      </c>
      <c r="T303" s="75"/>
      <c r="Y303" t="str">
        <f>IF(BD_Soumission!$U303&gt;0,(BD_Soumission!$X303-BD_Soumission!$W303)*24,"")</f>
        <v/>
      </c>
      <c r="Z303" s="264"/>
      <c r="AB303" s="75"/>
      <c r="AH303" s="125"/>
      <c r="AJ303" s="75"/>
      <c r="AP303" s="125"/>
      <c r="AQ303" s="122" t="str">
        <f>IF(BD_Soumission!$AL303&gt;0,BD_Soumission!$AL303*BD_Soumission!$AO303*BD_Soumission!$AP303,IF(BD_Soumission!$AK303&gt;0,BD_Soumission!$AO303*BD_Soumission!$AP303,""))</f>
        <v/>
      </c>
      <c r="AR303" s="75"/>
      <c r="AX303" s="125"/>
      <c r="AY303" s="122" t="str">
        <f>IF(BD_Soumission!$AT303&gt;0,BD_Soumission!$AT303*BD_Soumission!$AW303*BD_Soumission!$AX303,IF(BD_Soumission!$AS303&gt;0,BD_Soumission!$AW303*BD_Soumission!$AX303,""))</f>
        <v/>
      </c>
      <c r="AZ303" s="75"/>
      <c r="BF303" s="125"/>
      <c r="BG303" s="122" t="str">
        <f>IF(BD_Soumission!$BB303&gt;0,BD_Soumission!$BB303*BD_Soumission!$BE303*BD_Soumission!$BF303,IF(BD_Soumission!$BA303&gt;0,BD_Soumission!$BE303*BD_Soumission!$BF303,""))</f>
        <v/>
      </c>
      <c r="BH303" s="75"/>
      <c r="BM303" t="str">
        <f>IF(BD_Soumission!$BI303&gt;0,(BD_Soumission!$BL303-BD_Soumission!$BK303)*24,"")</f>
        <v/>
      </c>
      <c r="BN303" s="125"/>
      <c r="BP303" s="75"/>
      <c r="BV303" s="125"/>
      <c r="BX303" s="75"/>
      <c r="CD303" s="125"/>
      <c r="CE303" s="122" t="str">
        <f>IF(BD_Soumission!$BZ303&gt;0,BD_Soumission!$BZ303*BD_Soumission!$CC303*BD_Soumission!$CD303,IF(BD_Soumission!$BY303&gt;0,BD_Soumission!$CC303*BD_Soumission!$CD303,""))</f>
        <v/>
      </c>
      <c r="CF303" s="75"/>
      <c r="CL303" s="125"/>
      <c r="CM303" s="122" t="str">
        <f>IF(BD_Soumission!$CH303&gt;0,BD_Soumission!$CH303*BD_Soumission!$CK303*BD_Soumission!$CL303,IF(BD_Soumission!$CG303&gt;0,BD_Soumission!$CK303*BD_Soumission!$CL303,""))</f>
        <v/>
      </c>
      <c r="CN303" s="75"/>
      <c r="CS303" t="str">
        <f>IF(BD_Soumission!$CO303&gt;0,(BD_Soumission!$CR303-BD_Soumission!$CQ303)*24,"")</f>
        <v/>
      </c>
      <c r="CT303" s="125"/>
      <c r="CU303" s="122">
        <f>IF(BD_Soumission!$CO303&gt;0,IF(BD_Soumission!$CP303&gt;0,BD_Soumission!$CS303*BD_Soumission!$CP303*BD_Soumission!$CT303,BD_Soumission!$CS303*BD_Soumission!$CT303),0)</f>
        <v>0</v>
      </c>
      <c r="CV303" s="75"/>
      <c r="DB303" s="125"/>
      <c r="DC303" s="122" t="str">
        <f>IF(BD_Soumission!$CX303&gt;0,BD_Soumission!$CX303*BD_Soumission!$DA303*BD_Soumission!$DB303,IF(BD_Soumission!$CW303&gt;0,BD_Soumission!$DA303*BD_Soumission!$DB303,""))</f>
        <v/>
      </c>
      <c r="DD303" s="75"/>
      <c r="DJ303" s="125"/>
      <c r="DK303" s="122" t="str">
        <f>IF(BD_Soumission!$DF303&gt;0,BD_Soumission!$DF303*BD_Soumission!$DI303*BD_Soumission!$DJ303,IF(BD_Soumission!$DE303&gt;0,BD_Soumission!$DI303*BD_Soumission!$DJ303,""))</f>
        <v/>
      </c>
      <c r="DL303" s="75"/>
      <c r="DQ303" t="str">
        <f>IF(BD_Soumission!$DM303&gt;0,(BD_Soumission!$DP303-BD_Soumission!$DO303)*24,"")</f>
        <v/>
      </c>
      <c r="DR303" s="125"/>
      <c r="DS303" s="122" t="str">
        <f>IF(BD_Soumission!$DN303&gt;0,BD_Soumission!$DN303*BD_Soumission!$DQ303*BD_Soumission!$DR303,IF(BD_Soumission!$DM303&gt;0,BD_Soumission!$DQ303*BD_Soumission!$DR303,""))</f>
        <v/>
      </c>
      <c r="DT303" s="75"/>
      <c r="DZ303" s="125"/>
      <c r="EA303" s="122">
        <f>IF(BD_Soumission!$DU303&gt;0,IF(BD_Soumission!$DV303&gt;0,BD_Soumission!$DY303*BD_Soumission!$DV303*BD_Soumission!$DZ303,BD_Soumission!$DY303*BD_Soumission!$DZ303),0)</f>
        <v>0</v>
      </c>
      <c r="EI303" s="122">
        <f>BD_Soumission!$EH303*BD_Soumission!$EG303</f>
        <v>0</v>
      </c>
      <c r="EM303" s="122">
        <f>BD_Soumission!$EL303*BD_Soumission!$EK303</f>
        <v>0</v>
      </c>
      <c r="EQ303" s="122">
        <f>BD_Soumission!$EP303*BD_Soumission!$EO303</f>
        <v>0</v>
      </c>
      <c r="EW303" s="122">
        <f>BD_Soumission!$EU303*0.09975</f>
        <v>0</v>
      </c>
    </row>
    <row r="304" spans="1:156" ht="18.75">
      <c r="A304" s="273"/>
      <c r="B304" s="273"/>
      <c r="C304" s="273"/>
      <c r="D304" s="285"/>
      <c r="E304" s="273"/>
      <c r="F304" s="273" t="e">
        <f>VLOOKUP(BD_Soumission!$C304,Tableau12[],93,FALSE)</f>
        <v>#N/A</v>
      </c>
      <c r="G304" s="273"/>
      <c r="H304" s="273"/>
      <c r="I304" s="273"/>
      <c r="J304" s="273"/>
      <c r="K304" s="273"/>
      <c r="L304" s="273"/>
      <c r="M304" s="273"/>
      <c r="N304" s="273"/>
      <c r="O304" s="273"/>
      <c r="P304" s="273"/>
      <c r="Q304" s="273"/>
      <c r="R304" s="286"/>
      <c r="S304" s="273" t="e">
        <f>VLOOKUP(BD_Soumission!$C304,Tableau12[],3,FALSE)</f>
        <v>#N/A</v>
      </c>
      <c r="T304" s="285"/>
      <c r="U304" s="273"/>
      <c r="V304" s="273"/>
      <c r="W304" s="273"/>
      <c r="X304" s="273"/>
      <c r="Y304" s="273" t="str">
        <f>IF(BD_Soumission!$U304&gt;0,(BD_Soumission!$X304-BD_Soumission!$W304)*24,"")</f>
        <v/>
      </c>
      <c r="Z304" s="264"/>
      <c r="AA304" s="273"/>
      <c r="AB304" s="285"/>
      <c r="AC304" s="273"/>
      <c r="AD304" s="273"/>
      <c r="AE304" s="273"/>
      <c r="AF304" s="273"/>
      <c r="AG304" s="273"/>
      <c r="AH304" s="125"/>
      <c r="AI304" s="273"/>
      <c r="AJ304" s="285"/>
      <c r="AK304" s="273"/>
      <c r="AL304" s="273"/>
      <c r="AM304" s="273"/>
      <c r="AN304" s="273"/>
      <c r="AO304" s="273"/>
      <c r="AP304" s="125"/>
      <c r="AQ304" s="290" t="str">
        <f>IF(BD_Soumission!$AL304&gt;0,BD_Soumission!$AL304*BD_Soumission!$AO304*BD_Soumission!$AP304,IF(BD_Soumission!$AK304&gt;0,BD_Soumission!$AO304*BD_Soumission!$AP304,""))</f>
        <v/>
      </c>
      <c r="AR304" s="285"/>
      <c r="AS304" s="273"/>
      <c r="AT304" s="273"/>
      <c r="AU304" s="273"/>
      <c r="AV304" s="273"/>
      <c r="AW304" s="273"/>
      <c r="AX304" s="125"/>
      <c r="AY304" s="290" t="str">
        <f>IF(BD_Soumission!$AT304&gt;0,BD_Soumission!$AT304*BD_Soumission!$AW304*BD_Soumission!$AX304,IF(BD_Soumission!$AS304&gt;0,BD_Soumission!$AW304*BD_Soumission!$AX304,""))</f>
        <v/>
      </c>
      <c r="AZ304" s="285"/>
      <c r="BA304" s="273"/>
      <c r="BB304" s="273"/>
      <c r="BC304" s="273"/>
      <c r="BD304" s="273"/>
      <c r="BE304" s="273"/>
      <c r="BF304" s="125"/>
      <c r="BG304" s="290" t="str">
        <f>IF(BD_Soumission!$BB304&gt;0,BD_Soumission!$BB304*BD_Soumission!$BE304*BD_Soumission!$BF304,IF(BD_Soumission!$BA304&gt;0,BD_Soumission!$BE304*BD_Soumission!$BF304,""))</f>
        <v/>
      </c>
      <c r="BH304" s="285"/>
      <c r="BI304" s="273"/>
      <c r="BJ304" s="273"/>
      <c r="BK304" s="273"/>
      <c r="BL304" s="273"/>
      <c r="BM304" s="273" t="str">
        <f>IF(BD_Soumission!$BI304&gt;0,(BD_Soumission!$BL304-BD_Soumission!$BK304)*24,"")</f>
        <v/>
      </c>
      <c r="BN304" s="125"/>
      <c r="BO304" s="273"/>
      <c r="BP304" s="285"/>
      <c r="BQ304" s="273"/>
      <c r="BR304" s="273"/>
      <c r="BS304" s="273"/>
      <c r="BT304" s="273"/>
      <c r="BU304" s="273"/>
      <c r="BV304" s="125"/>
      <c r="BW304" s="273"/>
      <c r="BX304" s="285"/>
      <c r="BY304" s="273"/>
      <c r="BZ304" s="273"/>
      <c r="CA304" s="273"/>
      <c r="CB304" s="273"/>
      <c r="CC304" s="273"/>
      <c r="CD304" s="125"/>
      <c r="CE304" s="290" t="str">
        <f>IF(BD_Soumission!$BZ304&gt;0,BD_Soumission!$BZ304*BD_Soumission!$CC304*BD_Soumission!$CD304,IF(BD_Soumission!$BY304&gt;0,BD_Soumission!$CC304*BD_Soumission!$CD304,""))</f>
        <v/>
      </c>
      <c r="CF304" s="285"/>
      <c r="CG304" s="273"/>
      <c r="CH304" s="273"/>
      <c r="CI304" s="273"/>
      <c r="CJ304" s="273"/>
      <c r="CK304" s="273"/>
      <c r="CL304" s="125"/>
      <c r="CM304" s="290" t="str">
        <f>IF(BD_Soumission!$CH304&gt;0,BD_Soumission!$CH304*BD_Soumission!$CK304*BD_Soumission!$CL304,IF(BD_Soumission!$CG304&gt;0,BD_Soumission!$CK304*BD_Soumission!$CL304,""))</f>
        <v/>
      </c>
      <c r="CN304" s="285"/>
      <c r="CO304" s="273"/>
      <c r="CP304" s="273"/>
      <c r="CQ304" s="273"/>
      <c r="CR304" s="273"/>
      <c r="CS304" s="273" t="str">
        <f>IF(BD_Soumission!$CO304&gt;0,(BD_Soumission!$CR304-BD_Soumission!$CQ304)*24,"")</f>
        <v/>
      </c>
      <c r="CT304" s="125"/>
      <c r="CU304" s="290">
        <f>IF(BD_Soumission!$CO304&gt;0,IF(BD_Soumission!$CP304&gt;0,BD_Soumission!$CS304*BD_Soumission!$CP304*BD_Soumission!$CT304,BD_Soumission!$CS304*BD_Soumission!$CT304),0)</f>
        <v>0</v>
      </c>
      <c r="CV304" s="285"/>
      <c r="CW304" s="273"/>
      <c r="CX304" s="273"/>
      <c r="CY304" s="273"/>
      <c r="CZ304" s="273"/>
      <c r="DA304" s="273"/>
      <c r="DB304" s="125"/>
      <c r="DC304" s="290" t="str">
        <f>IF(BD_Soumission!$CX304&gt;0,BD_Soumission!$CX304*BD_Soumission!$DA304*BD_Soumission!$DB304,IF(BD_Soumission!$CW304&gt;0,BD_Soumission!$DA304*BD_Soumission!$DB304,""))</f>
        <v/>
      </c>
      <c r="DD304" s="285"/>
      <c r="DE304" s="273"/>
      <c r="DF304" s="273"/>
      <c r="DG304" s="273"/>
      <c r="DH304" s="273"/>
      <c r="DI304" s="273"/>
      <c r="DJ304" s="125"/>
      <c r="DK304" s="290" t="str">
        <f>IF(BD_Soumission!$DF304&gt;0,BD_Soumission!$DF304*BD_Soumission!$DI304*BD_Soumission!$DJ304,IF(BD_Soumission!$DE304&gt;0,BD_Soumission!$DI304*BD_Soumission!$DJ304,""))</f>
        <v/>
      </c>
      <c r="DL304" s="285"/>
      <c r="DM304" s="273"/>
      <c r="DN304" s="273"/>
      <c r="DO304" s="273"/>
      <c r="DP304" s="273"/>
      <c r="DQ304" s="273" t="str">
        <f>IF(BD_Soumission!$DM304&gt;0,(BD_Soumission!$DP304-BD_Soumission!$DO304)*24,"")</f>
        <v/>
      </c>
      <c r="DR304" s="125"/>
      <c r="DS304" s="290" t="str">
        <f>IF(BD_Soumission!$DN304&gt;0,BD_Soumission!$DN304*BD_Soumission!$DQ304*BD_Soumission!$DR304,IF(BD_Soumission!$DM304&gt;0,BD_Soumission!$DQ304*BD_Soumission!$DR304,""))</f>
        <v/>
      </c>
      <c r="DT304" s="285"/>
      <c r="DU304" s="273"/>
      <c r="DV304" s="273"/>
      <c r="DW304" s="273"/>
      <c r="DX304" s="273"/>
      <c r="DY304" s="273"/>
      <c r="DZ304" s="125"/>
      <c r="EA304" s="290">
        <f>IF(BD_Soumission!$DU304&gt;0,IF(BD_Soumission!$DV304&gt;0,BD_Soumission!$DY304*BD_Soumission!$DV304*BD_Soumission!$DZ304,BD_Soumission!$DY304*BD_Soumission!$DZ304),0)</f>
        <v>0</v>
      </c>
      <c r="EB304" s="273"/>
      <c r="EC304" s="273"/>
      <c r="ED304" s="273"/>
      <c r="EE304" s="273"/>
      <c r="EF304" s="273"/>
      <c r="EG304" s="273"/>
      <c r="EH304" s="273"/>
      <c r="EI304" s="290">
        <f>BD_Soumission!$EH304*BD_Soumission!$EG304</f>
        <v>0</v>
      </c>
      <c r="EJ304" s="273"/>
      <c r="EK304" s="273"/>
      <c r="EL304" s="273"/>
      <c r="EM304" s="290">
        <f>BD_Soumission!$EL304*BD_Soumission!$EK304</f>
        <v>0</v>
      </c>
      <c r="EN304" s="273"/>
      <c r="EO304" s="273"/>
      <c r="EP304" s="273"/>
      <c r="EQ304" s="290">
        <f>BD_Soumission!$EP304*BD_Soumission!$EO304</f>
        <v>0</v>
      </c>
      <c r="ER304" s="273"/>
      <c r="ES304" s="273"/>
      <c r="ET304" s="273"/>
      <c r="EU304" s="273"/>
      <c r="EV304" s="273"/>
      <c r="EW304" s="290">
        <f>BD_Soumission!$EU304*0.09975</f>
        <v>0</v>
      </c>
      <c r="EX304" s="273"/>
      <c r="EY304" s="273"/>
      <c r="EZ304" s="273"/>
    </row>
    <row r="305" spans="1:156" ht="18.75">
      <c r="D305" s="75"/>
      <c r="F305" t="e">
        <f>VLOOKUP(BD_Soumission!$C305,Tableau12[],93,FALSE)</f>
        <v>#N/A</v>
      </c>
      <c r="Q305"/>
      <c r="R305" s="30"/>
      <c r="S305" t="e">
        <f>VLOOKUP(BD_Soumission!$C305,Tableau12[],3,FALSE)</f>
        <v>#N/A</v>
      </c>
      <c r="T305" s="75"/>
      <c r="Y305" t="str">
        <f>IF(BD_Soumission!$U305&gt;0,(BD_Soumission!$X305-BD_Soumission!$W305)*24,"")</f>
        <v/>
      </c>
      <c r="Z305" s="264"/>
      <c r="AB305" s="75"/>
      <c r="AH305" s="125"/>
      <c r="AJ305" s="75"/>
      <c r="AP305" s="125"/>
      <c r="AQ305" s="122" t="str">
        <f>IF(BD_Soumission!$AL305&gt;0,BD_Soumission!$AL305*BD_Soumission!$AO305*BD_Soumission!$AP305,IF(BD_Soumission!$AK305&gt;0,BD_Soumission!$AO305*BD_Soumission!$AP305,""))</f>
        <v/>
      </c>
      <c r="AR305" s="75"/>
      <c r="AX305" s="125"/>
      <c r="AY305" s="122" t="str">
        <f>IF(BD_Soumission!$AT305&gt;0,BD_Soumission!$AT305*BD_Soumission!$AW305*BD_Soumission!$AX305,IF(BD_Soumission!$AS305&gt;0,BD_Soumission!$AW305*BD_Soumission!$AX305,""))</f>
        <v/>
      </c>
      <c r="AZ305" s="75"/>
      <c r="BF305" s="125"/>
      <c r="BG305" s="122" t="str">
        <f>IF(BD_Soumission!$BB305&gt;0,BD_Soumission!$BB305*BD_Soumission!$BE305*BD_Soumission!$BF305,IF(BD_Soumission!$BA305&gt;0,BD_Soumission!$BE305*BD_Soumission!$BF305,""))</f>
        <v/>
      </c>
      <c r="BH305" s="75"/>
      <c r="BM305" t="str">
        <f>IF(BD_Soumission!$BI305&gt;0,(BD_Soumission!$BL305-BD_Soumission!$BK305)*24,"")</f>
        <v/>
      </c>
      <c r="BN305" s="125"/>
      <c r="BP305" s="75"/>
      <c r="BV305" s="125"/>
      <c r="BX305" s="75"/>
      <c r="CD305" s="125"/>
      <c r="CE305" s="122" t="str">
        <f>IF(BD_Soumission!$BZ305&gt;0,BD_Soumission!$BZ305*BD_Soumission!$CC305*BD_Soumission!$CD305,IF(BD_Soumission!$BY305&gt;0,BD_Soumission!$CC305*BD_Soumission!$CD305,""))</f>
        <v/>
      </c>
      <c r="CF305" s="75"/>
      <c r="CL305" s="125"/>
      <c r="CM305" s="122" t="str">
        <f>IF(BD_Soumission!$CH305&gt;0,BD_Soumission!$CH305*BD_Soumission!$CK305*BD_Soumission!$CL305,IF(BD_Soumission!$CG305&gt;0,BD_Soumission!$CK305*BD_Soumission!$CL305,""))</f>
        <v/>
      </c>
      <c r="CN305" s="75"/>
      <c r="CS305" t="str">
        <f>IF(BD_Soumission!$CO305&gt;0,(BD_Soumission!$CR305-BD_Soumission!$CQ305)*24,"")</f>
        <v/>
      </c>
      <c r="CT305" s="125"/>
      <c r="CU305" s="122">
        <f>IF(BD_Soumission!$CO305&gt;0,IF(BD_Soumission!$CP305&gt;0,BD_Soumission!$CS305*BD_Soumission!$CP305*BD_Soumission!$CT305,BD_Soumission!$CS305*BD_Soumission!$CT305),0)</f>
        <v>0</v>
      </c>
      <c r="CV305" s="75"/>
      <c r="DB305" s="125"/>
      <c r="DC305" s="122" t="str">
        <f>IF(BD_Soumission!$CX305&gt;0,BD_Soumission!$CX305*BD_Soumission!$DA305*BD_Soumission!$DB305,IF(BD_Soumission!$CW305&gt;0,BD_Soumission!$DA305*BD_Soumission!$DB305,""))</f>
        <v/>
      </c>
      <c r="DD305" s="75"/>
      <c r="DJ305" s="125"/>
      <c r="DK305" s="122" t="str">
        <f>IF(BD_Soumission!$DF305&gt;0,BD_Soumission!$DF305*BD_Soumission!$DI305*BD_Soumission!$DJ305,IF(BD_Soumission!$DE305&gt;0,BD_Soumission!$DI305*BD_Soumission!$DJ305,""))</f>
        <v/>
      </c>
      <c r="DL305" s="75"/>
      <c r="DQ305" t="str">
        <f>IF(BD_Soumission!$DM305&gt;0,(BD_Soumission!$DP305-BD_Soumission!$DO305)*24,"")</f>
        <v/>
      </c>
      <c r="DR305" s="125"/>
      <c r="DS305" s="122" t="str">
        <f>IF(BD_Soumission!$DN305&gt;0,BD_Soumission!$DN305*BD_Soumission!$DQ305*BD_Soumission!$DR305,IF(BD_Soumission!$DM305&gt;0,BD_Soumission!$DQ305*BD_Soumission!$DR305,""))</f>
        <v/>
      </c>
      <c r="DT305" s="75"/>
      <c r="DZ305" s="125"/>
      <c r="EA305" s="122">
        <f>IF(BD_Soumission!$DU305&gt;0,IF(BD_Soumission!$DV305&gt;0,BD_Soumission!$DY305*BD_Soumission!$DV305*BD_Soumission!$DZ305,BD_Soumission!$DY305*BD_Soumission!$DZ305),0)</f>
        <v>0</v>
      </c>
      <c r="EI305" s="122">
        <f>BD_Soumission!$EH305*BD_Soumission!$EG305</f>
        <v>0</v>
      </c>
      <c r="EM305" s="122">
        <f>BD_Soumission!$EL305*BD_Soumission!$EK305</f>
        <v>0</v>
      </c>
      <c r="EQ305" s="122">
        <f>BD_Soumission!$EP305*BD_Soumission!$EO305</f>
        <v>0</v>
      </c>
      <c r="EW305" s="122">
        <f>BD_Soumission!$EU305*0.09975</f>
        <v>0</v>
      </c>
    </row>
    <row r="306" spans="1:156" ht="18.75">
      <c r="A306" s="273"/>
      <c r="B306" s="273"/>
      <c r="C306" s="273"/>
      <c r="D306" s="285"/>
      <c r="E306" s="273"/>
      <c r="F306" s="273" t="e">
        <f>VLOOKUP(BD_Soumission!$C306,Tableau12[],93,FALSE)</f>
        <v>#N/A</v>
      </c>
      <c r="G306" s="273"/>
      <c r="H306" s="273"/>
      <c r="I306" s="273"/>
      <c r="J306" s="273"/>
      <c r="K306" s="273"/>
      <c r="L306" s="273"/>
      <c r="M306" s="273"/>
      <c r="N306" s="273"/>
      <c r="O306" s="273"/>
      <c r="P306" s="273"/>
      <c r="Q306" s="273"/>
      <c r="R306" s="286"/>
      <c r="S306" s="273" t="e">
        <f>VLOOKUP(BD_Soumission!$C306,Tableau12[],3,FALSE)</f>
        <v>#N/A</v>
      </c>
      <c r="T306" s="285"/>
      <c r="U306" s="273"/>
      <c r="V306" s="273"/>
      <c r="W306" s="273"/>
      <c r="X306" s="273"/>
      <c r="Y306" s="273" t="str">
        <f>IF(BD_Soumission!$U306&gt;0,(BD_Soumission!$X306-BD_Soumission!$W306)*24,"")</f>
        <v/>
      </c>
      <c r="Z306" s="264"/>
      <c r="AA306" s="273"/>
      <c r="AB306" s="285"/>
      <c r="AC306" s="273"/>
      <c r="AD306" s="273"/>
      <c r="AE306" s="273"/>
      <c r="AF306" s="273"/>
      <c r="AG306" s="273"/>
      <c r="AH306" s="125"/>
      <c r="AI306" s="273"/>
      <c r="AJ306" s="285"/>
      <c r="AK306" s="273"/>
      <c r="AL306" s="273"/>
      <c r="AM306" s="273"/>
      <c r="AN306" s="273"/>
      <c r="AO306" s="273"/>
      <c r="AP306" s="125"/>
      <c r="AQ306" s="290" t="str">
        <f>IF(BD_Soumission!$AL306&gt;0,BD_Soumission!$AL306*BD_Soumission!$AO306*BD_Soumission!$AP306,IF(BD_Soumission!$AK306&gt;0,BD_Soumission!$AO306*BD_Soumission!$AP306,""))</f>
        <v/>
      </c>
      <c r="AR306" s="285"/>
      <c r="AS306" s="273"/>
      <c r="AT306" s="273"/>
      <c r="AU306" s="273"/>
      <c r="AV306" s="273"/>
      <c r="AW306" s="273"/>
      <c r="AX306" s="125"/>
      <c r="AY306" s="290" t="str">
        <f>IF(BD_Soumission!$AT306&gt;0,BD_Soumission!$AT306*BD_Soumission!$AW306*BD_Soumission!$AX306,IF(BD_Soumission!$AS306&gt;0,BD_Soumission!$AW306*BD_Soumission!$AX306,""))</f>
        <v/>
      </c>
      <c r="AZ306" s="285"/>
      <c r="BA306" s="273"/>
      <c r="BB306" s="273"/>
      <c r="BC306" s="273"/>
      <c r="BD306" s="273"/>
      <c r="BE306" s="273"/>
      <c r="BF306" s="125"/>
      <c r="BG306" s="273"/>
      <c r="BH306" s="285"/>
      <c r="BI306" s="273"/>
      <c r="BJ306" s="273"/>
      <c r="BK306" s="273"/>
      <c r="BL306" s="273"/>
      <c r="BM306" s="273" t="str">
        <f>IF(BD_Soumission!$BI306&gt;0,(BD_Soumission!$BL306-BD_Soumission!$BK306)*24,"")</f>
        <v/>
      </c>
      <c r="BN306" s="125"/>
      <c r="BO306" s="273"/>
      <c r="BP306" s="285"/>
      <c r="BQ306" s="273"/>
      <c r="BR306" s="273"/>
      <c r="BS306" s="273"/>
      <c r="BT306" s="273"/>
      <c r="BU306" s="273"/>
      <c r="BV306" s="125"/>
      <c r="BW306" s="273"/>
      <c r="BX306" s="285"/>
      <c r="BY306" s="273"/>
      <c r="BZ306" s="273"/>
      <c r="CA306" s="273"/>
      <c r="CB306" s="273"/>
      <c r="CC306" s="273"/>
      <c r="CD306" s="125"/>
      <c r="CE306" s="290" t="str">
        <f>IF(BD_Soumission!$BZ306&gt;0,BD_Soumission!$BZ306*BD_Soumission!$CC306*BD_Soumission!$CD306,IF(BD_Soumission!$BY306&gt;0,BD_Soumission!$CC306*BD_Soumission!$CD306,""))</f>
        <v/>
      </c>
      <c r="CF306" s="285"/>
      <c r="CG306" s="273"/>
      <c r="CH306" s="273"/>
      <c r="CI306" s="273"/>
      <c r="CJ306" s="273"/>
      <c r="CK306" s="273"/>
      <c r="CL306" s="125"/>
      <c r="CM306" s="290" t="str">
        <f>IF(BD_Soumission!$CH306&gt;0,BD_Soumission!$CH306*BD_Soumission!$CK306*BD_Soumission!$CL306,IF(BD_Soumission!$CG306&gt;0,BD_Soumission!$CK306*BD_Soumission!$CL306,""))</f>
        <v/>
      </c>
      <c r="CN306" s="285"/>
      <c r="CO306" s="273"/>
      <c r="CP306" s="273"/>
      <c r="CQ306" s="273"/>
      <c r="CR306" s="273"/>
      <c r="CS306" s="273" t="str">
        <f>IF(BD_Soumission!$CO306&gt;0,(BD_Soumission!$CR306-BD_Soumission!$CQ306)*24,"")</f>
        <v/>
      </c>
      <c r="CT306" s="125"/>
      <c r="CU306" s="290">
        <f>IF(BD_Soumission!$CO306&gt;0,IF(BD_Soumission!$CP306&gt;0,BD_Soumission!$CS306*BD_Soumission!$CP306*BD_Soumission!$CT306,BD_Soumission!$CS306*BD_Soumission!$CT306),0)</f>
        <v>0</v>
      </c>
      <c r="CV306" s="285"/>
      <c r="CW306" s="273"/>
      <c r="CX306" s="273"/>
      <c r="CY306" s="273"/>
      <c r="CZ306" s="273"/>
      <c r="DA306" s="273"/>
      <c r="DB306" s="125"/>
      <c r="DC306" s="290" t="str">
        <f>IF(BD_Soumission!$CX306&gt;0,BD_Soumission!$CX306*BD_Soumission!$DA306*BD_Soumission!$DB306,IF(BD_Soumission!$CW306&gt;0,BD_Soumission!$DA306*BD_Soumission!$DB306,""))</f>
        <v/>
      </c>
      <c r="DD306" s="285"/>
      <c r="DE306" s="273"/>
      <c r="DF306" s="273"/>
      <c r="DG306" s="273"/>
      <c r="DH306" s="273"/>
      <c r="DI306" s="273"/>
      <c r="DJ306" s="125"/>
      <c r="DK306" s="290" t="str">
        <f>IF(BD_Soumission!$DF306&gt;0,BD_Soumission!$DF306*BD_Soumission!$DI306*BD_Soumission!$DJ306,IF(BD_Soumission!$DE306&gt;0,BD_Soumission!$DI306*BD_Soumission!$DJ306,""))</f>
        <v/>
      </c>
      <c r="DL306" s="285"/>
      <c r="DM306" s="273"/>
      <c r="DN306" s="273"/>
      <c r="DO306" s="273"/>
      <c r="DP306" s="273"/>
      <c r="DQ306" s="273" t="str">
        <f>IF(BD_Soumission!$DM306&gt;0,(BD_Soumission!$DP306-BD_Soumission!$DO306)*24,"")</f>
        <v/>
      </c>
      <c r="DR306" s="125"/>
      <c r="DS306" s="290" t="str">
        <f>IF(BD_Soumission!$DN306&gt;0,BD_Soumission!$DN306*BD_Soumission!$DQ306*BD_Soumission!$DR306,IF(BD_Soumission!$DM306&gt;0,BD_Soumission!$DQ306*BD_Soumission!$DR306,""))</f>
        <v/>
      </c>
      <c r="DT306" s="285"/>
      <c r="DU306" s="273"/>
      <c r="DV306" s="273"/>
      <c r="DW306" s="273"/>
      <c r="DX306" s="273"/>
      <c r="DY306" s="273"/>
      <c r="DZ306" s="125"/>
      <c r="EA306" s="290">
        <f>IF(BD_Soumission!$DU306&gt;0,IF(BD_Soumission!$DV306&gt;0,BD_Soumission!$DY306*BD_Soumission!$DV306*BD_Soumission!$DZ306,BD_Soumission!$DY306*BD_Soumission!$DZ306),0)</f>
        <v>0</v>
      </c>
      <c r="EB306" s="273"/>
      <c r="EC306" s="273"/>
      <c r="ED306" s="273"/>
      <c r="EE306" s="273"/>
      <c r="EF306" s="273"/>
      <c r="EG306" s="273"/>
      <c r="EH306" s="273"/>
      <c r="EI306" s="290">
        <f>BD_Soumission!$EH306*BD_Soumission!$EG306</f>
        <v>0</v>
      </c>
      <c r="EJ306" s="273"/>
      <c r="EK306" s="273"/>
      <c r="EL306" s="273"/>
      <c r="EM306" s="290">
        <f>BD_Soumission!$EL306*BD_Soumission!$EK306</f>
        <v>0</v>
      </c>
      <c r="EN306" s="273"/>
      <c r="EO306" s="273"/>
      <c r="EP306" s="273"/>
      <c r="EQ306" s="290">
        <f>BD_Soumission!$EP306*BD_Soumission!$EO306</f>
        <v>0</v>
      </c>
      <c r="ER306" s="273"/>
      <c r="ES306" s="273"/>
      <c r="ET306" s="273"/>
      <c r="EU306" s="273"/>
      <c r="EV306" s="273"/>
      <c r="EW306" s="290">
        <f>BD_Soumission!$EU306*0.09975</f>
        <v>0</v>
      </c>
      <c r="EX306" s="273"/>
      <c r="EY306" s="273"/>
      <c r="EZ306" s="273"/>
    </row>
    <row r="307" spans="1:156" ht="18.75">
      <c r="D307" s="75"/>
      <c r="F307" t="e">
        <f>VLOOKUP(BD_Soumission!$C307,Tableau12[],93,FALSE)</f>
        <v>#N/A</v>
      </c>
      <c r="Q307"/>
      <c r="R307" s="30"/>
      <c r="S307" t="e">
        <f>VLOOKUP(BD_Soumission!$C307,Tableau12[],3,FALSE)</f>
        <v>#N/A</v>
      </c>
      <c r="T307" s="75"/>
      <c r="Y307" t="str">
        <f>IF(BD_Soumission!$U307&gt;0,(BD_Soumission!$X307-BD_Soumission!$W307)*24,"")</f>
        <v/>
      </c>
      <c r="Z307" s="264"/>
      <c r="AB307" s="75"/>
      <c r="AH307" s="125"/>
      <c r="AJ307" s="75"/>
      <c r="AP307" s="125"/>
      <c r="AR307" s="75"/>
      <c r="AX307" s="125"/>
      <c r="AY307" s="122" t="str">
        <f>IF(BD_Soumission!$AT307&gt;0,BD_Soumission!$AT307*BD_Soumission!$AW307*BD_Soumission!$AX307,IF(BD_Soumission!$AS307&gt;0,BD_Soumission!$AW307*BD_Soumission!$AX307,""))</f>
        <v/>
      </c>
      <c r="AZ307" s="75"/>
      <c r="BF307" s="125"/>
      <c r="BH307" s="75"/>
      <c r="BM307" t="str">
        <f>IF(BD_Soumission!$BI307&gt;0,(BD_Soumission!$BL307-BD_Soumission!$BK307)*24,"")</f>
        <v/>
      </c>
      <c r="BN307" s="125"/>
      <c r="BP307" s="75"/>
      <c r="BV307" s="125"/>
      <c r="BX307" s="75"/>
      <c r="CD307" s="125"/>
      <c r="CE307" s="122" t="str">
        <f>IF(BD_Soumission!$BZ307&gt;0,BD_Soumission!$BZ307*BD_Soumission!$CC307*BD_Soumission!$CD307,IF(BD_Soumission!$BY307&gt;0,BD_Soumission!$CC307*BD_Soumission!$CD307,""))</f>
        <v/>
      </c>
      <c r="CF307" s="75"/>
      <c r="CL307" s="125"/>
      <c r="CM307" s="122" t="str">
        <f>IF(BD_Soumission!$CH307&gt;0,BD_Soumission!$CH307*BD_Soumission!$CK307*BD_Soumission!$CL307,IF(BD_Soumission!$CG307&gt;0,BD_Soumission!$CK307*BD_Soumission!$CL307,""))</f>
        <v/>
      </c>
      <c r="CN307" s="75"/>
      <c r="CS307" t="str">
        <f>IF(BD_Soumission!$CO307&gt;0,(BD_Soumission!$CR307-BD_Soumission!$CQ307)*24,"")</f>
        <v/>
      </c>
      <c r="CT307" s="125"/>
      <c r="CU307" s="122">
        <f>IF(BD_Soumission!$CO307&gt;0,IF(BD_Soumission!$CP307&gt;0,BD_Soumission!$CS307*BD_Soumission!$CP307*BD_Soumission!$CT307,BD_Soumission!$CS307*BD_Soumission!$CT307),0)</f>
        <v>0</v>
      </c>
      <c r="CV307" s="75"/>
      <c r="DB307" s="125"/>
      <c r="DC307" s="122" t="str">
        <f>IF(BD_Soumission!$CX307&gt;0,BD_Soumission!$CX307*BD_Soumission!$DA307*BD_Soumission!$DB307,IF(BD_Soumission!$CW307&gt;0,BD_Soumission!$DA307*BD_Soumission!$DB307,""))</f>
        <v/>
      </c>
      <c r="DD307" s="75"/>
      <c r="DJ307" s="125"/>
      <c r="DK307" s="122" t="str">
        <f>IF(BD_Soumission!$DF307&gt;0,BD_Soumission!$DF307*BD_Soumission!$DI307*BD_Soumission!$DJ307,IF(BD_Soumission!$DE307&gt;0,BD_Soumission!$DI307*BD_Soumission!$DJ307,""))</f>
        <v/>
      </c>
      <c r="DL307" s="75"/>
      <c r="DQ307" t="str">
        <f>IF(BD_Soumission!$DM307&gt;0,(BD_Soumission!$DP307-BD_Soumission!$DO307)*24,"")</f>
        <v/>
      </c>
      <c r="DR307" s="125"/>
      <c r="DS307" s="122" t="str">
        <f>IF(BD_Soumission!$DN307&gt;0,BD_Soumission!$DN307*BD_Soumission!$DQ307*BD_Soumission!$DR307,IF(BD_Soumission!$DM307&gt;0,BD_Soumission!$DQ307*BD_Soumission!$DR307,""))</f>
        <v/>
      </c>
      <c r="DT307" s="75"/>
      <c r="DZ307" s="125"/>
      <c r="EA307" s="122">
        <f>IF(BD_Soumission!$DU307&gt;0,IF(BD_Soumission!$DV307&gt;0,BD_Soumission!$DY307*BD_Soumission!$DV307*BD_Soumission!$DZ307,BD_Soumission!$DY307*BD_Soumission!$DZ307),0)</f>
        <v>0</v>
      </c>
      <c r="EI307" s="122">
        <f>BD_Soumission!$EH307*BD_Soumission!$EG307</f>
        <v>0</v>
      </c>
      <c r="EM307" s="122">
        <f>BD_Soumission!$EL307*BD_Soumission!$EK307</f>
        <v>0</v>
      </c>
      <c r="EQ307" s="122">
        <f>BD_Soumission!$EP307*BD_Soumission!$EO307</f>
        <v>0</v>
      </c>
      <c r="EW307" s="122">
        <f>BD_Soumission!$EU307*0.09975</f>
        <v>0</v>
      </c>
    </row>
    <row r="308" spans="1:156" ht="18.75">
      <c r="A308" s="273"/>
      <c r="B308" s="273"/>
      <c r="C308" s="273"/>
      <c r="D308" s="285"/>
      <c r="E308" s="273"/>
      <c r="F308" s="273" t="e">
        <f>VLOOKUP(BD_Soumission!$C308,Tableau12[],93,FALSE)</f>
        <v>#N/A</v>
      </c>
      <c r="G308" s="273"/>
      <c r="H308" s="273"/>
      <c r="I308" s="273"/>
      <c r="J308" s="273"/>
      <c r="K308" s="273"/>
      <c r="L308" s="273"/>
      <c r="M308" s="273"/>
      <c r="N308" s="273"/>
      <c r="O308" s="273"/>
      <c r="P308" s="273"/>
      <c r="Q308" s="273"/>
      <c r="R308" s="286"/>
      <c r="S308" s="273" t="e">
        <f>VLOOKUP(BD_Soumission!$C308,Tableau12[],3,FALSE)</f>
        <v>#N/A</v>
      </c>
      <c r="T308" s="285"/>
      <c r="U308" s="273"/>
      <c r="V308" s="273"/>
      <c r="W308" s="273"/>
      <c r="X308" s="273"/>
      <c r="Y308" s="273" t="str">
        <f>IF(BD_Soumission!$U308&gt;0,(BD_Soumission!$X308-BD_Soumission!$W308)*24,"")</f>
        <v/>
      </c>
      <c r="Z308" s="264"/>
      <c r="AA308" s="273"/>
      <c r="AB308" s="285"/>
      <c r="AC308" s="273"/>
      <c r="AD308" s="273"/>
      <c r="AE308" s="273"/>
      <c r="AF308" s="273"/>
      <c r="AG308" s="273"/>
      <c r="AH308" s="125"/>
      <c r="AI308" s="273"/>
      <c r="AJ308" s="285"/>
      <c r="AK308" s="273"/>
      <c r="AL308" s="273"/>
      <c r="AM308" s="273"/>
      <c r="AN308" s="273"/>
      <c r="AO308" s="273"/>
      <c r="AP308" s="125"/>
      <c r="AQ308" s="273"/>
      <c r="AR308" s="285"/>
      <c r="AS308" s="273"/>
      <c r="AT308" s="273"/>
      <c r="AU308" s="273"/>
      <c r="AV308" s="273"/>
      <c r="AW308" s="273"/>
      <c r="AX308" s="125"/>
      <c r="AY308" s="290" t="str">
        <f>IF(BD_Soumission!$AT308&gt;0,BD_Soumission!$AT308*BD_Soumission!$AW308*BD_Soumission!$AX308,IF(BD_Soumission!$AS308&gt;0,BD_Soumission!$AW308*BD_Soumission!$AX308,""))</f>
        <v/>
      </c>
      <c r="AZ308" s="285"/>
      <c r="BA308" s="273"/>
      <c r="BB308" s="273"/>
      <c r="BC308" s="273"/>
      <c r="BD308" s="273"/>
      <c r="BE308" s="273"/>
      <c r="BF308" s="125"/>
      <c r="BG308" s="273"/>
      <c r="BH308" s="285"/>
      <c r="BI308" s="273"/>
      <c r="BJ308" s="273"/>
      <c r="BK308" s="273"/>
      <c r="BL308" s="273"/>
      <c r="BM308" s="273" t="str">
        <f>IF(BD_Soumission!$BI308&gt;0,(BD_Soumission!$BL308-BD_Soumission!$BK308)*24,"")</f>
        <v/>
      </c>
      <c r="BN308" s="125"/>
      <c r="BO308" s="273"/>
      <c r="BP308" s="285"/>
      <c r="BQ308" s="273"/>
      <c r="BR308" s="273"/>
      <c r="BS308" s="273"/>
      <c r="BT308" s="273"/>
      <c r="BU308" s="273"/>
      <c r="BV308" s="125"/>
      <c r="BW308" s="273"/>
      <c r="BX308" s="285"/>
      <c r="BY308" s="273"/>
      <c r="BZ308" s="273"/>
      <c r="CA308" s="273"/>
      <c r="CB308" s="273"/>
      <c r="CC308" s="273"/>
      <c r="CD308" s="125"/>
      <c r="CE308" s="290" t="str">
        <f>IF(BD_Soumission!$BZ308&gt;0,BD_Soumission!$BZ308*BD_Soumission!$CC308*BD_Soumission!$CD308,IF(BD_Soumission!$BY308&gt;0,BD_Soumission!$CC308*BD_Soumission!$CD308,""))</f>
        <v/>
      </c>
      <c r="CF308" s="285"/>
      <c r="CG308" s="273"/>
      <c r="CH308" s="273"/>
      <c r="CI308" s="273"/>
      <c r="CJ308" s="273"/>
      <c r="CK308" s="273"/>
      <c r="CL308" s="125"/>
      <c r="CM308" s="290" t="str">
        <f>IF(BD_Soumission!$CH308&gt;0,BD_Soumission!$CH308*BD_Soumission!$CK308*BD_Soumission!$CL308,IF(BD_Soumission!$CG308&gt;0,BD_Soumission!$CK308*BD_Soumission!$CL308,""))</f>
        <v/>
      </c>
      <c r="CN308" s="285"/>
      <c r="CO308" s="273"/>
      <c r="CP308" s="273"/>
      <c r="CQ308" s="273"/>
      <c r="CR308" s="273"/>
      <c r="CS308" s="273" t="str">
        <f>IF(BD_Soumission!$CO308&gt;0,(BD_Soumission!$CR308-BD_Soumission!$CQ308)*24,"")</f>
        <v/>
      </c>
      <c r="CT308" s="125"/>
      <c r="CU308" s="290">
        <f>IF(BD_Soumission!$CO308&gt;0,IF(BD_Soumission!$CP308&gt;0,BD_Soumission!$CS308*BD_Soumission!$CP308*BD_Soumission!$CT308,BD_Soumission!$CS308*BD_Soumission!$CT308),0)</f>
        <v>0</v>
      </c>
      <c r="CV308" s="285"/>
      <c r="CW308" s="273"/>
      <c r="CX308" s="273"/>
      <c r="CY308" s="273"/>
      <c r="CZ308" s="273"/>
      <c r="DA308" s="273"/>
      <c r="DB308" s="125"/>
      <c r="DC308" s="290" t="str">
        <f>IF(BD_Soumission!$CX308&gt;0,BD_Soumission!$CX308*BD_Soumission!$DA308*BD_Soumission!$DB308,IF(BD_Soumission!$CW308&gt;0,BD_Soumission!$DA308*BD_Soumission!$DB308,""))</f>
        <v/>
      </c>
      <c r="DD308" s="285"/>
      <c r="DE308" s="273"/>
      <c r="DF308" s="273"/>
      <c r="DG308" s="273"/>
      <c r="DH308" s="273"/>
      <c r="DI308" s="273"/>
      <c r="DJ308" s="125"/>
      <c r="DK308" s="290" t="str">
        <f>IF(BD_Soumission!$DF308&gt;0,BD_Soumission!$DF308*BD_Soumission!$DI308*BD_Soumission!$DJ308,IF(BD_Soumission!$DE308&gt;0,BD_Soumission!$DI308*BD_Soumission!$DJ308,""))</f>
        <v/>
      </c>
      <c r="DL308" s="285"/>
      <c r="DM308" s="273"/>
      <c r="DN308" s="273"/>
      <c r="DO308" s="273"/>
      <c r="DP308" s="273"/>
      <c r="DQ308" s="273" t="str">
        <f>IF(BD_Soumission!$DM308&gt;0,(BD_Soumission!$DP308-BD_Soumission!$DO308)*24,"")</f>
        <v/>
      </c>
      <c r="DR308" s="125"/>
      <c r="DS308" s="290" t="str">
        <f>IF(BD_Soumission!$DN308&gt;0,BD_Soumission!$DN308*BD_Soumission!$DQ308*BD_Soumission!$DR308,IF(BD_Soumission!$DM308&gt;0,BD_Soumission!$DQ308*BD_Soumission!$DR308,""))</f>
        <v/>
      </c>
      <c r="DT308" s="285"/>
      <c r="DU308" s="273"/>
      <c r="DV308" s="273"/>
      <c r="DW308" s="273"/>
      <c r="DX308" s="273"/>
      <c r="DY308" s="273"/>
      <c r="DZ308" s="125"/>
      <c r="EA308" s="290">
        <f>IF(BD_Soumission!$DU308&gt;0,IF(BD_Soumission!$DV308&gt;0,BD_Soumission!$DY308*BD_Soumission!$DV308*BD_Soumission!$DZ308,BD_Soumission!$DY308*BD_Soumission!$DZ308),0)</f>
        <v>0</v>
      </c>
      <c r="EB308" s="273"/>
      <c r="EC308" s="273"/>
      <c r="ED308" s="273"/>
      <c r="EE308" s="273"/>
      <c r="EF308" s="273"/>
      <c r="EG308" s="273"/>
      <c r="EH308" s="273"/>
      <c r="EI308" s="290">
        <f>BD_Soumission!$EH308*BD_Soumission!$EG308</f>
        <v>0</v>
      </c>
      <c r="EJ308" s="273"/>
      <c r="EK308" s="273"/>
      <c r="EL308" s="273"/>
      <c r="EM308" s="290">
        <f>BD_Soumission!$EL308*BD_Soumission!$EK308</f>
        <v>0</v>
      </c>
      <c r="EN308" s="273"/>
      <c r="EO308" s="273"/>
      <c r="EP308" s="273"/>
      <c r="EQ308" s="290">
        <f>BD_Soumission!$EP308*BD_Soumission!$EO308</f>
        <v>0</v>
      </c>
      <c r="ER308" s="273"/>
      <c r="ES308" s="273"/>
      <c r="ET308" s="273"/>
      <c r="EU308" s="273"/>
      <c r="EV308" s="273"/>
      <c r="EW308" s="290">
        <f>BD_Soumission!$EU308*0.09975</f>
        <v>0</v>
      </c>
      <c r="EX308" s="273"/>
      <c r="EY308" s="273"/>
      <c r="EZ308" s="273"/>
    </row>
    <row r="309" spans="1:156" ht="18.75">
      <c r="D309" s="75"/>
      <c r="F309" t="e">
        <f>VLOOKUP(BD_Soumission!$C309,Tableau12[],93,FALSE)</f>
        <v>#N/A</v>
      </c>
      <c r="Q309"/>
      <c r="R309" s="30"/>
      <c r="S309" t="e">
        <f>VLOOKUP(BD_Soumission!$C309,Tableau12[],3,FALSE)</f>
        <v>#N/A</v>
      </c>
      <c r="T309" s="75"/>
      <c r="Y309" t="str">
        <f>IF(BD_Soumission!$U309&gt;0,(BD_Soumission!$X309-BD_Soumission!$W309)*24,"")</f>
        <v/>
      </c>
      <c r="Z309" s="264"/>
      <c r="AB309" s="75"/>
      <c r="AH309" s="125"/>
      <c r="AJ309" s="75"/>
      <c r="AP309" s="125"/>
      <c r="AR309" s="75"/>
      <c r="AX309" s="125"/>
      <c r="AY309" s="122" t="str">
        <f>IF(BD_Soumission!$AT309&gt;0,BD_Soumission!$AT309*BD_Soumission!$AW309*BD_Soumission!$AX309,IF(BD_Soumission!$AS309&gt;0,BD_Soumission!$AW309*BD_Soumission!$AX309,""))</f>
        <v/>
      </c>
      <c r="AZ309" s="75"/>
      <c r="BF309" s="125"/>
      <c r="BH309" s="75"/>
      <c r="BM309" t="str">
        <f>IF(BD_Soumission!$BI309&gt;0,(BD_Soumission!$BL309-BD_Soumission!$BK309)*24,"")</f>
        <v/>
      </c>
      <c r="BN309" s="125"/>
      <c r="BP309" s="75"/>
      <c r="BV309" s="125"/>
      <c r="BX309" s="75"/>
      <c r="CD309" s="125"/>
      <c r="CE309" s="122" t="str">
        <f>IF(BD_Soumission!$BZ309&gt;0,BD_Soumission!$BZ309*BD_Soumission!$CC309*BD_Soumission!$CD309,IF(BD_Soumission!$BY309&gt;0,BD_Soumission!$CC309*BD_Soumission!$CD309,""))</f>
        <v/>
      </c>
      <c r="CF309" s="75"/>
      <c r="CL309" s="125"/>
      <c r="CM309" s="122" t="str">
        <f>IF(BD_Soumission!$CH309&gt;0,BD_Soumission!$CH309*BD_Soumission!$CK309*BD_Soumission!$CL309,IF(BD_Soumission!$CG309&gt;0,BD_Soumission!$CK309*BD_Soumission!$CL309,""))</f>
        <v/>
      </c>
      <c r="CN309" s="75"/>
      <c r="CS309" t="str">
        <f>IF(BD_Soumission!$CO309&gt;0,(BD_Soumission!$CR309-BD_Soumission!$CQ309)*24,"")</f>
        <v/>
      </c>
      <c r="CT309" s="125"/>
      <c r="CU309" s="122">
        <f>IF(BD_Soumission!$CO309&gt;0,IF(BD_Soumission!$CP309&gt;0,BD_Soumission!$CS309*BD_Soumission!$CP309*BD_Soumission!$CT309,BD_Soumission!$CS309*BD_Soumission!$CT309),0)</f>
        <v>0</v>
      </c>
      <c r="CV309" s="75"/>
      <c r="DB309" s="125"/>
      <c r="DC309" s="122" t="str">
        <f>IF(BD_Soumission!$CX309&gt;0,BD_Soumission!$CX309*BD_Soumission!$DA309*BD_Soumission!$DB309,IF(BD_Soumission!$CW309&gt;0,BD_Soumission!$DA309*BD_Soumission!$DB309,""))</f>
        <v/>
      </c>
      <c r="DD309" s="75"/>
      <c r="DJ309" s="125"/>
      <c r="DK309" s="122" t="str">
        <f>IF(BD_Soumission!$DF309&gt;0,BD_Soumission!$DF309*BD_Soumission!$DI309*BD_Soumission!$DJ309,IF(BD_Soumission!$DE309&gt;0,BD_Soumission!$DI309*BD_Soumission!$DJ309,""))</f>
        <v/>
      </c>
      <c r="DL309" s="75"/>
      <c r="DQ309" t="str">
        <f>IF(BD_Soumission!$DM309&gt;0,(BD_Soumission!$DP309-BD_Soumission!$DO309)*24,"")</f>
        <v/>
      </c>
      <c r="DR309" s="125"/>
      <c r="DS309" s="122" t="str">
        <f>IF(BD_Soumission!$DN309&gt;0,BD_Soumission!$DN309*BD_Soumission!$DQ309*BD_Soumission!$DR309,IF(BD_Soumission!$DM309&gt;0,BD_Soumission!$DQ309*BD_Soumission!$DR309,""))</f>
        <v/>
      </c>
      <c r="DT309" s="75"/>
      <c r="DZ309" s="125"/>
      <c r="EA309" s="122">
        <f>IF(BD_Soumission!$DU309&gt;0,IF(BD_Soumission!$DV309&gt;0,BD_Soumission!$DY309*BD_Soumission!$DV309*BD_Soumission!$DZ309,BD_Soumission!$DY309*BD_Soumission!$DZ309),0)</f>
        <v>0</v>
      </c>
      <c r="EI309" s="122">
        <f>BD_Soumission!$EH309*BD_Soumission!$EG309</f>
        <v>0</v>
      </c>
      <c r="EM309" s="122">
        <f>BD_Soumission!$EL309*BD_Soumission!$EK309</f>
        <v>0</v>
      </c>
      <c r="EQ309" s="122">
        <f>BD_Soumission!$EP309*BD_Soumission!$EO309</f>
        <v>0</v>
      </c>
      <c r="EW309" s="122">
        <f>BD_Soumission!$EU309*0.09975</f>
        <v>0</v>
      </c>
    </row>
    <row r="310" spans="1:156" ht="18.75">
      <c r="A310" s="273"/>
      <c r="B310" s="273"/>
      <c r="C310" s="273"/>
      <c r="D310" s="285"/>
      <c r="E310" s="273"/>
      <c r="F310" s="273" t="e">
        <f>VLOOKUP(BD_Soumission!$C310,Tableau12[],93,FALSE)</f>
        <v>#N/A</v>
      </c>
      <c r="G310" s="273"/>
      <c r="H310" s="273"/>
      <c r="I310" s="273"/>
      <c r="J310" s="273"/>
      <c r="K310" s="273"/>
      <c r="L310" s="273"/>
      <c r="M310" s="273"/>
      <c r="N310" s="273"/>
      <c r="O310" s="273"/>
      <c r="P310" s="273"/>
      <c r="Q310" s="273"/>
      <c r="R310" s="286"/>
      <c r="S310" s="273" t="e">
        <f>VLOOKUP(BD_Soumission!$C310,Tableau12[],3,FALSE)</f>
        <v>#N/A</v>
      </c>
      <c r="T310" s="285"/>
      <c r="U310" s="273"/>
      <c r="V310" s="273"/>
      <c r="W310" s="273"/>
      <c r="X310" s="273"/>
      <c r="Y310" s="273" t="str">
        <f>IF(BD_Soumission!$U310&gt;0,(BD_Soumission!$X310-BD_Soumission!$W310)*24,"")</f>
        <v/>
      </c>
      <c r="Z310" s="264"/>
      <c r="AA310" s="273"/>
      <c r="AB310" s="285"/>
      <c r="AC310" s="273"/>
      <c r="AD310" s="273"/>
      <c r="AE310" s="273"/>
      <c r="AF310" s="273"/>
      <c r="AG310" s="273"/>
      <c r="AH310" s="125"/>
      <c r="AI310" s="273"/>
      <c r="AJ310" s="285"/>
      <c r="AK310" s="273"/>
      <c r="AL310" s="273"/>
      <c r="AM310" s="273"/>
      <c r="AN310" s="273"/>
      <c r="AO310" s="273"/>
      <c r="AP310" s="125"/>
      <c r="AQ310" s="273"/>
      <c r="AR310" s="285"/>
      <c r="AS310" s="273"/>
      <c r="AT310" s="273"/>
      <c r="AU310" s="273"/>
      <c r="AV310" s="273"/>
      <c r="AW310" s="273"/>
      <c r="AX310" s="125"/>
      <c r="AY310" s="290" t="str">
        <f>IF(BD_Soumission!$AT310&gt;0,BD_Soumission!$AT310*BD_Soumission!$AW310*BD_Soumission!$AX310,IF(BD_Soumission!$AS310&gt;0,BD_Soumission!$AW310*BD_Soumission!$AX310,""))</f>
        <v/>
      </c>
      <c r="AZ310" s="285"/>
      <c r="BA310" s="273"/>
      <c r="BB310" s="273"/>
      <c r="BC310" s="273"/>
      <c r="BD310" s="273"/>
      <c r="BE310" s="273"/>
      <c r="BF310" s="125"/>
      <c r="BG310" s="273"/>
      <c r="BH310" s="285"/>
      <c r="BI310" s="273"/>
      <c r="BJ310" s="273"/>
      <c r="BK310" s="273"/>
      <c r="BL310" s="273"/>
      <c r="BM310" s="273" t="str">
        <f>IF(BD_Soumission!$BI310&gt;0,(BD_Soumission!$BL310-BD_Soumission!$BK310)*24,"")</f>
        <v/>
      </c>
      <c r="BN310" s="125"/>
      <c r="BO310" s="273"/>
      <c r="BP310" s="285"/>
      <c r="BQ310" s="273"/>
      <c r="BR310" s="273"/>
      <c r="BS310" s="273"/>
      <c r="BT310" s="273"/>
      <c r="BU310" s="273"/>
      <c r="BV310" s="125"/>
      <c r="BW310" s="273"/>
      <c r="BX310" s="285"/>
      <c r="BY310" s="273"/>
      <c r="BZ310" s="273"/>
      <c r="CA310" s="273"/>
      <c r="CB310" s="273"/>
      <c r="CC310" s="273"/>
      <c r="CD310" s="125"/>
      <c r="CE310" s="290" t="str">
        <f>IF(BD_Soumission!$BZ310&gt;0,BD_Soumission!$BZ310*BD_Soumission!$CC310*BD_Soumission!$CD310,IF(BD_Soumission!$BY310&gt;0,BD_Soumission!$CC310*BD_Soumission!$CD310,""))</f>
        <v/>
      </c>
      <c r="CF310" s="285"/>
      <c r="CG310" s="273"/>
      <c r="CH310" s="273"/>
      <c r="CI310" s="273"/>
      <c r="CJ310" s="273"/>
      <c r="CK310" s="273"/>
      <c r="CL310" s="125"/>
      <c r="CM310" s="290" t="str">
        <f>IF(BD_Soumission!$CH310&gt;0,BD_Soumission!$CH310*BD_Soumission!$CK310*BD_Soumission!$CL310,IF(BD_Soumission!$CG310&gt;0,BD_Soumission!$CK310*BD_Soumission!$CL310,""))</f>
        <v/>
      </c>
      <c r="CN310" s="285"/>
      <c r="CO310" s="273"/>
      <c r="CP310" s="273"/>
      <c r="CQ310" s="273"/>
      <c r="CR310" s="273"/>
      <c r="CS310" s="273" t="str">
        <f>IF(BD_Soumission!$CO310&gt;0,(BD_Soumission!$CR310-BD_Soumission!$CQ310)*24,"")</f>
        <v/>
      </c>
      <c r="CT310" s="125"/>
      <c r="CU310" s="290">
        <f>IF(BD_Soumission!$CO310&gt;0,IF(BD_Soumission!$CP310&gt;0,BD_Soumission!$CS310*BD_Soumission!$CP310*BD_Soumission!$CT310,BD_Soumission!$CS310*BD_Soumission!$CT310),0)</f>
        <v>0</v>
      </c>
      <c r="CV310" s="285"/>
      <c r="CW310" s="273"/>
      <c r="CX310" s="273"/>
      <c r="CY310" s="273"/>
      <c r="CZ310" s="273"/>
      <c r="DA310" s="273"/>
      <c r="DB310" s="125"/>
      <c r="DC310" s="290" t="str">
        <f>IF(BD_Soumission!$CX310&gt;0,BD_Soumission!$CX310*BD_Soumission!$DA310*BD_Soumission!$DB310,IF(BD_Soumission!$CW310&gt;0,BD_Soumission!$DA310*BD_Soumission!$DB310,""))</f>
        <v/>
      </c>
      <c r="DD310" s="285"/>
      <c r="DE310" s="273"/>
      <c r="DF310" s="273"/>
      <c r="DG310" s="273"/>
      <c r="DH310" s="273"/>
      <c r="DI310" s="273"/>
      <c r="DJ310" s="125"/>
      <c r="DK310" s="290" t="str">
        <f>IF(BD_Soumission!$DF310&gt;0,BD_Soumission!$DF310*BD_Soumission!$DI310*BD_Soumission!$DJ310,IF(BD_Soumission!$DE310&gt;0,BD_Soumission!$DI310*BD_Soumission!$DJ310,""))</f>
        <v/>
      </c>
      <c r="DL310" s="285"/>
      <c r="DM310" s="273"/>
      <c r="DN310" s="273"/>
      <c r="DO310" s="273"/>
      <c r="DP310" s="273"/>
      <c r="DQ310" s="273" t="str">
        <f>IF(BD_Soumission!$DM310&gt;0,(BD_Soumission!$DP310-BD_Soumission!$DO310)*24,"")</f>
        <v/>
      </c>
      <c r="DR310" s="125"/>
      <c r="DS310" s="290" t="str">
        <f>IF(BD_Soumission!$DN310&gt;0,BD_Soumission!$DN310*BD_Soumission!$DQ310*BD_Soumission!$DR310,IF(BD_Soumission!$DM310&gt;0,BD_Soumission!$DQ310*BD_Soumission!$DR310,""))</f>
        <v/>
      </c>
      <c r="DT310" s="285"/>
      <c r="DU310" s="273"/>
      <c r="DV310" s="273"/>
      <c r="DW310" s="273"/>
      <c r="DX310" s="273"/>
      <c r="DY310" s="273"/>
      <c r="DZ310" s="125"/>
      <c r="EA310" s="290">
        <f>IF(BD_Soumission!$DU310&gt;0,IF(BD_Soumission!$DV310&gt;0,BD_Soumission!$DY310*BD_Soumission!$DV310*BD_Soumission!$DZ310,BD_Soumission!$DY310*BD_Soumission!$DZ310),0)</f>
        <v>0</v>
      </c>
      <c r="EB310" s="273"/>
      <c r="EC310" s="273"/>
      <c r="ED310" s="273"/>
      <c r="EE310" s="273"/>
      <c r="EF310" s="273"/>
      <c r="EG310" s="273"/>
      <c r="EH310" s="273"/>
      <c r="EI310" s="290">
        <f>BD_Soumission!$EH310*BD_Soumission!$EG310</f>
        <v>0</v>
      </c>
      <c r="EJ310" s="273"/>
      <c r="EK310" s="273"/>
      <c r="EL310" s="273"/>
      <c r="EM310" s="290">
        <f>BD_Soumission!$EL310*BD_Soumission!$EK310</f>
        <v>0</v>
      </c>
      <c r="EN310" s="273"/>
      <c r="EO310" s="273"/>
      <c r="EP310" s="273"/>
      <c r="EQ310" s="290">
        <f>BD_Soumission!$EP310*BD_Soumission!$EO310</f>
        <v>0</v>
      </c>
      <c r="ER310" s="273"/>
      <c r="ES310" s="273"/>
      <c r="ET310" s="273"/>
      <c r="EU310" s="273"/>
      <c r="EV310" s="273"/>
      <c r="EW310" s="290">
        <f>BD_Soumission!$EU310*0.09975</f>
        <v>0</v>
      </c>
      <c r="EX310" s="273"/>
      <c r="EY310" s="273"/>
      <c r="EZ310" s="273"/>
    </row>
    <row r="311" spans="1:156" ht="18.75">
      <c r="D311" s="75"/>
      <c r="F311" t="e">
        <f>VLOOKUP(BD_Soumission!$C311,Tableau12[],93,FALSE)</f>
        <v>#N/A</v>
      </c>
      <c r="Q311"/>
      <c r="R311" s="30"/>
      <c r="S311" t="e">
        <f>VLOOKUP(BD_Soumission!$C311,Tableau12[],3,FALSE)</f>
        <v>#N/A</v>
      </c>
      <c r="T311" s="75"/>
      <c r="Y311" t="str">
        <f>IF(BD_Soumission!$U311&gt;0,(BD_Soumission!$X311-BD_Soumission!$W311)*24,"")</f>
        <v/>
      </c>
      <c r="Z311" s="264"/>
      <c r="AB311" s="75"/>
      <c r="AH311" s="125"/>
      <c r="AJ311" s="75"/>
      <c r="AP311" s="125"/>
      <c r="AR311" s="75"/>
      <c r="AX311" s="125"/>
      <c r="AY311" s="122" t="str">
        <f>IF(BD_Soumission!$AT311&gt;0,BD_Soumission!$AT311*BD_Soumission!$AW311*BD_Soumission!$AX311,IF(BD_Soumission!$AS311&gt;0,BD_Soumission!$AW311*BD_Soumission!$AX311,""))</f>
        <v/>
      </c>
      <c r="AZ311" s="75"/>
      <c r="BF311" s="125"/>
      <c r="BH311" s="75"/>
      <c r="BM311" t="str">
        <f>IF(BD_Soumission!$BI311&gt;0,(BD_Soumission!$BL311-BD_Soumission!$BK311)*24,"")</f>
        <v/>
      </c>
      <c r="BN311" s="125"/>
      <c r="BP311" s="75"/>
      <c r="BV311" s="125"/>
      <c r="BX311" s="75"/>
      <c r="CD311" s="125"/>
      <c r="CE311" s="122" t="str">
        <f>IF(BD_Soumission!$BZ311&gt;0,BD_Soumission!$BZ311*BD_Soumission!$CC311*BD_Soumission!$CD311,IF(BD_Soumission!$BY311&gt;0,BD_Soumission!$CC311*BD_Soumission!$CD311,""))</f>
        <v/>
      </c>
      <c r="CF311" s="75"/>
      <c r="CL311" s="125"/>
      <c r="CM311" s="122" t="str">
        <f>IF(BD_Soumission!$CH311&gt;0,BD_Soumission!$CH311*BD_Soumission!$CK311*BD_Soumission!$CL311,IF(BD_Soumission!$CG311&gt;0,BD_Soumission!$CK311*BD_Soumission!$CL311,""))</f>
        <v/>
      </c>
      <c r="CN311" s="75"/>
      <c r="CS311" t="str">
        <f>IF(BD_Soumission!$CO311&gt;0,(BD_Soumission!$CR311-BD_Soumission!$CQ311)*24,"")</f>
        <v/>
      </c>
      <c r="CT311" s="125"/>
      <c r="CU311" s="122">
        <f>IF(BD_Soumission!$CO311&gt;0,IF(BD_Soumission!$CP311&gt;0,BD_Soumission!$CS311*BD_Soumission!$CP311*BD_Soumission!$CT311,BD_Soumission!$CS311*BD_Soumission!$CT311),0)</f>
        <v>0</v>
      </c>
      <c r="CV311" s="75"/>
      <c r="DB311" s="125"/>
      <c r="DC311" s="122" t="str">
        <f>IF(BD_Soumission!$CX311&gt;0,BD_Soumission!$CX311*BD_Soumission!$DA311*BD_Soumission!$DB311,IF(BD_Soumission!$CW311&gt;0,BD_Soumission!$DA311*BD_Soumission!$DB311,""))</f>
        <v/>
      </c>
      <c r="DD311" s="75"/>
      <c r="DJ311" s="125"/>
      <c r="DK311" s="122" t="str">
        <f>IF(BD_Soumission!$DF311&gt;0,BD_Soumission!$DF311*BD_Soumission!$DI311*BD_Soumission!$DJ311,IF(BD_Soumission!$DE311&gt;0,BD_Soumission!$DI311*BD_Soumission!$DJ311,""))</f>
        <v/>
      </c>
      <c r="DL311" s="75"/>
      <c r="DQ311" t="str">
        <f>IF(BD_Soumission!$DM311&gt;0,(BD_Soumission!$DP311-BD_Soumission!$DO311)*24,"")</f>
        <v/>
      </c>
      <c r="DR311" s="125"/>
      <c r="DS311" s="122" t="str">
        <f>IF(BD_Soumission!$DN311&gt;0,BD_Soumission!$DN311*BD_Soumission!$DQ311*BD_Soumission!$DR311,IF(BD_Soumission!$DM311&gt;0,BD_Soumission!$DQ311*BD_Soumission!$DR311,""))</f>
        <v/>
      </c>
      <c r="DT311" s="75"/>
      <c r="DZ311" s="125"/>
      <c r="EA311" s="122">
        <f>IF(BD_Soumission!$DU311&gt;0,IF(BD_Soumission!$DV311&gt;0,BD_Soumission!$DY311*BD_Soumission!$DV311*BD_Soumission!$DZ311,BD_Soumission!$DY311*BD_Soumission!$DZ311),0)</f>
        <v>0</v>
      </c>
      <c r="EI311" s="122">
        <f>BD_Soumission!$EH311*BD_Soumission!$EG311</f>
        <v>0</v>
      </c>
      <c r="EM311" s="122">
        <f>BD_Soumission!$EL311*BD_Soumission!$EK311</f>
        <v>0</v>
      </c>
      <c r="EQ311" s="122">
        <f>BD_Soumission!$EP311*BD_Soumission!$EO311</f>
        <v>0</v>
      </c>
      <c r="EW311" s="122">
        <f>BD_Soumission!$EU311*0.09975</f>
        <v>0</v>
      </c>
    </row>
    <row r="312" spans="1:156" ht="18.75">
      <c r="A312" s="273"/>
      <c r="B312" s="273"/>
      <c r="C312" s="273"/>
      <c r="D312" s="285"/>
      <c r="E312" s="273"/>
      <c r="F312" s="273" t="e">
        <f>VLOOKUP(BD_Soumission!$C312,Tableau12[],93,FALSE)</f>
        <v>#N/A</v>
      </c>
      <c r="G312" s="273"/>
      <c r="H312" s="273"/>
      <c r="I312" s="273"/>
      <c r="J312" s="273"/>
      <c r="K312" s="273"/>
      <c r="L312" s="273"/>
      <c r="M312" s="273"/>
      <c r="N312" s="273"/>
      <c r="O312" s="273"/>
      <c r="P312" s="273"/>
      <c r="Q312" s="273"/>
      <c r="R312" s="286"/>
      <c r="S312" s="273" t="e">
        <f>VLOOKUP(BD_Soumission!$C312,Tableau12[],3,FALSE)</f>
        <v>#N/A</v>
      </c>
      <c r="T312" s="285"/>
      <c r="U312" s="273"/>
      <c r="V312" s="273"/>
      <c r="W312" s="273"/>
      <c r="X312" s="273"/>
      <c r="Y312" s="273" t="str">
        <f>IF(BD_Soumission!$U312&gt;0,(BD_Soumission!$X312-BD_Soumission!$W312)*24,"")</f>
        <v/>
      </c>
      <c r="Z312" s="264"/>
      <c r="AA312" s="273"/>
      <c r="AB312" s="285"/>
      <c r="AC312" s="273"/>
      <c r="AD312" s="273"/>
      <c r="AE312" s="273"/>
      <c r="AF312" s="273"/>
      <c r="AG312" s="273"/>
      <c r="AH312" s="125"/>
      <c r="AI312" s="273"/>
      <c r="AJ312" s="285"/>
      <c r="AK312" s="273"/>
      <c r="AL312" s="273"/>
      <c r="AM312" s="273"/>
      <c r="AN312" s="273"/>
      <c r="AO312" s="273"/>
      <c r="AP312" s="125"/>
      <c r="AQ312" s="273"/>
      <c r="AR312" s="285"/>
      <c r="AS312" s="273"/>
      <c r="AT312" s="273"/>
      <c r="AU312" s="273"/>
      <c r="AV312" s="273"/>
      <c r="AW312" s="273"/>
      <c r="AX312" s="125"/>
      <c r="AY312" s="273"/>
      <c r="AZ312" s="285"/>
      <c r="BA312" s="273"/>
      <c r="BB312" s="273"/>
      <c r="BC312" s="273"/>
      <c r="BD312" s="273"/>
      <c r="BE312" s="273"/>
      <c r="BF312" s="125"/>
      <c r="BG312" s="273"/>
      <c r="BH312" s="285"/>
      <c r="BI312" s="273"/>
      <c r="BJ312" s="273"/>
      <c r="BK312" s="273"/>
      <c r="BL312" s="273"/>
      <c r="BM312" s="273" t="str">
        <f>IF(BD_Soumission!$BI312&gt;0,(BD_Soumission!$BL312-BD_Soumission!$BK312)*24,"")</f>
        <v/>
      </c>
      <c r="BN312" s="125"/>
      <c r="BO312" s="273"/>
      <c r="BP312" s="285"/>
      <c r="BQ312" s="273"/>
      <c r="BR312" s="273"/>
      <c r="BS312" s="273"/>
      <c r="BT312" s="273"/>
      <c r="BU312" s="273"/>
      <c r="BV312" s="125"/>
      <c r="BW312" s="273"/>
      <c r="BX312" s="285"/>
      <c r="BY312" s="273"/>
      <c r="BZ312" s="273"/>
      <c r="CA312" s="273"/>
      <c r="CB312" s="273"/>
      <c r="CC312" s="273"/>
      <c r="CD312" s="125"/>
      <c r="CE312" s="290" t="str">
        <f>IF(BD_Soumission!$BZ312&gt;0,BD_Soumission!$BZ312*BD_Soumission!$CC312*BD_Soumission!$CD312,IF(BD_Soumission!$BY312&gt;0,BD_Soumission!$CC312*BD_Soumission!$CD312,""))</f>
        <v/>
      </c>
      <c r="CF312" s="285"/>
      <c r="CG312" s="273"/>
      <c r="CH312" s="273"/>
      <c r="CI312" s="273"/>
      <c r="CJ312" s="273"/>
      <c r="CK312" s="273"/>
      <c r="CL312" s="125"/>
      <c r="CM312" s="290" t="str">
        <f>IF(BD_Soumission!$CH312&gt;0,BD_Soumission!$CH312*BD_Soumission!$CK312*BD_Soumission!$CL312,IF(BD_Soumission!$CG312&gt;0,BD_Soumission!$CK312*BD_Soumission!$CL312,""))</f>
        <v/>
      </c>
      <c r="CN312" s="285"/>
      <c r="CO312" s="273"/>
      <c r="CP312" s="273"/>
      <c r="CQ312" s="273"/>
      <c r="CR312" s="273"/>
      <c r="CS312" s="273" t="str">
        <f>IF(BD_Soumission!$CO312&gt;0,(BD_Soumission!$CR312-BD_Soumission!$CQ312)*24,"")</f>
        <v/>
      </c>
      <c r="CT312" s="125"/>
      <c r="CU312" s="290">
        <f>IF(BD_Soumission!$CO312&gt;0,IF(BD_Soumission!$CP312&gt;0,BD_Soumission!$CS312*BD_Soumission!$CP312*BD_Soumission!$CT312,BD_Soumission!$CS312*BD_Soumission!$CT312),0)</f>
        <v>0</v>
      </c>
      <c r="CV312" s="285"/>
      <c r="CW312" s="273"/>
      <c r="CX312" s="273"/>
      <c r="CY312" s="273"/>
      <c r="CZ312" s="273"/>
      <c r="DA312" s="273"/>
      <c r="DB312" s="125"/>
      <c r="DC312" s="290" t="str">
        <f>IF(BD_Soumission!$CX312&gt;0,BD_Soumission!$CX312*BD_Soumission!$DA312*BD_Soumission!$DB312,IF(BD_Soumission!$CW312&gt;0,BD_Soumission!$DA312*BD_Soumission!$DB312,""))</f>
        <v/>
      </c>
      <c r="DD312" s="285"/>
      <c r="DE312" s="273"/>
      <c r="DF312" s="273"/>
      <c r="DG312" s="273"/>
      <c r="DH312" s="273"/>
      <c r="DI312" s="273"/>
      <c r="DJ312" s="125"/>
      <c r="DK312" s="290" t="str">
        <f>IF(BD_Soumission!$DF312&gt;0,BD_Soumission!$DF312*BD_Soumission!$DI312*BD_Soumission!$DJ312,IF(BD_Soumission!$DE312&gt;0,BD_Soumission!$DI312*BD_Soumission!$DJ312,""))</f>
        <v/>
      </c>
      <c r="DL312" s="285"/>
      <c r="DM312" s="273"/>
      <c r="DN312" s="273"/>
      <c r="DO312" s="273"/>
      <c r="DP312" s="273"/>
      <c r="DQ312" s="273" t="str">
        <f>IF(BD_Soumission!$DM312&gt;0,(BD_Soumission!$DP312-BD_Soumission!$DO312)*24,"")</f>
        <v/>
      </c>
      <c r="DR312" s="125"/>
      <c r="DS312" s="290" t="str">
        <f>IF(BD_Soumission!$DN312&gt;0,BD_Soumission!$DN312*BD_Soumission!$DQ312*BD_Soumission!$DR312,IF(BD_Soumission!$DM312&gt;0,BD_Soumission!$DQ312*BD_Soumission!$DR312,""))</f>
        <v/>
      </c>
      <c r="DT312" s="285"/>
      <c r="DU312" s="273"/>
      <c r="DV312" s="273"/>
      <c r="DW312" s="273"/>
      <c r="DX312" s="273"/>
      <c r="DY312" s="273"/>
      <c r="DZ312" s="125"/>
      <c r="EA312" s="290">
        <f>IF(BD_Soumission!$DU312&gt;0,IF(BD_Soumission!$DV312&gt;0,BD_Soumission!$DY312*BD_Soumission!$DV312*BD_Soumission!$DZ312,BD_Soumission!$DY312*BD_Soumission!$DZ312),0)</f>
        <v>0</v>
      </c>
      <c r="EB312" s="273"/>
      <c r="EC312" s="273"/>
      <c r="ED312" s="273"/>
      <c r="EE312" s="273"/>
      <c r="EF312" s="273"/>
      <c r="EG312" s="273"/>
      <c r="EH312" s="273"/>
      <c r="EI312" s="290">
        <f>BD_Soumission!$EH312*BD_Soumission!$EG312</f>
        <v>0</v>
      </c>
      <c r="EJ312" s="273"/>
      <c r="EK312" s="273"/>
      <c r="EL312" s="273"/>
      <c r="EM312" s="290">
        <f>BD_Soumission!$EL312*BD_Soumission!$EK312</f>
        <v>0</v>
      </c>
      <c r="EN312" s="273"/>
      <c r="EO312" s="273"/>
      <c r="EP312" s="273"/>
      <c r="EQ312" s="290">
        <f>BD_Soumission!$EP312*BD_Soumission!$EO312</f>
        <v>0</v>
      </c>
      <c r="ER312" s="273"/>
      <c r="ES312" s="273"/>
      <c r="ET312" s="273"/>
      <c r="EU312" s="273"/>
      <c r="EV312" s="273"/>
      <c r="EW312" s="290">
        <f>BD_Soumission!$EU312*0.09975</f>
        <v>0</v>
      </c>
      <c r="EX312" s="273"/>
      <c r="EY312" s="273"/>
      <c r="EZ312" s="273"/>
    </row>
    <row r="313" spans="1:156" ht="18.75">
      <c r="D313" s="75"/>
      <c r="F313" t="e">
        <f>VLOOKUP(BD_Soumission!$C313,Tableau12[],93,FALSE)</f>
        <v>#N/A</v>
      </c>
      <c r="Q313"/>
      <c r="R313" s="30"/>
      <c r="S313" t="e">
        <f>VLOOKUP(BD_Soumission!$C313,Tableau12[],3,FALSE)</f>
        <v>#N/A</v>
      </c>
      <c r="T313" s="75"/>
      <c r="Y313" t="str">
        <f>IF(BD_Soumission!$U313&gt;0,(BD_Soumission!$X313-BD_Soumission!$W313)*24,"")</f>
        <v/>
      </c>
      <c r="Z313" s="264"/>
      <c r="AB313" s="75"/>
      <c r="AH313" s="125"/>
      <c r="AJ313" s="75"/>
      <c r="AP313" s="125"/>
      <c r="AR313" s="75"/>
      <c r="AX313" s="125"/>
      <c r="AZ313" s="75"/>
      <c r="BF313" s="125"/>
      <c r="BH313" s="75"/>
      <c r="BM313" t="str">
        <f>IF(BD_Soumission!$BI313&gt;0,(BD_Soumission!$BL313-BD_Soumission!$BK313)*24,"")</f>
        <v/>
      </c>
      <c r="BN313" s="125"/>
      <c r="BP313" s="75"/>
      <c r="BV313" s="125"/>
      <c r="BX313" s="75"/>
      <c r="CD313" s="125"/>
      <c r="CE313" s="122" t="str">
        <f>IF(BD_Soumission!$BZ313&gt;0,BD_Soumission!$BZ313*BD_Soumission!$CC313*BD_Soumission!$CD313,IF(BD_Soumission!$BY313&gt;0,BD_Soumission!$CC313*BD_Soumission!$CD313,""))</f>
        <v/>
      </c>
      <c r="CF313" s="75"/>
      <c r="CL313" s="125"/>
      <c r="CM313" s="122" t="str">
        <f>IF(BD_Soumission!$CH313&gt;0,BD_Soumission!$CH313*BD_Soumission!$CK313*BD_Soumission!$CL313,IF(BD_Soumission!$CG313&gt;0,BD_Soumission!$CK313*BD_Soumission!$CL313,""))</f>
        <v/>
      </c>
      <c r="CN313" s="75"/>
      <c r="CS313" t="str">
        <f>IF(BD_Soumission!$CO313&gt;0,(BD_Soumission!$CR313-BD_Soumission!$CQ313)*24,"")</f>
        <v/>
      </c>
      <c r="CT313" s="125"/>
      <c r="CU313" s="122">
        <f>IF(BD_Soumission!$CO313&gt;0,IF(BD_Soumission!$CP313&gt;0,BD_Soumission!$CS313*BD_Soumission!$CP313*BD_Soumission!$CT313,BD_Soumission!$CS313*BD_Soumission!$CT313),0)</f>
        <v>0</v>
      </c>
      <c r="CV313" s="75"/>
      <c r="DB313" s="125"/>
      <c r="DC313" s="122" t="str">
        <f>IF(BD_Soumission!$CX313&gt;0,BD_Soumission!$CX313*BD_Soumission!$DA313*BD_Soumission!$DB313,IF(BD_Soumission!$CW313&gt;0,BD_Soumission!$DA313*BD_Soumission!$DB313,""))</f>
        <v/>
      </c>
      <c r="DD313" s="75"/>
      <c r="DJ313" s="125"/>
      <c r="DK313" s="122" t="str">
        <f>IF(BD_Soumission!$DF313&gt;0,BD_Soumission!$DF313*BD_Soumission!$DI313*BD_Soumission!$DJ313,IF(BD_Soumission!$DE313&gt;0,BD_Soumission!$DI313*BD_Soumission!$DJ313,""))</f>
        <v/>
      </c>
      <c r="DL313" s="75"/>
      <c r="DR313" s="125"/>
      <c r="DS313" s="122" t="str">
        <f>IF(BD_Soumission!$DN313&gt;0,BD_Soumission!$DN313*BD_Soumission!$DQ313*BD_Soumission!$DR313,IF(BD_Soumission!$DM313&gt;0,BD_Soumission!$DQ313*BD_Soumission!$DR313,""))</f>
        <v/>
      </c>
      <c r="DT313" s="75"/>
      <c r="DZ313" s="125"/>
      <c r="EA313" s="122">
        <f>IF(BD_Soumission!$DU313&gt;0,IF(BD_Soumission!$DV313&gt;0,BD_Soumission!$DY313*BD_Soumission!$DV313*BD_Soumission!$DZ313,BD_Soumission!$DY313*BD_Soumission!$DZ313),0)</f>
        <v>0</v>
      </c>
      <c r="EI313" s="122">
        <f>BD_Soumission!$EH313*BD_Soumission!$EG313</f>
        <v>0</v>
      </c>
      <c r="EM313" s="122">
        <f>BD_Soumission!$EL313*BD_Soumission!$EK313</f>
        <v>0</v>
      </c>
      <c r="EQ313" s="122">
        <f>BD_Soumission!$EP313*BD_Soumission!$EO313</f>
        <v>0</v>
      </c>
      <c r="EW313" s="122">
        <f>BD_Soumission!$EU313*0.09975</f>
        <v>0</v>
      </c>
    </row>
    <row r="314" spans="1:156" ht="18.75">
      <c r="A314" s="273"/>
      <c r="B314" s="273"/>
      <c r="C314" s="273"/>
      <c r="D314" s="285"/>
      <c r="E314" s="273"/>
      <c r="F314" s="273" t="e">
        <f>VLOOKUP(BD_Soumission!$C314,Tableau12[],93,FALSE)</f>
        <v>#N/A</v>
      </c>
      <c r="G314" s="273"/>
      <c r="H314" s="273"/>
      <c r="I314" s="273"/>
      <c r="J314" s="273"/>
      <c r="K314" s="273"/>
      <c r="L314" s="273"/>
      <c r="M314" s="273"/>
      <c r="N314" s="273"/>
      <c r="O314" s="273"/>
      <c r="P314" s="273"/>
      <c r="Q314" s="273"/>
      <c r="R314" s="286"/>
      <c r="S314" s="273" t="e">
        <f>VLOOKUP(BD_Soumission!$C314,Tableau12[],3,FALSE)</f>
        <v>#N/A</v>
      </c>
      <c r="T314" s="285"/>
      <c r="U314" s="273"/>
      <c r="V314" s="273"/>
      <c r="W314" s="273"/>
      <c r="X314" s="273"/>
      <c r="Y314" s="273" t="str">
        <f>IF(BD_Soumission!$U314&gt;0,(BD_Soumission!$X314-BD_Soumission!$W314)*24,"")</f>
        <v/>
      </c>
      <c r="Z314" s="264"/>
      <c r="AA314" s="273"/>
      <c r="AB314" s="285"/>
      <c r="AC314" s="273"/>
      <c r="AD314" s="273"/>
      <c r="AE314" s="273"/>
      <c r="AF314" s="273"/>
      <c r="AG314" s="273"/>
      <c r="AH314" s="125"/>
      <c r="AI314" s="273"/>
      <c r="AJ314" s="285"/>
      <c r="AK314" s="273"/>
      <c r="AL314" s="273"/>
      <c r="AM314" s="273"/>
      <c r="AN314" s="273"/>
      <c r="AO314" s="273"/>
      <c r="AP314" s="125"/>
      <c r="AQ314" s="273"/>
      <c r="AR314" s="285"/>
      <c r="AS314" s="273"/>
      <c r="AT314" s="273"/>
      <c r="AU314" s="273"/>
      <c r="AV314" s="273"/>
      <c r="AW314" s="273"/>
      <c r="AX314" s="125"/>
      <c r="AY314" s="273"/>
      <c r="AZ314" s="285"/>
      <c r="BA314" s="273"/>
      <c r="BB314" s="273"/>
      <c r="BC314" s="273"/>
      <c r="BD314" s="273"/>
      <c r="BE314" s="273"/>
      <c r="BF314" s="125"/>
      <c r="BG314" s="273"/>
      <c r="BH314" s="285"/>
      <c r="BI314" s="273"/>
      <c r="BJ314" s="273"/>
      <c r="BK314" s="273"/>
      <c r="BL314" s="273"/>
      <c r="BM314" s="273" t="str">
        <f>IF(BD_Soumission!$BI314&gt;0,(BD_Soumission!$BL314-BD_Soumission!$BK314)*24,"")</f>
        <v/>
      </c>
      <c r="BN314" s="125"/>
      <c r="BO314" s="273"/>
      <c r="BP314" s="285"/>
      <c r="BQ314" s="273"/>
      <c r="BR314" s="273"/>
      <c r="BS314" s="273"/>
      <c r="BT314" s="273"/>
      <c r="BU314" s="273"/>
      <c r="BV314" s="125"/>
      <c r="BW314" s="273"/>
      <c r="BX314" s="285"/>
      <c r="BY314" s="273"/>
      <c r="BZ314" s="273"/>
      <c r="CA314" s="273"/>
      <c r="CB314" s="273"/>
      <c r="CC314" s="273"/>
      <c r="CD314" s="125"/>
      <c r="CE314" s="290" t="str">
        <f>IF(BD_Soumission!$BZ314&gt;0,BD_Soumission!$BZ314*BD_Soumission!$CC314*BD_Soumission!$CD314,IF(BD_Soumission!$BY314&gt;0,BD_Soumission!$CC314*BD_Soumission!$CD314,""))</f>
        <v/>
      </c>
      <c r="CF314" s="285"/>
      <c r="CG314" s="273"/>
      <c r="CH314" s="273"/>
      <c r="CI314" s="273"/>
      <c r="CJ314" s="273"/>
      <c r="CK314" s="273"/>
      <c r="CL314" s="125"/>
      <c r="CM314" s="290" t="str">
        <f>IF(BD_Soumission!$CH314&gt;0,BD_Soumission!$CH314*BD_Soumission!$CK314*BD_Soumission!$CL314,IF(BD_Soumission!$CG314&gt;0,BD_Soumission!$CK314*BD_Soumission!$CL314,""))</f>
        <v/>
      </c>
      <c r="CN314" s="285"/>
      <c r="CO314" s="273"/>
      <c r="CP314" s="273"/>
      <c r="CQ314" s="273"/>
      <c r="CR314" s="273"/>
      <c r="CS314" s="273" t="str">
        <f>IF(BD_Soumission!$CO314&gt;0,(BD_Soumission!$CR314-BD_Soumission!$CQ314)*24,"")</f>
        <v/>
      </c>
      <c r="CT314" s="125"/>
      <c r="CU314" s="290">
        <f>IF(BD_Soumission!$CO314&gt;0,IF(BD_Soumission!$CP314&gt;0,BD_Soumission!$CS314*BD_Soumission!$CP314*BD_Soumission!$CT314,BD_Soumission!$CS314*BD_Soumission!$CT314),0)</f>
        <v>0</v>
      </c>
      <c r="CV314" s="285"/>
      <c r="CW314" s="273"/>
      <c r="CX314" s="273"/>
      <c r="CY314" s="273"/>
      <c r="CZ314" s="273"/>
      <c r="DA314" s="273"/>
      <c r="DB314" s="125"/>
      <c r="DC314" s="290" t="str">
        <f>IF(BD_Soumission!$CX314&gt;0,BD_Soumission!$CX314*BD_Soumission!$DA314*BD_Soumission!$DB314,IF(BD_Soumission!$CW314&gt;0,BD_Soumission!$DA314*BD_Soumission!$DB314,""))</f>
        <v/>
      </c>
      <c r="DD314" s="285"/>
      <c r="DE314" s="273"/>
      <c r="DF314" s="273"/>
      <c r="DG314" s="273"/>
      <c r="DH314" s="273"/>
      <c r="DI314" s="273"/>
      <c r="DJ314" s="125"/>
      <c r="DK314" s="290" t="str">
        <f>IF(BD_Soumission!$DF314&gt;0,BD_Soumission!$DF314*BD_Soumission!$DI314*BD_Soumission!$DJ314,IF(BD_Soumission!$DE314&gt;0,BD_Soumission!$DI314*BD_Soumission!$DJ314,""))</f>
        <v/>
      </c>
      <c r="DL314" s="285"/>
      <c r="DM314" s="273"/>
      <c r="DN314" s="273"/>
      <c r="DO314" s="273"/>
      <c r="DP314" s="273"/>
      <c r="DQ314" s="273"/>
      <c r="DR314" s="125"/>
      <c r="DS314" s="290" t="str">
        <f>IF(BD_Soumission!$DN314&gt;0,BD_Soumission!$DN314*BD_Soumission!$DQ314*BD_Soumission!$DR314,IF(BD_Soumission!$DM314&gt;0,BD_Soumission!$DQ314*BD_Soumission!$DR314,""))</f>
        <v/>
      </c>
      <c r="DT314" s="285"/>
      <c r="DU314" s="273"/>
      <c r="DV314" s="273"/>
      <c r="DW314" s="273"/>
      <c r="DX314" s="273"/>
      <c r="DY314" s="273"/>
      <c r="DZ314" s="125"/>
      <c r="EA314" s="290">
        <f>IF(BD_Soumission!$DU314&gt;0,IF(BD_Soumission!$DV314&gt;0,BD_Soumission!$DY314*BD_Soumission!$DV314*BD_Soumission!$DZ314,BD_Soumission!$DY314*BD_Soumission!$DZ314),0)</f>
        <v>0</v>
      </c>
      <c r="EB314" s="273"/>
      <c r="EC314" s="273"/>
      <c r="ED314" s="273"/>
      <c r="EE314" s="273"/>
      <c r="EF314" s="273"/>
      <c r="EG314" s="273"/>
      <c r="EH314" s="273"/>
      <c r="EI314" s="290">
        <f>BD_Soumission!$EH314*BD_Soumission!$EG314</f>
        <v>0</v>
      </c>
      <c r="EJ314" s="273"/>
      <c r="EK314" s="273"/>
      <c r="EL314" s="273"/>
      <c r="EM314" s="290">
        <f>BD_Soumission!$EL314*BD_Soumission!$EK314</f>
        <v>0</v>
      </c>
      <c r="EN314" s="273"/>
      <c r="EO314" s="273"/>
      <c r="EP314" s="273"/>
      <c r="EQ314" s="290">
        <f>BD_Soumission!$EP314*BD_Soumission!$EO314</f>
        <v>0</v>
      </c>
      <c r="ER314" s="273"/>
      <c r="ES314" s="273"/>
      <c r="ET314" s="273"/>
      <c r="EU314" s="273"/>
      <c r="EV314" s="273"/>
      <c r="EW314" s="290">
        <f>BD_Soumission!$EU314*0.09975</f>
        <v>0</v>
      </c>
      <c r="EX314" s="273"/>
      <c r="EY314" s="273"/>
      <c r="EZ314" s="273"/>
    </row>
    <row r="315" spans="1:156" ht="18.75">
      <c r="D315" s="75"/>
      <c r="F315" t="e">
        <f>VLOOKUP(BD_Soumission!$C315,Tableau12[],93,FALSE)</f>
        <v>#N/A</v>
      </c>
      <c r="Q315"/>
      <c r="R315" s="30"/>
      <c r="S315" t="e">
        <f>VLOOKUP(BD_Soumission!$C315,Tableau12[],3,FALSE)</f>
        <v>#N/A</v>
      </c>
      <c r="T315" s="75"/>
      <c r="Z315" s="264"/>
      <c r="AB315" s="75"/>
      <c r="AH315" s="125"/>
      <c r="AJ315" s="75"/>
      <c r="AP315" s="125"/>
      <c r="AR315" s="75"/>
      <c r="AX315" s="125"/>
      <c r="AZ315" s="75"/>
      <c r="BF315" s="125"/>
      <c r="BH315" s="75"/>
      <c r="BM315" t="str">
        <f>IF(BD_Soumission!$BI315&gt;0,(BD_Soumission!$BL315-BD_Soumission!$BK315)*24,"")</f>
        <v/>
      </c>
      <c r="BN315" s="125"/>
      <c r="BP315" s="75"/>
      <c r="BV315" s="125"/>
      <c r="BX315" s="75"/>
      <c r="CD315" s="125"/>
      <c r="CE315" s="122" t="str">
        <f>IF(BD_Soumission!$BZ315&gt;0,BD_Soumission!$BZ315*BD_Soumission!$CC315*BD_Soumission!$CD315,IF(BD_Soumission!$BY315&gt;0,BD_Soumission!$CC315*BD_Soumission!$CD315,""))</f>
        <v/>
      </c>
      <c r="CF315" s="75"/>
      <c r="CL315" s="125"/>
      <c r="CM315" s="122" t="str">
        <f>IF(BD_Soumission!$CH315&gt;0,BD_Soumission!$CH315*BD_Soumission!$CK315*BD_Soumission!$CL315,IF(BD_Soumission!$CG315&gt;0,BD_Soumission!$CK315*BD_Soumission!$CL315,""))</f>
        <v/>
      </c>
      <c r="CN315" s="75"/>
      <c r="CS315" t="str">
        <f>IF(BD_Soumission!$CO315&gt;0,(BD_Soumission!$CR315-BD_Soumission!$CQ315)*24,"")</f>
        <v/>
      </c>
      <c r="CT315" s="125"/>
      <c r="CU315" s="122">
        <f>IF(BD_Soumission!$CO315&gt;0,IF(BD_Soumission!$CP315&gt;0,BD_Soumission!$CS315*BD_Soumission!$CP315*BD_Soumission!$CT315,BD_Soumission!$CS315*BD_Soumission!$CT315),0)</f>
        <v>0</v>
      </c>
      <c r="CV315" s="75"/>
      <c r="DB315" s="125"/>
      <c r="DC315" s="122" t="str">
        <f>IF(BD_Soumission!$CX315&gt;0,BD_Soumission!$CX315*BD_Soumission!$DA315*BD_Soumission!$DB315,IF(BD_Soumission!$CW315&gt;0,BD_Soumission!$DA315*BD_Soumission!$DB315,""))</f>
        <v/>
      </c>
      <c r="DD315" s="75"/>
      <c r="DJ315" s="125"/>
      <c r="DK315" s="122" t="str">
        <f>IF(BD_Soumission!$DF315&gt;0,BD_Soumission!$DF315*BD_Soumission!$DI315*BD_Soumission!$DJ315,IF(BD_Soumission!$DE315&gt;0,BD_Soumission!$DI315*BD_Soumission!$DJ315,""))</f>
        <v/>
      </c>
      <c r="DL315" s="75"/>
      <c r="DR315" s="125"/>
      <c r="DS315" s="122" t="str">
        <f>IF(BD_Soumission!$DN315&gt;0,BD_Soumission!$DN315*BD_Soumission!$DQ315*BD_Soumission!$DR315,IF(BD_Soumission!$DM315&gt;0,BD_Soumission!$DQ315*BD_Soumission!$DR315,""))</f>
        <v/>
      </c>
      <c r="DT315" s="75"/>
      <c r="DZ315" s="125"/>
      <c r="EA315" s="122">
        <f>IF(BD_Soumission!$DU315&gt;0,IF(BD_Soumission!$DV315&gt;0,BD_Soumission!$DY315*BD_Soumission!$DV315*BD_Soumission!$DZ315,BD_Soumission!$DY315*BD_Soumission!$DZ315),0)</f>
        <v>0</v>
      </c>
      <c r="EI315" s="122">
        <f>BD_Soumission!$EH315*BD_Soumission!$EG315</f>
        <v>0</v>
      </c>
      <c r="EM315" s="122">
        <f>BD_Soumission!$EL315*BD_Soumission!$EK315</f>
        <v>0</v>
      </c>
      <c r="EQ315" s="122">
        <f>BD_Soumission!$EP315*BD_Soumission!$EO315</f>
        <v>0</v>
      </c>
      <c r="EW315" s="122">
        <f>BD_Soumission!$EU315*0.09975</f>
        <v>0</v>
      </c>
    </row>
    <row r="316" spans="1:156" ht="18.75">
      <c r="A316" s="273"/>
      <c r="B316" s="273"/>
      <c r="C316" s="273"/>
      <c r="D316" s="285"/>
      <c r="E316" s="273"/>
      <c r="F316" s="273" t="e">
        <f>VLOOKUP(BD_Soumission!$C316,Tableau12[],93,FALSE)</f>
        <v>#N/A</v>
      </c>
      <c r="G316" s="273"/>
      <c r="H316" s="273"/>
      <c r="I316" s="273"/>
      <c r="J316" s="273"/>
      <c r="K316" s="273"/>
      <c r="L316" s="273"/>
      <c r="M316" s="273"/>
      <c r="N316" s="273"/>
      <c r="O316" s="273"/>
      <c r="P316" s="273"/>
      <c r="Q316" s="273"/>
      <c r="R316" s="286"/>
      <c r="S316" s="273" t="e">
        <f>VLOOKUP(BD_Soumission!$C316,Tableau12[],3,FALSE)</f>
        <v>#N/A</v>
      </c>
      <c r="T316" s="285"/>
      <c r="U316" s="273"/>
      <c r="V316" s="273"/>
      <c r="W316" s="273"/>
      <c r="X316" s="273"/>
      <c r="Y316" s="273"/>
      <c r="Z316" s="264"/>
      <c r="AA316" s="273"/>
      <c r="AB316" s="285"/>
      <c r="AC316" s="273"/>
      <c r="AD316" s="273"/>
      <c r="AE316" s="273"/>
      <c r="AF316" s="273"/>
      <c r="AG316" s="273"/>
      <c r="AH316" s="125"/>
      <c r="AI316" s="273"/>
      <c r="AJ316" s="285"/>
      <c r="AK316" s="273"/>
      <c r="AL316" s="273"/>
      <c r="AM316" s="273"/>
      <c r="AN316" s="273"/>
      <c r="AO316" s="273"/>
      <c r="AP316" s="125"/>
      <c r="AQ316" s="273"/>
      <c r="AR316" s="285"/>
      <c r="AS316" s="273"/>
      <c r="AT316" s="273"/>
      <c r="AU316" s="273"/>
      <c r="AV316" s="273"/>
      <c r="AW316" s="273"/>
      <c r="AX316" s="125"/>
      <c r="AY316" s="273"/>
      <c r="AZ316" s="285"/>
      <c r="BA316" s="273"/>
      <c r="BB316" s="273"/>
      <c r="BC316" s="273"/>
      <c r="BD316" s="273"/>
      <c r="BE316" s="273"/>
      <c r="BF316" s="125"/>
      <c r="BG316" s="273"/>
      <c r="BH316" s="285"/>
      <c r="BI316" s="273"/>
      <c r="BJ316" s="273"/>
      <c r="BK316" s="273"/>
      <c r="BL316" s="273"/>
      <c r="BM316" s="273" t="str">
        <f>IF(BD_Soumission!$BI316&gt;0,(BD_Soumission!$BL316-BD_Soumission!$BK316)*24,"")</f>
        <v/>
      </c>
      <c r="BN316" s="125"/>
      <c r="BO316" s="273"/>
      <c r="BP316" s="285"/>
      <c r="BQ316" s="273"/>
      <c r="BR316" s="273"/>
      <c r="BS316" s="273"/>
      <c r="BT316" s="273"/>
      <c r="BU316" s="273"/>
      <c r="BV316" s="125"/>
      <c r="BW316" s="273"/>
      <c r="BX316" s="285"/>
      <c r="BY316" s="273"/>
      <c r="BZ316" s="273"/>
      <c r="CA316" s="273"/>
      <c r="CB316" s="273"/>
      <c r="CC316" s="273"/>
      <c r="CD316" s="125"/>
      <c r="CE316" s="290" t="str">
        <f>IF(BD_Soumission!$BZ316&gt;0,BD_Soumission!$BZ316*BD_Soumission!$CC316*BD_Soumission!$CD316,IF(BD_Soumission!$BY316&gt;0,BD_Soumission!$CC316*BD_Soumission!$CD316,""))</f>
        <v/>
      </c>
      <c r="CF316" s="285"/>
      <c r="CG316" s="273"/>
      <c r="CH316" s="273"/>
      <c r="CI316" s="273"/>
      <c r="CJ316" s="273"/>
      <c r="CK316" s="273"/>
      <c r="CL316" s="125"/>
      <c r="CM316" s="290" t="str">
        <f>IF(BD_Soumission!$CH316&gt;0,BD_Soumission!$CH316*BD_Soumission!$CK316*BD_Soumission!$CL316,IF(BD_Soumission!$CG316&gt;0,BD_Soumission!$CK316*BD_Soumission!$CL316,""))</f>
        <v/>
      </c>
      <c r="CN316" s="285"/>
      <c r="CO316" s="273"/>
      <c r="CP316" s="273"/>
      <c r="CQ316" s="273"/>
      <c r="CR316" s="273"/>
      <c r="CS316" s="273" t="str">
        <f>IF(BD_Soumission!$CO316&gt;0,(BD_Soumission!$CR316-BD_Soumission!$CQ316)*24,"")</f>
        <v/>
      </c>
      <c r="CT316" s="125"/>
      <c r="CU316" s="290">
        <f>IF(BD_Soumission!$CO316&gt;0,IF(BD_Soumission!$CP316&gt;0,BD_Soumission!$CS316*BD_Soumission!$CP316*BD_Soumission!$CT316,BD_Soumission!$CS316*BD_Soumission!$CT316),0)</f>
        <v>0</v>
      </c>
      <c r="CV316" s="285"/>
      <c r="CW316" s="273"/>
      <c r="CX316" s="273"/>
      <c r="CY316" s="273"/>
      <c r="CZ316" s="273"/>
      <c r="DA316" s="273"/>
      <c r="DB316" s="125"/>
      <c r="DC316" s="290" t="str">
        <f>IF(BD_Soumission!$CX316&gt;0,BD_Soumission!$CX316*BD_Soumission!$DA316*BD_Soumission!$DB316,IF(BD_Soumission!$CW316&gt;0,BD_Soumission!$DA316*BD_Soumission!$DB316,""))</f>
        <v/>
      </c>
      <c r="DD316" s="285"/>
      <c r="DE316" s="273"/>
      <c r="DF316" s="273"/>
      <c r="DG316" s="273"/>
      <c r="DH316" s="273"/>
      <c r="DI316" s="273"/>
      <c r="DJ316" s="125"/>
      <c r="DK316" s="290" t="str">
        <f>IF(BD_Soumission!$DF316&gt;0,BD_Soumission!$DF316*BD_Soumission!$DI316*BD_Soumission!$DJ316,IF(BD_Soumission!$DE316&gt;0,BD_Soumission!$DI316*BD_Soumission!$DJ316,""))</f>
        <v/>
      </c>
      <c r="DL316" s="285"/>
      <c r="DM316" s="273"/>
      <c r="DN316" s="273"/>
      <c r="DO316" s="273"/>
      <c r="DP316" s="273"/>
      <c r="DQ316" s="273"/>
      <c r="DR316" s="125"/>
      <c r="DS316" s="290" t="str">
        <f>IF(BD_Soumission!$DN316&gt;0,BD_Soumission!$DN316*BD_Soumission!$DQ316*BD_Soumission!$DR316,IF(BD_Soumission!$DM316&gt;0,BD_Soumission!$DQ316*BD_Soumission!$DR316,""))</f>
        <v/>
      </c>
      <c r="DT316" s="285"/>
      <c r="DU316" s="273"/>
      <c r="DV316" s="273"/>
      <c r="DW316" s="273"/>
      <c r="DX316" s="273"/>
      <c r="DY316" s="273"/>
      <c r="DZ316" s="125"/>
      <c r="EA316" s="290">
        <f>IF(BD_Soumission!$DU316&gt;0,IF(BD_Soumission!$DV316&gt;0,BD_Soumission!$DY316*BD_Soumission!$DV316*BD_Soumission!$DZ316,BD_Soumission!$DY316*BD_Soumission!$DZ316),0)</f>
        <v>0</v>
      </c>
      <c r="EB316" s="273"/>
      <c r="EC316" s="273"/>
      <c r="ED316" s="273"/>
      <c r="EE316" s="273"/>
      <c r="EF316" s="273"/>
      <c r="EG316" s="273"/>
      <c r="EH316" s="273"/>
      <c r="EI316" s="290">
        <f>BD_Soumission!$EH316*BD_Soumission!$EG316</f>
        <v>0</v>
      </c>
      <c r="EJ316" s="273"/>
      <c r="EK316" s="273"/>
      <c r="EL316" s="273"/>
      <c r="EM316" s="290">
        <f>BD_Soumission!$EL316*BD_Soumission!$EK316</f>
        <v>0</v>
      </c>
      <c r="EN316" s="273"/>
      <c r="EO316" s="273"/>
      <c r="EP316" s="273"/>
      <c r="EQ316" s="290">
        <f>BD_Soumission!$EP316*BD_Soumission!$EO316</f>
        <v>0</v>
      </c>
      <c r="ER316" s="273"/>
      <c r="ES316" s="273"/>
      <c r="ET316" s="273"/>
      <c r="EU316" s="273"/>
      <c r="EV316" s="273"/>
      <c r="EW316" s="290">
        <f>BD_Soumission!$EU316*0.09975</f>
        <v>0</v>
      </c>
      <c r="EX316" s="273"/>
      <c r="EY316" s="273"/>
      <c r="EZ316" s="273"/>
    </row>
    <row r="317" spans="1:156" ht="18.75">
      <c r="D317" s="75"/>
      <c r="F317" t="e">
        <f>VLOOKUP(BD_Soumission!$C317,Tableau12[],93,FALSE)</f>
        <v>#N/A</v>
      </c>
      <c r="Q317"/>
      <c r="R317" s="30"/>
      <c r="S317" t="e">
        <f>VLOOKUP(BD_Soumission!$C317,Tableau12[],3,FALSE)</f>
        <v>#N/A</v>
      </c>
      <c r="T317" s="75"/>
      <c r="Z317" s="264"/>
      <c r="AB317" s="75"/>
      <c r="AH317" s="125"/>
      <c r="AJ317" s="75"/>
      <c r="AP317" s="125"/>
      <c r="AR317" s="75"/>
      <c r="AX317" s="125"/>
      <c r="AZ317" s="75"/>
      <c r="BF317" s="125"/>
      <c r="BH317" s="75"/>
      <c r="BM317" t="str">
        <f>IF(BD_Soumission!$BI317&gt;0,(BD_Soumission!$BL317-BD_Soumission!$BK317)*24,"")</f>
        <v/>
      </c>
      <c r="BN317" s="125"/>
      <c r="BP317" s="75"/>
      <c r="BV317" s="125"/>
      <c r="BX317" s="75"/>
      <c r="CD317" s="125"/>
      <c r="CE317" s="122" t="str">
        <f>IF(BD_Soumission!$BZ317&gt;0,BD_Soumission!$BZ317*BD_Soumission!$CC317*BD_Soumission!$CD317,IF(BD_Soumission!$BY317&gt;0,BD_Soumission!$CC317*BD_Soumission!$CD317,""))</f>
        <v/>
      </c>
      <c r="CF317" s="75"/>
      <c r="CL317" s="125"/>
      <c r="CM317" s="122" t="str">
        <f>IF(BD_Soumission!$CH317&gt;0,BD_Soumission!$CH317*BD_Soumission!$CK317*BD_Soumission!$CL317,IF(BD_Soumission!$CG317&gt;0,BD_Soumission!$CK317*BD_Soumission!$CL317,""))</f>
        <v/>
      </c>
      <c r="CN317" s="75"/>
      <c r="CS317" t="str">
        <f>IF(BD_Soumission!$CO317&gt;0,(BD_Soumission!$CR317-BD_Soumission!$CQ317)*24,"")</f>
        <v/>
      </c>
      <c r="CT317" s="125"/>
      <c r="CU317" s="122">
        <f>IF(BD_Soumission!$CO317&gt;0,IF(BD_Soumission!$CP317&gt;0,BD_Soumission!$CS317*BD_Soumission!$CP317*BD_Soumission!$CT317,BD_Soumission!$CS317*BD_Soumission!$CT317),0)</f>
        <v>0</v>
      </c>
      <c r="CV317" s="75"/>
      <c r="DB317" s="125"/>
      <c r="DC317" s="122" t="str">
        <f>IF(BD_Soumission!$CX317&gt;0,BD_Soumission!$CX317*BD_Soumission!$DA317*BD_Soumission!$DB317,IF(BD_Soumission!$CW317&gt;0,BD_Soumission!$DA317*BD_Soumission!$DB317,""))</f>
        <v/>
      </c>
      <c r="DD317" s="75"/>
      <c r="DJ317" s="125"/>
      <c r="DK317" s="122" t="str">
        <f>IF(BD_Soumission!$DF317&gt;0,BD_Soumission!$DF317*BD_Soumission!$DI317*BD_Soumission!$DJ317,IF(BD_Soumission!$DE317&gt;0,BD_Soumission!$DI317*BD_Soumission!$DJ317,""))</f>
        <v/>
      </c>
      <c r="DL317" s="75"/>
      <c r="DR317" s="125"/>
      <c r="DS317" s="122" t="str">
        <f>IF(BD_Soumission!$DN317&gt;0,BD_Soumission!$DN317*BD_Soumission!$DQ317*BD_Soumission!$DR317,IF(BD_Soumission!$DM317&gt;0,BD_Soumission!$DQ317*BD_Soumission!$DR317,""))</f>
        <v/>
      </c>
      <c r="DT317" s="75"/>
      <c r="DZ317" s="125"/>
      <c r="EA317" s="122">
        <f>IF(BD_Soumission!$DU317&gt;0,IF(BD_Soumission!$DV317&gt;0,BD_Soumission!$DY317*BD_Soumission!$DV317*BD_Soumission!$DZ317,BD_Soumission!$DY317*BD_Soumission!$DZ317),0)</f>
        <v>0</v>
      </c>
      <c r="EI317" s="122">
        <f>BD_Soumission!$EH317*BD_Soumission!$EG317</f>
        <v>0</v>
      </c>
      <c r="EM317" s="122">
        <f>BD_Soumission!$EL317*BD_Soumission!$EK317</f>
        <v>0</v>
      </c>
      <c r="EQ317" s="122">
        <f>BD_Soumission!$EP317*BD_Soumission!$EO317</f>
        <v>0</v>
      </c>
      <c r="EW317" s="122">
        <f>BD_Soumission!$EU317*0.09975</f>
        <v>0</v>
      </c>
    </row>
    <row r="318" spans="1:156" ht="18.75">
      <c r="A318" s="273"/>
      <c r="B318" s="273"/>
      <c r="C318" s="273"/>
      <c r="D318" s="285"/>
      <c r="E318" s="273"/>
      <c r="F318" s="273" t="e">
        <f>VLOOKUP(BD_Soumission!$C318,Tableau12[],93,FALSE)</f>
        <v>#N/A</v>
      </c>
      <c r="G318" s="273"/>
      <c r="H318" s="273"/>
      <c r="I318" s="273"/>
      <c r="J318" s="273"/>
      <c r="K318" s="273"/>
      <c r="L318" s="273"/>
      <c r="M318" s="273"/>
      <c r="N318" s="273"/>
      <c r="O318" s="273"/>
      <c r="P318" s="273"/>
      <c r="Q318" s="273"/>
      <c r="R318" s="286"/>
      <c r="S318" s="273" t="e">
        <f>VLOOKUP(BD_Soumission!$C318,Tableau12[],3,FALSE)</f>
        <v>#N/A</v>
      </c>
      <c r="T318" s="285"/>
      <c r="U318" s="273"/>
      <c r="V318" s="273"/>
      <c r="W318" s="273"/>
      <c r="X318" s="273"/>
      <c r="Y318" s="273"/>
      <c r="Z318" s="264"/>
      <c r="AA318" s="273"/>
      <c r="AB318" s="285"/>
      <c r="AC318" s="273"/>
      <c r="AD318" s="273"/>
      <c r="AE318" s="273"/>
      <c r="AF318" s="273"/>
      <c r="AG318" s="273"/>
      <c r="AH318" s="125"/>
      <c r="AI318" s="273"/>
      <c r="AJ318" s="285"/>
      <c r="AK318" s="273"/>
      <c r="AL318" s="273"/>
      <c r="AM318" s="273"/>
      <c r="AN318" s="273"/>
      <c r="AO318" s="273"/>
      <c r="AP318" s="125"/>
      <c r="AQ318" s="273"/>
      <c r="AR318" s="285"/>
      <c r="AS318" s="273"/>
      <c r="AT318" s="273"/>
      <c r="AU318" s="273"/>
      <c r="AV318" s="273"/>
      <c r="AW318" s="273"/>
      <c r="AX318" s="125"/>
      <c r="AY318" s="273"/>
      <c r="AZ318" s="285"/>
      <c r="BA318" s="273"/>
      <c r="BB318" s="273"/>
      <c r="BC318" s="273"/>
      <c r="BD318" s="273"/>
      <c r="BE318" s="273"/>
      <c r="BF318" s="125"/>
      <c r="BG318" s="273"/>
      <c r="BH318" s="285"/>
      <c r="BI318" s="273"/>
      <c r="BJ318" s="273"/>
      <c r="BK318" s="273"/>
      <c r="BL318" s="273"/>
      <c r="BM318" s="273" t="str">
        <f>IF(BD_Soumission!$BI318&gt;0,(BD_Soumission!$BL318-BD_Soumission!$BK318)*24,"")</f>
        <v/>
      </c>
      <c r="BN318" s="125"/>
      <c r="BO318" s="273"/>
      <c r="BP318" s="285"/>
      <c r="BQ318" s="273"/>
      <c r="BR318" s="273"/>
      <c r="BS318" s="273"/>
      <c r="BT318" s="273"/>
      <c r="BU318" s="273"/>
      <c r="BV318" s="125"/>
      <c r="BW318" s="273"/>
      <c r="BX318" s="285"/>
      <c r="BY318" s="273"/>
      <c r="BZ318" s="273"/>
      <c r="CA318" s="273"/>
      <c r="CB318" s="273"/>
      <c r="CC318" s="273"/>
      <c r="CD318" s="125"/>
      <c r="CE318" s="290" t="str">
        <f>IF(BD_Soumission!$BZ318&gt;0,BD_Soumission!$BZ318*BD_Soumission!$CC318*BD_Soumission!$CD318,IF(BD_Soumission!$BY318&gt;0,BD_Soumission!$CC318*BD_Soumission!$CD318,""))</f>
        <v/>
      </c>
      <c r="CF318" s="285"/>
      <c r="CG318" s="273"/>
      <c r="CH318" s="273"/>
      <c r="CI318" s="273"/>
      <c r="CJ318" s="273"/>
      <c r="CK318" s="273"/>
      <c r="CL318" s="125"/>
      <c r="CM318" s="290" t="str">
        <f>IF(BD_Soumission!$CH318&gt;0,BD_Soumission!$CH318*BD_Soumission!$CK318*BD_Soumission!$CL318,IF(BD_Soumission!$CG318&gt;0,BD_Soumission!$CK318*BD_Soumission!$CL318,""))</f>
        <v/>
      </c>
      <c r="CN318" s="285"/>
      <c r="CO318" s="273"/>
      <c r="CP318" s="273"/>
      <c r="CQ318" s="273"/>
      <c r="CR318" s="273"/>
      <c r="CS318" s="273" t="str">
        <f>IF(BD_Soumission!$CO318&gt;0,(BD_Soumission!$CR318-BD_Soumission!$CQ318)*24,"")</f>
        <v/>
      </c>
      <c r="CT318" s="125"/>
      <c r="CU318" s="290">
        <f>IF(BD_Soumission!$CO318&gt;0,IF(BD_Soumission!$CP318&gt;0,BD_Soumission!$CS318*BD_Soumission!$CP318*BD_Soumission!$CT318,BD_Soumission!$CS318*BD_Soumission!$CT318),0)</f>
        <v>0</v>
      </c>
      <c r="CV318" s="285"/>
      <c r="CW318" s="273"/>
      <c r="CX318" s="273"/>
      <c r="CY318" s="273"/>
      <c r="CZ318" s="273"/>
      <c r="DA318" s="273"/>
      <c r="DB318" s="125"/>
      <c r="DC318" s="290" t="str">
        <f>IF(BD_Soumission!$CX318&gt;0,BD_Soumission!$CX318*BD_Soumission!$DA318*BD_Soumission!$DB318,IF(BD_Soumission!$CW318&gt;0,BD_Soumission!$DA318*BD_Soumission!$DB318,""))</f>
        <v/>
      </c>
      <c r="DD318" s="285"/>
      <c r="DE318" s="273"/>
      <c r="DF318" s="273"/>
      <c r="DG318" s="273"/>
      <c r="DH318" s="273"/>
      <c r="DI318" s="273"/>
      <c r="DJ318" s="125"/>
      <c r="DK318" s="290" t="str">
        <f>IF(BD_Soumission!$DF318&gt;0,BD_Soumission!$DF318*BD_Soumission!$DI318*BD_Soumission!$DJ318,IF(BD_Soumission!$DE318&gt;0,BD_Soumission!$DI318*BD_Soumission!$DJ318,""))</f>
        <v/>
      </c>
      <c r="DL318" s="285"/>
      <c r="DM318" s="273"/>
      <c r="DN318" s="273"/>
      <c r="DO318" s="273"/>
      <c r="DP318" s="273"/>
      <c r="DQ318" s="273"/>
      <c r="DR318" s="125"/>
      <c r="DS318" s="290" t="str">
        <f>IF(BD_Soumission!$DN318&gt;0,BD_Soumission!$DN318*BD_Soumission!$DQ318*BD_Soumission!$DR318,IF(BD_Soumission!$DM318&gt;0,BD_Soumission!$DQ318*BD_Soumission!$DR318,""))</f>
        <v/>
      </c>
      <c r="DT318" s="285"/>
      <c r="DU318" s="273"/>
      <c r="DV318" s="273"/>
      <c r="DW318" s="273"/>
      <c r="DX318" s="273"/>
      <c r="DY318" s="273"/>
      <c r="DZ318" s="125"/>
      <c r="EA318" s="290">
        <f>IF(BD_Soumission!$DU318&gt;0,IF(BD_Soumission!$DV318&gt;0,BD_Soumission!$DY318*BD_Soumission!$DV318*BD_Soumission!$DZ318,BD_Soumission!$DY318*BD_Soumission!$DZ318),0)</f>
        <v>0</v>
      </c>
      <c r="EB318" s="273"/>
      <c r="EC318" s="273"/>
      <c r="ED318" s="273"/>
      <c r="EE318" s="273"/>
      <c r="EF318" s="273"/>
      <c r="EG318" s="273"/>
      <c r="EH318" s="273"/>
      <c r="EI318" s="290">
        <f>BD_Soumission!$EH318*BD_Soumission!$EG318</f>
        <v>0</v>
      </c>
      <c r="EJ318" s="273"/>
      <c r="EK318" s="273"/>
      <c r="EL318" s="273"/>
      <c r="EM318" s="290">
        <f>BD_Soumission!$EL318*BD_Soumission!$EK318</f>
        <v>0</v>
      </c>
      <c r="EN318" s="273"/>
      <c r="EO318" s="273"/>
      <c r="EP318" s="273"/>
      <c r="EQ318" s="290">
        <f>BD_Soumission!$EP318*BD_Soumission!$EO318</f>
        <v>0</v>
      </c>
      <c r="ER318" s="273"/>
      <c r="ES318" s="273"/>
      <c r="ET318" s="273"/>
      <c r="EU318" s="273"/>
      <c r="EV318" s="273"/>
      <c r="EW318" s="290">
        <f>BD_Soumission!$EU318*0.09975</f>
        <v>0</v>
      </c>
      <c r="EX318" s="273"/>
      <c r="EY318" s="273"/>
      <c r="EZ318" s="273"/>
    </row>
    <row r="319" spans="1:156" ht="18.75">
      <c r="D319" s="75"/>
      <c r="F319" t="e">
        <f>VLOOKUP(BD_Soumission!$C319,Tableau12[],93,FALSE)</f>
        <v>#N/A</v>
      </c>
      <c r="Q319"/>
      <c r="R319" s="30"/>
      <c r="S319" t="e">
        <f>VLOOKUP(BD_Soumission!$C319,Tableau12[],3,FALSE)</f>
        <v>#N/A</v>
      </c>
      <c r="T319" s="75"/>
      <c r="Z319" s="264"/>
      <c r="AB319" s="75"/>
      <c r="AH319" s="125"/>
      <c r="AJ319" s="75"/>
      <c r="AP319" s="125"/>
      <c r="AR319" s="75"/>
      <c r="AX319" s="125"/>
      <c r="AZ319" s="75"/>
      <c r="BF319" s="125"/>
      <c r="BH319" s="75"/>
      <c r="BM319" t="str">
        <f>IF(BD_Soumission!$BI319&gt;0,(BD_Soumission!$BL319-BD_Soumission!$BK319)*24,"")</f>
        <v/>
      </c>
      <c r="BN319" s="125"/>
      <c r="BP319" s="75"/>
      <c r="BV319" s="125"/>
      <c r="BX319" s="75"/>
      <c r="CD319" s="125"/>
      <c r="CE319" s="122" t="str">
        <f>IF(BD_Soumission!$BZ319&gt;0,BD_Soumission!$BZ319*BD_Soumission!$CC319*BD_Soumission!$CD319,IF(BD_Soumission!$BY319&gt;0,BD_Soumission!$CC319*BD_Soumission!$CD319,""))</f>
        <v/>
      </c>
      <c r="CF319" s="75"/>
      <c r="CL319" s="125"/>
      <c r="CM319" s="122" t="str">
        <f>IF(BD_Soumission!$CH319&gt;0,BD_Soumission!$CH319*BD_Soumission!$CK319*BD_Soumission!$CL319,IF(BD_Soumission!$CG319&gt;0,BD_Soumission!$CK319*BD_Soumission!$CL319,""))</f>
        <v/>
      </c>
      <c r="CN319" s="75"/>
      <c r="CS319" t="str">
        <f>IF(BD_Soumission!$CO319&gt;0,(BD_Soumission!$CR319-BD_Soumission!$CQ319)*24,"")</f>
        <v/>
      </c>
      <c r="CT319" s="125"/>
      <c r="CU319" s="122">
        <f>IF(BD_Soumission!$CO319&gt;0,IF(BD_Soumission!$CP319&gt;0,BD_Soumission!$CS319*BD_Soumission!$CP319*BD_Soumission!$CT319,BD_Soumission!$CS319*BD_Soumission!$CT319),0)</f>
        <v>0</v>
      </c>
      <c r="CV319" s="75"/>
      <c r="DB319" s="125"/>
      <c r="DC319" s="122" t="str">
        <f>IF(BD_Soumission!$CX319&gt;0,BD_Soumission!$CX319*BD_Soumission!$DA319*BD_Soumission!$DB319,IF(BD_Soumission!$CW319&gt;0,BD_Soumission!$DA319*BD_Soumission!$DB319,""))</f>
        <v/>
      </c>
      <c r="DD319" s="75"/>
      <c r="DJ319" s="125"/>
      <c r="DK319" s="122" t="str">
        <f>IF(BD_Soumission!$DF319&gt;0,BD_Soumission!$DF319*BD_Soumission!$DI319*BD_Soumission!$DJ319,IF(BD_Soumission!$DE319&gt;0,BD_Soumission!$DI319*BD_Soumission!$DJ319,""))</f>
        <v/>
      </c>
      <c r="DL319" s="75"/>
      <c r="DR319" s="125"/>
      <c r="DS319" s="122" t="str">
        <f>IF(BD_Soumission!$DN319&gt;0,BD_Soumission!$DN319*BD_Soumission!$DQ319*BD_Soumission!$DR319,IF(BD_Soumission!$DM319&gt;0,BD_Soumission!$DQ319*BD_Soumission!$DR319,""))</f>
        <v/>
      </c>
      <c r="DT319" s="75"/>
      <c r="DZ319" s="125"/>
      <c r="EA319" s="122">
        <f>IF(BD_Soumission!$DU319&gt;0,IF(BD_Soumission!$DV319&gt;0,BD_Soumission!$DY319*BD_Soumission!$DV319*BD_Soumission!$DZ319,BD_Soumission!$DY319*BD_Soumission!$DZ319),0)</f>
        <v>0</v>
      </c>
      <c r="EI319" s="122">
        <f>BD_Soumission!$EH319*BD_Soumission!$EG319</f>
        <v>0</v>
      </c>
      <c r="EM319" s="122">
        <f>BD_Soumission!$EL319*BD_Soumission!$EK319</f>
        <v>0</v>
      </c>
      <c r="EQ319" s="122">
        <f>BD_Soumission!$EP319*BD_Soumission!$EO319</f>
        <v>0</v>
      </c>
      <c r="EW319" s="122">
        <f>BD_Soumission!$EU319*0.09975</f>
        <v>0</v>
      </c>
    </row>
    <row r="320" spans="1:156" ht="18.75">
      <c r="A320" s="273"/>
      <c r="B320" s="273"/>
      <c r="C320" s="273"/>
      <c r="D320" s="285"/>
      <c r="E320" s="273"/>
      <c r="F320" s="273" t="e">
        <f>VLOOKUP(BD_Soumission!$C320,Tableau12[],93,FALSE)</f>
        <v>#N/A</v>
      </c>
      <c r="G320" s="273"/>
      <c r="H320" s="273"/>
      <c r="I320" s="273"/>
      <c r="J320" s="273"/>
      <c r="K320" s="273"/>
      <c r="L320" s="273"/>
      <c r="M320" s="273"/>
      <c r="N320" s="273"/>
      <c r="O320" s="273"/>
      <c r="P320" s="273"/>
      <c r="Q320" s="273"/>
      <c r="R320" s="286"/>
      <c r="S320" s="273" t="e">
        <f>VLOOKUP(BD_Soumission!$C320,Tableau12[],3,FALSE)</f>
        <v>#N/A</v>
      </c>
      <c r="T320" s="285"/>
      <c r="U320" s="273"/>
      <c r="V320" s="273"/>
      <c r="W320" s="273"/>
      <c r="X320" s="273"/>
      <c r="Y320" s="273"/>
      <c r="Z320" s="264"/>
      <c r="AA320" s="273"/>
      <c r="AB320" s="285"/>
      <c r="AC320" s="273"/>
      <c r="AD320" s="273"/>
      <c r="AE320" s="273"/>
      <c r="AF320" s="273"/>
      <c r="AG320" s="273"/>
      <c r="AH320" s="125"/>
      <c r="AI320" s="273"/>
      <c r="AJ320" s="285"/>
      <c r="AK320" s="273"/>
      <c r="AL320" s="273"/>
      <c r="AM320" s="273"/>
      <c r="AN320" s="273"/>
      <c r="AO320" s="273"/>
      <c r="AP320" s="125"/>
      <c r="AQ320" s="273"/>
      <c r="AR320" s="285"/>
      <c r="AS320" s="273"/>
      <c r="AT320" s="273"/>
      <c r="AU320" s="273"/>
      <c r="AV320" s="273"/>
      <c r="AW320" s="273"/>
      <c r="AX320" s="125"/>
      <c r="AY320" s="273"/>
      <c r="AZ320" s="285"/>
      <c r="BA320" s="273"/>
      <c r="BB320" s="273"/>
      <c r="BC320" s="273"/>
      <c r="BD320" s="273"/>
      <c r="BE320" s="273"/>
      <c r="BF320" s="125"/>
      <c r="BG320" s="273"/>
      <c r="BH320" s="285"/>
      <c r="BI320" s="273"/>
      <c r="BJ320" s="273"/>
      <c r="BK320" s="273"/>
      <c r="BL320" s="273"/>
      <c r="BM320" s="273" t="str">
        <f>IF(BD_Soumission!$BI320&gt;0,(BD_Soumission!$BL320-BD_Soumission!$BK320)*24,"")</f>
        <v/>
      </c>
      <c r="BN320" s="125"/>
      <c r="BO320" s="273"/>
      <c r="BP320" s="285"/>
      <c r="BQ320" s="273"/>
      <c r="BR320" s="273"/>
      <c r="BS320" s="273"/>
      <c r="BT320" s="273"/>
      <c r="BU320" s="273"/>
      <c r="BV320" s="125"/>
      <c r="BW320" s="273"/>
      <c r="BX320" s="285"/>
      <c r="BY320" s="273"/>
      <c r="BZ320" s="273"/>
      <c r="CA320" s="273"/>
      <c r="CB320" s="273"/>
      <c r="CC320" s="273"/>
      <c r="CD320" s="125"/>
      <c r="CE320" s="290" t="str">
        <f>IF(BD_Soumission!$BZ320&gt;0,BD_Soumission!$BZ320*BD_Soumission!$CC320*BD_Soumission!$CD320,IF(BD_Soumission!$BY320&gt;0,BD_Soumission!$CC320*BD_Soumission!$CD320,""))</f>
        <v/>
      </c>
      <c r="CF320" s="285"/>
      <c r="CG320" s="273"/>
      <c r="CH320" s="273"/>
      <c r="CI320" s="273"/>
      <c r="CJ320" s="273"/>
      <c r="CK320" s="273"/>
      <c r="CL320" s="125"/>
      <c r="CM320" s="290" t="str">
        <f>IF(BD_Soumission!$CH320&gt;0,BD_Soumission!$CH320*BD_Soumission!$CK320*BD_Soumission!$CL320,IF(BD_Soumission!$CG320&gt;0,BD_Soumission!$CK320*BD_Soumission!$CL320,""))</f>
        <v/>
      </c>
      <c r="CN320" s="285"/>
      <c r="CO320" s="273"/>
      <c r="CP320" s="273"/>
      <c r="CQ320" s="273"/>
      <c r="CR320" s="273"/>
      <c r="CS320" s="273" t="str">
        <f>IF(BD_Soumission!$CO320&gt;0,(BD_Soumission!$CR320-BD_Soumission!$CQ320)*24,"")</f>
        <v/>
      </c>
      <c r="CT320" s="125"/>
      <c r="CU320" s="290">
        <f>IF(BD_Soumission!$CO320&gt;0,IF(BD_Soumission!$CP320&gt;0,BD_Soumission!$CS320*BD_Soumission!$CP320*BD_Soumission!$CT320,BD_Soumission!$CS320*BD_Soumission!$CT320),0)</f>
        <v>0</v>
      </c>
      <c r="CV320" s="285"/>
      <c r="CW320" s="273"/>
      <c r="CX320" s="273"/>
      <c r="CY320" s="273"/>
      <c r="CZ320" s="273"/>
      <c r="DA320" s="273"/>
      <c r="DB320" s="125"/>
      <c r="DC320" s="290" t="str">
        <f>IF(BD_Soumission!$CX320&gt;0,BD_Soumission!$CX320*BD_Soumission!$DA320*BD_Soumission!$DB320,IF(BD_Soumission!$CW320&gt;0,BD_Soumission!$DA320*BD_Soumission!$DB320,""))</f>
        <v/>
      </c>
      <c r="DD320" s="285"/>
      <c r="DE320" s="273"/>
      <c r="DF320" s="273"/>
      <c r="DG320" s="273"/>
      <c r="DH320" s="273"/>
      <c r="DI320" s="273"/>
      <c r="DJ320" s="125"/>
      <c r="DK320" s="290" t="str">
        <f>IF(BD_Soumission!$DF320&gt;0,BD_Soumission!$DF320*BD_Soumission!$DI320*BD_Soumission!$DJ320,IF(BD_Soumission!$DE320&gt;0,BD_Soumission!$DI320*BD_Soumission!$DJ320,""))</f>
        <v/>
      </c>
      <c r="DL320" s="285"/>
      <c r="DM320" s="273"/>
      <c r="DN320" s="273"/>
      <c r="DO320" s="273"/>
      <c r="DP320" s="273"/>
      <c r="DQ320" s="273"/>
      <c r="DR320" s="125"/>
      <c r="DS320" s="290" t="str">
        <f>IF(BD_Soumission!$DN320&gt;0,BD_Soumission!$DN320*BD_Soumission!$DQ320*BD_Soumission!$DR320,IF(BD_Soumission!$DM320&gt;0,BD_Soumission!$DQ320*BD_Soumission!$DR320,""))</f>
        <v/>
      </c>
      <c r="DT320" s="285"/>
      <c r="DU320" s="273"/>
      <c r="DV320" s="273"/>
      <c r="DW320" s="273"/>
      <c r="DX320" s="273"/>
      <c r="DY320" s="273"/>
      <c r="DZ320" s="125"/>
      <c r="EA320" s="290">
        <f>IF(BD_Soumission!$DU320&gt;0,IF(BD_Soumission!$DV320&gt;0,BD_Soumission!$DY320*BD_Soumission!$DV320*BD_Soumission!$DZ320,BD_Soumission!$DY320*BD_Soumission!$DZ320),0)</f>
        <v>0</v>
      </c>
      <c r="EB320" s="273"/>
      <c r="EC320" s="273"/>
      <c r="ED320" s="273"/>
      <c r="EE320" s="273"/>
      <c r="EF320" s="273"/>
      <c r="EG320" s="273"/>
      <c r="EH320" s="273"/>
      <c r="EI320" s="290">
        <f>BD_Soumission!$EH320*BD_Soumission!$EG320</f>
        <v>0</v>
      </c>
      <c r="EJ320" s="273"/>
      <c r="EK320" s="273"/>
      <c r="EL320" s="273"/>
      <c r="EM320" s="290">
        <f>BD_Soumission!$EL320*BD_Soumission!$EK320</f>
        <v>0</v>
      </c>
      <c r="EN320" s="273"/>
      <c r="EO320" s="273"/>
      <c r="EP320" s="273"/>
      <c r="EQ320" s="290">
        <f>BD_Soumission!$EP320*BD_Soumission!$EO320</f>
        <v>0</v>
      </c>
      <c r="ER320" s="273"/>
      <c r="ES320" s="273"/>
      <c r="ET320" s="273"/>
      <c r="EU320" s="273"/>
      <c r="EV320" s="273"/>
      <c r="EW320" s="290">
        <f>BD_Soumission!$EU320*0.09975</f>
        <v>0</v>
      </c>
      <c r="EX320" s="273"/>
      <c r="EY320" s="273"/>
      <c r="EZ320" s="273"/>
    </row>
    <row r="321" spans="1:156" ht="18.75">
      <c r="D321" s="75"/>
      <c r="F321" t="e">
        <f>VLOOKUP(BD_Soumission!$C321,Tableau12[],93,FALSE)</f>
        <v>#N/A</v>
      </c>
      <c r="Q321"/>
      <c r="R321" s="30"/>
      <c r="S321" t="e">
        <f>VLOOKUP(BD_Soumission!$C321,Tableau12[],3,FALSE)</f>
        <v>#N/A</v>
      </c>
      <c r="T321" s="75"/>
      <c r="Z321" s="264"/>
      <c r="AB321" s="75"/>
      <c r="AH321" s="125"/>
      <c r="AJ321" s="75"/>
      <c r="AP321" s="125"/>
      <c r="AR321" s="75"/>
      <c r="AX321" s="125"/>
      <c r="AZ321" s="75"/>
      <c r="BF321" s="125"/>
      <c r="BH321" s="75"/>
      <c r="BM321" t="str">
        <f>IF(BD_Soumission!$BI321&gt;0,(BD_Soumission!$BL321-BD_Soumission!$BK321)*24,"")</f>
        <v/>
      </c>
      <c r="BN321" s="125"/>
      <c r="BP321" s="75"/>
      <c r="BV321" s="125"/>
      <c r="BX321" s="75"/>
      <c r="CD321" s="125"/>
      <c r="CE321" s="122" t="str">
        <f>IF(BD_Soumission!$BZ321&gt;0,BD_Soumission!$BZ321*BD_Soumission!$CC321*BD_Soumission!$CD321,IF(BD_Soumission!$BY321&gt;0,BD_Soumission!$CC321*BD_Soumission!$CD321,""))</f>
        <v/>
      </c>
      <c r="CF321" s="75"/>
      <c r="CL321" s="125"/>
      <c r="CM321" s="122" t="str">
        <f>IF(BD_Soumission!$CH321&gt;0,BD_Soumission!$CH321*BD_Soumission!$CK321*BD_Soumission!$CL321,IF(BD_Soumission!$CG321&gt;0,BD_Soumission!$CK321*BD_Soumission!$CL321,""))</f>
        <v/>
      </c>
      <c r="CN321" s="75"/>
      <c r="CS321" t="str">
        <f>IF(BD_Soumission!$CO321&gt;0,(BD_Soumission!$CR321-BD_Soumission!$CQ321)*24,"")</f>
        <v/>
      </c>
      <c r="CT321" s="125"/>
      <c r="CU321" s="122">
        <f>IF(BD_Soumission!$CO321&gt;0,IF(BD_Soumission!$CP321&gt;0,BD_Soumission!$CS321*BD_Soumission!$CP321*BD_Soumission!$CT321,BD_Soumission!$CS321*BD_Soumission!$CT321),0)</f>
        <v>0</v>
      </c>
      <c r="CV321" s="75"/>
      <c r="DB321" s="125"/>
      <c r="DC321" s="122" t="str">
        <f>IF(BD_Soumission!$CX321&gt;0,BD_Soumission!$CX321*BD_Soumission!$DA321*BD_Soumission!$DB321,IF(BD_Soumission!$CW321&gt;0,BD_Soumission!$DA321*BD_Soumission!$DB321,""))</f>
        <v/>
      </c>
      <c r="DD321" s="75"/>
      <c r="DJ321" s="125"/>
      <c r="DK321" s="122" t="str">
        <f>IF(BD_Soumission!$DF321&gt;0,BD_Soumission!$DF321*BD_Soumission!$DI321*BD_Soumission!$DJ321,IF(BD_Soumission!$DE321&gt;0,BD_Soumission!$DI321*BD_Soumission!$DJ321,""))</f>
        <v/>
      </c>
      <c r="DL321" s="75"/>
      <c r="DR321" s="125"/>
      <c r="DS321" s="122" t="str">
        <f>IF(BD_Soumission!$DN321&gt;0,BD_Soumission!$DN321*BD_Soumission!$DQ321*BD_Soumission!$DR321,IF(BD_Soumission!$DM321&gt;0,BD_Soumission!$DQ321*BD_Soumission!$DR321,""))</f>
        <v/>
      </c>
      <c r="DT321" s="75"/>
      <c r="DZ321" s="125"/>
      <c r="EA321" s="122">
        <f>IF(BD_Soumission!$DU321&gt;0,IF(BD_Soumission!$DV321&gt;0,BD_Soumission!$DY321*BD_Soumission!$DV321*BD_Soumission!$DZ321,BD_Soumission!$DY321*BD_Soumission!$DZ321),0)</f>
        <v>0</v>
      </c>
      <c r="EI321" s="122">
        <f>BD_Soumission!$EH321*BD_Soumission!$EG321</f>
        <v>0</v>
      </c>
      <c r="EM321" s="122">
        <f>BD_Soumission!$EL321*BD_Soumission!$EK321</f>
        <v>0</v>
      </c>
      <c r="EQ321" s="122">
        <f>BD_Soumission!$EP321*BD_Soumission!$EO321</f>
        <v>0</v>
      </c>
      <c r="EW321" s="122">
        <f>BD_Soumission!$EU321*0.09975</f>
        <v>0</v>
      </c>
    </row>
    <row r="322" spans="1:156" ht="18.75">
      <c r="A322" s="273"/>
      <c r="B322" s="273"/>
      <c r="C322" s="273"/>
      <c r="D322" s="285"/>
      <c r="E322" s="273"/>
      <c r="F322" s="273" t="e">
        <f>VLOOKUP(BD_Soumission!$C322,Tableau12[],93,FALSE)</f>
        <v>#N/A</v>
      </c>
      <c r="G322" s="273"/>
      <c r="H322" s="273"/>
      <c r="I322" s="273"/>
      <c r="J322" s="273"/>
      <c r="K322" s="273"/>
      <c r="L322" s="273"/>
      <c r="M322" s="273"/>
      <c r="N322" s="273"/>
      <c r="O322" s="273"/>
      <c r="P322" s="273"/>
      <c r="Q322" s="273"/>
      <c r="R322" s="286"/>
      <c r="S322" s="273" t="e">
        <f>VLOOKUP(BD_Soumission!$C322,Tableau12[],3,FALSE)</f>
        <v>#N/A</v>
      </c>
      <c r="T322" s="285"/>
      <c r="U322" s="273"/>
      <c r="V322" s="273"/>
      <c r="W322" s="273"/>
      <c r="X322" s="273"/>
      <c r="Y322" s="273"/>
      <c r="Z322" s="264"/>
      <c r="AA322" s="273"/>
      <c r="AB322" s="285"/>
      <c r="AC322" s="273"/>
      <c r="AD322" s="273"/>
      <c r="AE322" s="273"/>
      <c r="AF322" s="273"/>
      <c r="AG322" s="273"/>
      <c r="AH322" s="125"/>
      <c r="AI322" s="273"/>
      <c r="AJ322" s="285"/>
      <c r="AK322" s="273"/>
      <c r="AL322" s="273"/>
      <c r="AM322" s="273"/>
      <c r="AN322" s="273"/>
      <c r="AO322" s="273"/>
      <c r="AP322" s="125"/>
      <c r="AQ322" s="273"/>
      <c r="AR322" s="285"/>
      <c r="AS322" s="273"/>
      <c r="AT322" s="273"/>
      <c r="AU322" s="273"/>
      <c r="AV322" s="273"/>
      <c r="AW322" s="273"/>
      <c r="AX322" s="125"/>
      <c r="AY322" s="273"/>
      <c r="AZ322" s="285"/>
      <c r="BA322" s="273"/>
      <c r="BB322" s="273"/>
      <c r="BC322" s="273"/>
      <c r="BD322" s="273"/>
      <c r="BE322" s="273"/>
      <c r="BF322" s="125"/>
      <c r="BG322" s="273"/>
      <c r="BH322" s="285"/>
      <c r="BI322" s="273"/>
      <c r="BJ322" s="273"/>
      <c r="BK322" s="273"/>
      <c r="BL322" s="273"/>
      <c r="BM322" s="273" t="str">
        <f>IF(BD_Soumission!$BI322&gt;0,(BD_Soumission!$BL322-BD_Soumission!$BK322)*24,"")</f>
        <v/>
      </c>
      <c r="BN322" s="125"/>
      <c r="BO322" s="273"/>
      <c r="BP322" s="285"/>
      <c r="BQ322" s="273"/>
      <c r="BR322" s="273"/>
      <c r="BS322" s="273"/>
      <c r="BT322" s="273"/>
      <c r="BU322" s="273"/>
      <c r="BV322" s="125"/>
      <c r="BW322" s="273"/>
      <c r="BX322" s="285"/>
      <c r="BY322" s="273"/>
      <c r="BZ322" s="273"/>
      <c r="CA322" s="273"/>
      <c r="CB322" s="273"/>
      <c r="CC322" s="273"/>
      <c r="CD322" s="125"/>
      <c r="CE322" s="290" t="str">
        <f>IF(BD_Soumission!$BZ322&gt;0,BD_Soumission!$BZ322*BD_Soumission!$CC322*BD_Soumission!$CD322,IF(BD_Soumission!$BY322&gt;0,BD_Soumission!$CC322*BD_Soumission!$CD322,""))</f>
        <v/>
      </c>
      <c r="CF322" s="285"/>
      <c r="CG322" s="273"/>
      <c r="CH322" s="273"/>
      <c r="CI322" s="273"/>
      <c r="CJ322" s="273"/>
      <c r="CK322" s="273"/>
      <c r="CL322" s="125"/>
      <c r="CM322" s="290" t="str">
        <f>IF(BD_Soumission!$CH322&gt;0,BD_Soumission!$CH322*BD_Soumission!$CK322*BD_Soumission!$CL322,IF(BD_Soumission!$CG322&gt;0,BD_Soumission!$CK322*BD_Soumission!$CL322,""))</f>
        <v/>
      </c>
      <c r="CN322" s="285"/>
      <c r="CO322" s="273"/>
      <c r="CP322" s="273"/>
      <c r="CQ322" s="273"/>
      <c r="CR322" s="273"/>
      <c r="CS322" s="273" t="str">
        <f>IF(BD_Soumission!$CO322&gt;0,(BD_Soumission!$CR322-BD_Soumission!$CQ322)*24,"")</f>
        <v/>
      </c>
      <c r="CT322" s="125"/>
      <c r="CU322" s="290">
        <f>IF(BD_Soumission!$CO322&gt;0,IF(BD_Soumission!$CP322&gt;0,BD_Soumission!$CS322*BD_Soumission!$CP322*BD_Soumission!$CT322,BD_Soumission!$CS322*BD_Soumission!$CT322),0)</f>
        <v>0</v>
      </c>
      <c r="CV322" s="285"/>
      <c r="CW322" s="273"/>
      <c r="CX322" s="273"/>
      <c r="CY322" s="273"/>
      <c r="CZ322" s="273"/>
      <c r="DA322" s="273"/>
      <c r="DB322" s="125"/>
      <c r="DC322" s="290" t="str">
        <f>IF(BD_Soumission!$CX322&gt;0,BD_Soumission!$CX322*BD_Soumission!$DA322*BD_Soumission!$DB322,IF(BD_Soumission!$CW322&gt;0,BD_Soumission!$DA322*BD_Soumission!$DB322,""))</f>
        <v/>
      </c>
      <c r="DD322" s="285"/>
      <c r="DE322" s="273"/>
      <c r="DF322" s="273"/>
      <c r="DG322" s="273"/>
      <c r="DH322" s="273"/>
      <c r="DI322" s="273"/>
      <c r="DJ322" s="125"/>
      <c r="DK322" s="290" t="str">
        <f>IF(BD_Soumission!$DF322&gt;0,BD_Soumission!$DF322*BD_Soumission!$DI322*BD_Soumission!$DJ322,IF(BD_Soumission!$DE322&gt;0,BD_Soumission!$DI322*BD_Soumission!$DJ322,""))</f>
        <v/>
      </c>
      <c r="DL322" s="285"/>
      <c r="DM322" s="273"/>
      <c r="DN322" s="273"/>
      <c r="DO322" s="273"/>
      <c r="DP322" s="273"/>
      <c r="DQ322" s="273"/>
      <c r="DR322" s="125"/>
      <c r="DS322" s="290" t="str">
        <f>IF(BD_Soumission!$DN322&gt;0,BD_Soumission!$DN322*BD_Soumission!$DQ322*BD_Soumission!$DR322,IF(BD_Soumission!$DM322&gt;0,BD_Soumission!$DQ322*BD_Soumission!$DR322,""))</f>
        <v/>
      </c>
      <c r="DT322" s="285"/>
      <c r="DU322" s="273"/>
      <c r="DV322" s="273"/>
      <c r="DW322" s="273"/>
      <c r="DX322" s="273"/>
      <c r="DY322" s="273"/>
      <c r="DZ322" s="125"/>
      <c r="EA322" s="290">
        <f>IF(BD_Soumission!$DU322&gt;0,IF(BD_Soumission!$DV322&gt;0,BD_Soumission!$DY322*BD_Soumission!$DV322*BD_Soumission!$DZ322,BD_Soumission!$DY322*BD_Soumission!$DZ322),0)</f>
        <v>0</v>
      </c>
      <c r="EB322" s="273"/>
      <c r="EC322" s="273"/>
      <c r="ED322" s="273"/>
      <c r="EE322" s="273"/>
      <c r="EF322" s="273"/>
      <c r="EG322" s="273"/>
      <c r="EH322" s="273"/>
      <c r="EI322" s="290">
        <f>BD_Soumission!$EH322*BD_Soumission!$EG322</f>
        <v>0</v>
      </c>
      <c r="EJ322" s="273"/>
      <c r="EK322" s="273"/>
      <c r="EL322" s="273"/>
      <c r="EM322" s="290">
        <f>BD_Soumission!$EL322*BD_Soumission!$EK322</f>
        <v>0</v>
      </c>
      <c r="EN322" s="273"/>
      <c r="EO322" s="273"/>
      <c r="EP322" s="273"/>
      <c r="EQ322" s="290">
        <f>BD_Soumission!$EP322*BD_Soumission!$EO322</f>
        <v>0</v>
      </c>
      <c r="ER322" s="273"/>
      <c r="ES322" s="273"/>
      <c r="ET322" s="273"/>
      <c r="EU322" s="273"/>
      <c r="EV322" s="273"/>
      <c r="EW322" s="290">
        <f>BD_Soumission!$EU322*0.09975</f>
        <v>0</v>
      </c>
      <c r="EX322" s="273"/>
      <c r="EY322" s="273"/>
      <c r="EZ322" s="273"/>
    </row>
    <row r="323" spans="1:156" ht="18.75">
      <c r="D323" s="75"/>
      <c r="F323" t="e">
        <f>VLOOKUP(BD_Soumission!$C323,Tableau12[],93,FALSE)</f>
        <v>#N/A</v>
      </c>
      <c r="Q323"/>
      <c r="R323" s="30"/>
      <c r="S323" t="e">
        <f>VLOOKUP(BD_Soumission!$C323,Tableau12[],3,FALSE)</f>
        <v>#N/A</v>
      </c>
      <c r="T323" s="75"/>
      <c r="Z323" s="264"/>
      <c r="AB323" s="75"/>
      <c r="AH323" s="125"/>
      <c r="AJ323" s="75"/>
      <c r="AP323" s="125"/>
      <c r="AR323" s="75"/>
      <c r="AX323" s="125"/>
      <c r="AZ323" s="75"/>
      <c r="BF323" s="125"/>
      <c r="BH323" s="75"/>
      <c r="BM323" t="str">
        <f>IF(BD_Soumission!$BI323&gt;0,(BD_Soumission!$BL323-BD_Soumission!$BK323)*24,"")</f>
        <v/>
      </c>
      <c r="BN323" s="125"/>
      <c r="BP323" s="75"/>
      <c r="BV323" s="125"/>
      <c r="BX323" s="75"/>
      <c r="CD323" s="125"/>
      <c r="CE323" s="122" t="str">
        <f>IF(BD_Soumission!$BZ323&gt;0,BD_Soumission!$BZ323*BD_Soumission!$CC323*BD_Soumission!$CD323,IF(BD_Soumission!$BY323&gt;0,BD_Soumission!$CC323*BD_Soumission!$CD323,""))</f>
        <v/>
      </c>
      <c r="CF323" s="75"/>
      <c r="CL323" s="125"/>
      <c r="CM323" s="122" t="str">
        <f>IF(BD_Soumission!$CH323&gt;0,BD_Soumission!$CH323*BD_Soumission!$CK323*BD_Soumission!$CL323,IF(BD_Soumission!$CG323&gt;0,BD_Soumission!$CK323*BD_Soumission!$CL323,""))</f>
        <v/>
      </c>
      <c r="CN323" s="75"/>
      <c r="CS323" t="str">
        <f>IF(BD_Soumission!$CO323&gt;0,(BD_Soumission!$CR323-BD_Soumission!$CQ323)*24,"")</f>
        <v/>
      </c>
      <c r="CT323" s="125"/>
      <c r="CU323" s="122">
        <f>IF(BD_Soumission!$CO323&gt;0,IF(BD_Soumission!$CP323&gt;0,BD_Soumission!$CS323*BD_Soumission!$CP323*BD_Soumission!$CT323,BD_Soumission!$CS323*BD_Soumission!$CT323),0)</f>
        <v>0</v>
      </c>
      <c r="CV323" s="75"/>
      <c r="DB323" s="125"/>
      <c r="DC323" s="122" t="str">
        <f>IF(BD_Soumission!$CX323&gt;0,BD_Soumission!$CX323*BD_Soumission!$DA323*BD_Soumission!$DB323,IF(BD_Soumission!$CW323&gt;0,BD_Soumission!$DA323*BD_Soumission!$DB323,""))</f>
        <v/>
      </c>
      <c r="DD323" s="75"/>
      <c r="DJ323" s="125"/>
      <c r="DK323" s="122" t="str">
        <f>IF(BD_Soumission!$DF323&gt;0,BD_Soumission!$DF323*BD_Soumission!$DI323*BD_Soumission!$DJ323,IF(BD_Soumission!$DE323&gt;0,BD_Soumission!$DI323*BD_Soumission!$DJ323,""))</f>
        <v/>
      </c>
      <c r="DL323" s="75"/>
      <c r="DR323" s="125"/>
      <c r="DS323" s="122" t="str">
        <f>IF(BD_Soumission!$DN323&gt;0,BD_Soumission!$DN323*BD_Soumission!$DQ323*BD_Soumission!$DR323,IF(BD_Soumission!$DM323&gt;0,BD_Soumission!$DQ323*BD_Soumission!$DR323,""))</f>
        <v/>
      </c>
      <c r="DT323" s="75"/>
      <c r="DZ323" s="125"/>
      <c r="EA323" s="122">
        <f>IF(BD_Soumission!$DU323&gt;0,IF(BD_Soumission!$DV323&gt;0,BD_Soumission!$DY323*BD_Soumission!$DV323*BD_Soumission!$DZ323,BD_Soumission!$DY323*BD_Soumission!$DZ323),0)</f>
        <v>0</v>
      </c>
      <c r="EI323" s="122">
        <f>BD_Soumission!$EH323*BD_Soumission!$EG323</f>
        <v>0</v>
      </c>
      <c r="EM323" s="122">
        <f>BD_Soumission!$EL323*BD_Soumission!$EK323</f>
        <v>0</v>
      </c>
      <c r="EQ323" s="122">
        <f>BD_Soumission!$EP323*BD_Soumission!$EO323</f>
        <v>0</v>
      </c>
      <c r="EW323" s="122">
        <f>BD_Soumission!$EU323*0.09975</f>
        <v>0</v>
      </c>
    </row>
    <row r="324" spans="1:156" ht="18.75">
      <c r="A324" s="273"/>
      <c r="B324" s="273"/>
      <c r="C324" s="273"/>
      <c r="D324" s="285"/>
      <c r="E324" s="273"/>
      <c r="F324" s="273" t="e">
        <f>VLOOKUP(BD_Soumission!$C324,Tableau12[],93,FALSE)</f>
        <v>#N/A</v>
      </c>
      <c r="G324" s="273"/>
      <c r="H324" s="273"/>
      <c r="I324" s="273"/>
      <c r="J324" s="273"/>
      <c r="K324" s="273"/>
      <c r="L324" s="273"/>
      <c r="M324" s="273"/>
      <c r="N324" s="273"/>
      <c r="O324" s="273"/>
      <c r="P324" s="273"/>
      <c r="Q324" s="273"/>
      <c r="R324" s="286"/>
      <c r="S324" s="273" t="e">
        <f>VLOOKUP(BD_Soumission!$C324,Tableau12[],3,FALSE)</f>
        <v>#N/A</v>
      </c>
      <c r="T324" s="285"/>
      <c r="U324" s="273"/>
      <c r="V324" s="273"/>
      <c r="W324" s="273"/>
      <c r="X324" s="273"/>
      <c r="Y324" s="273"/>
      <c r="Z324" s="264"/>
      <c r="AA324" s="273"/>
      <c r="AB324" s="285"/>
      <c r="AC324" s="273"/>
      <c r="AD324" s="273"/>
      <c r="AE324" s="273"/>
      <c r="AF324" s="273"/>
      <c r="AG324" s="273"/>
      <c r="AH324" s="125"/>
      <c r="AI324" s="273"/>
      <c r="AJ324" s="285"/>
      <c r="AK324" s="273"/>
      <c r="AL324" s="273"/>
      <c r="AM324" s="273"/>
      <c r="AN324" s="273"/>
      <c r="AO324" s="273"/>
      <c r="AP324" s="125"/>
      <c r="AQ324" s="273"/>
      <c r="AR324" s="285"/>
      <c r="AS324" s="273"/>
      <c r="AT324" s="273"/>
      <c r="AU324" s="273"/>
      <c r="AV324" s="273"/>
      <c r="AW324" s="273"/>
      <c r="AX324" s="125"/>
      <c r="AY324" s="273"/>
      <c r="AZ324" s="285"/>
      <c r="BA324" s="273"/>
      <c r="BB324" s="273"/>
      <c r="BC324" s="273"/>
      <c r="BD324" s="273"/>
      <c r="BE324" s="273"/>
      <c r="BF324" s="125"/>
      <c r="BG324" s="273"/>
      <c r="BH324" s="285"/>
      <c r="BI324" s="273"/>
      <c r="BJ324" s="273"/>
      <c r="BK324" s="273"/>
      <c r="BL324" s="273"/>
      <c r="BM324" s="273" t="str">
        <f>IF(BD_Soumission!$BI324&gt;0,(BD_Soumission!$BL324-BD_Soumission!$BK324)*24,"")</f>
        <v/>
      </c>
      <c r="BN324" s="125"/>
      <c r="BO324" s="273"/>
      <c r="BP324" s="285"/>
      <c r="BQ324" s="273"/>
      <c r="BR324" s="273"/>
      <c r="BS324" s="273"/>
      <c r="BT324" s="273"/>
      <c r="BU324" s="273"/>
      <c r="BV324" s="125"/>
      <c r="BW324" s="273"/>
      <c r="BX324" s="285"/>
      <c r="BY324" s="273"/>
      <c r="BZ324" s="273"/>
      <c r="CA324" s="273"/>
      <c r="CB324" s="273"/>
      <c r="CC324" s="273"/>
      <c r="CD324" s="125"/>
      <c r="CE324" s="290" t="str">
        <f>IF(BD_Soumission!$BZ324&gt;0,BD_Soumission!$BZ324*BD_Soumission!$CC324*BD_Soumission!$CD324,IF(BD_Soumission!$BY324&gt;0,BD_Soumission!$CC324*BD_Soumission!$CD324,""))</f>
        <v/>
      </c>
      <c r="CF324" s="285"/>
      <c r="CG324" s="273"/>
      <c r="CH324" s="273"/>
      <c r="CI324" s="273"/>
      <c r="CJ324" s="273"/>
      <c r="CK324" s="273"/>
      <c r="CL324" s="125"/>
      <c r="CM324" s="290" t="str">
        <f>IF(BD_Soumission!$CH324&gt;0,BD_Soumission!$CH324*BD_Soumission!$CK324*BD_Soumission!$CL324,IF(BD_Soumission!$CG324&gt;0,BD_Soumission!$CK324*BD_Soumission!$CL324,""))</f>
        <v/>
      </c>
      <c r="CN324" s="285"/>
      <c r="CO324" s="273"/>
      <c r="CP324" s="273"/>
      <c r="CQ324" s="273"/>
      <c r="CR324" s="273"/>
      <c r="CS324" s="273" t="str">
        <f>IF(BD_Soumission!$CO324&gt;0,(BD_Soumission!$CR324-BD_Soumission!$CQ324)*24,"")</f>
        <v/>
      </c>
      <c r="CT324" s="125"/>
      <c r="CU324" s="290">
        <f>IF(BD_Soumission!$CO324&gt;0,IF(BD_Soumission!$CP324&gt;0,BD_Soumission!$CS324*BD_Soumission!$CP324*BD_Soumission!$CT324,BD_Soumission!$CS324*BD_Soumission!$CT324),0)</f>
        <v>0</v>
      </c>
      <c r="CV324" s="285"/>
      <c r="CW324" s="273"/>
      <c r="CX324" s="273"/>
      <c r="CY324" s="273"/>
      <c r="CZ324" s="273"/>
      <c r="DA324" s="273"/>
      <c r="DB324" s="125"/>
      <c r="DC324" s="290" t="str">
        <f>IF(BD_Soumission!$CX324&gt;0,BD_Soumission!$CX324*BD_Soumission!$DA324*BD_Soumission!$DB324,IF(BD_Soumission!$CW324&gt;0,BD_Soumission!$DA324*BD_Soumission!$DB324,""))</f>
        <v/>
      </c>
      <c r="DD324" s="285"/>
      <c r="DE324" s="273"/>
      <c r="DF324" s="273"/>
      <c r="DG324" s="273"/>
      <c r="DH324" s="273"/>
      <c r="DI324" s="273"/>
      <c r="DJ324" s="125"/>
      <c r="DK324" s="290" t="str">
        <f>IF(BD_Soumission!$DF324&gt;0,BD_Soumission!$DF324*BD_Soumission!$DI324*BD_Soumission!$DJ324,IF(BD_Soumission!$DE324&gt;0,BD_Soumission!$DI324*BD_Soumission!$DJ324,""))</f>
        <v/>
      </c>
      <c r="DL324" s="285"/>
      <c r="DM324" s="273"/>
      <c r="DN324" s="273"/>
      <c r="DO324" s="273"/>
      <c r="DP324" s="273"/>
      <c r="DQ324" s="273"/>
      <c r="DR324" s="125"/>
      <c r="DS324" s="290" t="str">
        <f>IF(BD_Soumission!$DN324&gt;0,BD_Soumission!$DN324*BD_Soumission!$DQ324*BD_Soumission!$DR324,IF(BD_Soumission!$DM324&gt;0,BD_Soumission!$DQ324*BD_Soumission!$DR324,""))</f>
        <v/>
      </c>
      <c r="DT324" s="285"/>
      <c r="DU324" s="273"/>
      <c r="DV324" s="273"/>
      <c r="DW324" s="273"/>
      <c r="DX324" s="273"/>
      <c r="DY324" s="273"/>
      <c r="DZ324" s="125"/>
      <c r="EA324" s="290">
        <f>IF(BD_Soumission!$DU324&gt;0,IF(BD_Soumission!$DV324&gt;0,BD_Soumission!$DY324*BD_Soumission!$DV324*BD_Soumission!$DZ324,BD_Soumission!$DY324*BD_Soumission!$DZ324),0)</f>
        <v>0</v>
      </c>
      <c r="EB324" s="273"/>
      <c r="EC324" s="273"/>
      <c r="ED324" s="273"/>
      <c r="EE324" s="273"/>
      <c r="EF324" s="273"/>
      <c r="EG324" s="273"/>
      <c r="EH324" s="273"/>
      <c r="EI324" s="290">
        <f>BD_Soumission!$EH324*BD_Soumission!$EG324</f>
        <v>0</v>
      </c>
      <c r="EJ324" s="273"/>
      <c r="EK324" s="273"/>
      <c r="EL324" s="273"/>
      <c r="EM324" s="290">
        <f>BD_Soumission!$EL324*BD_Soumission!$EK324</f>
        <v>0</v>
      </c>
      <c r="EN324" s="273"/>
      <c r="EO324" s="273"/>
      <c r="EP324" s="273"/>
      <c r="EQ324" s="290">
        <f>BD_Soumission!$EP324*BD_Soumission!$EO324</f>
        <v>0</v>
      </c>
      <c r="ER324" s="273"/>
      <c r="ES324" s="273"/>
      <c r="ET324" s="273"/>
      <c r="EU324" s="273"/>
      <c r="EV324" s="273"/>
      <c r="EW324" s="290">
        <f>BD_Soumission!$EU324*0.09975</f>
        <v>0</v>
      </c>
      <c r="EX324" s="273"/>
      <c r="EY324" s="273"/>
      <c r="EZ324" s="273"/>
    </row>
    <row r="325" spans="1:156" ht="18.75">
      <c r="D325" s="75"/>
      <c r="F325" t="e">
        <f>VLOOKUP(BD_Soumission!$C325,Tableau12[],93,FALSE)</f>
        <v>#N/A</v>
      </c>
      <c r="Q325"/>
      <c r="R325" s="30"/>
      <c r="S325" t="e">
        <f>VLOOKUP(BD_Soumission!$C325,Tableau12[],3,FALSE)</f>
        <v>#N/A</v>
      </c>
      <c r="T325" s="75"/>
      <c r="Z325" s="264"/>
      <c r="AB325" s="75"/>
      <c r="AH325" s="125"/>
      <c r="AJ325" s="75"/>
      <c r="AP325" s="125"/>
      <c r="AR325" s="75"/>
      <c r="AX325" s="125"/>
      <c r="AZ325" s="75"/>
      <c r="BF325" s="125"/>
      <c r="BH325" s="75"/>
      <c r="BM325" t="str">
        <f>IF(BD_Soumission!$BI325&gt;0,(BD_Soumission!$BL325-BD_Soumission!$BK325)*24,"")</f>
        <v/>
      </c>
      <c r="BN325" s="125"/>
      <c r="BP325" s="75"/>
      <c r="BV325" s="125"/>
      <c r="BX325" s="75"/>
      <c r="CD325" s="125"/>
      <c r="CE325" s="122" t="str">
        <f>IF(BD_Soumission!$BZ325&gt;0,BD_Soumission!$BZ325*BD_Soumission!$CC325*BD_Soumission!$CD325,IF(BD_Soumission!$BY325&gt;0,BD_Soumission!$CC325*BD_Soumission!$CD325,""))</f>
        <v/>
      </c>
      <c r="CF325" s="75"/>
      <c r="CL325" s="125"/>
      <c r="CM325" s="122" t="str">
        <f>IF(BD_Soumission!$CH325&gt;0,BD_Soumission!$CH325*BD_Soumission!$CK325*BD_Soumission!$CL325,IF(BD_Soumission!$CG325&gt;0,BD_Soumission!$CK325*BD_Soumission!$CL325,""))</f>
        <v/>
      </c>
      <c r="CN325" s="75"/>
      <c r="CS325" t="str">
        <f>IF(BD_Soumission!$CO325&gt;0,(BD_Soumission!$CR325-BD_Soumission!$CQ325)*24,"")</f>
        <v/>
      </c>
      <c r="CT325" s="125"/>
      <c r="CU325" s="122">
        <f>IF(BD_Soumission!$CO325&gt;0,IF(BD_Soumission!$CP325&gt;0,BD_Soumission!$CS325*BD_Soumission!$CP325*BD_Soumission!$CT325,BD_Soumission!$CS325*BD_Soumission!$CT325),0)</f>
        <v>0</v>
      </c>
      <c r="CV325" s="75"/>
      <c r="DB325" s="125"/>
      <c r="DC325" s="122" t="str">
        <f>IF(BD_Soumission!$CX325&gt;0,BD_Soumission!$CX325*BD_Soumission!$DA325*BD_Soumission!$DB325,IF(BD_Soumission!$CW325&gt;0,BD_Soumission!$DA325*BD_Soumission!$DB325,""))</f>
        <v/>
      </c>
      <c r="DD325" s="75"/>
      <c r="DJ325" s="125"/>
      <c r="DK325" s="122" t="str">
        <f>IF(BD_Soumission!$DF325&gt;0,BD_Soumission!$DF325*BD_Soumission!$DI325*BD_Soumission!$DJ325,IF(BD_Soumission!$DE325&gt;0,BD_Soumission!$DI325*BD_Soumission!$DJ325,""))</f>
        <v/>
      </c>
      <c r="DL325" s="75"/>
      <c r="DR325" s="125"/>
      <c r="DS325" s="122" t="str">
        <f>IF(BD_Soumission!$DN325&gt;0,BD_Soumission!$DN325*BD_Soumission!$DQ325*BD_Soumission!$DR325,IF(BD_Soumission!$DM325&gt;0,BD_Soumission!$DQ325*BD_Soumission!$DR325,""))</f>
        <v/>
      </c>
      <c r="DT325" s="75"/>
      <c r="DZ325" s="125"/>
      <c r="EA325" s="122">
        <f>IF(BD_Soumission!$DU325&gt;0,IF(BD_Soumission!$DV325&gt;0,BD_Soumission!$DY325*BD_Soumission!$DV325*BD_Soumission!$DZ325,BD_Soumission!$DY325*BD_Soumission!$DZ325),0)</f>
        <v>0</v>
      </c>
      <c r="EI325" s="122">
        <f>BD_Soumission!$EH325*BD_Soumission!$EG325</f>
        <v>0</v>
      </c>
      <c r="EM325" s="122">
        <f>BD_Soumission!$EL325*BD_Soumission!$EK325</f>
        <v>0</v>
      </c>
      <c r="EQ325" s="122">
        <f>BD_Soumission!$EP325*BD_Soumission!$EO325</f>
        <v>0</v>
      </c>
      <c r="EW325" s="122">
        <f>BD_Soumission!$EU325*0.09975</f>
        <v>0</v>
      </c>
    </row>
    <row r="326" spans="1:156" ht="18.75">
      <c r="A326" s="273"/>
      <c r="B326" s="273"/>
      <c r="C326" s="273"/>
      <c r="D326" s="285"/>
      <c r="E326" s="273"/>
      <c r="F326" s="273" t="e">
        <f>VLOOKUP(BD_Soumission!$C326,Tableau12[],93,FALSE)</f>
        <v>#N/A</v>
      </c>
      <c r="G326" s="273"/>
      <c r="H326" s="273"/>
      <c r="I326" s="273"/>
      <c r="J326" s="273"/>
      <c r="K326" s="273"/>
      <c r="L326" s="273"/>
      <c r="M326" s="273"/>
      <c r="N326" s="273"/>
      <c r="O326" s="273"/>
      <c r="P326" s="273"/>
      <c r="Q326" s="273"/>
      <c r="R326" s="286"/>
      <c r="S326" s="273" t="e">
        <f>VLOOKUP(BD_Soumission!$C326,Tableau12[],3,FALSE)</f>
        <v>#N/A</v>
      </c>
      <c r="T326" s="285"/>
      <c r="U326" s="273"/>
      <c r="V326" s="273"/>
      <c r="W326" s="273"/>
      <c r="X326" s="273"/>
      <c r="Y326" s="273"/>
      <c r="Z326" s="264"/>
      <c r="AA326" s="273"/>
      <c r="AB326" s="285"/>
      <c r="AC326" s="273"/>
      <c r="AD326" s="273"/>
      <c r="AE326" s="273"/>
      <c r="AF326" s="273"/>
      <c r="AG326" s="273"/>
      <c r="AH326" s="125"/>
      <c r="AI326" s="273"/>
      <c r="AJ326" s="285"/>
      <c r="AK326" s="273"/>
      <c r="AL326" s="273"/>
      <c r="AM326" s="273"/>
      <c r="AN326" s="273"/>
      <c r="AO326" s="273"/>
      <c r="AP326" s="125"/>
      <c r="AQ326" s="273"/>
      <c r="AR326" s="285"/>
      <c r="AS326" s="273"/>
      <c r="AT326" s="273"/>
      <c r="AU326" s="273"/>
      <c r="AV326" s="273"/>
      <c r="AW326" s="273"/>
      <c r="AX326" s="125"/>
      <c r="AY326" s="273"/>
      <c r="AZ326" s="285"/>
      <c r="BA326" s="273"/>
      <c r="BB326" s="273"/>
      <c r="BC326" s="273"/>
      <c r="BD326" s="273"/>
      <c r="BE326" s="273"/>
      <c r="BF326" s="125"/>
      <c r="BG326" s="273"/>
      <c r="BH326" s="285"/>
      <c r="BI326" s="273"/>
      <c r="BJ326" s="273"/>
      <c r="BK326" s="273"/>
      <c r="BL326" s="273"/>
      <c r="BM326" s="273" t="str">
        <f>IF(BD_Soumission!$BI326&gt;0,(BD_Soumission!$BL326-BD_Soumission!$BK326)*24,"")</f>
        <v/>
      </c>
      <c r="BN326" s="125"/>
      <c r="BO326" s="273"/>
      <c r="BP326" s="285"/>
      <c r="BQ326" s="273"/>
      <c r="BR326" s="273"/>
      <c r="BS326" s="273"/>
      <c r="BT326" s="273"/>
      <c r="BU326" s="273"/>
      <c r="BV326" s="125"/>
      <c r="BW326" s="273"/>
      <c r="BX326" s="285"/>
      <c r="BY326" s="273"/>
      <c r="BZ326" s="273"/>
      <c r="CA326" s="273"/>
      <c r="CB326" s="273"/>
      <c r="CC326" s="273"/>
      <c r="CD326" s="125"/>
      <c r="CE326" s="290" t="str">
        <f>IF(BD_Soumission!$BZ326&gt;0,BD_Soumission!$BZ326*BD_Soumission!$CC326*BD_Soumission!$CD326,IF(BD_Soumission!$BY326&gt;0,BD_Soumission!$CC326*BD_Soumission!$CD326,""))</f>
        <v/>
      </c>
      <c r="CF326" s="285"/>
      <c r="CG326" s="273"/>
      <c r="CH326" s="273"/>
      <c r="CI326" s="273"/>
      <c r="CJ326" s="273"/>
      <c r="CK326" s="273"/>
      <c r="CL326" s="125"/>
      <c r="CM326" s="290" t="str">
        <f>IF(BD_Soumission!$CH326&gt;0,BD_Soumission!$CH326*BD_Soumission!$CK326*BD_Soumission!$CL326,IF(BD_Soumission!$CG326&gt;0,BD_Soumission!$CK326*BD_Soumission!$CL326,""))</f>
        <v/>
      </c>
      <c r="CN326" s="285"/>
      <c r="CO326" s="273"/>
      <c r="CP326" s="273"/>
      <c r="CQ326" s="273"/>
      <c r="CR326" s="273"/>
      <c r="CS326" s="273" t="str">
        <f>IF(BD_Soumission!$CO326&gt;0,(BD_Soumission!$CR326-BD_Soumission!$CQ326)*24,"")</f>
        <v/>
      </c>
      <c r="CT326" s="125"/>
      <c r="CU326" s="290">
        <f>IF(BD_Soumission!$CO326&gt;0,IF(BD_Soumission!$CP326&gt;0,BD_Soumission!$CS326*BD_Soumission!$CP326*BD_Soumission!$CT326,BD_Soumission!$CS326*BD_Soumission!$CT326),0)</f>
        <v>0</v>
      </c>
      <c r="CV326" s="285"/>
      <c r="CW326" s="273"/>
      <c r="CX326" s="273"/>
      <c r="CY326" s="273"/>
      <c r="CZ326" s="273"/>
      <c r="DA326" s="273"/>
      <c r="DB326" s="125"/>
      <c r="DC326" s="290" t="str">
        <f>IF(BD_Soumission!$CX326&gt;0,BD_Soumission!$CX326*BD_Soumission!$DA326*BD_Soumission!$DB326,IF(BD_Soumission!$CW326&gt;0,BD_Soumission!$DA326*BD_Soumission!$DB326,""))</f>
        <v/>
      </c>
      <c r="DD326" s="285"/>
      <c r="DE326" s="273"/>
      <c r="DF326" s="273"/>
      <c r="DG326" s="273"/>
      <c r="DH326" s="273"/>
      <c r="DI326" s="273"/>
      <c r="DJ326" s="125"/>
      <c r="DK326" s="290" t="str">
        <f>IF(BD_Soumission!$DF326&gt;0,BD_Soumission!$DF326*BD_Soumission!$DI326*BD_Soumission!$DJ326,IF(BD_Soumission!$DE326&gt;0,BD_Soumission!$DI326*BD_Soumission!$DJ326,""))</f>
        <v/>
      </c>
      <c r="DL326" s="285"/>
      <c r="DM326" s="273"/>
      <c r="DN326" s="273"/>
      <c r="DO326" s="273"/>
      <c r="DP326" s="273"/>
      <c r="DQ326" s="273"/>
      <c r="DR326" s="125"/>
      <c r="DS326" s="290" t="str">
        <f>IF(BD_Soumission!$DN326&gt;0,BD_Soumission!$DN326*BD_Soumission!$DQ326*BD_Soumission!$DR326,IF(BD_Soumission!$DM326&gt;0,BD_Soumission!$DQ326*BD_Soumission!$DR326,""))</f>
        <v/>
      </c>
      <c r="DT326" s="285"/>
      <c r="DU326" s="273"/>
      <c r="DV326" s="273"/>
      <c r="DW326" s="273"/>
      <c r="DX326" s="273"/>
      <c r="DY326" s="273"/>
      <c r="DZ326" s="125"/>
      <c r="EA326" s="290">
        <f>IF(BD_Soumission!$DU326&gt;0,IF(BD_Soumission!$DV326&gt;0,BD_Soumission!$DY326*BD_Soumission!$DV326*BD_Soumission!$DZ326,BD_Soumission!$DY326*BD_Soumission!$DZ326),0)</f>
        <v>0</v>
      </c>
      <c r="EB326" s="273"/>
      <c r="EC326" s="273"/>
      <c r="ED326" s="273"/>
      <c r="EE326" s="273"/>
      <c r="EF326" s="273"/>
      <c r="EG326" s="273"/>
      <c r="EH326" s="273"/>
      <c r="EI326" s="290">
        <f>BD_Soumission!$EH326*BD_Soumission!$EG326</f>
        <v>0</v>
      </c>
      <c r="EJ326" s="273"/>
      <c r="EK326" s="273"/>
      <c r="EL326" s="273"/>
      <c r="EM326" s="290">
        <f>BD_Soumission!$EL326*BD_Soumission!$EK326</f>
        <v>0</v>
      </c>
      <c r="EN326" s="273"/>
      <c r="EO326" s="273"/>
      <c r="EP326" s="273"/>
      <c r="EQ326" s="290">
        <f>BD_Soumission!$EP326*BD_Soumission!$EO326</f>
        <v>0</v>
      </c>
      <c r="ER326" s="273"/>
      <c r="ES326" s="273"/>
      <c r="ET326" s="273"/>
      <c r="EU326" s="273"/>
      <c r="EV326" s="273"/>
      <c r="EW326" s="290">
        <f>BD_Soumission!$EU326*0.09975</f>
        <v>0</v>
      </c>
      <c r="EX326" s="273"/>
      <c r="EY326" s="273"/>
      <c r="EZ326" s="273"/>
    </row>
    <row r="327" spans="1:156" ht="18.75">
      <c r="D327" s="75"/>
      <c r="F327" t="e">
        <f>VLOOKUP(BD_Soumission!$C327,Tableau12[],93,FALSE)</f>
        <v>#N/A</v>
      </c>
      <c r="Q327"/>
      <c r="R327" s="30"/>
      <c r="S327" t="e">
        <f>VLOOKUP(BD_Soumission!$C327,Tableau12[],3,FALSE)</f>
        <v>#N/A</v>
      </c>
      <c r="T327" s="75"/>
      <c r="Z327" s="264"/>
      <c r="AB327" s="75"/>
      <c r="AH327" s="125"/>
      <c r="AJ327" s="75"/>
      <c r="AP327" s="125"/>
      <c r="AR327" s="75"/>
      <c r="AX327" s="125"/>
      <c r="AZ327" s="75"/>
      <c r="BF327" s="125"/>
      <c r="BH327" s="75"/>
      <c r="BM327" t="str">
        <f>IF(BD_Soumission!$BI327&gt;0,(BD_Soumission!$BL327-BD_Soumission!$BK327)*24,"")</f>
        <v/>
      </c>
      <c r="BN327" s="125"/>
      <c r="BP327" s="75"/>
      <c r="BV327" s="125"/>
      <c r="BX327" s="75"/>
      <c r="CD327" s="125"/>
      <c r="CE327" s="122" t="str">
        <f>IF(BD_Soumission!$BZ327&gt;0,BD_Soumission!$BZ327*BD_Soumission!$CC327*BD_Soumission!$CD327,IF(BD_Soumission!$BY327&gt;0,BD_Soumission!$CC327*BD_Soumission!$CD327,""))</f>
        <v/>
      </c>
      <c r="CF327" s="75"/>
      <c r="CL327" s="125"/>
      <c r="CM327" s="122" t="str">
        <f>IF(BD_Soumission!$CH327&gt;0,BD_Soumission!$CH327*BD_Soumission!$CK327*BD_Soumission!$CL327,IF(BD_Soumission!$CG327&gt;0,BD_Soumission!$CK327*BD_Soumission!$CL327,""))</f>
        <v/>
      </c>
      <c r="CN327" s="75"/>
      <c r="CS327" t="str">
        <f>IF(BD_Soumission!$CO327&gt;0,(BD_Soumission!$CR327-BD_Soumission!$CQ327)*24,"")</f>
        <v/>
      </c>
      <c r="CT327" s="125"/>
      <c r="CU327" s="122">
        <f>IF(BD_Soumission!$CO327&gt;0,IF(BD_Soumission!$CP327&gt;0,BD_Soumission!$CS327*BD_Soumission!$CP327*BD_Soumission!$CT327,BD_Soumission!$CS327*BD_Soumission!$CT327),0)</f>
        <v>0</v>
      </c>
      <c r="CV327" s="75"/>
      <c r="DB327" s="125"/>
      <c r="DC327" s="122" t="str">
        <f>IF(BD_Soumission!$CX327&gt;0,BD_Soumission!$CX327*BD_Soumission!$DA327*BD_Soumission!$DB327,IF(BD_Soumission!$CW327&gt;0,BD_Soumission!$DA327*BD_Soumission!$DB327,""))</f>
        <v/>
      </c>
      <c r="DD327" s="75"/>
      <c r="DJ327" s="125"/>
      <c r="DK327" s="122" t="str">
        <f>IF(BD_Soumission!$DF327&gt;0,BD_Soumission!$DF327*BD_Soumission!$DI327*BD_Soumission!$DJ327,IF(BD_Soumission!$DE327&gt;0,BD_Soumission!$DI327*BD_Soumission!$DJ327,""))</f>
        <v/>
      </c>
      <c r="DL327" s="75"/>
      <c r="DR327" s="125"/>
      <c r="DS327" s="122" t="str">
        <f>IF(BD_Soumission!$DN327&gt;0,BD_Soumission!$DN327*BD_Soumission!$DQ327*BD_Soumission!$DR327,IF(BD_Soumission!$DM327&gt;0,BD_Soumission!$DQ327*BD_Soumission!$DR327,""))</f>
        <v/>
      </c>
      <c r="DT327" s="75"/>
      <c r="DZ327" s="125"/>
      <c r="EA327" s="122">
        <f>IF(BD_Soumission!$DU327&gt;0,IF(BD_Soumission!$DV327&gt;0,BD_Soumission!$DY327*BD_Soumission!$DV327*BD_Soumission!$DZ327,BD_Soumission!$DY327*BD_Soumission!$DZ327),0)</f>
        <v>0</v>
      </c>
      <c r="EI327" s="122">
        <f>BD_Soumission!$EH327*BD_Soumission!$EG327</f>
        <v>0</v>
      </c>
      <c r="EM327" s="122">
        <f>BD_Soumission!$EL327*BD_Soumission!$EK327</f>
        <v>0</v>
      </c>
      <c r="EQ327" s="122">
        <f>BD_Soumission!$EP327*BD_Soumission!$EO327</f>
        <v>0</v>
      </c>
      <c r="EW327" s="122">
        <f>BD_Soumission!$EU327*0.09975</f>
        <v>0</v>
      </c>
    </row>
    <row r="328" spans="1:156" ht="18.75">
      <c r="A328" s="273"/>
      <c r="B328" s="273"/>
      <c r="C328" s="273"/>
      <c r="D328" s="285"/>
      <c r="E328" s="273"/>
      <c r="F328" s="273" t="e">
        <f>VLOOKUP(BD_Soumission!$C328,Tableau12[],93,FALSE)</f>
        <v>#N/A</v>
      </c>
      <c r="G328" s="273"/>
      <c r="H328" s="273"/>
      <c r="I328" s="273"/>
      <c r="J328" s="273"/>
      <c r="K328" s="273"/>
      <c r="L328" s="273"/>
      <c r="M328" s="273"/>
      <c r="N328" s="273"/>
      <c r="O328" s="273"/>
      <c r="P328" s="273"/>
      <c r="Q328" s="273"/>
      <c r="R328" s="286"/>
      <c r="S328" s="273" t="e">
        <f>VLOOKUP(BD_Soumission!$C328,Tableau12[],3,FALSE)</f>
        <v>#N/A</v>
      </c>
      <c r="T328" s="285"/>
      <c r="U328" s="273"/>
      <c r="V328" s="273"/>
      <c r="W328" s="273"/>
      <c r="X328" s="273"/>
      <c r="Y328" s="273"/>
      <c r="Z328" s="264"/>
      <c r="AA328" s="273"/>
      <c r="AB328" s="285"/>
      <c r="AC328" s="273"/>
      <c r="AD328" s="273"/>
      <c r="AE328" s="273"/>
      <c r="AF328" s="273"/>
      <c r="AG328" s="273"/>
      <c r="AH328" s="125"/>
      <c r="AI328" s="273"/>
      <c r="AJ328" s="285"/>
      <c r="AK328" s="273"/>
      <c r="AL328" s="273"/>
      <c r="AM328" s="273"/>
      <c r="AN328" s="273"/>
      <c r="AO328" s="273"/>
      <c r="AP328" s="125"/>
      <c r="AQ328" s="273"/>
      <c r="AR328" s="285"/>
      <c r="AS328" s="273"/>
      <c r="AT328" s="273"/>
      <c r="AU328" s="273"/>
      <c r="AV328" s="273"/>
      <c r="AW328" s="273"/>
      <c r="AX328" s="125"/>
      <c r="AY328" s="273"/>
      <c r="AZ328" s="285"/>
      <c r="BA328" s="273"/>
      <c r="BB328" s="273"/>
      <c r="BC328" s="273"/>
      <c r="BD328" s="273"/>
      <c r="BE328" s="273"/>
      <c r="BF328" s="125"/>
      <c r="BG328" s="273"/>
      <c r="BH328" s="285"/>
      <c r="BI328" s="273"/>
      <c r="BJ328" s="273"/>
      <c r="BK328" s="273"/>
      <c r="BL328" s="273"/>
      <c r="BM328" s="273" t="str">
        <f>IF(BD_Soumission!$BI328&gt;0,(BD_Soumission!$BL328-BD_Soumission!$BK328)*24,"")</f>
        <v/>
      </c>
      <c r="BN328" s="125"/>
      <c r="BO328" s="273"/>
      <c r="BP328" s="285"/>
      <c r="BQ328" s="273"/>
      <c r="BR328" s="273"/>
      <c r="BS328" s="273"/>
      <c r="BT328" s="273"/>
      <c r="BU328" s="273"/>
      <c r="BV328" s="125"/>
      <c r="BW328" s="273"/>
      <c r="BX328" s="285"/>
      <c r="BY328" s="273"/>
      <c r="BZ328" s="273"/>
      <c r="CA328" s="273"/>
      <c r="CB328" s="273"/>
      <c r="CC328" s="273"/>
      <c r="CD328" s="125"/>
      <c r="CE328" s="290" t="str">
        <f>IF(BD_Soumission!$BZ328&gt;0,BD_Soumission!$BZ328*BD_Soumission!$CC328*BD_Soumission!$CD328,IF(BD_Soumission!$BY328&gt;0,BD_Soumission!$CC328*BD_Soumission!$CD328,""))</f>
        <v/>
      </c>
      <c r="CF328" s="285"/>
      <c r="CG328" s="273"/>
      <c r="CH328" s="273"/>
      <c r="CI328" s="273"/>
      <c r="CJ328" s="273"/>
      <c r="CK328" s="273"/>
      <c r="CL328" s="125"/>
      <c r="CM328" s="290" t="str">
        <f>IF(BD_Soumission!$CH328&gt;0,BD_Soumission!$CH328*BD_Soumission!$CK328*BD_Soumission!$CL328,IF(BD_Soumission!$CG328&gt;0,BD_Soumission!$CK328*BD_Soumission!$CL328,""))</f>
        <v/>
      </c>
      <c r="CN328" s="285"/>
      <c r="CO328" s="273"/>
      <c r="CP328" s="273"/>
      <c r="CQ328" s="273"/>
      <c r="CR328" s="273"/>
      <c r="CS328" s="273" t="str">
        <f>IF(BD_Soumission!$CO328&gt;0,(BD_Soumission!$CR328-BD_Soumission!$CQ328)*24,"")</f>
        <v/>
      </c>
      <c r="CT328" s="125"/>
      <c r="CU328" s="290">
        <f>IF(BD_Soumission!$CO328&gt;0,IF(BD_Soumission!$CP328&gt;0,BD_Soumission!$CS328*BD_Soumission!$CP328*BD_Soumission!$CT328,BD_Soumission!$CS328*BD_Soumission!$CT328),0)</f>
        <v>0</v>
      </c>
      <c r="CV328" s="285"/>
      <c r="CW328" s="273"/>
      <c r="CX328" s="273"/>
      <c r="CY328" s="273"/>
      <c r="CZ328" s="273"/>
      <c r="DA328" s="273"/>
      <c r="DB328" s="125"/>
      <c r="DC328" s="290" t="str">
        <f>IF(BD_Soumission!$CX328&gt;0,BD_Soumission!$CX328*BD_Soumission!$DA328*BD_Soumission!$DB328,IF(BD_Soumission!$CW328&gt;0,BD_Soumission!$DA328*BD_Soumission!$DB328,""))</f>
        <v/>
      </c>
      <c r="DD328" s="285"/>
      <c r="DE328" s="273"/>
      <c r="DF328" s="273"/>
      <c r="DG328" s="273"/>
      <c r="DH328" s="273"/>
      <c r="DI328" s="273"/>
      <c r="DJ328" s="125"/>
      <c r="DK328" s="290" t="str">
        <f>IF(BD_Soumission!$DF328&gt;0,BD_Soumission!$DF328*BD_Soumission!$DI328*BD_Soumission!$DJ328,IF(BD_Soumission!$DE328&gt;0,BD_Soumission!$DI328*BD_Soumission!$DJ328,""))</f>
        <v/>
      </c>
      <c r="DL328" s="285"/>
      <c r="DM328" s="273"/>
      <c r="DN328" s="273"/>
      <c r="DO328" s="273"/>
      <c r="DP328" s="273"/>
      <c r="DQ328" s="273"/>
      <c r="DR328" s="125"/>
      <c r="DS328" s="290" t="str">
        <f>IF(BD_Soumission!$DN328&gt;0,BD_Soumission!$DN328*BD_Soumission!$DQ328*BD_Soumission!$DR328,IF(BD_Soumission!$DM328&gt;0,BD_Soumission!$DQ328*BD_Soumission!$DR328,""))</f>
        <v/>
      </c>
      <c r="DT328" s="285"/>
      <c r="DU328" s="273"/>
      <c r="DV328" s="273"/>
      <c r="DW328" s="273"/>
      <c r="DX328" s="273"/>
      <c r="DY328" s="273"/>
      <c r="DZ328" s="125"/>
      <c r="EA328" s="290">
        <f>IF(BD_Soumission!$DU328&gt;0,IF(BD_Soumission!$DV328&gt;0,BD_Soumission!$DY328*BD_Soumission!$DV328*BD_Soumission!$DZ328,BD_Soumission!$DY328*BD_Soumission!$DZ328),0)</f>
        <v>0</v>
      </c>
      <c r="EB328" s="273"/>
      <c r="EC328" s="273"/>
      <c r="ED328" s="273"/>
      <c r="EE328" s="273"/>
      <c r="EF328" s="273"/>
      <c r="EG328" s="273"/>
      <c r="EH328" s="273"/>
      <c r="EI328" s="290">
        <f>BD_Soumission!$EH328*BD_Soumission!$EG328</f>
        <v>0</v>
      </c>
      <c r="EJ328" s="273"/>
      <c r="EK328" s="273"/>
      <c r="EL328" s="273"/>
      <c r="EM328" s="290">
        <f>BD_Soumission!$EL328*BD_Soumission!$EK328</f>
        <v>0</v>
      </c>
      <c r="EN328" s="273"/>
      <c r="EO328" s="273"/>
      <c r="EP328" s="273"/>
      <c r="EQ328" s="290">
        <f>BD_Soumission!$EP328*BD_Soumission!$EO328</f>
        <v>0</v>
      </c>
      <c r="ER328" s="273"/>
      <c r="ES328" s="273"/>
      <c r="ET328" s="273"/>
      <c r="EU328" s="273"/>
      <c r="EV328" s="273"/>
      <c r="EW328" s="290">
        <f>BD_Soumission!$EU328*0.09975</f>
        <v>0</v>
      </c>
      <c r="EX328" s="273"/>
      <c r="EY328" s="273"/>
      <c r="EZ328" s="273"/>
    </row>
    <row r="329" spans="1:156" ht="18.75">
      <c r="D329" s="75"/>
      <c r="F329" t="e">
        <f>VLOOKUP(BD_Soumission!$C329,Tableau12[],93,FALSE)</f>
        <v>#N/A</v>
      </c>
      <c r="Q329"/>
      <c r="R329" s="30"/>
      <c r="S329" t="e">
        <f>VLOOKUP(BD_Soumission!$C329,Tableau12[],3,FALSE)</f>
        <v>#N/A</v>
      </c>
      <c r="T329" s="75"/>
      <c r="Z329" s="264"/>
      <c r="AB329" s="75"/>
      <c r="AH329" s="125"/>
      <c r="AJ329" s="75"/>
      <c r="AP329" s="125"/>
      <c r="AR329" s="75"/>
      <c r="AX329" s="125"/>
      <c r="AZ329" s="75"/>
      <c r="BF329" s="125"/>
      <c r="BH329" s="75"/>
      <c r="BM329" t="str">
        <f>IF(BD_Soumission!$BI329&gt;0,(BD_Soumission!$BL329-BD_Soumission!$BK329)*24,"")</f>
        <v/>
      </c>
      <c r="BN329" s="125"/>
      <c r="BP329" s="75"/>
      <c r="BV329" s="125"/>
      <c r="BX329" s="75"/>
      <c r="CD329" s="125"/>
      <c r="CE329" s="122" t="str">
        <f>IF(BD_Soumission!$BZ329&gt;0,BD_Soumission!$BZ329*BD_Soumission!$CC329*BD_Soumission!$CD329,IF(BD_Soumission!$BY329&gt;0,BD_Soumission!$CC329*BD_Soumission!$CD329,""))</f>
        <v/>
      </c>
      <c r="CF329" s="75"/>
      <c r="CL329" s="125"/>
      <c r="CM329" s="122" t="str">
        <f>IF(BD_Soumission!$CH329&gt;0,BD_Soumission!$CH329*BD_Soumission!$CK329*BD_Soumission!$CL329,IF(BD_Soumission!$CG329&gt;0,BD_Soumission!$CK329*BD_Soumission!$CL329,""))</f>
        <v/>
      </c>
      <c r="CN329" s="75"/>
      <c r="CS329" t="str">
        <f>IF(BD_Soumission!$CO329&gt;0,(BD_Soumission!$CR329-BD_Soumission!$CQ329)*24,"")</f>
        <v/>
      </c>
      <c r="CT329" s="125"/>
      <c r="CU329" s="122">
        <f>IF(BD_Soumission!$CO329&gt;0,IF(BD_Soumission!$CP329&gt;0,BD_Soumission!$CS329*BD_Soumission!$CP329*BD_Soumission!$CT329,BD_Soumission!$CS329*BD_Soumission!$CT329),0)</f>
        <v>0</v>
      </c>
      <c r="CV329" s="75"/>
      <c r="DB329" s="125"/>
      <c r="DC329" s="122" t="str">
        <f>IF(BD_Soumission!$CX329&gt;0,BD_Soumission!$CX329*BD_Soumission!$DA329*BD_Soumission!$DB329,IF(BD_Soumission!$CW329&gt;0,BD_Soumission!$DA329*BD_Soumission!$DB329,""))</f>
        <v/>
      </c>
      <c r="DD329" s="75"/>
      <c r="DJ329" s="125"/>
      <c r="DK329" s="122" t="str">
        <f>IF(BD_Soumission!$DF329&gt;0,BD_Soumission!$DF329*BD_Soumission!$DI329*BD_Soumission!$DJ329,IF(BD_Soumission!$DE329&gt;0,BD_Soumission!$DI329*BD_Soumission!$DJ329,""))</f>
        <v/>
      </c>
      <c r="DL329" s="75"/>
      <c r="DR329" s="125"/>
      <c r="DS329" s="122" t="str">
        <f>IF(BD_Soumission!$DN329&gt;0,BD_Soumission!$DN329*BD_Soumission!$DQ329*BD_Soumission!$DR329,IF(BD_Soumission!$DM329&gt;0,BD_Soumission!$DQ329*BD_Soumission!$DR329,""))</f>
        <v/>
      </c>
      <c r="DT329" s="75"/>
      <c r="DZ329" s="125"/>
      <c r="EA329" s="122">
        <f>IF(BD_Soumission!$DU329&gt;0,IF(BD_Soumission!$DV329&gt;0,BD_Soumission!$DY329*BD_Soumission!$DV329*BD_Soumission!$DZ329,BD_Soumission!$DY329*BD_Soumission!$DZ329),0)</f>
        <v>0</v>
      </c>
      <c r="EI329" s="122">
        <f>BD_Soumission!$EH329*BD_Soumission!$EG329</f>
        <v>0</v>
      </c>
      <c r="EM329" s="122">
        <f>BD_Soumission!$EL329*BD_Soumission!$EK329</f>
        <v>0</v>
      </c>
      <c r="EQ329" s="122">
        <f>BD_Soumission!$EP329*BD_Soumission!$EO329</f>
        <v>0</v>
      </c>
      <c r="EW329" s="122">
        <f>BD_Soumission!$EU329*0.09975</f>
        <v>0</v>
      </c>
    </row>
    <row r="330" spans="1:156" ht="18.75">
      <c r="A330" s="273"/>
      <c r="B330" s="273"/>
      <c r="C330" s="273"/>
      <c r="D330" s="285"/>
      <c r="E330" s="273"/>
      <c r="F330" s="273" t="e">
        <f>VLOOKUP(BD_Soumission!$C330,Tableau12[],93,FALSE)</f>
        <v>#N/A</v>
      </c>
      <c r="G330" s="273"/>
      <c r="H330" s="273"/>
      <c r="I330" s="273"/>
      <c r="J330" s="273"/>
      <c r="K330" s="273"/>
      <c r="L330" s="273"/>
      <c r="M330" s="273"/>
      <c r="N330" s="273"/>
      <c r="O330" s="273"/>
      <c r="P330" s="273"/>
      <c r="Q330" s="273"/>
      <c r="R330" s="286"/>
      <c r="S330" s="273" t="e">
        <f>VLOOKUP(BD_Soumission!$C330,Tableau12[],3,FALSE)</f>
        <v>#N/A</v>
      </c>
      <c r="T330" s="285"/>
      <c r="U330" s="273"/>
      <c r="V330" s="273"/>
      <c r="W330" s="273"/>
      <c r="X330" s="273"/>
      <c r="Y330" s="273"/>
      <c r="Z330" s="264"/>
      <c r="AA330" s="273"/>
      <c r="AB330" s="285"/>
      <c r="AC330" s="273"/>
      <c r="AD330" s="273"/>
      <c r="AE330" s="273"/>
      <c r="AF330" s="273"/>
      <c r="AG330" s="273"/>
      <c r="AH330" s="125"/>
      <c r="AI330" s="273"/>
      <c r="AJ330" s="285"/>
      <c r="AK330" s="273"/>
      <c r="AL330" s="273"/>
      <c r="AM330" s="273"/>
      <c r="AN330" s="273"/>
      <c r="AO330" s="273"/>
      <c r="AP330" s="125"/>
      <c r="AQ330" s="273"/>
      <c r="AR330" s="285"/>
      <c r="AS330" s="273"/>
      <c r="AT330" s="273"/>
      <c r="AU330" s="273"/>
      <c r="AV330" s="273"/>
      <c r="AW330" s="273"/>
      <c r="AX330" s="125"/>
      <c r="AY330" s="273"/>
      <c r="AZ330" s="285"/>
      <c r="BA330" s="273"/>
      <c r="BB330" s="273"/>
      <c r="BC330" s="273"/>
      <c r="BD330" s="273"/>
      <c r="BE330" s="273"/>
      <c r="BF330" s="125"/>
      <c r="BG330" s="273"/>
      <c r="BH330" s="285"/>
      <c r="BI330" s="273"/>
      <c r="BJ330" s="273"/>
      <c r="BK330" s="273"/>
      <c r="BL330" s="273"/>
      <c r="BM330" s="273" t="str">
        <f>IF(BD_Soumission!$BI330&gt;0,(BD_Soumission!$BL330-BD_Soumission!$BK330)*24,"")</f>
        <v/>
      </c>
      <c r="BN330" s="125"/>
      <c r="BO330" s="273"/>
      <c r="BP330" s="285"/>
      <c r="BQ330" s="273"/>
      <c r="BR330" s="273"/>
      <c r="BS330" s="273"/>
      <c r="BT330" s="273"/>
      <c r="BU330" s="273"/>
      <c r="BV330" s="125"/>
      <c r="BW330" s="273"/>
      <c r="BX330" s="285"/>
      <c r="BY330" s="273"/>
      <c r="BZ330" s="273"/>
      <c r="CA330" s="273"/>
      <c r="CB330" s="273"/>
      <c r="CC330" s="273"/>
      <c r="CD330" s="125"/>
      <c r="CE330" s="290" t="str">
        <f>IF(BD_Soumission!$BZ330&gt;0,BD_Soumission!$BZ330*BD_Soumission!$CC330*BD_Soumission!$CD330,IF(BD_Soumission!$BY330&gt;0,BD_Soumission!$CC330*BD_Soumission!$CD330,""))</f>
        <v/>
      </c>
      <c r="CF330" s="285"/>
      <c r="CG330" s="273"/>
      <c r="CH330" s="273"/>
      <c r="CI330" s="273"/>
      <c r="CJ330" s="273"/>
      <c r="CK330" s="273"/>
      <c r="CL330" s="125"/>
      <c r="CM330" s="290" t="str">
        <f>IF(BD_Soumission!$CH330&gt;0,BD_Soumission!$CH330*BD_Soumission!$CK330*BD_Soumission!$CL330,IF(BD_Soumission!$CG330&gt;0,BD_Soumission!$CK330*BD_Soumission!$CL330,""))</f>
        <v/>
      </c>
      <c r="CN330" s="285"/>
      <c r="CO330" s="273"/>
      <c r="CP330" s="273"/>
      <c r="CQ330" s="273"/>
      <c r="CR330" s="273"/>
      <c r="CS330" s="273" t="str">
        <f>IF(BD_Soumission!$CO330&gt;0,(BD_Soumission!$CR330-BD_Soumission!$CQ330)*24,"")</f>
        <v/>
      </c>
      <c r="CT330" s="125"/>
      <c r="CU330" s="290">
        <f>IF(BD_Soumission!$CO330&gt;0,IF(BD_Soumission!$CP330&gt;0,BD_Soumission!$CS330*BD_Soumission!$CP330*BD_Soumission!$CT330,BD_Soumission!$CS330*BD_Soumission!$CT330),0)</f>
        <v>0</v>
      </c>
      <c r="CV330" s="285"/>
      <c r="CW330" s="273"/>
      <c r="CX330" s="273"/>
      <c r="CY330" s="273"/>
      <c r="CZ330" s="273"/>
      <c r="DA330" s="273"/>
      <c r="DB330" s="125"/>
      <c r="DC330" s="290" t="str">
        <f>IF(BD_Soumission!$CX330&gt;0,BD_Soumission!$CX330*BD_Soumission!$DA330*BD_Soumission!$DB330,IF(BD_Soumission!$CW330&gt;0,BD_Soumission!$DA330*BD_Soumission!$DB330,""))</f>
        <v/>
      </c>
      <c r="DD330" s="285"/>
      <c r="DE330" s="273"/>
      <c r="DF330" s="273"/>
      <c r="DG330" s="273"/>
      <c r="DH330" s="273"/>
      <c r="DI330" s="273"/>
      <c r="DJ330" s="125"/>
      <c r="DK330" s="290" t="str">
        <f>IF(BD_Soumission!$DF330&gt;0,BD_Soumission!$DF330*BD_Soumission!$DI330*BD_Soumission!$DJ330,IF(BD_Soumission!$DE330&gt;0,BD_Soumission!$DI330*BD_Soumission!$DJ330,""))</f>
        <v/>
      </c>
      <c r="DL330" s="285"/>
      <c r="DM330" s="273"/>
      <c r="DN330" s="273"/>
      <c r="DO330" s="273"/>
      <c r="DP330" s="273"/>
      <c r="DQ330" s="273"/>
      <c r="DR330" s="125"/>
      <c r="DS330" s="290" t="str">
        <f>IF(BD_Soumission!$DN330&gt;0,BD_Soumission!$DN330*BD_Soumission!$DQ330*BD_Soumission!$DR330,IF(BD_Soumission!$DM330&gt;0,BD_Soumission!$DQ330*BD_Soumission!$DR330,""))</f>
        <v/>
      </c>
      <c r="DT330" s="285"/>
      <c r="DU330" s="273"/>
      <c r="DV330" s="273"/>
      <c r="DW330" s="273"/>
      <c r="DX330" s="273"/>
      <c r="DY330" s="273"/>
      <c r="DZ330" s="125"/>
      <c r="EA330" s="290">
        <f>IF(BD_Soumission!$DU330&gt;0,IF(BD_Soumission!$DV330&gt;0,BD_Soumission!$DY330*BD_Soumission!$DV330*BD_Soumission!$DZ330,BD_Soumission!$DY330*BD_Soumission!$DZ330),0)</f>
        <v>0</v>
      </c>
      <c r="EB330" s="273"/>
      <c r="EC330" s="273"/>
      <c r="ED330" s="273"/>
      <c r="EE330" s="273"/>
      <c r="EF330" s="273"/>
      <c r="EG330" s="273"/>
      <c r="EH330" s="273"/>
      <c r="EI330" s="290">
        <f>BD_Soumission!$EH330*BD_Soumission!$EG330</f>
        <v>0</v>
      </c>
      <c r="EJ330" s="273"/>
      <c r="EK330" s="273"/>
      <c r="EL330" s="273"/>
      <c r="EM330" s="290">
        <f>BD_Soumission!$EL330*BD_Soumission!$EK330</f>
        <v>0</v>
      </c>
      <c r="EN330" s="273"/>
      <c r="EO330" s="273"/>
      <c r="EP330" s="273"/>
      <c r="EQ330" s="290">
        <f>BD_Soumission!$EP330*BD_Soumission!$EO330</f>
        <v>0</v>
      </c>
      <c r="ER330" s="273"/>
      <c r="ES330" s="273"/>
      <c r="ET330" s="273"/>
      <c r="EU330" s="273"/>
      <c r="EV330" s="273"/>
      <c r="EW330" s="290">
        <f>BD_Soumission!$EU330*0.09975</f>
        <v>0</v>
      </c>
      <c r="EX330" s="273"/>
      <c r="EY330" s="273"/>
      <c r="EZ330" s="273"/>
    </row>
    <row r="331" spans="1:156" ht="18.75">
      <c r="D331" s="75"/>
      <c r="F331" t="e">
        <f>VLOOKUP(BD_Soumission!$C331,Tableau12[],93,FALSE)</f>
        <v>#N/A</v>
      </c>
      <c r="Q331"/>
      <c r="R331" s="30"/>
      <c r="S331" t="e">
        <f>VLOOKUP(BD_Soumission!$C331,Tableau12[],3,FALSE)</f>
        <v>#N/A</v>
      </c>
      <c r="T331" s="75"/>
      <c r="Z331" s="264"/>
      <c r="AB331" s="75"/>
      <c r="AH331" s="125"/>
      <c r="AJ331" s="75"/>
      <c r="AP331" s="125"/>
      <c r="AR331" s="75"/>
      <c r="AX331" s="125"/>
      <c r="AZ331" s="75"/>
      <c r="BF331" s="125"/>
      <c r="BH331" s="75"/>
      <c r="BM331" t="str">
        <f>IF(BD_Soumission!$BI331&gt;0,(BD_Soumission!$BL331-BD_Soumission!$BK331)*24,"")</f>
        <v/>
      </c>
      <c r="BN331" s="125"/>
      <c r="BP331" s="75"/>
      <c r="BV331" s="125"/>
      <c r="BX331" s="75"/>
      <c r="CD331" s="125"/>
      <c r="CE331" s="122" t="str">
        <f>IF(BD_Soumission!$BZ331&gt;0,BD_Soumission!$BZ331*BD_Soumission!$CC331*BD_Soumission!$CD331,IF(BD_Soumission!$BY331&gt;0,BD_Soumission!$CC331*BD_Soumission!$CD331,""))</f>
        <v/>
      </c>
      <c r="CF331" s="75"/>
      <c r="CL331" s="125"/>
      <c r="CM331" s="122" t="str">
        <f>IF(BD_Soumission!$CH331&gt;0,BD_Soumission!$CH331*BD_Soumission!$CK331*BD_Soumission!$CL331,IF(BD_Soumission!$CG331&gt;0,BD_Soumission!$CK331*BD_Soumission!$CL331,""))</f>
        <v/>
      </c>
      <c r="CN331" s="75"/>
      <c r="CS331" t="str">
        <f>IF(BD_Soumission!$CO331&gt;0,(BD_Soumission!$CR331-BD_Soumission!$CQ331)*24,"")</f>
        <v/>
      </c>
      <c r="CT331" s="125"/>
      <c r="CU331" s="122">
        <f>IF(BD_Soumission!$CO331&gt;0,IF(BD_Soumission!$CP331&gt;0,BD_Soumission!$CS331*BD_Soumission!$CP331*BD_Soumission!$CT331,BD_Soumission!$CS331*BD_Soumission!$CT331),0)</f>
        <v>0</v>
      </c>
      <c r="CV331" s="75"/>
      <c r="DB331" s="125"/>
      <c r="DC331" s="122" t="str">
        <f>IF(BD_Soumission!$CX331&gt;0,BD_Soumission!$CX331*BD_Soumission!$DA331*BD_Soumission!$DB331,IF(BD_Soumission!$CW331&gt;0,BD_Soumission!$DA331*BD_Soumission!$DB331,""))</f>
        <v/>
      </c>
      <c r="DD331" s="75"/>
      <c r="DJ331" s="125"/>
      <c r="DK331" s="122" t="str">
        <f>IF(BD_Soumission!$DF331&gt;0,BD_Soumission!$DF331*BD_Soumission!$DI331*BD_Soumission!$DJ331,IF(BD_Soumission!$DE331&gt;0,BD_Soumission!$DI331*BD_Soumission!$DJ331,""))</f>
        <v/>
      </c>
      <c r="DL331" s="75"/>
      <c r="DR331" s="125"/>
      <c r="DS331" s="122" t="str">
        <f>IF(BD_Soumission!$DN331&gt;0,BD_Soumission!$DN331*BD_Soumission!$DQ331*BD_Soumission!$DR331,IF(BD_Soumission!$DM331&gt;0,BD_Soumission!$DQ331*BD_Soumission!$DR331,""))</f>
        <v/>
      </c>
      <c r="DT331" s="75"/>
      <c r="DZ331" s="125"/>
      <c r="EA331" s="122">
        <f>IF(BD_Soumission!$DU331&gt;0,IF(BD_Soumission!$DV331&gt;0,BD_Soumission!$DY331*BD_Soumission!$DV331*BD_Soumission!$DZ331,BD_Soumission!$DY331*BD_Soumission!$DZ331),0)</f>
        <v>0</v>
      </c>
      <c r="EI331" s="122">
        <f>BD_Soumission!$EH331*BD_Soumission!$EG331</f>
        <v>0</v>
      </c>
      <c r="EM331" s="122">
        <f>BD_Soumission!$EL331*BD_Soumission!$EK331</f>
        <v>0</v>
      </c>
      <c r="EQ331" s="122">
        <f>BD_Soumission!$EP331*BD_Soumission!$EO331</f>
        <v>0</v>
      </c>
      <c r="EW331" s="122">
        <f>BD_Soumission!$EU331*0.09975</f>
        <v>0</v>
      </c>
    </row>
    <row r="332" spans="1:156" ht="18.75">
      <c r="A332" s="273"/>
      <c r="B332" s="273"/>
      <c r="C332" s="273"/>
      <c r="D332" s="285"/>
      <c r="E332" s="273"/>
      <c r="F332" s="273" t="e">
        <f>VLOOKUP(BD_Soumission!$C332,Tableau12[],93,FALSE)</f>
        <v>#N/A</v>
      </c>
      <c r="G332" s="273"/>
      <c r="H332" s="273"/>
      <c r="I332" s="273"/>
      <c r="J332" s="273"/>
      <c r="K332" s="273"/>
      <c r="L332" s="273"/>
      <c r="M332" s="273"/>
      <c r="N332" s="273"/>
      <c r="O332" s="273"/>
      <c r="P332" s="273"/>
      <c r="Q332" s="273"/>
      <c r="R332" s="286"/>
      <c r="S332" s="273" t="e">
        <f>VLOOKUP(BD_Soumission!$C332,Tableau12[],3,FALSE)</f>
        <v>#N/A</v>
      </c>
      <c r="T332" s="285"/>
      <c r="U332" s="273"/>
      <c r="V332" s="273"/>
      <c r="W332" s="273"/>
      <c r="X332" s="273"/>
      <c r="Y332" s="273"/>
      <c r="Z332" s="264"/>
      <c r="AA332" s="273"/>
      <c r="AB332" s="285"/>
      <c r="AC332" s="273"/>
      <c r="AD332" s="273"/>
      <c r="AE332" s="273"/>
      <c r="AF332" s="273"/>
      <c r="AG332" s="273"/>
      <c r="AH332" s="125"/>
      <c r="AI332" s="273"/>
      <c r="AJ332" s="285"/>
      <c r="AK332" s="273"/>
      <c r="AL332" s="273"/>
      <c r="AM332" s="273"/>
      <c r="AN332" s="273"/>
      <c r="AO332" s="273"/>
      <c r="AP332" s="125"/>
      <c r="AQ332" s="273"/>
      <c r="AR332" s="285"/>
      <c r="AS332" s="273"/>
      <c r="AT332" s="273"/>
      <c r="AU332" s="273"/>
      <c r="AV332" s="273"/>
      <c r="AW332" s="273"/>
      <c r="AX332" s="125"/>
      <c r="AY332" s="273"/>
      <c r="AZ332" s="285"/>
      <c r="BA332" s="273"/>
      <c r="BB332" s="273"/>
      <c r="BC332" s="273"/>
      <c r="BD332" s="273"/>
      <c r="BE332" s="273"/>
      <c r="BF332" s="125"/>
      <c r="BG332" s="273"/>
      <c r="BH332" s="285"/>
      <c r="BI332" s="273"/>
      <c r="BJ332" s="273"/>
      <c r="BK332" s="273"/>
      <c r="BL332" s="273"/>
      <c r="BM332" s="273"/>
      <c r="BN332" s="125"/>
      <c r="BO332" s="273"/>
      <c r="BP332" s="285"/>
      <c r="BQ332" s="273"/>
      <c r="BR332" s="273"/>
      <c r="BS332" s="273"/>
      <c r="BT332" s="273"/>
      <c r="BU332" s="273"/>
      <c r="BV332" s="125"/>
      <c r="BW332" s="273"/>
      <c r="BX332" s="285"/>
      <c r="BY332" s="273"/>
      <c r="BZ332" s="273"/>
      <c r="CA332" s="273"/>
      <c r="CB332" s="273"/>
      <c r="CC332" s="273"/>
      <c r="CD332" s="125"/>
      <c r="CE332" s="290" t="str">
        <f>IF(BD_Soumission!$BZ332&gt;0,BD_Soumission!$BZ332*BD_Soumission!$CC332*BD_Soumission!$CD332,IF(BD_Soumission!$BY332&gt;0,BD_Soumission!$CC332*BD_Soumission!$CD332,""))</f>
        <v/>
      </c>
      <c r="CF332" s="285"/>
      <c r="CG332" s="273"/>
      <c r="CH332" s="273"/>
      <c r="CI332" s="273"/>
      <c r="CJ332" s="273"/>
      <c r="CK332" s="273"/>
      <c r="CL332" s="125"/>
      <c r="CM332" s="290" t="str">
        <f>IF(BD_Soumission!$CH332&gt;0,BD_Soumission!$CH332*BD_Soumission!$CK332*BD_Soumission!$CL332,IF(BD_Soumission!$CG332&gt;0,BD_Soumission!$CK332*BD_Soumission!$CL332,""))</f>
        <v/>
      </c>
      <c r="CN332" s="285"/>
      <c r="CO332" s="273"/>
      <c r="CP332" s="273"/>
      <c r="CQ332" s="273"/>
      <c r="CR332" s="273"/>
      <c r="CS332" s="273"/>
      <c r="CT332" s="125"/>
      <c r="CU332" s="290">
        <f>IF(BD_Soumission!$CO332&gt;0,IF(BD_Soumission!$CP332&gt;0,BD_Soumission!$CS332*BD_Soumission!$CP332*BD_Soumission!$CT332,BD_Soumission!$CS332*BD_Soumission!$CT332),0)</f>
        <v>0</v>
      </c>
      <c r="CV332" s="285"/>
      <c r="CW332" s="273"/>
      <c r="CX332" s="273"/>
      <c r="CY332" s="273"/>
      <c r="CZ332" s="273"/>
      <c r="DA332" s="273"/>
      <c r="DB332" s="125"/>
      <c r="DC332" s="290" t="str">
        <f>IF(BD_Soumission!$CX332&gt;0,BD_Soumission!$CX332*BD_Soumission!$DA332*BD_Soumission!$DB332,IF(BD_Soumission!$CW332&gt;0,BD_Soumission!$DA332*BD_Soumission!$DB332,""))</f>
        <v/>
      </c>
      <c r="DD332" s="285"/>
      <c r="DE332" s="273"/>
      <c r="DF332" s="273"/>
      <c r="DG332" s="273"/>
      <c r="DH332" s="273"/>
      <c r="DI332" s="273"/>
      <c r="DJ332" s="125"/>
      <c r="DK332" s="290" t="str">
        <f>IF(BD_Soumission!$DF332&gt;0,BD_Soumission!$DF332*BD_Soumission!$DI332*BD_Soumission!$DJ332,IF(BD_Soumission!$DE332&gt;0,BD_Soumission!$DI332*BD_Soumission!$DJ332,""))</f>
        <v/>
      </c>
      <c r="DL332" s="285"/>
      <c r="DM332" s="273"/>
      <c r="DN332" s="273"/>
      <c r="DO332" s="273"/>
      <c r="DP332" s="273"/>
      <c r="DQ332" s="273"/>
      <c r="DR332" s="125"/>
      <c r="DS332" s="290" t="str">
        <f>IF(BD_Soumission!$DN332&gt;0,BD_Soumission!$DN332*BD_Soumission!$DQ332*BD_Soumission!$DR332,IF(BD_Soumission!$DM332&gt;0,BD_Soumission!$DQ332*BD_Soumission!$DR332,""))</f>
        <v/>
      </c>
      <c r="DT332" s="285"/>
      <c r="DU332" s="273"/>
      <c r="DV332" s="273"/>
      <c r="DW332" s="273"/>
      <c r="DX332" s="273"/>
      <c r="DY332" s="273"/>
      <c r="DZ332" s="125"/>
      <c r="EA332" s="290">
        <f>IF(BD_Soumission!$DU332&gt;0,IF(BD_Soumission!$DV332&gt;0,BD_Soumission!$DY332*BD_Soumission!$DV332*BD_Soumission!$DZ332,BD_Soumission!$DY332*BD_Soumission!$DZ332),0)</f>
        <v>0</v>
      </c>
      <c r="EB332" s="273"/>
      <c r="EC332" s="273"/>
      <c r="ED332" s="273"/>
      <c r="EE332" s="273"/>
      <c r="EF332" s="273"/>
      <c r="EG332" s="273"/>
      <c r="EH332" s="273"/>
      <c r="EI332" s="290">
        <f>BD_Soumission!$EH332*BD_Soumission!$EG332</f>
        <v>0</v>
      </c>
      <c r="EJ332" s="273"/>
      <c r="EK332" s="273"/>
      <c r="EL332" s="273"/>
      <c r="EM332" s="290">
        <f>BD_Soumission!$EL332*BD_Soumission!$EK332</f>
        <v>0</v>
      </c>
      <c r="EN332" s="273"/>
      <c r="EO332" s="273"/>
      <c r="EP332" s="273"/>
      <c r="EQ332" s="290">
        <f>BD_Soumission!$EP332*BD_Soumission!$EO332</f>
        <v>0</v>
      </c>
      <c r="ER332" s="273"/>
      <c r="ES332" s="273"/>
      <c r="ET332" s="273"/>
      <c r="EU332" s="273"/>
      <c r="EV332" s="273"/>
      <c r="EW332" s="290">
        <f>BD_Soumission!$EU332*0.09975</f>
        <v>0</v>
      </c>
      <c r="EX332" s="273"/>
      <c r="EY332" s="273"/>
      <c r="EZ332" s="273"/>
    </row>
    <row r="333" spans="1:156" ht="18.75">
      <c r="D333" s="75"/>
      <c r="F333" t="e">
        <f>VLOOKUP(BD_Soumission!$C333,Tableau12[],93,FALSE)</f>
        <v>#N/A</v>
      </c>
      <c r="Q333"/>
      <c r="R333" s="30"/>
      <c r="S333" t="e">
        <f>VLOOKUP(BD_Soumission!$C333,Tableau12[],3,FALSE)</f>
        <v>#N/A</v>
      </c>
      <c r="T333" s="75"/>
      <c r="Z333" s="264"/>
      <c r="AB333" s="75"/>
      <c r="AH333" s="125"/>
      <c r="AJ333" s="75"/>
      <c r="AP333" s="125"/>
      <c r="AR333" s="75"/>
      <c r="AX333" s="125"/>
      <c r="AZ333" s="75"/>
      <c r="BF333" s="125"/>
      <c r="BH333" s="75"/>
      <c r="BN333" s="125"/>
      <c r="BP333" s="75"/>
      <c r="BV333" s="125"/>
      <c r="BX333" s="75"/>
      <c r="CD333" s="125"/>
      <c r="CE333" s="122" t="str">
        <f>IF(BD_Soumission!$BZ333&gt;0,BD_Soumission!$BZ333*BD_Soumission!$CC333*BD_Soumission!$CD333,IF(BD_Soumission!$BY333&gt;0,BD_Soumission!$CC333*BD_Soumission!$CD333,""))</f>
        <v/>
      </c>
      <c r="CF333" s="75"/>
      <c r="CL333" s="125"/>
      <c r="CM333" s="122" t="str">
        <f>IF(BD_Soumission!$CH333&gt;0,BD_Soumission!$CH333*BD_Soumission!$CK333*BD_Soumission!$CL333,IF(BD_Soumission!$CG333&gt;0,BD_Soumission!$CK333*BD_Soumission!$CL333,""))</f>
        <v/>
      </c>
      <c r="CN333" s="75"/>
      <c r="CT333" s="125"/>
      <c r="CU333" s="122">
        <f>IF(BD_Soumission!$CO333&gt;0,IF(BD_Soumission!$CP333&gt;0,BD_Soumission!$CS333*BD_Soumission!$CP333*BD_Soumission!$CT333,BD_Soumission!$CS333*BD_Soumission!$CT333),0)</f>
        <v>0</v>
      </c>
      <c r="CV333" s="75"/>
      <c r="DB333" s="125"/>
      <c r="DC333" s="122" t="str">
        <f>IF(BD_Soumission!$CX333&gt;0,BD_Soumission!$CX333*BD_Soumission!$DA333*BD_Soumission!$DB333,IF(BD_Soumission!$CW333&gt;0,BD_Soumission!$DA333*BD_Soumission!$DB333,""))</f>
        <v/>
      </c>
      <c r="DD333" s="75"/>
      <c r="DJ333" s="125"/>
      <c r="DK333" s="122" t="str">
        <f>IF(BD_Soumission!$DF333&gt;0,BD_Soumission!$DF333*BD_Soumission!$DI333*BD_Soumission!$DJ333,IF(BD_Soumission!$DE333&gt;0,BD_Soumission!$DI333*BD_Soumission!$DJ333,""))</f>
        <v/>
      </c>
      <c r="DL333" s="75"/>
      <c r="DR333" s="125"/>
      <c r="DS333" s="122" t="str">
        <f>IF(BD_Soumission!$DN333&gt;0,BD_Soumission!$DN333*BD_Soumission!$DQ333*BD_Soumission!$DR333,IF(BD_Soumission!$DM333&gt;0,BD_Soumission!$DQ333*BD_Soumission!$DR333,""))</f>
        <v/>
      </c>
      <c r="DT333" s="75"/>
      <c r="DZ333" s="125"/>
      <c r="EA333" s="122">
        <f>IF(BD_Soumission!$DU333&gt;0,IF(BD_Soumission!$DV333&gt;0,BD_Soumission!$DY333*BD_Soumission!$DV333*BD_Soumission!$DZ333,BD_Soumission!$DY333*BD_Soumission!$DZ333),0)</f>
        <v>0</v>
      </c>
      <c r="EI333" s="122">
        <f>BD_Soumission!$EH333*BD_Soumission!$EG333</f>
        <v>0</v>
      </c>
      <c r="EM333" s="122">
        <f>BD_Soumission!$EL333*BD_Soumission!$EK333</f>
        <v>0</v>
      </c>
      <c r="EQ333" s="122">
        <f>BD_Soumission!$EP333*BD_Soumission!$EO333</f>
        <v>0</v>
      </c>
      <c r="EW333" s="122">
        <f>BD_Soumission!$EU333*0.09975</f>
        <v>0</v>
      </c>
    </row>
    <row r="334" spans="1:156" ht="18.75">
      <c r="A334" s="273"/>
      <c r="B334" s="273"/>
      <c r="C334" s="273"/>
      <c r="D334" s="285"/>
      <c r="E334" s="273"/>
      <c r="F334" s="273" t="e">
        <f>VLOOKUP(BD_Soumission!$C334,Tableau12[],93,FALSE)</f>
        <v>#N/A</v>
      </c>
      <c r="G334" s="273"/>
      <c r="H334" s="273"/>
      <c r="I334" s="273"/>
      <c r="J334" s="273"/>
      <c r="K334" s="273"/>
      <c r="L334" s="273"/>
      <c r="M334" s="273"/>
      <c r="N334" s="273"/>
      <c r="O334" s="273"/>
      <c r="P334" s="273"/>
      <c r="Q334" s="273"/>
      <c r="R334" s="286"/>
      <c r="S334" s="273" t="e">
        <f>VLOOKUP(BD_Soumission!$C334,Tableau12[],3,FALSE)</f>
        <v>#N/A</v>
      </c>
      <c r="T334" s="285"/>
      <c r="U334" s="273"/>
      <c r="V334" s="273"/>
      <c r="W334" s="273"/>
      <c r="X334" s="273"/>
      <c r="Y334" s="273"/>
      <c r="Z334" s="264"/>
      <c r="AA334" s="273"/>
      <c r="AB334" s="285"/>
      <c r="AC334" s="273"/>
      <c r="AD334" s="273"/>
      <c r="AE334" s="273"/>
      <c r="AF334" s="273"/>
      <c r="AG334" s="273"/>
      <c r="AH334" s="125"/>
      <c r="AI334" s="273"/>
      <c r="AJ334" s="285"/>
      <c r="AK334" s="273"/>
      <c r="AL334" s="273"/>
      <c r="AM334" s="273"/>
      <c r="AN334" s="273"/>
      <c r="AO334" s="273"/>
      <c r="AP334" s="125"/>
      <c r="AQ334" s="273"/>
      <c r="AR334" s="285"/>
      <c r="AS334" s="273"/>
      <c r="AT334" s="273"/>
      <c r="AU334" s="273"/>
      <c r="AV334" s="273"/>
      <c r="AW334" s="273"/>
      <c r="AX334" s="125"/>
      <c r="AY334" s="273"/>
      <c r="AZ334" s="285"/>
      <c r="BA334" s="273"/>
      <c r="BB334" s="273"/>
      <c r="BC334" s="273"/>
      <c r="BD334" s="273"/>
      <c r="BE334" s="273"/>
      <c r="BF334" s="125"/>
      <c r="BG334" s="273"/>
      <c r="BH334" s="285"/>
      <c r="BI334" s="273"/>
      <c r="BJ334" s="273"/>
      <c r="BK334" s="273"/>
      <c r="BL334" s="273"/>
      <c r="BM334" s="273"/>
      <c r="BN334" s="125"/>
      <c r="BO334" s="273"/>
      <c r="BP334" s="285"/>
      <c r="BQ334" s="273"/>
      <c r="BR334" s="273"/>
      <c r="BS334" s="273"/>
      <c r="BT334" s="273"/>
      <c r="BU334" s="273"/>
      <c r="BV334" s="125"/>
      <c r="BW334" s="273"/>
      <c r="BX334" s="285"/>
      <c r="BY334" s="273"/>
      <c r="BZ334" s="273"/>
      <c r="CA334" s="273"/>
      <c r="CB334" s="273"/>
      <c r="CC334" s="273"/>
      <c r="CD334" s="125"/>
      <c r="CE334" s="290" t="str">
        <f>IF(BD_Soumission!$BZ334&gt;0,BD_Soumission!$BZ334*BD_Soumission!$CC334*BD_Soumission!$CD334,IF(BD_Soumission!$BY334&gt;0,BD_Soumission!$CC334*BD_Soumission!$CD334,""))</f>
        <v/>
      </c>
      <c r="CF334" s="285"/>
      <c r="CG334" s="273"/>
      <c r="CH334" s="273"/>
      <c r="CI334" s="273"/>
      <c r="CJ334" s="273"/>
      <c r="CK334" s="273"/>
      <c r="CL334" s="125"/>
      <c r="CM334" s="290" t="str">
        <f>IF(BD_Soumission!$CH334&gt;0,BD_Soumission!$CH334*BD_Soumission!$CK334*BD_Soumission!$CL334,IF(BD_Soumission!$CG334&gt;0,BD_Soumission!$CK334*BD_Soumission!$CL334,""))</f>
        <v/>
      </c>
      <c r="CN334" s="285"/>
      <c r="CO334" s="273"/>
      <c r="CP334" s="273"/>
      <c r="CQ334" s="273"/>
      <c r="CR334" s="273"/>
      <c r="CS334" s="273"/>
      <c r="CT334" s="125"/>
      <c r="CU334" s="290">
        <f>IF(BD_Soumission!$CO334&gt;0,IF(BD_Soumission!$CP334&gt;0,BD_Soumission!$CS334*BD_Soumission!$CP334*BD_Soumission!$CT334,BD_Soumission!$CS334*BD_Soumission!$CT334),0)</f>
        <v>0</v>
      </c>
      <c r="CV334" s="285"/>
      <c r="CW334" s="273"/>
      <c r="CX334" s="273"/>
      <c r="CY334" s="273"/>
      <c r="CZ334" s="273"/>
      <c r="DA334" s="273"/>
      <c r="DB334" s="125"/>
      <c r="DC334" s="290" t="str">
        <f>IF(BD_Soumission!$CX334&gt;0,BD_Soumission!$CX334*BD_Soumission!$DA334*BD_Soumission!$DB334,IF(BD_Soumission!$CW334&gt;0,BD_Soumission!$DA334*BD_Soumission!$DB334,""))</f>
        <v/>
      </c>
      <c r="DD334" s="285"/>
      <c r="DE334" s="273"/>
      <c r="DF334" s="273"/>
      <c r="DG334" s="273"/>
      <c r="DH334" s="273"/>
      <c r="DI334" s="273"/>
      <c r="DJ334" s="125"/>
      <c r="DK334" s="290" t="str">
        <f>IF(BD_Soumission!$DF334&gt;0,BD_Soumission!$DF334*BD_Soumission!$DI334*BD_Soumission!$DJ334,IF(BD_Soumission!$DE334&gt;0,BD_Soumission!$DI334*BD_Soumission!$DJ334,""))</f>
        <v/>
      </c>
      <c r="DL334" s="285"/>
      <c r="DM334" s="273"/>
      <c r="DN334" s="273"/>
      <c r="DO334" s="273"/>
      <c r="DP334" s="273"/>
      <c r="DQ334" s="273"/>
      <c r="DR334" s="125"/>
      <c r="DS334" s="290" t="str">
        <f>IF(BD_Soumission!$DN334&gt;0,BD_Soumission!$DN334*BD_Soumission!$DQ334*BD_Soumission!$DR334,IF(BD_Soumission!$DM334&gt;0,BD_Soumission!$DQ334*BD_Soumission!$DR334,""))</f>
        <v/>
      </c>
      <c r="DT334" s="285"/>
      <c r="DU334" s="273"/>
      <c r="DV334" s="273"/>
      <c r="DW334" s="273"/>
      <c r="DX334" s="273"/>
      <c r="DY334" s="273"/>
      <c r="DZ334" s="125"/>
      <c r="EA334" s="290">
        <f>IF(BD_Soumission!$DU334&gt;0,IF(BD_Soumission!$DV334&gt;0,BD_Soumission!$DY334*BD_Soumission!$DV334*BD_Soumission!$DZ334,BD_Soumission!$DY334*BD_Soumission!$DZ334),0)</f>
        <v>0</v>
      </c>
      <c r="EB334" s="273"/>
      <c r="EC334" s="273"/>
      <c r="ED334" s="273"/>
      <c r="EE334" s="273"/>
      <c r="EF334" s="273"/>
      <c r="EG334" s="273"/>
      <c r="EH334" s="273"/>
      <c r="EI334" s="290">
        <f>BD_Soumission!$EH334*BD_Soumission!$EG334</f>
        <v>0</v>
      </c>
      <c r="EJ334" s="273"/>
      <c r="EK334" s="273"/>
      <c r="EL334" s="273"/>
      <c r="EM334" s="290">
        <f>BD_Soumission!$EL334*BD_Soumission!$EK334</f>
        <v>0</v>
      </c>
      <c r="EN334" s="273"/>
      <c r="EO334" s="273"/>
      <c r="EP334" s="273"/>
      <c r="EQ334" s="290">
        <f>BD_Soumission!$EP334*BD_Soumission!$EO334</f>
        <v>0</v>
      </c>
      <c r="ER334" s="273"/>
      <c r="ES334" s="273"/>
      <c r="ET334" s="273"/>
      <c r="EU334" s="273"/>
      <c r="EV334" s="273"/>
      <c r="EW334" s="290">
        <f>BD_Soumission!$EU334*0.09975</f>
        <v>0</v>
      </c>
      <c r="EX334" s="273"/>
      <c r="EY334" s="273"/>
      <c r="EZ334" s="273"/>
    </row>
    <row r="335" spans="1:156" ht="18.75">
      <c r="D335" s="75"/>
      <c r="F335" t="e">
        <f>VLOOKUP(BD_Soumission!$C335,Tableau12[],93,FALSE)</f>
        <v>#N/A</v>
      </c>
      <c r="Q335"/>
      <c r="R335" s="30"/>
      <c r="S335" t="e">
        <f>VLOOKUP(BD_Soumission!$C335,Tableau12[],3,FALSE)</f>
        <v>#N/A</v>
      </c>
      <c r="T335" s="75"/>
      <c r="Z335" s="264"/>
      <c r="AB335" s="75"/>
      <c r="AH335" s="125"/>
      <c r="AJ335" s="75"/>
      <c r="AP335" s="125"/>
      <c r="AR335" s="75"/>
      <c r="AX335" s="125"/>
      <c r="AZ335" s="75"/>
      <c r="BF335" s="125"/>
      <c r="BH335" s="75"/>
      <c r="BN335" s="125"/>
      <c r="BP335" s="75"/>
      <c r="BV335" s="125"/>
      <c r="BX335" s="75"/>
      <c r="CD335" s="125"/>
      <c r="CE335" s="122" t="str">
        <f>IF(BD_Soumission!$BZ335&gt;0,BD_Soumission!$BZ335*BD_Soumission!$CC335*BD_Soumission!$CD335,IF(BD_Soumission!$BY335&gt;0,BD_Soumission!$CC335*BD_Soumission!$CD335,""))</f>
        <v/>
      </c>
      <c r="CF335" s="75"/>
      <c r="CL335" s="125"/>
      <c r="CM335" s="122" t="str">
        <f>IF(BD_Soumission!$CH335&gt;0,BD_Soumission!$CH335*BD_Soumission!$CK335*BD_Soumission!$CL335,IF(BD_Soumission!$CG335&gt;0,BD_Soumission!$CK335*BD_Soumission!$CL335,""))</f>
        <v/>
      </c>
      <c r="CN335" s="75"/>
      <c r="CT335" s="125"/>
      <c r="CU335" s="122">
        <f>IF(BD_Soumission!$CO335&gt;0,IF(BD_Soumission!$CP335&gt;0,BD_Soumission!$CS335*BD_Soumission!$CP335*BD_Soumission!$CT335,BD_Soumission!$CS335*BD_Soumission!$CT335),0)</f>
        <v>0</v>
      </c>
      <c r="CV335" s="75"/>
      <c r="DB335" s="125"/>
      <c r="DC335" s="122" t="str">
        <f>IF(BD_Soumission!$CX335&gt;0,BD_Soumission!$CX335*BD_Soumission!$DA335*BD_Soumission!$DB335,IF(BD_Soumission!$CW335&gt;0,BD_Soumission!$DA335*BD_Soumission!$DB335,""))</f>
        <v/>
      </c>
      <c r="DD335" s="75"/>
      <c r="DJ335" s="125"/>
      <c r="DK335" s="122" t="str">
        <f>IF(BD_Soumission!$DF335&gt;0,BD_Soumission!$DF335*BD_Soumission!$DI335*BD_Soumission!$DJ335,IF(BD_Soumission!$DE335&gt;0,BD_Soumission!$DI335*BD_Soumission!$DJ335,""))</f>
        <v/>
      </c>
      <c r="DL335" s="75"/>
      <c r="DR335" s="125"/>
      <c r="DS335" s="122" t="str">
        <f>IF(BD_Soumission!$DN335&gt;0,BD_Soumission!$DN335*BD_Soumission!$DQ335*BD_Soumission!$DR335,IF(BD_Soumission!$DM335&gt;0,BD_Soumission!$DQ335*BD_Soumission!$DR335,""))</f>
        <v/>
      </c>
      <c r="DT335" s="75"/>
      <c r="DZ335" s="125"/>
      <c r="EA335" s="122">
        <f>IF(BD_Soumission!$DU335&gt;0,IF(BD_Soumission!$DV335&gt;0,BD_Soumission!$DY335*BD_Soumission!$DV335*BD_Soumission!$DZ335,BD_Soumission!$DY335*BD_Soumission!$DZ335),0)</f>
        <v>0</v>
      </c>
      <c r="EI335" s="122">
        <f>BD_Soumission!$EH335*BD_Soumission!$EG335</f>
        <v>0</v>
      </c>
      <c r="EM335" s="122">
        <f>BD_Soumission!$EL335*BD_Soumission!$EK335</f>
        <v>0</v>
      </c>
      <c r="EQ335" s="122">
        <f>BD_Soumission!$EP335*BD_Soumission!$EO335</f>
        <v>0</v>
      </c>
    </row>
    <row r="336" spans="1:156" ht="18.75">
      <c r="A336" s="273"/>
      <c r="B336" s="273"/>
      <c r="C336" s="273"/>
      <c r="D336" s="285"/>
      <c r="E336" s="273"/>
      <c r="F336" s="273" t="e">
        <f>VLOOKUP(BD_Soumission!$C336,Tableau12[],93,FALSE)</f>
        <v>#N/A</v>
      </c>
      <c r="G336" s="273"/>
      <c r="H336" s="273"/>
      <c r="I336" s="273"/>
      <c r="J336" s="273"/>
      <c r="K336" s="273"/>
      <c r="L336" s="273"/>
      <c r="M336" s="273"/>
      <c r="N336" s="273"/>
      <c r="O336" s="273"/>
      <c r="P336" s="273"/>
      <c r="Q336" s="273"/>
      <c r="R336" s="286"/>
      <c r="S336" s="273" t="e">
        <f>VLOOKUP(BD_Soumission!$C336,Tableau12[],3,FALSE)</f>
        <v>#N/A</v>
      </c>
      <c r="T336" s="285"/>
      <c r="U336" s="273"/>
      <c r="V336" s="273"/>
      <c r="W336" s="273"/>
      <c r="X336" s="273"/>
      <c r="Y336" s="273"/>
      <c r="Z336" s="264"/>
      <c r="AA336" s="273"/>
      <c r="AB336" s="285"/>
      <c r="AC336" s="273"/>
      <c r="AD336" s="273"/>
      <c r="AE336" s="273"/>
      <c r="AF336" s="273"/>
      <c r="AG336" s="273"/>
      <c r="AH336" s="125"/>
      <c r="AI336" s="273"/>
      <c r="AJ336" s="285"/>
      <c r="AK336" s="273"/>
      <c r="AL336" s="273"/>
      <c r="AM336" s="273"/>
      <c r="AN336" s="273"/>
      <c r="AO336" s="273"/>
      <c r="AP336" s="125"/>
      <c r="AQ336" s="273"/>
      <c r="AR336" s="285"/>
      <c r="AS336" s="273"/>
      <c r="AT336" s="273"/>
      <c r="AU336" s="273"/>
      <c r="AV336" s="273"/>
      <c r="AW336" s="273"/>
      <c r="AX336" s="125"/>
      <c r="AY336" s="273"/>
      <c r="AZ336" s="285"/>
      <c r="BA336" s="273"/>
      <c r="BB336" s="273"/>
      <c r="BC336" s="273"/>
      <c r="BD336" s="273"/>
      <c r="BE336" s="273"/>
      <c r="BF336" s="125"/>
      <c r="BG336" s="273"/>
      <c r="BH336" s="285"/>
      <c r="BI336" s="273"/>
      <c r="BJ336" s="273"/>
      <c r="BK336" s="273"/>
      <c r="BL336" s="273"/>
      <c r="BM336" s="273"/>
      <c r="BN336" s="125"/>
      <c r="BO336" s="273"/>
      <c r="BP336" s="285"/>
      <c r="BQ336" s="273"/>
      <c r="BR336" s="273"/>
      <c r="BS336" s="273"/>
      <c r="BT336" s="273"/>
      <c r="BU336" s="273"/>
      <c r="BV336" s="125"/>
      <c r="BW336" s="273"/>
      <c r="BX336" s="285"/>
      <c r="BY336" s="273"/>
      <c r="BZ336" s="273"/>
      <c r="CA336" s="273"/>
      <c r="CB336" s="273"/>
      <c r="CC336" s="273"/>
      <c r="CD336" s="125"/>
      <c r="CE336" s="290" t="str">
        <f>IF(BD_Soumission!$BZ336&gt;0,BD_Soumission!$BZ336*BD_Soumission!$CC336*BD_Soumission!$CD336,IF(BD_Soumission!$BY336&gt;0,BD_Soumission!$CC336*BD_Soumission!$CD336,""))</f>
        <v/>
      </c>
      <c r="CF336" s="285"/>
      <c r="CG336" s="273"/>
      <c r="CH336" s="273"/>
      <c r="CI336" s="273"/>
      <c r="CJ336" s="273"/>
      <c r="CK336" s="273"/>
      <c r="CL336" s="125"/>
      <c r="CM336" s="290" t="str">
        <f>IF(BD_Soumission!$CH336&gt;0,BD_Soumission!$CH336*BD_Soumission!$CK336*BD_Soumission!$CL336,IF(BD_Soumission!$CG336&gt;0,BD_Soumission!$CK336*BD_Soumission!$CL336,""))</f>
        <v/>
      </c>
      <c r="CN336" s="285"/>
      <c r="CO336" s="273"/>
      <c r="CP336" s="273"/>
      <c r="CQ336" s="273"/>
      <c r="CR336" s="273"/>
      <c r="CS336" s="273"/>
      <c r="CT336" s="125"/>
      <c r="CU336" s="290">
        <f>IF(BD_Soumission!$CO336&gt;0,IF(BD_Soumission!$CP336&gt;0,BD_Soumission!$CS336*BD_Soumission!$CP336*BD_Soumission!$CT336,BD_Soumission!$CS336*BD_Soumission!$CT336),0)</f>
        <v>0</v>
      </c>
      <c r="CV336" s="285"/>
      <c r="CW336" s="273"/>
      <c r="CX336" s="273"/>
      <c r="CY336" s="273"/>
      <c r="CZ336" s="273"/>
      <c r="DA336" s="273"/>
      <c r="DB336" s="125"/>
      <c r="DC336" s="290" t="str">
        <f>IF(BD_Soumission!$CX336&gt;0,BD_Soumission!$CX336*BD_Soumission!$DA336*BD_Soumission!$DB336,IF(BD_Soumission!$CW336&gt;0,BD_Soumission!$DA336*BD_Soumission!$DB336,""))</f>
        <v/>
      </c>
      <c r="DD336" s="285"/>
      <c r="DE336" s="273"/>
      <c r="DF336" s="273"/>
      <c r="DG336" s="273"/>
      <c r="DH336" s="273"/>
      <c r="DI336" s="273"/>
      <c r="DJ336" s="125"/>
      <c r="DK336" s="290" t="str">
        <f>IF(BD_Soumission!$DF336&gt;0,BD_Soumission!$DF336*BD_Soumission!$DI336*BD_Soumission!$DJ336,IF(BD_Soumission!$DE336&gt;0,BD_Soumission!$DI336*BD_Soumission!$DJ336,""))</f>
        <v/>
      </c>
      <c r="DL336" s="285"/>
      <c r="DM336" s="273"/>
      <c r="DN336" s="273"/>
      <c r="DO336" s="273"/>
      <c r="DP336" s="273"/>
      <c r="DQ336" s="273"/>
      <c r="DR336" s="125"/>
      <c r="DS336" s="290" t="str">
        <f>IF(BD_Soumission!$DN336&gt;0,BD_Soumission!$DN336*BD_Soumission!$DQ336*BD_Soumission!$DR336,IF(BD_Soumission!$DM336&gt;0,BD_Soumission!$DQ336*BD_Soumission!$DR336,""))</f>
        <v/>
      </c>
      <c r="DT336" s="285"/>
      <c r="DU336" s="273"/>
      <c r="DV336" s="273"/>
      <c r="DW336" s="273"/>
      <c r="DX336" s="273"/>
      <c r="DY336" s="273"/>
      <c r="DZ336" s="125"/>
      <c r="EA336" s="290">
        <f>IF(BD_Soumission!$DU336&gt;0,IF(BD_Soumission!$DV336&gt;0,BD_Soumission!$DY336*BD_Soumission!$DV336*BD_Soumission!$DZ336,BD_Soumission!$DY336*BD_Soumission!$DZ336),0)</f>
        <v>0</v>
      </c>
      <c r="EB336" s="273"/>
      <c r="EC336" s="273"/>
      <c r="ED336" s="273"/>
      <c r="EE336" s="273"/>
      <c r="EF336" s="273"/>
      <c r="EG336" s="273"/>
      <c r="EH336" s="273"/>
      <c r="EI336" s="290">
        <f>BD_Soumission!$EH336*BD_Soumission!$EG336</f>
        <v>0</v>
      </c>
      <c r="EJ336" s="273"/>
      <c r="EK336" s="273"/>
      <c r="EL336" s="273"/>
      <c r="EM336" s="290">
        <f>BD_Soumission!$EL336*BD_Soumission!$EK336</f>
        <v>0</v>
      </c>
      <c r="EN336" s="273"/>
      <c r="EO336" s="273"/>
      <c r="EP336" s="273"/>
      <c r="EQ336" s="290">
        <f>BD_Soumission!$EP336*BD_Soumission!$EO336</f>
        <v>0</v>
      </c>
      <c r="ER336" s="273"/>
      <c r="ES336" s="273"/>
      <c r="ET336" s="273"/>
      <c r="EU336" s="273"/>
      <c r="EV336" s="273"/>
      <c r="EW336" s="273"/>
      <c r="EX336" s="273"/>
      <c r="EY336" s="273"/>
      <c r="EZ336" s="273"/>
    </row>
    <row r="337" spans="1:156" ht="18.75">
      <c r="D337" s="75"/>
      <c r="F337" t="e">
        <f>VLOOKUP(BD_Soumission!$C337,Tableau12[],93,FALSE)</f>
        <v>#N/A</v>
      </c>
      <c r="Q337"/>
      <c r="R337" s="30"/>
      <c r="S337" t="e">
        <f>VLOOKUP(BD_Soumission!$C337,Tableau12[],3,FALSE)</f>
        <v>#N/A</v>
      </c>
      <c r="T337" s="75"/>
      <c r="Z337" s="264"/>
      <c r="AB337" s="75"/>
      <c r="AH337" s="125"/>
      <c r="AJ337" s="75"/>
      <c r="AP337" s="125"/>
      <c r="AR337" s="75"/>
      <c r="AX337" s="125"/>
      <c r="AZ337" s="75"/>
      <c r="BF337" s="125"/>
      <c r="BH337" s="75"/>
      <c r="BN337" s="125"/>
      <c r="BP337" s="75"/>
      <c r="BV337" s="125"/>
      <c r="BX337" s="75"/>
      <c r="CD337" s="125"/>
      <c r="CE337" s="122" t="str">
        <f>IF(BD_Soumission!$BZ337&gt;0,BD_Soumission!$BZ337*BD_Soumission!$CC337*BD_Soumission!$CD337,IF(BD_Soumission!$BY337&gt;0,BD_Soumission!$CC337*BD_Soumission!$CD337,""))</f>
        <v/>
      </c>
      <c r="CF337" s="75"/>
      <c r="CL337" s="125"/>
      <c r="CM337" s="122" t="str">
        <f>IF(BD_Soumission!$CH337&gt;0,BD_Soumission!$CH337*BD_Soumission!$CK337*BD_Soumission!$CL337,IF(BD_Soumission!$CG337&gt;0,BD_Soumission!$CK337*BD_Soumission!$CL337,""))</f>
        <v/>
      </c>
      <c r="CN337" s="75"/>
      <c r="CT337" s="125"/>
      <c r="CU337" s="122">
        <f>IF(BD_Soumission!$CO337&gt;0,IF(BD_Soumission!$CP337&gt;0,BD_Soumission!$CS337*BD_Soumission!$CP337*BD_Soumission!$CT337,BD_Soumission!$CS337*BD_Soumission!$CT337),0)</f>
        <v>0</v>
      </c>
      <c r="CV337" s="75"/>
      <c r="DB337" s="125"/>
      <c r="DC337" s="122" t="str">
        <f>IF(BD_Soumission!$CX337&gt;0,BD_Soumission!$CX337*BD_Soumission!$DA337*BD_Soumission!$DB337,IF(BD_Soumission!$CW337&gt;0,BD_Soumission!$DA337*BD_Soumission!$DB337,""))</f>
        <v/>
      </c>
      <c r="DD337" s="75"/>
      <c r="DJ337" s="125"/>
      <c r="DK337" s="122" t="str">
        <f>IF(BD_Soumission!$DF337&gt;0,BD_Soumission!$DF337*BD_Soumission!$DI337*BD_Soumission!$DJ337,IF(BD_Soumission!$DE337&gt;0,BD_Soumission!$DI337*BD_Soumission!$DJ337,""))</f>
        <v/>
      </c>
      <c r="DL337" s="75"/>
      <c r="DR337" s="125"/>
      <c r="DS337" s="122" t="str">
        <f>IF(BD_Soumission!$DN337&gt;0,BD_Soumission!$DN337*BD_Soumission!$DQ337*BD_Soumission!$DR337,IF(BD_Soumission!$DM337&gt;0,BD_Soumission!$DQ337*BD_Soumission!$DR337,""))</f>
        <v/>
      </c>
      <c r="DT337" s="75"/>
      <c r="DZ337" s="125"/>
      <c r="EA337" s="122">
        <f>IF(BD_Soumission!$DU337&gt;0,IF(BD_Soumission!$DV337&gt;0,BD_Soumission!$DY337*BD_Soumission!$DV337*BD_Soumission!$DZ337,BD_Soumission!$DY337*BD_Soumission!$DZ337),0)</f>
        <v>0</v>
      </c>
      <c r="EI337" s="122">
        <f>BD_Soumission!$EH337*BD_Soumission!$EG337</f>
        <v>0</v>
      </c>
      <c r="EQ337" s="122">
        <f>BD_Soumission!$EP337*BD_Soumission!$EO337</f>
        <v>0</v>
      </c>
    </row>
    <row r="338" spans="1:156" ht="18.75">
      <c r="A338" s="273"/>
      <c r="B338" s="273"/>
      <c r="C338" s="273"/>
      <c r="D338" s="285"/>
      <c r="E338" s="273"/>
      <c r="F338" s="273" t="e">
        <f>VLOOKUP(BD_Soumission!$C338,Tableau12[],93,FALSE)</f>
        <v>#N/A</v>
      </c>
      <c r="G338" s="273"/>
      <c r="H338" s="273"/>
      <c r="I338" s="273"/>
      <c r="J338" s="273"/>
      <c r="K338" s="273"/>
      <c r="L338" s="273"/>
      <c r="M338" s="273"/>
      <c r="N338" s="273"/>
      <c r="O338" s="273"/>
      <c r="P338" s="273"/>
      <c r="Q338" s="273"/>
      <c r="R338" s="286"/>
      <c r="S338" s="273" t="e">
        <f>VLOOKUP(BD_Soumission!$C338,Tableau12[],3,FALSE)</f>
        <v>#N/A</v>
      </c>
      <c r="T338" s="285"/>
      <c r="U338" s="273"/>
      <c r="V338" s="273"/>
      <c r="W338" s="273"/>
      <c r="X338" s="273"/>
      <c r="Y338" s="273"/>
      <c r="Z338" s="264"/>
      <c r="AA338" s="273"/>
      <c r="AB338" s="285"/>
      <c r="AC338" s="273"/>
      <c r="AD338" s="273"/>
      <c r="AE338" s="273"/>
      <c r="AF338" s="273"/>
      <c r="AG338" s="273"/>
      <c r="AH338" s="125"/>
      <c r="AI338" s="273"/>
      <c r="AJ338" s="285"/>
      <c r="AK338" s="273"/>
      <c r="AL338" s="273"/>
      <c r="AM338" s="273"/>
      <c r="AN338" s="273"/>
      <c r="AO338" s="273"/>
      <c r="AP338" s="125"/>
      <c r="AQ338" s="273"/>
      <c r="AR338" s="285"/>
      <c r="AS338" s="273"/>
      <c r="AT338" s="273"/>
      <c r="AU338" s="273"/>
      <c r="AV338" s="273"/>
      <c r="AW338" s="273"/>
      <c r="AX338" s="125"/>
      <c r="AY338" s="273"/>
      <c r="AZ338" s="285"/>
      <c r="BA338" s="273"/>
      <c r="BB338" s="273"/>
      <c r="BC338" s="273"/>
      <c r="BD338" s="273"/>
      <c r="BE338" s="273"/>
      <c r="BF338" s="125"/>
      <c r="BG338" s="273"/>
      <c r="BH338" s="285"/>
      <c r="BI338" s="273"/>
      <c r="BJ338" s="273"/>
      <c r="BK338" s="273"/>
      <c r="BL338" s="273"/>
      <c r="BM338" s="273"/>
      <c r="BN338" s="125"/>
      <c r="BO338" s="273"/>
      <c r="BP338" s="285"/>
      <c r="BQ338" s="273"/>
      <c r="BR338" s="273"/>
      <c r="BS338" s="273"/>
      <c r="BT338" s="273"/>
      <c r="BU338" s="273"/>
      <c r="BV338" s="125"/>
      <c r="BW338" s="273"/>
      <c r="BX338" s="285"/>
      <c r="BY338" s="273"/>
      <c r="BZ338" s="273"/>
      <c r="CA338" s="273"/>
      <c r="CB338" s="273"/>
      <c r="CC338" s="273"/>
      <c r="CD338" s="125"/>
      <c r="CE338" s="290" t="str">
        <f>IF(BD_Soumission!$BZ338&gt;0,BD_Soumission!$BZ338*BD_Soumission!$CC338*BD_Soumission!$CD338,IF(BD_Soumission!$BY338&gt;0,BD_Soumission!$CC338*BD_Soumission!$CD338,""))</f>
        <v/>
      </c>
      <c r="CF338" s="285"/>
      <c r="CG338" s="273"/>
      <c r="CH338" s="273"/>
      <c r="CI338" s="273"/>
      <c r="CJ338" s="273"/>
      <c r="CK338" s="273"/>
      <c r="CL338" s="125"/>
      <c r="CM338" s="290" t="str">
        <f>IF(BD_Soumission!$CH338&gt;0,BD_Soumission!$CH338*BD_Soumission!$CK338*BD_Soumission!$CL338,IF(BD_Soumission!$CG338&gt;0,BD_Soumission!$CK338*BD_Soumission!$CL338,""))</f>
        <v/>
      </c>
      <c r="CN338" s="285"/>
      <c r="CO338" s="273"/>
      <c r="CP338" s="273"/>
      <c r="CQ338" s="273"/>
      <c r="CR338" s="273"/>
      <c r="CS338" s="273"/>
      <c r="CT338" s="125"/>
      <c r="CU338" s="290">
        <f>IF(BD_Soumission!$CO338&gt;0,IF(BD_Soumission!$CP338&gt;0,BD_Soumission!$CS338*BD_Soumission!$CP338*BD_Soumission!$CT338,BD_Soumission!$CS338*BD_Soumission!$CT338),0)</f>
        <v>0</v>
      </c>
      <c r="CV338" s="285"/>
      <c r="CW338" s="273"/>
      <c r="CX338" s="273"/>
      <c r="CY338" s="273"/>
      <c r="CZ338" s="273"/>
      <c r="DA338" s="273"/>
      <c r="DB338" s="125"/>
      <c r="DC338" s="290" t="str">
        <f>IF(BD_Soumission!$CX338&gt;0,BD_Soumission!$CX338*BD_Soumission!$DA338*BD_Soumission!$DB338,IF(BD_Soumission!$CW338&gt;0,BD_Soumission!$DA338*BD_Soumission!$DB338,""))</f>
        <v/>
      </c>
      <c r="DD338" s="285"/>
      <c r="DE338" s="273"/>
      <c r="DF338" s="273"/>
      <c r="DG338" s="273"/>
      <c r="DH338" s="273"/>
      <c r="DI338" s="273"/>
      <c r="DJ338" s="125"/>
      <c r="DK338" s="290" t="str">
        <f>IF(BD_Soumission!$DF338&gt;0,BD_Soumission!$DF338*BD_Soumission!$DI338*BD_Soumission!$DJ338,IF(BD_Soumission!$DE338&gt;0,BD_Soumission!$DI338*BD_Soumission!$DJ338,""))</f>
        <v/>
      </c>
      <c r="DL338" s="285"/>
      <c r="DM338" s="273"/>
      <c r="DN338" s="273"/>
      <c r="DO338" s="273"/>
      <c r="DP338" s="273"/>
      <c r="DQ338" s="273"/>
      <c r="DR338" s="125"/>
      <c r="DS338" s="290" t="str">
        <f>IF(BD_Soumission!$DN338&gt;0,BD_Soumission!$DN338*BD_Soumission!$DQ338*BD_Soumission!$DR338,IF(BD_Soumission!$DM338&gt;0,BD_Soumission!$DQ338*BD_Soumission!$DR338,""))</f>
        <v/>
      </c>
      <c r="DT338" s="285"/>
      <c r="DU338" s="273"/>
      <c r="DV338" s="273"/>
      <c r="DW338" s="273"/>
      <c r="DX338" s="273"/>
      <c r="DY338" s="273"/>
      <c r="DZ338" s="125"/>
      <c r="EA338" s="290">
        <f>IF(BD_Soumission!$DU338&gt;0,IF(BD_Soumission!$DV338&gt;0,BD_Soumission!$DY338*BD_Soumission!$DV338*BD_Soumission!$DZ338,BD_Soumission!$DY338*BD_Soumission!$DZ338),0)</f>
        <v>0</v>
      </c>
      <c r="EB338" s="273"/>
      <c r="EC338" s="273"/>
      <c r="ED338" s="273"/>
      <c r="EE338" s="273"/>
      <c r="EF338" s="273"/>
      <c r="EG338" s="273"/>
      <c r="EH338" s="273"/>
      <c r="EI338" s="290">
        <f>BD_Soumission!$EH338*BD_Soumission!$EG338</f>
        <v>0</v>
      </c>
      <c r="EJ338" s="273"/>
      <c r="EK338" s="273"/>
      <c r="EL338" s="273"/>
      <c r="EM338" s="273"/>
      <c r="EN338" s="273"/>
      <c r="EO338" s="273"/>
      <c r="EP338" s="273"/>
      <c r="EQ338" s="290">
        <f>BD_Soumission!$EP338*BD_Soumission!$EO338</f>
        <v>0</v>
      </c>
      <c r="ER338" s="273"/>
      <c r="ES338" s="273"/>
      <c r="ET338" s="273"/>
      <c r="EU338" s="273"/>
      <c r="EV338" s="273"/>
      <c r="EW338" s="273"/>
      <c r="EX338" s="273"/>
      <c r="EY338" s="273"/>
      <c r="EZ338" s="273"/>
    </row>
    <row r="339" spans="1:156" ht="18.75">
      <c r="D339" s="75"/>
      <c r="F339" t="e">
        <f>VLOOKUP(BD_Soumission!$C339,Tableau12[],93,FALSE)</f>
        <v>#N/A</v>
      </c>
      <c r="Q339"/>
      <c r="R339" s="30"/>
      <c r="S339" t="e">
        <f>VLOOKUP(BD_Soumission!$C339,Tableau12[],3,FALSE)</f>
        <v>#N/A</v>
      </c>
      <c r="T339" s="75"/>
      <c r="Z339" s="264"/>
      <c r="AB339" s="75"/>
      <c r="AH339" s="125"/>
      <c r="AJ339" s="75"/>
      <c r="AP339" s="125"/>
      <c r="AR339" s="75"/>
      <c r="AX339" s="125"/>
      <c r="AZ339" s="75"/>
      <c r="BF339" s="125"/>
      <c r="BH339" s="75"/>
      <c r="BN339" s="125"/>
      <c r="BP339" s="75"/>
      <c r="BV339" s="125"/>
      <c r="BX339" s="75"/>
      <c r="CD339" s="125"/>
      <c r="CE339" s="122" t="str">
        <f>IF(BD_Soumission!$BZ339&gt;0,BD_Soumission!$BZ339*BD_Soumission!$CC339*BD_Soumission!$CD339,IF(BD_Soumission!$BY339&gt;0,BD_Soumission!$CC339*BD_Soumission!$CD339,""))</f>
        <v/>
      </c>
      <c r="CF339" s="75"/>
      <c r="CL339" s="125"/>
      <c r="CM339" s="122" t="str">
        <f>IF(BD_Soumission!$CH339&gt;0,BD_Soumission!$CH339*BD_Soumission!$CK339*BD_Soumission!$CL339,IF(BD_Soumission!$CG339&gt;0,BD_Soumission!$CK339*BD_Soumission!$CL339,""))</f>
        <v/>
      </c>
      <c r="CN339" s="75"/>
      <c r="CT339" s="125"/>
      <c r="CU339" s="122">
        <f>IF(BD_Soumission!$CO339&gt;0,IF(BD_Soumission!$CP339&gt;0,BD_Soumission!$CS339*BD_Soumission!$CP339*BD_Soumission!$CT339,BD_Soumission!$CS339*BD_Soumission!$CT339),0)</f>
        <v>0</v>
      </c>
      <c r="CV339" s="75"/>
      <c r="DB339" s="125"/>
      <c r="DC339" s="122" t="str">
        <f>IF(BD_Soumission!$CX339&gt;0,BD_Soumission!$CX339*BD_Soumission!$DA339*BD_Soumission!$DB339,IF(BD_Soumission!$CW339&gt;0,BD_Soumission!$DA339*BD_Soumission!$DB339,""))</f>
        <v/>
      </c>
      <c r="DD339" s="75"/>
      <c r="DJ339" s="125"/>
      <c r="DK339" s="122" t="str">
        <f>IF(BD_Soumission!$DF339&gt;0,BD_Soumission!$DF339*BD_Soumission!$DI339*BD_Soumission!$DJ339,IF(BD_Soumission!$DE339&gt;0,BD_Soumission!$DI339*BD_Soumission!$DJ339,""))</f>
        <v/>
      </c>
      <c r="DL339" s="75"/>
      <c r="DR339" s="125"/>
      <c r="DS339" s="122" t="str">
        <f>IF(BD_Soumission!$DN339&gt;0,BD_Soumission!$DN339*BD_Soumission!$DQ339*BD_Soumission!$DR339,IF(BD_Soumission!$DM339&gt;0,BD_Soumission!$DQ339*BD_Soumission!$DR339,""))</f>
        <v/>
      </c>
      <c r="DT339" s="75"/>
      <c r="DZ339" s="125"/>
      <c r="EA339" s="122">
        <f>IF(BD_Soumission!$DU339&gt;0,IF(BD_Soumission!$DV339&gt;0,BD_Soumission!$DY339*BD_Soumission!$DV339*BD_Soumission!$DZ339,BD_Soumission!$DY339*BD_Soumission!$DZ339),0)</f>
        <v>0</v>
      </c>
      <c r="EI339" s="122">
        <f>BD_Soumission!$EH339*BD_Soumission!$EG339</f>
        <v>0</v>
      </c>
      <c r="EQ339" s="122">
        <f>BD_Soumission!$EP339*BD_Soumission!$EO339</f>
        <v>0</v>
      </c>
    </row>
    <row r="340" spans="1:156" ht="18.75">
      <c r="A340" s="273"/>
      <c r="B340" s="273"/>
      <c r="C340" s="273"/>
      <c r="D340" s="285"/>
      <c r="E340" s="273"/>
      <c r="F340" s="273" t="e">
        <f>VLOOKUP(BD_Soumission!$C340,Tableau12[],93,FALSE)</f>
        <v>#N/A</v>
      </c>
      <c r="G340" s="273"/>
      <c r="H340" s="273"/>
      <c r="I340" s="273"/>
      <c r="J340" s="273"/>
      <c r="K340" s="273"/>
      <c r="L340" s="273"/>
      <c r="M340" s="273"/>
      <c r="N340" s="273"/>
      <c r="O340" s="273"/>
      <c r="P340" s="273"/>
      <c r="Q340" s="273"/>
      <c r="R340" s="286"/>
      <c r="S340" s="273" t="e">
        <f>VLOOKUP(BD_Soumission!$C340,Tableau12[],3,FALSE)</f>
        <v>#N/A</v>
      </c>
      <c r="T340" s="285"/>
      <c r="U340" s="273"/>
      <c r="V340" s="273"/>
      <c r="W340" s="273"/>
      <c r="X340" s="273"/>
      <c r="Y340" s="273"/>
      <c r="Z340" s="264"/>
      <c r="AA340" s="273"/>
      <c r="AB340" s="285"/>
      <c r="AC340" s="273"/>
      <c r="AD340" s="273"/>
      <c r="AE340" s="273"/>
      <c r="AF340" s="273"/>
      <c r="AG340" s="273"/>
      <c r="AH340" s="125"/>
      <c r="AI340" s="273"/>
      <c r="AJ340" s="285"/>
      <c r="AK340" s="273"/>
      <c r="AL340" s="273"/>
      <c r="AM340" s="273"/>
      <c r="AN340" s="273"/>
      <c r="AO340" s="273"/>
      <c r="AP340" s="125"/>
      <c r="AQ340" s="273"/>
      <c r="AR340" s="285"/>
      <c r="AS340" s="273"/>
      <c r="AT340" s="273"/>
      <c r="AU340" s="273"/>
      <c r="AV340" s="273"/>
      <c r="AW340" s="273"/>
      <c r="AX340" s="125"/>
      <c r="AY340" s="273"/>
      <c r="AZ340" s="285"/>
      <c r="BA340" s="273"/>
      <c r="BB340" s="273"/>
      <c r="BC340" s="273"/>
      <c r="BD340" s="273"/>
      <c r="BE340" s="273"/>
      <c r="BF340" s="125"/>
      <c r="BG340" s="273"/>
      <c r="BH340" s="285"/>
      <c r="BI340" s="273"/>
      <c r="BJ340" s="273"/>
      <c r="BK340" s="273"/>
      <c r="BL340" s="273"/>
      <c r="BM340" s="273"/>
      <c r="BN340" s="125"/>
      <c r="BO340" s="273"/>
      <c r="BP340" s="285"/>
      <c r="BQ340" s="273"/>
      <c r="BR340" s="273"/>
      <c r="BS340" s="273"/>
      <c r="BT340" s="273"/>
      <c r="BU340" s="273"/>
      <c r="BV340" s="125"/>
      <c r="BW340" s="273"/>
      <c r="BX340" s="285"/>
      <c r="BY340" s="273"/>
      <c r="BZ340" s="273"/>
      <c r="CA340" s="273"/>
      <c r="CB340" s="273"/>
      <c r="CC340" s="273"/>
      <c r="CD340" s="125"/>
      <c r="CE340" s="290" t="str">
        <f>IF(BD_Soumission!$BZ340&gt;0,BD_Soumission!$BZ340*BD_Soumission!$CC340*BD_Soumission!$CD340,IF(BD_Soumission!$BY340&gt;0,BD_Soumission!$CC340*BD_Soumission!$CD340,""))</f>
        <v/>
      </c>
      <c r="CF340" s="285"/>
      <c r="CG340" s="273"/>
      <c r="CH340" s="273"/>
      <c r="CI340" s="273"/>
      <c r="CJ340" s="273"/>
      <c r="CK340" s="273"/>
      <c r="CL340" s="125"/>
      <c r="CM340" s="290" t="str">
        <f>IF(BD_Soumission!$CH340&gt;0,BD_Soumission!$CH340*BD_Soumission!$CK340*BD_Soumission!$CL340,IF(BD_Soumission!$CG340&gt;0,BD_Soumission!$CK340*BD_Soumission!$CL340,""))</f>
        <v/>
      </c>
      <c r="CN340" s="285"/>
      <c r="CO340" s="273"/>
      <c r="CP340" s="273"/>
      <c r="CQ340" s="273"/>
      <c r="CR340" s="273"/>
      <c r="CS340" s="273"/>
      <c r="CT340" s="125"/>
      <c r="CU340" s="290">
        <f>IF(BD_Soumission!$CO340&gt;0,IF(BD_Soumission!$CP340&gt;0,BD_Soumission!$CS340*BD_Soumission!$CP340*BD_Soumission!$CT340,BD_Soumission!$CS340*BD_Soumission!$CT340),0)</f>
        <v>0</v>
      </c>
      <c r="CV340" s="285"/>
      <c r="CW340" s="273"/>
      <c r="CX340" s="273"/>
      <c r="CY340" s="273"/>
      <c r="CZ340" s="273"/>
      <c r="DA340" s="273"/>
      <c r="DB340" s="125"/>
      <c r="DC340" s="290" t="str">
        <f>IF(BD_Soumission!$CX340&gt;0,BD_Soumission!$CX340*BD_Soumission!$DA340*BD_Soumission!$DB340,IF(BD_Soumission!$CW340&gt;0,BD_Soumission!$DA340*BD_Soumission!$DB340,""))</f>
        <v/>
      </c>
      <c r="DD340" s="285"/>
      <c r="DE340" s="273"/>
      <c r="DF340" s="273"/>
      <c r="DG340" s="273"/>
      <c r="DH340" s="273"/>
      <c r="DI340" s="273"/>
      <c r="DJ340" s="125"/>
      <c r="DK340" s="290" t="str">
        <f>IF(BD_Soumission!$DF340&gt;0,BD_Soumission!$DF340*BD_Soumission!$DI340*BD_Soumission!$DJ340,IF(BD_Soumission!$DE340&gt;0,BD_Soumission!$DI340*BD_Soumission!$DJ340,""))</f>
        <v/>
      </c>
      <c r="DL340" s="285"/>
      <c r="DM340" s="273"/>
      <c r="DN340" s="273"/>
      <c r="DO340" s="273"/>
      <c r="DP340" s="273"/>
      <c r="DQ340" s="273"/>
      <c r="DR340" s="125"/>
      <c r="DS340" s="290" t="str">
        <f>IF(BD_Soumission!$DN340&gt;0,BD_Soumission!$DN340*BD_Soumission!$DQ340*BD_Soumission!$DR340,IF(BD_Soumission!$DM340&gt;0,BD_Soumission!$DQ340*BD_Soumission!$DR340,""))</f>
        <v/>
      </c>
      <c r="DT340" s="285"/>
      <c r="DU340" s="273"/>
      <c r="DV340" s="273"/>
      <c r="DW340" s="273"/>
      <c r="DX340" s="273"/>
      <c r="DY340" s="273"/>
      <c r="DZ340" s="125"/>
      <c r="EA340" s="290">
        <f>IF(BD_Soumission!$DU340&gt;0,IF(BD_Soumission!$DV340&gt;0,BD_Soumission!$DY340*BD_Soumission!$DV340*BD_Soumission!$DZ340,BD_Soumission!$DY340*BD_Soumission!$DZ340),0)</f>
        <v>0</v>
      </c>
      <c r="EB340" s="273"/>
      <c r="EC340" s="273"/>
      <c r="ED340" s="273"/>
      <c r="EE340" s="273"/>
      <c r="EF340" s="273"/>
      <c r="EG340" s="273"/>
      <c r="EH340" s="273"/>
      <c r="EI340" s="290">
        <f>BD_Soumission!$EH340*BD_Soumission!$EG340</f>
        <v>0</v>
      </c>
      <c r="EJ340" s="273"/>
      <c r="EK340" s="273"/>
      <c r="EL340" s="273"/>
      <c r="EM340" s="273"/>
      <c r="EN340" s="273"/>
      <c r="EO340" s="273"/>
      <c r="EP340" s="273"/>
      <c r="EQ340" s="273"/>
      <c r="ER340" s="273"/>
      <c r="ES340" s="273"/>
      <c r="ET340" s="273"/>
      <c r="EU340" s="273"/>
      <c r="EV340" s="273"/>
      <c r="EW340" s="273"/>
      <c r="EX340" s="273"/>
      <c r="EY340" s="273"/>
      <c r="EZ340" s="273"/>
    </row>
    <row r="341" spans="1:156" ht="18.75">
      <c r="D341" s="75"/>
      <c r="F341" t="e">
        <f>VLOOKUP(BD_Soumission!$C341,Tableau12[],93,FALSE)</f>
        <v>#N/A</v>
      </c>
      <c r="Q341"/>
      <c r="R341" s="30"/>
      <c r="S341" t="e">
        <f>VLOOKUP(BD_Soumission!$C341,Tableau12[],3,FALSE)</f>
        <v>#N/A</v>
      </c>
      <c r="T341" s="75"/>
      <c r="Z341" s="264"/>
      <c r="AB341" s="75"/>
      <c r="AH341" s="125"/>
      <c r="AJ341" s="75"/>
      <c r="AP341" s="125"/>
      <c r="AR341" s="75"/>
      <c r="AX341" s="125"/>
      <c r="AZ341" s="75"/>
      <c r="BF341" s="125"/>
      <c r="BH341" s="75"/>
      <c r="BN341" s="125"/>
      <c r="BP341" s="75"/>
      <c r="BV341" s="125"/>
      <c r="BX341" s="75"/>
      <c r="CD341" s="125"/>
      <c r="CE341" s="122" t="str">
        <f>IF(BD_Soumission!$BZ341&gt;0,BD_Soumission!$BZ341*BD_Soumission!$CC341*BD_Soumission!$CD341,IF(BD_Soumission!$BY341&gt;0,BD_Soumission!$CC341*BD_Soumission!$CD341,""))</f>
        <v/>
      </c>
      <c r="CF341" s="75"/>
      <c r="CL341" s="125"/>
      <c r="CM341" s="122" t="str">
        <f>IF(BD_Soumission!$CH341&gt;0,BD_Soumission!$CH341*BD_Soumission!$CK341*BD_Soumission!$CL341,IF(BD_Soumission!$CG341&gt;0,BD_Soumission!$CK341*BD_Soumission!$CL341,""))</f>
        <v/>
      </c>
      <c r="CN341" s="75"/>
      <c r="CT341" s="125"/>
      <c r="CU341" s="122">
        <f>IF(BD_Soumission!$CO341&gt;0,IF(BD_Soumission!$CP341&gt;0,BD_Soumission!$CS341*BD_Soumission!$CP341*BD_Soumission!$CT341,BD_Soumission!$CS341*BD_Soumission!$CT341),0)</f>
        <v>0</v>
      </c>
      <c r="CV341" s="75"/>
      <c r="DB341" s="125"/>
      <c r="DC341" s="122" t="str">
        <f>IF(BD_Soumission!$CX341&gt;0,BD_Soumission!$CX341*BD_Soumission!$DA341*BD_Soumission!$DB341,IF(BD_Soumission!$CW341&gt;0,BD_Soumission!$DA341*BD_Soumission!$DB341,""))</f>
        <v/>
      </c>
      <c r="DD341" s="75"/>
      <c r="DJ341" s="125"/>
      <c r="DK341" s="122" t="str">
        <f>IF(BD_Soumission!$DF341&gt;0,BD_Soumission!$DF341*BD_Soumission!$DI341*BD_Soumission!$DJ341,IF(BD_Soumission!$DE341&gt;0,BD_Soumission!$DI341*BD_Soumission!$DJ341,""))</f>
        <v/>
      </c>
      <c r="DL341" s="75"/>
      <c r="DR341" s="125"/>
      <c r="DS341" s="122" t="str">
        <f>IF(BD_Soumission!$DN341&gt;0,BD_Soumission!$DN341*BD_Soumission!$DQ341*BD_Soumission!$DR341,IF(BD_Soumission!$DM341&gt;0,BD_Soumission!$DQ341*BD_Soumission!$DR341,""))</f>
        <v/>
      </c>
      <c r="DT341" s="75"/>
      <c r="DZ341" s="125"/>
      <c r="EA341" s="122">
        <f>IF(BD_Soumission!$DU341&gt;0,IF(BD_Soumission!$DV341&gt;0,BD_Soumission!$DY341*BD_Soumission!$DV341*BD_Soumission!$DZ341,BD_Soumission!$DY341*BD_Soumission!$DZ341),0)</f>
        <v>0</v>
      </c>
      <c r="EI341" s="122">
        <f>BD_Soumission!$EH341*BD_Soumission!$EG341</f>
        <v>0</v>
      </c>
    </row>
    <row r="342" spans="1:156" ht="18.75">
      <c r="A342" s="273"/>
      <c r="B342" s="273"/>
      <c r="C342" s="273"/>
      <c r="D342" s="285"/>
      <c r="E342" s="273"/>
      <c r="F342" s="273" t="e">
        <f>VLOOKUP(BD_Soumission!$C342,Tableau12[],93,FALSE)</f>
        <v>#N/A</v>
      </c>
      <c r="G342" s="273"/>
      <c r="H342" s="273"/>
      <c r="I342" s="273"/>
      <c r="J342" s="273"/>
      <c r="K342" s="273"/>
      <c r="L342" s="273"/>
      <c r="M342" s="273"/>
      <c r="N342" s="273"/>
      <c r="O342" s="273"/>
      <c r="P342" s="273"/>
      <c r="Q342" s="273"/>
      <c r="R342" s="286"/>
      <c r="S342" s="273" t="e">
        <f>VLOOKUP(BD_Soumission!$C342,Tableau12[],3,FALSE)</f>
        <v>#N/A</v>
      </c>
      <c r="T342" s="285"/>
      <c r="U342" s="273"/>
      <c r="V342" s="273"/>
      <c r="W342" s="273"/>
      <c r="X342" s="273"/>
      <c r="Y342" s="273"/>
      <c r="Z342" s="264"/>
      <c r="AA342" s="273"/>
      <c r="AB342" s="285"/>
      <c r="AC342" s="273"/>
      <c r="AD342" s="273"/>
      <c r="AE342" s="273"/>
      <c r="AF342" s="273"/>
      <c r="AG342" s="273"/>
      <c r="AH342" s="125"/>
      <c r="AI342" s="273"/>
      <c r="AJ342" s="285"/>
      <c r="AK342" s="273"/>
      <c r="AL342" s="273"/>
      <c r="AM342" s="273"/>
      <c r="AN342" s="273"/>
      <c r="AO342" s="273"/>
      <c r="AP342" s="125"/>
      <c r="AQ342" s="273"/>
      <c r="AR342" s="285"/>
      <c r="AS342" s="273"/>
      <c r="AT342" s="273"/>
      <c r="AU342" s="273"/>
      <c r="AV342" s="273"/>
      <c r="AW342" s="273"/>
      <c r="AX342" s="125"/>
      <c r="AY342" s="273"/>
      <c r="AZ342" s="285"/>
      <c r="BA342" s="273"/>
      <c r="BB342" s="273"/>
      <c r="BC342" s="273"/>
      <c r="BD342" s="273"/>
      <c r="BE342" s="273"/>
      <c r="BF342" s="125"/>
      <c r="BG342" s="273"/>
      <c r="BH342" s="285"/>
      <c r="BI342" s="273"/>
      <c r="BJ342" s="273"/>
      <c r="BK342" s="273"/>
      <c r="BL342" s="273"/>
      <c r="BM342" s="273"/>
      <c r="BN342" s="125"/>
      <c r="BO342" s="273"/>
      <c r="BP342" s="285"/>
      <c r="BQ342" s="273"/>
      <c r="BR342" s="273"/>
      <c r="BS342" s="273"/>
      <c r="BT342" s="273"/>
      <c r="BU342" s="273"/>
      <c r="BV342" s="125"/>
      <c r="BW342" s="273"/>
      <c r="BX342" s="285"/>
      <c r="BY342" s="273"/>
      <c r="BZ342" s="273"/>
      <c r="CA342" s="273"/>
      <c r="CB342" s="273"/>
      <c r="CC342" s="273"/>
      <c r="CD342" s="125"/>
      <c r="CE342" s="290" t="str">
        <f>IF(BD_Soumission!$BZ342&gt;0,BD_Soumission!$BZ342*BD_Soumission!$CC342*BD_Soumission!$CD342,IF(BD_Soumission!$BY342&gt;0,BD_Soumission!$CC342*BD_Soumission!$CD342,""))</f>
        <v/>
      </c>
      <c r="CF342" s="285"/>
      <c r="CG342" s="273"/>
      <c r="CH342" s="273"/>
      <c r="CI342" s="273"/>
      <c r="CJ342" s="273"/>
      <c r="CK342" s="273"/>
      <c r="CL342" s="125"/>
      <c r="CM342" s="290" t="str">
        <f>IF(BD_Soumission!$CH342&gt;0,BD_Soumission!$CH342*BD_Soumission!$CK342*BD_Soumission!$CL342,IF(BD_Soumission!$CG342&gt;0,BD_Soumission!$CK342*BD_Soumission!$CL342,""))</f>
        <v/>
      </c>
      <c r="CN342" s="285"/>
      <c r="CO342" s="273"/>
      <c r="CP342" s="273"/>
      <c r="CQ342" s="273"/>
      <c r="CR342" s="273"/>
      <c r="CS342" s="273"/>
      <c r="CT342" s="125"/>
      <c r="CU342" s="290">
        <f>IF(BD_Soumission!$CO342&gt;0,IF(BD_Soumission!$CP342&gt;0,BD_Soumission!$CS342*BD_Soumission!$CP342*BD_Soumission!$CT342,BD_Soumission!$CS342*BD_Soumission!$CT342),0)</f>
        <v>0</v>
      </c>
      <c r="CV342" s="285"/>
      <c r="CW342" s="273"/>
      <c r="CX342" s="273"/>
      <c r="CY342" s="273"/>
      <c r="CZ342" s="273"/>
      <c r="DA342" s="273"/>
      <c r="DB342" s="125"/>
      <c r="DC342" s="290" t="str">
        <f>IF(BD_Soumission!$CX342&gt;0,BD_Soumission!$CX342*BD_Soumission!$DA342*BD_Soumission!$DB342,IF(BD_Soumission!$CW342&gt;0,BD_Soumission!$DA342*BD_Soumission!$DB342,""))</f>
        <v/>
      </c>
      <c r="DD342" s="285"/>
      <c r="DE342" s="273"/>
      <c r="DF342" s="273"/>
      <c r="DG342" s="273"/>
      <c r="DH342" s="273"/>
      <c r="DI342" s="273"/>
      <c r="DJ342" s="125"/>
      <c r="DK342" s="290" t="str">
        <f>IF(BD_Soumission!$DF342&gt;0,BD_Soumission!$DF342*BD_Soumission!$DI342*BD_Soumission!$DJ342,IF(BD_Soumission!$DE342&gt;0,BD_Soumission!$DI342*BD_Soumission!$DJ342,""))</f>
        <v/>
      </c>
      <c r="DL342" s="285"/>
      <c r="DM342" s="273"/>
      <c r="DN342" s="273"/>
      <c r="DO342" s="273"/>
      <c r="DP342" s="273"/>
      <c r="DQ342" s="273"/>
      <c r="DR342" s="125"/>
      <c r="DS342" s="290" t="str">
        <f>IF(BD_Soumission!$DN342&gt;0,BD_Soumission!$DN342*BD_Soumission!$DQ342*BD_Soumission!$DR342,IF(BD_Soumission!$DM342&gt;0,BD_Soumission!$DQ342*BD_Soumission!$DR342,""))</f>
        <v/>
      </c>
      <c r="DT342" s="285"/>
      <c r="DU342" s="273"/>
      <c r="DV342" s="273"/>
      <c r="DW342" s="273"/>
      <c r="DX342" s="273"/>
      <c r="DY342" s="273"/>
      <c r="DZ342" s="125"/>
      <c r="EA342" s="290">
        <f>IF(BD_Soumission!$DU342&gt;0,IF(BD_Soumission!$DV342&gt;0,BD_Soumission!$DY342*BD_Soumission!$DV342*BD_Soumission!$DZ342,BD_Soumission!$DY342*BD_Soumission!$DZ342),0)</f>
        <v>0</v>
      </c>
      <c r="EB342" s="273"/>
      <c r="EC342" s="273"/>
      <c r="ED342" s="273"/>
      <c r="EE342" s="273"/>
      <c r="EF342" s="273"/>
      <c r="EG342" s="273"/>
      <c r="EH342" s="273"/>
      <c r="EI342" s="290">
        <f>BD_Soumission!$EH342*BD_Soumission!$EG342</f>
        <v>0</v>
      </c>
      <c r="EJ342" s="273"/>
      <c r="EK342" s="273"/>
      <c r="EL342" s="273"/>
      <c r="EM342" s="273"/>
      <c r="EN342" s="273"/>
      <c r="EO342" s="273"/>
      <c r="EP342" s="273"/>
      <c r="EQ342" s="273"/>
      <c r="ER342" s="273"/>
      <c r="ES342" s="273"/>
      <c r="ET342" s="273"/>
      <c r="EU342" s="273"/>
      <c r="EV342" s="273"/>
      <c r="EW342" s="273"/>
      <c r="EX342" s="273"/>
      <c r="EY342" s="273"/>
      <c r="EZ342" s="273"/>
    </row>
    <row r="343" spans="1:156" ht="18.75">
      <c r="D343" s="75"/>
      <c r="Q343"/>
      <c r="R343" s="30"/>
      <c r="S343" t="e">
        <f>VLOOKUP(BD_Soumission!$C343,Tableau12[],3,FALSE)</f>
        <v>#N/A</v>
      </c>
      <c r="T343" s="75"/>
      <c r="Z343" s="264"/>
      <c r="AB343" s="75"/>
      <c r="AH343" s="125"/>
      <c r="AJ343" s="75"/>
      <c r="AP343" s="125"/>
      <c r="AR343" s="75"/>
      <c r="AX343" s="125"/>
      <c r="AZ343" s="75"/>
      <c r="BF343" s="125"/>
      <c r="BH343" s="75"/>
      <c r="BN343" s="125"/>
      <c r="BP343" s="75"/>
      <c r="BV343" s="125"/>
      <c r="BX343" s="75"/>
      <c r="CD343" s="125"/>
      <c r="CE343" s="122" t="str">
        <f>IF(BD_Soumission!$BZ343&gt;0,BD_Soumission!$BZ343*BD_Soumission!$CC343*BD_Soumission!$CD343,IF(BD_Soumission!$BY343&gt;0,BD_Soumission!$CC343*BD_Soumission!$CD343,""))</f>
        <v/>
      </c>
      <c r="CF343" s="75"/>
      <c r="CL343" s="125"/>
      <c r="CM343" s="122" t="str">
        <f>IF(BD_Soumission!$CH343&gt;0,BD_Soumission!$CH343*BD_Soumission!$CK343*BD_Soumission!$CL343,IF(BD_Soumission!$CG343&gt;0,BD_Soumission!$CK343*BD_Soumission!$CL343,""))</f>
        <v/>
      </c>
      <c r="CN343" s="75"/>
      <c r="CT343" s="125"/>
      <c r="CU343" s="122">
        <f>IF(BD_Soumission!$CO343&gt;0,IF(BD_Soumission!$CP343&gt;0,BD_Soumission!$CS343*BD_Soumission!$CP343*BD_Soumission!$CT343,BD_Soumission!$CS343*BD_Soumission!$CT343),0)</f>
        <v>0</v>
      </c>
      <c r="CV343" s="75"/>
      <c r="DB343" s="125"/>
      <c r="DC343" s="122" t="str">
        <f>IF(BD_Soumission!$CX343&gt;0,BD_Soumission!$CX343*BD_Soumission!$DA343*BD_Soumission!$DB343,IF(BD_Soumission!$CW343&gt;0,BD_Soumission!$DA343*BD_Soumission!$DB343,""))</f>
        <v/>
      </c>
      <c r="DD343" s="75"/>
      <c r="DJ343" s="125"/>
      <c r="DK343" s="122" t="str">
        <f>IF(BD_Soumission!$DF343&gt;0,BD_Soumission!$DF343*BD_Soumission!$DI343*BD_Soumission!$DJ343,IF(BD_Soumission!$DE343&gt;0,BD_Soumission!$DI343*BD_Soumission!$DJ343,""))</f>
        <v/>
      </c>
      <c r="DL343" s="75"/>
      <c r="DR343" s="125"/>
      <c r="DS343" s="122" t="str">
        <f>IF(BD_Soumission!$DN343&gt;0,BD_Soumission!$DN343*BD_Soumission!$DQ343*BD_Soumission!$DR343,IF(BD_Soumission!$DM343&gt;0,BD_Soumission!$DQ343*BD_Soumission!$DR343,""))</f>
        <v/>
      </c>
      <c r="DT343" s="75"/>
      <c r="DZ343" s="125"/>
      <c r="EA343" s="122" t="str">
        <f>IF(BD_Soumission!$DV343&gt;0,BD_Soumission!$DV343*BD_Soumission!$DY343*BD_Soumission!$DZ343,IF(BD_Soumission!$DU343&gt;0,BD_Soumission!$DY343*BD_Soumission!$DZ343,""))</f>
        <v/>
      </c>
      <c r="EI343" s="122">
        <f>BD_Soumission!$EH343*BD_Soumission!$EG343</f>
        <v>0</v>
      </c>
    </row>
    <row r="344" spans="1:156" ht="18.75">
      <c r="A344" s="273"/>
      <c r="B344" s="273"/>
      <c r="C344" s="273"/>
      <c r="D344" s="285"/>
      <c r="E344" s="273"/>
      <c r="F344" s="273"/>
      <c r="G344" s="273"/>
      <c r="H344" s="273"/>
      <c r="I344" s="273"/>
      <c r="J344" s="273"/>
      <c r="K344" s="273"/>
      <c r="L344" s="273"/>
      <c r="M344" s="273"/>
      <c r="N344" s="273"/>
      <c r="O344" s="273"/>
      <c r="P344" s="273"/>
      <c r="Q344" s="273"/>
      <c r="R344" s="286"/>
      <c r="S344" s="273" t="e">
        <f>VLOOKUP(BD_Soumission!$C344,Tableau12[],3,FALSE)</f>
        <v>#N/A</v>
      </c>
      <c r="T344" s="285"/>
      <c r="U344" s="273"/>
      <c r="V344" s="273"/>
      <c r="W344" s="273"/>
      <c r="X344" s="273"/>
      <c r="Y344" s="273"/>
      <c r="Z344" s="264"/>
      <c r="AA344" s="273"/>
      <c r="AB344" s="285"/>
      <c r="AC344" s="273"/>
      <c r="AD344" s="273"/>
      <c r="AE344" s="273"/>
      <c r="AF344" s="273"/>
      <c r="AG344" s="273"/>
      <c r="AH344" s="125"/>
      <c r="AI344" s="273"/>
      <c r="AJ344" s="285"/>
      <c r="AK344" s="273"/>
      <c r="AL344" s="273"/>
      <c r="AM344" s="273"/>
      <c r="AN344" s="273"/>
      <c r="AO344" s="273"/>
      <c r="AP344" s="125"/>
      <c r="AQ344" s="273"/>
      <c r="AR344" s="285"/>
      <c r="AS344" s="273"/>
      <c r="AT344" s="273"/>
      <c r="AU344" s="273"/>
      <c r="AV344" s="273"/>
      <c r="AW344" s="273"/>
      <c r="AX344" s="125"/>
      <c r="AY344" s="273"/>
      <c r="AZ344" s="285"/>
      <c r="BA344" s="273"/>
      <c r="BB344" s="273"/>
      <c r="BC344" s="273"/>
      <c r="BD344" s="273"/>
      <c r="BE344" s="273"/>
      <c r="BF344" s="125"/>
      <c r="BG344" s="273"/>
      <c r="BH344" s="285"/>
      <c r="BI344" s="273"/>
      <c r="BJ344" s="273"/>
      <c r="BK344" s="273"/>
      <c r="BL344" s="273"/>
      <c r="BM344" s="273"/>
      <c r="BN344" s="125"/>
      <c r="BO344" s="273"/>
      <c r="BP344" s="285"/>
      <c r="BQ344" s="273"/>
      <c r="BR344" s="273"/>
      <c r="BS344" s="273"/>
      <c r="BT344" s="273"/>
      <c r="BU344" s="273"/>
      <c r="BV344" s="125"/>
      <c r="BW344" s="273"/>
      <c r="BX344" s="285"/>
      <c r="BY344" s="273"/>
      <c r="BZ344" s="273"/>
      <c r="CA344" s="273"/>
      <c r="CB344" s="273"/>
      <c r="CC344" s="273"/>
      <c r="CD344" s="125"/>
      <c r="CE344" s="290" t="str">
        <f>IF(BD_Soumission!$BZ344&gt;0,BD_Soumission!$BZ344*BD_Soumission!$CC344*BD_Soumission!$CD344,IF(BD_Soumission!$BY344&gt;0,BD_Soumission!$CC344*BD_Soumission!$CD344,""))</f>
        <v/>
      </c>
      <c r="CF344" s="285"/>
      <c r="CG344" s="273"/>
      <c r="CH344" s="273"/>
      <c r="CI344" s="273"/>
      <c r="CJ344" s="273"/>
      <c r="CK344" s="273"/>
      <c r="CL344" s="125"/>
      <c r="CM344" s="290" t="str">
        <f>IF(BD_Soumission!$CH344&gt;0,BD_Soumission!$CH344*BD_Soumission!$CK344*BD_Soumission!$CL344,IF(BD_Soumission!$CG344&gt;0,BD_Soumission!$CK344*BD_Soumission!$CL344,""))</f>
        <v/>
      </c>
      <c r="CN344" s="285"/>
      <c r="CO344" s="273"/>
      <c r="CP344" s="273"/>
      <c r="CQ344" s="273"/>
      <c r="CR344" s="273"/>
      <c r="CS344" s="273"/>
      <c r="CT344" s="125"/>
      <c r="CU344" s="290">
        <f>IF(BD_Soumission!$CO344&gt;0,IF(BD_Soumission!$CP344&gt;0,BD_Soumission!$CS344*BD_Soumission!$CP344*BD_Soumission!$CT344,BD_Soumission!$CS344*BD_Soumission!$CT344),0)</f>
        <v>0</v>
      </c>
      <c r="CV344" s="285"/>
      <c r="CW344" s="273"/>
      <c r="CX344" s="273"/>
      <c r="CY344" s="273"/>
      <c r="CZ344" s="273"/>
      <c r="DA344" s="273"/>
      <c r="DB344" s="125"/>
      <c r="DC344" s="290" t="str">
        <f>IF(BD_Soumission!$CX344&gt;0,BD_Soumission!$CX344*BD_Soumission!$DA344*BD_Soumission!$DB344,IF(BD_Soumission!$CW344&gt;0,BD_Soumission!$DA344*BD_Soumission!$DB344,""))</f>
        <v/>
      </c>
      <c r="DD344" s="285"/>
      <c r="DE344" s="273"/>
      <c r="DF344" s="273"/>
      <c r="DG344" s="273"/>
      <c r="DH344" s="273"/>
      <c r="DI344" s="273"/>
      <c r="DJ344" s="125"/>
      <c r="DK344" s="290" t="str">
        <f>IF(BD_Soumission!$DF344&gt;0,BD_Soumission!$DF344*BD_Soumission!$DI344*BD_Soumission!$DJ344,IF(BD_Soumission!$DE344&gt;0,BD_Soumission!$DI344*BD_Soumission!$DJ344,""))</f>
        <v/>
      </c>
      <c r="DL344" s="285"/>
      <c r="DM344" s="273"/>
      <c r="DN344" s="273"/>
      <c r="DO344" s="273"/>
      <c r="DP344" s="273"/>
      <c r="DQ344" s="273"/>
      <c r="DR344" s="125"/>
      <c r="DS344" s="290" t="str">
        <f>IF(BD_Soumission!$DN344&gt;0,BD_Soumission!$DN344*BD_Soumission!$DQ344*BD_Soumission!$DR344,IF(BD_Soumission!$DM344&gt;0,BD_Soumission!$DQ344*BD_Soumission!$DR344,""))</f>
        <v/>
      </c>
      <c r="DT344" s="285"/>
      <c r="DU344" s="273"/>
      <c r="DV344" s="273"/>
      <c r="DW344" s="273"/>
      <c r="DX344" s="273"/>
      <c r="DY344" s="273"/>
      <c r="DZ344" s="125"/>
      <c r="EA344" s="290" t="str">
        <f>IF(BD_Soumission!$DV344&gt;0,BD_Soumission!$DV344*BD_Soumission!$DY344*BD_Soumission!$DZ344,IF(BD_Soumission!$DU344&gt;0,BD_Soumission!$DY344*BD_Soumission!$DZ344,""))</f>
        <v/>
      </c>
      <c r="EB344" s="273"/>
      <c r="EC344" s="273"/>
      <c r="ED344" s="273"/>
      <c r="EE344" s="273"/>
      <c r="EF344" s="273"/>
      <c r="EG344" s="273"/>
      <c r="EH344" s="273"/>
      <c r="EI344" s="290">
        <f>BD_Soumission!$EH344*BD_Soumission!$EG344</f>
        <v>0</v>
      </c>
      <c r="EJ344" s="273"/>
      <c r="EK344" s="273"/>
      <c r="EL344" s="273"/>
      <c r="EM344" s="273"/>
      <c r="EN344" s="273"/>
      <c r="EO344" s="273"/>
      <c r="EP344" s="273"/>
      <c r="EQ344" s="273"/>
      <c r="ER344" s="273"/>
      <c r="ES344" s="273"/>
      <c r="ET344" s="273"/>
      <c r="EU344" s="273"/>
      <c r="EV344" s="273"/>
      <c r="EW344" s="273"/>
      <c r="EX344" s="273"/>
      <c r="EY344" s="273"/>
      <c r="EZ344" s="273"/>
    </row>
    <row r="345" spans="1:156" ht="18.75">
      <c r="D345" s="75"/>
      <c r="Q345"/>
      <c r="R345" s="30"/>
      <c r="S345" t="e">
        <f>VLOOKUP(BD_Soumission!$C345,Tableau12[],3,FALSE)</f>
        <v>#N/A</v>
      </c>
      <c r="T345" s="75"/>
      <c r="Z345" s="264"/>
      <c r="AB345" s="75"/>
      <c r="AH345" s="125"/>
      <c r="AJ345" s="75"/>
      <c r="AP345" s="125"/>
      <c r="AR345" s="75"/>
      <c r="AX345" s="125"/>
      <c r="AZ345" s="75"/>
      <c r="BF345" s="125"/>
      <c r="BH345" s="75"/>
      <c r="BN345" s="125"/>
      <c r="BP345" s="75"/>
      <c r="BV345" s="125"/>
      <c r="BX345" s="75"/>
      <c r="CD345" s="125"/>
      <c r="CE345" s="122" t="str">
        <f>IF(BD_Soumission!$BZ345&gt;0,BD_Soumission!$BZ345*BD_Soumission!$CC345*BD_Soumission!$CD345,IF(BD_Soumission!$BY345&gt;0,BD_Soumission!$CC345*BD_Soumission!$CD345,""))</f>
        <v/>
      </c>
      <c r="CF345" s="75"/>
      <c r="CL345" s="125"/>
      <c r="CM345" s="122" t="str">
        <f>IF(BD_Soumission!$CH345&gt;0,BD_Soumission!$CH345*BD_Soumission!$CK345*BD_Soumission!$CL345,IF(BD_Soumission!$CG345&gt;0,BD_Soumission!$CK345*BD_Soumission!$CL345,""))</f>
        <v/>
      </c>
      <c r="CN345" s="75"/>
      <c r="CT345" s="125"/>
      <c r="CU345" s="122">
        <f>IF(BD_Soumission!$CO345&gt;0,IF(BD_Soumission!$CP345&gt;0,BD_Soumission!$CS345*BD_Soumission!$CP345*BD_Soumission!$CT345,BD_Soumission!$CS345*BD_Soumission!$CT345),0)</f>
        <v>0</v>
      </c>
      <c r="CV345" s="75"/>
      <c r="DB345" s="125"/>
      <c r="DC345" s="122" t="str">
        <f>IF(BD_Soumission!$CX345&gt;0,BD_Soumission!$CX345*BD_Soumission!$DA345*BD_Soumission!$DB345,IF(BD_Soumission!$CW345&gt;0,BD_Soumission!$DA345*BD_Soumission!$DB345,""))</f>
        <v/>
      </c>
      <c r="DD345" s="75"/>
      <c r="DJ345" s="125"/>
      <c r="DK345" s="122" t="str">
        <f>IF(BD_Soumission!$DF345&gt;0,BD_Soumission!$DF345*BD_Soumission!$DI345*BD_Soumission!$DJ345,IF(BD_Soumission!$DE345&gt;0,BD_Soumission!$DI345*BD_Soumission!$DJ345,""))</f>
        <v/>
      </c>
      <c r="DL345" s="75"/>
      <c r="DR345" s="125"/>
      <c r="DS345" s="122" t="str">
        <f>IF(BD_Soumission!$DN345&gt;0,BD_Soumission!$DN345*BD_Soumission!$DQ345*BD_Soumission!$DR345,IF(BD_Soumission!$DM345&gt;0,BD_Soumission!$DQ345*BD_Soumission!$DR345,""))</f>
        <v/>
      </c>
      <c r="DT345" s="75"/>
      <c r="DZ345" s="125"/>
      <c r="EA345" s="122" t="str">
        <f>IF(BD_Soumission!$DV345&gt;0,BD_Soumission!$DV345*BD_Soumission!$DY345*BD_Soumission!$DZ345,IF(BD_Soumission!$DU345&gt;0,BD_Soumission!$DY345*BD_Soumission!$DZ345,""))</f>
        <v/>
      </c>
      <c r="EI345" s="122">
        <f>BD_Soumission!$EH345*BD_Soumission!$EG345</f>
        <v>0</v>
      </c>
    </row>
    <row r="346" spans="1:156" ht="18.75">
      <c r="A346" s="273"/>
      <c r="B346" s="273"/>
      <c r="C346" s="273"/>
      <c r="D346" s="285"/>
      <c r="E346" s="273"/>
      <c r="F346" s="273"/>
      <c r="G346" s="273"/>
      <c r="H346" s="273"/>
      <c r="I346" s="273"/>
      <c r="J346" s="273"/>
      <c r="K346" s="273"/>
      <c r="L346" s="273"/>
      <c r="M346" s="273"/>
      <c r="N346" s="273"/>
      <c r="O346" s="273"/>
      <c r="P346" s="273"/>
      <c r="Q346" s="273"/>
      <c r="R346" s="286"/>
      <c r="S346" s="273" t="e">
        <f>VLOOKUP(BD_Soumission!$C346,Tableau12[],3,FALSE)</f>
        <v>#N/A</v>
      </c>
      <c r="T346" s="285"/>
      <c r="U346" s="273"/>
      <c r="V346" s="273"/>
      <c r="W346" s="273"/>
      <c r="X346" s="273"/>
      <c r="Y346" s="273"/>
      <c r="Z346" s="264"/>
      <c r="AA346" s="273"/>
      <c r="AB346" s="285"/>
      <c r="AC346" s="273"/>
      <c r="AD346" s="273"/>
      <c r="AE346" s="273"/>
      <c r="AF346" s="273"/>
      <c r="AG346" s="273"/>
      <c r="AH346" s="125"/>
      <c r="AI346" s="273"/>
      <c r="AJ346" s="285"/>
      <c r="AK346" s="273"/>
      <c r="AL346" s="273"/>
      <c r="AM346" s="273"/>
      <c r="AN346" s="273"/>
      <c r="AO346" s="273"/>
      <c r="AP346" s="125"/>
      <c r="AQ346" s="273"/>
      <c r="AR346" s="285"/>
      <c r="AS346" s="273"/>
      <c r="AT346" s="273"/>
      <c r="AU346" s="273"/>
      <c r="AV346" s="273"/>
      <c r="AW346" s="273"/>
      <c r="AX346" s="125"/>
      <c r="AY346" s="273"/>
      <c r="AZ346" s="285"/>
      <c r="BA346" s="273"/>
      <c r="BB346" s="273"/>
      <c r="BC346" s="273"/>
      <c r="BD346" s="273"/>
      <c r="BE346" s="273"/>
      <c r="BF346" s="125"/>
      <c r="BG346" s="273"/>
      <c r="BH346" s="285"/>
      <c r="BI346" s="273"/>
      <c r="BJ346" s="273"/>
      <c r="BK346" s="273"/>
      <c r="BL346" s="273"/>
      <c r="BM346" s="273"/>
      <c r="BN346" s="125"/>
      <c r="BO346" s="273"/>
      <c r="BP346" s="285"/>
      <c r="BQ346" s="273"/>
      <c r="BR346" s="273"/>
      <c r="BS346" s="273"/>
      <c r="BT346" s="273"/>
      <c r="BU346" s="273"/>
      <c r="BV346" s="125"/>
      <c r="BW346" s="273"/>
      <c r="BX346" s="285"/>
      <c r="BY346" s="273"/>
      <c r="BZ346" s="273"/>
      <c r="CA346" s="273"/>
      <c r="CB346" s="273"/>
      <c r="CC346" s="273"/>
      <c r="CD346" s="125"/>
      <c r="CE346" s="290" t="str">
        <f>IF(BD_Soumission!$BZ346&gt;0,BD_Soumission!$BZ346*BD_Soumission!$CC346*BD_Soumission!$CD346,IF(BD_Soumission!$BY346&gt;0,BD_Soumission!$CC346*BD_Soumission!$CD346,""))</f>
        <v/>
      </c>
      <c r="CF346" s="285"/>
      <c r="CG346" s="273"/>
      <c r="CH346" s="273"/>
      <c r="CI346" s="273"/>
      <c r="CJ346" s="273"/>
      <c r="CK346" s="273"/>
      <c r="CL346" s="125"/>
      <c r="CM346" s="290" t="str">
        <f>IF(BD_Soumission!$CH346&gt;0,BD_Soumission!$CH346*BD_Soumission!$CK346*BD_Soumission!$CL346,IF(BD_Soumission!$CG346&gt;0,BD_Soumission!$CK346*BD_Soumission!$CL346,""))</f>
        <v/>
      </c>
      <c r="CN346" s="285"/>
      <c r="CO346" s="273"/>
      <c r="CP346" s="273"/>
      <c r="CQ346" s="273"/>
      <c r="CR346" s="273"/>
      <c r="CS346" s="273"/>
      <c r="CT346" s="125"/>
      <c r="CU346" s="290">
        <f>IF(BD_Soumission!$CO346&gt;0,IF(BD_Soumission!$CP346&gt;0,BD_Soumission!$CS346*BD_Soumission!$CP346*BD_Soumission!$CT346,BD_Soumission!$CS346*BD_Soumission!$CT346),0)</f>
        <v>0</v>
      </c>
      <c r="CV346" s="285"/>
      <c r="CW346" s="273"/>
      <c r="CX346" s="273"/>
      <c r="CY346" s="273"/>
      <c r="CZ346" s="273"/>
      <c r="DA346" s="273"/>
      <c r="DB346" s="125"/>
      <c r="DC346" s="290" t="str">
        <f>IF(BD_Soumission!$CX346&gt;0,BD_Soumission!$CX346*BD_Soumission!$DA346*BD_Soumission!$DB346,IF(BD_Soumission!$CW346&gt;0,BD_Soumission!$DA346*BD_Soumission!$DB346,""))</f>
        <v/>
      </c>
      <c r="DD346" s="285"/>
      <c r="DE346" s="273"/>
      <c r="DF346" s="273"/>
      <c r="DG346" s="273"/>
      <c r="DH346" s="273"/>
      <c r="DI346" s="273"/>
      <c r="DJ346" s="125"/>
      <c r="DK346" s="290" t="str">
        <f>IF(BD_Soumission!$DF346&gt;0,BD_Soumission!$DF346*BD_Soumission!$DI346*BD_Soumission!$DJ346,IF(BD_Soumission!$DE346&gt;0,BD_Soumission!$DI346*BD_Soumission!$DJ346,""))</f>
        <v/>
      </c>
      <c r="DL346" s="285"/>
      <c r="DM346" s="273"/>
      <c r="DN346" s="273"/>
      <c r="DO346" s="273"/>
      <c r="DP346" s="273"/>
      <c r="DQ346" s="273"/>
      <c r="DR346" s="125"/>
      <c r="DS346" s="290" t="str">
        <f>IF(BD_Soumission!$DN346&gt;0,BD_Soumission!$DN346*BD_Soumission!$DQ346*BD_Soumission!$DR346,IF(BD_Soumission!$DM346&gt;0,BD_Soumission!$DQ346*BD_Soumission!$DR346,""))</f>
        <v/>
      </c>
      <c r="DT346" s="285"/>
      <c r="DU346" s="273"/>
      <c r="DV346" s="273"/>
      <c r="DW346" s="273"/>
      <c r="DX346" s="273"/>
      <c r="DY346" s="273"/>
      <c r="DZ346" s="125"/>
      <c r="EA346" s="290" t="str">
        <f>IF(BD_Soumission!$DV346&gt;0,BD_Soumission!$DV346*BD_Soumission!$DY346*BD_Soumission!$DZ346,IF(BD_Soumission!$DU346&gt;0,BD_Soumission!$DY346*BD_Soumission!$DZ346,""))</f>
        <v/>
      </c>
      <c r="EB346" s="273"/>
      <c r="EC346" s="273"/>
      <c r="ED346" s="273"/>
      <c r="EE346" s="273"/>
      <c r="EF346" s="273"/>
      <c r="EG346" s="273"/>
      <c r="EH346" s="273"/>
      <c r="EI346" s="290">
        <f>BD_Soumission!$EH346*BD_Soumission!$EG346</f>
        <v>0</v>
      </c>
      <c r="EJ346" s="273"/>
      <c r="EK346" s="273"/>
      <c r="EL346" s="273"/>
      <c r="EM346" s="273"/>
      <c r="EN346" s="273"/>
      <c r="EO346" s="273"/>
      <c r="EP346" s="273"/>
      <c r="EQ346" s="273"/>
      <c r="ER346" s="273"/>
      <c r="ES346" s="273"/>
      <c r="ET346" s="273"/>
      <c r="EU346" s="273"/>
      <c r="EV346" s="273"/>
      <c r="EW346" s="273"/>
      <c r="EX346" s="273"/>
      <c r="EY346" s="273"/>
      <c r="EZ346" s="273"/>
    </row>
    <row r="347" spans="1:156" ht="18.75">
      <c r="D347" s="75"/>
      <c r="Q347"/>
      <c r="R347" s="30"/>
      <c r="S347" t="e">
        <f>VLOOKUP(BD_Soumission!$C347,Tableau12[],3,FALSE)</f>
        <v>#N/A</v>
      </c>
      <c r="T347" s="75"/>
      <c r="Z347" s="264"/>
      <c r="AB347" s="75"/>
      <c r="AH347" s="125"/>
      <c r="AJ347" s="75"/>
      <c r="AP347" s="125"/>
      <c r="AR347" s="75"/>
      <c r="AX347" s="125"/>
      <c r="AZ347" s="75"/>
      <c r="BF347" s="125"/>
      <c r="BH347" s="75"/>
      <c r="BN347" s="125"/>
      <c r="BP347" s="75"/>
      <c r="BV347" s="125"/>
      <c r="BX347" s="75"/>
      <c r="CD347" s="125"/>
      <c r="CE347" s="122" t="str">
        <f>IF(BD_Soumission!$BZ347&gt;0,BD_Soumission!$BZ347*BD_Soumission!$CC347*BD_Soumission!$CD347,IF(BD_Soumission!$BY347&gt;0,BD_Soumission!$CC347*BD_Soumission!$CD347,""))</f>
        <v/>
      </c>
      <c r="CF347" s="75"/>
      <c r="CL347" s="125"/>
      <c r="CM347" s="122" t="str">
        <f>IF(BD_Soumission!$CH347&gt;0,BD_Soumission!$CH347*BD_Soumission!$CK347*BD_Soumission!$CL347,IF(BD_Soumission!$CG347&gt;0,BD_Soumission!$CK347*BD_Soumission!$CL347,""))</f>
        <v/>
      </c>
      <c r="CN347" s="75"/>
      <c r="CT347" s="125"/>
      <c r="CU347" s="122">
        <f>IF(BD_Soumission!$CO347&gt;0,IF(BD_Soumission!$CP347&gt;0,BD_Soumission!$CS347*BD_Soumission!$CP347*BD_Soumission!$CT347,BD_Soumission!$CS347*BD_Soumission!$CT347),0)</f>
        <v>0</v>
      </c>
      <c r="CV347" s="75"/>
      <c r="DB347" s="125"/>
      <c r="DC347" s="122" t="str">
        <f>IF(BD_Soumission!$CX347&gt;0,BD_Soumission!$CX347*BD_Soumission!$DA347*BD_Soumission!$DB347,IF(BD_Soumission!$CW347&gt;0,BD_Soumission!$DA347*BD_Soumission!$DB347,""))</f>
        <v/>
      </c>
      <c r="DD347" s="75"/>
      <c r="DJ347" s="125"/>
      <c r="DK347" s="122" t="str">
        <f>IF(BD_Soumission!$DF347&gt;0,BD_Soumission!$DF347*BD_Soumission!$DI347*BD_Soumission!$DJ347,IF(BD_Soumission!$DE347&gt;0,BD_Soumission!$DI347*BD_Soumission!$DJ347,""))</f>
        <v/>
      </c>
      <c r="DL347" s="75"/>
      <c r="DR347" s="125"/>
      <c r="DS347" s="122" t="str">
        <f>IF(BD_Soumission!$DN347&gt;0,BD_Soumission!$DN347*BD_Soumission!$DQ347*BD_Soumission!$DR347,IF(BD_Soumission!$DM347&gt;0,BD_Soumission!$DQ347*BD_Soumission!$DR347,""))</f>
        <v/>
      </c>
      <c r="DT347" s="75"/>
      <c r="DZ347" s="125"/>
      <c r="EA347" s="122" t="str">
        <f>IF(BD_Soumission!$DV347&gt;0,BD_Soumission!$DV347*BD_Soumission!$DY347*BD_Soumission!$DZ347,IF(BD_Soumission!$DU347&gt;0,BD_Soumission!$DY347*BD_Soumission!$DZ347,""))</f>
        <v/>
      </c>
      <c r="EI347" s="122">
        <f>BD_Soumission!$EH347*BD_Soumission!$EG347</f>
        <v>0</v>
      </c>
    </row>
    <row r="348" spans="1:156" ht="18.75">
      <c r="A348" s="273"/>
      <c r="B348" s="273"/>
      <c r="C348" s="273"/>
      <c r="D348" s="285"/>
      <c r="E348" s="273"/>
      <c r="F348" s="273"/>
      <c r="G348" s="273"/>
      <c r="H348" s="273"/>
      <c r="I348" s="273"/>
      <c r="J348" s="273"/>
      <c r="K348" s="273"/>
      <c r="L348" s="273"/>
      <c r="M348" s="273"/>
      <c r="N348" s="273"/>
      <c r="O348" s="273"/>
      <c r="P348" s="273"/>
      <c r="Q348" s="273"/>
      <c r="R348" s="286"/>
      <c r="S348" s="273" t="e">
        <f>VLOOKUP(BD_Soumission!$C348,Tableau12[],3,FALSE)</f>
        <v>#N/A</v>
      </c>
      <c r="T348" s="285"/>
      <c r="U348" s="273"/>
      <c r="V348" s="273"/>
      <c r="W348" s="273"/>
      <c r="X348" s="273"/>
      <c r="Y348" s="273"/>
      <c r="Z348" s="264"/>
      <c r="AA348" s="273"/>
      <c r="AB348" s="285"/>
      <c r="AC348" s="273"/>
      <c r="AD348" s="273"/>
      <c r="AE348" s="273"/>
      <c r="AF348" s="273"/>
      <c r="AG348" s="273"/>
      <c r="AH348" s="125"/>
      <c r="AI348" s="273"/>
      <c r="AJ348" s="285"/>
      <c r="AK348" s="273"/>
      <c r="AL348" s="273"/>
      <c r="AM348" s="273"/>
      <c r="AN348" s="273"/>
      <c r="AO348" s="273"/>
      <c r="AP348" s="125"/>
      <c r="AQ348" s="273"/>
      <c r="AR348" s="285"/>
      <c r="AS348" s="273"/>
      <c r="AT348" s="273"/>
      <c r="AU348" s="273"/>
      <c r="AV348" s="273"/>
      <c r="AW348" s="273"/>
      <c r="AX348" s="125"/>
      <c r="AY348" s="273"/>
      <c r="AZ348" s="285"/>
      <c r="BA348" s="273"/>
      <c r="BB348" s="273"/>
      <c r="BC348" s="273"/>
      <c r="BD348" s="273"/>
      <c r="BE348" s="273"/>
      <c r="BF348" s="125"/>
      <c r="BG348" s="273"/>
      <c r="BH348" s="285"/>
      <c r="BI348" s="273"/>
      <c r="BJ348" s="273"/>
      <c r="BK348" s="273"/>
      <c r="BL348" s="273"/>
      <c r="BM348" s="273"/>
      <c r="BN348" s="125"/>
      <c r="BO348" s="273"/>
      <c r="BP348" s="285"/>
      <c r="BQ348" s="273"/>
      <c r="BR348" s="273"/>
      <c r="BS348" s="273"/>
      <c r="BT348" s="273"/>
      <c r="BU348" s="273"/>
      <c r="BV348" s="125"/>
      <c r="BW348" s="273"/>
      <c r="BX348" s="285"/>
      <c r="BY348" s="273"/>
      <c r="BZ348" s="273"/>
      <c r="CA348" s="273"/>
      <c r="CB348" s="273"/>
      <c r="CC348" s="273"/>
      <c r="CD348" s="125"/>
      <c r="CE348" s="290" t="str">
        <f>IF(BD_Soumission!$BZ348&gt;0,BD_Soumission!$BZ348*BD_Soumission!$CC348*BD_Soumission!$CD348,IF(BD_Soumission!$BY348&gt;0,BD_Soumission!$CC348*BD_Soumission!$CD348,""))</f>
        <v/>
      </c>
      <c r="CF348" s="285"/>
      <c r="CG348" s="273"/>
      <c r="CH348" s="273"/>
      <c r="CI348" s="273"/>
      <c r="CJ348" s="273"/>
      <c r="CK348" s="273"/>
      <c r="CL348" s="125"/>
      <c r="CM348" s="290" t="str">
        <f>IF(BD_Soumission!$CH348&gt;0,BD_Soumission!$CH348*BD_Soumission!$CK348*BD_Soumission!$CL348,IF(BD_Soumission!$CG348&gt;0,BD_Soumission!$CK348*BD_Soumission!$CL348,""))</f>
        <v/>
      </c>
      <c r="CN348" s="285"/>
      <c r="CO348" s="273"/>
      <c r="CP348" s="273"/>
      <c r="CQ348" s="273"/>
      <c r="CR348" s="273"/>
      <c r="CS348" s="273"/>
      <c r="CT348" s="125"/>
      <c r="CU348" s="290">
        <f>IF(BD_Soumission!$CO348&gt;0,IF(BD_Soumission!$CP348&gt;0,BD_Soumission!$CS348*BD_Soumission!$CP348*BD_Soumission!$CT348,BD_Soumission!$CS348*BD_Soumission!$CT348),0)</f>
        <v>0</v>
      </c>
      <c r="CV348" s="285"/>
      <c r="CW348" s="273"/>
      <c r="CX348" s="273"/>
      <c r="CY348" s="273"/>
      <c r="CZ348" s="273"/>
      <c r="DA348" s="273"/>
      <c r="DB348" s="125"/>
      <c r="DC348" s="290" t="str">
        <f>IF(BD_Soumission!$CX348&gt;0,BD_Soumission!$CX348*BD_Soumission!$DA348*BD_Soumission!$DB348,IF(BD_Soumission!$CW348&gt;0,BD_Soumission!$DA348*BD_Soumission!$DB348,""))</f>
        <v/>
      </c>
      <c r="DD348" s="285"/>
      <c r="DE348" s="273"/>
      <c r="DF348" s="273"/>
      <c r="DG348" s="273"/>
      <c r="DH348" s="273"/>
      <c r="DI348" s="273"/>
      <c r="DJ348" s="125"/>
      <c r="DK348" s="290" t="str">
        <f>IF(BD_Soumission!$DF348&gt;0,BD_Soumission!$DF348*BD_Soumission!$DI348*BD_Soumission!$DJ348,IF(BD_Soumission!$DE348&gt;0,BD_Soumission!$DI348*BD_Soumission!$DJ348,""))</f>
        <v/>
      </c>
      <c r="DL348" s="285"/>
      <c r="DM348" s="273"/>
      <c r="DN348" s="273"/>
      <c r="DO348" s="273"/>
      <c r="DP348" s="273"/>
      <c r="DQ348" s="273"/>
      <c r="DR348" s="125"/>
      <c r="DS348" s="290" t="str">
        <f>IF(BD_Soumission!$DN348&gt;0,BD_Soumission!$DN348*BD_Soumission!$DQ348*BD_Soumission!$DR348,IF(BD_Soumission!$DM348&gt;0,BD_Soumission!$DQ348*BD_Soumission!$DR348,""))</f>
        <v/>
      </c>
      <c r="DT348" s="285"/>
      <c r="DU348" s="273"/>
      <c r="DV348" s="273"/>
      <c r="DW348" s="273"/>
      <c r="DX348" s="273"/>
      <c r="DY348" s="273"/>
      <c r="DZ348" s="125"/>
      <c r="EA348" s="290" t="str">
        <f>IF(BD_Soumission!$DV348&gt;0,BD_Soumission!$DV348*BD_Soumission!$DY348*BD_Soumission!$DZ348,IF(BD_Soumission!$DU348&gt;0,BD_Soumission!$DY348*BD_Soumission!$DZ348,""))</f>
        <v/>
      </c>
      <c r="EB348" s="273"/>
      <c r="EC348" s="273"/>
      <c r="ED348" s="273"/>
      <c r="EE348" s="273"/>
      <c r="EF348" s="273"/>
      <c r="EG348" s="273"/>
      <c r="EH348" s="273"/>
      <c r="EI348" s="290">
        <f>BD_Soumission!$EH348*BD_Soumission!$EG348</f>
        <v>0</v>
      </c>
      <c r="EJ348" s="273"/>
      <c r="EK348" s="273"/>
      <c r="EL348" s="273"/>
      <c r="EM348" s="273"/>
      <c r="EN348" s="273"/>
      <c r="EO348" s="273"/>
      <c r="EP348" s="273"/>
      <c r="EQ348" s="273"/>
      <c r="ER348" s="273"/>
      <c r="ES348" s="273"/>
      <c r="ET348" s="273"/>
      <c r="EU348" s="273"/>
      <c r="EV348" s="273"/>
      <c r="EW348" s="273"/>
      <c r="EX348" s="273"/>
      <c r="EY348" s="273"/>
      <c r="EZ348" s="273"/>
    </row>
    <row r="349" spans="1:156" ht="18.75">
      <c r="D349" s="75"/>
      <c r="Q349"/>
      <c r="R349" s="30"/>
      <c r="S349" t="e">
        <f>VLOOKUP(BD_Soumission!$C349,Tableau12[],3,FALSE)</f>
        <v>#N/A</v>
      </c>
      <c r="T349" s="75"/>
      <c r="Z349" s="264"/>
      <c r="AB349" s="75"/>
      <c r="AH349" s="125"/>
      <c r="AJ349" s="75"/>
      <c r="AP349" s="125"/>
      <c r="AR349" s="75"/>
      <c r="AX349" s="125"/>
      <c r="AZ349" s="75"/>
      <c r="BF349" s="125"/>
      <c r="BH349" s="75"/>
      <c r="BN349" s="125"/>
      <c r="BP349" s="75"/>
      <c r="BV349" s="125"/>
      <c r="BX349" s="75"/>
      <c r="CD349" s="125"/>
      <c r="CE349" s="122" t="str">
        <f>IF(BD_Soumission!$BZ349&gt;0,BD_Soumission!$BZ349*BD_Soumission!$CC349*BD_Soumission!$CD349,IF(BD_Soumission!$BY349&gt;0,BD_Soumission!$CC349*BD_Soumission!$CD349,""))</f>
        <v/>
      </c>
      <c r="CF349" s="75"/>
      <c r="CL349" s="125"/>
      <c r="CM349" s="122" t="str">
        <f>IF(BD_Soumission!$CH349&gt;0,BD_Soumission!$CH349*BD_Soumission!$CK349*BD_Soumission!$CL349,IF(BD_Soumission!$CG349&gt;0,BD_Soumission!$CK349*BD_Soumission!$CL349,""))</f>
        <v/>
      </c>
      <c r="CN349" s="75"/>
      <c r="CT349" s="125"/>
      <c r="CU349" s="122">
        <f>IF(BD_Soumission!$CO349&gt;0,IF(BD_Soumission!$CP349&gt;0,BD_Soumission!$CS349*BD_Soumission!$CP349*BD_Soumission!$CT349,BD_Soumission!$CS349*BD_Soumission!$CT349),0)</f>
        <v>0</v>
      </c>
      <c r="CV349" s="75"/>
      <c r="DB349" s="125"/>
      <c r="DC349" s="122" t="str">
        <f>IF(BD_Soumission!$CX349&gt;0,BD_Soumission!$CX349*BD_Soumission!$DA349*BD_Soumission!$DB349,IF(BD_Soumission!$CW349&gt;0,BD_Soumission!$DA349*BD_Soumission!$DB349,""))</f>
        <v/>
      </c>
      <c r="DD349" s="75"/>
      <c r="DJ349" s="125"/>
      <c r="DK349" s="122" t="str">
        <f>IF(BD_Soumission!$DF349&gt;0,BD_Soumission!$DF349*BD_Soumission!$DI349*BD_Soumission!$DJ349,IF(BD_Soumission!$DE349&gt;0,BD_Soumission!$DI349*BD_Soumission!$DJ349,""))</f>
        <v/>
      </c>
      <c r="DL349" s="75"/>
      <c r="DR349" s="125"/>
      <c r="DS349" s="122" t="str">
        <f>IF(BD_Soumission!$DN349&gt;0,BD_Soumission!$DN349*BD_Soumission!$DQ349*BD_Soumission!$DR349,IF(BD_Soumission!$DM349&gt;0,BD_Soumission!$DQ349*BD_Soumission!$DR349,""))</f>
        <v/>
      </c>
      <c r="DT349" s="75"/>
      <c r="DZ349" s="125"/>
      <c r="EA349" s="122" t="str">
        <f>IF(BD_Soumission!$DV349&gt;0,BD_Soumission!$DV349*BD_Soumission!$DY349*BD_Soumission!$DZ349,IF(BD_Soumission!$DU349&gt;0,BD_Soumission!$DY349*BD_Soumission!$DZ349,""))</f>
        <v/>
      </c>
      <c r="EI349" s="122">
        <f>BD_Soumission!$EH349*BD_Soumission!$EG349</f>
        <v>0</v>
      </c>
    </row>
    <row r="350" spans="1:156" ht="18.75">
      <c r="A350" s="273"/>
      <c r="B350" s="273"/>
      <c r="C350" s="273"/>
      <c r="D350" s="285"/>
      <c r="E350" s="273"/>
      <c r="F350" s="273"/>
      <c r="G350" s="273"/>
      <c r="H350" s="273"/>
      <c r="I350" s="273"/>
      <c r="J350" s="273"/>
      <c r="K350" s="273"/>
      <c r="L350" s="273"/>
      <c r="M350" s="273"/>
      <c r="N350" s="273"/>
      <c r="O350" s="273"/>
      <c r="P350" s="273"/>
      <c r="Q350" s="273"/>
      <c r="R350" s="286"/>
      <c r="S350" s="273" t="e">
        <f>VLOOKUP(BD_Soumission!$C350,Tableau12[],3,FALSE)</f>
        <v>#N/A</v>
      </c>
      <c r="T350" s="285"/>
      <c r="U350" s="273"/>
      <c r="V350" s="273"/>
      <c r="W350" s="273"/>
      <c r="X350" s="273"/>
      <c r="Y350" s="273"/>
      <c r="Z350" s="264"/>
      <c r="AA350" s="273"/>
      <c r="AB350" s="285"/>
      <c r="AC350" s="273"/>
      <c r="AD350" s="273"/>
      <c r="AE350" s="273"/>
      <c r="AF350" s="273"/>
      <c r="AG350" s="273"/>
      <c r="AH350" s="125"/>
      <c r="AI350" s="273"/>
      <c r="AJ350" s="285"/>
      <c r="AK350" s="273"/>
      <c r="AL350" s="273"/>
      <c r="AM350" s="273"/>
      <c r="AN350" s="273"/>
      <c r="AO350" s="273"/>
      <c r="AP350" s="125"/>
      <c r="AQ350" s="273"/>
      <c r="AR350" s="285"/>
      <c r="AS350" s="273"/>
      <c r="AT350" s="273"/>
      <c r="AU350" s="273"/>
      <c r="AV350" s="273"/>
      <c r="AW350" s="273"/>
      <c r="AX350" s="125"/>
      <c r="AY350" s="273"/>
      <c r="AZ350" s="285"/>
      <c r="BA350" s="273"/>
      <c r="BB350" s="273"/>
      <c r="BC350" s="273"/>
      <c r="BD350" s="273"/>
      <c r="BE350" s="273"/>
      <c r="BF350" s="125"/>
      <c r="BG350" s="273"/>
      <c r="BH350" s="285"/>
      <c r="BI350" s="273"/>
      <c r="BJ350" s="273"/>
      <c r="BK350" s="273"/>
      <c r="BL350" s="273"/>
      <c r="BM350" s="273"/>
      <c r="BN350" s="125"/>
      <c r="BO350" s="273"/>
      <c r="BP350" s="285"/>
      <c r="BQ350" s="273"/>
      <c r="BR350" s="273"/>
      <c r="BS350" s="273"/>
      <c r="BT350" s="273"/>
      <c r="BU350" s="273"/>
      <c r="BV350" s="125"/>
      <c r="BW350" s="273"/>
      <c r="BX350" s="285"/>
      <c r="BY350" s="273"/>
      <c r="BZ350" s="273"/>
      <c r="CA350" s="273"/>
      <c r="CB350" s="273"/>
      <c r="CC350" s="273"/>
      <c r="CD350" s="125"/>
      <c r="CE350" s="290" t="str">
        <f>IF(BD_Soumission!$BZ350&gt;0,BD_Soumission!$BZ350*BD_Soumission!$CC350*BD_Soumission!$CD350,IF(BD_Soumission!$BY350&gt;0,BD_Soumission!$CC350*BD_Soumission!$CD350,""))</f>
        <v/>
      </c>
      <c r="CF350" s="285"/>
      <c r="CG350" s="273"/>
      <c r="CH350" s="273"/>
      <c r="CI350" s="273"/>
      <c r="CJ350" s="273"/>
      <c r="CK350" s="273"/>
      <c r="CL350" s="125"/>
      <c r="CM350" s="290" t="str">
        <f>IF(BD_Soumission!$CH350&gt;0,BD_Soumission!$CH350*BD_Soumission!$CK350*BD_Soumission!$CL350,IF(BD_Soumission!$CG350&gt;0,BD_Soumission!$CK350*BD_Soumission!$CL350,""))</f>
        <v/>
      </c>
      <c r="CN350" s="285"/>
      <c r="CO350" s="273"/>
      <c r="CP350" s="273"/>
      <c r="CQ350" s="273"/>
      <c r="CR350" s="273"/>
      <c r="CS350" s="273"/>
      <c r="CT350" s="125"/>
      <c r="CU350" s="290">
        <f>IF(BD_Soumission!$CO350&gt;0,IF(BD_Soumission!$CP350&gt;0,BD_Soumission!$CS350*BD_Soumission!$CP350*BD_Soumission!$CT350,BD_Soumission!$CS350*BD_Soumission!$CT350),0)</f>
        <v>0</v>
      </c>
      <c r="CV350" s="285"/>
      <c r="CW350" s="273"/>
      <c r="CX350" s="273"/>
      <c r="CY350" s="273"/>
      <c r="CZ350" s="273"/>
      <c r="DA350" s="273"/>
      <c r="DB350" s="125"/>
      <c r="DC350" s="290" t="str">
        <f>IF(BD_Soumission!$CX350&gt;0,BD_Soumission!$CX350*BD_Soumission!$DA350*BD_Soumission!$DB350,IF(BD_Soumission!$CW350&gt;0,BD_Soumission!$DA350*BD_Soumission!$DB350,""))</f>
        <v/>
      </c>
      <c r="DD350" s="285"/>
      <c r="DE350" s="273"/>
      <c r="DF350" s="273"/>
      <c r="DG350" s="273"/>
      <c r="DH350" s="273"/>
      <c r="DI350" s="273"/>
      <c r="DJ350" s="125"/>
      <c r="DK350" s="290" t="str">
        <f>IF(BD_Soumission!$DF350&gt;0,BD_Soumission!$DF350*BD_Soumission!$DI350*BD_Soumission!$DJ350,IF(BD_Soumission!$DE350&gt;0,BD_Soumission!$DI350*BD_Soumission!$DJ350,""))</f>
        <v/>
      </c>
      <c r="DL350" s="285"/>
      <c r="DM350" s="273"/>
      <c r="DN350" s="273"/>
      <c r="DO350" s="273"/>
      <c r="DP350" s="273"/>
      <c r="DQ350" s="273"/>
      <c r="DR350" s="125"/>
      <c r="DS350" s="290" t="str">
        <f>IF(BD_Soumission!$DN350&gt;0,BD_Soumission!$DN350*BD_Soumission!$DQ350*BD_Soumission!$DR350,IF(BD_Soumission!$DM350&gt;0,BD_Soumission!$DQ350*BD_Soumission!$DR350,""))</f>
        <v/>
      </c>
      <c r="DT350" s="285"/>
      <c r="DU350" s="273"/>
      <c r="DV350" s="273"/>
      <c r="DW350" s="273"/>
      <c r="DX350" s="273"/>
      <c r="DY350" s="273"/>
      <c r="DZ350" s="125"/>
      <c r="EA350" s="290" t="str">
        <f>IF(BD_Soumission!$DV350&gt;0,BD_Soumission!$DV350*BD_Soumission!$DY350*BD_Soumission!$DZ350,IF(BD_Soumission!$DU350&gt;0,BD_Soumission!$DY350*BD_Soumission!$DZ350,""))</f>
        <v/>
      </c>
      <c r="EB350" s="273"/>
      <c r="EC350" s="273"/>
      <c r="ED350" s="273"/>
      <c r="EE350" s="273"/>
      <c r="EF350" s="273"/>
      <c r="EG350" s="273"/>
      <c r="EH350" s="273"/>
      <c r="EI350" s="290">
        <f>BD_Soumission!$EH350*BD_Soumission!$EG350</f>
        <v>0</v>
      </c>
      <c r="EJ350" s="273"/>
      <c r="EK350" s="273"/>
      <c r="EL350" s="273"/>
      <c r="EM350" s="273"/>
      <c r="EN350" s="273"/>
      <c r="EO350" s="273"/>
      <c r="EP350" s="273"/>
      <c r="EQ350" s="273"/>
      <c r="ER350" s="273"/>
      <c r="ES350" s="273"/>
      <c r="ET350" s="273"/>
      <c r="EU350" s="273"/>
      <c r="EV350" s="273"/>
      <c r="EW350" s="273"/>
      <c r="EX350" s="273"/>
      <c r="EY350" s="273"/>
      <c r="EZ350" s="273"/>
    </row>
    <row r="351" spans="1:156" ht="18.75">
      <c r="D351" s="75"/>
      <c r="Q351"/>
      <c r="R351" s="30"/>
      <c r="S351" t="e">
        <f>VLOOKUP(BD_Soumission!$C351,Tableau12[],3,FALSE)</f>
        <v>#N/A</v>
      </c>
      <c r="T351" s="75"/>
      <c r="Z351" s="264"/>
      <c r="AB351" s="75"/>
      <c r="AH351" s="125"/>
      <c r="AJ351" s="75"/>
      <c r="AP351" s="125"/>
      <c r="AR351" s="75"/>
      <c r="AX351" s="125"/>
      <c r="AZ351" s="75"/>
      <c r="BF351" s="125"/>
      <c r="BH351" s="75"/>
      <c r="BN351" s="125"/>
      <c r="BP351" s="75"/>
      <c r="BV351" s="125"/>
      <c r="BX351" s="75"/>
      <c r="CD351" s="125"/>
      <c r="CE351" s="122" t="str">
        <f>IF(BD_Soumission!$BZ351&gt;0,BD_Soumission!$BZ351*BD_Soumission!$CC351*BD_Soumission!$CD351,IF(BD_Soumission!$BY351&gt;0,BD_Soumission!$CC351*BD_Soumission!$CD351,""))</f>
        <v/>
      </c>
      <c r="CF351" s="75"/>
      <c r="CL351" s="125"/>
      <c r="CM351" s="122" t="str">
        <f>IF(BD_Soumission!$CH351&gt;0,BD_Soumission!$CH351*BD_Soumission!$CK351*BD_Soumission!$CL351,IF(BD_Soumission!$CG351&gt;0,BD_Soumission!$CK351*BD_Soumission!$CL351,""))</f>
        <v/>
      </c>
      <c r="CN351" s="75"/>
      <c r="CT351" s="125"/>
      <c r="CU351" s="122">
        <f>IF(BD_Soumission!$CO351&gt;0,IF(BD_Soumission!$CP351&gt;0,BD_Soumission!$CS351*BD_Soumission!$CP351*BD_Soumission!$CT351,BD_Soumission!$CS351*BD_Soumission!$CT351),0)</f>
        <v>0</v>
      </c>
      <c r="CV351" s="75"/>
      <c r="DB351" s="125"/>
      <c r="DC351" s="122" t="str">
        <f>IF(BD_Soumission!$CX351&gt;0,BD_Soumission!$CX351*BD_Soumission!$DA351*BD_Soumission!$DB351,IF(BD_Soumission!$CW351&gt;0,BD_Soumission!$DA351*BD_Soumission!$DB351,""))</f>
        <v/>
      </c>
      <c r="DD351" s="75"/>
      <c r="DJ351" s="125"/>
      <c r="DK351" s="122" t="str">
        <f>IF(BD_Soumission!$DF351&gt;0,BD_Soumission!$DF351*BD_Soumission!$DI351*BD_Soumission!$DJ351,IF(BD_Soumission!$DE351&gt;0,BD_Soumission!$DI351*BD_Soumission!$DJ351,""))</f>
        <v/>
      </c>
      <c r="DL351" s="75"/>
      <c r="DR351" s="125"/>
      <c r="DS351" s="122" t="str">
        <f>IF(BD_Soumission!$DN351&gt;0,BD_Soumission!$DN351*BD_Soumission!$DQ351*BD_Soumission!$DR351,IF(BD_Soumission!$DM351&gt;0,BD_Soumission!$DQ351*BD_Soumission!$DR351,""))</f>
        <v/>
      </c>
      <c r="DT351" s="75"/>
      <c r="DZ351" s="125"/>
      <c r="EA351" s="122" t="str">
        <f>IF(BD_Soumission!$DV351&gt;0,BD_Soumission!$DV351*BD_Soumission!$DY351*BD_Soumission!$DZ351,IF(BD_Soumission!$DU351&gt;0,BD_Soumission!$DY351*BD_Soumission!$DZ351,""))</f>
        <v/>
      </c>
      <c r="EI351" s="122">
        <f>BD_Soumission!$EH351*BD_Soumission!$EG351</f>
        <v>0</v>
      </c>
    </row>
    <row r="352" spans="1:156" ht="18.75">
      <c r="A352" s="273"/>
      <c r="B352" s="273"/>
      <c r="C352" s="273"/>
      <c r="D352" s="285"/>
      <c r="E352" s="273"/>
      <c r="F352" s="273"/>
      <c r="G352" s="273"/>
      <c r="H352" s="273"/>
      <c r="I352" s="273"/>
      <c r="J352" s="273"/>
      <c r="K352" s="273"/>
      <c r="L352" s="273"/>
      <c r="M352" s="273"/>
      <c r="N352" s="273"/>
      <c r="O352" s="273"/>
      <c r="P352" s="273"/>
      <c r="Q352" s="273"/>
      <c r="R352" s="286"/>
      <c r="S352" s="273" t="e">
        <f>VLOOKUP(BD_Soumission!$C352,Tableau12[],3,FALSE)</f>
        <v>#N/A</v>
      </c>
      <c r="T352" s="285"/>
      <c r="U352" s="273"/>
      <c r="V352" s="273"/>
      <c r="W352" s="273"/>
      <c r="X352" s="273"/>
      <c r="Y352" s="273"/>
      <c r="Z352" s="264"/>
      <c r="AA352" s="273"/>
      <c r="AB352" s="285"/>
      <c r="AC352" s="273"/>
      <c r="AD352" s="273"/>
      <c r="AE352" s="273"/>
      <c r="AF352" s="273"/>
      <c r="AG352" s="273"/>
      <c r="AH352" s="125"/>
      <c r="AI352" s="273"/>
      <c r="AJ352" s="285"/>
      <c r="AK352" s="273"/>
      <c r="AL352" s="273"/>
      <c r="AM352" s="273"/>
      <c r="AN352" s="273"/>
      <c r="AO352" s="273"/>
      <c r="AP352" s="125"/>
      <c r="AQ352" s="273"/>
      <c r="AR352" s="285"/>
      <c r="AS352" s="273"/>
      <c r="AT352" s="273"/>
      <c r="AU352" s="273"/>
      <c r="AV352" s="273"/>
      <c r="AW352" s="273"/>
      <c r="AX352" s="125"/>
      <c r="AY352" s="273"/>
      <c r="AZ352" s="285"/>
      <c r="BA352" s="273"/>
      <c r="BB352" s="273"/>
      <c r="BC352" s="273"/>
      <c r="BD352" s="273"/>
      <c r="BE352" s="273"/>
      <c r="BF352" s="125"/>
      <c r="BG352" s="273"/>
      <c r="BH352" s="285"/>
      <c r="BI352" s="273"/>
      <c r="BJ352" s="273"/>
      <c r="BK352" s="273"/>
      <c r="BL352" s="273"/>
      <c r="BM352" s="273"/>
      <c r="BN352" s="125"/>
      <c r="BO352" s="273"/>
      <c r="BP352" s="285"/>
      <c r="BQ352" s="273"/>
      <c r="BR352" s="273"/>
      <c r="BS352" s="273"/>
      <c r="BT352" s="273"/>
      <c r="BU352" s="273"/>
      <c r="BV352" s="125"/>
      <c r="BW352" s="273"/>
      <c r="BX352" s="285"/>
      <c r="BY352" s="273"/>
      <c r="BZ352" s="273"/>
      <c r="CA352" s="273"/>
      <c r="CB352" s="273"/>
      <c r="CC352" s="273"/>
      <c r="CD352" s="125"/>
      <c r="CE352" s="290" t="str">
        <f>IF(BD_Soumission!$BZ352&gt;0,BD_Soumission!$BZ352*BD_Soumission!$CC352*BD_Soumission!$CD352,IF(BD_Soumission!$BY352&gt;0,BD_Soumission!$CC352*BD_Soumission!$CD352,""))</f>
        <v/>
      </c>
      <c r="CF352" s="285"/>
      <c r="CG352" s="273"/>
      <c r="CH352" s="273"/>
      <c r="CI352" s="273"/>
      <c r="CJ352" s="273"/>
      <c r="CK352" s="273"/>
      <c r="CL352" s="125"/>
      <c r="CM352" s="290" t="str">
        <f>IF(BD_Soumission!$CH352&gt;0,BD_Soumission!$CH352*BD_Soumission!$CK352*BD_Soumission!$CL352,IF(BD_Soumission!$CG352&gt;0,BD_Soumission!$CK352*BD_Soumission!$CL352,""))</f>
        <v/>
      </c>
      <c r="CN352" s="285"/>
      <c r="CO352" s="273"/>
      <c r="CP352" s="273"/>
      <c r="CQ352" s="273"/>
      <c r="CR352" s="273"/>
      <c r="CS352" s="273"/>
      <c r="CT352" s="125"/>
      <c r="CU352" s="290">
        <f>IF(BD_Soumission!$CO352&gt;0,IF(BD_Soumission!$CP352&gt;0,BD_Soumission!$CS352*BD_Soumission!$CP352*BD_Soumission!$CT352,BD_Soumission!$CS352*BD_Soumission!$CT352),0)</f>
        <v>0</v>
      </c>
      <c r="CV352" s="285"/>
      <c r="CW352" s="273"/>
      <c r="CX352" s="273"/>
      <c r="CY352" s="273"/>
      <c r="CZ352" s="273"/>
      <c r="DA352" s="273"/>
      <c r="DB352" s="125"/>
      <c r="DC352" s="290" t="str">
        <f>IF(BD_Soumission!$CX352&gt;0,BD_Soumission!$CX352*BD_Soumission!$DA352*BD_Soumission!$DB352,IF(BD_Soumission!$CW352&gt;0,BD_Soumission!$DA352*BD_Soumission!$DB352,""))</f>
        <v/>
      </c>
      <c r="DD352" s="285"/>
      <c r="DE352" s="273"/>
      <c r="DF352" s="273"/>
      <c r="DG352" s="273"/>
      <c r="DH352" s="273"/>
      <c r="DI352" s="273"/>
      <c r="DJ352" s="125"/>
      <c r="DK352" s="290" t="str">
        <f>IF(BD_Soumission!$DF352&gt;0,BD_Soumission!$DF352*BD_Soumission!$DI352*BD_Soumission!$DJ352,IF(BD_Soumission!$DE352&gt;0,BD_Soumission!$DI352*BD_Soumission!$DJ352,""))</f>
        <v/>
      </c>
      <c r="DL352" s="285"/>
      <c r="DM352" s="273"/>
      <c r="DN352" s="273"/>
      <c r="DO352" s="273"/>
      <c r="DP352" s="273"/>
      <c r="DQ352" s="273"/>
      <c r="DR352" s="125"/>
      <c r="DS352" s="290" t="str">
        <f>IF(BD_Soumission!$DN352&gt;0,BD_Soumission!$DN352*BD_Soumission!$DQ352*BD_Soumission!$DR352,IF(BD_Soumission!$DM352&gt;0,BD_Soumission!$DQ352*BD_Soumission!$DR352,""))</f>
        <v/>
      </c>
      <c r="DT352" s="285"/>
      <c r="DU352" s="273"/>
      <c r="DV352" s="273"/>
      <c r="DW352" s="273"/>
      <c r="DX352" s="273"/>
      <c r="DY352" s="273"/>
      <c r="DZ352" s="125"/>
      <c r="EA352" s="290" t="str">
        <f>IF(BD_Soumission!$DV352&gt;0,BD_Soumission!$DV352*BD_Soumission!$DY352*BD_Soumission!$DZ352,IF(BD_Soumission!$DU352&gt;0,BD_Soumission!$DY352*BD_Soumission!$DZ352,""))</f>
        <v/>
      </c>
      <c r="EB352" s="273"/>
      <c r="EC352" s="273"/>
      <c r="ED352" s="273"/>
      <c r="EE352" s="273"/>
      <c r="EF352" s="273"/>
      <c r="EG352" s="273"/>
      <c r="EH352" s="273"/>
      <c r="EI352" s="290">
        <f>BD_Soumission!$EH352*BD_Soumission!$EG352</f>
        <v>0</v>
      </c>
      <c r="EJ352" s="273"/>
      <c r="EK352" s="273"/>
      <c r="EL352" s="273"/>
      <c r="EM352" s="273"/>
      <c r="EN352" s="273"/>
      <c r="EO352" s="273"/>
      <c r="EP352" s="273"/>
      <c r="EQ352" s="273"/>
      <c r="ER352" s="273"/>
      <c r="ES352" s="273"/>
      <c r="ET352" s="273"/>
      <c r="EU352" s="273"/>
      <c r="EV352" s="273"/>
      <c r="EW352" s="273"/>
      <c r="EX352" s="273"/>
      <c r="EY352" s="273"/>
      <c r="EZ352" s="273"/>
    </row>
    <row r="353" spans="1:156" ht="18.75">
      <c r="D353" s="75"/>
      <c r="Q353"/>
      <c r="R353" s="30"/>
      <c r="S353" t="e">
        <f>VLOOKUP(BD_Soumission!$C353,Tableau12[],3,FALSE)</f>
        <v>#N/A</v>
      </c>
      <c r="T353" s="75"/>
      <c r="Z353" s="264"/>
      <c r="AB353" s="75"/>
      <c r="AH353" s="125"/>
      <c r="AJ353" s="75"/>
      <c r="AP353" s="125"/>
      <c r="AR353" s="75"/>
      <c r="AX353" s="125"/>
      <c r="AZ353" s="75"/>
      <c r="BF353" s="125"/>
      <c r="BH353" s="75"/>
      <c r="BN353" s="125"/>
      <c r="BP353" s="75"/>
      <c r="BV353" s="125"/>
      <c r="BX353" s="75"/>
      <c r="CD353" s="125"/>
      <c r="CE353" s="122" t="str">
        <f>IF(BD_Soumission!$BZ353&gt;0,BD_Soumission!$BZ353*BD_Soumission!$CC353*BD_Soumission!$CD353,IF(BD_Soumission!$BY353&gt;0,BD_Soumission!$CC353*BD_Soumission!$CD353,""))</f>
        <v/>
      </c>
      <c r="CF353" s="75"/>
      <c r="CL353" s="125"/>
      <c r="CM353" s="122" t="str">
        <f>IF(BD_Soumission!$CH353&gt;0,BD_Soumission!$CH353*BD_Soumission!$CK353*BD_Soumission!$CL353,IF(BD_Soumission!$CG353&gt;0,BD_Soumission!$CK353*BD_Soumission!$CL353,""))</f>
        <v/>
      </c>
      <c r="CN353" s="75"/>
      <c r="CT353" s="125"/>
      <c r="CU353" s="122">
        <f>IF(BD_Soumission!$CO353&gt;0,IF(BD_Soumission!$CP353&gt;0,BD_Soumission!$CS353*BD_Soumission!$CP353*BD_Soumission!$CT353,BD_Soumission!$CS353*BD_Soumission!$CT353),0)</f>
        <v>0</v>
      </c>
      <c r="CV353" s="75"/>
      <c r="DB353" s="125"/>
      <c r="DC353" s="122" t="str">
        <f>IF(BD_Soumission!$CX353&gt;0,BD_Soumission!$CX353*BD_Soumission!$DA353*BD_Soumission!$DB353,IF(BD_Soumission!$CW353&gt;0,BD_Soumission!$DA353*BD_Soumission!$DB353,""))</f>
        <v/>
      </c>
      <c r="DD353" s="75"/>
      <c r="DJ353" s="125"/>
      <c r="DK353" s="122" t="str">
        <f>IF(BD_Soumission!$DF353&gt;0,BD_Soumission!$DF353*BD_Soumission!$DI353*BD_Soumission!$DJ353,IF(BD_Soumission!$DE353&gt;0,BD_Soumission!$DI353*BD_Soumission!$DJ353,""))</f>
        <v/>
      </c>
      <c r="DL353" s="75"/>
      <c r="DR353" s="125"/>
      <c r="DS353" s="122" t="str">
        <f>IF(BD_Soumission!$DN353&gt;0,BD_Soumission!$DN353*BD_Soumission!$DQ353*BD_Soumission!$DR353,IF(BD_Soumission!$DM353&gt;0,BD_Soumission!$DQ353*BD_Soumission!$DR353,""))</f>
        <v/>
      </c>
      <c r="DT353" s="75"/>
      <c r="DZ353" s="125"/>
      <c r="EA353" s="122" t="str">
        <f>IF(BD_Soumission!$DV353&gt;0,BD_Soumission!$DV353*BD_Soumission!$DY353*BD_Soumission!$DZ353,IF(BD_Soumission!$DU353&gt;0,BD_Soumission!$DY353*BD_Soumission!$DZ353,""))</f>
        <v/>
      </c>
      <c r="EI353" s="122">
        <f>BD_Soumission!$EH353*BD_Soumission!$EG353</f>
        <v>0</v>
      </c>
    </row>
    <row r="354" spans="1:156" ht="18.75">
      <c r="A354" s="273"/>
      <c r="B354" s="273"/>
      <c r="C354" s="273"/>
      <c r="D354" s="285"/>
      <c r="E354" s="273"/>
      <c r="F354" s="273"/>
      <c r="G354" s="273"/>
      <c r="H354" s="273"/>
      <c r="I354" s="273"/>
      <c r="J354" s="273"/>
      <c r="K354" s="273"/>
      <c r="L354" s="273"/>
      <c r="M354" s="273"/>
      <c r="N354" s="273"/>
      <c r="O354" s="273"/>
      <c r="P354" s="273"/>
      <c r="Q354" s="273"/>
      <c r="R354" s="286"/>
      <c r="S354" s="273" t="e">
        <f>VLOOKUP(BD_Soumission!$C354,Tableau12[],3,FALSE)</f>
        <v>#N/A</v>
      </c>
      <c r="T354" s="285"/>
      <c r="U354" s="273"/>
      <c r="V354" s="273"/>
      <c r="W354" s="273"/>
      <c r="X354" s="273"/>
      <c r="Y354" s="273"/>
      <c r="Z354" s="264"/>
      <c r="AA354" s="273"/>
      <c r="AB354" s="285"/>
      <c r="AC354" s="273"/>
      <c r="AD354" s="273"/>
      <c r="AE354" s="273"/>
      <c r="AF354" s="273"/>
      <c r="AG354" s="273"/>
      <c r="AH354" s="125"/>
      <c r="AI354" s="273"/>
      <c r="AJ354" s="285"/>
      <c r="AK354" s="273"/>
      <c r="AL354" s="273"/>
      <c r="AM354" s="273"/>
      <c r="AN354" s="273"/>
      <c r="AO354" s="273"/>
      <c r="AP354" s="125"/>
      <c r="AQ354" s="273"/>
      <c r="AR354" s="285"/>
      <c r="AS354" s="273"/>
      <c r="AT354" s="273"/>
      <c r="AU354" s="273"/>
      <c r="AV354" s="273"/>
      <c r="AW354" s="273"/>
      <c r="AX354" s="125"/>
      <c r="AY354" s="273"/>
      <c r="AZ354" s="285"/>
      <c r="BA354" s="273"/>
      <c r="BB354" s="273"/>
      <c r="BC354" s="273"/>
      <c r="BD354" s="273"/>
      <c r="BE354" s="273"/>
      <c r="BF354" s="125"/>
      <c r="BG354" s="273"/>
      <c r="BH354" s="285"/>
      <c r="BI354" s="273"/>
      <c r="BJ354" s="273"/>
      <c r="BK354" s="273"/>
      <c r="BL354" s="273"/>
      <c r="BM354" s="273"/>
      <c r="BN354" s="125"/>
      <c r="BO354" s="273"/>
      <c r="BP354" s="285"/>
      <c r="BQ354" s="273"/>
      <c r="BR354" s="273"/>
      <c r="BS354" s="273"/>
      <c r="BT354" s="273"/>
      <c r="BU354" s="273"/>
      <c r="BV354" s="125"/>
      <c r="BW354" s="273"/>
      <c r="BX354" s="285"/>
      <c r="BY354" s="273"/>
      <c r="BZ354" s="273"/>
      <c r="CA354" s="273"/>
      <c r="CB354" s="273"/>
      <c r="CC354" s="273"/>
      <c r="CD354" s="125"/>
      <c r="CE354" s="290" t="str">
        <f>IF(BD_Soumission!$BZ354&gt;0,BD_Soumission!$BZ354*BD_Soumission!$CC354*BD_Soumission!$CD354,IF(BD_Soumission!$BY354&gt;0,BD_Soumission!$CC354*BD_Soumission!$CD354,""))</f>
        <v/>
      </c>
      <c r="CF354" s="285"/>
      <c r="CG354" s="273"/>
      <c r="CH354" s="273"/>
      <c r="CI354" s="273"/>
      <c r="CJ354" s="273"/>
      <c r="CK354" s="273"/>
      <c r="CL354" s="125"/>
      <c r="CM354" s="290" t="str">
        <f>IF(BD_Soumission!$CH354&gt;0,BD_Soumission!$CH354*BD_Soumission!$CK354*BD_Soumission!$CL354,IF(BD_Soumission!$CG354&gt;0,BD_Soumission!$CK354*BD_Soumission!$CL354,""))</f>
        <v/>
      </c>
      <c r="CN354" s="285"/>
      <c r="CO354" s="273"/>
      <c r="CP354" s="273"/>
      <c r="CQ354" s="273"/>
      <c r="CR354" s="273"/>
      <c r="CS354" s="273"/>
      <c r="CT354" s="125"/>
      <c r="CU354" s="290">
        <f>IF(BD_Soumission!$CO354&gt;0,IF(BD_Soumission!$CP354&gt;0,BD_Soumission!$CS354*BD_Soumission!$CP354*BD_Soumission!$CT354,BD_Soumission!$CS354*BD_Soumission!$CT354),0)</f>
        <v>0</v>
      </c>
      <c r="CV354" s="285"/>
      <c r="CW354" s="273"/>
      <c r="CX354" s="273"/>
      <c r="CY354" s="273"/>
      <c r="CZ354" s="273"/>
      <c r="DA354" s="273"/>
      <c r="DB354" s="125"/>
      <c r="DC354" s="290" t="str">
        <f>IF(BD_Soumission!$CX354&gt;0,BD_Soumission!$CX354*BD_Soumission!$DA354*BD_Soumission!$DB354,IF(BD_Soumission!$CW354&gt;0,BD_Soumission!$DA354*BD_Soumission!$DB354,""))</f>
        <v/>
      </c>
      <c r="DD354" s="285"/>
      <c r="DE354" s="273"/>
      <c r="DF354" s="273"/>
      <c r="DG354" s="273"/>
      <c r="DH354" s="273"/>
      <c r="DI354" s="273"/>
      <c r="DJ354" s="125"/>
      <c r="DK354" s="290" t="str">
        <f>IF(BD_Soumission!$DF354&gt;0,BD_Soumission!$DF354*BD_Soumission!$DI354*BD_Soumission!$DJ354,IF(BD_Soumission!$DE354&gt;0,BD_Soumission!$DI354*BD_Soumission!$DJ354,""))</f>
        <v/>
      </c>
      <c r="DL354" s="285"/>
      <c r="DM354" s="273"/>
      <c r="DN354" s="273"/>
      <c r="DO354" s="273"/>
      <c r="DP354" s="273"/>
      <c r="DQ354" s="273"/>
      <c r="DR354" s="125"/>
      <c r="DS354" s="290" t="str">
        <f>IF(BD_Soumission!$DN354&gt;0,BD_Soumission!$DN354*BD_Soumission!$DQ354*BD_Soumission!$DR354,IF(BD_Soumission!$DM354&gt;0,BD_Soumission!$DQ354*BD_Soumission!$DR354,""))</f>
        <v/>
      </c>
      <c r="DT354" s="285"/>
      <c r="DU354" s="273"/>
      <c r="DV354" s="273"/>
      <c r="DW354" s="273"/>
      <c r="DX354" s="273"/>
      <c r="DY354" s="273"/>
      <c r="DZ354" s="125"/>
      <c r="EA354" s="290" t="str">
        <f>IF(BD_Soumission!$DV354&gt;0,BD_Soumission!$DV354*BD_Soumission!$DY354*BD_Soumission!$DZ354,IF(BD_Soumission!$DU354&gt;0,BD_Soumission!$DY354*BD_Soumission!$DZ354,""))</f>
        <v/>
      </c>
      <c r="EB354" s="273"/>
      <c r="EC354" s="273"/>
      <c r="ED354" s="273"/>
      <c r="EE354" s="273"/>
      <c r="EF354" s="273"/>
      <c r="EG354" s="273"/>
      <c r="EH354" s="273"/>
      <c r="EI354" s="273"/>
      <c r="EJ354" s="273"/>
      <c r="EK354" s="273"/>
      <c r="EL354" s="273"/>
      <c r="EM354" s="273"/>
      <c r="EN354" s="273"/>
      <c r="EO354" s="273"/>
      <c r="EP354" s="273"/>
      <c r="EQ354" s="273"/>
      <c r="ER354" s="273"/>
      <c r="ES354" s="273"/>
      <c r="ET354" s="273"/>
      <c r="EU354" s="273"/>
      <c r="EV354" s="273"/>
      <c r="EW354" s="273"/>
      <c r="EX354" s="273"/>
      <c r="EY354" s="273"/>
      <c r="EZ354" s="273"/>
    </row>
    <row r="355" spans="1:156" ht="18.75">
      <c r="D355" s="75"/>
      <c r="Q355"/>
      <c r="R355" s="30"/>
      <c r="S355" t="e">
        <f>VLOOKUP(BD_Soumission!$C355,Tableau12[],3,FALSE)</f>
        <v>#N/A</v>
      </c>
      <c r="T355" s="75"/>
      <c r="Z355" s="264"/>
      <c r="AB355" s="75"/>
      <c r="AH355" s="125"/>
      <c r="AJ355" s="75"/>
      <c r="AP355" s="125"/>
      <c r="AR355" s="75"/>
      <c r="AX355" s="125"/>
      <c r="AZ355" s="75"/>
      <c r="BF355" s="125"/>
      <c r="BH355" s="75"/>
      <c r="BN355" s="125"/>
      <c r="BP355" s="75"/>
      <c r="BV355" s="125"/>
      <c r="BX355" s="75"/>
      <c r="CD355" s="125"/>
      <c r="CE355" s="122" t="str">
        <f>IF(BD_Soumission!$BZ355&gt;0,BD_Soumission!$BZ355*BD_Soumission!$CC355*BD_Soumission!$CD355,IF(BD_Soumission!$BY355&gt;0,BD_Soumission!$CC355*BD_Soumission!$CD355,""))</f>
        <v/>
      </c>
      <c r="CF355" s="75"/>
      <c r="CL355" s="125"/>
      <c r="CM355" s="122" t="str">
        <f>IF(BD_Soumission!$CH355&gt;0,BD_Soumission!$CH355*BD_Soumission!$CK355*BD_Soumission!$CL355,IF(BD_Soumission!$CG355&gt;0,BD_Soumission!$CK355*BD_Soumission!$CL355,""))</f>
        <v/>
      </c>
      <c r="CN355" s="75"/>
      <c r="CT355" s="125"/>
      <c r="CU355" s="122">
        <f>IF(BD_Soumission!$CO355&gt;0,IF(BD_Soumission!$CP355&gt;0,BD_Soumission!$CS355*BD_Soumission!$CP355*BD_Soumission!$CT355,BD_Soumission!$CS355*BD_Soumission!$CT355),0)</f>
        <v>0</v>
      </c>
      <c r="CV355" s="75"/>
      <c r="DB355" s="125"/>
      <c r="DC355" s="122" t="str">
        <f>IF(BD_Soumission!$CX355&gt;0,BD_Soumission!$CX355*BD_Soumission!$DA355*BD_Soumission!$DB355,IF(BD_Soumission!$CW355&gt;0,BD_Soumission!$DA355*BD_Soumission!$DB355,""))</f>
        <v/>
      </c>
      <c r="DD355" s="75"/>
      <c r="DJ355" s="125"/>
      <c r="DK355" s="122" t="str">
        <f>IF(BD_Soumission!$DF355&gt;0,BD_Soumission!$DF355*BD_Soumission!$DI355*BD_Soumission!$DJ355,IF(BD_Soumission!$DE355&gt;0,BD_Soumission!$DI355*BD_Soumission!$DJ355,""))</f>
        <v/>
      </c>
      <c r="DL355" s="75"/>
      <c r="DR355" s="125"/>
      <c r="DS355" s="122" t="str">
        <f>IF(BD_Soumission!$DN355&gt;0,BD_Soumission!$DN355*BD_Soumission!$DQ355*BD_Soumission!$DR355,IF(BD_Soumission!$DM355&gt;0,BD_Soumission!$DQ355*BD_Soumission!$DR355,""))</f>
        <v/>
      </c>
      <c r="DT355" s="75"/>
      <c r="DZ355" s="125"/>
      <c r="EA355" s="122" t="str">
        <f>IF(BD_Soumission!$DV355&gt;0,BD_Soumission!$DV355*BD_Soumission!$DY355*BD_Soumission!$DZ355,IF(BD_Soumission!$DU355&gt;0,BD_Soumission!$DY355*BD_Soumission!$DZ355,""))</f>
        <v/>
      </c>
    </row>
    <row r="356" spans="1:156" ht="18.75">
      <c r="A356" s="273"/>
      <c r="B356" s="273"/>
      <c r="C356" s="273"/>
      <c r="D356" s="285"/>
      <c r="E356" s="273"/>
      <c r="F356" s="273"/>
      <c r="G356" s="273"/>
      <c r="H356" s="273"/>
      <c r="I356" s="273"/>
      <c r="J356" s="273"/>
      <c r="K356" s="273"/>
      <c r="L356" s="273"/>
      <c r="M356" s="273"/>
      <c r="N356" s="273"/>
      <c r="O356" s="273"/>
      <c r="P356" s="273"/>
      <c r="Q356" s="273"/>
      <c r="R356" s="286"/>
      <c r="S356" s="273" t="e">
        <f>VLOOKUP(BD_Soumission!$C356,Tableau12[],3,FALSE)</f>
        <v>#N/A</v>
      </c>
      <c r="T356" s="285"/>
      <c r="U356" s="273"/>
      <c r="V356" s="273"/>
      <c r="W356" s="273"/>
      <c r="X356" s="273"/>
      <c r="Y356" s="273"/>
      <c r="Z356" s="264"/>
      <c r="AA356" s="273"/>
      <c r="AB356" s="285"/>
      <c r="AC356" s="273"/>
      <c r="AD356" s="273"/>
      <c r="AE356" s="273"/>
      <c r="AF356" s="273"/>
      <c r="AG356" s="273"/>
      <c r="AH356" s="125"/>
      <c r="AI356" s="273"/>
      <c r="AJ356" s="285"/>
      <c r="AK356" s="273"/>
      <c r="AL356" s="273"/>
      <c r="AM356" s="273"/>
      <c r="AN356" s="273"/>
      <c r="AO356" s="273"/>
      <c r="AP356" s="125"/>
      <c r="AQ356" s="273"/>
      <c r="AR356" s="285"/>
      <c r="AS356" s="273"/>
      <c r="AT356" s="273"/>
      <c r="AU356" s="273"/>
      <c r="AV356" s="273"/>
      <c r="AW356" s="273"/>
      <c r="AX356" s="125"/>
      <c r="AY356" s="273"/>
      <c r="AZ356" s="285"/>
      <c r="BA356" s="273"/>
      <c r="BB356" s="273"/>
      <c r="BC356" s="273"/>
      <c r="BD356" s="273"/>
      <c r="BE356" s="273"/>
      <c r="BF356" s="125"/>
      <c r="BG356" s="273"/>
      <c r="BH356" s="285"/>
      <c r="BI356" s="273"/>
      <c r="BJ356" s="273"/>
      <c r="BK356" s="273"/>
      <c r="BL356" s="273"/>
      <c r="BM356" s="273"/>
      <c r="BN356" s="125"/>
      <c r="BO356" s="273"/>
      <c r="BP356" s="285"/>
      <c r="BQ356" s="273"/>
      <c r="BR356" s="273"/>
      <c r="BS356" s="273"/>
      <c r="BT356" s="273"/>
      <c r="BU356" s="273"/>
      <c r="BV356" s="125"/>
      <c r="BW356" s="273"/>
      <c r="BX356" s="285"/>
      <c r="BY356" s="273"/>
      <c r="BZ356" s="273"/>
      <c r="CA356" s="273"/>
      <c r="CB356" s="273"/>
      <c r="CC356" s="273"/>
      <c r="CD356" s="125"/>
      <c r="CE356" s="290" t="str">
        <f>IF(BD_Soumission!$BZ356&gt;0,BD_Soumission!$BZ356*BD_Soumission!$CC356*BD_Soumission!$CD356,IF(BD_Soumission!$BY356&gt;0,BD_Soumission!$CC356*BD_Soumission!$CD356,""))</f>
        <v/>
      </c>
      <c r="CF356" s="285"/>
      <c r="CG356" s="273"/>
      <c r="CH356" s="273"/>
      <c r="CI356" s="273"/>
      <c r="CJ356" s="273"/>
      <c r="CK356" s="273"/>
      <c r="CL356" s="125"/>
      <c r="CM356" s="290" t="str">
        <f>IF(BD_Soumission!$CH356&gt;0,BD_Soumission!$CH356*BD_Soumission!$CK356*BD_Soumission!$CL356,IF(BD_Soumission!$CG356&gt;0,BD_Soumission!$CK356*BD_Soumission!$CL356,""))</f>
        <v/>
      </c>
      <c r="CN356" s="285"/>
      <c r="CO356" s="273"/>
      <c r="CP356" s="273"/>
      <c r="CQ356" s="273"/>
      <c r="CR356" s="273"/>
      <c r="CS356" s="273"/>
      <c r="CT356" s="125"/>
      <c r="CU356" s="290">
        <f>IF(BD_Soumission!$CO356&gt;0,IF(BD_Soumission!$CP356&gt;0,BD_Soumission!$CS356*BD_Soumission!$CP356*BD_Soumission!$CT356,BD_Soumission!$CS356*BD_Soumission!$CT356),0)</f>
        <v>0</v>
      </c>
      <c r="CV356" s="285"/>
      <c r="CW356" s="273"/>
      <c r="CX356" s="273"/>
      <c r="CY356" s="273"/>
      <c r="CZ356" s="273"/>
      <c r="DA356" s="273"/>
      <c r="DB356" s="125"/>
      <c r="DC356" s="290" t="str">
        <f>IF(BD_Soumission!$CX356&gt;0,BD_Soumission!$CX356*BD_Soumission!$DA356*BD_Soumission!$DB356,IF(BD_Soumission!$CW356&gt;0,BD_Soumission!$DA356*BD_Soumission!$DB356,""))</f>
        <v/>
      </c>
      <c r="DD356" s="285"/>
      <c r="DE356" s="273"/>
      <c r="DF356" s="273"/>
      <c r="DG356" s="273"/>
      <c r="DH356" s="273"/>
      <c r="DI356" s="273"/>
      <c r="DJ356" s="125"/>
      <c r="DK356" s="290" t="str">
        <f>IF(BD_Soumission!$DF356&gt;0,BD_Soumission!$DF356*BD_Soumission!$DI356*BD_Soumission!$DJ356,IF(BD_Soumission!$DE356&gt;0,BD_Soumission!$DI356*BD_Soumission!$DJ356,""))</f>
        <v/>
      </c>
      <c r="DL356" s="285"/>
      <c r="DM356" s="273"/>
      <c r="DN356" s="273"/>
      <c r="DO356" s="273"/>
      <c r="DP356" s="273"/>
      <c r="DQ356" s="273"/>
      <c r="DR356" s="125"/>
      <c r="DS356" s="290" t="str">
        <f>IF(BD_Soumission!$DN356&gt;0,BD_Soumission!$DN356*BD_Soumission!$DQ356*BD_Soumission!$DR356,IF(BD_Soumission!$DM356&gt;0,BD_Soumission!$DQ356*BD_Soumission!$DR356,""))</f>
        <v/>
      </c>
      <c r="DT356" s="285"/>
      <c r="DU356" s="273"/>
      <c r="DV356" s="273"/>
      <c r="DW356" s="273"/>
      <c r="DX356" s="273"/>
      <c r="DY356" s="273"/>
      <c r="DZ356" s="125"/>
      <c r="EA356" s="290" t="str">
        <f>IF(BD_Soumission!$DV356&gt;0,BD_Soumission!$DV356*BD_Soumission!$DY356*BD_Soumission!$DZ356,IF(BD_Soumission!$DU356&gt;0,BD_Soumission!$DY356*BD_Soumission!$DZ356,""))</f>
        <v/>
      </c>
      <c r="EB356" s="273"/>
      <c r="EC356" s="273"/>
      <c r="ED356" s="273"/>
      <c r="EE356" s="273"/>
      <c r="EF356" s="273"/>
      <c r="EG356" s="273"/>
      <c r="EH356" s="273"/>
      <c r="EI356" s="273"/>
      <c r="EJ356" s="273"/>
      <c r="EK356" s="273"/>
      <c r="EL356" s="273"/>
      <c r="EM356" s="273"/>
      <c r="EN356" s="273"/>
      <c r="EO356" s="273"/>
      <c r="EP356" s="273"/>
      <c r="EQ356" s="273"/>
      <c r="ER356" s="273"/>
      <c r="ES356" s="273"/>
      <c r="ET356" s="273"/>
      <c r="EU356" s="273"/>
      <c r="EV356" s="273"/>
      <c r="EW356" s="273"/>
      <c r="EX356" s="273"/>
      <c r="EY356" s="273"/>
      <c r="EZ356" s="273"/>
    </row>
    <row r="357" spans="1:156" ht="18.75">
      <c r="D357" s="75"/>
      <c r="Q357"/>
      <c r="R357" s="30"/>
      <c r="S357" t="e">
        <f>VLOOKUP(BD_Soumission!$C357,Tableau12[],3,FALSE)</f>
        <v>#N/A</v>
      </c>
      <c r="T357" s="75"/>
      <c r="Z357" s="264"/>
      <c r="AB357" s="75"/>
      <c r="AH357" s="125"/>
      <c r="AJ357" s="75"/>
      <c r="AP357" s="125"/>
      <c r="AR357" s="75"/>
      <c r="AX357" s="125"/>
      <c r="AZ357" s="75"/>
      <c r="BF357" s="125"/>
      <c r="BH357" s="75"/>
      <c r="BN357" s="125"/>
      <c r="BP357" s="75"/>
      <c r="BV357" s="125"/>
      <c r="BX357" s="75"/>
      <c r="CD357" s="125"/>
      <c r="CE357" s="122" t="str">
        <f>IF(BD_Soumission!$BZ357&gt;0,BD_Soumission!$BZ357*BD_Soumission!$CC357*BD_Soumission!$CD357,IF(BD_Soumission!$BY357&gt;0,BD_Soumission!$CC357*BD_Soumission!$CD357,""))</f>
        <v/>
      </c>
      <c r="CF357" s="75"/>
      <c r="CL357" s="125"/>
      <c r="CM357" s="122" t="str">
        <f>IF(BD_Soumission!$CH357&gt;0,BD_Soumission!$CH357*BD_Soumission!$CK357*BD_Soumission!$CL357,IF(BD_Soumission!$CG357&gt;0,BD_Soumission!$CK357*BD_Soumission!$CL357,""))</f>
        <v/>
      </c>
      <c r="CN357" s="75"/>
      <c r="CT357" s="125"/>
      <c r="CU357" s="122">
        <f>IF(BD_Soumission!$CO357&gt;0,IF(BD_Soumission!$CP357&gt;0,BD_Soumission!$CS357*BD_Soumission!$CP357*BD_Soumission!$CT357,BD_Soumission!$CS357*BD_Soumission!$CT357),0)</f>
        <v>0</v>
      </c>
      <c r="CV357" s="75"/>
      <c r="DB357" s="125"/>
      <c r="DC357" s="122" t="str">
        <f>IF(BD_Soumission!$CX357&gt;0,BD_Soumission!$CX357*BD_Soumission!$DA357*BD_Soumission!$DB357,IF(BD_Soumission!$CW357&gt;0,BD_Soumission!$DA357*BD_Soumission!$DB357,""))</f>
        <v/>
      </c>
      <c r="DD357" s="75"/>
      <c r="DJ357" s="125"/>
      <c r="DK357" s="122" t="str">
        <f>IF(BD_Soumission!$DF357&gt;0,BD_Soumission!$DF357*BD_Soumission!$DI357*BD_Soumission!$DJ357,IF(BD_Soumission!$DE357&gt;0,BD_Soumission!$DI357*BD_Soumission!$DJ357,""))</f>
        <v/>
      </c>
      <c r="DL357" s="75"/>
      <c r="DR357" s="125"/>
      <c r="DS357" s="122" t="str">
        <f>IF(BD_Soumission!$DN357&gt;0,BD_Soumission!$DN357*BD_Soumission!$DQ357*BD_Soumission!$DR357,IF(BD_Soumission!$DM357&gt;0,BD_Soumission!$DQ357*BD_Soumission!$DR357,""))</f>
        <v/>
      </c>
      <c r="DT357" s="75"/>
      <c r="DZ357" s="125"/>
      <c r="EA357" t="str">
        <f>IF(BD_Soumission!$DU357&gt;0,BD_Soumission!$DY357*BD_Soumission!$DZ357,"")</f>
        <v/>
      </c>
    </row>
    <row r="358" spans="1:156" ht="18.75">
      <c r="A358" s="273"/>
      <c r="B358" s="273"/>
      <c r="C358" s="273"/>
      <c r="D358" s="285"/>
      <c r="E358" s="273"/>
      <c r="F358" s="273"/>
      <c r="G358" s="273"/>
      <c r="H358" s="273"/>
      <c r="I358" s="273"/>
      <c r="J358" s="273"/>
      <c r="K358" s="273"/>
      <c r="L358" s="273"/>
      <c r="M358" s="273"/>
      <c r="N358" s="273"/>
      <c r="O358" s="273"/>
      <c r="P358" s="273"/>
      <c r="Q358" s="273"/>
      <c r="R358" s="286"/>
      <c r="S358" s="273" t="e">
        <f>VLOOKUP(BD_Soumission!$C358,Tableau12[],3,FALSE)</f>
        <v>#N/A</v>
      </c>
      <c r="T358" s="285"/>
      <c r="U358" s="273"/>
      <c r="V358" s="273"/>
      <c r="W358" s="273"/>
      <c r="X358" s="273"/>
      <c r="Y358" s="273"/>
      <c r="Z358" s="264"/>
      <c r="AA358" s="273"/>
      <c r="AB358" s="285"/>
      <c r="AC358" s="273"/>
      <c r="AD358" s="273"/>
      <c r="AE358" s="273"/>
      <c r="AF358" s="273"/>
      <c r="AG358" s="273"/>
      <c r="AH358" s="125"/>
      <c r="AI358" s="273"/>
      <c r="AJ358" s="285"/>
      <c r="AK358" s="273"/>
      <c r="AL358" s="273"/>
      <c r="AM358" s="273"/>
      <c r="AN358" s="273"/>
      <c r="AO358" s="273"/>
      <c r="AP358" s="125"/>
      <c r="AQ358" s="273"/>
      <c r="AR358" s="285"/>
      <c r="AS358" s="273"/>
      <c r="AT358" s="273"/>
      <c r="AU358" s="273"/>
      <c r="AV358" s="273"/>
      <c r="AW358" s="273"/>
      <c r="AX358" s="125"/>
      <c r="AY358" s="273"/>
      <c r="AZ358" s="285"/>
      <c r="BA358" s="273"/>
      <c r="BB358" s="273"/>
      <c r="BC358" s="273"/>
      <c r="BD358" s="273"/>
      <c r="BE358" s="273"/>
      <c r="BF358" s="125"/>
      <c r="BG358" s="273"/>
      <c r="BH358" s="285"/>
      <c r="BI358" s="273"/>
      <c r="BJ358" s="273"/>
      <c r="BK358" s="273"/>
      <c r="BL358" s="273"/>
      <c r="BM358" s="273"/>
      <c r="BN358" s="125"/>
      <c r="BO358" s="273"/>
      <c r="BP358" s="285"/>
      <c r="BQ358" s="273"/>
      <c r="BR358" s="273"/>
      <c r="BS358" s="273"/>
      <c r="BT358" s="273"/>
      <c r="BU358" s="273"/>
      <c r="BV358" s="125"/>
      <c r="BW358" s="273"/>
      <c r="BX358" s="285"/>
      <c r="BY358" s="273"/>
      <c r="BZ358" s="273"/>
      <c r="CA358" s="273"/>
      <c r="CB358" s="273"/>
      <c r="CC358" s="273"/>
      <c r="CD358" s="125"/>
      <c r="CE358" s="290" t="str">
        <f>IF(BD_Soumission!$BZ358&gt;0,BD_Soumission!$BZ358*BD_Soumission!$CC358*BD_Soumission!$CD358,IF(BD_Soumission!$BY358&gt;0,BD_Soumission!$CC358*BD_Soumission!$CD358,""))</f>
        <v/>
      </c>
      <c r="CF358" s="285"/>
      <c r="CG358" s="273"/>
      <c r="CH358" s="273"/>
      <c r="CI358" s="273"/>
      <c r="CJ358" s="273"/>
      <c r="CK358" s="273"/>
      <c r="CL358" s="125"/>
      <c r="CM358" s="290" t="str">
        <f>IF(BD_Soumission!$CH358&gt;0,BD_Soumission!$CH358*BD_Soumission!$CK358*BD_Soumission!$CL358,IF(BD_Soumission!$CG358&gt;0,BD_Soumission!$CK358*BD_Soumission!$CL358,""))</f>
        <v/>
      </c>
      <c r="CN358" s="285"/>
      <c r="CO358" s="273"/>
      <c r="CP358" s="273"/>
      <c r="CQ358" s="273"/>
      <c r="CR358" s="273"/>
      <c r="CS358" s="273"/>
      <c r="CT358" s="125"/>
      <c r="CU358" s="290">
        <f>IF(BD_Soumission!$CO358&gt;0,IF(BD_Soumission!$CP358&gt;0,BD_Soumission!$CS358*BD_Soumission!$CP358*BD_Soumission!$CT358,BD_Soumission!$CS358*BD_Soumission!$CT358),0)</f>
        <v>0</v>
      </c>
      <c r="CV358" s="285"/>
      <c r="CW358" s="273"/>
      <c r="CX358" s="273"/>
      <c r="CY358" s="273"/>
      <c r="CZ358" s="273"/>
      <c r="DA358" s="273"/>
      <c r="DB358" s="125"/>
      <c r="DC358" s="290" t="str">
        <f>IF(BD_Soumission!$CX358&gt;0,BD_Soumission!$CX358*BD_Soumission!$DA358*BD_Soumission!$DB358,IF(BD_Soumission!$CW358&gt;0,BD_Soumission!$DA358*BD_Soumission!$DB358,""))</f>
        <v/>
      </c>
      <c r="DD358" s="285"/>
      <c r="DE358" s="273"/>
      <c r="DF358" s="273"/>
      <c r="DG358" s="273"/>
      <c r="DH358" s="273"/>
      <c r="DI358" s="273"/>
      <c r="DJ358" s="125"/>
      <c r="DK358" s="290" t="str">
        <f>IF(BD_Soumission!$DF358&gt;0,BD_Soumission!$DF358*BD_Soumission!$DI358*BD_Soumission!$DJ358,IF(BD_Soumission!$DE358&gt;0,BD_Soumission!$DI358*BD_Soumission!$DJ358,""))</f>
        <v/>
      </c>
      <c r="DL358" s="285"/>
      <c r="DM358" s="273"/>
      <c r="DN358" s="273"/>
      <c r="DO358" s="273"/>
      <c r="DP358" s="273"/>
      <c r="DQ358" s="273"/>
      <c r="DR358" s="125"/>
      <c r="DS358" s="290" t="str">
        <f>IF(BD_Soumission!$DN358&gt;0,BD_Soumission!$DN358*BD_Soumission!$DQ358*BD_Soumission!$DR358,IF(BD_Soumission!$DM358&gt;0,BD_Soumission!$DQ358*BD_Soumission!$DR358,""))</f>
        <v/>
      </c>
      <c r="DT358" s="285"/>
      <c r="DU358" s="273"/>
      <c r="DV358" s="273"/>
      <c r="DW358" s="273"/>
      <c r="DX358" s="273"/>
      <c r="DY358" s="273"/>
      <c r="DZ358" s="125"/>
      <c r="EA358" s="273" t="str">
        <f>IF(BD_Soumission!$DU358&gt;0,BD_Soumission!$DY358*BD_Soumission!$DZ358,"")</f>
        <v/>
      </c>
      <c r="EB358" s="273"/>
      <c r="EC358" s="273"/>
      <c r="ED358" s="273"/>
      <c r="EE358" s="273"/>
      <c r="EF358" s="273"/>
      <c r="EG358" s="273"/>
      <c r="EH358" s="273"/>
      <c r="EI358" s="273"/>
      <c r="EJ358" s="273"/>
      <c r="EK358" s="273"/>
      <c r="EL358" s="273"/>
      <c r="EM358" s="273"/>
      <c r="EN358" s="273"/>
      <c r="EO358" s="273"/>
      <c r="EP358" s="273"/>
      <c r="EQ358" s="273"/>
      <c r="ER358" s="273"/>
      <c r="ES358" s="273"/>
      <c r="ET358" s="273"/>
      <c r="EU358" s="273"/>
      <c r="EV358" s="273"/>
      <c r="EW358" s="273"/>
      <c r="EX358" s="273"/>
      <c r="EY358" s="273"/>
      <c r="EZ358" s="273"/>
    </row>
    <row r="359" spans="1:156" ht="18.75">
      <c r="D359" s="75"/>
      <c r="Q359"/>
      <c r="R359" s="30"/>
      <c r="S359" t="e">
        <f>VLOOKUP(BD_Soumission!$C359,Tableau12[],3,FALSE)</f>
        <v>#N/A</v>
      </c>
      <c r="T359" s="75"/>
      <c r="Z359" s="264"/>
      <c r="AB359" s="75"/>
      <c r="AH359" s="125"/>
      <c r="AJ359" s="75"/>
      <c r="AP359" s="125"/>
      <c r="AR359" s="75"/>
      <c r="AX359" s="125"/>
      <c r="AZ359" s="75"/>
      <c r="BF359" s="125"/>
      <c r="BH359" s="75"/>
      <c r="BN359" s="125"/>
      <c r="BP359" s="75"/>
      <c r="BV359" s="125"/>
      <c r="BX359" s="75"/>
      <c r="CD359" s="125"/>
      <c r="CE359" s="122" t="str">
        <f>IF(BD_Soumission!$BZ359&gt;0,BD_Soumission!$BZ359*BD_Soumission!$CC359*BD_Soumission!$CD359,IF(BD_Soumission!$BY359&gt;0,BD_Soumission!$CC359*BD_Soumission!$CD359,""))</f>
        <v/>
      </c>
      <c r="CF359" s="75"/>
      <c r="CL359" s="125"/>
      <c r="CM359" s="122" t="str">
        <f>IF(BD_Soumission!$CH359&gt;0,BD_Soumission!$CH359*BD_Soumission!$CK359*BD_Soumission!$CL359,IF(BD_Soumission!$CG359&gt;0,BD_Soumission!$CK359*BD_Soumission!$CL359,""))</f>
        <v/>
      </c>
      <c r="CN359" s="75"/>
      <c r="CT359" s="125"/>
      <c r="CU359" s="122">
        <f>IF(BD_Soumission!$CO359&gt;0,IF(BD_Soumission!$CP359&gt;0,BD_Soumission!$CS359*BD_Soumission!$CP359*BD_Soumission!$CT359,BD_Soumission!$CS359*BD_Soumission!$CT359),0)</f>
        <v>0</v>
      </c>
      <c r="CV359" s="75"/>
      <c r="DB359" s="125"/>
      <c r="DC359" s="122" t="str">
        <f>IF(BD_Soumission!$CX359&gt;0,BD_Soumission!$CX359*BD_Soumission!$DA359*BD_Soumission!$DB359,IF(BD_Soumission!$CW359&gt;0,BD_Soumission!$DA359*BD_Soumission!$DB359,""))</f>
        <v/>
      </c>
      <c r="DD359" s="75"/>
      <c r="DJ359" s="125"/>
      <c r="DK359" s="122" t="str">
        <f>IF(BD_Soumission!$DF359&gt;0,BD_Soumission!$DF359*BD_Soumission!$DI359*BD_Soumission!$DJ359,IF(BD_Soumission!$DE359&gt;0,BD_Soumission!$DI359*BD_Soumission!$DJ359,""))</f>
        <v/>
      </c>
      <c r="DL359" s="75"/>
      <c r="DR359" s="125"/>
      <c r="DS359" s="122" t="str">
        <f>IF(BD_Soumission!$DN359&gt;0,BD_Soumission!$DN359*BD_Soumission!$DQ359*BD_Soumission!$DR359,IF(BD_Soumission!$DM359&gt;0,BD_Soumission!$DQ359*BD_Soumission!$DR359,""))</f>
        <v/>
      </c>
      <c r="DT359" s="75"/>
      <c r="DZ359" s="125"/>
      <c r="EA359" t="str">
        <f>IF(BD_Soumission!$DU359&gt;0,BD_Soumission!$DY359*BD_Soumission!$DZ359,"")</f>
        <v/>
      </c>
    </row>
    <row r="360" spans="1:156" ht="18.75">
      <c r="A360" s="273"/>
      <c r="B360" s="273"/>
      <c r="C360" s="273"/>
      <c r="D360" s="285"/>
      <c r="E360" s="273"/>
      <c r="F360" s="273"/>
      <c r="G360" s="273"/>
      <c r="H360" s="273"/>
      <c r="I360" s="273"/>
      <c r="J360" s="273"/>
      <c r="K360" s="273"/>
      <c r="L360" s="273"/>
      <c r="M360" s="273"/>
      <c r="N360" s="273"/>
      <c r="O360" s="273"/>
      <c r="P360" s="273"/>
      <c r="Q360" s="273"/>
      <c r="R360" s="286"/>
      <c r="S360" s="273" t="e">
        <f>VLOOKUP(BD_Soumission!$C360,Tableau12[],3,FALSE)</f>
        <v>#N/A</v>
      </c>
      <c r="T360" s="285"/>
      <c r="U360" s="273"/>
      <c r="V360" s="273"/>
      <c r="W360" s="273"/>
      <c r="X360" s="273"/>
      <c r="Y360" s="273"/>
      <c r="Z360" s="264"/>
      <c r="AA360" s="273"/>
      <c r="AB360" s="285"/>
      <c r="AC360" s="273"/>
      <c r="AD360" s="273"/>
      <c r="AE360" s="273"/>
      <c r="AF360" s="273"/>
      <c r="AG360" s="273"/>
      <c r="AH360" s="125"/>
      <c r="AI360" s="273"/>
      <c r="AJ360" s="285"/>
      <c r="AK360" s="273"/>
      <c r="AL360" s="273"/>
      <c r="AM360" s="273"/>
      <c r="AN360" s="273"/>
      <c r="AO360" s="273"/>
      <c r="AP360" s="125"/>
      <c r="AQ360" s="273"/>
      <c r="AR360" s="285"/>
      <c r="AS360" s="273"/>
      <c r="AT360" s="273"/>
      <c r="AU360" s="273"/>
      <c r="AV360" s="273"/>
      <c r="AW360" s="273"/>
      <c r="AX360" s="125"/>
      <c r="AY360" s="273"/>
      <c r="AZ360" s="285"/>
      <c r="BA360" s="273"/>
      <c r="BB360" s="273"/>
      <c r="BC360" s="273"/>
      <c r="BD360" s="273"/>
      <c r="BE360" s="273"/>
      <c r="BF360" s="125"/>
      <c r="BG360" s="273"/>
      <c r="BH360" s="285"/>
      <c r="BI360" s="273"/>
      <c r="BJ360" s="273"/>
      <c r="BK360" s="273"/>
      <c r="BL360" s="273"/>
      <c r="BM360" s="273"/>
      <c r="BN360" s="125"/>
      <c r="BO360" s="273"/>
      <c r="BP360" s="285"/>
      <c r="BQ360" s="273"/>
      <c r="BR360" s="273"/>
      <c r="BS360" s="273"/>
      <c r="BT360" s="273"/>
      <c r="BU360" s="273"/>
      <c r="BV360" s="125"/>
      <c r="BW360" s="273"/>
      <c r="BX360" s="285"/>
      <c r="BY360" s="273"/>
      <c r="BZ360" s="273"/>
      <c r="CA360" s="273"/>
      <c r="CB360" s="273"/>
      <c r="CC360" s="273"/>
      <c r="CD360" s="125"/>
      <c r="CE360" s="290" t="str">
        <f>IF(BD_Soumission!$BZ360&gt;0,BD_Soumission!$BZ360*BD_Soumission!$CC360*BD_Soumission!$CD360,IF(BD_Soumission!$BY360&gt;0,BD_Soumission!$CC360*BD_Soumission!$CD360,""))</f>
        <v/>
      </c>
      <c r="CF360" s="285"/>
      <c r="CG360" s="273"/>
      <c r="CH360" s="273"/>
      <c r="CI360" s="273"/>
      <c r="CJ360" s="273"/>
      <c r="CK360" s="273"/>
      <c r="CL360" s="125"/>
      <c r="CM360" s="290" t="str">
        <f>IF(BD_Soumission!$CH360&gt;0,BD_Soumission!$CH360*BD_Soumission!$CK360*BD_Soumission!$CL360,IF(BD_Soumission!$CG360&gt;0,BD_Soumission!$CK360*BD_Soumission!$CL360,""))</f>
        <v/>
      </c>
      <c r="CN360" s="285"/>
      <c r="CO360" s="273"/>
      <c r="CP360" s="273"/>
      <c r="CQ360" s="273"/>
      <c r="CR360" s="273"/>
      <c r="CS360" s="273"/>
      <c r="CT360" s="125"/>
      <c r="CU360" s="290">
        <f>IF(BD_Soumission!$CO360&gt;0,IF(BD_Soumission!$CP360&gt;0,BD_Soumission!$CS360*BD_Soumission!$CP360*BD_Soumission!$CT360,BD_Soumission!$CS360*BD_Soumission!$CT360),0)</f>
        <v>0</v>
      </c>
      <c r="CV360" s="285"/>
      <c r="CW360" s="273"/>
      <c r="CX360" s="273"/>
      <c r="CY360" s="273"/>
      <c r="CZ360" s="273"/>
      <c r="DA360" s="273"/>
      <c r="DB360" s="125"/>
      <c r="DC360" s="290" t="str">
        <f>IF(BD_Soumission!$CX360&gt;0,BD_Soumission!$CX360*BD_Soumission!$DA360*BD_Soumission!$DB360,IF(BD_Soumission!$CW360&gt;0,BD_Soumission!$DA360*BD_Soumission!$DB360,""))</f>
        <v/>
      </c>
      <c r="DD360" s="285"/>
      <c r="DE360" s="273"/>
      <c r="DF360" s="273"/>
      <c r="DG360" s="273"/>
      <c r="DH360" s="273"/>
      <c r="DI360" s="273"/>
      <c r="DJ360" s="125"/>
      <c r="DK360" s="290" t="str">
        <f>IF(BD_Soumission!$DF360&gt;0,BD_Soumission!$DF360*BD_Soumission!$DI360*BD_Soumission!$DJ360,IF(BD_Soumission!$DE360&gt;0,BD_Soumission!$DI360*BD_Soumission!$DJ360,""))</f>
        <v/>
      </c>
      <c r="DL360" s="285"/>
      <c r="DM360" s="273"/>
      <c r="DN360" s="273"/>
      <c r="DO360" s="273"/>
      <c r="DP360" s="273"/>
      <c r="DQ360" s="273"/>
      <c r="DR360" s="125"/>
      <c r="DS360" s="290" t="str">
        <f>IF(BD_Soumission!$DN360&gt;0,BD_Soumission!$DN360*BD_Soumission!$DQ360*BD_Soumission!$DR360,IF(BD_Soumission!$DM360&gt;0,BD_Soumission!$DQ360*BD_Soumission!$DR360,""))</f>
        <v/>
      </c>
      <c r="DT360" s="285"/>
      <c r="DU360" s="273"/>
      <c r="DV360" s="273"/>
      <c r="DW360" s="273"/>
      <c r="DX360" s="273"/>
      <c r="DY360" s="273"/>
      <c r="DZ360" s="125"/>
      <c r="EA360" s="273" t="str">
        <f>IF(BD_Soumission!$DU360&gt;0,BD_Soumission!$DY360*BD_Soumission!$DZ360,"")</f>
        <v/>
      </c>
      <c r="EB360" s="273"/>
      <c r="EC360" s="273"/>
      <c r="ED360" s="273"/>
      <c r="EE360" s="273"/>
      <c r="EF360" s="273"/>
      <c r="EG360" s="273"/>
      <c r="EH360" s="273"/>
      <c r="EI360" s="273"/>
      <c r="EJ360" s="273"/>
      <c r="EK360" s="273"/>
      <c r="EL360" s="273"/>
      <c r="EM360" s="273"/>
      <c r="EN360" s="273"/>
      <c r="EO360" s="273"/>
      <c r="EP360" s="273"/>
      <c r="EQ360" s="273"/>
      <c r="ER360" s="273"/>
      <c r="ES360" s="273"/>
      <c r="ET360" s="273"/>
      <c r="EU360" s="273"/>
      <c r="EV360" s="273"/>
      <c r="EW360" s="273"/>
      <c r="EX360" s="273"/>
      <c r="EY360" s="273"/>
      <c r="EZ360" s="273"/>
    </row>
    <row r="361" spans="1:156" ht="18.75">
      <c r="D361" s="75"/>
      <c r="Q361"/>
      <c r="R361" s="30"/>
      <c r="S361" t="e">
        <f>VLOOKUP(BD_Soumission!$C361,Tableau12[],3,FALSE)</f>
        <v>#N/A</v>
      </c>
      <c r="T361" s="75"/>
      <c r="Z361" s="264"/>
      <c r="AB361" s="75"/>
      <c r="AH361" s="125"/>
      <c r="AJ361" s="75"/>
      <c r="AP361" s="125"/>
      <c r="AR361" s="75"/>
      <c r="AX361" s="125"/>
      <c r="AZ361" s="75"/>
      <c r="BF361" s="125"/>
      <c r="BH361" s="75"/>
      <c r="BN361" s="125"/>
      <c r="BP361" s="75"/>
      <c r="BV361" s="125"/>
      <c r="BX361" s="75"/>
      <c r="CD361" s="125"/>
      <c r="CE361" s="122" t="str">
        <f>IF(BD_Soumission!$BZ361&gt;0,BD_Soumission!$BZ361*BD_Soumission!$CC361*BD_Soumission!$CD361,IF(BD_Soumission!$BY361&gt;0,BD_Soumission!$CC361*BD_Soumission!$CD361,""))</f>
        <v/>
      </c>
      <c r="CF361" s="75"/>
      <c r="CL361" s="125"/>
      <c r="CM361" s="122" t="str">
        <f>IF(BD_Soumission!$CH361&gt;0,BD_Soumission!$CH361*BD_Soumission!$CK361*BD_Soumission!$CL361,IF(BD_Soumission!$CG361&gt;0,BD_Soumission!$CK361*BD_Soumission!$CL361,""))</f>
        <v/>
      </c>
      <c r="CN361" s="75"/>
      <c r="CT361" s="125"/>
      <c r="CU361" s="122">
        <f>IF(BD_Soumission!$CO361&gt;0,IF(BD_Soumission!$CP361&gt;0,BD_Soumission!$CS361*BD_Soumission!$CP361*BD_Soumission!$CT361,BD_Soumission!$CS361*BD_Soumission!$CT361),0)</f>
        <v>0</v>
      </c>
      <c r="CV361" s="75"/>
      <c r="DB361" s="125"/>
      <c r="DC361" s="122" t="str">
        <f>IF(BD_Soumission!$CX361&gt;0,BD_Soumission!$CX361*BD_Soumission!$DA361*BD_Soumission!$DB361,IF(BD_Soumission!$CW361&gt;0,BD_Soumission!$DA361*BD_Soumission!$DB361,""))</f>
        <v/>
      </c>
      <c r="DD361" s="75"/>
      <c r="DJ361" s="125"/>
      <c r="DK361" s="122" t="str">
        <f>IF(BD_Soumission!$DF361&gt;0,BD_Soumission!$DF361*BD_Soumission!$DI361*BD_Soumission!$DJ361,IF(BD_Soumission!$DE361&gt;0,BD_Soumission!$DI361*BD_Soumission!$DJ361,""))</f>
        <v/>
      </c>
      <c r="DL361" s="75"/>
      <c r="DR361" s="125"/>
      <c r="DS361" s="122" t="str">
        <f>IF(BD_Soumission!$DN361&gt;0,BD_Soumission!$DN361*BD_Soumission!$DQ361*BD_Soumission!$DR361,IF(BD_Soumission!$DM361&gt;0,BD_Soumission!$DQ361*BD_Soumission!$DR361,""))</f>
        <v/>
      </c>
      <c r="DT361" s="75"/>
      <c r="DZ361" s="125"/>
      <c r="EA361" t="str">
        <f>IF(BD_Soumission!$DU361&gt;0,BD_Soumission!$DY361*BD_Soumission!$DZ361,"")</f>
        <v/>
      </c>
    </row>
    <row r="362" spans="1:156" ht="18.75">
      <c r="A362" s="273"/>
      <c r="B362" s="273"/>
      <c r="C362" s="273"/>
      <c r="D362" s="285"/>
      <c r="E362" s="273"/>
      <c r="F362" s="273"/>
      <c r="G362" s="273"/>
      <c r="H362" s="273"/>
      <c r="I362" s="273"/>
      <c r="J362" s="273"/>
      <c r="K362" s="273"/>
      <c r="L362" s="273"/>
      <c r="M362" s="273"/>
      <c r="N362" s="273"/>
      <c r="O362" s="273"/>
      <c r="P362" s="273"/>
      <c r="Q362" s="273"/>
      <c r="R362" s="286"/>
      <c r="S362" s="273" t="e">
        <f>VLOOKUP(BD_Soumission!$C362,Tableau12[],3,FALSE)</f>
        <v>#N/A</v>
      </c>
      <c r="T362" s="285"/>
      <c r="U362" s="273"/>
      <c r="V362" s="273"/>
      <c r="W362" s="273"/>
      <c r="X362" s="273"/>
      <c r="Y362" s="273"/>
      <c r="Z362" s="264"/>
      <c r="AA362" s="273"/>
      <c r="AB362" s="285"/>
      <c r="AC362" s="273"/>
      <c r="AD362" s="273"/>
      <c r="AE362" s="273"/>
      <c r="AF362" s="273"/>
      <c r="AG362" s="273"/>
      <c r="AH362" s="125"/>
      <c r="AI362" s="273"/>
      <c r="AJ362" s="285"/>
      <c r="AK362" s="273"/>
      <c r="AL362" s="273"/>
      <c r="AM362" s="273"/>
      <c r="AN362" s="273"/>
      <c r="AO362" s="273"/>
      <c r="AP362" s="125"/>
      <c r="AQ362" s="273"/>
      <c r="AR362" s="285"/>
      <c r="AS362" s="273"/>
      <c r="AT362" s="273"/>
      <c r="AU362" s="273"/>
      <c r="AV362" s="273"/>
      <c r="AW362" s="273"/>
      <c r="AX362" s="125"/>
      <c r="AY362" s="273"/>
      <c r="AZ362" s="285"/>
      <c r="BA362" s="273"/>
      <c r="BB362" s="273"/>
      <c r="BC362" s="273"/>
      <c r="BD362" s="273"/>
      <c r="BE362" s="273"/>
      <c r="BF362" s="125"/>
      <c r="BG362" s="273"/>
      <c r="BH362" s="285"/>
      <c r="BI362" s="273"/>
      <c r="BJ362" s="273"/>
      <c r="BK362" s="273"/>
      <c r="BL362" s="273"/>
      <c r="BM362" s="273"/>
      <c r="BN362" s="125"/>
      <c r="BO362" s="273"/>
      <c r="BP362" s="285"/>
      <c r="BQ362" s="273"/>
      <c r="BR362" s="273"/>
      <c r="BS362" s="273"/>
      <c r="BT362" s="273"/>
      <c r="BU362" s="273"/>
      <c r="BV362" s="125"/>
      <c r="BW362" s="273"/>
      <c r="BX362" s="285"/>
      <c r="BY362" s="273"/>
      <c r="BZ362" s="273"/>
      <c r="CA362" s="273"/>
      <c r="CB362" s="273"/>
      <c r="CC362" s="273"/>
      <c r="CD362" s="125"/>
      <c r="CE362" s="290" t="str">
        <f>IF(BD_Soumission!$BZ362&gt;0,BD_Soumission!$BZ362*BD_Soumission!$CC362*BD_Soumission!$CD362,IF(BD_Soumission!$BY362&gt;0,BD_Soumission!$CC362*BD_Soumission!$CD362,""))</f>
        <v/>
      </c>
      <c r="CF362" s="285"/>
      <c r="CG362" s="273"/>
      <c r="CH362" s="273"/>
      <c r="CI362" s="273"/>
      <c r="CJ362" s="273"/>
      <c r="CK362" s="273"/>
      <c r="CL362" s="125"/>
      <c r="CM362" s="290" t="str">
        <f>IF(BD_Soumission!$CH362&gt;0,BD_Soumission!$CH362*BD_Soumission!$CK362*BD_Soumission!$CL362,IF(BD_Soumission!$CG362&gt;0,BD_Soumission!$CK362*BD_Soumission!$CL362,""))</f>
        <v/>
      </c>
      <c r="CN362" s="285"/>
      <c r="CO362" s="273"/>
      <c r="CP362" s="273"/>
      <c r="CQ362" s="273"/>
      <c r="CR362" s="273"/>
      <c r="CS362" s="273"/>
      <c r="CT362" s="125"/>
      <c r="CU362" s="290">
        <f>IF(BD_Soumission!$CO362&gt;0,IF(BD_Soumission!$CP362&gt;0,BD_Soumission!$CS362*BD_Soumission!$CP362*BD_Soumission!$CT362,BD_Soumission!$CS362*BD_Soumission!$CT362),0)</f>
        <v>0</v>
      </c>
      <c r="CV362" s="285"/>
      <c r="CW362" s="273"/>
      <c r="CX362" s="273"/>
      <c r="CY362" s="273"/>
      <c r="CZ362" s="273"/>
      <c r="DA362" s="273"/>
      <c r="DB362" s="125"/>
      <c r="DC362" s="290" t="str">
        <f>IF(BD_Soumission!$CX362&gt;0,BD_Soumission!$CX362*BD_Soumission!$DA362*BD_Soumission!$DB362,IF(BD_Soumission!$CW362&gt;0,BD_Soumission!$DA362*BD_Soumission!$DB362,""))</f>
        <v/>
      </c>
      <c r="DD362" s="285"/>
      <c r="DE362" s="273"/>
      <c r="DF362" s="273"/>
      <c r="DG362" s="273"/>
      <c r="DH362" s="273"/>
      <c r="DI362" s="273"/>
      <c r="DJ362" s="125"/>
      <c r="DK362" s="290" t="str">
        <f>IF(BD_Soumission!$DF362&gt;0,BD_Soumission!$DF362*BD_Soumission!$DI362*BD_Soumission!$DJ362,IF(BD_Soumission!$DE362&gt;0,BD_Soumission!$DI362*BD_Soumission!$DJ362,""))</f>
        <v/>
      </c>
      <c r="DL362" s="285"/>
      <c r="DM362" s="273"/>
      <c r="DN362" s="273"/>
      <c r="DO362" s="273"/>
      <c r="DP362" s="273"/>
      <c r="DQ362" s="273"/>
      <c r="DR362" s="125"/>
      <c r="DS362" s="290" t="str">
        <f>IF(BD_Soumission!$DN362&gt;0,BD_Soumission!$DN362*BD_Soumission!$DQ362*BD_Soumission!$DR362,IF(BD_Soumission!$DM362&gt;0,BD_Soumission!$DQ362*BD_Soumission!$DR362,""))</f>
        <v/>
      </c>
      <c r="DT362" s="285"/>
      <c r="DU362" s="273"/>
      <c r="DV362" s="273"/>
      <c r="DW362" s="273"/>
      <c r="DX362" s="273"/>
      <c r="DY362" s="273"/>
      <c r="DZ362" s="125"/>
      <c r="EA362" s="273" t="str">
        <f>IF(BD_Soumission!$DU362&gt;0,BD_Soumission!$DY362*BD_Soumission!$DZ362,"")</f>
        <v/>
      </c>
      <c r="EB362" s="273"/>
      <c r="EC362" s="273"/>
      <c r="ED362" s="273"/>
      <c r="EE362" s="273"/>
      <c r="EF362" s="273"/>
      <c r="EG362" s="273"/>
      <c r="EH362" s="273"/>
      <c r="EI362" s="273"/>
      <c r="EJ362" s="273"/>
      <c r="EK362" s="273"/>
      <c r="EL362" s="273"/>
      <c r="EM362" s="273"/>
      <c r="EN362" s="273"/>
      <c r="EO362" s="273"/>
      <c r="EP362" s="273"/>
      <c r="EQ362" s="273"/>
      <c r="ER362" s="273"/>
      <c r="ES362" s="273"/>
      <c r="ET362" s="273"/>
      <c r="EU362" s="273"/>
      <c r="EV362" s="273"/>
      <c r="EW362" s="273"/>
      <c r="EX362" s="273"/>
      <c r="EY362" s="273"/>
      <c r="EZ362" s="273"/>
    </row>
    <row r="363" spans="1:156" ht="18.75">
      <c r="D363" s="75"/>
      <c r="Q363"/>
      <c r="R363" s="30"/>
      <c r="S363" t="e">
        <f>VLOOKUP(BD_Soumission!$C363,Tableau12[],3,FALSE)</f>
        <v>#N/A</v>
      </c>
      <c r="T363" s="75"/>
      <c r="Z363" s="264"/>
      <c r="AB363" s="75"/>
      <c r="AH363" s="125"/>
      <c r="AJ363" s="75"/>
      <c r="AP363" s="125"/>
      <c r="AR363" s="75"/>
      <c r="AX363" s="125"/>
      <c r="AZ363" s="75"/>
      <c r="BF363" s="125"/>
      <c r="BH363" s="75"/>
      <c r="BN363" s="125"/>
      <c r="BP363" s="75"/>
      <c r="BV363" s="125"/>
      <c r="BX363" s="75"/>
      <c r="CD363" s="125"/>
      <c r="CE363" s="122" t="str">
        <f>IF(BD_Soumission!$BZ363&gt;0,BD_Soumission!$BZ363*BD_Soumission!$CC363*BD_Soumission!$CD363,IF(BD_Soumission!$BY363&gt;0,BD_Soumission!$CC363*BD_Soumission!$CD363,""))</f>
        <v/>
      </c>
      <c r="CF363" s="75"/>
      <c r="CL363" s="125"/>
      <c r="CM363" s="122" t="str">
        <f>IF(BD_Soumission!$CH363&gt;0,BD_Soumission!$CH363*BD_Soumission!$CK363*BD_Soumission!$CL363,IF(BD_Soumission!$CG363&gt;0,BD_Soumission!$CK363*BD_Soumission!$CL363,""))</f>
        <v/>
      </c>
      <c r="CN363" s="75"/>
      <c r="CT363" s="125"/>
      <c r="CU363" s="122">
        <f>IF(BD_Soumission!$CO363&gt;0,IF(BD_Soumission!$CP363&gt;0,BD_Soumission!$CS363*BD_Soumission!$CP363*BD_Soumission!$CT363,BD_Soumission!$CS363*BD_Soumission!$CT363),0)</f>
        <v>0</v>
      </c>
      <c r="CV363" s="75"/>
      <c r="DB363" s="125"/>
      <c r="DC363" s="122" t="str">
        <f>IF(BD_Soumission!$CX363&gt;0,BD_Soumission!$CX363*BD_Soumission!$DA363*BD_Soumission!$DB363,IF(BD_Soumission!$CW363&gt;0,BD_Soumission!$DA363*BD_Soumission!$DB363,""))</f>
        <v/>
      </c>
      <c r="DD363" s="75"/>
      <c r="DJ363" s="125"/>
      <c r="DK363" s="122" t="str">
        <f>IF(BD_Soumission!$DF363&gt;0,BD_Soumission!$DF363*BD_Soumission!$DI363*BD_Soumission!$DJ363,IF(BD_Soumission!$DE363&gt;0,BD_Soumission!$DI363*BD_Soumission!$DJ363,""))</f>
        <v/>
      </c>
      <c r="DL363" s="75"/>
      <c r="DR363" s="125"/>
      <c r="DS363" s="122" t="str">
        <f>IF(BD_Soumission!$DN363&gt;0,BD_Soumission!$DN363*BD_Soumission!$DQ363*BD_Soumission!$DR363,IF(BD_Soumission!$DM363&gt;0,BD_Soumission!$DQ363*BD_Soumission!$DR363,""))</f>
        <v/>
      </c>
      <c r="DT363" s="75"/>
      <c r="DZ363" s="125"/>
      <c r="EA363" t="str">
        <f>IF(BD_Soumission!$DU363&gt;0,BD_Soumission!$DY363*BD_Soumission!$DZ363,"")</f>
        <v/>
      </c>
    </row>
    <row r="364" spans="1:156" ht="18.75">
      <c r="A364" s="273"/>
      <c r="B364" s="273"/>
      <c r="C364" s="273"/>
      <c r="D364" s="285"/>
      <c r="E364" s="273"/>
      <c r="F364" s="273"/>
      <c r="G364" s="273"/>
      <c r="H364" s="273"/>
      <c r="I364" s="273"/>
      <c r="J364" s="273"/>
      <c r="K364" s="273"/>
      <c r="L364" s="273"/>
      <c r="M364" s="273"/>
      <c r="N364" s="273"/>
      <c r="O364" s="273"/>
      <c r="P364" s="273"/>
      <c r="Q364" s="273"/>
      <c r="R364" s="286"/>
      <c r="S364" s="273" t="e">
        <f>VLOOKUP(BD_Soumission!$C364,Tableau12[],3,FALSE)</f>
        <v>#N/A</v>
      </c>
      <c r="T364" s="285"/>
      <c r="U364" s="273"/>
      <c r="V364" s="273"/>
      <c r="W364" s="273"/>
      <c r="X364" s="273"/>
      <c r="Y364" s="273"/>
      <c r="Z364" s="264"/>
      <c r="AA364" s="273"/>
      <c r="AB364" s="285"/>
      <c r="AC364" s="273"/>
      <c r="AD364" s="273"/>
      <c r="AE364" s="273"/>
      <c r="AF364" s="273"/>
      <c r="AG364" s="273"/>
      <c r="AH364" s="125"/>
      <c r="AI364" s="273"/>
      <c r="AJ364" s="285"/>
      <c r="AK364" s="273"/>
      <c r="AL364" s="273"/>
      <c r="AM364" s="273"/>
      <c r="AN364" s="273"/>
      <c r="AO364" s="273"/>
      <c r="AP364" s="125"/>
      <c r="AQ364" s="273"/>
      <c r="AR364" s="285"/>
      <c r="AS364" s="273"/>
      <c r="AT364" s="273"/>
      <c r="AU364" s="273"/>
      <c r="AV364" s="273"/>
      <c r="AW364" s="273"/>
      <c r="AX364" s="125"/>
      <c r="AY364" s="273"/>
      <c r="AZ364" s="285"/>
      <c r="BA364" s="273"/>
      <c r="BB364" s="273"/>
      <c r="BC364" s="273"/>
      <c r="BD364" s="273"/>
      <c r="BE364" s="273"/>
      <c r="BF364" s="125"/>
      <c r="BG364" s="273"/>
      <c r="BH364" s="285"/>
      <c r="BI364" s="273"/>
      <c r="BJ364" s="273"/>
      <c r="BK364" s="273"/>
      <c r="BL364" s="273"/>
      <c r="BM364" s="273"/>
      <c r="BN364" s="125"/>
      <c r="BO364" s="273"/>
      <c r="BP364" s="285"/>
      <c r="BQ364" s="273"/>
      <c r="BR364" s="273"/>
      <c r="BS364" s="273"/>
      <c r="BT364" s="273"/>
      <c r="BU364" s="273"/>
      <c r="BV364" s="125"/>
      <c r="BW364" s="273"/>
      <c r="BX364" s="285"/>
      <c r="BY364" s="273"/>
      <c r="BZ364" s="273"/>
      <c r="CA364" s="273"/>
      <c r="CB364" s="273"/>
      <c r="CC364" s="273"/>
      <c r="CD364" s="125"/>
      <c r="CE364" s="273"/>
      <c r="CF364" s="285"/>
      <c r="CG364" s="273"/>
      <c r="CH364" s="273"/>
      <c r="CI364" s="273"/>
      <c r="CJ364" s="273"/>
      <c r="CK364" s="273"/>
      <c r="CL364" s="125"/>
      <c r="CM364" s="290" t="str">
        <f>IF(BD_Soumission!$CH364&gt;0,BD_Soumission!$CH364*BD_Soumission!$CK364*BD_Soumission!$CL364,IF(BD_Soumission!$CG364&gt;0,BD_Soumission!$CK364*BD_Soumission!$CL364,""))</f>
        <v/>
      </c>
      <c r="CN364" s="285"/>
      <c r="CO364" s="273"/>
      <c r="CP364" s="273"/>
      <c r="CQ364" s="273"/>
      <c r="CR364" s="273"/>
      <c r="CS364" s="273"/>
      <c r="CT364" s="125"/>
      <c r="CU364" s="290">
        <f>IF(BD_Soumission!$CO364&gt;0,IF(BD_Soumission!$CP364&gt;0,BD_Soumission!$CS364*BD_Soumission!$CP364*BD_Soumission!$CT364,BD_Soumission!$CS364*BD_Soumission!$CT364),0)</f>
        <v>0</v>
      </c>
      <c r="CV364" s="285"/>
      <c r="CW364" s="273"/>
      <c r="CX364" s="273"/>
      <c r="CY364" s="273"/>
      <c r="CZ364" s="273"/>
      <c r="DA364" s="273"/>
      <c r="DB364" s="125"/>
      <c r="DC364" s="290" t="str">
        <f>IF(BD_Soumission!$CX364&gt;0,BD_Soumission!$CX364*BD_Soumission!$DA364*BD_Soumission!$DB364,IF(BD_Soumission!$CW364&gt;0,BD_Soumission!$DA364*BD_Soumission!$DB364,""))</f>
        <v/>
      </c>
      <c r="DD364" s="285"/>
      <c r="DE364" s="273"/>
      <c r="DF364" s="273"/>
      <c r="DG364" s="273"/>
      <c r="DH364" s="273"/>
      <c r="DI364" s="273"/>
      <c r="DJ364" s="125"/>
      <c r="DK364" s="290" t="str">
        <f>IF(BD_Soumission!$DF364&gt;0,BD_Soumission!$DF364*BD_Soumission!$DI364*BD_Soumission!$DJ364,IF(BD_Soumission!$DE364&gt;0,BD_Soumission!$DI364*BD_Soumission!$DJ364,""))</f>
        <v/>
      </c>
      <c r="DL364" s="285"/>
      <c r="DM364" s="273"/>
      <c r="DN364" s="273"/>
      <c r="DO364" s="273"/>
      <c r="DP364" s="273"/>
      <c r="DQ364" s="273"/>
      <c r="DR364" s="125"/>
      <c r="DS364" s="290" t="str">
        <f>IF(BD_Soumission!$DN364&gt;0,BD_Soumission!$DN364*BD_Soumission!$DQ364*BD_Soumission!$DR364,IF(BD_Soumission!$DM364&gt;0,BD_Soumission!$DQ364*BD_Soumission!$DR364,""))</f>
        <v/>
      </c>
      <c r="DT364" s="285"/>
      <c r="DU364" s="273"/>
      <c r="DV364" s="273"/>
      <c r="DW364" s="273"/>
      <c r="DX364" s="273"/>
      <c r="DY364" s="273"/>
      <c r="DZ364" s="125"/>
      <c r="EA364" s="273" t="str">
        <f>IF(BD_Soumission!$DU364&gt;0,BD_Soumission!$DY364*BD_Soumission!$DZ364,"")</f>
        <v/>
      </c>
      <c r="EB364" s="273"/>
      <c r="EC364" s="273"/>
      <c r="ED364" s="273"/>
      <c r="EE364" s="273"/>
      <c r="EF364" s="273"/>
      <c r="EG364" s="273"/>
      <c r="EH364" s="273"/>
      <c r="EI364" s="273"/>
      <c r="EJ364" s="273"/>
      <c r="EK364" s="273"/>
      <c r="EL364" s="273"/>
      <c r="EM364" s="273"/>
      <c r="EN364" s="273"/>
      <c r="EO364" s="273"/>
      <c r="EP364" s="273"/>
      <c r="EQ364" s="273"/>
      <c r="ER364" s="273"/>
      <c r="ES364" s="273"/>
      <c r="ET364" s="273"/>
      <c r="EU364" s="273"/>
      <c r="EV364" s="273"/>
      <c r="EW364" s="273"/>
      <c r="EX364" s="273"/>
      <c r="EY364" s="273"/>
      <c r="EZ364" s="273"/>
    </row>
    <row r="365" spans="1:156" ht="18.75">
      <c r="D365" s="75"/>
      <c r="Q365"/>
      <c r="R365" s="30"/>
      <c r="S365" t="e">
        <f>VLOOKUP(BD_Soumission!$C365,Tableau12[],3,FALSE)</f>
        <v>#N/A</v>
      </c>
      <c r="T365" s="75"/>
      <c r="Z365" s="264"/>
      <c r="AB365" s="75"/>
      <c r="AH365" s="125"/>
      <c r="AJ365" s="75"/>
      <c r="AP365" s="125"/>
      <c r="AR365" s="75"/>
      <c r="AX365" s="125"/>
      <c r="AZ365" s="75"/>
      <c r="BF365" s="125"/>
      <c r="BH365" s="75"/>
      <c r="BN365" s="125"/>
      <c r="BP365" s="75"/>
      <c r="BV365" s="125"/>
      <c r="BX365" s="75"/>
      <c r="CD365" s="125"/>
      <c r="CF365" s="75"/>
      <c r="CL365" s="125"/>
      <c r="CM365" s="122" t="str">
        <f>IF(BD_Soumission!$CH365&gt;0,BD_Soumission!$CH365*BD_Soumission!$CK365*BD_Soumission!$CL365,IF(BD_Soumission!$CG365&gt;0,BD_Soumission!$CK365*BD_Soumission!$CL365,""))</f>
        <v/>
      </c>
      <c r="CN365" s="75"/>
      <c r="CT365" s="125"/>
      <c r="CU365" s="122">
        <f>IF(BD_Soumission!$CO365&gt;0,IF(BD_Soumission!$CP365&gt;0,BD_Soumission!$CS365*BD_Soumission!$CP365*BD_Soumission!$CT365,BD_Soumission!$CS365*BD_Soumission!$CT365),0)</f>
        <v>0</v>
      </c>
      <c r="CV365" s="75"/>
      <c r="DB365" s="125"/>
      <c r="DC365" s="122" t="str">
        <f>IF(BD_Soumission!$CX365&gt;0,BD_Soumission!$CX365*BD_Soumission!$DA365*BD_Soumission!$DB365,IF(BD_Soumission!$CW365&gt;0,BD_Soumission!$DA365*BD_Soumission!$DB365,""))</f>
        <v/>
      </c>
      <c r="DD365" s="75"/>
      <c r="DJ365" s="125"/>
      <c r="DK365" s="122" t="str">
        <f>IF(BD_Soumission!$DF365&gt;0,BD_Soumission!$DF365*BD_Soumission!$DI365*BD_Soumission!$DJ365,IF(BD_Soumission!$DE365&gt;0,BD_Soumission!$DI365*BD_Soumission!$DJ365,""))</f>
        <v/>
      </c>
      <c r="DL365" s="75"/>
      <c r="DR365" s="125"/>
      <c r="DS365" s="122" t="str">
        <f>IF(BD_Soumission!$DN365&gt;0,BD_Soumission!$DN365*BD_Soumission!$DQ365*BD_Soumission!$DR365,IF(BD_Soumission!$DM365&gt;0,BD_Soumission!$DQ365*BD_Soumission!$DR365,""))</f>
        <v/>
      </c>
      <c r="DT365" s="75"/>
      <c r="DZ365" s="125"/>
      <c r="EA365" t="str">
        <f>IF(BD_Soumission!$DU365&gt;0,BD_Soumission!$DY365*BD_Soumission!$DZ365,"")</f>
        <v/>
      </c>
    </row>
    <row r="366" spans="1:156" ht="18.75">
      <c r="A366" s="273"/>
      <c r="B366" s="273"/>
      <c r="C366" s="273"/>
      <c r="D366" s="285"/>
      <c r="E366" s="273"/>
      <c r="F366" s="273"/>
      <c r="G366" s="273"/>
      <c r="H366" s="273"/>
      <c r="I366" s="273"/>
      <c r="J366" s="273"/>
      <c r="K366" s="273"/>
      <c r="L366" s="273"/>
      <c r="M366" s="273"/>
      <c r="N366" s="273"/>
      <c r="O366" s="273"/>
      <c r="P366" s="273"/>
      <c r="Q366" s="273"/>
      <c r="R366" s="286"/>
      <c r="S366" s="273" t="e">
        <f>VLOOKUP(BD_Soumission!$C366,Tableau12[],3,FALSE)</f>
        <v>#N/A</v>
      </c>
      <c r="T366" s="285"/>
      <c r="U366" s="273"/>
      <c r="V366" s="273"/>
      <c r="W366" s="273"/>
      <c r="X366" s="273"/>
      <c r="Y366" s="273"/>
      <c r="Z366" s="264"/>
      <c r="AA366" s="273"/>
      <c r="AB366" s="285"/>
      <c r="AC366" s="273"/>
      <c r="AD366" s="273"/>
      <c r="AE366" s="273"/>
      <c r="AF366" s="273"/>
      <c r="AG366" s="273"/>
      <c r="AH366" s="125"/>
      <c r="AI366" s="273"/>
      <c r="AJ366" s="285"/>
      <c r="AK366" s="273"/>
      <c r="AL366" s="273"/>
      <c r="AM366" s="273"/>
      <c r="AN366" s="273"/>
      <c r="AO366" s="273"/>
      <c r="AP366" s="125"/>
      <c r="AQ366" s="273"/>
      <c r="AR366" s="285"/>
      <c r="AS366" s="273"/>
      <c r="AT366" s="273"/>
      <c r="AU366" s="273"/>
      <c r="AV366" s="273"/>
      <c r="AW366" s="273"/>
      <c r="AX366" s="125"/>
      <c r="AY366" s="273"/>
      <c r="AZ366" s="285"/>
      <c r="BA366" s="273"/>
      <c r="BB366" s="273"/>
      <c r="BC366" s="273"/>
      <c r="BD366" s="273"/>
      <c r="BE366" s="273"/>
      <c r="BF366" s="125"/>
      <c r="BG366" s="273"/>
      <c r="BH366" s="285"/>
      <c r="BI366" s="273"/>
      <c r="BJ366" s="273"/>
      <c r="BK366" s="273"/>
      <c r="BL366" s="273"/>
      <c r="BM366" s="273"/>
      <c r="BN366" s="125"/>
      <c r="BO366" s="273"/>
      <c r="BP366" s="285"/>
      <c r="BQ366" s="273"/>
      <c r="BR366" s="273"/>
      <c r="BS366" s="273"/>
      <c r="BT366" s="273"/>
      <c r="BU366" s="273"/>
      <c r="BV366" s="125"/>
      <c r="BW366" s="273"/>
      <c r="BX366" s="285"/>
      <c r="BY366" s="273"/>
      <c r="BZ366" s="273"/>
      <c r="CA366" s="273"/>
      <c r="CB366" s="273"/>
      <c r="CC366" s="273"/>
      <c r="CD366" s="125"/>
      <c r="CE366" s="273"/>
      <c r="CF366" s="285"/>
      <c r="CG366" s="273"/>
      <c r="CH366" s="273"/>
      <c r="CI366" s="273"/>
      <c r="CJ366" s="273"/>
      <c r="CK366" s="273"/>
      <c r="CL366" s="125"/>
      <c r="CM366" s="290" t="str">
        <f>IF(BD_Soumission!$CH366&gt;0,BD_Soumission!$CH366*BD_Soumission!$CK366*BD_Soumission!$CL366,IF(BD_Soumission!$CG366&gt;0,BD_Soumission!$CK366*BD_Soumission!$CL366,""))</f>
        <v/>
      </c>
      <c r="CN366" s="285"/>
      <c r="CO366" s="273"/>
      <c r="CP366" s="273"/>
      <c r="CQ366" s="273"/>
      <c r="CR366" s="273"/>
      <c r="CS366" s="273"/>
      <c r="CT366" s="125"/>
      <c r="CU366" s="290">
        <f>IF(BD_Soumission!$CO366&gt;0,IF(BD_Soumission!$CP366&gt;0,BD_Soumission!$CS366*BD_Soumission!$CP366*BD_Soumission!$CT366,BD_Soumission!$CS366*BD_Soumission!$CT366),0)</f>
        <v>0</v>
      </c>
      <c r="CV366" s="285"/>
      <c r="CW366" s="273"/>
      <c r="CX366" s="273"/>
      <c r="CY366" s="273"/>
      <c r="CZ366" s="273"/>
      <c r="DA366" s="273"/>
      <c r="DB366" s="125"/>
      <c r="DC366" s="290" t="str">
        <f>IF(BD_Soumission!$CX366&gt;0,BD_Soumission!$CX366*BD_Soumission!$DA366*BD_Soumission!$DB366,IF(BD_Soumission!$CW366&gt;0,BD_Soumission!$DA366*BD_Soumission!$DB366,""))</f>
        <v/>
      </c>
      <c r="DD366" s="285"/>
      <c r="DE366" s="273"/>
      <c r="DF366" s="273"/>
      <c r="DG366" s="273"/>
      <c r="DH366" s="273"/>
      <c r="DI366" s="273"/>
      <c r="DJ366" s="125"/>
      <c r="DK366" s="290" t="str">
        <f>IF(BD_Soumission!$DF366&gt;0,BD_Soumission!$DF366*BD_Soumission!$DI366*BD_Soumission!$DJ366,IF(BD_Soumission!$DE366&gt;0,BD_Soumission!$DI366*BD_Soumission!$DJ366,""))</f>
        <v/>
      </c>
      <c r="DL366" s="285"/>
      <c r="DM366" s="273"/>
      <c r="DN366" s="273"/>
      <c r="DO366" s="273"/>
      <c r="DP366" s="273"/>
      <c r="DQ366" s="273"/>
      <c r="DR366" s="125"/>
      <c r="DS366" s="290" t="str">
        <f>IF(BD_Soumission!$DN366&gt;0,BD_Soumission!$DN366*BD_Soumission!$DQ366*BD_Soumission!$DR366,IF(BD_Soumission!$DM366&gt;0,BD_Soumission!$DQ366*BD_Soumission!$DR366,""))</f>
        <v/>
      </c>
      <c r="DT366" s="285"/>
      <c r="DU366" s="273"/>
      <c r="DV366" s="273"/>
      <c r="DW366" s="273"/>
      <c r="DX366" s="273"/>
      <c r="DY366" s="273"/>
      <c r="DZ366" s="125"/>
      <c r="EA366" s="273" t="str">
        <f>IF(BD_Soumission!$DU366&gt;0,BD_Soumission!$DY366*BD_Soumission!$DZ366,"")</f>
        <v/>
      </c>
      <c r="EB366" s="273"/>
      <c r="EC366" s="273"/>
      <c r="ED366" s="273"/>
      <c r="EE366" s="273"/>
      <c r="EF366" s="273"/>
      <c r="EG366" s="273"/>
      <c r="EH366" s="273"/>
      <c r="EI366" s="273"/>
      <c r="EJ366" s="273"/>
      <c r="EK366" s="273"/>
      <c r="EL366" s="273"/>
      <c r="EM366" s="273"/>
      <c r="EN366" s="273"/>
      <c r="EO366" s="273"/>
      <c r="EP366" s="273"/>
      <c r="EQ366" s="273"/>
      <c r="ER366" s="273"/>
      <c r="ES366" s="273"/>
      <c r="ET366" s="273"/>
      <c r="EU366" s="273"/>
      <c r="EV366" s="273"/>
      <c r="EW366" s="273"/>
      <c r="EX366" s="273"/>
      <c r="EY366" s="273"/>
      <c r="EZ366" s="273"/>
    </row>
    <row r="367" spans="1:156" ht="18.75">
      <c r="D367" s="75"/>
      <c r="Q367"/>
      <c r="R367" s="30"/>
      <c r="S367" t="e">
        <f>VLOOKUP(BD_Soumission!$C367,Tableau12[],3,FALSE)</f>
        <v>#N/A</v>
      </c>
      <c r="T367" s="75"/>
      <c r="Z367" s="264"/>
      <c r="AB367" s="75"/>
      <c r="AH367" s="125"/>
      <c r="AJ367" s="75"/>
      <c r="AP367" s="125"/>
      <c r="AR367" s="75"/>
      <c r="AX367" s="125"/>
      <c r="AZ367" s="75"/>
      <c r="BF367" s="125"/>
      <c r="BH367" s="75"/>
      <c r="BN367" s="125"/>
      <c r="BP367" s="75"/>
      <c r="BV367" s="125"/>
      <c r="BX367" s="75"/>
      <c r="CD367" s="125"/>
      <c r="CF367" s="75"/>
      <c r="CL367" s="125"/>
      <c r="CM367" s="122" t="str">
        <f>IF(BD_Soumission!$CH367&gt;0,BD_Soumission!$CH367*BD_Soumission!$CK367*BD_Soumission!$CL367,IF(BD_Soumission!$CG367&gt;0,BD_Soumission!$CK367*BD_Soumission!$CL367,""))</f>
        <v/>
      </c>
      <c r="CN367" s="75"/>
      <c r="CT367" s="125"/>
      <c r="CU367" s="122">
        <f>IF(BD_Soumission!$CO367&gt;0,IF(BD_Soumission!$CP367&gt;0,BD_Soumission!$CS367*BD_Soumission!$CP367*BD_Soumission!$CT367,BD_Soumission!$CS367*BD_Soumission!$CT367),0)</f>
        <v>0</v>
      </c>
      <c r="CV367" s="75"/>
      <c r="DB367" s="125"/>
      <c r="DC367" s="122" t="str">
        <f>IF(BD_Soumission!$CX367&gt;0,BD_Soumission!$CX367*BD_Soumission!$DA367*BD_Soumission!$DB367,IF(BD_Soumission!$CW367&gt;0,BD_Soumission!$DA367*BD_Soumission!$DB367,""))</f>
        <v/>
      </c>
      <c r="DD367" s="75"/>
      <c r="DJ367" s="125"/>
      <c r="DK367" s="122" t="str">
        <f>IF(BD_Soumission!$DF367&gt;0,BD_Soumission!$DF367*BD_Soumission!$DI367*BD_Soumission!$DJ367,IF(BD_Soumission!$DE367&gt;0,BD_Soumission!$DI367*BD_Soumission!$DJ367,""))</f>
        <v/>
      </c>
      <c r="DL367" s="75"/>
      <c r="DR367" s="125"/>
      <c r="DS367" s="122" t="str">
        <f>IF(BD_Soumission!$DN367&gt;0,BD_Soumission!$DN367*BD_Soumission!$DQ367*BD_Soumission!$DR367,IF(BD_Soumission!$DM367&gt;0,BD_Soumission!$DQ367*BD_Soumission!$DR367,""))</f>
        <v/>
      </c>
      <c r="DT367" s="75"/>
      <c r="DZ367" s="125"/>
      <c r="EA367" t="str">
        <f>IF(BD_Soumission!$DU367&gt;0,BD_Soumission!$DY367*BD_Soumission!$DZ367,"")</f>
        <v/>
      </c>
    </row>
    <row r="368" spans="1:156" ht="18.75">
      <c r="A368" s="273"/>
      <c r="B368" s="273"/>
      <c r="C368" s="273"/>
      <c r="D368" s="285"/>
      <c r="E368" s="273"/>
      <c r="F368" s="273"/>
      <c r="G368" s="273"/>
      <c r="H368" s="273"/>
      <c r="I368" s="273"/>
      <c r="J368" s="273"/>
      <c r="K368" s="273"/>
      <c r="L368" s="273"/>
      <c r="M368" s="273"/>
      <c r="N368" s="273"/>
      <c r="O368" s="273"/>
      <c r="P368" s="273"/>
      <c r="Q368" s="273"/>
      <c r="R368" s="286"/>
      <c r="S368" s="273" t="e">
        <f>VLOOKUP(BD_Soumission!$C368,Tableau12[],3,FALSE)</f>
        <v>#N/A</v>
      </c>
      <c r="T368" s="285"/>
      <c r="U368" s="273"/>
      <c r="V368" s="273"/>
      <c r="W368" s="273"/>
      <c r="X368" s="273"/>
      <c r="Y368" s="273"/>
      <c r="Z368" s="264"/>
      <c r="AA368" s="273"/>
      <c r="AB368" s="285"/>
      <c r="AC368" s="273"/>
      <c r="AD368" s="273"/>
      <c r="AE368" s="273"/>
      <c r="AF368" s="273"/>
      <c r="AG368" s="273"/>
      <c r="AH368" s="125"/>
      <c r="AI368" s="273"/>
      <c r="AJ368" s="285"/>
      <c r="AK368" s="273"/>
      <c r="AL368" s="273"/>
      <c r="AM368" s="273"/>
      <c r="AN368" s="273"/>
      <c r="AO368" s="273"/>
      <c r="AP368" s="125"/>
      <c r="AQ368" s="273"/>
      <c r="AR368" s="285"/>
      <c r="AS368" s="273"/>
      <c r="AT368" s="273"/>
      <c r="AU368" s="273"/>
      <c r="AV368" s="273"/>
      <c r="AW368" s="273"/>
      <c r="AX368" s="125"/>
      <c r="AY368" s="273"/>
      <c r="AZ368" s="285"/>
      <c r="BA368" s="273"/>
      <c r="BB368" s="273"/>
      <c r="BC368" s="273"/>
      <c r="BD368" s="273"/>
      <c r="BE368" s="273"/>
      <c r="BF368" s="125"/>
      <c r="BG368" s="273"/>
      <c r="BH368" s="285"/>
      <c r="BI368" s="273"/>
      <c r="BJ368" s="273"/>
      <c r="BK368" s="273"/>
      <c r="BL368" s="273"/>
      <c r="BM368" s="273"/>
      <c r="BN368" s="125"/>
      <c r="BO368" s="273"/>
      <c r="BP368" s="285"/>
      <c r="BQ368" s="273"/>
      <c r="BR368" s="273"/>
      <c r="BS368" s="273"/>
      <c r="BT368" s="273"/>
      <c r="BU368" s="273"/>
      <c r="BV368" s="125"/>
      <c r="BW368" s="273"/>
      <c r="BX368" s="285"/>
      <c r="BY368" s="273"/>
      <c r="BZ368" s="273"/>
      <c r="CA368" s="273"/>
      <c r="CB368" s="273"/>
      <c r="CC368" s="273"/>
      <c r="CD368" s="125"/>
      <c r="CE368" s="273"/>
      <c r="CF368" s="285"/>
      <c r="CG368" s="273"/>
      <c r="CH368" s="273"/>
      <c r="CI368" s="273"/>
      <c r="CJ368" s="273"/>
      <c r="CK368" s="273"/>
      <c r="CL368" s="125"/>
      <c r="CM368" s="290" t="str">
        <f>IF(BD_Soumission!$CH368&gt;0,BD_Soumission!$CH368*BD_Soumission!$CK368*BD_Soumission!$CL368,IF(BD_Soumission!$CG368&gt;0,BD_Soumission!$CK368*BD_Soumission!$CL368,""))</f>
        <v/>
      </c>
      <c r="CN368" s="285"/>
      <c r="CO368" s="273"/>
      <c r="CP368" s="273"/>
      <c r="CQ368" s="273"/>
      <c r="CR368" s="273"/>
      <c r="CS368" s="273"/>
      <c r="CT368" s="125"/>
      <c r="CU368" s="290">
        <f>IF(BD_Soumission!$CO368&gt;0,IF(BD_Soumission!$CP368&gt;0,BD_Soumission!$CS368*BD_Soumission!$CP368*BD_Soumission!$CT368,BD_Soumission!$CS368*BD_Soumission!$CT368),0)</f>
        <v>0</v>
      </c>
      <c r="CV368" s="285"/>
      <c r="CW368" s="273"/>
      <c r="CX368" s="273"/>
      <c r="CY368" s="273"/>
      <c r="CZ368" s="273"/>
      <c r="DA368" s="273"/>
      <c r="DB368" s="125"/>
      <c r="DC368" s="290" t="str">
        <f>IF(BD_Soumission!$CX368&gt;0,BD_Soumission!$CX368*BD_Soumission!$DA368*BD_Soumission!$DB368,IF(BD_Soumission!$CW368&gt;0,BD_Soumission!$DA368*BD_Soumission!$DB368,""))</f>
        <v/>
      </c>
      <c r="DD368" s="285"/>
      <c r="DE368" s="273"/>
      <c r="DF368" s="273"/>
      <c r="DG368" s="273"/>
      <c r="DH368" s="273"/>
      <c r="DI368" s="273"/>
      <c r="DJ368" s="125"/>
      <c r="DK368" s="290" t="str">
        <f>IF(BD_Soumission!$DF368&gt;0,BD_Soumission!$DF368*BD_Soumission!$DI368*BD_Soumission!$DJ368,IF(BD_Soumission!$DE368&gt;0,BD_Soumission!$DI368*BD_Soumission!$DJ368,""))</f>
        <v/>
      </c>
      <c r="DL368" s="285"/>
      <c r="DM368" s="273"/>
      <c r="DN368" s="273"/>
      <c r="DO368" s="273"/>
      <c r="DP368" s="273"/>
      <c r="DQ368" s="273"/>
      <c r="DR368" s="125"/>
      <c r="DS368" s="290" t="str">
        <f>IF(BD_Soumission!$DN368&gt;0,BD_Soumission!$DN368*BD_Soumission!$DQ368*BD_Soumission!$DR368,IF(BD_Soumission!$DM368&gt;0,BD_Soumission!$DQ368*BD_Soumission!$DR368,""))</f>
        <v/>
      </c>
      <c r="DT368" s="285"/>
      <c r="DU368" s="273"/>
      <c r="DV368" s="273"/>
      <c r="DW368" s="273"/>
      <c r="DX368" s="273"/>
      <c r="DY368" s="273"/>
      <c r="DZ368" s="125"/>
      <c r="EA368" s="273" t="str">
        <f>IF(BD_Soumission!$DU368&gt;0,BD_Soumission!$DY368*BD_Soumission!$DZ368,"")</f>
        <v/>
      </c>
      <c r="EB368" s="273"/>
      <c r="EC368" s="273"/>
      <c r="ED368" s="273"/>
      <c r="EE368" s="273"/>
      <c r="EF368" s="273"/>
      <c r="EG368" s="273"/>
      <c r="EH368" s="273"/>
      <c r="EI368" s="273"/>
      <c r="EJ368" s="273"/>
      <c r="EK368" s="273"/>
      <c r="EL368" s="273"/>
      <c r="EM368" s="273"/>
      <c r="EN368" s="273"/>
      <c r="EO368" s="273"/>
      <c r="EP368" s="273"/>
      <c r="EQ368" s="273"/>
      <c r="ER368" s="273"/>
      <c r="ES368" s="273"/>
      <c r="ET368" s="273"/>
      <c r="EU368" s="273"/>
      <c r="EV368" s="273"/>
      <c r="EW368" s="273"/>
      <c r="EX368" s="273"/>
      <c r="EY368" s="273"/>
      <c r="EZ368" s="273"/>
    </row>
    <row r="369" spans="1:156" ht="18.75">
      <c r="D369" s="75"/>
      <c r="Q369"/>
      <c r="R369" s="30"/>
      <c r="S369" t="e">
        <f>VLOOKUP(BD_Soumission!$C369,Tableau12[],3,FALSE)</f>
        <v>#N/A</v>
      </c>
      <c r="T369" s="75"/>
      <c r="Z369" s="264"/>
      <c r="AB369" s="75"/>
      <c r="AH369" s="125"/>
      <c r="AJ369" s="75"/>
      <c r="AP369" s="125"/>
      <c r="AR369" s="75"/>
      <c r="AX369" s="125"/>
      <c r="AZ369" s="75"/>
      <c r="BF369" s="125"/>
      <c r="BH369" s="75"/>
      <c r="BN369" s="125"/>
      <c r="BP369" s="75"/>
      <c r="BV369" s="125"/>
      <c r="BX369" s="75"/>
      <c r="CD369" s="125"/>
      <c r="CF369" s="75"/>
      <c r="CL369" s="125"/>
      <c r="CM369" s="122" t="str">
        <f>IF(BD_Soumission!$CH369&gt;0,BD_Soumission!$CH369*BD_Soumission!$CK369*BD_Soumission!$CL369,IF(BD_Soumission!$CG369&gt;0,BD_Soumission!$CK369*BD_Soumission!$CL369,""))</f>
        <v/>
      </c>
      <c r="CN369" s="75"/>
      <c r="CT369" s="125"/>
      <c r="CU369" s="122">
        <f>IF(BD_Soumission!$CO369&gt;0,IF(BD_Soumission!$CP369&gt;0,BD_Soumission!$CS369*BD_Soumission!$CP369*BD_Soumission!$CT369,BD_Soumission!$CS369*BD_Soumission!$CT369),0)</f>
        <v>0</v>
      </c>
      <c r="CV369" s="75"/>
      <c r="DB369" s="125"/>
      <c r="DC369" s="122" t="str">
        <f>IF(BD_Soumission!$CX369&gt;0,BD_Soumission!$CX369*BD_Soumission!$DA369*BD_Soumission!$DB369,IF(BD_Soumission!$CW369&gt;0,BD_Soumission!$DA369*BD_Soumission!$DB369,""))</f>
        <v/>
      </c>
      <c r="DD369" s="75"/>
      <c r="DJ369" s="125"/>
      <c r="DK369" s="122" t="str">
        <f>IF(BD_Soumission!$DF369&gt;0,BD_Soumission!$DF369*BD_Soumission!$DI369*BD_Soumission!$DJ369,IF(BD_Soumission!$DE369&gt;0,BD_Soumission!$DI369*BD_Soumission!$DJ369,""))</f>
        <v/>
      </c>
      <c r="DL369" s="75"/>
      <c r="DR369" s="125"/>
      <c r="DS369" s="122" t="str">
        <f>IF(BD_Soumission!$DN369&gt;0,BD_Soumission!$DN369*BD_Soumission!$DQ369*BD_Soumission!$DR369,IF(BD_Soumission!$DM369&gt;0,BD_Soumission!$DQ369*BD_Soumission!$DR369,""))</f>
        <v/>
      </c>
      <c r="DT369" s="75"/>
      <c r="DZ369" s="125"/>
      <c r="EA369" t="str">
        <f>IF(BD_Soumission!$DU369&gt;0,BD_Soumission!$DY369*BD_Soumission!$DZ369,"")</f>
        <v/>
      </c>
    </row>
    <row r="370" spans="1:156" ht="18.75">
      <c r="A370" s="273"/>
      <c r="B370" s="273"/>
      <c r="C370" s="273"/>
      <c r="D370" s="285"/>
      <c r="E370" s="273"/>
      <c r="F370" s="273"/>
      <c r="G370" s="273"/>
      <c r="H370" s="273"/>
      <c r="I370" s="273"/>
      <c r="J370" s="273"/>
      <c r="K370" s="273"/>
      <c r="L370" s="273"/>
      <c r="M370" s="273"/>
      <c r="N370" s="273"/>
      <c r="O370" s="273"/>
      <c r="P370" s="273"/>
      <c r="Q370" s="273"/>
      <c r="R370" s="286"/>
      <c r="S370" s="273" t="e">
        <f>VLOOKUP(BD_Soumission!$C370,Tableau12[],3,FALSE)</f>
        <v>#N/A</v>
      </c>
      <c r="T370" s="285"/>
      <c r="U370" s="273"/>
      <c r="V370" s="273"/>
      <c r="W370" s="273"/>
      <c r="X370" s="273"/>
      <c r="Y370" s="273"/>
      <c r="Z370" s="264"/>
      <c r="AA370" s="273"/>
      <c r="AB370" s="285"/>
      <c r="AC370" s="273"/>
      <c r="AD370" s="273"/>
      <c r="AE370" s="273"/>
      <c r="AF370" s="273"/>
      <c r="AG370" s="273"/>
      <c r="AH370" s="125"/>
      <c r="AI370" s="273"/>
      <c r="AJ370" s="285"/>
      <c r="AK370" s="273"/>
      <c r="AL370" s="273"/>
      <c r="AM370" s="273"/>
      <c r="AN370" s="273"/>
      <c r="AO370" s="273"/>
      <c r="AP370" s="125"/>
      <c r="AQ370" s="273"/>
      <c r="AR370" s="285"/>
      <c r="AS370" s="273"/>
      <c r="AT370" s="273"/>
      <c r="AU370" s="273"/>
      <c r="AV370" s="273"/>
      <c r="AW370" s="273"/>
      <c r="AX370" s="125"/>
      <c r="AY370" s="273"/>
      <c r="AZ370" s="285"/>
      <c r="BA370" s="273"/>
      <c r="BB370" s="273"/>
      <c r="BC370" s="273"/>
      <c r="BD370" s="273"/>
      <c r="BE370" s="273"/>
      <c r="BF370" s="125"/>
      <c r="BG370" s="273"/>
      <c r="BH370" s="285"/>
      <c r="BI370" s="273"/>
      <c r="BJ370" s="273"/>
      <c r="BK370" s="273"/>
      <c r="BL370" s="273"/>
      <c r="BM370" s="273"/>
      <c r="BN370" s="125"/>
      <c r="BO370" s="273"/>
      <c r="BP370" s="285"/>
      <c r="BQ370" s="273"/>
      <c r="BR370" s="273"/>
      <c r="BS370" s="273"/>
      <c r="BT370" s="273"/>
      <c r="BU370" s="273"/>
      <c r="BV370" s="125"/>
      <c r="BW370" s="273"/>
      <c r="BX370" s="285"/>
      <c r="BY370" s="273"/>
      <c r="BZ370" s="273"/>
      <c r="CA370" s="273"/>
      <c r="CB370" s="273"/>
      <c r="CC370" s="273"/>
      <c r="CD370" s="125"/>
      <c r="CE370" s="273"/>
      <c r="CF370" s="285"/>
      <c r="CG370" s="273"/>
      <c r="CH370" s="273"/>
      <c r="CI370" s="273"/>
      <c r="CJ370" s="273"/>
      <c r="CK370" s="273"/>
      <c r="CL370" s="125"/>
      <c r="CM370" s="290" t="str">
        <f>IF(BD_Soumission!$CH370&gt;0,BD_Soumission!$CH370*BD_Soumission!$CK370*BD_Soumission!$CL370,IF(BD_Soumission!$CG370&gt;0,BD_Soumission!$CK370*BD_Soumission!$CL370,""))</f>
        <v/>
      </c>
      <c r="CN370" s="285"/>
      <c r="CO370" s="273"/>
      <c r="CP370" s="273"/>
      <c r="CQ370" s="273"/>
      <c r="CR370" s="273"/>
      <c r="CS370" s="273"/>
      <c r="CT370" s="125"/>
      <c r="CU370" s="290">
        <f>IF(BD_Soumission!$CO370&gt;0,IF(BD_Soumission!$CP370&gt;0,BD_Soumission!$CS370*BD_Soumission!$CP370*BD_Soumission!$CT370,BD_Soumission!$CS370*BD_Soumission!$CT370),0)</f>
        <v>0</v>
      </c>
      <c r="CV370" s="285"/>
      <c r="CW370" s="273"/>
      <c r="CX370" s="273"/>
      <c r="CY370" s="273"/>
      <c r="CZ370" s="273"/>
      <c r="DA370" s="273"/>
      <c r="DB370" s="125"/>
      <c r="DC370" s="290" t="str">
        <f>IF(BD_Soumission!$CX370&gt;0,BD_Soumission!$CX370*BD_Soumission!$DA370*BD_Soumission!$DB370,IF(BD_Soumission!$CW370&gt;0,BD_Soumission!$DA370*BD_Soumission!$DB370,""))</f>
        <v/>
      </c>
      <c r="DD370" s="285"/>
      <c r="DE370" s="273"/>
      <c r="DF370" s="273"/>
      <c r="DG370" s="273"/>
      <c r="DH370" s="273"/>
      <c r="DI370" s="273"/>
      <c r="DJ370" s="125"/>
      <c r="DK370" s="290" t="str">
        <f>IF(BD_Soumission!$DF370&gt;0,BD_Soumission!$DF370*BD_Soumission!$DI370*BD_Soumission!$DJ370,IF(BD_Soumission!$DE370&gt;0,BD_Soumission!$DI370*BD_Soumission!$DJ370,""))</f>
        <v/>
      </c>
      <c r="DL370" s="285"/>
      <c r="DM370" s="273"/>
      <c r="DN370" s="273"/>
      <c r="DO370" s="273"/>
      <c r="DP370" s="273"/>
      <c r="DQ370" s="273"/>
      <c r="DR370" s="125"/>
      <c r="DS370" s="290" t="str">
        <f>IF(BD_Soumission!$DN370&gt;0,BD_Soumission!$DN370*BD_Soumission!$DQ370*BD_Soumission!$DR370,IF(BD_Soumission!$DM370&gt;0,BD_Soumission!$DQ370*BD_Soumission!$DR370,""))</f>
        <v/>
      </c>
      <c r="DT370" s="285"/>
      <c r="DU370" s="273"/>
      <c r="DV370" s="273"/>
      <c r="DW370" s="273"/>
      <c r="DX370" s="273"/>
      <c r="DY370" s="273"/>
      <c r="DZ370" s="125"/>
      <c r="EA370" s="273" t="str">
        <f>IF(BD_Soumission!$DU370&gt;0,BD_Soumission!$DY370*BD_Soumission!$DZ370,"")</f>
        <v/>
      </c>
      <c r="EB370" s="273"/>
      <c r="EC370" s="273"/>
      <c r="ED370" s="273"/>
      <c r="EE370" s="273"/>
      <c r="EF370" s="273"/>
      <c r="EG370" s="273"/>
      <c r="EH370" s="273"/>
      <c r="EI370" s="273"/>
      <c r="EJ370" s="273"/>
      <c r="EK370" s="273"/>
      <c r="EL370" s="273"/>
      <c r="EM370" s="273"/>
      <c r="EN370" s="273"/>
      <c r="EO370" s="273"/>
      <c r="EP370" s="273"/>
      <c r="EQ370" s="273"/>
      <c r="ER370" s="273"/>
      <c r="ES370" s="273"/>
      <c r="ET370" s="273"/>
      <c r="EU370" s="273"/>
      <c r="EV370" s="273"/>
      <c r="EW370" s="273"/>
      <c r="EX370" s="273"/>
      <c r="EY370" s="273"/>
      <c r="EZ370" s="273"/>
    </row>
    <row r="371" spans="1:156" ht="18.75">
      <c r="D371" s="75"/>
      <c r="Q371"/>
      <c r="R371" s="30"/>
      <c r="S371" t="e">
        <f>VLOOKUP(BD_Soumission!$C371,Tableau12[],3,FALSE)</f>
        <v>#N/A</v>
      </c>
      <c r="T371" s="75"/>
      <c r="Z371" s="264"/>
      <c r="AB371" s="75"/>
      <c r="AH371" s="125"/>
      <c r="AJ371" s="75"/>
      <c r="AP371" s="125"/>
      <c r="AR371" s="75"/>
      <c r="AX371" s="125"/>
      <c r="AZ371" s="75"/>
      <c r="BF371" s="125"/>
      <c r="BH371" s="75"/>
      <c r="BN371" s="125"/>
      <c r="BP371" s="75"/>
      <c r="BV371" s="125"/>
      <c r="BX371" s="75"/>
      <c r="CD371" s="125"/>
      <c r="CF371" s="75"/>
      <c r="CL371" s="125"/>
      <c r="CM371" s="122" t="str">
        <f>IF(BD_Soumission!$CH371&gt;0,BD_Soumission!$CH371*BD_Soumission!$CK371*BD_Soumission!$CL371,IF(BD_Soumission!$CG371&gt;0,BD_Soumission!$CK371*BD_Soumission!$CL371,""))</f>
        <v/>
      </c>
      <c r="CN371" s="75"/>
      <c r="CT371" s="125"/>
      <c r="CU371" s="122">
        <f>IF(BD_Soumission!$CO371&gt;0,IF(BD_Soumission!$CP371&gt;0,BD_Soumission!$CS371*BD_Soumission!$CP371*BD_Soumission!$CT371,BD_Soumission!$CS371*BD_Soumission!$CT371),0)</f>
        <v>0</v>
      </c>
      <c r="CV371" s="75"/>
      <c r="DB371" s="125"/>
      <c r="DC371" s="122" t="str">
        <f>IF(BD_Soumission!$CX371&gt;0,BD_Soumission!$CX371*BD_Soumission!$DA371*BD_Soumission!$DB371,IF(BD_Soumission!$CW371&gt;0,BD_Soumission!$DA371*BD_Soumission!$DB371,""))</f>
        <v/>
      </c>
      <c r="DD371" s="75"/>
      <c r="DJ371" s="125"/>
      <c r="DK371" s="122" t="str">
        <f>IF(BD_Soumission!$DF371&gt;0,BD_Soumission!$DF371*BD_Soumission!$DI371*BD_Soumission!$DJ371,IF(BD_Soumission!$DE371&gt;0,BD_Soumission!$DI371*BD_Soumission!$DJ371,""))</f>
        <v/>
      </c>
      <c r="DL371" s="75"/>
      <c r="DR371" s="125"/>
      <c r="DS371" s="122" t="str">
        <f>IF(BD_Soumission!$DN371&gt;0,BD_Soumission!$DN371*BD_Soumission!$DQ371*BD_Soumission!$DR371,IF(BD_Soumission!$DM371&gt;0,BD_Soumission!$DQ371*BD_Soumission!$DR371,""))</f>
        <v/>
      </c>
      <c r="DT371" s="75"/>
      <c r="DZ371" s="125"/>
      <c r="EA371" t="str">
        <f>IF(BD_Soumission!$DU371&gt;0,BD_Soumission!$DY371*BD_Soumission!$DZ371,"")</f>
        <v/>
      </c>
    </row>
    <row r="372" spans="1:156" ht="18.75">
      <c r="A372" s="273"/>
      <c r="B372" s="273"/>
      <c r="C372" s="273"/>
      <c r="D372" s="285"/>
      <c r="E372" s="273"/>
      <c r="F372" s="273"/>
      <c r="G372" s="273"/>
      <c r="H372" s="273"/>
      <c r="I372" s="273"/>
      <c r="J372" s="273"/>
      <c r="K372" s="273"/>
      <c r="L372" s="273"/>
      <c r="M372" s="273"/>
      <c r="N372" s="273"/>
      <c r="O372" s="273"/>
      <c r="P372" s="273"/>
      <c r="Q372" s="273"/>
      <c r="R372" s="286"/>
      <c r="S372" s="273" t="e">
        <f>VLOOKUP(BD_Soumission!$C372,Tableau12[],3,FALSE)</f>
        <v>#N/A</v>
      </c>
      <c r="T372" s="285"/>
      <c r="U372" s="273"/>
      <c r="V372" s="273"/>
      <c r="W372" s="273"/>
      <c r="X372" s="273"/>
      <c r="Y372" s="273"/>
      <c r="Z372" s="264"/>
      <c r="AA372" s="273"/>
      <c r="AB372" s="285"/>
      <c r="AC372" s="273"/>
      <c r="AD372" s="273"/>
      <c r="AE372" s="273"/>
      <c r="AF372" s="273"/>
      <c r="AG372" s="273"/>
      <c r="AH372" s="125"/>
      <c r="AI372" s="273"/>
      <c r="AJ372" s="285"/>
      <c r="AK372" s="273"/>
      <c r="AL372" s="273"/>
      <c r="AM372" s="273"/>
      <c r="AN372" s="273"/>
      <c r="AO372" s="273"/>
      <c r="AP372" s="125"/>
      <c r="AQ372" s="273"/>
      <c r="AR372" s="285"/>
      <c r="AS372" s="273"/>
      <c r="AT372" s="273"/>
      <c r="AU372" s="273"/>
      <c r="AV372" s="273"/>
      <c r="AW372" s="273"/>
      <c r="AX372" s="125"/>
      <c r="AY372" s="273"/>
      <c r="AZ372" s="285"/>
      <c r="BA372" s="273"/>
      <c r="BB372" s="273"/>
      <c r="BC372" s="273"/>
      <c r="BD372" s="273"/>
      <c r="BE372" s="273"/>
      <c r="BF372" s="125"/>
      <c r="BG372" s="273"/>
      <c r="BH372" s="285"/>
      <c r="BI372" s="273"/>
      <c r="BJ372" s="273"/>
      <c r="BK372" s="273"/>
      <c r="BL372" s="273"/>
      <c r="BM372" s="273"/>
      <c r="BN372" s="125"/>
      <c r="BO372" s="273"/>
      <c r="BP372" s="285"/>
      <c r="BQ372" s="273"/>
      <c r="BR372" s="273"/>
      <c r="BS372" s="273"/>
      <c r="BT372" s="273"/>
      <c r="BU372" s="273"/>
      <c r="BV372" s="125"/>
      <c r="BW372" s="273"/>
      <c r="BX372" s="285"/>
      <c r="BY372" s="273"/>
      <c r="BZ372" s="273"/>
      <c r="CA372" s="273"/>
      <c r="CB372" s="273"/>
      <c r="CC372" s="273"/>
      <c r="CD372" s="125"/>
      <c r="CE372" s="273"/>
      <c r="CF372" s="285"/>
      <c r="CG372" s="273"/>
      <c r="CH372" s="273"/>
      <c r="CI372" s="273"/>
      <c r="CJ372" s="273"/>
      <c r="CK372" s="273"/>
      <c r="CL372" s="125"/>
      <c r="CM372" s="290" t="str">
        <f>IF(BD_Soumission!$CH372&gt;0,BD_Soumission!$CH372*BD_Soumission!$CK372*BD_Soumission!$CL372,IF(BD_Soumission!$CG372&gt;0,BD_Soumission!$CK372*BD_Soumission!$CL372,""))</f>
        <v/>
      </c>
      <c r="CN372" s="285"/>
      <c r="CO372" s="273"/>
      <c r="CP372" s="273"/>
      <c r="CQ372" s="273"/>
      <c r="CR372" s="273"/>
      <c r="CS372" s="273"/>
      <c r="CT372" s="125"/>
      <c r="CU372" s="290">
        <f>IF(BD_Soumission!$CO372&gt;0,IF(BD_Soumission!$CP372&gt;0,BD_Soumission!$CS372*BD_Soumission!$CP372*BD_Soumission!$CT372,BD_Soumission!$CS372*BD_Soumission!$CT372),0)</f>
        <v>0</v>
      </c>
      <c r="CV372" s="285"/>
      <c r="CW372" s="273"/>
      <c r="CX372" s="273"/>
      <c r="CY372" s="273"/>
      <c r="CZ372" s="273"/>
      <c r="DA372" s="273"/>
      <c r="DB372" s="125"/>
      <c r="DC372" s="290" t="str">
        <f>IF(BD_Soumission!$CX372&gt;0,BD_Soumission!$CX372*BD_Soumission!$DA372*BD_Soumission!$DB372,IF(BD_Soumission!$CW372&gt;0,BD_Soumission!$DA372*BD_Soumission!$DB372,""))</f>
        <v/>
      </c>
      <c r="DD372" s="285"/>
      <c r="DE372" s="273"/>
      <c r="DF372" s="273"/>
      <c r="DG372" s="273"/>
      <c r="DH372" s="273"/>
      <c r="DI372" s="273"/>
      <c r="DJ372" s="125"/>
      <c r="DK372" s="290" t="str">
        <f>IF(BD_Soumission!$DF372&gt;0,BD_Soumission!$DF372*BD_Soumission!$DI372*BD_Soumission!$DJ372,IF(BD_Soumission!$DE372&gt;0,BD_Soumission!$DI372*BD_Soumission!$DJ372,""))</f>
        <v/>
      </c>
      <c r="DL372" s="285"/>
      <c r="DM372" s="273"/>
      <c r="DN372" s="273"/>
      <c r="DO372" s="273"/>
      <c r="DP372" s="273"/>
      <c r="DQ372" s="273"/>
      <c r="DR372" s="125"/>
      <c r="DS372" s="290" t="str">
        <f>IF(BD_Soumission!$DN372&gt;0,BD_Soumission!$DN372*BD_Soumission!$DQ372*BD_Soumission!$DR372,IF(BD_Soumission!$DM372&gt;0,BD_Soumission!$DQ372*BD_Soumission!$DR372,""))</f>
        <v/>
      </c>
      <c r="DT372" s="285"/>
      <c r="DU372" s="273"/>
      <c r="DV372" s="273"/>
      <c r="DW372" s="273"/>
      <c r="DX372" s="273"/>
      <c r="DY372" s="273"/>
      <c r="DZ372" s="125"/>
      <c r="EA372" s="273" t="str">
        <f>IF(BD_Soumission!$DU372&gt;0,BD_Soumission!$DY372*BD_Soumission!$DZ372,"")</f>
        <v/>
      </c>
      <c r="EB372" s="273"/>
      <c r="EC372" s="273"/>
      <c r="ED372" s="273"/>
      <c r="EE372" s="273"/>
      <c r="EF372" s="273"/>
      <c r="EG372" s="273"/>
      <c r="EH372" s="273"/>
      <c r="EI372" s="273"/>
      <c r="EJ372" s="273"/>
      <c r="EK372" s="273"/>
      <c r="EL372" s="273"/>
      <c r="EM372" s="273"/>
      <c r="EN372" s="273"/>
      <c r="EO372" s="273"/>
      <c r="EP372" s="273"/>
      <c r="EQ372" s="273"/>
      <c r="ER372" s="273"/>
      <c r="ES372" s="273"/>
      <c r="ET372" s="273"/>
      <c r="EU372" s="273"/>
      <c r="EV372" s="273"/>
      <c r="EW372" s="273"/>
      <c r="EX372" s="273"/>
      <c r="EY372" s="273"/>
      <c r="EZ372" s="273"/>
    </row>
    <row r="373" spans="1:156" ht="18.75">
      <c r="D373" s="75"/>
      <c r="Q373"/>
      <c r="R373" s="30"/>
      <c r="S373" t="e">
        <f>VLOOKUP(BD_Soumission!$C373,Tableau12[],3,FALSE)</f>
        <v>#N/A</v>
      </c>
      <c r="T373" s="75"/>
      <c r="Z373" s="264"/>
      <c r="AB373" s="75"/>
      <c r="AH373" s="125"/>
      <c r="AJ373" s="75"/>
      <c r="AP373" s="125"/>
      <c r="AR373" s="75"/>
      <c r="AX373" s="125"/>
      <c r="AZ373" s="75"/>
      <c r="BF373" s="125"/>
      <c r="BH373" s="75"/>
      <c r="BN373" s="125"/>
      <c r="BP373" s="75"/>
      <c r="BV373" s="125"/>
      <c r="BX373" s="75"/>
      <c r="CD373" s="125"/>
      <c r="CF373" s="75"/>
      <c r="CL373" s="125"/>
      <c r="CM373" s="122" t="str">
        <f>IF(BD_Soumission!$CH373&gt;0,BD_Soumission!$CH373*BD_Soumission!$CK373*BD_Soumission!$CL373,IF(BD_Soumission!$CG373&gt;0,BD_Soumission!$CK373*BD_Soumission!$CL373,""))</f>
        <v/>
      </c>
      <c r="CN373" s="75"/>
      <c r="CT373" s="125"/>
      <c r="CU373" s="122">
        <f>IF(BD_Soumission!$CO373&gt;0,IF(BD_Soumission!$CP373&gt;0,BD_Soumission!$CS373*BD_Soumission!$CP373*BD_Soumission!$CT373,BD_Soumission!$CS373*BD_Soumission!$CT373),0)</f>
        <v>0</v>
      </c>
      <c r="CV373" s="75"/>
      <c r="DB373" s="125"/>
      <c r="DC373" s="122" t="str">
        <f>IF(BD_Soumission!$CX373&gt;0,BD_Soumission!$CX373*BD_Soumission!$DA373*BD_Soumission!$DB373,IF(BD_Soumission!$CW373&gt;0,BD_Soumission!$DA373*BD_Soumission!$DB373,""))</f>
        <v/>
      </c>
      <c r="DD373" s="75"/>
      <c r="DJ373" s="125"/>
      <c r="DK373" s="122" t="str">
        <f>IF(BD_Soumission!$DF373&gt;0,BD_Soumission!$DF373*BD_Soumission!$DI373*BD_Soumission!$DJ373,IF(BD_Soumission!$DE373&gt;0,BD_Soumission!$DI373*BD_Soumission!$DJ373,""))</f>
        <v/>
      </c>
      <c r="DL373" s="75"/>
      <c r="DR373" s="125"/>
      <c r="DS373" s="122" t="str">
        <f>IF(BD_Soumission!$DN373&gt;0,BD_Soumission!$DN373*BD_Soumission!$DQ373*BD_Soumission!$DR373,IF(BD_Soumission!$DM373&gt;0,BD_Soumission!$DQ373*BD_Soumission!$DR373,""))</f>
        <v/>
      </c>
      <c r="DT373" s="75"/>
      <c r="DZ373" s="125"/>
    </row>
    <row r="374" spans="1:156" ht="18.75">
      <c r="A374" s="273"/>
      <c r="B374" s="273"/>
      <c r="C374" s="273"/>
      <c r="D374" s="285"/>
      <c r="E374" s="273"/>
      <c r="F374" s="273"/>
      <c r="G374" s="273"/>
      <c r="H374" s="273"/>
      <c r="I374" s="273"/>
      <c r="J374" s="273"/>
      <c r="K374" s="273"/>
      <c r="L374" s="273"/>
      <c r="M374" s="273"/>
      <c r="N374" s="273"/>
      <c r="O374" s="273"/>
      <c r="P374" s="273"/>
      <c r="Q374" s="273"/>
      <c r="R374" s="286"/>
      <c r="S374" s="273" t="e">
        <f>VLOOKUP(BD_Soumission!$C374,Tableau12[],3,FALSE)</f>
        <v>#N/A</v>
      </c>
      <c r="T374" s="285"/>
      <c r="U374" s="273"/>
      <c r="V374" s="273"/>
      <c r="W374" s="273"/>
      <c r="X374" s="273"/>
      <c r="Y374" s="273"/>
      <c r="Z374" s="264"/>
      <c r="AA374" s="273"/>
      <c r="AB374" s="285"/>
      <c r="AC374" s="273"/>
      <c r="AD374" s="273"/>
      <c r="AE374" s="273"/>
      <c r="AF374" s="273"/>
      <c r="AG374" s="273"/>
      <c r="AH374" s="125"/>
      <c r="AI374" s="273"/>
      <c r="AJ374" s="285"/>
      <c r="AK374" s="273"/>
      <c r="AL374" s="273"/>
      <c r="AM374" s="273"/>
      <c r="AN374" s="273"/>
      <c r="AO374" s="273"/>
      <c r="AP374" s="125"/>
      <c r="AQ374" s="273"/>
      <c r="AR374" s="285"/>
      <c r="AS374" s="273"/>
      <c r="AT374" s="273"/>
      <c r="AU374" s="273"/>
      <c r="AV374" s="273"/>
      <c r="AW374" s="273"/>
      <c r="AX374" s="125"/>
      <c r="AY374" s="273"/>
      <c r="AZ374" s="285"/>
      <c r="BA374" s="273"/>
      <c r="BB374" s="273"/>
      <c r="BC374" s="273"/>
      <c r="BD374" s="273"/>
      <c r="BE374" s="273"/>
      <c r="BF374" s="125"/>
      <c r="BG374" s="273"/>
      <c r="BH374" s="285"/>
      <c r="BI374" s="273"/>
      <c r="BJ374" s="273"/>
      <c r="BK374" s="273"/>
      <c r="BL374" s="273"/>
      <c r="BM374" s="273"/>
      <c r="BN374" s="125"/>
      <c r="BO374" s="273"/>
      <c r="BP374" s="285"/>
      <c r="BQ374" s="273"/>
      <c r="BR374" s="273"/>
      <c r="BS374" s="273"/>
      <c r="BT374" s="273"/>
      <c r="BU374" s="273"/>
      <c r="BV374" s="125"/>
      <c r="BW374" s="273"/>
      <c r="BX374" s="285"/>
      <c r="BY374" s="273"/>
      <c r="BZ374" s="273"/>
      <c r="CA374" s="273"/>
      <c r="CB374" s="273"/>
      <c r="CC374" s="273"/>
      <c r="CD374" s="125"/>
      <c r="CE374" s="273"/>
      <c r="CF374" s="285"/>
      <c r="CG374" s="273"/>
      <c r="CH374" s="273"/>
      <c r="CI374" s="273"/>
      <c r="CJ374" s="273"/>
      <c r="CK374" s="273"/>
      <c r="CL374" s="125"/>
      <c r="CM374" s="290" t="str">
        <f>IF(BD_Soumission!$CH374&gt;0,BD_Soumission!$CH374*BD_Soumission!$CK374*BD_Soumission!$CL374,IF(BD_Soumission!$CG374&gt;0,BD_Soumission!$CK374*BD_Soumission!$CL374,""))</f>
        <v/>
      </c>
      <c r="CN374" s="285"/>
      <c r="CO374" s="273"/>
      <c r="CP374" s="273"/>
      <c r="CQ374" s="273"/>
      <c r="CR374" s="273"/>
      <c r="CS374" s="273"/>
      <c r="CT374" s="125"/>
      <c r="CU374" s="290">
        <f>IF(BD_Soumission!$CO374&gt;0,IF(BD_Soumission!$CP374&gt;0,BD_Soumission!$CS374*BD_Soumission!$CP374*BD_Soumission!$CT374,BD_Soumission!$CS374*BD_Soumission!$CT374),0)</f>
        <v>0</v>
      </c>
      <c r="CV374" s="285"/>
      <c r="CW374" s="273"/>
      <c r="CX374" s="273"/>
      <c r="CY374" s="273"/>
      <c r="CZ374" s="273"/>
      <c r="DA374" s="273"/>
      <c r="DB374" s="125"/>
      <c r="DC374" s="290" t="str">
        <f>IF(BD_Soumission!$CX374&gt;0,BD_Soumission!$CX374*BD_Soumission!$DA374*BD_Soumission!$DB374,IF(BD_Soumission!$CW374&gt;0,BD_Soumission!$DA374*BD_Soumission!$DB374,""))</f>
        <v/>
      </c>
      <c r="DD374" s="285"/>
      <c r="DE374" s="273"/>
      <c r="DF374" s="273"/>
      <c r="DG374" s="273"/>
      <c r="DH374" s="273"/>
      <c r="DI374" s="273"/>
      <c r="DJ374" s="125"/>
      <c r="DK374" s="290" t="str">
        <f>IF(BD_Soumission!$DF374&gt;0,BD_Soumission!$DF374*BD_Soumission!$DI374*BD_Soumission!$DJ374,IF(BD_Soumission!$DE374&gt;0,BD_Soumission!$DI374*BD_Soumission!$DJ374,""))</f>
        <v/>
      </c>
      <c r="DL374" s="285"/>
      <c r="DM374" s="273"/>
      <c r="DN374" s="273"/>
      <c r="DO374" s="273"/>
      <c r="DP374" s="273"/>
      <c r="DQ374" s="273"/>
      <c r="DR374" s="125"/>
      <c r="DS374" s="290" t="str">
        <f>IF(BD_Soumission!$DN374&gt;0,BD_Soumission!$DN374*BD_Soumission!$DQ374*BD_Soumission!$DR374,IF(BD_Soumission!$DM374&gt;0,BD_Soumission!$DQ374*BD_Soumission!$DR374,""))</f>
        <v/>
      </c>
      <c r="DT374" s="285"/>
      <c r="DU374" s="273"/>
      <c r="DV374" s="273"/>
      <c r="DW374" s="273"/>
      <c r="DX374" s="273"/>
      <c r="DY374" s="273"/>
      <c r="DZ374" s="125"/>
      <c r="EA374" s="273"/>
      <c r="EB374" s="273"/>
      <c r="EC374" s="273"/>
      <c r="ED374" s="273"/>
      <c r="EE374" s="273"/>
      <c r="EF374" s="273"/>
      <c r="EG374" s="273"/>
      <c r="EH374" s="273"/>
      <c r="EI374" s="273"/>
      <c r="EJ374" s="273"/>
      <c r="EK374" s="273"/>
      <c r="EL374" s="273"/>
      <c r="EM374" s="273"/>
      <c r="EN374" s="273"/>
      <c r="EO374" s="273"/>
      <c r="EP374" s="273"/>
      <c r="EQ374" s="273"/>
      <c r="ER374" s="273"/>
      <c r="ES374" s="273"/>
      <c r="ET374" s="273"/>
      <c r="EU374" s="273"/>
      <c r="EV374" s="273"/>
      <c r="EW374" s="273"/>
      <c r="EX374" s="273"/>
      <c r="EY374" s="273"/>
      <c r="EZ374" s="273"/>
    </row>
    <row r="375" spans="1:156" ht="18.75">
      <c r="D375" s="75"/>
      <c r="Q375"/>
      <c r="R375" s="30"/>
      <c r="S375" t="e">
        <f>VLOOKUP(BD_Soumission!$C375,Tableau12[],3,FALSE)</f>
        <v>#N/A</v>
      </c>
      <c r="T375" s="75"/>
      <c r="Z375" s="264"/>
      <c r="AB375" s="75"/>
      <c r="AH375" s="125"/>
      <c r="AJ375" s="75"/>
      <c r="AP375" s="125"/>
      <c r="AR375" s="75"/>
      <c r="AX375" s="125"/>
      <c r="AZ375" s="75"/>
      <c r="BF375" s="125"/>
      <c r="BH375" s="75"/>
      <c r="BN375" s="125"/>
      <c r="BP375" s="75"/>
      <c r="BV375" s="125"/>
      <c r="BX375" s="75"/>
      <c r="CD375" s="125"/>
      <c r="CF375" s="75"/>
      <c r="CL375" s="125"/>
      <c r="CM375" s="122" t="str">
        <f>IF(BD_Soumission!$CH375&gt;0,BD_Soumission!$CH375*BD_Soumission!$CK375*BD_Soumission!$CL375,IF(BD_Soumission!$CG375&gt;0,BD_Soumission!$CK375*BD_Soumission!$CL375,""))</f>
        <v/>
      </c>
      <c r="CN375" s="75"/>
      <c r="CT375" s="125"/>
      <c r="CU375" s="122">
        <f>IF(BD_Soumission!$CO375&gt;0,IF(BD_Soumission!$CP375&gt;0,BD_Soumission!$CS375*BD_Soumission!$CP375*BD_Soumission!$CT375,BD_Soumission!$CS375*BD_Soumission!$CT375),0)</f>
        <v>0</v>
      </c>
      <c r="CV375" s="75"/>
      <c r="DB375" s="125"/>
      <c r="DC375" s="122" t="str">
        <f>IF(BD_Soumission!$CX375&gt;0,BD_Soumission!$CX375*BD_Soumission!$DA375*BD_Soumission!$DB375,IF(BD_Soumission!$CW375&gt;0,BD_Soumission!$DA375*BD_Soumission!$DB375,""))</f>
        <v/>
      </c>
      <c r="DD375" s="75"/>
      <c r="DJ375" s="125"/>
      <c r="DK375" s="122" t="str">
        <f>IF(BD_Soumission!$DF375&gt;0,BD_Soumission!$DF375*BD_Soumission!$DI375*BD_Soumission!$DJ375,IF(BD_Soumission!$DE375&gt;0,BD_Soumission!$DI375*BD_Soumission!$DJ375,""))</f>
        <v/>
      </c>
      <c r="DL375" s="75"/>
      <c r="DR375" s="125"/>
      <c r="DS375" s="122" t="str">
        <f>IF(BD_Soumission!$DN375&gt;0,BD_Soumission!$DN375*BD_Soumission!$DQ375*BD_Soumission!$DR375,IF(BD_Soumission!$DM375&gt;0,BD_Soumission!$DQ375*BD_Soumission!$DR375,""))</f>
        <v/>
      </c>
      <c r="DT375" s="75"/>
      <c r="DZ375" s="125"/>
    </row>
    <row r="376" spans="1:156" ht="18.75">
      <c r="A376" s="273"/>
      <c r="B376" s="273"/>
      <c r="C376" s="273"/>
      <c r="D376" s="285"/>
      <c r="E376" s="273"/>
      <c r="F376" s="273"/>
      <c r="G376" s="273"/>
      <c r="H376" s="273"/>
      <c r="I376" s="273"/>
      <c r="J376" s="273"/>
      <c r="K376" s="273"/>
      <c r="L376" s="273"/>
      <c r="M376" s="273"/>
      <c r="N376" s="273"/>
      <c r="O376" s="273"/>
      <c r="P376" s="273"/>
      <c r="Q376" s="273"/>
      <c r="R376" s="286"/>
      <c r="S376" s="273" t="e">
        <f>VLOOKUP(BD_Soumission!$C376,Tableau12[],3,FALSE)</f>
        <v>#N/A</v>
      </c>
      <c r="T376" s="285"/>
      <c r="U376" s="273"/>
      <c r="V376" s="273"/>
      <c r="W376" s="273"/>
      <c r="X376" s="273"/>
      <c r="Y376" s="273"/>
      <c r="Z376" s="264"/>
      <c r="AA376" s="273"/>
      <c r="AB376" s="285"/>
      <c r="AC376" s="273"/>
      <c r="AD376" s="273"/>
      <c r="AE376" s="273"/>
      <c r="AF376" s="273"/>
      <c r="AG376" s="273"/>
      <c r="AH376" s="125"/>
      <c r="AI376" s="273"/>
      <c r="AJ376" s="285"/>
      <c r="AK376" s="273"/>
      <c r="AL376" s="273"/>
      <c r="AM376" s="273"/>
      <c r="AN376" s="273"/>
      <c r="AO376" s="273"/>
      <c r="AP376" s="125"/>
      <c r="AQ376" s="273"/>
      <c r="AR376" s="285"/>
      <c r="AS376" s="273"/>
      <c r="AT376" s="273"/>
      <c r="AU376" s="273"/>
      <c r="AV376" s="273"/>
      <c r="AW376" s="273"/>
      <c r="AX376" s="125"/>
      <c r="AY376" s="273"/>
      <c r="AZ376" s="285"/>
      <c r="BA376" s="273"/>
      <c r="BB376" s="273"/>
      <c r="BC376" s="273"/>
      <c r="BD376" s="273"/>
      <c r="BE376" s="273"/>
      <c r="BF376" s="125"/>
      <c r="BG376" s="273"/>
      <c r="BH376" s="285"/>
      <c r="BI376" s="273"/>
      <c r="BJ376" s="273"/>
      <c r="BK376" s="273"/>
      <c r="BL376" s="273"/>
      <c r="BM376" s="273"/>
      <c r="BN376" s="125"/>
      <c r="BO376" s="273"/>
      <c r="BP376" s="285"/>
      <c r="BQ376" s="273"/>
      <c r="BR376" s="273"/>
      <c r="BS376" s="273"/>
      <c r="BT376" s="273"/>
      <c r="BU376" s="273"/>
      <c r="BV376" s="125"/>
      <c r="BW376" s="273"/>
      <c r="BX376" s="285"/>
      <c r="BY376" s="273"/>
      <c r="BZ376" s="273"/>
      <c r="CA376" s="273"/>
      <c r="CB376" s="273"/>
      <c r="CC376" s="273"/>
      <c r="CD376" s="125"/>
      <c r="CE376" s="273"/>
      <c r="CF376" s="285"/>
      <c r="CG376" s="273"/>
      <c r="CH376" s="273"/>
      <c r="CI376" s="273"/>
      <c r="CJ376" s="273"/>
      <c r="CK376" s="273"/>
      <c r="CL376" s="125"/>
      <c r="CM376" s="290" t="str">
        <f>IF(BD_Soumission!$CH376&gt;0,BD_Soumission!$CH376*BD_Soumission!$CK376*BD_Soumission!$CL376,IF(BD_Soumission!$CG376&gt;0,BD_Soumission!$CK376*BD_Soumission!$CL376,""))</f>
        <v/>
      </c>
      <c r="CN376" s="285"/>
      <c r="CO376" s="273"/>
      <c r="CP376" s="273"/>
      <c r="CQ376" s="273"/>
      <c r="CR376" s="273"/>
      <c r="CS376" s="273"/>
      <c r="CT376" s="125"/>
      <c r="CU376" s="290">
        <f>IF(BD_Soumission!$CO376&gt;0,IF(BD_Soumission!$CP376&gt;0,BD_Soumission!$CS376*BD_Soumission!$CP376*BD_Soumission!$CT376,BD_Soumission!$CS376*BD_Soumission!$CT376),0)</f>
        <v>0</v>
      </c>
      <c r="CV376" s="285"/>
      <c r="CW376" s="273"/>
      <c r="CX376" s="273"/>
      <c r="CY376" s="273"/>
      <c r="CZ376" s="273"/>
      <c r="DA376" s="273"/>
      <c r="DB376" s="125"/>
      <c r="DC376" s="290" t="str">
        <f>IF(BD_Soumission!$CX376&gt;0,BD_Soumission!$CX376*BD_Soumission!$DA376*BD_Soumission!$DB376,IF(BD_Soumission!$CW376&gt;0,BD_Soumission!$DA376*BD_Soumission!$DB376,""))</f>
        <v/>
      </c>
      <c r="DD376" s="285"/>
      <c r="DE376" s="273"/>
      <c r="DF376" s="273"/>
      <c r="DG376" s="273"/>
      <c r="DH376" s="273"/>
      <c r="DI376" s="273"/>
      <c r="DJ376" s="125"/>
      <c r="DK376" s="290" t="str">
        <f>IF(BD_Soumission!$DF376&gt;0,BD_Soumission!$DF376*BD_Soumission!$DI376*BD_Soumission!$DJ376,IF(BD_Soumission!$DE376&gt;0,BD_Soumission!$DI376*BD_Soumission!$DJ376,""))</f>
        <v/>
      </c>
      <c r="DL376" s="285"/>
      <c r="DM376" s="273"/>
      <c r="DN376" s="273"/>
      <c r="DO376" s="273"/>
      <c r="DP376" s="273"/>
      <c r="DQ376" s="273"/>
      <c r="DR376" s="125"/>
      <c r="DS376" s="290" t="str">
        <f>IF(BD_Soumission!$DN376&gt;0,BD_Soumission!$DN376*BD_Soumission!$DQ376*BD_Soumission!$DR376,IF(BD_Soumission!$DM376&gt;0,BD_Soumission!$DQ376*BD_Soumission!$DR376,""))</f>
        <v/>
      </c>
      <c r="DT376" s="285"/>
      <c r="DU376" s="273"/>
      <c r="DV376" s="273"/>
      <c r="DW376" s="273"/>
      <c r="DX376" s="273"/>
      <c r="DY376" s="273"/>
      <c r="DZ376" s="125"/>
      <c r="EA376" s="273"/>
      <c r="EB376" s="273"/>
      <c r="EC376" s="273"/>
      <c r="ED376" s="273"/>
      <c r="EE376" s="273"/>
      <c r="EF376" s="273"/>
      <c r="EG376" s="273"/>
      <c r="EH376" s="273"/>
      <c r="EI376" s="273"/>
      <c r="EJ376" s="273"/>
      <c r="EK376" s="273"/>
      <c r="EL376" s="273"/>
      <c r="EM376" s="273"/>
      <c r="EN376" s="273"/>
      <c r="EO376" s="273"/>
      <c r="EP376" s="273"/>
      <c r="EQ376" s="273"/>
      <c r="ER376" s="273"/>
      <c r="ES376" s="273"/>
      <c r="ET376" s="273"/>
      <c r="EU376" s="273"/>
      <c r="EV376" s="273"/>
      <c r="EW376" s="273"/>
      <c r="EX376" s="273"/>
      <c r="EY376" s="273"/>
      <c r="EZ376" s="273"/>
    </row>
    <row r="377" spans="1:156" ht="18.75">
      <c r="D377" s="75"/>
      <c r="Q377"/>
      <c r="R377" s="30"/>
      <c r="S377" t="e">
        <f>VLOOKUP(BD_Soumission!$C377,Tableau12[],3,FALSE)</f>
        <v>#N/A</v>
      </c>
      <c r="T377" s="75"/>
      <c r="Z377" s="264"/>
      <c r="AB377" s="75"/>
      <c r="AH377" s="125"/>
      <c r="AJ377" s="75"/>
      <c r="AP377" s="125"/>
      <c r="AR377" s="75"/>
      <c r="AX377" s="125"/>
      <c r="AZ377" s="75"/>
      <c r="BF377" s="125"/>
      <c r="BH377" s="75"/>
      <c r="BN377" s="125"/>
      <c r="BP377" s="75"/>
      <c r="BV377" s="125"/>
      <c r="BX377" s="75"/>
      <c r="CD377" s="125"/>
      <c r="CF377" s="75"/>
      <c r="CL377" s="125"/>
      <c r="CM377" s="122" t="str">
        <f>IF(BD_Soumission!$CH377&gt;0,BD_Soumission!$CH377*BD_Soumission!$CK377*BD_Soumission!$CL377,IF(BD_Soumission!$CG377&gt;0,BD_Soumission!$CK377*BD_Soumission!$CL377,""))</f>
        <v/>
      </c>
      <c r="CN377" s="75"/>
      <c r="CT377" s="125"/>
      <c r="CU377" s="122">
        <f>IF(BD_Soumission!$CO377&gt;0,IF(BD_Soumission!$CP377&gt;0,BD_Soumission!$CS377*BD_Soumission!$CP377*BD_Soumission!$CT377,BD_Soumission!$CS377*BD_Soumission!$CT377),0)</f>
        <v>0</v>
      </c>
      <c r="CV377" s="75"/>
      <c r="DB377" s="125"/>
      <c r="DC377" s="122" t="str">
        <f>IF(BD_Soumission!$CX377&gt;0,BD_Soumission!$CX377*BD_Soumission!$DA377*BD_Soumission!$DB377,IF(BD_Soumission!$CW377&gt;0,BD_Soumission!$DA377*BD_Soumission!$DB377,""))</f>
        <v/>
      </c>
      <c r="DD377" s="75"/>
      <c r="DJ377" s="125"/>
      <c r="DK377" s="122" t="str">
        <f>IF(BD_Soumission!$DF377&gt;0,BD_Soumission!$DF377*BD_Soumission!$DI377*BD_Soumission!$DJ377,IF(BD_Soumission!$DE377&gt;0,BD_Soumission!$DI377*BD_Soumission!$DJ377,""))</f>
        <v/>
      </c>
      <c r="DL377" s="75"/>
      <c r="DR377" s="125"/>
      <c r="DS377" s="122" t="str">
        <f>IF(BD_Soumission!$DN377&gt;0,BD_Soumission!$DN377*BD_Soumission!$DQ377*BD_Soumission!$DR377,IF(BD_Soumission!$DM377&gt;0,BD_Soumission!$DQ377*BD_Soumission!$DR377,""))</f>
        <v/>
      </c>
      <c r="DT377" s="75"/>
      <c r="DZ377" s="125"/>
    </row>
    <row r="378" spans="1:156" ht="18.75">
      <c r="A378" s="273"/>
      <c r="B378" s="273"/>
      <c r="C378" s="273"/>
      <c r="D378" s="285"/>
      <c r="E378" s="273"/>
      <c r="F378" s="273"/>
      <c r="G378" s="273"/>
      <c r="H378" s="273"/>
      <c r="I378" s="273"/>
      <c r="J378" s="273"/>
      <c r="K378" s="273"/>
      <c r="L378" s="273"/>
      <c r="M378" s="273"/>
      <c r="N378" s="273"/>
      <c r="O378" s="273"/>
      <c r="P378" s="273"/>
      <c r="Q378" s="273"/>
      <c r="R378" s="286"/>
      <c r="S378" s="273" t="e">
        <f>VLOOKUP(BD_Soumission!$C378,Tableau12[],3,FALSE)</f>
        <v>#N/A</v>
      </c>
      <c r="T378" s="285"/>
      <c r="U378" s="273"/>
      <c r="V378" s="273"/>
      <c r="W378" s="273"/>
      <c r="X378" s="273"/>
      <c r="Y378" s="273"/>
      <c r="Z378" s="264"/>
      <c r="AA378" s="273"/>
      <c r="AB378" s="285"/>
      <c r="AC378" s="273"/>
      <c r="AD378" s="273"/>
      <c r="AE378" s="273"/>
      <c r="AF378" s="273"/>
      <c r="AG378" s="273"/>
      <c r="AH378" s="125"/>
      <c r="AI378" s="273"/>
      <c r="AJ378" s="285"/>
      <c r="AK378" s="273"/>
      <c r="AL378" s="273"/>
      <c r="AM378" s="273"/>
      <c r="AN378" s="273"/>
      <c r="AO378" s="273"/>
      <c r="AP378" s="125"/>
      <c r="AQ378" s="273"/>
      <c r="AR378" s="285"/>
      <c r="AS378" s="273"/>
      <c r="AT378" s="273"/>
      <c r="AU378" s="273"/>
      <c r="AV378" s="273"/>
      <c r="AW378" s="273"/>
      <c r="AX378" s="125"/>
      <c r="AY378" s="273"/>
      <c r="AZ378" s="285"/>
      <c r="BA378" s="273"/>
      <c r="BB378" s="273"/>
      <c r="BC378" s="273"/>
      <c r="BD378" s="273"/>
      <c r="BE378" s="273"/>
      <c r="BF378" s="125"/>
      <c r="BG378" s="273"/>
      <c r="BH378" s="285"/>
      <c r="BI378" s="273"/>
      <c r="BJ378" s="273"/>
      <c r="BK378" s="273"/>
      <c r="BL378" s="273"/>
      <c r="BM378" s="273"/>
      <c r="BN378" s="125"/>
      <c r="BO378" s="273"/>
      <c r="BP378" s="285"/>
      <c r="BQ378" s="273"/>
      <c r="BR378" s="273"/>
      <c r="BS378" s="273"/>
      <c r="BT378" s="273"/>
      <c r="BU378" s="273"/>
      <c r="BV378" s="125"/>
      <c r="BW378" s="273"/>
      <c r="BX378" s="285"/>
      <c r="BY378" s="273"/>
      <c r="BZ378" s="273"/>
      <c r="CA378" s="273"/>
      <c r="CB378" s="273"/>
      <c r="CC378" s="273"/>
      <c r="CD378" s="125"/>
      <c r="CE378" s="273"/>
      <c r="CF378" s="285"/>
      <c r="CG378" s="273"/>
      <c r="CH378" s="273"/>
      <c r="CI378" s="273"/>
      <c r="CJ378" s="273"/>
      <c r="CK378" s="273"/>
      <c r="CL378" s="125"/>
      <c r="CM378" s="290" t="str">
        <f>IF(BD_Soumission!$CH378&gt;0,BD_Soumission!$CH378*BD_Soumission!$CK378*BD_Soumission!$CL378,IF(BD_Soumission!$CG378&gt;0,BD_Soumission!$CK378*BD_Soumission!$CL378,""))</f>
        <v/>
      </c>
      <c r="CN378" s="285"/>
      <c r="CO378" s="273"/>
      <c r="CP378" s="273"/>
      <c r="CQ378" s="273"/>
      <c r="CR378" s="273"/>
      <c r="CS378" s="273"/>
      <c r="CT378" s="125"/>
      <c r="CU378" s="290">
        <f>IF(BD_Soumission!$CO378&gt;0,IF(BD_Soumission!$CP378&gt;0,BD_Soumission!$CS378*BD_Soumission!$CP378*BD_Soumission!$CT378,BD_Soumission!$CS378*BD_Soumission!$CT378),0)</f>
        <v>0</v>
      </c>
      <c r="CV378" s="285"/>
      <c r="CW378" s="273"/>
      <c r="CX378" s="273"/>
      <c r="CY378" s="273"/>
      <c r="CZ378" s="273"/>
      <c r="DA378" s="273"/>
      <c r="DB378" s="125"/>
      <c r="DC378" s="290" t="str">
        <f>IF(BD_Soumission!$CX378&gt;0,BD_Soumission!$CX378*BD_Soumission!$DA378*BD_Soumission!$DB378,IF(BD_Soumission!$CW378&gt;0,BD_Soumission!$DA378*BD_Soumission!$DB378,""))</f>
        <v/>
      </c>
      <c r="DD378" s="285"/>
      <c r="DE378" s="273"/>
      <c r="DF378" s="273"/>
      <c r="DG378" s="273"/>
      <c r="DH378" s="273"/>
      <c r="DI378" s="273"/>
      <c r="DJ378" s="125"/>
      <c r="DK378" s="290" t="str">
        <f>IF(BD_Soumission!$DF378&gt;0,BD_Soumission!$DF378*BD_Soumission!$DI378*BD_Soumission!$DJ378,IF(BD_Soumission!$DE378&gt;0,BD_Soumission!$DI378*BD_Soumission!$DJ378,""))</f>
        <v/>
      </c>
      <c r="DL378" s="285"/>
      <c r="DM378" s="273"/>
      <c r="DN378" s="273"/>
      <c r="DO378" s="273"/>
      <c r="DP378" s="273"/>
      <c r="DQ378" s="273"/>
      <c r="DR378" s="125"/>
      <c r="DS378" s="290" t="str">
        <f>IF(BD_Soumission!$DN378&gt;0,BD_Soumission!$DN378*BD_Soumission!$DQ378*BD_Soumission!$DR378,IF(BD_Soumission!$DM378&gt;0,BD_Soumission!$DQ378*BD_Soumission!$DR378,""))</f>
        <v/>
      </c>
      <c r="DT378" s="285"/>
      <c r="DU378" s="273"/>
      <c r="DV378" s="273"/>
      <c r="DW378" s="273"/>
      <c r="DX378" s="273"/>
      <c r="DY378" s="273"/>
      <c r="DZ378" s="125"/>
      <c r="EA378" s="273"/>
      <c r="EB378" s="273"/>
      <c r="EC378" s="273"/>
      <c r="ED378" s="273"/>
      <c r="EE378" s="273"/>
      <c r="EF378" s="273"/>
      <c r="EG378" s="273"/>
      <c r="EH378" s="273"/>
      <c r="EI378" s="273"/>
      <c r="EJ378" s="273"/>
      <c r="EK378" s="273"/>
      <c r="EL378" s="273"/>
      <c r="EM378" s="273"/>
      <c r="EN378" s="273"/>
      <c r="EO378" s="273"/>
      <c r="EP378" s="273"/>
      <c r="EQ378" s="273"/>
      <c r="ER378" s="273"/>
      <c r="ES378" s="273"/>
      <c r="ET378" s="273"/>
      <c r="EU378" s="273"/>
      <c r="EV378" s="273"/>
      <c r="EW378" s="273"/>
      <c r="EX378" s="273"/>
      <c r="EY378" s="273"/>
      <c r="EZ378" s="273"/>
    </row>
    <row r="379" spans="1:156" ht="18.75">
      <c r="D379" s="75"/>
      <c r="Q379"/>
      <c r="R379" s="30"/>
      <c r="S379" t="e">
        <f>VLOOKUP(BD_Soumission!$C379,Tableau12[],3,FALSE)</f>
        <v>#N/A</v>
      </c>
      <c r="T379" s="75"/>
      <c r="Z379" s="264"/>
      <c r="AB379" s="75"/>
      <c r="AH379" s="125"/>
      <c r="AJ379" s="75"/>
      <c r="AP379" s="125"/>
      <c r="AR379" s="75"/>
      <c r="AX379" s="125"/>
      <c r="AZ379" s="75"/>
      <c r="BF379" s="125"/>
      <c r="BH379" s="75"/>
      <c r="BN379" s="125"/>
      <c r="BP379" s="75"/>
      <c r="BV379" s="125"/>
      <c r="BX379" s="75"/>
      <c r="CD379" s="125"/>
      <c r="CF379" s="75"/>
      <c r="CL379" s="125"/>
      <c r="CM379" s="122" t="str">
        <f>IF(BD_Soumission!$CH379&gt;0,BD_Soumission!$CH379*BD_Soumission!$CK379*BD_Soumission!$CL379,IF(BD_Soumission!$CG379&gt;0,BD_Soumission!$CK379*BD_Soumission!$CL379,""))</f>
        <v/>
      </c>
      <c r="CN379" s="75"/>
      <c r="CT379" s="125"/>
      <c r="CU379" s="122">
        <f>IF(BD_Soumission!$CO379&gt;0,IF(BD_Soumission!$CP379&gt;0,BD_Soumission!$CS379*BD_Soumission!$CP379*BD_Soumission!$CT379,BD_Soumission!$CS379*BD_Soumission!$CT379),0)</f>
        <v>0</v>
      </c>
      <c r="CV379" s="75"/>
      <c r="DB379" s="125"/>
      <c r="DC379" s="122" t="str">
        <f>IF(BD_Soumission!$CX379&gt;0,BD_Soumission!$CX379*BD_Soumission!$DA379*BD_Soumission!$DB379,IF(BD_Soumission!$CW379&gt;0,BD_Soumission!$DA379*BD_Soumission!$DB379,""))</f>
        <v/>
      </c>
      <c r="DD379" s="75"/>
      <c r="DJ379" s="125"/>
      <c r="DK379" s="122" t="str">
        <f>IF(BD_Soumission!$DF379&gt;0,BD_Soumission!$DF379*BD_Soumission!$DI379*BD_Soumission!$DJ379,IF(BD_Soumission!$DE379&gt;0,BD_Soumission!$DI379*BD_Soumission!$DJ379,""))</f>
        <v/>
      </c>
      <c r="DL379" s="75"/>
      <c r="DR379" s="125"/>
      <c r="DS379" s="122" t="str">
        <f>IF(BD_Soumission!$DN379&gt;0,BD_Soumission!$DN379*BD_Soumission!$DQ379*BD_Soumission!$DR379,IF(BD_Soumission!$DM379&gt;0,BD_Soumission!$DQ379*BD_Soumission!$DR379,""))</f>
        <v/>
      </c>
      <c r="DT379" s="75"/>
      <c r="DZ379" s="125"/>
    </row>
    <row r="380" spans="1:156" ht="18.75">
      <c r="A380" s="273"/>
      <c r="B380" s="273"/>
      <c r="C380" s="273"/>
      <c r="D380" s="285"/>
      <c r="E380" s="273"/>
      <c r="F380" s="273"/>
      <c r="G380" s="273"/>
      <c r="H380" s="273"/>
      <c r="I380" s="273"/>
      <c r="J380" s="273"/>
      <c r="K380" s="273"/>
      <c r="L380" s="273"/>
      <c r="M380" s="273"/>
      <c r="N380" s="273"/>
      <c r="O380" s="273"/>
      <c r="P380" s="273"/>
      <c r="Q380" s="273"/>
      <c r="R380" s="286"/>
      <c r="S380" s="273" t="e">
        <f>VLOOKUP(BD_Soumission!$C380,Tableau12[],3,FALSE)</f>
        <v>#N/A</v>
      </c>
      <c r="T380" s="285"/>
      <c r="U380" s="273"/>
      <c r="V380" s="273"/>
      <c r="W380" s="273"/>
      <c r="X380" s="273"/>
      <c r="Y380" s="273"/>
      <c r="Z380" s="264"/>
      <c r="AA380" s="273"/>
      <c r="AB380" s="285"/>
      <c r="AC380" s="273"/>
      <c r="AD380" s="273"/>
      <c r="AE380" s="273"/>
      <c r="AF380" s="273"/>
      <c r="AG380" s="273"/>
      <c r="AH380" s="125"/>
      <c r="AI380" s="273"/>
      <c r="AJ380" s="285"/>
      <c r="AK380" s="273"/>
      <c r="AL380" s="273"/>
      <c r="AM380" s="273"/>
      <c r="AN380" s="273"/>
      <c r="AO380" s="273"/>
      <c r="AP380" s="125"/>
      <c r="AQ380" s="273"/>
      <c r="AR380" s="285"/>
      <c r="AS380" s="273"/>
      <c r="AT380" s="273"/>
      <c r="AU380" s="273"/>
      <c r="AV380" s="273"/>
      <c r="AW380" s="273"/>
      <c r="AX380" s="125"/>
      <c r="AY380" s="273"/>
      <c r="AZ380" s="285"/>
      <c r="BA380" s="273"/>
      <c r="BB380" s="273"/>
      <c r="BC380" s="273"/>
      <c r="BD380" s="273"/>
      <c r="BE380" s="273"/>
      <c r="BF380" s="125"/>
      <c r="BG380" s="273"/>
      <c r="BH380" s="285"/>
      <c r="BI380" s="273"/>
      <c r="BJ380" s="273"/>
      <c r="BK380" s="273"/>
      <c r="BL380" s="273"/>
      <c r="BM380" s="273"/>
      <c r="BN380" s="125"/>
      <c r="BO380" s="273"/>
      <c r="BP380" s="285"/>
      <c r="BQ380" s="273"/>
      <c r="BR380" s="273"/>
      <c r="BS380" s="273"/>
      <c r="BT380" s="273"/>
      <c r="BU380" s="273"/>
      <c r="BV380" s="125"/>
      <c r="BW380" s="273"/>
      <c r="BX380" s="285"/>
      <c r="BY380" s="273"/>
      <c r="BZ380" s="273"/>
      <c r="CA380" s="273"/>
      <c r="CB380" s="273"/>
      <c r="CC380" s="273"/>
      <c r="CD380" s="125"/>
      <c r="CE380" s="273"/>
      <c r="CF380" s="285"/>
      <c r="CG380" s="273"/>
      <c r="CH380" s="273"/>
      <c r="CI380" s="273"/>
      <c r="CJ380" s="273"/>
      <c r="CK380" s="273"/>
      <c r="CL380" s="125"/>
      <c r="CM380" s="290" t="str">
        <f>IF(BD_Soumission!$CH380&gt;0,BD_Soumission!$CH380*BD_Soumission!$CK380*BD_Soumission!$CL380,IF(BD_Soumission!$CG380&gt;0,BD_Soumission!$CK380*BD_Soumission!$CL380,""))</f>
        <v/>
      </c>
      <c r="CN380" s="285"/>
      <c r="CO380" s="273"/>
      <c r="CP380" s="273"/>
      <c r="CQ380" s="273"/>
      <c r="CR380" s="273"/>
      <c r="CS380" s="273"/>
      <c r="CT380" s="125"/>
      <c r="CU380" s="290">
        <f>IF(BD_Soumission!$CO380&gt;0,IF(BD_Soumission!$CP380&gt;0,BD_Soumission!$CS380*BD_Soumission!$CP380*BD_Soumission!$CT380,BD_Soumission!$CS380*BD_Soumission!$CT380),0)</f>
        <v>0</v>
      </c>
      <c r="CV380" s="285"/>
      <c r="CW380" s="273"/>
      <c r="CX380" s="273"/>
      <c r="CY380" s="273"/>
      <c r="CZ380" s="273"/>
      <c r="DA380" s="273"/>
      <c r="DB380" s="125"/>
      <c r="DC380" s="290" t="str">
        <f>IF(BD_Soumission!$CX380&gt;0,BD_Soumission!$CX380*BD_Soumission!$DA380*BD_Soumission!$DB380,IF(BD_Soumission!$CW380&gt;0,BD_Soumission!$DA380*BD_Soumission!$DB380,""))</f>
        <v/>
      </c>
      <c r="DD380" s="285"/>
      <c r="DE380" s="273"/>
      <c r="DF380" s="273"/>
      <c r="DG380" s="273"/>
      <c r="DH380" s="273"/>
      <c r="DI380" s="273"/>
      <c r="DJ380" s="125"/>
      <c r="DK380" s="290" t="str">
        <f>IF(BD_Soumission!$DF380&gt;0,BD_Soumission!$DF380*BD_Soumission!$DI380*BD_Soumission!$DJ380,IF(BD_Soumission!$DE380&gt;0,BD_Soumission!$DI380*BD_Soumission!$DJ380,""))</f>
        <v/>
      </c>
      <c r="DL380" s="285"/>
      <c r="DM380" s="273"/>
      <c r="DN380" s="273"/>
      <c r="DO380" s="273"/>
      <c r="DP380" s="273"/>
      <c r="DQ380" s="273"/>
      <c r="DR380" s="125"/>
      <c r="DS380" s="290" t="str">
        <f>IF(BD_Soumission!$DN380&gt;0,BD_Soumission!$DN380*BD_Soumission!$DQ380*BD_Soumission!$DR380,IF(BD_Soumission!$DM380&gt;0,BD_Soumission!$DQ380*BD_Soumission!$DR380,""))</f>
        <v/>
      </c>
      <c r="DT380" s="285"/>
      <c r="DU380" s="273"/>
      <c r="DV380" s="273"/>
      <c r="DW380" s="273"/>
      <c r="DX380" s="273"/>
      <c r="DY380" s="273"/>
      <c r="DZ380" s="125"/>
      <c r="EA380" s="273"/>
      <c r="EB380" s="273"/>
      <c r="EC380" s="273"/>
      <c r="ED380" s="273"/>
      <c r="EE380" s="273"/>
      <c r="EF380" s="273"/>
      <c r="EG380" s="273"/>
      <c r="EH380" s="273"/>
      <c r="EI380" s="273"/>
      <c r="EJ380" s="273"/>
      <c r="EK380" s="273"/>
      <c r="EL380" s="273"/>
      <c r="EM380" s="273"/>
      <c r="EN380" s="273"/>
      <c r="EO380" s="273"/>
      <c r="EP380" s="273"/>
      <c r="EQ380" s="273"/>
      <c r="ER380" s="273"/>
      <c r="ES380" s="273"/>
      <c r="ET380" s="273"/>
      <c r="EU380" s="273"/>
      <c r="EV380" s="273"/>
      <c r="EW380" s="273"/>
      <c r="EX380" s="273"/>
      <c r="EY380" s="273"/>
      <c r="EZ380" s="273"/>
    </row>
    <row r="381" spans="1:156" ht="18.75">
      <c r="D381" s="75"/>
      <c r="Q381"/>
      <c r="R381" s="30"/>
      <c r="S381" t="e">
        <f>VLOOKUP(BD_Soumission!$C381,Tableau12[],3,FALSE)</f>
        <v>#N/A</v>
      </c>
      <c r="T381" s="75"/>
      <c r="Z381" s="264"/>
      <c r="AB381" s="75"/>
      <c r="AH381" s="125"/>
      <c r="AJ381" s="75"/>
      <c r="AP381" s="125"/>
      <c r="AR381" s="75"/>
      <c r="AX381" s="125"/>
      <c r="AZ381" s="75"/>
      <c r="BF381" s="125"/>
      <c r="BH381" s="75"/>
      <c r="BN381" s="125"/>
      <c r="BP381" s="75"/>
      <c r="BV381" s="125"/>
      <c r="BX381" s="75"/>
      <c r="CD381" s="125"/>
      <c r="CF381" s="75"/>
      <c r="CL381" s="125"/>
      <c r="CM381" s="122" t="str">
        <f>IF(BD_Soumission!$CH381&gt;0,BD_Soumission!$CH381*BD_Soumission!$CK381*BD_Soumission!$CL381,IF(BD_Soumission!$CG381&gt;0,BD_Soumission!$CK381*BD_Soumission!$CL381,""))</f>
        <v/>
      </c>
      <c r="CN381" s="75"/>
      <c r="CT381" s="125"/>
      <c r="CU381" s="122">
        <f>IF(BD_Soumission!$CO381&gt;0,IF(BD_Soumission!$CP381&gt;0,BD_Soumission!$CS381*BD_Soumission!$CP381*BD_Soumission!$CT381,BD_Soumission!$CS381*BD_Soumission!$CT381),0)</f>
        <v>0</v>
      </c>
      <c r="CV381" s="75"/>
      <c r="DB381" s="125"/>
      <c r="DC381" s="122" t="str">
        <f>IF(BD_Soumission!$CX381&gt;0,BD_Soumission!$CX381*BD_Soumission!$DA381*BD_Soumission!$DB381,IF(BD_Soumission!$CW381&gt;0,BD_Soumission!$DA381*BD_Soumission!$DB381,""))</f>
        <v/>
      </c>
      <c r="DD381" s="75"/>
      <c r="DJ381" s="125"/>
      <c r="DK381" s="122" t="str">
        <f>IF(BD_Soumission!$DF381&gt;0,BD_Soumission!$DF381*BD_Soumission!$DI381*BD_Soumission!$DJ381,IF(BD_Soumission!$DE381&gt;0,BD_Soumission!$DI381*BD_Soumission!$DJ381,""))</f>
        <v/>
      </c>
      <c r="DL381" s="75"/>
      <c r="DR381" s="125"/>
      <c r="DS381" s="122" t="str">
        <f>IF(BD_Soumission!$DN381&gt;0,BD_Soumission!$DN381*BD_Soumission!$DQ381*BD_Soumission!$DR381,IF(BD_Soumission!$DM381&gt;0,BD_Soumission!$DQ381*BD_Soumission!$DR381,""))</f>
        <v/>
      </c>
      <c r="DT381" s="75"/>
      <c r="DZ381" s="125"/>
    </row>
    <row r="382" spans="1:156" ht="18.75">
      <c r="A382" s="273"/>
      <c r="B382" s="273"/>
      <c r="C382" s="273"/>
      <c r="D382" s="285"/>
      <c r="E382" s="273"/>
      <c r="F382" s="273"/>
      <c r="G382" s="273"/>
      <c r="H382" s="273"/>
      <c r="I382" s="273"/>
      <c r="J382" s="273"/>
      <c r="K382" s="273"/>
      <c r="L382" s="273"/>
      <c r="M382" s="273"/>
      <c r="N382" s="273"/>
      <c r="O382" s="273"/>
      <c r="P382" s="273"/>
      <c r="Q382" s="273"/>
      <c r="R382" s="286"/>
      <c r="S382" s="273" t="e">
        <f>VLOOKUP(BD_Soumission!$C382,Tableau12[],3,FALSE)</f>
        <v>#N/A</v>
      </c>
      <c r="T382" s="285"/>
      <c r="U382" s="273"/>
      <c r="V382" s="273"/>
      <c r="W382" s="273"/>
      <c r="X382" s="273"/>
      <c r="Y382" s="273"/>
      <c r="Z382" s="264"/>
      <c r="AA382" s="273"/>
      <c r="AB382" s="285"/>
      <c r="AC382" s="273"/>
      <c r="AD382" s="273"/>
      <c r="AE382" s="273"/>
      <c r="AF382" s="273"/>
      <c r="AG382" s="273"/>
      <c r="AH382" s="125"/>
      <c r="AI382" s="273"/>
      <c r="AJ382" s="285"/>
      <c r="AK382" s="273"/>
      <c r="AL382" s="273"/>
      <c r="AM382" s="273"/>
      <c r="AN382" s="273"/>
      <c r="AO382" s="273"/>
      <c r="AP382" s="125"/>
      <c r="AQ382" s="273"/>
      <c r="AR382" s="285"/>
      <c r="AS382" s="273"/>
      <c r="AT382" s="273"/>
      <c r="AU382" s="273"/>
      <c r="AV382" s="273"/>
      <c r="AW382" s="273"/>
      <c r="AX382" s="125"/>
      <c r="AY382" s="273"/>
      <c r="AZ382" s="285"/>
      <c r="BA382" s="273"/>
      <c r="BB382" s="273"/>
      <c r="BC382" s="273"/>
      <c r="BD382" s="273"/>
      <c r="BE382" s="273"/>
      <c r="BF382" s="125"/>
      <c r="BG382" s="273"/>
      <c r="BH382" s="285"/>
      <c r="BI382" s="273"/>
      <c r="BJ382" s="273"/>
      <c r="BK382" s="273"/>
      <c r="BL382" s="273"/>
      <c r="BM382" s="273"/>
      <c r="BN382" s="125"/>
      <c r="BO382" s="273"/>
      <c r="BP382" s="285"/>
      <c r="BQ382" s="273"/>
      <c r="BR382" s="273"/>
      <c r="BS382" s="273"/>
      <c r="BT382" s="273"/>
      <c r="BU382" s="273"/>
      <c r="BV382" s="125"/>
      <c r="BW382" s="273"/>
      <c r="BX382" s="285"/>
      <c r="BY382" s="273"/>
      <c r="BZ382" s="273"/>
      <c r="CA382" s="273"/>
      <c r="CB382" s="273"/>
      <c r="CC382" s="273"/>
      <c r="CD382" s="125"/>
      <c r="CE382" s="273"/>
      <c r="CF382" s="285"/>
      <c r="CG382" s="273"/>
      <c r="CH382" s="273"/>
      <c r="CI382" s="273"/>
      <c r="CJ382" s="273"/>
      <c r="CK382" s="273"/>
      <c r="CL382" s="125"/>
      <c r="CM382" s="290" t="str">
        <f>IF(BD_Soumission!$CH382&gt;0,BD_Soumission!$CH382*BD_Soumission!$CK382*BD_Soumission!$CL382,IF(BD_Soumission!$CG382&gt;0,BD_Soumission!$CK382*BD_Soumission!$CL382,""))</f>
        <v/>
      </c>
      <c r="CN382" s="285"/>
      <c r="CO382" s="273"/>
      <c r="CP382" s="273"/>
      <c r="CQ382" s="273"/>
      <c r="CR382" s="273"/>
      <c r="CS382" s="273"/>
      <c r="CT382" s="125"/>
      <c r="CU382" s="290">
        <f>IF(BD_Soumission!$CO382&gt;0,IF(BD_Soumission!$CP382&gt;0,BD_Soumission!$CS382*BD_Soumission!$CP382*BD_Soumission!$CT382,BD_Soumission!$CS382*BD_Soumission!$CT382),0)</f>
        <v>0</v>
      </c>
      <c r="CV382" s="285"/>
      <c r="CW382" s="273"/>
      <c r="CX382" s="273"/>
      <c r="CY382" s="273"/>
      <c r="CZ382" s="273"/>
      <c r="DA382" s="273"/>
      <c r="DB382" s="125"/>
      <c r="DC382" s="290" t="str">
        <f>IF(BD_Soumission!$CX382&gt;0,BD_Soumission!$CX382*BD_Soumission!$DA382*BD_Soumission!$DB382,IF(BD_Soumission!$CW382&gt;0,BD_Soumission!$DA382*BD_Soumission!$DB382,""))</f>
        <v/>
      </c>
      <c r="DD382" s="285"/>
      <c r="DE382" s="273"/>
      <c r="DF382" s="273"/>
      <c r="DG382" s="273"/>
      <c r="DH382" s="273"/>
      <c r="DI382" s="273"/>
      <c r="DJ382" s="125"/>
      <c r="DK382" s="290" t="str">
        <f>IF(BD_Soumission!$DF382&gt;0,BD_Soumission!$DF382*BD_Soumission!$DI382*BD_Soumission!$DJ382,IF(BD_Soumission!$DE382&gt;0,BD_Soumission!$DI382*BD_Soumission!$DJ382,""))</f>
        <v/>
      </c>
      <c r="DL382" s="285"/>
      <c r="DM382" s="273"/>
      <c r="DN382" s="273"/>
      <c r="DO382" s="273"/>
      <c r="DP382" s="273"/>
      <c r="DQ382" s="273"/>
      <c r="DR382" s="125"/>
      <c r="DS382" s="273"/>
      <c r="DT382" s="285"/>
      <c r="DU382" s="273"/>
      <c r="DV382" s="273"/>
      <c r="DW382" s="273"/>
      <c r="DX382" s="273"/>
      <c r="DY382" s="273"/>
      <c r="DZ382" s="125"/>
      <c r="EA382" s="273"/>
      <c r="EB382" s="273"/>
      <c r="EC382" s="273"/>
      <c r="ED382" s="273"/>
      <c r="EE382" s="273"/>
      <c r="EF382" s="273"/>
      <c r="EG382" s="273"/>
      <c r="EH382" s="273"/>
      <c r="EI382" s="273"/>
      <c r="EJ382" s="273"/>
      <c r="EK382" s="273"/>
      <c r="EL382" s="273"/>
      <c r="EM382" s="273"/>
      <c r="EN382" s="273"/>
      <c r="EO382" s="273"/>
      <c r="EP382" s="273"/>
      <c r="EQ382" s="273"/>
      <c r="ER382" s="273"/>
      <c r="ES382" s="273"/>
      <c r="ET382" s="273"/>
      <c r="EU382" s="273"/>
      <c r="EV382" s="273"/>
      <c r="EW382" s="273"/>
      <c r="EX382" s="273"/>
      <c r="EY382" s="273"/>
      <c r="EZ382" s="273"/>
    </row>
    <row r="383" spans="1:156" ht="18.75">
      <c r="D383" s="75"/>
      <c r="Q383"/>
      <c r="R383" s="30"/>
      <c r="S383" t="e">
        <f>VLOOKUP(BD_Soumission!$C383,Tableau12[],3,FALSE)</f>
        <v>#N/A</v>
      </c>
      <c r="T383" s="75"/>
      <c r="Z383" s="264"/>
      <c r="AB383" s="75"/>
      <c r="AH383" s="125"/>
      <c r="AJ383" s="75"/>
      <c r="AP383" s="125"/>
      <c r="AR383" s="75"/>
      <c r="AX383" s="125"/>
      <c r="AZ383" s="75"/>
      <c r="BF383" s="125"/>
      <c r="BH383" s="75"/>
      <c r="BN383" s="125"/>
      <c r="BP383" s="75"/>
      <c r="BV383" s="125"/>
      <c r="BX383" s="75"/>
      <c r="CD383" s="125"/>
      <c r="CF383" s="75"/>
      <c r="CL383" s="125"/>
      <c r="CM383" s="122" t="str">
        <f>IF(BD_Soumission!$CH383&gt;0,BD_Soumission!$CH383*BD_Soumission!$CK383*BD_Soumission!$CL383,IF(BD_Soumission!$CG383&gt;0,BD_Soumission!$CK383*BD_Soumission!$CL383,""))</f>
        <v/>
      </c>
      <c r="CN383" s="75"/>
      <c r="CT383" s="125"/>
      <c r="CU383" s="122">
        <f>IF(BD_Soumission!$CO383&gt;0,IF(BD_Soumission!$CP383&gt;0,BD_Soumission!$CS383*BD_Soumission!$CP383*BD_Soumission!$CT383,BD_Soumission!$CS383*BD_Soumission!$CT383),0)</f>
        <v>0</v>
      </c>
      <c r="CV383" s="75"/>
      <c r="DB383" s="125"/>
      <c r="DC383" s="122" t="str">
        <f>IF(BD_Soumission!$CX383&gt;0,BD_Soumission!$CX383*BD_Soumission!$DA383*BD_Soumission!$DB383,IF(BD_Soumission!$CW383&gt;0,BD_Soumission!$DA383*BD_Soumission!$DB383,""))</f>
        <v/>
      </c>
      <c r="DD383" s="75"/>
      <c r="DJ383" s="125"/>
      <c r="DK383" s="122" t="str">
        <f>IF(BD_Soumission!$DF383&gt;0,BD_Soumission!$DF383*BD_Soumission!$DI383*BD_Soumission!$DJ383,IF(BD_Soumission!$DE383&gt;0,BD_Soumission!$DI383*BD_Soumission!$DJ383,""))</f>
        <v/>
      </c>
      <c r="DL383" s="75"/>
      <c r="DR383" s="125"/>
      <c r="DT383" s="75"/>
      <c r="DZ383" s="125"/>
    </row>
    <row r="384" spans="1:156" ht="18.75">
      <c r="A384" s="273"/>
      <c r="B384" s="273"/>
      <c r="C384" s="273"/>
      <c r="D384" s="285"/>
      <c r="E384" s="273"/>
      <c r="F384" s="273"/>
      <c r="G384" s="273"/>
      <c r="H384" s="273"/>
      <c r="I384" s="273"/>
      <c r="J384" s="273"/>
      <c r="K384" s="273"/>
      <c r="L384" s="273"/>
      <c r="M384" s="273"/>
      <c r="N384" s="273"/>
      <c r="O384" s="273"/>
      <c r="P384" s="273"/>
      <c r="Q384" s="273"/>
      <c r="R384" s="286"/>
      <c r="S384" s="273" t="e">
        <f>VLOOKUP(BD_Soumission!$C384,Tableau12[],3,FALSE)</f>
        <v>#N/A</v>
      </c>
      <c r="T384" s="285"/>
      <c r="U384" s="273"/>
      <c r="V384" s="273"/>
      <c r="W384" s="273"/>
      <c r="X384" s="273"/>
      <c r="Y384" s="273"/>
      <c r="Z384" s="264"/>
      <c r="AA384" s="273"/>
      <c r="AB384" s="285"/>
      <c r="AC384" s="273"/>
      <c r="AD384" s="273"/>
      <c r="AE384" s="273"/>
      <c r="AF384" s="273"/>
      <c r="AG384" s="273"/>
      <c r="AH384" s="125"/>
      <c r="AI384" s="273"/>
      <c r="AJ384" s="285"/>
      <c r="AK384" s="273"/>
      <c r="AL384" s="273"/>
      <c r="AM384" s="273"/>
      <c r="AN384" s="273"/>
      <c r="AO384" s="273"/>
      <c r="AP384" s="125"/>
      <c r="AQ384" s="273"/>
      <c r="AR384" s="285"/>
      <c r="AS384" s="273"/>
      <c r="AT384" s="273"/>
      <c r="AU384" s="273"/>
      <c r="AV384" s="273"/>
      <c r="AW384" s="273"/>
      <c r="AX384" s="125"/>
      <c r="AY384" s="273"/>
      <c r="AZ384" s="285"/>
      <c r="BA384" s="273"/>
      <c r="BB384" s="273"/>
      <c r="BC384" s="273"/>
      <c r="BD384" s="273"/>
      <c r="BE384" s="273"/>
      <c r="BF384" s="125"/>
      <c r="BG384" s="273"/>
      <c r="BH384" s="285"/>
      <c r="BI384" s="273"/>
      <c r="BJ384" s="273"/>
      <c r="BK384" s="273"/>
      <c r="BL384" s="273"/>
      <c r="BM384" s="273"/>
      <c r="BN384" s="125"/>
      <c r="BO384" s="273"/>
      <c r="BP384" s="285"/>
      <c r="BQ384" s="273"/>
      <c r="BR384" s="273"/>
      <c r="BS384" s="273"/>
      <c r="BT384" s="273"/>
      <c r="BU384" s="273"/>
      <c r="BV384" s="125"/>
      <c r="BW384" s="273"/>
      <c r="BX384" s="285"/>
      <c r="BY384" s="273"/>
      <c r="BZ384" s="273"/>
      <c r="CA384" s="273"/>
      <c r="CB384" s="273"/>
      <c r="CC384" s="273"/>
      <c r="CD384" s="125"/>
      <c r="CE384" s="273"/>
      <c r="CF384" s="285"/>
      <c r="CG384" s="273"/>
      <c r="CH384" s="273"/>
      <c r="CI384" s="273"/>
      <c r="CJ384" s="273"/>
      <c r="CK384" s="273"/>
      <c r="CL384" s="125"/>
      <c r="CM384" s="290" t="str">
        <f>IF(BD_Soumission!$CH384&gt;0,BD_Soumission!$CH384*BD_Soumission!$CK384*BD_Soumission!$CL384,IF(BD_Soumission!$CG384&gt;0,BD_Soumission!$CK384*BD_Soumission!$CL384,""))</f>
        <v/>
      </c>
      <c r="CN384" s="285"/>
      <c r="CO384" s="273"/>
      <c r="CP384" s="273"/>
      <c r="CQ384" s="273"/>
      <c r="CR384" s="273"/>
      <c r="CS384" s="273"/>
      <c r="CT384" s="125"/>
      <c r="CU384" s="290">
        <f>IF(BD_Soumission!$CO384&gt;0,IF(BD_Soumission!$CP384&gt;0,BD_Soumission!$CS384*BD_Soumission!$CP384*BD_Soumission!$CT384,BD_Soumission!$CS384*BD_Soumission!$CT384),0)</f>
        <v>0</v>
      </c>
      <c r="CV384" s="285"/>
      <c r="CW384" s="273"/>
      <c r="CX384" s="273"/>
      <c r="CY384" s="273"/>
      <c r="CZ384" s="273"/>
      <c r="DA384" s="273"/>
      <c r="DB384" s="125"/>
      <c r="DC384" s="290" t="str">
        <f>IF(BD_Soumission!$CX384&gt;0,BD_Soumission!$CX384*BD_Soumission!$DA384*BD_Soumission!$DB384,IF(BD_Soumission!$CW384&gt;0,BD_Soumission!$DA384*BD_Soumission!$DB384,""))</f>
        <v/>
      </c>
      <c r="DD384" s="285"/>
      <c r="DE384" s="273"/>
      <c r="DF384" s="273"/>
      <c r="DG384" s="273"/>
      <c r="DH384" s="273"/>
      <c r="DI384" s="273"/>
      <c r="DJ384" s="125"/>
      <c r="DK384" s="290" t="str">
        <f>IF(BD_Soumission!$DF384&gt;0,BD_Soumission!$DF384*BD_Soumission!$DI384*BD_Soumission!$DJ384,IF(BD_Soumission!$DE384&gt;0,BD_Soumission!$DI384*BD_Soumission!$DJ384,""))</f>
        <v/>
      </c>
      <c r="DL384" s="285"/>
      <c r="DM384" s="273"/>
      <c r="DN384" s="273"/>
      <c r="DO384" s="273"/>
      <c r="DP384" s="273"/>
      <c r="DQ384" s="273"/>
      <c r="DR384" s="125"/>
      <c r="DS384" s="273"/>
      <c r="DT384" s="285"/>
      <c r="DU384" s="273"/>
      <c r="DV384" s="273"/>
      <c r="DW384" s="273"/>
      <c r="DX384" s="273"/>
      <c r="DY384" s="273"/>
      <c r="DZ384" s="125"/>
      <c r="EA384" s="273"/>
      <c r="EB384" s="273"/>
      <c r="EC384" s="273"/>
      <c r="ED384" s="273"/>
      <c r="EE384" s="273"/>
      <c r="EF384" s="273"/>
      <c r="EG384" s="273"/>
      <c r="EH384" s="273"/>
      <c r="EI384" s="273"/>
      <c r="EJ384" s="273"/>
      <c r="EK384" s="273"/>
      <c r="EL384" s="273"/>
      <c r="EM384" s="273"/>
      <c r="EN384" s="273"/>
      <c r="EO384" s="273"/>
      <c r="EP384" s="273"/>
      <c r="EQ384" s="273"/>
      <c r="ER384" s="273"/>
      <c r="ES384" s="273"/>
      <c r="ET384" s="273"/>
      <c r="EU384" s="273"/>
      <c r="EV384" s="273"/>
      <c r="EW384" s="273"/>
      <c r="EX384" s="273"/>
      <c r="EY384" s="273"/>
      <c r="EZ384" s="273"/>
    </row>
    <row r="385" spans="1:156" ht="18.75">
      <c r="D385" s="75"/>
      <c r="Q385"/>
      <c r="R385" s="30"/>
      <c r="S385" t="e">
        <f>VLOOKUP(BD_Soumission!$C385,Tableau12[],3,FALSE)</f>
        <v>#N/A</v>
      </c>
      <c r="T385" s="75"/>
      <c r="Z385" s="264"/>
      <c r="AB385" s="75"/>
      <c r="AH385" s="125"/>
      <c r="AJ385" s="75"/>
      <c r="AP385" s="125"/>
      <c r="AR385" s="75"/>
      <c r="AX385" s="125"/>
      <c r="AZ385" s="75"/>
      <c r="BF385" s="125"/>
      <c r="BH385" s="75"/>
      <c r="BN385" s="125"/>
      <c r="BP385" s="75"/>
      <c r="BV385" s="125"/>
      <c r="BX385" s="75"/>
      <c r="CD385" s="125"/>
      <c r="CF385" s="75"/>
      <c r="CL385" s="125"/>
      <c r="CM385" s="122" t="str">
        <f>IF(BD_Soumission!$CH385&gt;0,BD_Soumission!$CH385*BD_Soumission!$CK385*BD_Soumission!$CL385,IF(BD_Soumission!$CG385&gt;0,BD_Soumission!$CK385*BD_Soumission!$CL385,""))</f>
        <v/>
      </c>
      <c r="CN385" s="75"/>
      <c r="CT385" s="125"/>
      <c r="CU385" s="122">
        <f>IF(BD_Soumission!$CO385&gt;0,IF(BD_Soumission!$CP385&gt;0,BD_Soumission!$CS385*BD_Soumission!$CP385*BD_Soumission!$CT385,BD_Soumission!$CS385*BD_Soumission!$CT385),0)</f>
        <v>0</v>
      </c>
      <c r="CV385" s="75"/>
      <c r="DB385" s="125"/>
      <c r="DC385" s="122" t="str">
        <f>IF(BD_Soumission!$CX385&gt;0,BD_Soumission!$CX385*BD_Soumission!$DA385*BD_Soumission!$DB385,IF(BD_Soumission!$CW385&gt;0,BD_Soumission!$DA385*BD_Soumission!$DB385,""))</f>
        <v/>
      </c>
      <c r="DD385" s="75"/>
      <c r="DJ385" s="125"/>
      <c r="DK385" s="122" t="str">
        <f>IF(BD_Soumission!$DF385&gt;0,BD_Soumission!$DF385*BD_Soumission!$DI385*BD_Soumission!$DJ385,IF(BD_Soumission!$DE385&gt;0,BD_Soumission!$DI385*BD_Soumission!$DJ385,""))</f>
        <v/>
      </c>
      <c r="DL385" s="75"/>
      <c r="DR385" s="125"/>
      <c r="DT385" s="75"/>
      <c r="DZ385" s="125"/>
    </row>
    <row r="386" spans="1:156" ht="18.75">
      <c r="A386" s="273"/>
      <c r="B386" s="273"/>
      <c r="C386" s="273"/>
      <c r="D386" s="285"/>
      <c r="E386" s="273"/>
      <c r="F386" s="273"/>
      <c r="G386" s="273"/>
      <c r="H386" s="273"/>
      <c r="I386" s="273"/>
      <c r="J386" s="273"/>
      <c r="K386" s="273"/>
      <c r="L386" s="273"/>
      <c r="M386" s="273"/>
      <c r="N386" s="273"/>
      <c r="O386" s="273"/>
      <c r="P386" s="273"/>
      <c r="Q386" s="273"/>
      <c r="R386" s="286"/>
      <c r="S386" s="273" t="e">
        <f>VLOOKUP(BD_Soumission!$C386,Tableau12[],3,FALSE)</f>
        <v>#N/A</v>
      </c>
      <c r="T386" s="285"/>
      <c r="U386" s="273"/>
      <c r="V386" s="273"/>
      <c r="W386" s="273"/>
      <c r="X386" s="273"/>
      <c r="Y386" s="273"/>
      <c r="Z386" s="264"/>
      <c r="AA386" s="273"/>
      <c r="AB386" s="285"/>
      <c r="AC386" s="273"/>
      <c r="AD386" s="273"/>
      <c r="AE386" s="273"/>
      <c r="AF386" s="273"/>
      <c r="AG386" s="273"/>
      <c r="AH386" s="125"/>
      <c r="AI386" s="273"/>
      <c r="AJ386" s="285"/>
      <c r="AK386" s="273"/>
      <c r="AL386" s="273"/>
      <c r="AM386" s="273"/>
      <c r="AN386" s="273"/>
      <c r="AO386" s="273"/>
      <c r="AP386" s="125"/>
      <c r="AQ386" s="273"/>
      <c r="AR386" s="285"/>
      <c r="AS386" s="273"/>
      <c r="AT386" s="273"/>
      <c r="AU386" s="273"/>
      <c r="AV386" s="273"/>
      <c r="AW386" s="273"/>
      <c r="AX386" s="125"/>
      <c r="AY386" s="273"/>
      <c r="AZ386" s="285"/>
      <c r="BA386" s="273"/>
      <c r="BB386" s="273"/>
      <c r="BC386" s="273"/>
      <c r="BD386" s="273"/>
      <c r="BE386" s="273"/>
      <c r="BF386" s="125"/>
      <c r="BG386" s="273"/>
      <c r="BH386" s="285"/>
      <c r="BI386" s="273"/>
      <c r="BJ386" s="273"/>
      <c r="BK386" s="273"/>
      <c r="BL386" s="273"/>
      <c r="BM386" s="273"/>
      <c r="BN386" s="125"/>
      <c r="BO386" s="273"/>
      <c r="BP386" s="285"/>
      <c r="BQ386" s="273"/>
      <c r="BR386" s="273"/>
      <c r="BS386" s="273"/>
      <c r="BT386" s="273"/>
      <c r="BU386" s="273"/>
      <c r="BV386" s="125"/>
      <c r="BW386" s="273"/>
      <c r="BX386" s="285"/>
      <c r="BY386" s="273"/>
      <c r="BZ386" s="273"/>
      <c r="CA386" s="273"/>
      <c r="CB386" s="273"/>
      <c r="CC386" s="273"/>
      <c r="CD386" s="125"/>
      <c r="CE386" s="273"/>
      <c r="CF386" s="285"/>
      <c r="CG386" s="273"/>
      <c r="CH386" s="273"/>
      <c r="CI386" s="273"/>
      <c r="CJ386" s="273"/>
      <c r="CK386" s="273"/>
      <c r="CL386" s="125"/>
      <c r="CM386" s="290" t="str">
        <f>IF(BD_Soumission!$CH386&gt;0,BD_Soumission!$CH386*BD_Soumission!$CK386*BD_Soumission!$CL386,IF(BD_Soumission!$CG386&gt;0,BD_Soumission!$CK386*BD_Soumission!$CL386,""))</f>
        <v/>
      </c>
      <c r="CN386" s="285"/>
      <c r="CO386" s="273"/>
      <c r="CP386" s="273"/>
      <c r="CQ386" s="273"/>
      <c r="CR386" s="273"/>
      <c r="CS386" s="273"/>
      <c r="CT386" s="125"/>
      <c r="CU386" s="290">
        <f>IF(BD_Soumission!$CO386&gt;0,IF(BD_Soumission!$CP386&gt;0,BD_Soumission!$CS386*BD_Soumission!$CP386*BD_Soumission!$CT386,BD_Soumission!$CS386*BD_Soumission!$CT386),0)</f>
        <v>0</v>
      </c>
      <c r="CV386" s="285"/>
      <c r="CW386" s="273"/>
      <c r="CX386" s="273"/>
      <c r="CY386" s="273"/>
      <c r="CZ386" s="273"/>
      <c r="DA386" s="273"/>
      <c r="DB386" s="125"/>
      <c r="DC386" s="290" t="str">
        <f>IF(BD_Soumission!$CX386&gt;0,BD_Soumission!$CX386*BD_Soumission!$DA386*BD_Soumission!$DB386,IF(BD_Soumission!$CW386&gt;0,BD_Soumission!$DA386*BD_Soumission!$DB386,""))</f>
        <v/>
      </c>
      <c r="DD386" s="285"/>
      <c r="DE386" s="273"/>
      <c r="DF386" s="273"/>
      <c r="DG386" s="273"/>
      <c r="DH386" s="273"/>
      <c r="DI386" s="273"/>
      <c r="DJ386" s="125"/>
      <c r="DK386" s="290" t="str">
        <f>IF(BD_Soumission!$DF386&gt;0,BD_Soumission!$DF386*BD_Soumission!$DI386*BD_Soumission!$DJ386,IF(BD_Soumission!$DE386&gt;0,BD_Soumission!$DI386*BD_Soumission!$DJ386,""))</f>
        <v/>
      </c>
      <c r="DL386" s="285"/>
      <c r="DM386" s="273"/>
      <c r="DN386" s="273"/>
      <c r="DO386" s="273"/>
      <c r="DP386" s="273"/>
      <c r="DQ386" s="273"/>
      <c r="DR386" s="125"/>
      <c r="DS386" s="273"/>
      <c r="DT386" s="285"/>
      <c r="DU386" s="273"/>
      <c r="DV386" s="273"/>
      <c r="DW386" s="273"/>
      <c r="DX386" s="273"/>
      <c r="DY386" s="273"/>
      <c r="DZ386" s="125"/>
      <c r="EA386" s="273"/>
      <c r="EB386" s="273"/>
      <c r="EC386" s="273"/>
      <c r="ED386" s="273"/>
      <c r="EE386" s="273"/>
      <c r="EF386" s="273"/>
      <c r="EG386" s="273"/>
      <c r="EH386" s="273"/>
      <c r="EI386" s="273"/>
      <c r="EJ386" s="273"/>
      <c r="EK386" s="273"/>
      <c r="EL386" s="273"/>
      <c r="EM386" s="273"/>
      <c r="EN386" s="273"/>
      <c r="EO386" s="273"/>
      <c r="EP386" s="273"/>
      <c r="EQ386" s="273"/>
      <c r="ER386" s="273"/>
      <c r="ES386" s="273"/>
      <c r="ET386" s="273"/>
      <c r="EU386" s="273"/>
      <c r="EV386" s="273"/>
      <c r="EW386" s="273"/>
      <c r="EX386" s="273"/>
      <c r="EY386" s="273"/>
      <c r="EZ386" s="273"/>
    </row>
    <row r="387" spans="1:156" ht="18.75">
      <c r="D387" s="75"/>
      <c r="Q387"/>
      <c r="R387" s="30"/>
      <c r="S387" t="e">
        <f>VLOOKUP(BD_Soumission!$C387,Tableau12[],3,FALSE)</f>
        <v>#N/A</v>
      </c>
      <c r="T387" s="75"/>
      <c r="Z387" s="264"/>
      <c r="AB387" s="75"/>
      <c r="AH387" s="125"/>
      <c r="AJ387" s="75"/>
      <c r="AP387" s="125"/>
      <c r="AR387" s="75"/>
      <c r="AX387" s="125"/>
      <c r="AZ387" s="75"/>
      <c r="BF387" s="125"/>
      <c r="BH387" s="75"/>
      <c r="BN387" s="125"/>
      <c r="BP387" s="75"/>
      <c r="BV387" s="125"/>
      <c r="BX387" s="75"/>
      <c r="CD387" s="125"/>
      <c r="CF387" s="75"/>
      <c r="CL387" s="125"/>
      <c r="CM387" s="122" t="str">
        <f>IF(BD_Soumission!$CH387&gt;0,BD_Soumission!$CH387*BD_Soumission!$CK387*BD_Soumission!$CL387,IF(BD_Soumission!$CG387&gt;0,BD_Soumission!$CK387*BD_Soumission!$CL387,""))</f>
        <v/>
      </c>
      <c r="CN387" s="75"/>
      <c r="CT387" s="125"/>
      <c r="CU387" s="122">
        <f>IF(BD_Soumission!$CO387&gt;0,IF(BD_Soumission!$CP387&gt;0,BD_Soumission!$CS387*BD_Soumission!$CP387*BD_Soumission!$CT387,BD_Soumission!$CS387*BD_Soumission!$CT387),0)</f>
        <v>0</v>
      </c>
      <c r="CV387" s="75"/>
      <c r="DB387" s="125"/>
      <c r="DC387" s="122" t="str">
        <f>IF(BD_Soumission!$CX387&gt;0,BD_Soumission!$CX387*BD_Soumission!$DA387*BD_Soumission!$DB387,IF(BD_Soumission!$CW387&gt;0,BD_Soumission!$DA387*BD_Soumission!$DB387,""))</f>
        <v/>
      </c>
      <c r="DD387" s="75"/>
      <c r="DJ387" s="125"/>
      <c r="DK387" s="122" t="str">
        <f>IF(BD_Soumission!$DF387&gt;0,BD_Soumission!$DF387*BD_Soumission!$DI387*BD_Soumission!$DJ387,IF(BD_Soumission!$DE387&gt;0,BD_Soumission!$DI387*BD_Soumission!$DJ387,""))</f>
        <v/>
      </c>
      <c r="DL387" s="75"/>
      <c r="DR387" s="125"/>
      <c r="DT387" s="75"/>
      <c r="DZ387" s="125"/>
    </row>
    <row r="388" spans="1:156" ht="18.75">
      <c r="A388" s="273"/>
      <c r="B388" s="273"/>
      <c r="C388" s="273"/>
      <c r="D388" s="285"/>
      <c r="E388" s="273"/>
      <c r="F388" s="273"/>
      <c r="G388" s="273"/>
      <c r="H388" s="273"/>
      <c r="I388" s="273"/>
      <c r="J388" s="273"/>
      <c r="K388" s="273"/>
      <c r="L388" s="273"/>
      <c r="M388" s="273"/>
      <c r="N388" s="273"/>
      <c r="O388" s="273"/>
      <c r="P388" s="273"/>
      <c r="Q388" s="273"/>
      <c r="R388" s="286"/>
      <c r="S388" s="273" t="e">
        <f>VLOOKUP(BD_Soumission!$C388,Tableau12[],3,FALSE)</f>
        <v>#N/A</v>
      </c>
      <c r="T388" s="285"/>
      <c r="U388" s="273"/>
      <c r="V388" s="273"/>
      <c r="W388" s="273"/>
      <c r="X388" s="273"/>
      <c r="Y388" s="273"/>
      <c r="Z388" s="264"/>
      <c r="AA388" s="273"/>
      <c r="AB388" s="285"/>
      <c r="AC388" s="273"/>
      <c r="AD388" s="273"/>
      <c r="AE388" s="273"/>
      <c r="AF388" s="273"/>
      <c r="AG388" s="273"/>
      <c r="AH388" s="125"/>
      <c r="AI388" s="273"/>
      <c r="AJ388" s="285"/>
      <c r="AK388" s="273"/>
      <c r="AL388" s="273"/>
      <c r="AM388" s="273"/>
      <c r="AN388" s="273"/>
      <c r="AO388" s="273"/>
      <c r="AP388" s="125"/>
      <c r="AQ388" s="273"/>
      <c r="AR388" s="285"/>
      <c r="AS388" s="273"/>
      <c r="AT388" s="273"/>
      <c r="AU388" s="273"/>
      <c r="AV388" s="273"/>
      <c r="AW388" s="273"/>
      <c r="AX388" s="125"/>
      <c r="AY388" s="273"/>
      <c r="AZ388" s="285"/>
      <c r="BA388" s="273"/>
      <c r="BB388" s="273"/>
      <c r="BC388" s="273"/>
      <c r="BD388" s="273"/>
      <c r="BE388" s="273"/>
      <c r="BF388" s="125"/>
      <c r="BG388" s="273"/>
      <c r="BH388" s="285"/>
      <c r="BI388" s="273"/>
      <c r="BJ388" s="273"/>
      <c r="BK388" s="273"/>
      <c r="BL388" s="273"/>
      <c r="BM388" s="273"/>
      <c r="BN388" s="125"/>
      <c r="BO388" s="273"/>
      <c r="BP388" s="285"/>
      <c r="BQ388" s="273"/>
      <c r="BR388" s="273"/>
      <c r="BS388" s="273"/>
      <c r="BT388" s="273"/>
      <c r="BU388" s="273"/>
      <c r="BV388" s="125"/>
      <c r="BW388" s="273"/>
      <c r="BX388" s="285"/>
      <c r="BY388" s="273"/>
      <c r="BZ388" s="273"/>
      <c r="CA388" s="273"/>
      <c r="CB388" s="273"/>
      <c r="CC388" s="273"/>
      <c r="CD388" s="125"/>
      <c r="CE388" s="273"/>
      <c r="CF388" s="285"/>
      <c r="CG388" s="273"/>
      <c r="CH388" s="273"/>
      <c r="CI388" s="273"/>
      <c r="CJ388" s="273"/>
      <c r="CK388" s="273"/>
      <c r="CL388" s="125"/>
      <c r="CM388" s="290" t="str">
        <f>IF(BD_Soumission!$CH388&gt;0,BD_Soumission!$CH388*BD_Soumission!$CK388*BD_Soumission!$CL388,IF(BD_Soumission!$CG388&gt;0,BD_Soumission!$CK388*BD_Soumission!$CL388,""))</f>
        <v/>
      </c>
      <c r="CN388" s="285"/>
      <c r="CO388" s="273"/>
      <c r="CP388" s="273"/>
      <c r="CQ388" s="273"/>
      <c r="CR388" s="273"/>
      <c r="CS388" s="273"/>
      <c r="CT388" s="125"/>
      <c r="CU388" s="290">
        <f>IF(BD_Soumission!$CO388&gt;0,IF(BD_Soumission!$CP388&gt;0,BD_Soumission!$CS388*BD_Soumission!$CP388*BD_Soumission!$CT388,BD_Soumission!$CS388*BD_Soumission!$CT388),0)</f>
        <v>0</v>
      </c>
      <c r="CV388" s="285"/>
      <c r="CW388" s="273"/>
      <c r="CX388" s="273"/>
      <c r="CY388" s="273"/>
      <c r="CZ388" s="273"/>
      <c r="DA388" s="273"/>
      <c r="DB388" s="125"/>
      <c r="DC388" s="290" t="str">
        <f>IF(BD_Soumission!$CX388&gt;0,BD_Soumission!$CX388*BD_Soumission!$DA388*BD_Soumission!$DB388,IF(BD_Soumission!$CW388&gt;0,BD_Soumission!$DA388*BD_Soumission!$DB388,""))</f>
        <v/>
      </c>
      <c r="DD388" s="285"/>
      <c r="DE388" s="273"/>
      <c r="DF388" s="273"/>
      <c r="DG388" s="273"/>
      <c r="DH388" s="273"/>
      <c r="DI388" s="273"/>
      <c r="DJ388" s="125"/>
      <c r="DK388" s="290" t="str">
        <f>IF(BD_Soumission!$DF388&gt;0,BD_Soumission!$DF388*BD_Soumission!$DI388*BD_Soumission!$DJ388,IF(BD_Soumission!$DE388&gt;0,BD_Soumission!$DI388*BD_Soumission!$DJ388,""))</f>
        <v/>
      </c>
      <c r="DL388" s="285"/>
      <c r="DM388" s="273"/>
      <c r="DN388" s="273"/>
      <c r="DO388" s="273"/>
      <c r="DP388" s="273"/>
      <c r="DQ388" s="273"/>
      <c r="DR388" s="125"/>
      <c r="DS388" s="273"/>
      <c r="DT388" s="285"/>
      <c r="DU388" s="273"/>
      <c r="DV388" s="273"/>
      <c r="DW388" s="273"/>
      <c r="DX388" s="273"/>
      <c r="DY388" s="273"/>
      <c r="DZ388" s="125"/>
      <c r="EA388" s="273"/>
      <c r="EB388" s="273"/>
      <c r="EC388" s="273"/>
      <c r="ED388" s="273"/>
      <c r="EE388" s="273"/>
      <c r="EF388" s="273"/>
      <c r="EG388" s="273"/>
      <c r="EH388" s="273"/>
      <c r="EI388" s="273"/>
      <c r="EJ388" s="273"/>
      <c r="EK388" s="273"/>
      <c r="EL388" s="273"/>
      <c r="EM388" s="273"/>
      <c r="EN388" s="273"/>
      <c r="EO388" s="273"/>
      <c r="EP388" s="273"/>
      <c r="EQ388" s="273"/>
      <c r="ER388" s="273"/>
      <c r="ES388" s="273"/>
      <c r="ET388" s="273"/>
      <c r="EU388" s="273"/>
      <c r="EV388" s="273"/>
      <c r="EW388" s="273"/>
      <c r="EX388" s="273"/>
      <c r="EY388" s="273"/>
      <c r="EZ388" s="273"/>
    </row>
    <row r="389" spans="1:156" ht="18.75">
      <c r="D389" s="75"/>
      <c r="Q389"/>
      <c r="R389" s="30"/>
      <c r="S389" t="e">
        <f>VLOOKUP(BD_Soumission!$C389,Tableau12[],3,FALSE)</f>
        <v>#N/A</v>
      </c>
      <c r="T389" s="75"/>
      <c r="Z389" s="264"/>
      <c r="AB389" s="75"/>
      <c r="AH389" s="125"/>
      <c r="AJ389" s="75"/>
      <c r="AP389" s="125"/>
      <c r="AR389" s="75"/>
      <c r="AX389" s="125"/>
      <c r="AZ389" s="75"/>
      <c r="BF389" s="125"/>
      <c r="BH389" s="75"/>
      <c r="BN389" s="125"/>
      <c r="BP389" s="75"/>
      <c r="BV389" s="125"/>
      <c r="BX389" s="75"/>
      <c r="CD389" s="125"/>
      <c r="CF389" s="75"/>
      <c r="CL389" s="125"/>
      <c r="CM389" s="122" t="str">
        <f>IF(BD_Soumission!$CH389&gt;0,BD_Soumission!$CH389*BD_Soumission!$CK389*BD_Soumission!$CL389,IF(BD_Soumission!$CG389&gt;0,BD_Soumission!$CK389*BD_Soumission!$CL389,""))</f>
        <v/>
      </c>
      <c r="CN389" s="75"/>
      <c r="CT389" s="125"/>
      <c r="CU389" s="122">
        <f>IF(BD_Soumission!$CO389&gt;0,IF(BD_Soumission!$CP389&gt;0,BD_Soumission!$CS389*BD_Soumission!$CP389*BD_Soumission!$CT389,BD_Soumission!$CS389*BD_Soumission!$CT389),0)</f>
        <v>0</v>
      </c>
      <c r="CV389" s="75"/>
      <c r="DB389" s="125"/>
      <c r="DC389" s="122" t="str">
        <f>IF(BD_Soumission!$CX389&gt;0,BD_Soumission!$CX389*BD_Soumission!$DA389*BD_Soumission!$DB389,IF(BD_Soumission!$CW389&gt;0,BD_Soumission!$DA389*BD_Soumission!$DB389,""))</f>
        <v/>
      </c>
      <c r="DD389" s="75"/>
      <c r="DJ389" s="125"/>
      <c r="DK389" s="122" t="str">
        <f>IF(BD_Soumission!$DF389&gt;0,BD_Soumission!$DF389*BD_Soumission!$DI389*BD_Soumission!$DJ389,IF(BD_Soumission!$DE389&gt;0,BD_Soumission!$DI389*BD_Soumission!$DJ389,""))</f>
        <v/>
      </c>
      <c r="DL389" s="75"/>
      <c r="DR389" s="125"/>
      <c r="DT389" s="75"/>
      <c r="DZ389" s="125"/>
    </row>
    <row r="390" spans="1:156" ht="18.75">
      <c r="A390" s="273"/>
      <c r="B390" s="273"/>
      <c r="C390" s="273"/>
      <c r="D390" s="285"/>
      <c r="E390" s="273"/>
      <c r="F390" s="273"/>
      <c r="G390" s="273"/>
      <c r="H390" s="273"/>
      <c r="I390" s="273"/>
      <c r="J390" s="273"/>
      <c r="K390" s="273"/>
      <c r="L390" s="273"/>
      <c r="M390" s="273"/>
      <c r="N390" s="273"/>
      <c r="O390" s="273"/>
      <c r="P390" s="273"/>
      <c r="Q390" s="273"/>
      <c r="R390" s="286"/>
      <c r="S390" s="273" t="e">
        <f>VLOOKUP(BD_Soumission!$C390,Tableau12[],3,FALSE)</f>
        <v>#N/A</v>
      </c>
      <c r="T390" s="285"/>
      <c r="U390" s="273"/>
      <c r="V390" s="273"/>
      <c r="W390" s="273"/>
      <c r="X390" s="273"/>
      <c r="Y390" s="273"/>
      <c r="Z390" s="264"/>
      <c r="AA390" s="273"/>
      <c r="AB390" s="285"/>
      <c r="AC390" s="273"/>
      <c r="AD390" s="273"/>
      <c r="AE390" s="273"/>
      <c r="AF390" s="273"/>
      <c r="AG390" s="273"/>
      <c r="AH390" s="125"/>
      <c r="AI390" s="273"/>
      <c r="AJ390" s="285"/>
      <c r="AK390" s="273"/>
      <c r="AL390" s="273"/>
      <c r="AM390" s="273"/>
      <c r="AN390" s="273"/>
      <c r="AO390" s="273"/>
      <c r="AP390" s="125"/>
      <c r="AQ390" s="273"/>
      <c r="AR390" s="285"/>
      <c r="AS390" s="273"/>
      <c r="AT390" s="273"/>
      <c r="AU390" s="273"/>
      <c r="AV390" s="273"/>
      <c r="AW390" s="273"/>
      <c r="AX390" s="125"/>
      <c r="AY390" s="273"/>
      <c r="AZ390" s="285"/>
      <c r="BA390" s="273"/>
      <c r="BB390" s="273"/>
      <c r="BC390" s="273"/>
      <c r="BD390" s="273"/>
      <c r="BE390" s="273"/>
      <c r="BF390" s="125"/>
      <c r="BG390" s="273"/>
      <c r="BH390" s="285"/>
      <c r="BI390" s="273"/>
      <c r="BJ390" s="273"/>
      <c r="BK390" s="273"/>
      <c r="BL390" s="273"/>
      <c r="BM390" s="273"/>
      <c r="BN390" s="125"/>
      <c r="BO390" s="273"/>
      <c r="BP390" s="285"/>
      <c r="BQ390" s="273"/>
      <c r="BR390" s="273"/>
      <c r="BS390" s="273"/>
      <c r="BT390" s="273"/>
      <c r="BU390" s="273"/>
      <c r="BV390" s="125"/>
      <c r="BW390" s="273"/>
      <c r="BX390" s="285"/>
      <c r="BY390" s="273"/>
      <c r="BZ390" s="273"/>
      <c r="CA390" s="273"/>
      <c r="CB390" s="273"/>
      <c r="CC390" s="273"/>
      <c r="CD390" s="125"/>
      <c r="CE390" s="273"/>
      <c r="CF390" s="285"/>
      <c r="CG390" s="273"/>
      <c r="CH390" s="273"/>
      <c r="CI390" s="273"/>
      <c r="CJ390" s="273"/>
      <c r="CK390" s="273"/>
      <c r="CL390" s="125"/>
      <c r="CM390" s="290" t="str">
        <f>IF(BD_Soumission!$CH390&gt;0,BD_Soumission!$CH390*BD_Soumission!$CK390*BD_Soumission!$CL390,IF(BD_Soumission!$CG390&gt;0,BD_Soumission!$CK390*BD_Soumission!$CL390,""))</f>
        <v/>
      </c>
      <c r="CN390" s="285"/>
      <c r="CO390" s="273"/>
      <c r="CP390" s="273"/>
      <c r="CQ390" s="273"/>
      <c r="CR390" s="273"/>
      <c r="CS390" s="273"/>
      <c r="CT390" s="125"/>
      <c r="CU390" s="290">
        <f>IF(BD_Soumission!$CO390&gt;0,IF(BD_Soumission!$CP390&gt;0,BD_Soumission!$CS390*BD_Soumission!$CP390*BD_Soumission!$CT390,BD_Soumission!$CS390*BD_Soumission!$CT390),0)</f>
        <v>0</v>
      </c>
      <c r="CV390" s="285"/>
      <c r="CW390" s="273"/>
      <c r="CX390" s="273"/>
      <c r="CY390" s="273"/>
      <c r="CZ390" s="273"/>
      <c r="DA390" s="273"/>
      <c r="DB390" s="125"/>
      <c r="DC390" s="290" t="str">
        <f>IF(BD_Soumission!$CX390&gt;0,BD_Soumission!$CX390*BD_Soumission!$DA390*BD_Soumission!$DB390,IF(BD_Soumission!$CW390&gt;0,BD_Soumission!$DA390*BD_Soumission!$DB390,""))</f>
        <v/>
      </c>
      <c r="DD390" s="285"/>
      <c r="DE390" s="273"/>
      <c r="DF390" s="273"/>
      <c r="DG390" s="273"/>
      <c r="DH390" s="273"/>
      <c r="DI390" s="273"/>
      <c r="DJ390" s="125"/>
      <c r="DK390" s="290" t="str">
        <f>IF(BD_Soumission!$DF390&gt;0,BD_Soumission!$DF390*BD_Soumission!$DI390*BD_Soumission!$DJ390,IF(BD_Soumission!$DE390&gt;0,BD_Soumission!$DI390*BD_Soumission!$DJ390,""))</f>
        <v/>
      </c>
      <c r="DL390" s="285"/>
      <c r="DM390" s="273"/>
      <c r="DN390" s="273"/>
      <c r="DO390" s="273"/>
      <c r="DP390" s="273"/>
      <c r="DQ390" s="273"/>
      <c r="DR390" s="125"/>
      <c r="DS390" s="273"/>
      <c r="DT390" s="285"/>
      <c r="DU390" s="273"/>
      <c r="DV390" s="273"/>
      <c r="DW390" s="273"/>
      <c r="DX390" s="273"/>
      <c r="DY390" s="273"/>
      <c r="DZ390" s="125"/>
      <c r="EA390" s="273"/>
      <c r="EB390" s="273"/>
      <c r="EC390" s="273"/>
      <c r="ED390" s="273"/>
      <c r="EE390" s="273"/>
      <c r="EF390" s="273"/>
      <c r="EG390" s="273"/>
      <c r="EH390" s="273"/>
      <c r="EI390" s="273"/>
      <c r="EJ390" s="273"/>
      <c r="EK390" s="273"/>
      <c r="EL390" s="273"/>
      <c r="EM390" s="273"/>
      <c r="EN390" s="273"/>
      <c r="EO390" s="273"/>
      <c r="EP390" s="273"/>
      <c r="EQ390" s="273"/>
      <c r="ER390" s="273"/>
      <c r="ES390" s="273"/>
      <c r="ET390" s="273"/>
      <c r="EU390" s="273"/>
      <c r="EV390" s="273"/>
      <c r="EW390" s="273"/>
      <c r="EX390" s="273"/>
      <c r="EY390" s="273"/>
      <c r="EZ390" s="273"/>
    </row>
    <row r="391" spans="1:156" ht="18.75">
      <c r="D391" s="75"/>
      <c r="Q391"/>
      <c r="R391" s="30"/>
      <c r="S391" t="e">
        <f>VLOOKUP(BD_Soumission!$C391,Tableau12[],3,FALSE)</f>
        <v>#N/A</v>
      </c>
      <c r="T391" s="75"/>
      <c r="Z391" s="264"/>
      <c r="AB391" s="75"/>
      <c r="AH391" s="125"/>
      <c r="AJ391" s="75"/>
      <c r="AP391" s="125"/>
      <c r="AR391" s="75"/>
      <c r="AX391" s="125"/>
      <c r="AZ391" s="75"/>
      <c r="BF391" s="125"/>
      <c r="BH391" s="75"/>
      <c r="BN391" s="125"/>
      <c r="BP391" s="75"/>
      <c r="BV391" s="125"/>
      <c r="BX391" s="75"/>
      <c r="CD391" s="125"/>
      <c r="CF391" s="75"/>
      <c r="CL391" s="125"/>
      <c r="CM391" s="122" t="str">
        <f>IF(BD_Soumission!$CH391&gt;0,BD_Soumission!$CH391*BD_Soumission!$CK391*BD_Soumission!$CL391,IF(BD_Soumission!$CG391&gt;0,BD_Soumission!$CK391*BD_Soumission!$CL391,""))</f>
        <v/>
      </c>
      <c r="CN391" s="75"/>
      <c r="CT391" s="125"/>
      <c r="CU391" s="122">
        <f>IF(BD_Soumission!$CO391&gt;0,IF(BD_Soumission!$CP391&gt;0,BD_Soumission!$CS391*BD_Soumission!$CP391*BD_Soumission!$CT391,BD_Soumission!$CS391*BD_Soumission!$CT391),0)</f>
        <v>0</v>
      </c>
      <c r="CV391" s="75"/>
      <c r="DB391" s="125"/>
      <c r="DC391" s="122" t="str">
        <f>IF(BD_Soumission!$CX391&gt;0,BD_Soumission!$CX391*BD_Soumission!$DA391*BD_Soumission!$DB391,IF(BD_Soumission!$CW391&gt;0,BD_Soumission!$DA391*BD_Soumission!$DB391,""))</f>
        <v/>
      </c>
      <c r="DD391" s="75"/>
      <c r="DJ391" s="125"/>
      <c r="DK391" s="122" t="str">
        <f>IF(BD_Soumission!$DF391&gt;0,BD_Soumission!$DF391*BD_Soumission!$DI391*BD_Soumission!$DJ391,IF(BD_Soumission!$DE391&gt;0,BD_Soumission!$DI391*BD_Soumission!$DJ391,""))</f>
        <v/>
      </c>
      <c r="DL391" s="75"/>
      <c r="DR391" s="125"/>
      <c r="DT391" s="75"/>
      <c r="DZ391" s="125"/>
    </row>
    <row r="392" spans="1:156" ht="18.75">
      <c r="A392" s="273"/>
      <c r="B392" s="273"/>
      <c r="C392" s="273"/>
      <c r="D392" s="285"/>
      <c r="E392" s="273"/>
      <c r="F392" s="273"/>
      <c r="G392" s="273"/>
      <c r="H392" s="273"/>
      <c r="I392" s="273"/>
      <c r="J392" s="273"/>
      <c r="K392" s="273"/>
      <c r="L392" s="273"/>
      <c r="M392" s="273"/>
      <c r="N392" s="273"/>
      <c r="O392" s="273"/>
      <c r="P392" s="273"/>
      <c r="Q392" s="273"/>
      <c r="R392" s="286"/>
      <c r="S392" s="273" t="e">
        <f>VLOOKUP(BD_Soumission!$C392,Tableau12[],3,FALSE)</f>
        <v>#N/A</v>
      </c>
      <c r="T392" s="285"/>
      <c r="U392" s="273"/>
      <c r="V392" s="273"/>
      <c r="W392" s="273"/>
      <c r="X392" s="273"/>
      <c r="Y392" s="273"/>
      <c r="Z392" s="264"/>
      <c r="AA392" s="273"/>
      <c r="AB392" s="285"/>
      <c r="AC392" s="273"/>
      <c r="AD392" s="273"/>
      <c r="AE392" s="273"/>
      <c r="AF392" s="273"/>
      <c r="AG392" s="273"/>
      <c r="AH392" s="125"/>
      <c r="AI392" s="273"/>
      <c r="AJ392" s="285"/>
      <c r="AK392" s="273"/>
      <c r="AL392" s="273"/>
      <c r="AM392" s="273"/>
      <c r="AN392" s="273"/>
      <c r="AO392" s="273"/>
      <c r="AP392" s="125"/>
      <c r="AQ392" s="273"/>
      <c r="AR392" s="285"/>
      <c r="AS392" s="273"/>
      <c r="AT392" s="273"/>
      <c r="AU392" s="273"/>
      <c r="AV392" s="273"/>
      <c r="AW392" s="273"/>
      <c r="AX392" s="125"/>
      <c r="AY392" s="273"/>
      <c r="AZ392" s="285"/>
      <c r="BA392" s="273"/>
      <c r="BB392" s="273"/>
      <c r="BC392" s="273"/>
      <c r="BD392" s="273"/>
      <c r="BE392" s="273"/>
      <c r="BF392" s="125"/>
      <c r="BG392" s="273"/>
      <c r="BH392" s="285"/>
      <c r="BI392" s="273"/>
      <c r="BJ392" s="273"/>
      <c r="BK392" s="273"/>
      <c r="BL392" s="273"/>
      <c r="BM392" s="273"/>
      <c r="BN392" s="125"/>
      <c r="BO392" s="273"/>
      <c r="BP392" s="285"/>
      <c r="BQ392" s="273"/>
      <c r="BR392" s="273"/>
      <c r="BS392" s="273"/>
      <c r="BT392" s="273"/>
      <c r="BU392" s="273"/>
      <c r="BV392" s="125"/>
      <c r="BW392" s="273"/>
      <c r="BX392" s="285"/>
      <c r="BY392" s="273"/>
      <c r="BZ392" s="273"/>
      <c r="CA392" s="273"/>
      <c r="CB392" s="273"/>
      <c r="CC392" s="273"/>
      <c r="CD392" s="125"/>
      <c r="CE392" s="273"/>
      <c r="CF392" s="285"/>
      <c r="CG392" s="273"/>
      <c r="CH392" s="273"/>
      <c r="CI392" s="273"/>
      <c r="CJ392" s="273"/>
      <c r="CK392" s="273"/>
      <c r="CL392" s="125"/>
      <c r="CM392" s="290" t="str">
        <f>IF(BD_Soumission!$CH392&gt;0,BD_Soumission!$CH392*BD_Soumission!$CK392*BD_Soumission!$CL392,IF(BD_Soumission!$CG392&gt;0,BD_Soumission!$CK392*BD_Soumission!$CL392,""))</f>
        <v/>
      </c>
      <c r="CN392" s="285"/>
      <c r="CO392" s="273"/>
      <c r="CP392" s="273"/>
      <c r="CQ392" s="273"/>
      <c r="CR392" s="273"/>
      <c r="CS392" s="273"/>
      <c r="CT392" s="125"/>
      <c r="CU392" s="290">
        <f>IF(BD_Soumission!$CO392&gt;0,IF(BD_Soumission!$CP392&gt;0,BD_Soumission!$CS392*BD_Soumission!$CP392*BD_Soumission!$CT392,BD_Soumission!$CS392*BD_Soumission!$CT392),0)</f>
        <v>0</v>
      </c>
      <c r="CV392" s="285"/>
      <c r="CW392" s="273"/>
      <c r="CX392" s="273"/>
      <c r="CY392" s="273"/>
      <c r="CZ392" s="273"/>
      <c r="DA392" s="273"/>
      <c r="DB392" s="125"/>
      <c r="DC392" s="290" t="str">
        <f>IF(BD_Soumission!$CX392&gt;0,BD_Soumission!$CX392*BD_Soumission!$DA392*BD_Soumission!$DB392,IF(BD_Soumission!$CW392&gt;0,BD_Soumission!$DA392*BD_Soumission!$DB392,""))</f>
        <v/>
      </c>
      <c r="DD392" s="285"/>
      <c r="DE392" s="273"/>
      <c r="DF392" s="273"/>
      <c r="DG392" s="273"/>
      <c r="DH392" s="273"/>
      <c r="DI392" s="273"/>
      <c r="DJ392" s="125"/>
      <c r="DK392" s="290" t="str">
        <f>IF(BD_Soumission!$DF392&gt;0,BD_Soumission!$DF392*BD_Soumission!$DI392*BD_Soumission!$DJ392,IF(BD_Soumission!$DE392&gt;0,BD_Soumission!$DI392*BD_Soumission!$DJ392,""))</f>
        <v/>
      </c>
      <c r="DL392" s="285"/>
      <c r="DM392" s="273"/>
      <c r="DN392" s="273"/>
      <c r="DO392" s="273"/>
      <c r="DP392" s="273"/>
      <c r="DQ392" s="273"/>
      <c r="DR392" s="125"/>
      <c r="DS392" s="273"/>
      <c r="DT392" s="285"/>
      <c r="DU392" s="273"/>
      <c r="DV392" s="273"/>
      <c r="DW392" s="273"/>
      <c r="DX392" s="273"/>
      <c r="DY392" s="273"/>
      <c r="DZ392" s="125"/>
      <c r="EA392" s="273"/>
      <c r="EB392" s="273"/>
      <c r="EC392" s="273"/>
      <c r="ED392" s="273"/>
      <c r="EE392" s="273"/>
      <c r="EF392" s="273"/>
      <c r="EG392" s="273"/>
      <c r="EH392" s="273"/>
      <c r="EI392" s="273"/>
      <c r="EJ392" s="273"/>
      <c r="EK392" s="273"/>
      <c r="EL392" s="273"/>
      <c r="EM392" s="273"/>
      <c r="EN392" s="273"/>
      <c r="EO392" s="273"/>
      <c r="EP392" s="273"/>
      <c r="EQ392" s="273"/>
      <c r="ER392" s="273"/>
      <c r="ES392" s="273"/>
      <c r="ET392" s="273"/>
      <c r="EU392" s="273"/>
      <c r="EV392" s="273"/>
      <c r="EW392" s="273"/>
      <c r="EX392" s="273"/>
      <c r="EY392" s="273"/>
      <c r="EZ392" s="273"/>
    </row>
    <row r="393" spans="1:156" ht="18.75">
      <c r="D393" s="75"/>
      <c r="Q393"/>
      <c r="R393" s="30"/>
      <c r="S393" t="e">
        <f>VLOOKUP(BD_Soumission!$C393,Tableau12[],3,FALSE)</f>
        <v>#N/A</v>
      </c>
      <c r="T393" s="75"/>
      <c r="Z393" s="264"/>
      <c r="AB393" s="75"/>
      <c r="AH393" s="125"/>
      <c r="AJ393" s="75"/>
      <c r="AP393" s="125"/>
      <c r="AR393" s="75"/>
      <c r="AX393" s="125"/>
      <c r="AZ393" s="75"/>
      <c r="BF393" s="125"/>
      <c r="BH393" s="75"/>
      <c r="BN393" s="125"/>
      <c r="BP393" s="75"/>
      <c r="BV393" s="125"/>
      <c r="BX393" s="75"/>
      <c r="CD393" s="125"/>
      <c r="CF393" s="75"/>
      <c r="CL393" s="125"/>
      <c r="CM393" s="122" t="str">
        <f>IF(BD_Soumission!$CH393&gt;0,BD_Soumission!$CH393*BD_Soumission!$CK393*BD_Soumission!$CL393,IF(BD_Soumission!$CG393&gt;0,BD_Soumission!$CK393*BD_Soumission!$CL393,""))</f>
        <v/>
      </c>
      <c r="CN393" s="75"/>
      <c r="CT393" s="125"/>
      <c r="CU393" s="122">
        <f>IF(BD_Soumission!$CO393&gt;0,IF(BD_Soumission!$CP393&gt;0,BD_Soumission!$CS393*BD_Soumission!$CP393*BD_Soumission!$CT393,BD_Soumission!$CS393*BD_Soumission!$CT393),0)</f>
        <v>0</v>
      </c>
      <c r="CV393" s="75"/>
      <c r="DB393" s="125"/>
      <c r="DC393" s="122" t="str">
        <f>IF(BD_Soumission!$CX393&gt;0,BD_Soumission!$CX393*BD_Soumission!$DA393*BD_Soumission!$DB393,IF(BD_Soumission!$CW393&gt;0,BD_Soumission!$DA393*BD_Soumission!$DB393,""))</f>
        <v/>
      </c>
      <c r="DD393" s="75"/>
      <c r="DJ393" s="125"/>
      <c r="DK393" s="122" t="str">
        <f>IF(BD_Soumission!$DF393&gt;0,BD_Soumission!$DF393*BD_Soumission!$DI393*BD_Soumission!$DJ393,IF(BD_Soumission!$DE393&gt;0,BD_Soumission!$DI393*BD_Soumission!$DJ393,""))</f>
        <v/>
      </c>
      <c r="DL393" s="75"/>
      <c r="DR393" s="125"/>
      <c r="DT393" s="75"/>
      <c r="DZ393" s="125"/>
    </row>
    <row r="394" spans="1:156" ht="18.75">
      <c r="A394" s="273"/>
      <c r="B394" s="273"/>
      <c r="C394" s="273"/>
      <c r="D394" s="285"/>
      <c r="E394" s="273"/>
      <c r="F394" s="273"/>
      <c r="G394" s="273"/>
      <c r="H394" s="273"/>
      <c r="I394" s="273"/>
      <c r="J394" s="273"/>
      <c r="K394" s="273"/>
      <c r="L394" s="273"/>
      <c r="M394" s="273"/>
      <c r="N394" s="273"/>
      <c r="O394" s="273"/>
      <c r="P394" s="273"/>
      <c r="Q394" s="273"/>
      <c r="R394" s="286"/>
      <c r="S394" s="273" t="e">
        <f>VLOOKUP(BD_Soumission!$C394,Tableau12[],3,FALSE)</f>
        <v>#N/A</v>
      </c>
      <c r="T394" s="285"/>
      <c r="U394" s="273"/>
      <c r="V394" s="273"/>
      <c r="W394" s="273"/>
      <c r="X394" s="273"/>
      <c r="Y394" s="273"/>
      <c r="Z394" s="264"/>
      <c r="AA394" s="273"/>
      <c r="AB394" s="285"/>
      <c r="AC394" s="273"/>
      <c r="AD394" s="273"/>
      <c r="AE394" s="273"/>
      <c r="AF394" s="273"/>
      <c r="AG394" s="273"/>
      <c r="AH394" s="125"/>
      <c r="AI394" s="273"/>
      <c r="AJ394" s="285"/>
      <c r="AK394" s="273"/>
      <c r="AL394" s="273"/>
      <c r="AM394" s="273"/>
      <c r="AN394" s="273"/>
      <c r="AO394" s="273"/>
      <c r="AP394" s="125"/>
      <c r="AQ394" s="273"/>
      <c r="AR394" s="285"/>
      <c r="AS394" s="273"/>
      <c r="AT394" s="273"/>
      <c r="AU394" s="273"/>
      <c r="AV394" s="273"/>
      <c r="AW394" s="273"/>
      <c r="AX394" s="125"/>
      <c r="AY394" s="273"/>
      <c r="AZ394" s="285"/>
      <c r="BA394" s="273"/>
      <c r="BB394" s="273"/>
      <c r="BC394" s="273"/>
      <c r="BD394" s="273"/>
      <c r="BE394" s="273"/>
      <c r="BF394" s="125"/>
      <c r="BG394" s="273"/>
      <c r="BH394" s="285"/>
      <c r="BI394" s="273"/>
      <c r="BJ394" s="273"/>
      <c r="BK394" s="273"/>
      <c r="BL394" s="273"/>
      <c r="BM394" s="273"/>
      <c r="BN394" s="125"/>
      <c r="BO394" s="273"/>
      <c r="BP394" s="285"/>
      <c r="BQ394" s="273"/>
      <c r="BR394" s="273"/>
      <c r="BS394" s="273"/>
      <c r="BT394" s="273"/>
      <c r="BU394" s="273"/>
      <c r="BV394" s="125"/>
      <c r="BW394" s="273"/>
      <c r="BX394" s="285"/>
      <c r="BY394" s="273"/>
      <c r="BZ394" s="273"/>
      <c r="CA394" s="273"/>
      <c r="CB394" s="273"/>
      <c r="CC394" s="273"/>
      <c r="CD394" s="125"/>
      <c r="CE394" s="273"/>
      <c r="CF394" s="285"/>
      <c r="CG394" s="273"/>
      <c r="CH394" s="273"/>
      <c r="CI394" s="273"/>
      <c r="CJ394" s="273"/>
      <c r="CK394" s="273"/>
      <c r="CL394" s="125"/>
      <c r="CM394" s="290" t="str">
        <f>IF(BD_Soumission!$CH394&gt;0,BD_Soumission!$CH394*BD_Soumission!$CK394*BD_Soumission!$CL394,IF(BD_Soumission!$CG394&gt;0,BD_Soumission!$CK394*BD_Soumission!$CL394,""))</f>
        <v/>
      </c>
      <c r="CN394" s="285"/>
      <c r="CO394" s="273"/>
      <c r="CP394" s="273"/>
      <c r="CQ394" s="273"/>
      <c r="CR394" s="273"/>
      <c r="CS394" s="273"/>
      <c r="CT394" s="125"/>
      <c r="CU394" s="290">
        <f>IF(BD_Soumission!$CO394&gt;0,IF(BD_Soumission!$CP394&gt;0,BD_Soumission!$CS394*BD_Soumission!$CP394*BD_Soumission!$CT394,BD_Soumission!$CS394*BD_Soumission!$CT394),0)</f>
        <v>0</v>
      </c>
      <c r="CV394" s="285"/>
      <c r="CW394" s="273"/>
      <c r="CX394" s="273"/>
      <c r="CY394" s="273"/>
      <c r="CZ394" s="273"/>
      <c r="DA394" s="273"/>
      <c r="DB394" s="125"/>
      <c r="DC394" s="290" t="str">
        <f>IF(BD_Soumission!$CX394&gt;0,BD_Soumission!$CX394*BD_Soumission!$DA394*BD_Soumission!$DB394,IF(BD_Soumission!$CW394&gt;0,BD_Soumission!$DA394*BD_Soumission!$DB394,""))</f>
        <v/>
      </c>
      <c r="DD394" s="285"/>
      <c r="DE394" s="273"/>
      <c r="DF394" s="273"/>
      <c r="DG394" s="273"/>
      <c r="DH394" s="273"/>
      <c r="DI394" s="273"/>
      <c r="DJ394" s="125"/>
      <c r="DK394" s="290" t="str">
        <f>IF(BD_Soumission!$DF394&gt;0,BD_Soumission!$DF394*BD_Soumission!$DI394*BD_Soumission!$DJ394,IF(BD_Soumission!$DE394&gt;0,BD_Soumission!$DI394*BD_Soumission!$DJ394,""))</f>
        <v/>
      </c>
      <c r="DL394" s="285"/>
      <c r="DM394" s="273"/>
      <c r="DN394" s="273"/>
      <c r="DO394" s="273"/>
      <c r="DP394" s="273"/>
      <c r="DQ394" s="273"/>
      <c r="DR394" s="125"/>
      <c r="DS394" s="273"/>
      <c r="DT394" s="285"/>
      <c r="DU394" s="273"/>
      <c r="DV394" s="273"/>
      <c r="DW394" s="273"/>
      <c r="DX394" s="273"/>
      <c r="DY394" s="273"/>
      <c r="DZ394" s="125"/>
      <c r="EA394" s="273"/>
      <c r="EB394" s="273"/>
      <c r="EC394" s="273"/>
      <c r="ED394" s="273"/>
      <c r="EE394" s="273"/>
      <c r="EF394" s="273"/>
      <c r="EG394" s="273"/>
      <c r="EH394" s="273"/>
      <c r="EI394" s="273"/>
      <c r="EJ394" s="273"/>
      <c r="EK394" s="273"/>
      <c r="EL394" s="273"/>
      <c r="EM394" s="273"/>
      <c r="EN394" s="273"/>
      <c r="EO394" s="273"/>
      <c r="EP394" s="273"/>
      <c r="EQ394" s="273"/>
      <c r="ER394" s="273"/>
      <c r="ES394" s="273"/>
      <c r="ET394" s="273"/>
      <c r="EU394" s="273"/>
      <c r="EV394" s="273"/>
      <c r="EW394" s="273"/>
      <c r="EX394" s="273"/>
      <c r="EY394" s="273"/>
      <c r="EZ394" s="273"/>
    </row>
    <row r="395" spans="1:156" ht="18.75">
      <c r="D395" s="75"/>
      <c r="Q395"/>
      <c r="R395" s="30"/>
      <c r="S395" t="e">
        <f>VLOOKUP(BD_Soumission!$C395,Tableau12[],3,FALSE)</f>
        <v>#N/A</v>
      </c>
      <c r="T395" s="75"/>
      <c r="Z395" s="264"/>
      <c r="AB395" s="75"/>
      <c r="AH395" s="125"/>
      <c r="AJ395" s="75"/>
      <c r="AP395" s="125"/>
      <c r="AR395" s="75"/>
      <c r="AX395" s="125"/>
      <c r="AZ395" s="75"/>
      <c r="BF395" s="125"/>
      <c r="BH395" s="75"/>
      <c r="BN395" s="125"/>
      <c r="BP395" s="75"/>
      <c r="BV395" s="125"/>
      <c r="BX395" s="75"/>
      <c r="CD395" s="125"/>
      <c r="CF395" s="75"/>
      <c r="CL395" s="125"/>
      <c r="CM395" s="122" t="str">
        <f>IF(BD_Soumission!$CH395&gt;0,BD_Soumission!$CH395*BD_Soumission!$CK395*BD_Soumission!$CL395,IF(BD_Soumission!$CG395&gt;0,BD_Soumission!$CK395*BD_Soumission!$CL395,""))</f>
        <v/>
      </c>
      <c r="CN395" s="75"/>
      <c r="CT395" s="125"/>
      <c r="CU395" s="122">
        <f>IF(BD_Soumission!$CO395&gt;0,IF(BD_Soumission!$CP395&gt;0,BD_Soumission!$CS395*BD_Soumission!$CP395*BD_Soumission!$CT395,BD_Soumission!$CS395*BD_Soumission!$CT395),0)</f>
        <v>0</v>
      </c>
      <c r="CV395" s="75"/>
      <c r="DB395" s="125"/>
      <c r="DC395" s="122" t="str">
        <f>IF(BD_Soumission!$CX395&gt;0,BD_Soumission!$CX395*BD_Soumission!$DA395*BD_Soumission!$DB395,IF(BD_Soumission!$CW395&gt;0,BD_Soumission!$DA395*BD_Soumission!$DB395,""))</f>
        <v/>
      </c>
      <c r="DD395" s="75"/>
      <c r="DJ395" s="125"/>
      <c r="DL395" s="75"/>
      <c r="DR395" s="125"/>
      <c r="DT395" s="75"/>
      <c r="DZ395" s="125"/>
    </row>
    <row r="396" spans="1:156" ht="18.75">
      <c r="A396" s="273"/>
      <c r="B396" s="273"/>
      <c r="C396" s="273"/>
      <c r="D396" s="285"/>
      <c r="E396" s="273"/>
      <c r="F396" s="273"/>
      <c r="G396" s="273"/>
      <c r="H396" s="273"/>
      <c r="I396" s="273"/>
      <c r="J396" s="273"/>
      <c r="K396" s="273"/>
      <c r="L396" s="273"/>
      <c r="M396" s="273"/>
      <c r="N396" s="273"/>
      <c r="O396" s="273"/>
      <c r="P396" s="273"/>
      <c r="Q396" s="273"/>
      <c r="R396" s="286"/>
      <c r="S396" s="273" t="e">
        <f>VLOOKUP(BD_Soumission!$C396,Tableau12[],3,FALSE)</f>
        <v>#N/A</v>
      </c>
      <c r="T396" s="285"/>
      <c r="U396" s="273"/>
      <c r="V396" s="273"/>
      <c r="W396" s="273"/>
      <c r="X396" s="273"/>
      <c r="Y396" s="273"/>
      <c r="Z396" s="264"/>
      <c r="AA396" s="273"/>
      <c r="AB396" s="285"/>
      <c r="AC396" s="273"/>
      <c r="AD396" s="273"/>
      <c r="AE396" s="273"/>
      <c r="AF396" s="273"/>
      <c r="AG396" s="273"/>
      <c r="AH396" s="125"/>
      <c r="AI396" s="273"/>
      <c r="AJ396" s="285"/>
      <c r="AK396" s="273"/>
      <c r="AL396" s="273"/>
      <c r="AM396" s="273"/>
      <c r="AN396" s="273"/>
      <c r="AO396" s="273"/>
      <c r="AP396" s="125"/>
      <c r="AQ396" s="273"/>
      <c r="AR396" s="285"/>
      <c r="AS396" s="273"/>
      <c r="AT396" s="273"/>
      <c r="AU396" s="273"/>
      <c r="AV396" s="273"/>
      <c r="AW396" s="273"/>
      <c r="AX396" s="125"/>
      <c r="AY396" s="273"/>
      <c r="AZ396" s="285"/>
      <c r="BA396" s="273"/>
      <c r="BB396" s="273"/>
      <c r="BC396" s="273"/>
      <c r="BD396" s="273"/>
      <c r="BE396" s="273"/>
      <c r="BF396" s="125"/>
      <c r="BG396" s="273"/>
      <c r="BH396" s="285"/>
      <c r="BI396" s="273"/>
      <c r="BJ396" s="273"/>
      <c r="BK396" s="273"/>
      <c r="BL396" s="273"/>
      <c r="BM396" s="273"/>
      <c r="BN396" s="125"/>
      <c r="BO396" s="273"/>
      <c r="BP396" s="285"/>
      <c r="BQ396" s="273"/>
      <c r="BR396" s="273"/>
      <c r="BS396" s="273"/>
      <c r="BT396" s="273"/>
      <c r="BU396" s="273"/>
      <c r="BV396" s="125"/>
      <c r="BW396" s="273"/>
      <c r="BX396" s="285"/>
      <c r="BY396" s="273"/>
      <c r="BZ396" s="273"/>
      <c r="CA396" s="273"/>
      <c r="CB396" s="273"/>
      <c r="CC396" s="273"/>
      <c r="CD396" s="125"/>
      <c r="CE396" s="273"/>
      <c r="CF396" s="285"/>
      <c r="CG396" s="273"/>
      <c r="CH396" s="273"/>
      <c r="CI396" s="273"/>
      <c r="CJ396" s="273"/>
      <c r="CK396" s="273"/>
      <c r="CL396" s="125"/>
      <c r="CM396" s="290" t="str">
        <f>IF(BD_Soumission!$CH396&gt;0,BD_Soumission!$CH396*BD_Soumission!$CK396*BD_Soumission!$CL396,IF(BD_Soumission!$CG396&gt;0,BD_Soumission!$CK396*BD_Soumission!$CL396,""))</f>
        <v/>
      </c>
      <c r="CN396" s="285"/>
      <c r="CO396" s="273"/>
      <c r="CP396" s="273"/>
      <c r="CQ396" s="273"/>
      <c r="CR396" s="273"/>
      <c r="CS396" s="273"/>
      <c r="CT396" s="125"/>
      <c r="CU396" s="290">
        <f>IF(BD_Soumission!$CO396&gt;0,IF(BD_Soumission!$CP396&gt;0,BD_Soumission!$CS396*BD_Soumission!$CP396*BD_Soumission!$CT396,BD_Soumission!$CS396*BD_Soumission!$CT396),0)</f>
        <v>0</v>
      </c>
      <c r="CV396" s="285"/>
      <c r="CW396" s="273"/>
      <c r="CX396" s="273"/>
      <c r="CY396" s="273"/>
      <c r="CZ396" s="273"/>
      <c r="DA396" s="273"/>
      <c r="DB396" s="125"/>
      <c r="DC396" s="290" t="str">
        <f>IF(BD_Soumission!$CX396&gt;0,BD_Soumission!$CX396*BD_Soumission!$DA396*BD_Soumission!$DB396,IF(BD_Soumission!$CW396&gt;0,BD_Soumission!$DA396*BD_Soumission!$DB396,""))</f>
        <v/>
      </c>
      <c r="DD396" s="285"/>
      <c r="DE396" s="273"/>
      <c r="DF396" s="273"/>
      <c r="DG396" s="273"/>
      <c r="DH396" s="273"/>
      <c r="DI396" s="273"/>
      <c r="DJ396" s="125"/>
      <c r="DK396" s="273"/>
      <c r="DL396" s="285"/>
      <c r="DM396" s="273"/>
      <c r="DN396" s="273"/>
      <c r="DO396" s="273"/>
      <c r="DP396" s="273"/>
      <c r="DQ396" s="273"/>
      <c r="DR396" s="125"/>
      <c r="DS396" s="273"/>
      <c r="DT396" s="285"/>
      <c r="DU396" s="273"/>
      <c r="DV396" s="273"/>
      <c r="DW396" s="273"/>
      <c r="DX396" s="273"/>
      <c r="DY396" s="273"/>
      <c r="DZ396" s="125"/>
      <c r="EA396" s="273"/>
      <c r="EB396" s="273"/>
      <c r="EC396" s="273"/>
      <c r="ED396" s="273"/>
      <c r="EE396" s="273"/>
      <c r="EF396" s="273"/>
      <c r="EG396" s="273"/>
      <c r="EH396" s="273"/>
      <c r="EI396" s="273"/>
      <c r="EJ396" s="273"/>
      <c r="EK396" s="273"/>
      <c r="EL396" s="273"/>
      <c r="EM396" s="273"/>
      <c r="EN396" s="273"/>
      <c r="EO396" s="273"/>
      <c r="EP396" s="273"/>
      <c r="EQ396" s="273"/>
      <c r="ER396" s="273"/>
      <c r="ES396" s="273"/>
      <c r="ET396" s="273"/>
      <c r="EU396" s="273"/>
      <c r="EV396" s="273"/>
      <c r="EW396" s="273"/>
      <c r="EX396" s="273"/>
      <c r="EY396" s="273"/>
      <c r="EZ396" s="273"/>
    </row>
    <row r="397" spans="1:156" ht="18.75">
      <c r="D397" s="75"/>
      <c r="Q397"/>
      <c r="R397" s="30"/>
      <c r="S397" t="e">
        <f>VLOOKUP(BD_Soumission!$C397,Tableau12[],3,FALSE)</f>
        <v>#N/A</v>
      </c>
      <c r="T397" s="75"/>
      <c r="Z397" s="264"/>
      <c r="AB397" s="75"/>
      <c r="AH397" s="125"/>
      <c r="AJ397" s="75"/>
      <c r="AP397" s="125"/>
      <c r="AR397" s="75"/>
      <c r="AX397" s="125"/>
      <c r="AZ397" s="75"/>
      <c r="BF397" s="125"/>
      <c r="BH397" s="75"/>
      <c r="BN397" s="125"/>
      <c r="BP397" s="75"/>
      <c r="BV397" s="125"/>
      <c r="BX397" s="75"/>
      <c r="CD397" s="125"/>
      <c r="CF397" s="75"/>
      <c r="CL397" s="125"/>
      <c r="CM397" s="122" t="str">
        <f>IF(BD_Soumission!$CH397&gt;0,BD_Soumission!$CH397*BD_Soumission!$CK397*BD_Soumission!$CL397,IF(BD_Soumission!$CG397&gt;0,BD_Soumission!$CK397*BD_Soumission!$CL397,""))</f>
        <v/>
      </c>
      <c r="CN397" s="75"/>
      <c r="CT397" s="125"/>
      <c r="CU397" s="122">
        <f>IF(BD_Soumission!$CO397&gt;0,IF(BD_Soumission!$CP397&gt;0,BD_Soumission!$CS397*BD_Soumission!$CP397*BD_Soumission!$CT397,BD_Soumission!$CS397*BD_Soumission!$CT397),0)</f>
        <v>0</v>
      </c>
      <c r="CV397" s="75"/>
      <c r="DB397" s="125"/>
      <c r="DC397" s="122" t="str">
        <f>IF(BD_Soumission!$CX397&gt;0,BD_Soumission!$CX397*BD_Soumission!$DA397*BD_Soumission!$DB397,IF(BD_Soumission!$CW397&gt;0,BD_Soumission!$DA397*BD_Soumission!$DB397,""))</f>
        <v/>
      </c>
      <c r="DD397" s="75"/>
      <c r="DJ397" s="125"/>
      <c r="DL397" s="75"/>
      <c r="DR397" s="125"/>
      <c r="DT397" s="75"/>
      <c r="DZ397" s="125"/>
    </row>
    <row r="398" spans="1:156" ht="18.75">
      <c r="A398" s="273"/>
      <c r="B398" s="273"/>
      <c r="C398" s="273"/>
      <c r="D398" s="285"/>
      <c r="E398" s="273"/>
      <c r="F398" s="273"/>
      <c r="G398" s="273"/>
      <c r="H398" s="273"/>
      <c r="I398" s="273"/>
      <c r="J398" s="273"/>
      <c r="K398" s="273"/>
      <c r="L398" s="273"/>
      <c r="M398" s="273"/>
      <c r="N398" s="273"/>
      <c r="O398" s="273"/>
      <c r="P398" s="273"/>
      <c r="Q398" s="273"/>
      <c r="R398" s="286"/>
      <c r="S398" s="273" t="e">
        <f>VLOOKUP(BD_Soumission!$C398,Tableau12[],3,FALSE)</f>
        <v>#N/A</v>
      </c>
      <c r="T398" s="285"/>
      <c r="U398" s="273"/>
      <c r="V398" s="273"/>
      <c r="W398" s="273"/>
      <c r="X398" s="273"/>
      <c r="Y398" s="273"/>
      <c r="Z398" s="264"/>
      <c r="AA398" s="273"/>
      <c r="AB398" s="285"/>
      <c r="AC398" s="273"/>
      <c r="AD398" s="273"/>
      <c r="AE398" s="273"/>
      <c r="AF398" s="273"/>
      <c r="AG398" s="273"/>
      <c r="AH398" s="125"/>
      <c r="AI398" s="273"/>
      <c r="AJ398" s="285"/>
      <c r="AK398" s="273"/>
      <c r="AL398" s="273"/>
      <c r="AM398" s="273"/>
      <c r="AN398" s="273"/>
      <c r="AO398" s="273"/>
      <c r="AP398" s="125"/>
      <c r="AQ398" s="273"/>
      <c r="AR398" s="285"/>
      <c r="AS398" s="273"/>
      <c r="AT398" s="273"/>
      <c r="AU398" s="273"/>
      <c r="AV398" s="273"/>
      <c r="AW398" s="273"/>
      <c r="AX398" s="125"/>
      <c r="AY398" s="273"/>
      <c r="AZ398" s="285"/>
      <c r="BA398" s="273"/>
      <c r="BB398" s="273"/>
      <c r="BC398" s="273"/>
      <c r="BD398" s="273"/>
      <c r="BE398" s="273"/>
      <c r="BF398" s="125"/>
      <c r="BG398" s="273"/>
      <c r="BH398" s="285"/>
      <c r="BI398" s="273"/>
      <c r="BJ398" s="273"/>
      <c r="BK398" s="273"/>
      <c r="BL398" s="273"/>
      <c r="BM398" s="273"/>
      <c r="BN398" s="125"/>
      <c r="BO398" s="273"/>
      <c r="BP398" s="285"/>
      <c r="BQ398" s="273"/>
      <c r="BR398" s="273"/>
      <c r="BS398" s="273"/>
      <c r="BT398" s="273"/>
      <c r="BU398" s="273"/>
      <c r="BV398" s="125"/>
      <c r="BW398" s="273"/>
      <c r="BX398" s="285"/>
      <c r="BY398" s="273"/>
      <c r="BZ398" s="273"/>
      <c r="CA398" s="273"/>
      <c r="CB398" s="273"/>
      <c r="CC398" s="273"/>
      <c r="CD398" s="125"/>
      <c r="CE398" s="273"/>
      <c r="CF398" s="285"/>
      <c r="CG398" s="273"/>
      <c r="CH398" s="273"/>
      <c r="CI398" s="273"/>
      <c r="CJ398" s="273"/>
      <c r="CK398" s="273"/>
      <c r="CL398" s="125"/>
      <c r="CM398" s="290" t="str">
        <f>IF(BD_Soumission!$CH398&gt;0,BD_Soumission!$CH398*BD_Soumission!$CK398*BD_Soumission!$CL398,IF(BD_Soumission!$CG398&gt;0,BD_Soumission!$CK398*BD_Soumission!$CL398,""))</f>
        <v/>
      </c>
      <c r="CN398" s="285"/>
      <c r="CO398" s="273"/>
      <c r="CP398" s="273"/>
      <c r="CQ398" s="273"/>
      <c r="CR398" s="273"/>
      <c r="CS398" s="273"/>
      <c r="CT398" s="125"/>
      <c r="CU398" s="290">
        <f>IF(BD_Soumission!$CO398&gt;0,IF(BD_Soumission!$CP398&gt;0,BD_Soumission!$CS398*BD_Soumission!$CP398*BD_Soumission!$CT398,BD_Soumission!$CS398*BD_Soumission!$CT398),0)</f>
        <v>0</v>
      </c>
      <c r="CV398" s="285"/>
      <c r="CW398" s="273"/>
      <c r="CX398" s="273"/>
      <c r="CY398" s="273"/>
      <c r="CZ398" s="273"/>
      <c r="DA398" s="273"/>
      <c r="DB398" s="125"/>
      <c r="DC398" s="290" t="str">
        <f>IF(BD_Soumission!$CX398&gt;0,BD_Soumission!$CX398*BD_Soumission!$DA398*BD_Soumission!$DB398,IF(BD_Soumission!$CW398&gt;0,BD_Soumission!$DA398*BD_Soumission!$DB398,""))</f>
        <v/>
      </c>
      <c r="DD398" s="285"/>
      <c r="DE398" s="273"/>
      <c r="DF398" s="273"/>
      <c r="DG398" s="273"/>
      <c r="DH398" s="273"/>
      <c r="DI398" s="273"/>
      <c r="DJ398" s="125"/>
      <c r="DK398" s="273"/>
      <c r="DL398" s="285"/>
      <c r="DM398" s="273"/>
      <c r="DN398" s="273"/>
      <c r="DO398" s="273"/>
      <c r="DP398" s="273"/>
      <c r="DQ398" s="273"/>
      <c r="DR398" s="125"/>
      <c r="DS398" s="273"/>
      <c r="DT398" s="285"/>
      <c r="DU398" s="273"/>
      <c r="DV398" s="273"/>
      <c r="DW398" s="273"/>
      <c r="DX398" s="273"/>
      <c r="DY398" s="273"/>
      <c r="DZ398" s="125"/>
      <c r="EA398" s="273"/>
      <c r="EB398" s="273"/>
      <c r="EC398" s="273"/>
      <c r="ED398" s="273"/>
      <c r="EE398" s="273"/>
      <c r="EF398" s="273"/>
      <c r="EG398" s="273"/>
      <c r="EH398" s="273"/>
      <c r="EI398" s="273"/>
      <c r="EJ398" s="273"/>
      <c r="EK398" s="273"/>
      <c r="EL398" s="273"/>
      <c r="EM398" s="273"/>
      <c r="EN398" s="273"/>
      <c r="EO398" s="273"/>
      <c r="EP398" s="273"/>
      <c r="EQ398" s="273"/>
      <c r="ER398" s="273"/>
      <c r="ES398" s="273"/>
      <c r="ET398" s="273"/>
      <c r="EU398" s="273"/>
      <c r="EV398" s="273"/>
      <c r="EW398" s="273"/>
      <c r="EX398" s="273"/>
      <c r="EY398" s="273"/>
      <c r="EZ398" s="273"/>
    </row>
    <row r="399" spans="1:156" ht="18.75">
      <c r="D399" s="75"/>
      <c r="Q399"/>
      <c r="R399" s="30"/>
      <c r="S399" t="e">
        <f>VLOOKUP(BD_Soumission!$C399,Tableau12[],3,FALSE)</f>
        <v>#N/A</v>
      </c>
      <c r="T399" s="75"/>
      <c r="Z399" s="264"/>
      <c r="AB399" s="75"/>
      <c r="AH399" s="125"/>
      <c r="AJ399" s="75"/>
      <c r="AP399" s="125"/>
      <c r="AR399" s="75"/>
      <c r="AX399" s="125"/>
      <c r="AZ399" s="75"/>
      <c r="BF399" s="125"/>
      <c r="BH399" s="75"/>
      <c r="BN399" s="125"/>
      <c r="BP399" s="75"/>
      <c r="BV399" s="125"/>
      <c r="BX399" s="75"/>
      <c r="CD399" s="125"/>
      <c r="CF399" s="75"/>
      <c r="CL399" s="125"/>
      <c r="CM399" s="122" t="str">
        <f>IF(BD_Soumission!$CH399&gt;0,BD_Soumission!$CH399*BD_Soumission!$CK399*BD_Soumission!$CL399,IF(BD_Soumission!$CG399&gt;0,BD_Soumission!$CK399*BD_Soumission!$CL399,""))</f>
        <v/>
      </c>
      <c r="CN399" s="75"/>
      <c r="CT399" s="125"/>
      <c r="CU399" s="122">
        <f>IF(BD_Soumission!$CO399&gt;0,IF(BD_Soumission!$CP399&gt;0,BD_Soumission!$CS399*BD_Soumission!$CP399*BD_Soumission!$CT399,BD_Soumission!$CS399*BD_Soumission!$CT399),0)</f>
        <v>0</v>
      </c>
      <c r="CV399" s="75"/>
      <c r="DB399" s="125"/>
      <c r="DC399" s="122" t="str">
        <f>IF(BD_Soumission!$CX399&gt;0,BD_Soumission!$CX399*BD_Soumission!$DA399*BD_Soumission!$DB399,IF(BD_Soumission!$CW399&gt;0,BD_Soumission!$DA399*BD_Soumission!$DB399,""))</f>
        <v/>
      </c>
      <c r="DD399" s="75"/>
      <c r="DJ399" s="125"/>
      <c r="DL399" s="75"/>
      <c r="DR399" s="125"/>
      <c r="DT399" s="75"/>
      <c r="DZ399" s="125"/>
    </row>
    <row r="400" spans="1:156" ht="18.75">
      <c r="A400" s="273"/>
      <c r="B400" s="273"/>
      <c r="C400" s="273"/>
      <c r="D400" s="285"/>
      <c r="E400" s="273"/>
      <c r="F400" s="273"/>
      <c r="G400" s="273"/>
      <c r="H400" s="273"/>
      <c r="I400" s="273"/>
      <c r="J400" s="273"/>
      <c r="K400" s="273"/>
      <c r="L400" s="273"/>
      <c r="M400" s="273"/>
      <c r="N400" s="273"/>
      <c r="O400" s="273"/>
      <c r="P400" s="273"/>
      <c r="Q400" s="273"/>
      <c r="R400" s="286"/>
      <c r="S400" s="273" t="e">
        <f>VLOOKUP(BD_Soumission!$C400,Tableau12[],3,FALSE)</f>
        <v>#N/A</v>
      </c>
      <c r="T400" s="285"/>
      <c r="U400" s="273"/>
      <c r="V400" s="273"/>
      <c r="W400" s="273"/>
      <c r="X400" s="273"/>
      <c r="Y400" s="273"/>
      <c r="Z400" s="264"/>
      <c r="AA400" s="273"/>
      <c r="AB400" s="285"/>
      <c r="AC400" s="273"/>
      <c r="AD400" s="273"/>
      <c r="AE400" s="273"/>
      <c r="AF400" s="273"/>
      <c r="AG400" s="273"/>
      <c r="AH400" s="125"/>
      <c r="AI400" s="273"/>
      <c r="AJ400" s="285"/>
      <c r="AK400" s="273"/>
      <c r="AL400" s="273"/>
      <c r="AM400" s="273"/>
      <c r="AN400" s="273"/>
      <c r="AO400" s="273"/>
      <c r="AP400" s="125"/>
      <c r="AQ400" s="273"/>
      <c r="AR400" s="285"/>
      <c r="AS400" s="273"/>
      <c r="AT400" s="273"/>
      <c r="AU400" s="273"/>
      <c r="AV400" s="273"/>
      <c r="AW400" s="273"/>
      <c r="AX400" s="125"/>
      <c r="AY400" s="273"/>
      <c r="AZ400" s="285"/>
      <c r="BA400" s="273"/>
      <c r="BB400" s="273"/>
      <c r="BC400" s="273"/>
      <c r="BD400" s="273"/>
      <c r="BE400" s="273"/>
      <c r="BF400" s="125"/>
      <c r="BG400" s="273"/>
      <c r="BH400" s="285"/>
      <c r="BI400" s="273"/>
      <c r="BJ400" s="273"/>
      <c r="BK400" s="273"/>
      <c r="BL400" s="273"/>
      <c r="BM400" s="273"/>
      <c r="BN400" s="125"/>
      <c r="BO400" s="273"/>
      <c r="BP400" s="285"/>
      <c r="BQ400" s="273"/>
      <c r="BR400" s="273"/>
      <c r="BS400" s="273"/>
      <c r="BT400" s="273"/>
      <c r="BU400" s="273"/>
      <c r="BV400" s="125"/>
      <c r="BW400" s="273"/>
      <c r="BX400" s="285"/>
      <c r="BY400" s="273"/>
      <c r="BZ400" s="273"/>
      <c r="CA400" s="273"/>
      <c r="CB400" s="273"/>
      <c r="CC400" s="273"/>
      <c r="CD400" s="125"/>
      <c r="CE400" s="273"/>
      <c r="CF400" s="285"/>
      <c r="CG400" s="273"/>
      <c r="CH400" s="273"/>
      <c r="CI400" s="273"/>
      <c r="CJ400" s="273"/>
      <c r="CK400" s="273"/>
      <c r="CL400" s="125"/>
      <c r="CM400" s="290" t="str">
        <f>IF(BD_Soumission!$CH400&gt;0,BD_Soumission!$CH400*BD_Soumission!$CK400*BD_Soumission!$CL400,IF(BD_Soumission!$CG400&gt;0,BD_Soumission!$CK400*BD_Soumission!$CL400,""))</f>
        <v/>
      </c>
      <c r="CN400" s="285"/>
      <c r="CO400" s="273"/>
      <c r="CP400" s="273"/>
      <c r="CQ400" s="273"/>
      <c r="CR400" s="273"/>
      <c r="CS400" s="273"/>
      <c r="CT400" s="125"/>
      <c r="CU400" s="290">
        <f>IF(BD_Soumission!$CO400&gt;0,IF(BD_Soumission!$CP400&gt;0,BD_Soumission!$CS400*BD_Soumission!$CP400*BD_Soumission!$CT400,BD_Soumission!$CS400*BD_Soumission!$CT400),0)</f>
        <v>0</v>
      </c>
      <c r="CV400" s="285"/>
      <c r="CW400" s="273"/>
      <c r="CX400" s="273"/>
      <c r="CY400" s="273"/>
      <c r="CZ400" s="273"/>
      <c r="DA400" s="273"/>
      <c r="DB400" s="125"/>
      <c r="DC400" s="290" t="str">
        <f>IF(BD_Soumission!$CX400&gt;0,BD_Soumission!$CX400*BD_Soumission!$DA400*BD_Soumission!$DB400,IF(BD_Soumission!$CW400&gt;0,BD_Soumission!$DA400*BD_Soumission!$DB400,""))</f>
        <v/>
      </c>
      <c r="DD400" s="285"/>
      <c r="DE400" s="273"/>
      <c r="DF400" s="273"/>
      <c r="DG400" s="273"/>
      <c r="DH400" s="273"/>
      <c r="DI400" s="273"/>
      <c r="DJ400" s="125"/>
      <c r="DK400" s="273"/>
      <c r="DL400" s="285"/>
      <c r="DM400" s="273"/>
      <c r="DN400" s="273"/>
      <c r="DO400" s="273"/>
      <c r="DP400" s="273"/>
      <c r="DQ400" s="273"/>
      <c r="DR400" s="125"/>
      <c r="DS400" s="273"/>
      <c r="DT400" s="285"/>
      <c r="DU400" s="273"/>
      <c r="DV400" s="273"/>
      <c r="DW400" s="273"/>
      <c r="DX400" s="273"/>
      <c r="DY400" s="273"/>
      <c r="DZ400" s="125"/>
      <c r="EA400" s="273"/>
      <c r="EB400" s="273"/>
      <c r="EC400" s="273"/>
      <c r="ED400" s="273"/>
      <c r="EE400" s="273"/>
      <c r="EF400" s="273"/>
      <c r="EG400" s="273"/>
      <c r="EH400" s="273"/>
      <c r="EI400" s="273"/>
      <c r="EJ400" s="273"/>
      <c r="EK400" s="273"/>
      <c r="EL400" s="273"/>
      <c r="EM400" s="273"/>
      <c r="EN400" s="273"/>
      <c r="EO400" s="273"/>
      <c r="EP400" s="273"/>
      <c r="EQ400" s="273"/>
      <c r="ER400" s="273"/>
      <c r="ES400" s="273"/>
      <c r="ET400" s="273"/>
      <c r="EU400" s="273"/>
      <c r="EV400" s="273"/>
      <c r="EW400" s="273"/>
      <c r="EX400" s="273"/>
      <c r="EY400" s="273"/>
      <c r="EZ400" s="273"/>
    </row>
    <row r="401" spans="1:156" ht="18.75">
      <c r="D401" s="75"/>
      <c r="Q401"/>
      <c r="R401" s="30"/>
      <c r="S401" t="e">
        <f>VLOOKUP(BD_Soumission!$C401,Tableau12[],3,FALSE)</f>
        <v>#N/A</v>
      </c>
      <c r="T401" s="75"/>
      <c r="Z401" s="264"/>
      <c r="AB401" s="75"/>
      <c r="AH401" s="125"/>
      <c r="AJ401" s="75"/>
      <c r="AP401" s="125"/>
      <c r="AR401" s="75"/>
      <c r="AX401" s="125"/>
      <c r="AZ401" s="75"/>
      <c r="BF401" s="125"/>
      <c r="BH401" s="75"/>
      <c r="BN401" s="125"/>
      <c r="BP401" s="75"/>
      <c r="BV401" s="125"/>
      <c r="BX401" s="75"/>
      <c r="CD401" s="125"/>
      <c r="CF401" s="75"/>
      <c r="CL401" s="125"/>
      <c r="CM401" s="122" t="str">
        <f>IF(BD_Soumission!$CH401&gt;0,BD_Soumission!$CH401*BD_Soumission!$CK401*BD_Soumission!$CL401,IF(BD_Soumission!$CG401&gt;0,BD_Soumission!$CK401*BD_Soumission!$CL401,""))</f>
        <v/>
      </c>
      <c r="CN401" s="75"/>
      <c r="CT401" s="125"/>
      <c r="CU401" s="122">
        <f>IF(BD_Soumission!$CO401&gt;0,IF(BD_Soumission!$CP401&gt;0,BD_Soumission!$CS401*BD_Soumission!$CP401*BD_Soumission!$CT401,BD_Soumission!$CS401*BD_Soumission!$CT401),0)</f>
        <v>0</v>
      </c>
      <c r="CV401" s="75"/>
      <c r="DB401" s="125"/>
      <c r="DC401" s="122" t="str">
        <f>IF(BD_Soumission!$CX401&gt;0,BD_Soumission!$CX401*BD_Soumission!$DA401*BD_Soumission!$DB401,IF(BD_Soumission!$CW401&gt;0,BD_Soumission!$DA401*BD_Soumission!$DB401,""))</f>
        <v/>
      </c>
      <c r="DD401" s="75"/>
      <c r="DJ401" s="125"/>
      <c r="DL401" s="75"/>
      <c r="DR401" s="125"/>
      <c r="DT401" s="75"/>
      <c r="DZ401" s="125"/>
    </row>
    <row r="402" spans="1:156" ht="18.75">
      <c r="A402" s="273"/>
      <c r="B402" s="273"/>
      <c r="C402" s="273"/>
      <c r="D402" s="285"/>
      <c r="E402" s="273"/>
      <c r="F402" s="273"/>
      <c r="G402" s="273"/>
      <c r="H402" s="273"/>
      <c r="I402" s="273"/>
      <c r="J402" s="273"/>
      <c r="K402" s="273"/>
      <c r="L402" s="273"/>
      <c r="M402" s="273"/>
      <c r="N402" s="273"/>
      <c r="O402" s="273"/>
      <c r="P402" s="273"/>
      <c r="Q402" s="273"/>
      <c r="R402" s="286"/>
      <c r="S402" s="273" t="e">
        <f>VLOOKUP(BD_Soumission!$C402,Tableau12[],3,FALSE)</f>
        <v>#N/A</v>
      </c>
      <c r="T402" s="285"/>
      <c r="U402" s="273"/>
      <c r="V402" s="273"/>
      <c r="W402" s="273"/>
      <c r="X402" s="273"/>
      <c r="Y402" s="273"/>
      <c r="Z402" s="264"/>
      <c r="AA402" s="273"/>
      <c r="AB402" s="285"/>
      <c r="AC402" s="273"/>
      <c r="AD402" s="273"/>
      <c r="AE402" s="273"/>
      <c r="AF402" s="273"/>
      <c r="AG402" s="273"/>
      <c r="AH402" s="125"/>
      <c r="AI402" s="273"/>
      <c r="AJ402" s="285"/>
      <c r="AK402" s="273"/>
      <c r="AL402" s="273"/>
      <c r="AM402" s="273"/>
      <c r="AN402" s="273"/>
      <c r="AO402" s="273"/>
      <c r="AP402" s="125"/>
      <c r="AQ402" s="273"/>
      <c r="AR402" s="285"/>
      <c r="AS402" s="273"/>
      <c r="AT402" s="273"/>
      <c r="AU402" s="273"/>
      <c r="AV402" s="273"/>
      <c r="AW402" s="273"/>
      <c r="AX402" s="125"/>
      <c r="AY402" s="273"/>
      <c r="AZ402" s="285"/>
      <c r="BA402" s="273"/>
      <c r="BB402" s="273"/>
      <c r="BC402" s="273"/>
      <c r="BD402" s="273"/>
      <c r="BE402" s="273"/>
      <c r="BF402" s="125"/>
      <c r="BG402" s="273"/>
      <c r="BH402" s="285"/>
      <c r="BI402" s="273"/>
      <c r="BJ402" s="273"/>
      <c r="BK402" s="273"/>
      <c r="BL402" s="273"/>
      <c r="BM402" s="273"/>
      <c r="BN402" s="125"/>
      <c r="BO402" s="273"/>
      <c r="BP402" s="285"/>
      <c r="BQ402" s="273"/>
      <c r="BR402" s="273"/>
      <c r="BS402" s="273"/>
      <c r="BT402" s="273"/>
      <c r="BU402" s="273"/>
      <c r="BV402" s="125"/>
      <c r="BW402" s="273"/>
      <c r="BX402" s="285"/>
      <c r="BY402" s="273"/>
      <c r="BZ402" s="273"/>
      <c r="CA402" s="273"/>
      <c r="CB402" s="273"/>
      <c r="CC402" s="273"/>
      <c r="CD402" s="125"/>
      <c r="CE402" s="273"/>
      <c r="CF402" s="285"/>
      <c r="CG402" s="273"/>
      <c r="CH402" s="273"/>
      <c r="CI402" s="273"/>
      <c r="CJ402" s="273"/>
      <c r="CK402" s="273"/>
      <c r="CL402" s="125"/>
      <c r="CM402" s="290" t="str">
        <f>IF(BD_Soumission!$CH402&gt;0,BD_Soumission!$CH402*BD_Soumission!$CK402*BD_Soumission!$CL402,IF(BD_Soumission!$CG402&gt;0,BD_Soumission!$CK402*BD_Soumission!$CL402,""))</f>
        <v/>
      </c>
      <c r="CN402" s="285"/>
      <c r="CO402" s="273"/>
      <c r="CP402" s="273"/>
      <c r="CQ402" s="273"/>
      <c r="CR402" s="273"/>
      <c r="CS402" s="273"/>
      <c r="CT402" s="125"/>
      <c r="CU402" s="290">
        <f>IF(BD_Soumission!$CO402&gt;0,IF(BD_Soumission!$CP402&gt;0,BD_Soumission!$CS402*BD_Soumission!$CP402*BD_Soumission!$CT402,BD_Soumission!$CS402*BD_Soumission!$CT402),0)</f>
        <v>0</v>
      </c>
      <c r="CV402" s="285"/>
      <c r="CW402" s="273"/>
      <c r="CX402" s="273"/>
      <c r="CY402" s="273"/>
      <c r="CZ402" s="273"/>
      <c r="DA402" s="273"/>
      <c r="DB402" s="125"/>
      <c r="DC402" s="290" t="str">
        <f>IF(BD_Soumission!$CX402&gt;0,BD_Soumission!$CX402*BD_Soumission!$DA402*BD_Soumission!$DB402,IF(BD_Soumission!$CW402&gt;0,BD_Soumission!$DA402*BD_Soumission!$DB402,""))</f>
        <v/>
      </c>
      <c r="DD402" s="285"/>
      <c r="DE402" s="273"/>
      <c r="DF402" s="273"/>
      <c r="DG402" s="273"/>
      <c r="DH402" s="273"/>
      <c r="DI402" s="273"/>
      <c r="DJ402" s="125"/>
      <c r="DK402" s="273"/>
      <c r="DL402" s="285"/>
      <c r="DM402" s="273"/>
      <c r="DN402" s="273"/>
      <c r="DO402" s="273"/>
      <c r="DP402" s="273"/>
      <c r="DQ402" s="273"/>
      <c r="DR402" s="125"/>
      <c r="DS402" s="273"/>
      <c r="DT402" s="285"/>
      <c r="DU402" s="273"/>
      <c r="DV402" s="273"/>
      <c r="DW402" s="273"/>
      <c r="DX402" s="273"/>
      <c r="DY402" s="273"/>
      <c r="DZ402" s="125"/>
      <c r="EA402" s="273"/>
      <c r="EB402" s="273"/>
      <c r="EC402" s="273"/>
      <c r="ED402" s="273"/>
      <c r="EE402" s="273"/>
      <c r="EF402" s="273"/>
      <c r="EG402" s="273"/>
      <c r="EH402" s="273"/>
      <c r="EI402" s="273"/>
      <c r="EJ402" s="273"/>
      <c r="EK402" s="273"/>
      <c r="EL402" s="273"/>
      <c r="EM402" s="273"/>
      <c r="EN402" s="273"/>
      <c r="EO402" s="273"/>
      <c r="EP402" s="273"/>
      <c r="EQ402" s="273"/>
      <c r="ER402" s="273"/>
      <c r="ES402" s="273"/>
      <c r="ET402" s="273"/>
      <c r="EU402" s="273"/>
      <c r="EV402" s="273"/>
      <c r="EW402" s="273"/>
      <c r="EX402" s="273"/>
      <c r="EY402" s="273"/>
      <c r="EZ402" s="273"/>
    </row>
    <row r="403" spans="1:156" ht="18.75">
      <c r="D403" s="75"/>
      <c r="Q403"/>
      <c r="R403" s="30"/>
      <c r="S403" t="e">
        <f>VLOOKUP(BD_Soumission!$C403,Tableau12[],3,FALSE)</f>
        <v>#N/A</v>
      </c>
      <c r="T403" s="75"/>
      <c r="Z403" s="264"/>
      <c r="AB403" s="75"/>
      <c r="AH403" s="125"/>
      <c r="AJ403" s="75"/>
      <c r="AP403" s="125"/>
      <c r="AR403" s="75"/>
      <c r="AX403" s="125"/>
      <c r="AZ403" s="75"/>
      <c r="BF403" s="125"/>
      <c r="BH403" s="75"/>
      <c r="BN403" s="125"/>
      <c r="BP403" s="75"/>
      <c r="BV403" s="125"/>
      <c r="BX403" s="75"/>
      <c r="CD403" s="125"/>
      <c r="CF403" s="75"/>
      <c r="CL403" s="125"/>
      <c r="CM403" s="122" t="str">
        <f>IF(BD_Soumission!$CH403&gt;0,BD_Soumission!$CH403*BD_Soumission!$CK403*BD_Soumission!$CL403,IF(BD_Soumission!$CG403&gt;0,BD_Soumission!$CK403*BD_Soumission!$CL403,""))</f>
        <v/>
      </c>
      <c r="CN403" s="75"/>
      <c r="CT403" s="125"/>
      <c r="CU403" s="122">
        <f>IF(BD_Soumission!$CO403&gt;0,IF(BD_Soumission!$CP403&gt;0,BD_Soumission!$CS403*BD_Soumission!$CP403*BD_Soumission!$CT403,BD_Soumission!$CS403*BD_Soumission!$CT403),0)</f>
        <v>0</v>
      </c>
      <c r="CV403" s="75"/>
      <c r="DB403" s="125"/>
      <c r="DC403" s="122" t="str">
        <f>IF(BD_Soumission!$CX403&gt;0,BD_Soumission!$CX403*BD_Soumission!$DA403*BD_Soumission!$DB403,IF(BD_Soumission!$CW403&gt;0,BD_Soumission!$DA403*BD_Soumission!$DB403,""))</f>
        <v/>
      </c>
      <c r="DD403" s="75"/>
      <c r="DJ403" s="125"/>
      <c r="DL403" s="75"/>
      <c r="DR403" s="125"/>
      <c r="DT403" s="75"/>
      <c r="DZ403" s="125"/>
    </row>
    <row r="404" spans="1:156" ht="18.75">
      <c r="A404" s="273"/>
      <c r="B404" s="273"/>
      <c r="C404" s="273"/>
      <c r="D404" s="285"/>
      <c r="E404" s="273"/>
      <c r="F404" s="273"/>
      <c r="G404" s="273"/>
      <c r="H404" s="273"/>
      <c r="I404" s="273"/>
      <c r="J404" s="273"/>
      <c r="K404" s="273"/>
      <c r="L404" s="273"/>
      <c r="M404" s="273"/>
      <c r="N404" s="273"/>
      <c r="O404" s="273"/>
      <c r="P404" s="273"/>
      <c r="Q404" s="273"/>
      <c r="R404" s="286"/>
      <c r="S404" s="273" t="e">
        <f>VLOOKUP(BD_Soumission!$C404,Tableau12[],3,FALSE)</f>
        <v>#N/A</v>
      </c>
      <c r="T404" s="285"/>
      <c r="U404" s="273"/>
      <c r="V404" s="273"/>
      <c r="W404" s="273"/>
      <c r="X404" s="273"/>
      <c r="Y404" s="273"/>
      <c r="Z404" s="264"/>
      <c r="AA404" s="273"/>
      <c r="AB404" s="285"/>
      <c r="AC404" s="273"/>
      <c r="AD404" s="273"/>
      <c r="AE404" s="273"/>
      <c r="AF404" s="273"/>
      <c r="AG404" s="273"/>
      <c r="AH404" s="125"/>
      <c r="AI404" s="273"/>
      <c r="AJ404" s="285"/>
      <c r="AK404" s="273"/>
      <c r="AL404" s="273"/>
      <c r="AM404" s="273"/>
      <c r="AN404" s="273"/>
      <c r="AO404" s="273"/>
      <c r="AP404" s="125"/>
      <c r="AQ404" s="273"/>
      <c r="AR404" s="285"/>
      <c r="AS404" s="273"/>
      <c r="AT404" s="273"/>
      <c r="AU404" s="273"/>
      <c r="AV404" s="273"/>
      <c r="AW404" s="273"/>
      <c r="AX404" s="125"/>
      <c r="AY404" s="273"/>
      <c r="AZ404" s="285"/>
      <c r="BA404" s="273"/>
      <c r="BB404" s="273"/>
      <c r="BC404" s="273"/>
      <c r="BD404" s="273"/>
      <c r="BE404" s="273"/>
      <c r="BF404" s="125"/>
      <c r="BG404" s="273"/>
      <c r="BH404" s="285"/>
      <c r="BI404" s="273"/>
      <c r="BJ404" s="273"/>
      <c r="BK404" s="273"/>
      <c r="BL404" s="273"/>
      <c r="BM404" s="273"/>
      <c r="BN404" s="125"/>
      <c r="BO404" s="273"/>
      <c r="BP404" s="285"/>
      <c r="BQ404" s="273"/>
      <c r="BR404" s="273"/>
      <c r="BS404" s="273"/>
      <c r="BT404" s="273"/>
      <c r="BU404" s="273"/>
      <c r="BV404" s="125"/>
      <c r="BW404" s="273"/>
      <c r="BX404" s="285"/>
      <c r="BY404" s="273"/>
      <c r="BZ404" s="273"/>
      <c r="CA404" s="273"/>
      <c r="CB404" s="273"/>
      <c r="CC404" s="273"/>
      <c r="CD404" s="125"/>
      <c r="CE404" s="273"/>
      <c r="CF404" s="285"/>
      <c r="CG404" s="273"/>
      <c r="CH404" s="273"/>
      <c r="CI404" s="273"/>
      <c r="CJ404" s="273"/>
      <c r="CK404" s="273"/>
      <c r="CL404" s="125"/>
      <c r="CM404" s="290" t="str">
        <f>IF(BD_Soumission!$CH404&gt;0,BD_Soumission!$CH404*BD_Soumission!$CK404*BD_Soumission!$CL404,IF(BD_Soumission!$CG404&gt;0,BD_Soumission!$CK404*BD_Soumission!$CL404,""))</f>
        <v/>
      </c>
      <c r="CN404" s="285"/>
      <c r="CO404" s="273"/>
      <c r="CP404" s="273"/>
      <c r="CQ404" s="273"/>
      <c r="CR404" s="273"/>
      <c r="CS404" s="273"/>
      <c r="CT404" s="125"/>
      <c r="CU404" s="290">
        <f>IF(BD_Soumission!$CO404&gt;0,IF(BD_Soumission!$CP404&gt;0,BD_Soumission!$CS404*BD_Soumission!$CP404*BD_Soumission!$CT404,BD_Soumission!$CS404*BD_Soumission!$CT404),0)</f>
        <v>0</v>
      </c>
      <c r="CV404" s="285"/>
      <c r="CW404" s="273"/>
      <c r="CX404" s="273"/>
      <c r="CY404" s="273"/>
      <c r="CZ404" s="273"/>
      <c r="DA404" s="273"/>
      <c r="DB404" s="125"/>
      <c r="DC404" s="290" t="str">
        <f>IF(BD_Soumission!$CX404&gt;0,BD_Soumission!$CX404*BD_Soumission!$DA404*BD_Soumission!$DB404,IF(BD_Soumission!$CW404&gt;0,BD_Soumission!$DA404*BD_Soumission!$DB404,""))</f>
        <v/>
      </c>
      <c r="DD404" s="285"/>
      <c r="DE404" s="273"/>
      <c r="DF404" s="273"/>
      <c r="DG404" s="273"/>
      <c r="DH404" s="273"/>
      <c r="DI404" s="273"/>
      <c r="DJ404" s="125"/>
      <c r="DK404" s="273"/>
      <c r="DL404" s="285"/>
      <c r="DM404" s="273"/>
      <c r="DN404" s="273"/>
      <c r="DO404" s="273"/>
      <c r="DP404" s="273"/>
      <c r="DQ404" s="273"/>
      <c r="DR404" s="125"/>
      <c r="DS404" s="273"/>
      <c r="DT404" s="285"/>
      <c r="DU404" s="273"/>
      <c r="DV404" s="273"/>
      <c r="DW404" s="273"/>
      <c r="DX404" s="273"/>
      <c r="DY404" s="273"/>
      <c r="DZ404" s="125"/>
      <c r="EA404" s="273"/>
      <c r="EB404" s="273"/>
      <c r="EC404" s="273"/>
      <c r="ED404" s="273"/>
      <c r="EE404" s="273"/>
      <c r="EF404" s="273"/>
      <c r="EG404" s="273"/>
      <c r="EH404" s="273"/>
      <c r="EI404" s="273"/>
      <c r="EJ404" s="273"/>
      <c r="EK404" s="273"/>
      <c r="EL404" s="273"/>
      <c r="EM404" s="273"/>
      <c r="EN404" s="273"/>
      <c r="EO404" s="273"/>
      <c r="EP404" s="273"/>
      <c r="EQ404" s="273"/>
      <c r="ER404" s="273"/>
      <c r="ES404" s="273"/>
      <c r="ET404" s="273"/>
      <c r="EU404" s="273"/>
      <c r="EV404" s="273"/>
      <c r="EW404" s="273"/>
      <c r="EX404" s="273"/>
      <c r="EY404" s="273"/>
      <c r="EZ404" s="273"/>
    </row>
    <row r="405" spans="1:156" ht="18.75">
      <c r="D405" s="75"/>
      <c r="Q405"/>
      <c r="R405" s="30"/>
      <c r="S405" t="e">
        <f>VLOOKUP(BD_Soumission!$C405,Tableau12[],3,FALSE)</f>
        <v>#N/A</v>
      </c>
      <c r="T405" s="75"/>
      <c r="Z405" s="264"/>
      <c r="AB405" s="75"/>
      <c r="AH405" s="125"/>
      <c r="AJ405" s="75"/>
      <c r="AP405" s="125"/>
      <c r="AR405" s="75"/>
      <c r="AX405" s="125"/>
      <c r="AZ405" s="75"/>
      <c r="BF405" s="125"/>
      <c r="BH405" s="75"/>
      <c r="BN405" s="125"/>
      <c r="BP405" s="75"/>
      <c r="BV405" s="125"/>
      <c r="BX405" s="75"/>
      <c r="CD405" s="125"/>
      <c r="CF405" s="75"/>
      <c r="CL405" s="125"/>
      <c r="CM405" s="122" t="str">
        <f>IF(BD_Soumission!$CH405&gt;0,BD_Soumission!$CH405*BD_Soumission!$CK405*BD_Soumission!$CL405,IF(BD_Soumission!$CG405&gt;0,BD_Soumission!$CK405*BD_Soumission!$CL405,""))</f>
        <v/>
      </c>
      <c r="CN405" s="75"/>
      <c r="CT405" s="125"/>
      <c r="CU405" s="122">
        <f>IF(BD_Soumission!$CO405&gt;0,IF(BD_Soumission!$CP405&gt;0,BD_Soumission!$CS405*BD_Soumission!$CP405*BD_Soumission!$CT405,BD_Soumission!$CS405*BD_Soumission!$CT405),0)</f>
        <v>0</v>
      </c>
      <c r="CV405" s="75"/>
      <c r="DB405" s="125"/>
      <c r="DC405" s="122" t="str">
        <f>IF(BD_Soumission!$CX405&gt;0,BD_Soumission!$CX405*BD_Soumission!$DA405*BD_Soumission!$DB405,IF(BD_Soumission!$CW405&gt;0,BD_Soumission!$DA405*BD_Soumission!$DB405,""))</f>
        <v/>
      </c>
      <c r="DD405" s="75"/>
      <c r="DJ405" s="125"/>
      <c r="DL405" s="75"/>
      <c r="DR405" s="125"/>
      <c r="DT405" s="75"/>
      <c r="DZ405" s="125"/>
    </row>
    <row r="406" spans="1:156" ht="18.75">
      <c r="A406" s="273"/>
      <c r="B406" s="273"/>
      <c r="C406" s="273"/>
      <c r="D406" s="285"/>
      <c r="E406" s="273"/>
      <c r="F406" s="273"/>
      <c r="G406" s="273"/>
      <c r="H406" s="273"/>
      <c r="I406" s="273"/>
      <c r="J406" s="273"/>
      <c r="K406" s="273"/>
      <c r="L406" s="273"/>
      <c r="M406" s="273"/>
      <c r="N406" s="273"/>
      <c r="O406" s="273"/>
      <c r="P406" s="273"/>
      <c r="Q406" s="273"/>
      <c r="R406" s="286"/>
      <c r="S406" s="273" t="e">
        <f>VLOOKUP(BD_Soumission!$C406,Tableau12[],3,FALSE)</f>
        <v>#N/A</v>
      </c>
      <c r="T406" s="285"/>
      <c r="U406" s="273"/>
      <c r="V406" s="273"/>
      <c r="W406" s="273"/>
      <c r="X406" s="273"/>
      <c r="Y406" s="273"/>
      <c r="Z406" s="264"/>
      <c r="AA406" s="273"/>
      <c r="AB406" s="285"/>
      <c r="AC406" s="273"/>
      <c r="AD406" s="273"/>
      <c r="AE406" s="273"/>
      <c r="AF406" s="273"/>
      <c r="AG406" s="273"/>
      <c r="AH406" s="125"/>
      <c r="AI406" s="273"/>
      <c r="AJ406" s="285"/>
      <c r="AK406" s="273"/>
      <c r="AL406" s="273"/>
      <c r="AM406" s="273"/>
      <c r="AN406" s="273"/>
      <c r="AO406" s="273"/>
      <c r="AP406" s="125"/>
      <c r="AQ406" s="273"/>
      <c r="AR406" s="285"/>
      <c r="AS406" s="273"/>
      <c r="AT406" s="273"/>
      <c r="AU406" s="273"/>
      <c r="AV406" s="273"/>
      <c r="AW406" s="273"/>
      <c r="AX406" s="125"/>
      <c r="AY406" s="273"/>
      <c r="AZ406" s="285"/>
      <c r="BA406" s="273"/>
      <c r="BB406" s="273"/>
      <c r="BC406" s="273"/>
      <c r="BD406" s="273"/>
      <c r="BE406" s="273"/>
      <c r="BF406" s="125"/>
      <c r="BG406" s="273"/>
      <c r="BH406" s="285"/>
      <c r="BI406" s="273"/>
      <c r="BJ406" s="273"/>
      <c r="BK406" s="273"/>
      <c r="BL406" s="273"/>
      <c r="BM406" s="273"/>
      <c r="BN406" s="125"/>
      <c r="BO406" s="273"/>
      <c r="BP406" s="285"/>
      <c r="BQ406" s="273"/>
      <c r="BR406" s="273"/>
      <c r="BS406" s="273"/>
      <c r="BT406" s="273"/>
      <c r="BU406" s="273"/>
      <c r="BV406" s="125"/>
      <c r="BW406" s="273"/>
      <c r="BX406" s="285"/>
      <c r="BY406" s="273"/>
      <c r="BZ406" s="273"/>
      <c r="CA406" s="273"/>
      <c r="CB406" s="273"/>
      <c r="CC406" s="273"/>
      <c r="CD406" s="125"/>
      <c r="CE406" s="273"/>
      <c r="CF406" s="285"/>
      <c r="CG406" s="273"/>
      <c r="CH406" s="273"/>
      <c r="CI406" s="273"/>
      <c r="CJ406" s="273"/>
      <c r="CK406" s="273"/>
      <c r="CL406" s="125"/>
      <c r="CM406" s="290" t="str">
        <f>IF(BD_Soumission!$CH406&gt;0,BD_Soumission!$CH406*BD_Soumission!$CK406*BD_Soumission!$CL406,IF(BD_Soumission!$CG406&gt;0,BD_Soumission!$CK406*BD_Soumission!$CL406,""))</f>
        <v/>
      </c>
      <c r="CN406" s="285"/>
      <c r="CO406" s="273"/>
      <c r="CP406" s="273"/>
      <c r="CQ406" s="273"/>
      <c r="CR406" s="273"/>
      <c r="CS406" s="273"/>
      <c r="CT406" s="125"/>
      <c r="CU406" s="290">
        <f>IF(BD_Soumission!$CO406&gt;0,IF(BD_Soumission!$CP406&gt;0,BD_Soumission!$CS406*BD_Soumission!$CP406*BD_Soumission!$CT406,BD_Soumission!$CS406*BD_Soumission!$CT406),0)</f>
        <v>0</v>
      </c>
      <c r="CV406" s="285"/>
      <c r="CW406" s="273"/>
      <c r="CX406" s="273"/>
      <c r="CY406" s="273"/>
      <c r="CZ406" s="273"/>
      <c r="DA406" s="273"/>
      <c r="DB406" s="125"/>
      <c r="DC406" s="290" t="str">
        <f>IF(BD_Soumission!$CX406&gt;0,BD_Soumission!$CX406*BD_Soumission!$DA406*BD_Soumission!$DB406,IF(BD_Soumission!$CW406&gt;0,BD_Soumission!$DA406*BD_Soumission!$DB406,""))</f>
        <v/>
      </c>
      <c r="DD406" s="285"/>
      <c r="DE406" s="273"/>
      <c r="DF406" s="273"/>
      <c r="DG406" s="273"/>
      <c r="DH406" s="273"/>
      <c r="DI406" s="273"/>
      <c r="DJ406" s="125"/>
      <c r="DK406" s="273"/>
      <c r="DL406" s="285"/>
      <c r="DM406" s="273"/>
      <c r="DN406" s="273"/>
      <c r="DO406" s="273"/>
      <c r="DP406" s="273"/>
      <c r="DQ406" s="273"/>
      <c r="DR406" s="125"/>
      <c r="DS406" s="273"/>
      <c r="DT406" s="285"/>
      <c r="DU406" s="273"/>
      <c r="DV406" s="273"/>
      <c r="DW406" s="273"/>
      <c r="DX406" s="273"/>
      <c r="DY406" s="273"/>
      <c r="DZ406" s="125"/>
      <c r="EA406" s="273"/>
      <c r="EB406" s="273"/>
      <c r="EC406" s="273"/>
      <c r="ED406" s="273"/>
      <c r="EE406" s="273"/>
      <c r="EF406" s="273"/>
      <c r="EG406" s="273"/>
      <c r="EH406" s="273"/>
      <c r="EI406" s="273"/>
      <c r="EJ406" s="273"/>
      <c r="EK406" s="273"/>
      <c r="EL406" s="273"/>
      <c r="EM406" s="273"/>
      <c r="EN406" s="273"/>
      <c r="EO406" s="273"/>
      <c r="EP406" s="273"/>
      <c r="EQ406" s="273"/>
      <c r="ER406" s="273"/>
      <c r="ES406" s="273"/>
      <c r="ET406" s="273"/>
      <c r="EU406" s="273"/>
      <c r="EV406" s="273"/>
      <c r="EW406" s="273"/>
      <c r="EX406" s="273"/>
      <c r="EY406" s="273"/>
      <c r="EZ406" s="273"/>
    </row>
    <row r="407" spans="1:156" ht="18.75">
      <c r="D407" s="75"/>
      <c r="Q407"/>
      <c r="R407" s="30"/>
      <c r="S407" t="e">
        <f>VLOOKUP(BD_Soumission!$C407,Tableau12[],3,FALSE)</f>
        <v>#N/A</v>
      </c>
      <c r="T407" s="75"/>
      <c r="Z407" s="264"/>
      <c r="AB407" s="75"/>
      <c r="AH407" s="125"/>
      <c r="AJ407" s="75"/>
      <c r="AP407" s="125"/>
      <c r="AR407" s="75"/>
      <c r="AX407" s="125"/>
      <c r="AZ407" s="75"/>
      <c r="BF407" s="125"/>
      <c r="BH407" s="75"/>
      <c r="BN407" s="125"/>
      <c r="BP407" s="75"/>
      <c r="BV407" s="125"/>
      <c r="BX407" s="75"/>
      <c r="CD407" s="125"/>
      <c r="CF407" s="75"/>
      <c r="CL407" s="125"/>
      <c r="CM407" s="122" t="str">
        <f>IF(BD_Soumission!$CH407&gt;0,BD_Soumission!$CH407*BD_Soumission!$CK407*BD_Soumission!$CL407,IF(BD_Soumission!$CG407&gt;0,BD_Soumission!$CK407*BD_Soumission!$CL407,""))</f>
        <v/>
      </c>
      <c r="CN407" s="75"/>
      <c r="CT407" s="125"/>
      <c r="CU407" s="122">
        <f>IF(BD_Soumission!$CO407&gt;0,IF(BD_Soumission!$CP407&gt;0,BD_Soumission!$CS407*BD_Soumission!$CP407*BD_Soumission!$CT407,BD_Soumission!$CS407*BD_Soumission!$CT407),0)</f>
        <v>0</v>
      </c>
      <c r="CV407" s="75"/>
      <c r="DB407" s="125"/>
      <c r="DC407" s="122" t="str">
        <f>IF(BD_Soumission!$CX407&gt;0,BD_Soumission!$CX407*BD_Soumission!$DA407*BD_Soumission!$DB407,IF(BD_Soumission!$CW407&gt;0,BD_Soumission!$DA407*BD_Soumission!$DB407,""))</f>
        <v/>
      </c>
      <c r="DD407" s="75"/>
      <c r="DJ407" s="125"/>
      <c r="DL407" s="75"/>
      <c r="DR407" s="125"/>
      <c r="DT407" s="75"/>
      <c r="DZ407" s="125"/>
    </row>
    <row r="408" spans="1:156" ht="18.75">
      <c r="A408" s="273"/>
      <c r="B408" s="273"/>
      <c r="C408" s="273"/>
      <c r="D408" s="285"/>
      <c r="E408" s="273"/>
      <c r="F408" s="273"/>
      <c r="G408" s="273"/>
      <c r="H408" s="273"/>
      <c r="I408" s="273"/>
      <c r="J408" s="273"/>
      <c r="K408" s="273"/>
      <c r="L408" s="273"/>
      <c r="M408" s="273"/>
      <c r="N408" s="273"/>
      <c r="O408" s="273"/>
      <c r="P408" s="273"/>
      <c r="Q408" s="273"/>
      <c r="R408" s="286"/>
      <c r="S408" s="273" t="e">
        <f>VLOOKUP(BD_Soumission!$C408,Tableau12[],3,FALSE)</f>
        <v>#N/A</v>
      </c>
      <c r="T408" s="285"/>
      <c r="U408" s="273"/>
      <c r="V408" s="273"/>
      <c r="W408" s="273"/>
      <c r="X408" s="273"/>
      <c r="Y408" s="273"/>
      <c r="Z408" s="264"/>
      <c r="AA408" s="273"/>
      <c r="AB408" s="285"/>
      <c r="AC408" s="273"/>
      <c r="AD408" s="273"/>
      <c r="AE408" s="273"/>
      <c r="AF408" s="273"/>
      <c r="AG408" s="273"/>
      <c r="AH408" s="125"/>
      <c r="AI408" s="273"/>
      <c r="AJ408" s="285"/>
      <c r="AK408" s="273"/>
      <c r="AL408" s="273"/>
      <c r="AM408" s="273"/>
      <c r="AN408" s="273"/>
      <c r="AO408" s="273"/>
      <c r="AP408" s="125"/>
      <c r="AQ408" s="273"/>
      <c r="AR408" s="285"/>
      <c r="AS408" s="273"/>
      <c r="AT408" s="273"/>
      <c r="AU408" s="273"/>
      <c r="AV408" s="273"/>
      <c r="AW408" s="273"/>
      <c r="AX408" s="125"/>
      <c r="AY408" s="273"/>
      <c r="AZ408" s="285"/>
      <c r="BA408" s="273"/>
      <c r="BB408" s="273"/>
      <c r="BC408" s="273"/>
      <c r="BD408" s="273"/>
      <c r="BE408" s="273"/>
      <c r="BF408" s="125"/>
      <c r="BG408" s="273"/>
      <c r="BH408" s="285"/>
      <c r="BI408" s="273"/>
      <c r="BJ408" s="273"/>
      <c r="BK408" s="273"/>
      <c r="BL408" s="273"/>
      <c r="BM408" s="273"/>
      <c r="BN408" s="125"/>
      <c r="BO408" s="273"/>
      <c r="BP408" s="285"/>
      <c r="BQ408" s="273"/>
      <c r="BR408" s="273"/>
      <c r="BS408" s="273"/>
      <c r="BT408" s="273"/>
      <c r="BU408" s="273"/>
      <c r="BV408" s="125"/>
      <c r="BW408" s="273"/>
      <c r="BX408" s="285"/>
      <c r="BY408" s="273"/>
      <c r="BZ408" s="273"/>
      <c r="CA408" s="273"/>
      <c r="CB408" s="273"/>
      <c r="CC408" s="273"/>
      <c r="CD408" s="125"/>
      <c r="CE408" s="273"/>
      <c r="CF408" s="285"/>
      <c r="CG408" s="273"/>
      <c r="CH408" s="273"/>
      <c r="CI408" s="273"/>
      <c r="CJ408" s="273"/>
      <c r="CK408" s="273"/>
      <c r="CL408" s="125"/>
      <c r="CM408" s="290" t="str">
        <f>IF(BD_Soumission!$CH408&gt;0,BD_Soumission!$CH408*BD_Soumission!$CK408*BD_Soumission!$CL408,IF(BD_Soumission!$CG408&gt;0,BD_Soumission!$CK408*BD_Soumission!$CL408,""))</f>
        <v/>
      </c>
      <c r="CN408" s="285"/>
      <c r="CO408" s="273"/>
      <c r="CP408" s="273"/>
      <c r="CQ408" s="273"/>
      <c r="CR408" s="273"/>
      <c r="CS408" s="273"/>
      <c r="CT408" s="125"/>
      <c r="CU408" s="290">
        <f>IF(BD_Soumission!$CO408&gt;0,IF(BD_Soumission!$CP408&gt;0,BD_Soumission!$CS408*BD_Soumission!$CP408*BD_Soumission!$CT408,BD_Soumission!$CS408*BD_Soumission!$CT408),0)</f>
        <v>0</v>
      </c>
      <c r="CV408" s="285"/>
      <c r="CW408" s="273"/>
      <c r="CX408" s="273"/>
      <c r="CY408" s="273"/>
      <c r="CZ408" s="273"/>
      <c r="DA408" s="273"/>
      <c r="DB408" s="125"/>
      <c r="DC408" s="290" t="str">
        <f>IF(BD_Soumission!$CX408&gt;0,BD_Soumission!$CX408*BD_Soumission!$DA408*BD_Soumission!$DB408,IF(BD_Soumission!$CW408&gt;0,BD_Soumission!$DA408*BD_Soumission!$DB408,""))</f>
        <v/>
      </c>
      <c r="DD408" s="285"/>
      <c r="DE408" s="273"/>
      <c r="DF408" s="273"/>
      <c r="DG408" s="273"/>
      <c r="DH408" s="273"/>
      <c r="DI408" s="273"/>
      <c r="DJ408" s="125"/>
      <c r="DK408" s="273"/>
      <c r="DL408" s="285"/>
      <c r="DM408" s="273"/>
      <c r="DN408" s="273"/>
      <c r="DO408" s="273"/>
      <c r="DP408" s="273"/>
      <c r="DQ408" s="273"/>
      <c r="DR408" s="125"/>
      <c r="DS408" s="273"/>
      <c r="DT408" s="285"/>
      <c r="DU408" s="273"/>
      <c r="DV408" s="273"/>
      <c r="DW408" s="273"/>
      <c r="DX408" s="273"/>
      <c r="DY408" s="273"/>
      <c r="DZ408" s="125"/>
      <c r="EA408" s="273"/>
      <c r="EB408" s="273"/>
      <c r="EC408" s="273"/>
      <c r="ED408" s="273"/>
      <c r="EE408" s="273"/>
      <c r="EF408" s="273"/>
      <c r="EG408" s="273"/>
      <c r="EH408" s="273"/>
      <c r="EI408" s="273"/>
      <c r="EJ408" s="273"/>
      <c r="EK408" s="273"/>
      <c r="EL408" s="273"/>
      <c r="EM408" s="273"/>
      <c r="EN408" s="273"/>
      <c r="EO408" s="273"/>
      <c r="EP408" s="273"/>
      <c r="EQ408" s="273"/>
      <c r="ER408" s="273"/>
      <c r="ES408" s="273"/>
      <c r="ET408" s="273"/>
      <c r="EU408" s="273"/>
      <c r="EV408" s="273"/>
      <c r="EW408" s="273"/>
      <c r="EX408" s="273"/>
      <c r="EY408" s="273"/>
      <c r="EZ408" s="273"/>
    </row>
    <row r="409" spans="1:156" ht="18.75">
      <c r="D409" s="75"/>
      <c r="Q409"/>
      <c r="R409" s="30"/>
      <c r="S409" t="e">
        <f>VLOOKUP(BD_Soumission!$C409,Tableau12[],3,FALSE)</f>
        <v>#N/A</v>
      </c>
      <c r="T409" s="75"/>
      <c r="Z409" s="264"/>
      <c r="AB409" s="75"/>
      <c r="AH409" s="125"/>
      <c r="AJ409" s="75"/>
      <c r="AP409" s="125"/>
      <c r="AR409" s="75"/>
      <c r="AX409" s="125"/>
      <c r="AZ409" s="75"/>
      <c r="BF409" s="125"/>
      <c r="BH409" s="75"/>
      <c r="BN409" s="125"/>
      <c r="BP409" s="75"/>
      <c r="BV409" s="125"/>
      <c r="BX409" s="75"/>
      <c r="CD409" s="125"/>
      <c r="CF409" s="75"/>
      <c r="CL409" s="125"/>
      <c r="CM409" s="122" t="str">
        <f>IF(BD_Soumission!$CH409&gt;0,BD_Soumission!$CH409*BD_Soumission!$CK409*BD_Soumission!$CL409,IF(BD_Soumission!$CG409&gt;0,BD_Soumission!$CK409*BD_Soumission!$CL409,""))</f>
        <v/>
      </c>
      <c r="CN409" s="75"/>
      <c r="CT409" s="125"/>
      <c r="CU409" s="122">
        <f>IF(BD_Soumission!$CO409&gt;0,IF(BD_Soumission!$CP409&gt;0,BD_Soumission!$CS409*BD_Soumission!$CP409*BD_Soumission!$CT409,BD_Soumission!$CS409*BD_Soumission!$CT409),0)</f>
        <v>0</v>
      </c>
      <c r="CV409" s="75"/>
      <c r="DB409" s="125"/>
      <c r="DC409" s="122" t="str">
        <f>IF(BD_Soumission!$CX409&gt;0,BD_Soumission!$CX409*BD_Soumission!$DA409*BD_Soumission!$DB409,IF(BD_Soumission!$CW409&gt;0,BD_Soumission!$DA409*BD_Soumission!$DB409,""))</f>
        <v/>
      </c>
      <c r="DD409" s="75"/>
      <c r="DJ409" s="125"/>
      <c r="DL409" s="75"/>
      <c r="DR409" s="125"/>
      <c r="DT409" s="75"/>
      <c r="DZ409" s="125"/>
    </row>
    <row r="410" spans="1:156" ht="18.75">
      <c r="A410" s="273"/>
      <c r="B410" s="273"/>
      <c r="C410" s="273"/>
      <c r="D410" s="285"/>
      <c r="E410" s="273"/>
      <c r="F410" s="273"/>
      <c r="G410" s="273"/>
      <c r="H410" s="273"/>
      <c r="I410" s="273"/>
      <c r="J410" s="273"/>
      <c r="K410" s="273"/>
      <c r="L410" s="273"/>
      <c r="M410" s="273"/>
      <c r="N410" s="273"/>
      <c r="O410" s="273"/>
      <c r="P410" s="273"/>
      <c r="Q410" s="273"/>
      <c r="R410" s="286"/>
      <c r="S410" s="273" t="e">
        <f>VLOOKUP(BD_Soumission!$C410,Tableau12[],3,FALSE)</f>
        <v>#N/A</v>
      </c>
      <c r="T410" s="285"/>
      <c r="U410" s="273"/>
      <c r="V410" s="273"/>
      <c r="W410" s="273"/>
      <c r="X410" s="273"/>
      <c r="Y410" s="273"/>
      <c r="Z410" s="264"/>
      <c r="AA410" s="273"/>
      <c r="AB410" s="285"/>
      <c r="AC410" s="273"/>
      <c r="AD410" s="273"/>
      <c r="AE410" s="273"/>
      <c r="AF410" s="273"/>
      <c r="AG410" s="273"/>
      <c r="AH410" s="125"/>
      <c r="AI410" s="273"/>
      <c r="AJ410" s="285"/>
      <c r="AK410" s="273"/>
      <c r="AL410" s="273"/>
      <c r="AM410" s="273"/>
      <c r="AN410" s="273"/>
      <c r="AO410" s="273"/>
      <c r="AP410" s="125"/>
      <c r="AQ410" s="273"/>
      <c r="AR410" s="285"/>
      <c r="AS410" s="273"/>
      <c r="AT410" s="273"/>
      <c r="AU410" s="273"/>
      <c r="AV410" s="273"/>
      <c r="AW410" s="273"/>
      <c r="AX410" s="125"/>
      <c r="AY410" s="273"/>
      <c r="AZ410" s="285"/>
      <c r="BA410" s="273"/>
      <c r="BB410" s="273"/>
      <c r="BC410" s="273"/>
      <c r="BD410" s="273"/>
      <c r="BE410" s="273"/>
      <c r="BF410" s="125"/>
      <c r="BG410" s="273"/>
      <c r="BH410" s="285"/>
      <c r="BI410" s="273"/>
      <c r="BJ410" s="273"/>
      <c r="BK410" s="273"/>
      <c r="BL410" s="273"/>
      <c r="BM410" s="273"/>
      <c r="BN410" s="125"/>
      <c r="BO410" s="273"/>
      <c r="BP410" s="285"/>
      <c r="BQ410" s="273"/>
      <c r="BR410" s="273"/>
      <c r="BS410" s="273"/>
      <c r="BT410" s="273"/>
      <c r="BU410" s="273"/>
      <c r="BV410" s="125"/>
      <c r="BW410" s="273"/>
      <c r="BX410" s="285"/>
      <c r="BY410" s="273"/>
      <c r="BZ410" s="273"/>
      <c r="CA410" s="273"/>
      <c r="CB410" s="273"/>
      <c r="CC410" s="273"/>
      <c r="CD410" s="125"/>
      <c r="CE410" s="273"/>
      <c r="CF410" s="285"/>
      <c r="CG410" s="273"/>
      <c r="CH410" s="273"/>
      <c r="CI410" s="273"/>
      <c r="CJ410" s="273"/>
      <c r="CK410" s="273"/>
      <c r="CL410" s="125"/>
      <c r="CM410" s="290" t="str">
        <f>IF(BD_Soumission!$CH410&gt;0,BD_Soumission!$CH410*BD_Soumission!$CK410*BD_Soumission!$CL410,IF(BD_Soumission!$CG410&gt;0,BD_Soumission!$CK410*BD_Soumission!$CL410,""))</f>
        <v/>
      </c>
      <c r="CN410" s="285"/>
      <c r="CO410" s="273"/>
      <c r="CP410" s="273"/>
      <c r="CQ410" s="273"/>
      <c r="CR410" s="273"/>
      <c r="CS410" s="273"/>
      <c r="CT410" s="125"/>
      <c r="CU410" s="290">
        <f>IF(BD_Soumission!$CO410&gt;0,IF(BD_Soumission!$CP410&gt;0,BD_Soumission!$CS410*BD_Soumission!$CP410*BD_Soumission!$CT410,BD_Soumission!$CS410*BD_Soumission!$CT410),0)</f>
        <v>0</v>
      </c>
      <c r="CV410" s="285"/>
      <c r="CW410" s="273"/>
      <c r="CX410" s="273"/>
      <c r="CY410" s="273"/>
      <c r="CZ410" s="273"/>
      <c r="DA410" s="273"/>
      <c r="DB410" s="125"/>
      <c r="DC410" s="290" t="str">
        <f>IF(BD_Soumission!$CX410&gt;0,BD_Soumission!$CX410*BD_Soumission!$DA410*BD_Soumission!$DB410,IF(BD_Soumission!$CW410&gt;0,BD_Soumission!$DA410*BD_Soumission!$DB410,""))</f>
        <v/>
      </c>
      <c r="DD410" s="285"/>
      <c r="DE410" s="273"/>
      <c r="DF410" s="273"/>
      <c r="DG410" s="273"/>
      <c r="DH410" s="273"/>
      <c r="DI410" s="273"/>
      <c r="DJ410" s="125"/>
      <c r="DK410" s="273"/>
      <c r="DL410" s="285"/>
      <c r="DM410" s="273"/>
      <c r="DN410" s="273"/>
      <c r="DO410" s="273"/>
      <c r="DP410" s="273"/>
      <c r="DQ410" s="273"/>
      <c r="DR410" s="125"/>
      <c r="DS410" s="273"/>
      <c r="DT410" s="285"/>
      <c r="DU410" s="273"/>
      <c r="DV410" s="273"/>
      <c r="DW410" s="273"/>
      <c r="DX410" s="273"/>
      <c r="DY410" s="273"/>
      <c r="DZ410" s="125"/>
      <c r="EA410" s="273"/>
      <c r="EB410" s="273"/>
      <c r="EC410" s="273"/>
      <c r="ED410" s="273"/>
      <c r="EE410" s="273"/>
      <c r="EF410" s="273"/>
      <c r="EG410" s="273"/>
      <c r="EH410" s="273"/>
      <c r="EI410" s="273"/>
      <c r="EJ410" s="273"/>
      <c r="EK410" s="273"/>
      <c r="EL410" s="273"/>
      <c r="EM410" s="273"/>
      <c r="EN410" s="273"/>
      <c r="EO410" s="273"/>
      <c r="EP410" s="273"/>
      <c r="EQ410" s="273"/>
      <c r="ER410" s="273"/>
      <c r="ES410" s="273"/>
      <c r="ET410" s="273"/>
      <c r="EU410" s="273"/>
      <c r="EV410" s="273"/>
      <c r="EW410" s="273"/>
      <c r="EX410" s="273"/>
      <c r="EY410" s="273"/>
      <c r="EZ410" s="273"/>
    </row>
    <row r="411" spans="1:156" ht="18.75">
      <c r="D411" s="75"/>
      <c r="Q411"/>
      <c r="R411" s="30"/>
      <c r="S411" t="e">
        <f>VLOOKUP(BD_Soumission!$C411,Tableau12[],3,FALSE)</f>
        <v>#N/A</v>
      </c>
      <c r="T411" s="75"/>
      <c r="Z411" s="264"/>
      <c r="AB411" s="75"/>
      <c r="AH411" s="125"/>
      <c r="AJ411" s="75"/>
      <c r="AP411" s="125"/>
      <c r="AR411" s="75"/>
      <c r="AX411" s="125"/>
      <c r="AZ411" s="75"/>
      <c r="BF411" s="125"/>
      <c r="BH411" s="75"/>
      <c r="BN411" s="125"/>
      <c r="BP411" s="75"/>
      <c r="BV411" s="125"/>
      <c r="BX411" s="75"/>
      <c r="CD411" s="125"/>
      <c r="CF411" s="75"/>
      <c r="CL411" s="125"/>
      <c r="CM411" s="122" t="str">
        <f>IF(BD_Soumission!$CH411&gt;0,BD_Soumission!$CH411*BD_Soumission!$CK411*BD_Soumission!$CL411,IF(BD_Soumission!$CG411&gt;0,BD_Soumission!$CK411*BD_Soumission!$CL411,""))</f>
        <v/>
      </c>
      <c r="CN411" s="75"/>
      <c r="CT411" s="125"/>
      <c r="CU411" s="122">
        <f>IF(BD_Soumission!$CO411&gt;0,IF(BD_Soumission!$CP411&gt;0,BD_Soumission!$CS411*BD_Soumission!$CP411*BD_Soumission!$CT411,BD_Soumission!$CS411*BD_Soumission!$CT411),0)</f>
        <v>0</v>
      </c>
      <c r="CV411" s="75"/>
      <c r="DB411" s="125"/>
      <c r="DC411" s="122" t="str">
        <f>IF(BD_Soumission!$CX411&gt;0,BD_Soumission!$CX411*BD_Soumission!$DA411*BD_Soumission!$DB411,IF(BD_Soumission!$CW411&gt;0,BD_Soumission!$DA411*BD_Soumission!$DB411,""))</f>
        <v/>
      </c>
      <c r="DD411" s="75"/>
      <c r="DJ411" s="125"/>
      <c r="DL411" s="75"/>
      <c r="DR411" s="125"/>
      <c r="DT411" s="75"/>
      <c r="DZ411" s="125"/>
    </row>
    <row r="412" spans="1:156" ht="18.75">
      <c r="A412" s="273"/>
      <c r="B412" s="273"/>
      <c r="C412" s="273"/>
      <c r="D412" s="285"/>
      <c r="E412" s="273"/>
      <c r="F412" s="273"/>
      <c r="G412" s="273"/>
      <c r="H412" s="273"/>
      <c r="I412" s="273"/>
      <c r="J412" s="273"/>
      <c r="K412" s="273"/>
      <c r="L412" s="273"/>
      <c r="M412" s="273"/>
      <c r="N412" s="273"/>
      <c r="O412" s="273"/>
      <c r="P412" s="273"/>
      <c r="Q412" s="273"/>
      <c r="R412" s="286"/>
      <c r="S412" s="273" t="e">
        <f>VLOOKUP(BD_Soumission!$C412,Tableau12[],3,FALSE)</f>
        <v>#N/A</v>
      </c>
      <c r="T412" s="285"/>
      <c r="U412" s="273"/>
      <c r="V412" s="273"/>
      <c r="W412" s="273"/>
      <c r="X412" s="273"/>
      <c r="Y412" s="273"/>
      <c r="Z412" s="264"/>
      <c r="AA412" s="273"/>
      <c r="AB412" s="285"/>
      <c r="AC412" s="273"/>
      <c r="AD412" s="273"/>
      <c r="AE412" s="273"/>
      <c r="AF412" s="273"/>
      <c r="AG412" s="273"/>
      <c r="AH412" s="125"/>
      <c r="AI412" s="273"/>
      <c r="AJ412" s="285"/>
      <c r="AK412" s="273"/>
      <c r="AL412" s="273"/>
      <c r="AM412" s="273"/>
      <c r="AN412" s="273"/>
      <c r="AO412" s="273"/>
      <c r="AP412" s="125"/>
      <c r="AQ412" s="273"/>
      <c r="AR412" s="285"/>
      <c r="AS412" s="273"/>
      <c r="AT412" s="273"/>
      <c r="AU412" s="273"/>
      <c r="AV412" s="273"/>
      <c r="AW412" s="273"/>
      <c r="AX412" s="125"/>
      <c r="AY412" s="273"/>
      <c r="AZ412" s="285"/>
      <c r="BA412" s="273"/>
      <c r="BB412" s="273"/>
      <c r="BC412" s="273"/>
      <c r="BD412" s="273"/>
      <c r="BE412" s="273"/>
      <c r="BF412" s="125"/>
      <c r="BG412" s="273"/>
      <c r="BH412" s="285"/>
      <c r="BI412" s="273"/>
      <c r="BJ412" s="273"/>
      <c r="BK412" s="273"/>
      <c r="BL412" s="273"/>
      <c r="BM412" s="273"/>
      <c r="BN412" s="125"/>
      <c r="BO412" s="273"/>
      <c r="BP412" s="285"/>
      <c r="BQ412" s="273"/>
      <c r="BR412" s="273"/>
      <c r="BS412" s="273"/>
      <c r="BT412" s="273"/>
      <c r="BU412" s="273"/>
      <c r="BV412" s="125"/>
      <c r="BW412" s="273"/>
      <c r="BX412" s="285"/>
      <c r="BY412" s="273"/>
      <c r="BZ412" s="273"/>
      <c r="CA412" s="273"/>
      <c r="CB412" s="273"/>
      <c r="CC412" s="273"/>
      <c r="CD412" s="125"/>
      <c r="CE412" s="273"/>
      <c r="CF412" s="285"/>
      <c r="CG412" s="273"/>
      <c r="CH412" s="273"/>
      <c r="CI412" s="273"/>
      <c r="CJ412" s="273"/>
      <c r="CK412" s="273"/>
      <c r="CL412" s="125"/>
      <c r="CM412" s="290" t="str">
        <f>IF(BD_Soumission!$CH412&gt;0,BD_Soumission!$CH412*BD_Soumission!$CK412*BD_Soumission!$CL412,IF(BD_Soumission!$CG412&gt;0,BD_Soumission!$CK412*BD_Soumission!$CL412,""))</f>
        <v/>
      </c>
      <c r="CN412" s="285"/>
      <c r="CO412" s="273"/>
      <c r="CP412" s="273"/>
      <c r="CQ412" s="273"/>
      <c r="CR412" s="273"/>
      <c r="CS412" s="273"/>
      <c r="CT412" s="125"/>
      <c r="CU412" s="290">
        <f>IF(BD_Soumission!$CO412&gt;0,IF(BD_Soumission!$CP412&gt;0,BD_Soumission!$CS412*BD_Soumission!$CP412*BD_Soumission!$CT412,BD_Soumission!$CS412*BD_Soumission!$CT412),0)</f>
        <v>0</v>
      </c>
      <c r="CV412" s="285"/>
      <c r="CW412" s="273"/>
      <c r="CX412" s="273"/>
      <c r="CY412" s="273"/>
      <c r="CZ412" s="273"/>
      <c r="DA412" s="273"/>
      <c r="DB412" s="125"/>
      <c r="DC412" s="290" t="str">
        <f>IF(BD_Soumission!$CX412&gt;0,BD_Soumission!$CX412*BD_Soumission!$DA412*BD_Soumission!$DB412,IF(BD_Soumission!$CW412&gt;0,BD_Soumission!$DA412*BD_Soumission!$DB412,""))</f>
        <v/>
      </c>
      <c r="DD412" s="285"/>
      <c r="DE412" s="273"/>
      <c r="DF412" s="273"/>
      <c r="DG412" s="273"/>
      <c r="DH412" s="273"/>
      <c r="DI412" s="273"/>
      <c r="DJ412" s="125"/>
      <c r="DK412" s="273"/>
      <c r="DL412" s="285"/>
      <c r="DM412" s="273"/>
      <c r="DN412" s="273"/>
      <c r="DO412" s="273"/>
      <c r="DP412" s="273"/>
      <c r="DQ412" s="273"/>
      <c r="DR412" s="125"/>
      <c r="DS412" s="273"/>
      <c r="DT412" s="285"/>
      <c r="DU412" s="273"/>
      <c r="DV412" s="273"/>
      <c r="DW412" s="273"/>
      <c r="DX412" s="273"/>
      <c r="DY412" s="273"/>
      <c r="DZ412" s="125"/>
      <c r="EA412" s="273"/>
      <c r="EB412" s="273"/>
      <c r="EC412" s="273"/>
      <c r="ED412" s="273"/>
      <c r="EE412" s="273"/>
      <c r="EF412" s="273"/>
      <c r="EG412" s="273"/>
      <c r="EH412" s="273"/>
      <c r="EI412" s="273"/>
      <c r="EJ412" s="273"/>
      <c r="EK412" s="273"/>
      <c r="EL412" s="273"/>
      <c r="EM412" s="273"/>
      <c r="EN412" s="273"/>
      <c r="EO412" s="273"/>
      <c r="EP412" s="273"/>
      <c r="EQ412" s="273"/>
      <c r="ER412" s="273"/>
      <c r="ES412" s="273"/>
      <c r="ET412" s="273"/>
      <c r="EU412" s="273"/>
      <c r="EV412" s="273"/>
      <c r="EW412" s="273"/>
      <c r="EX412" s="273"/>
      <c r="EY412" s="273"/>
      <c r="EZ412" s="273"/>
    </row>
    <row r="413" spans="1:156" ht="18.75">
      <c r="D413" s="75"/>
      <c r="Q413"/>
      <c r="R413" s="30"/>
      <c r="S413" t="e">
        <f>VLOOKUP(BD_Soumission!$C413,Tableau12[],3,FALSE)</f>
        <v>#N/A</v>
      </c>
      <c r="T413" s="75"/>
      <c r="Z413" s="264"/>
      <c r="AB413" s="75"/>
      <c r="AH413" s="125"/>
      <c r="AJ413" s="75"/>
      <c r="AP413" s="125"/>
      <c r="AR413" s="75"/>
      <c r="AX413" s="125"/>
      <c r="AZ413" s="75"/>
      <c r="BF413" s="125"/>
      <c r="BH413" s="75"/>
      <c r="BN413" s="125"/>
      <c r="BP413" s="75"/>
      <c r="BV413" s="125"/>
      <c r="BX413" s="75"/>
      <c r="CD413" s="125"/>
      <c r="CF413" s="75"/>
      <c r="CL413" s="125"/>
      <c r="CM413" s="122" t="str">
        <f>IF(BD_Soumission!$CH413&gt;0,BD_Soumission!$CH413*BD_Soumission!$CK413*BD_Soumission!$CL413,IF(BD_Soumission!$CG413&gt;0,BD_Soumission!$CK413*BD_Soumission!$CL413,""))</f>
        <v/>
      </c>
      <c r="CN413" s="75"/>
      <c r="CT413" s="125"/>
      <c r="CU413" s="122">
        <f>IF(BD_Soumission!$CO413&gt;0,IF(BD_Soumission!$CP413&gt;0,BD_Soumission!$CS413*BD_Soumission!$CP413*BD_Soumission!$CT413,BD_Soumission!$CS413*BD_Soumission!$CT413),0)</f>
        <v>0</v>
      </c>
      <c r="CV413" s="75"/>
      <c r="DB413" s="125"/>
      <c r="DC413" s="122" t="str">
        <f>IF(BD_Soumission!$CX413&gt;0,BD_Soumission!$CX413*BD_Soumission!$DA413*BD_Soumission!$DB413,IF(BD_Soumission!$CW413&gt;0,BD_Soumission!$DA413*BD_Soumission!$DB413,""))</f>
        <v/>
      </c>
      <c r="DD413" s="75"/>
      <c r="DJ413" s="125"/>
      <c r="DL413" s="75"/>
      <c r="DR413" s="125"/>
      <c r="DT413" s="75"/>
      <c r="DZ413" s="125"/>
    </row>
    <row r="414" spans="1:156" ht="18.75">
      <c r="A414" s="273"/>
      <c r="B414" s="273"/>
      <c r="C414" s="273"/>
      <c r="D414" s="285"/>
      <c r="E414" s="273"/>
      <c r="F414" s="273"/>
      <c r="G414" s="273"/>
      <c r="H414" s="273"/>
      <c r="I414" s="273"/>
      <c r="J414" s="273"/>
      <c r="K414" s="273"/>
      <c r="L414" s="273"/>
      <c r="M414" s="273"/>
      <c r="N414" s="273"/>
      <c r="O414" s="273"/>
      <c r="P414" s="273"/>
      <c r="Q414" s="273"/>
      <c r="R414" s="286"/>
      <c r="S414" s="273" t="e">
        <f>VLOOKUP(BD_Soumission!$C414,Tableau12[],3,FALSE)</f>
        <v>#N/A</v>
      </c>
      <c r="T414" s="285"/>
      <c r="U414" s="273"/>
      <c r="V414" s="273"/>
      <c r="W414" s="273"/>
      <c r="X414" s="273"/>
      <c r="Y414" s="273"/>
      <c r="Z414" s="264"/>
      <c r="AA414" s="273"/>
      <c r="AB414" s="285"/>
      <c r="AC414" s="273"/>
      <c r="AD414" s="273"/>
      <c r="AE414" s="273"/>
      <c r="AF414" s="273"/>
      <c r="AG414" s="273"/>
      <c r="AH414" s="125"/>
      <c r="AI414" s="273"/>
      <c r="AJ414" s="285"/>
      <c r="AK414" s="273"/>
      <c r="AL414" s="273"/>
      <c r="AM414" s="273"/>
      <c r="AN414" s="273"/>
      <c r="AO414" s="273"/>
      <c r="AP414" s="125"/>
      <c r="AQ414" s="273"/>
      <c r="AR414" s="285"/>
      <c r="AS414" s="273"/>
      <c r="AT414" s="273"/>
      <c r="AU414" s="273"/>
      <c r="AV414" s="273"/>
      <c r="AW414" s="273"/>
      <c r="AX414" s="125"/>
      <c r="AY414" s="273"/>
      <c r="AZ414" s="285"/>
      <c r="BA414" s="273"/>
      <c r="BB414" s="273"/>
      <c r="BC414" s="273"/>
      <c r="BD414" s="273"/>
      <c r="BE414" s="273"/>
      <c r="BF414" s="125"/>
      <c r="BG414" s="273"/>
      <c r="BH414" s="285"/>
      <c r="BI414" s="273"/>
      <c r="BJ414" s="273"/>
      <c r="BK414" s="273"/>
      <c r="BL414" s="273"/>
      <c r="BM414" s="273"/>
      <c r="BN414" s="125"/>
      <c r="BO414" s="273"/>
      <c r="BP414" s="285"/>
      <c r="BQ414" s="273"/>
      <c r="BR414" s="273"/>
      <c r="BS414" s="273"/>
      <c r="BT414" s="273"/>
      <c r="BU414" s="273"/>
      <c r="BV414" s="125"/>
      <c r="BW414" s="273"/>
      <c r="BX414" s="285"/>
      <c r="BY414" s="273"/>
      <c r="BZ414" s="273"/>
      <c r="CA414" s="273"/>
      <c r="CB414" s="273"/>
      <c r="CC414" s="273"/>
      <c r="CD414" s="125"/>
      <c r="CE414" s="273"/>
      <c r="CF414" s="285"/>
      <c r="CG414" s="273"/>
      <c r="CH414" s="273"/>
      <c r="CI414" s="273"/>
      <c r="CJ414" s="273"/>
      <c r="CK414" s="273"/>
      <c r="CL414" s="125"/>
      <c r="CM414" s="290" t="str">
        <f>IF(BD_Soumission!$CH414&gt;0,BD_Soumission!$CH414*BD_Soumission!$CK414*BD_Soumission!$CL414,IF(BD_Soumission!$CG414&gt;0,BD_Soumission!$CK414*BD_Soumission!$CL414,""))</f>
        <v/>
      </c>
      <c r="CN414" s="285"/>
      <c r="CO414" s="273"/>
      <c r="CP414" s="273"/>
      <c r="CQ414" s="273"/>
      <c r="CR414" s="273"/>
      <c r="CS414" s="273"/>
      <c r="CT414" s="125"/>
      <c r="CU414" s="290">
        <f>IF(BD_Soumission!$CO414&gt;0,IF(BD_Soumission!$CP414&gt;0,BD_Soumission!$CS414*BD_Soumission!$CP414*BD_Soumission!$CT414,BD_Soumission!$CS414*BD_Soumission!$CT414),0)</f>
        <v>0</v>
      </c>
      <c r="CV414" s="285"/>
      <c r="CW414" s="273"/>
      <c r="CX414" s="273"/>
      <c r="CY414" s="273"/>
      <c r="CZ414" s="273"/>
      <c r="DA414" s="273"/>
      <c r="DB414" s="125"/>
      <c r="DC414" s="290" t="str">
        <f>IF(BD_Soumission!$CX414&gt;0,BD_Soumission!$CX414*BD_Soumission!$DA414*BD_Soumission!$DB414,IF(BD_Soumission!$CW414&gt;0,BD_Soumission!$DA414*BD_Soumission!$DB414,""))</f>
        <v/>
      </c>
      <c r="DD414" s="285"/>
      <c r="DE414" s="273"/>
      <c r="DF414" s="273"/>
      <c r="DG414" s="273"/>
      <c r="DH414" s="273"/>
      <c r="DI414" s="273"/>
      <c r="DJ414" s="125"/>
      <c r="DK414" s="273"/>
      <c r="DL414" s="285"/>
      <c r="DM414" s="273"/>
      <c r="DN414" s="273"/>
      <c r="DO414" s="273"/>
      <c r="DP414" s="273"/>
      <c r="DQ414" s="273"/>
      <c r="DR414" s="125"/>
      <c r="DS414" s="273"/>
      <c r="DT414" s="285"/>
      <c r="DU414" s="273"/>
      <c r="DV414" s="273"/>
      <c r="DW414" s="273"/>
      <c r="DX414" s="273"/>
      <c r="DY414" s="273"/>
      <c r="DZ414" s="125"/>
      <c r="EA414" s="273"/>
      <c r="EB414" s="273"/>
      <c r="EC414" s="273"/>
      <c r="ED414" s="273"/>
      <c r="EE414" s="273"/>
      <c r="EF414" s="273"/>
      <c r="EG414" s="273"/>
      <c r="EH414" s="273"/>
      <c r="EI414" s="273"/>
      <c r="EJ414" s="273"/>
      <c r="EK414" s="273"/>
      <c r="EL414" s="273"/>
      <c r="EM414" s="273"/>
      <c r="EN414" s="273"/>
      <c r="EO414" s="273"/>
      <c r="EP414" s="273"/>
      <c r="EQ414" s="273"/>
      <c r="ER414" s="273"/>
      <c r="ES414" s="273"/>
      <c r="ET414" s="273"/>
      <c r="EU414" s="273"/>
      <c r="EV414" s="273"/>
      <c r="EW414" s="273"/>
      <c r="EX414" s="273"/>
      <c r="EY414" s="273"/>
      <c r="EZ414" s="273"/>
    </row>
    <row r="415" spans="1:156" ht="18.75">
      <c r="D415" s="75"/>
      <c r="Q415"/>
      <c r="R415" s="30"/>
      <c r="S415" t="e">
        <f>VLOOKUP(BD_Soumission!$C415,Tableau12[],3,FALSE)</f>
        <v>#N/A</v>
      </c>
      <c r="T415" s="75"/>
      <c r="Z415" s="264"/>
      <c r="AB415" s="75"/>
      <c r="AH415" s="125"/>
      <c r="AJ415" s="75"/>
      <c r="AP415" s="125"/>
      <c r="AR415" s="75"/>
      <c r="AX415" s="125"/>
      <c r="AZ415" s="75"/>
      <c r="BF415" s="125"/>
      <c r="BH415" s="75"/>
      <c r="BN415" s="125"/>
      <c r="BP415" s="75"/>
      <c r="BV415" s="125"/>
      <c r="BX415" s="75"/>
      <c r="CD415" s="125"/>
      <c r="CF415" s="75"/>
      <c r="CL415" s="125"/>
      <c r="CM415" s="122" t="str">
        <f>IF(BD_Soumission!$CH415&gt;0,BD_Soumission!$CH415*BD_Soumission!$CK415*BD_Soumission!$CL415,IF(BD_Soumission!$CG415&gt;0,BD_Soumission!$CK415*BD_Soumission!$CL415,""))</f>
        <v/>
      </c>
      <c r="CN415" s="75"/>
      <c r="CT415" s="125"/>
      <c r="CU415" s="122">
        <f>IF(BD_Soumission!$CO415&gt;0,IF(BD_Soumission!$CP415&gt;0,BD_Soumission!$CS415*BD_Soumission!$CP415*BD_Soumission!$CT415,BD_Soumission!$CS415*BD_Soumission!$CT415),0)</f>
        <v>0</v>
      </c>
      <c r="CV415" s="75"/>
      <c r="DB415" s="125"/>
      <c r="DC415" s="122" t="str">
        <f>IF(BD_Soumission!$CX415&gt;0,BD_Soumission!$CX415*BD_Soumission!$DA415*BD_Soumission!$DB415,IF(BD_Soumission!$CW415&gt;0,BD_Soumission!$DA415*BD_Soumission!$DB415,""))</f>
        <v/>
      </c>
      <c r="DD415" s="75"/>
      <c r="DJ415" s="125"/>
      <c r="DL415" s="75"/>
      <c r="DR415" s="125"/>
      <c r="DT415" s="75"/>
      <c r="DZ415" s="125"/>
    </row>
    <row r="416" spans="1:156" ht="18.75">
      <c r="A416" s="273"/>
      <c r="B416" s="273"/>
      <c r="C416" s="273"/>
      <c r="D416" s="285"/>
      <c r="E416" s="273"/>
      <c r="F416" s="273"/>
      <c r="G416" s="273"/>
      <c r="H416" s="273"/>
      <c r="I416" s="273"/>
      <c r="J416" s="273"/>
      <c r="K416" s="273"/>
      <c r="L416" s="273"/>
      <c r="M416" s="273"/>
      <c r="N416" s="273"/>
      <c r="O416" s="273"/>
      <c r="P416" s="273"/>
      <c r="Q416" s="273"/>
      <c r="R416" s="286"/>
      <c r="S416" s="273" t="e">
        <f>VLOOKUP(BD_Soumission!$C416,Tableau12[],3,FALSE)</f>
        <v>#N/A</v>
      </c>
      <c r="T416" s="285"/>
      <c r="U416" s="273"/>
      <c r="V416" s="273"/>
      <c r="W416" s="273"/>
      <c r="X416" s="273"/>
      <c r="Y416" s="273"/>
      <c r="Z416" s="264"/>
      <c r="AA416" s="273"/>
      <c r="AB416" s="285"/>
      <c r="AC416" s="273"/>
      <c r="AD416" s="273"/>
      <c r="AE416" s="273"/>
      <c r="AF416" s="273"/>
      <c r="AG416" s="273"/>
      <c r="AH416" s="125"/>
      <c r="AI416" s="273"/>
      <c r="AJ416" s="285"/>
      <c r="AK416" s="273"/>
      <c r="AL416" s="273"/>
      <c r="AM416" s="273"/>
      <c r="AN416" s="273"/>
      <c r="AO416" s="273"/>
      <c r="AP416" s="125"/>
      <c r="AQ416" s="273"/>
      <c r="AR416" s="285"/>
      <c r="AS416" s="273"/>
      <c r="AT416" s="273"/>
      <c r="AU416" s="273"/>
      <c r="AV416" s="273"/>
      <c r="AW416" s="273"/>
      <c r="AX416" s="125"/>
      <c r="AY416" s="273"/>
      <c r="AZ416" s="285"/>
      <c r="BA416" s="273"/>
      <c r="BB416" s="273"/>
      <c r="BC416" s="273"/>
      <c r="BD416" s="273"/>
      <c r="BE416" s="273"/>
      <c r="BF416" s="125"/>
      <c r="BG416" s="273"/>
      <c r="BH416" s="285"/>
      <c r="BI416" s="273"/>
      <c r="BJ416" s="273"/>
      <c r="BK416" s="273"/>
      <c r="BL416" s="273"/>
      <c r="BM416" s="273"/>
      <c r="BN416" s="125"/>
      <c r="BO416" s="273"/>
      <c r="BP416" s="285"/>
      <c r="BQ416" s="273"/>
      <c r="BR416" s="273"/>
      <c r="BS416" s="273"/>
      <c r="BT416" s="273"/>
      <c r="BU416" s="273"/>
      <c r="BV416" s="125"/>
      <c r="BW416" s="273"/>
      <c r="BX416" s="285"/>
      <c r="BY416" s="273"/>
      <c r="BZ416" s="273"/>
      <c r="CA416" s="273"/>
      <c r="CB416" s="273"/>
      <c r="CC416" s="273"/>
      <c r="CD416" s="125"/>
      <c r="CE416" s="273"/>
      <c r="CF416" s="285"/>
      <c r="CG416" s="273"/>
      <c r="CH416" s="273"/>
      <c r="CI416" s="273"/>
      <c r="CJ416" s="273"/>
      <c r="CK416" s="273"/>
      <c r="CL416" s="125"/>
      <c r="CM416" s="290" t="str">
        <f>IF(BD_Soumission!$CH416&gt;0,BD_Soumission!$CH416*BD_Soumission!$CK416*BD_Soumission!$CL416,IF(BD_Soumission!$CG416&gt;0,BD_Soumission!$CK416*BD_Soumission!$CL416,""))</f>
        <v/>
      </c>
      <c r="CN416" s="285"/>
      <c r="CO416" s="273"/>
      <c r="CP416" s="273"/>
      <c r="CQ416" s="273"/>
      <c r="CR416" s="273"/>
      <c r="CS416" s="273"/>
      <c r="CT416" s="125"/>
      <c r="CU416" s="290">
        <f>IF(BD_Soumission!$CO416&gt;0,IF(BD_Soumission!$CP416&gt;0,BD_Soumission!$CS416*BD_Soumission!$CP416*BD_Soumission!$CT416,BD_Soumission!$CS416*BD_Soumission!$CT416),0)</f>
        <v>0</v>
      </c>
      <c r="CV416" s="285"/>
      <c r="CW416" s="273"/>
      <c r="CX416" s="273"/>
      <c r="CY416" s="273"/>
      <c r="CZ416" s="273"/>
      <c r="DA416" s="273"/>
      <c r="DB416" s="125"/>
      <c r="DC416" s="290" t="str">
        <f>IF(BD_Soumission!$CX416&gt;0,BD_Soumission!$CX416*BD_Soumission!$DA416*BD_Soumission!$DB416,IF(BD_Soumission!$CW416&gt;0,BD_Soumission!$DA416*BD_Soumission!$DB416,""))</f>
        <v/>
      </c>
      <c r="DD416" s="285"/>
      <c r="DE416" s="273"/>
      <c r="DF416" s="273"/>
      <c r="DG416" s="273"/>
      <c r="DH416" s="273"/>
      <c r="DI416" s="273"/>
      <c r="DJ416" s="125"/>
      <c r="DK416" s="273"/>
      <c r="DL416" s="285"/>
      <c r="DM416" s="273"/>
      <c r="DN416" s="273"/>
      <c r="DO416" s="273"/>
      <c r="DP416" s="273"/>
      <c r="DQ416" s="273"/>
      <c r="DR416" s="125"/>
      <c r="DS416" s="273"/>
      <c r="DT416" s="285"/>
      <c r="DU416" s="273"/>
      <c r="DV416" s="273"/>
      <c r="DW416" s="273"/>
      <c r="DX416" s="273"/>
      <c r="DY416" s="273"/>
      <c r="DZ416" s="125"/>
      <c r="EA416" s="273"/>
      <c r="EB416" s="273"/>
      <c r="EC416" s="273"/>
      <c r="ED416" s="273"/>
      <c r="EE416" s="273"/>
      <c r="EF416" s="273"/>
      <c r="EG416" s="273"/>
      <c r="EH416" s="273"/>
      <c r="EI416" s="273"/>
      <c r="EJ416" s="273"/>
      <c r="EK416" s="273"/>
      <c r="EL416" s="273"/>
      <c r="EM416" s="273"/>
      <c r="EN416" s="273"/>
      <c r="EO416" s="273"/>
      <c r="EP416" s="273"/>
      <c r="EQ416" s="273"/>
      <c r="ER416" s="273"/>
      <c r="ES416" s="273"/>
      <c r="ET416" s="273"/>
      <c r="EU416" s="273"/>
      <c r="EV416" s="273"/>
      <c r="EW416" s="273"/>
      <c r="EX416" s="273"/>
      <c r="EY416" s="273"/>
      <c r="EZ416" s="273"/>
    </row>
    <row r="417" spans="1:156" ht="18.75">
      <c r="D417" s="75"/>
      <c r="Q417"/>
      <c r="R417" s="30"/>
      <c r="S417" t="e">
        <f>VLOOKUP(BD_Soumission!$C417,Tableau12[],3,FALSE)</f>
        <v>#N/A</v>
      </c>
      <c r="T417" s="75"/>
      <c r="Z417" s="264"/>
      <c r="AB417" s="75"/>
      <c r="AH417" s="125"/>
      <c r="AJ417" s="75"/>
      <c r="AP417" s="125"/>
      <c r="AR417" s="75"/>
      <c r="AX417" s="125"/>
      <c r="AZ417" s="75"/>
      <c r="BF417" s="125"/>
      <c r="BH417" s="75"/>
      <c r="BN417" s="125"/>
      <c r="BP417" s="75"/>
      <c r="BV417" s="125"/>
      <c r="BX417" s="75"/>
      <c r="CD417" s="125"/>
      <c r="CF417" s="75"/>
      <c r="CL417" s="125"/>
      <c r="CM417" s="122" t="str">
        <f>IF(BD_Soumission!$CH417&gt;0,BD_Soumission!$CH417*BD_Soumission!$CK417*BD_Soumission!$CL417,IF(BD_Soumission!$CG417&gt;0,BD_Soumission!$CK417*BD_Soumission!$CL417,""))</f>
        <v/>
      </c>
      <c r="CN417" s="75"/>
      <c r="CT417" s="125"/>
      <c r="CU417" s="122">
        <f>IF(BD_Soumission!$CO417&gt;0,IF(BD_Soumission!$CP417&gt;0,BD_Soumission!$CS417*BD_Soumission!$CP417*BD_Soumission!$CT417,BD_Soumission!$CS417*BD_Soumission!$CT417),0)</f>
        <v>0</v>
      </c>
      <c r="CV417" s="75"/>
      <c r="DB417" s="125"/>
      <c r="DC417" s="122" t="str">
        <f>IF(BD_Soumission!$CX417&gt;0,BD_Soumission!$CX417*BD_Soumission!$DA417*BD_Soumission!$DB417,IF(BD_Soumission!$CW417&gt;0,BD_Soumission!$DA417*BD_Soumission!$DB417,""))</f>
        <v/>
      </c>
      <c r="DD417" s="75"/>
      <c r="DJ417" s="125"/>
      <c r="DL417" s="75"/>
      <c r="DR417" s="125"/>
      <c r="DT417" s="75"/>
      <c r="DZ417" s="125"/>
    </row>
    <row r="418" spans="1:156" ht="18.75">
      <c r="A418" s="273"/>
      <c r="B418" s="273"/>
      <c r="C418" s="273"/>
      <c r="D418" s="285"/>
      <c r="E418" s="273"/>
      <c r="F418" s="273"/>
      <c r="G418" s="273"/>
      <c r="H418" s="273"/>
      <c r="I418" s="273"/>
      <c r="J418" s="273"/>
      <c r="K418" s="273"/>
      <c r="L418" s="273"/>
      <c r="M418" s="273"/>
      <c r="N418" s="273"/>
      <c r="O418" s="273"/>
      <c r="P418" s="273"/>
      <c r="Q418" s="273"/>
      <c r="R418" s="286"/>
      <c r="S418" s="273" t="e">
        <f>VLOOKUP(BD_Soumission!$C418,Tableau12[],3,FALSE)</f>
        <v>#N/A</v>
      </c>
      <c r="T418" s="285"/>
      <c r="U418" s="273"/>
      <c r="V418" s="273"/>
      <c r="W418" s="273"/>
      <c r="X418" s="273"/>
      <c r="Y418" s="273"/>
      <c r="Z418" s="264"/>
      <c r="AA418" s="273"/>
      <c r="AB418" s="285"/>
      <c r="AC418" s="273"/>
      <c r="AD418" s="273"/>
      <c r="AE418" s="273"/>
      <c r="AF418" s="273"/>
      <c r="AG418" s="273"/>
      <c r="AH418" s="125"/>
      <c r="AI418" s="273"/>
      <c r="AJ418" s="285"/>
      <c r="AK418" s="273"/>
      <c r="AL418" s="273"/>
      <c r="AM418" s="273"/>
      <c r="AN418" s="273"/>
      <c r="AO418" s="273"/>
      <c r="AP418" s="125"/>
      <c r="AQ418" s="273"/>
      <c r="AR418" s="285"/>
      <c r="AS418" s="273"/>
      <c r="AT418" s="273"/>
      <c r="AU418" s="273"/>
      <c r="AV418" s="273"/>
      <c r="AW418" s="273"/>
      <c r="AX418" s="125"/>
      <c r="AY418" s="273"/>
      <c r="AZ418" s="285"/>
      <c r="BA418" s="273"/>
      <c r="BB418" s="273"/>
      <c r="BC418" s="273"/>
      <c r="BD418" s="273"/>
      <c r="BE418" s="273"/>
      <c r="BF418" s="125"/>
      <c r="BG418" s="273"/>
      <c r="BH418" s="285"/>
      <c r="BI418" s="273"/>
      <c r="BJ418" s="273"/>
      <c r="BK418" s="273"/>
      <c r="BL418" s="273"/>
      <c r="BM418" s="273"/>
      <c r="BN418" s="125"/>
      <c r="BO418" s="273"/>
      <c r="BP418" s="285"/>
      <c r="BQ418" s="273"/>
      <c r="BR418" s="273"/>
      <c r="BS418" s="273"/>
      <c r="BT418" s="273"/>
      <c r="BU418" s="273"/>
      <c r="BV418" s="125"/>
      <c r="BW418" s="273"/>
      <c r="BX418" s="285"/>
      <c r="BY418" s="273"/>
      <c r="BZ418" s="273"/>
      <c r="CA418" s="273"/>
      <c r="CB418" s="273"/>
      <c r="CC418" s="273"/>
      <c r="CD418" s="125"/>
      <c r="CE418" s="273"/>
      <c r="CF418" s="285"/>
      <c r="CG418" s="273"/>
      <c r="CH418" s="273"/>
      <c r="CI418" s="273"/>
      <c r="CJ418" s="273"/>
      <c r="CK418" s="273"/>
      <c r="CL418" s="125"/>
      <c r="CM418" s="290" t="str">
        <f>IF(BD_Soumission!$CH418&gt;0,BD_Soumission!$CH418*BD_Soumission!$CK418*BD_Soumission!$CL418,IF(BD_Soumission!$CG418&gt;0,BD_Soumission!$CK418*BD_Soumission!$CL418,""))</f>
        <v/>
      </c>
      <c r="CN418" s="285"/>
      <c r="CO418" s="273"/>
      <c r="CP418" s="273"/>
      <c r="CQ418" s="273"/>
      <c r="CR418" s="273"/>
      <c r="CS418" s="273"/>
      <c r="CT418" s="125"/>
      <c r="CU418" s="290">
        <f>IF(BD_Soumission!$CO418&gt;0,IF(BD_Soumission!$CP418&gt;0,BD_Soumission!$CS418*BD_Soumission!$CP418*BD_Soumission!$CT418,BD_Soumission!$CS418*BD_Soumission!$CT418),0)</f>
        <v>0</v>
      </c>
      <c r="CV418" s="285"/>
      <c r="CW418" s="273"/>
      <c r="CX418" s="273"/>
      <c r="CY418" s="273"/>
      <c r="CZ418" s="273"/>
      <c r="DA418" s="273"/>
      <c r="DB418" s="125"/>
      <c r="DC418" s="290" t="str">
        <f>IF(BD_Soumission!$CX418&gt;0,BD_Soumission!$CX418*BD_Soumission!$DA418*BD_Soumission!$DB418,IF(BD_Soumission!$CW418&gt;0,BD_Soumission!$DA418*BD_Soumission!$DB418,""))</f>
        <v/>
      </c>
      <c r="DD418" s="285"/>
      <c r="DE418" s="273"/>
      <c r="DF418" s="273"/>
      <c r="DG418" s="273"/>
      <c r="DH418" s="273"/>
      <c r="DI418" s="273"/>
      <c r="DJ418" s="125"/>
      <c r="DK418" s="273"/>
      <c r="DL418" s="285"/>
      <c r="DM418" s="273"/>
      <c r="DN418" s="273"/>
      <c r="DO418" s="273"/>
      <c r="DP418" s="273"/>
      <c r="DQ418" s="273"/>
      <c r="DR418" s="125"/>
      <c r="DS418" s="273"/>
      <c r="DT418" s="285"/>
      <c r="DU418" s="273"/>
      <c r="DV418" s="273"/>
      <c r="DW418" s="273"/>
      <c r="DX418" s="273"/>
      <c r="DY418" s="273"/>
      <c r="DZ418" s="125"/>
      <c r="EA418" s="273"/>
      <c r="EB418" s="273"/>
      <c r="EC418" s="273"/>
      <c r="ED418" s="273"/>
      <c r="EE418" s="273"/>
      <c r="EF418" s="273"/>
      <c r="EG418" s="273"/>
      <c r="EH418" s="273"/>
      <c r="EI418" s="273"/>
      <c r="EJ418" s="273"/>
      <c r="EK418" s="273"/>
      <c r="EL418" s="273"/>
      <c r="EM418" s="273"/>
      <c r="EN418" s="273"/>
      <c r="EO418" s="273"/>
      <c r="EP418" s="273"/>
      <c r="EQ418" s="273"/>
      <c r="ER418" s="273"/>
      <c r="ES418" s="273"/>
      <c r="ET418" s="273"/>
      <c r="EU418" s="273"/>
      <c r="EV418" s="273"/>
      <c r="EW418" s="273"/>
      <c r="EX418" s="273"/>
      <c r="EY418" s="273"/>
      <c r="EZ418" s="273"/>
    </row>
    <row r="419" spans="1:156" ht="18.75">
      <c r="D419" s="75"/>
      <c r="Q419"/>
      <c r="R419" s="30"/>
      <c r="S419" t="e">
        <f>VLOOKUP(BD_Soumission!$C419,Tableau12[],3,FALSE)</f>
        <v>#N/A</v>
      </c>
      <c r="T419" s="75"/>
      <c r="Z419" s="264"/>
      <c r="AB419" s="75"/>
      <c r="AH419" s="125"/>
      <c r="AJ419" s="75"/>
      <c r="AP419" s="125"/>
      <c r="AR419" s="75"/>
      <c r="AX419" s="125"/>
      <c r="AZ419" s="75"/>
      <c r="BF419" s="125"/>
      <c r="BH419" s="75"/>
      <c r="BN419" s="125"/>
      <c r="BP419" s="75"/>
      <c r="BV419" s="125"/>
      <c r="BX419" s="75"/>
      <c r="CD419" s="125"/>
      <c r="CF419" s="75"/>
      <c r="CL419" s="125"/>
      <c r="CM419" s="122" t="str">
        <f>IF(BD_Soumission!$CH419&gt;0,BD_Soumission!$CH419*BD_Soumission!$CK419*BD_Soumission!$CL419,IF(BD_Soumission!$CG419&gt;0,BD_Soumission!$CK419*BD_Soumission!$CL419,""))</f>
        <v/>
      </c>
      <c r="CN419" s="75"/>
      <c r="CT419" s="125"/>
      <c r="CU419" s="122">
        <f>IF(BD_Soumission!$CO419&gt;0,IF(BD_Soumission!$CP419&gt;0,BD_Soumission!$CS419*BD_Soumission!$CP419*BD_Soumission!$CT419,BD_Soumission!$CS419*BD_Soumission!$CT419),0)</f>
        <v>0</v>
      </c>
      <c r="CV419" s="75"/>
      <c r="DB419" s="125"/>
      <c r="DC419" s="122" t="str">
        <f>IF(BD_Soumission!$CX419&gt;0,BD_Soumission!$CX419*BD_Soumission!$DA419*BD_Soumission!$DB419,IF(BD_Soumission!$CW419&gt;0,BD_Soumission!$DA419*BD_Soumission!$DB419,""))</f>
        <v/>
      </c>
      <c r="DD419" s="75"/>
      <c r="DJ419" s="125"/>
      <c r="DL419" s="75"/>
      <c r="DR419" s="125"/>
      <c r="DT419" s="75"/>
      <c r="DZ419" s="125"/>
    </row>
    <row r="420" spans="1:156" ht="18.75">
      <c r="A420" s="273"/>
      <c r="B420" s="273"/>
      <c r="C420" s="273"/>
      <c r="D420" s="285"/>
      <c r="E420" s="273"/>
      <c r="F420" s="273"/>
      <c r="G420" s="273"/>
      <c r="H420" s="273"/>
      <c r="I420" s="273"/>
      <c r="J420" s="273"/>
      <c r="K420" s="273"/>
      <c r="L420" s="273"/>
      <c r="M420" s="273"/>
      <c r="N420" s="273"/>
      <c r="O420" s="273"/>
      <c r="P420" s="273"/>
      <c r="Q420" s="273"/>
      <c r="R420" s="286"/>
      <c r="S420" s="273" t="e">
        <f>VLOOKUP(BD_Soumission!$C420,Tableau12[],3,FALSE)</f>
        <v>#N/A</v>
      </c>
      <c r="T420" s="285"/>
      <c r="U420" s="273"/>
      <c r="V420" s="273"/>
      <c r="W420" s="273"/>
      <c r="X420" s="273"/>
      <c r="Y420" s="273"/>
      <c r="Z420" s="264"/>
      <c r="AA420" s="273"/>
      <c r="AB420" s="285"/>
      <c r="AC420" s="273"/>
      <c r="AD420" s="273"/>
      <c r="AE420" s="273"/>
      <c r="AF420" s="273"/>
      <c r="AG420" s="273"/>
      <c r="AH420" s="125"/>
      <c r="AI420" s="273"/>
      <c r="AJ420" s="285"/>
      <c r="AK420" s="273"/>
      <c r="AL420" s="273"/>
      <c r="AM420" s="273"/>
      <c r="AN420" s="273"/>
      <c r="AO420" s="273"/>
      <c r="AP420" s="125"/>
      <c r="AQ420" s="273"/>
      <c r="AR420" s="285"/>
      <c r="AS420" s="273"/>
      <c r="AT420" s="273"/>
      <c r="AU420" s="273"/>
      <c r="AV420" s="273"/>
      <c r="AW420" s="273"/>
      <c r="AX420" s="125"/>
      <c r="AY420" s="273"/>
      <c r="AZ420" s="285"/>
      <c r="BA420" s="273"/>
      <c r="BB420" s="273"/>
      <c r="BC420" s="273"/>
      <c r="BD420" s="273"/>
      <c r="BE420" s="273"/>
      <c r="BF420" s="125"/>
      <c r="BG420" s="273"/>
      <c r="BH420" s="285"/>
      <c r="BI420" s="273"/>
      <c r="BJ420" s="273"/>
      <c r="BK420" s="273"/>
      <c r="BL420" s="273"/>
      <c r="BM420" s="273"/>
      <c r="BN420" s="125"/>
      <c r="BO420" s="273"/>
      <c r="BP420" s="285"/>
      <c r="BQ420" s="273"/>
      <c r="BR420" s="273"/>
      <c r="BS420" s="273"/>
      <c r="BT420" s="273"/>
      <c r="BU420" s="273"/>
      <c r="BV420" s="125"/>
      <c r="BW420" s="273"/>
      <c r="BX420" s="285"/>
      <c r="BY420" s="273"/>
      <c r="BZ420" s="273"/>
      <c r="CA420" s="273"/>
      <c r="CB420" s="273"/>
      <c r="CC420" s="273"/>
      <c r="CD420" s="125"/>
      <c r="CE420" s="273"/>
      <c r="CF420" s="285"/>
      <c r="CG420" s="273"/>
      <c r="CH420" s="273"/>
      <c r="CI420" s="273"/>
      <c r="CJ420" s="273"/>
      <c r="CK420" s="273"/>
      <c r="CL420" s="125"/>
      <c r="CM420" s="290" t="str">
        <f>IF(BD_Soumission!$CH420&gt;0,BD_Soumission!$CH420*BD_Soumission!$CK420*BD_Soumission!$CL420,IF(BD_Soumission!$CG420&gt;0,BD_Soumission!$CK420*BD_Soumission!$CL420,""))</f>
        <v/>
      </c>
      <c r="CN420" s="285"/>
      <c r="CO420" s="273"/>
      <c r="CP420" s="273"/>
      <c r="CQ420" s="273"/>
      <c r="CR420" s="273"/>
      <c r="CS420" s="273"/>
      <c r="CT420" s="125"/>
      <c r="CU420" s="290">
        <f>IF(BD_Soumission!$CO420&gt;0,IF(BD_Soumission!$CP420&gt;0,BD_Soumission!$CS420*BD_Soumission!$CP420*BD_Soumission!$CT420,BD_Soumission!$CS420*BD_Soumission!$CT420),0)</f>
        <v>0</v>
      </c>
      <c r="CV420" s="285"/>
      <c r="CW420" s="273"/>
      <c r="CX420" s="273"/>
      <c r="CY420" s="273"/>
      <c r="CZ420" s="273"/>
      <c r="DA420" s="273"/>
      <c r="DB420" s="125"/>
      <c r="DC420" s="290" t="str">
        <f>IF(BD_Soumission!$CX420&gt;0,BD_Soumission!$CX420*BD_Soumission!$DA420*BD_Soumission!$DB420,IF(BD_Soumission!$CW420&gt;0,BD_Soumission!$DA420*BD_Soumission!$DB420,""))</f>
        <v/>
      </c>
      <c r="DD420" s="285"/>
      <c r="DE420" s="273"/>
      <c r="DF420" s="273"/>
      <c r="DG420" s="273"/>
      <c r="DH420" s="273"/>
      <c r="DI420" s="273"/>
      <c r="DJ420" s="125"/>
      <c r="DK420" s="273"/>
      <c r="DL420" s="285"/>
      <c r="DM420" s="273"/>
      <c r="DN420" s="273"/>
      <c r="DO420" s="273"/>
      <c r="DP420" s="273"/>
      <c r="DQ420" s="273"/>
      <c r="DR420" s="125"/>
      <c r="DS420" s="273"/>
      <c r="DT420" s="285"/>
      <c r="DU420" s="273"/>
      <c r="DV420" s="273"/>
      <c r="DW420" s="273"/>
      <c r="DX420" s="273"/>
      <c r="DY420" s="273"/>
      <c r="DZ420" s="125"/>
      <c r="EA420" s="273"/>
      <c r="EB420" s="273"/>
      <c r="EC420" s="273"/>
      <c r="ED420" s="273"/>
      <c r="EE420" s="273"/>
      <c r="EF420" s="273"/>
      <c r="EG420" s="273"/>
      <c r="EH420" s="273"/>
      <c r="EI420" s="273"/>
      <c r="EJ420" s="273"/>
      <c r="EK420" s="273"/>
      <c r="EL420" s="273"/>
      <c r="EM420" s="273"/>
      <c r="EN420" s="273"/>
      <c r="EO420" s="273"/>
      <c r="EP420" s="273"/>
      <c r="EQ420" s="273"/>
      <c r="ER420" s="273"/>
      <c r="ES420" s="273"/>
      <c r="ET420" s="273"/>
      <c r="EU420" s="273"/>
      <c r="EV420" s="273"/>
      <c r="EW420" s="273"/>
      <c r="EX420" s="273"/>
      <c r="EY420" s="273"/>
      <c r="EZ420" s="273"/>
    </row>
    <row r="421" spans="1:156" ht="18.75">
      <c r="D421" s="75"/>
      <c r="Q421"/>
      <c r="R421" s="30"/>
      <c r="S421" t="e">
        <f>VLOOKUP(BD_Soumission!$C421,Tableau12[],3,FALSE)</f>
        <v>#N/A</v>
      </c>
      <c r="T421" s="75"/>
      <c r="Z421" s="264"/>
      <c r="AB421" s="75"/>
      <c r="AH421" s="125"/>
      <c r="AJ421" s="75"/>
      <c r="AP421" s="125"/>
      <c r="AR421" s="75"/>
      <c r="AX421" s="125"/>
      <c r="AZ421" s="75"/>
      <c r="BF421" s="125"/>
      <c r="BH421" s="75"/>
      <c r="BN421" s="125"/>
      <c r="BP421" s="75"/>
      <c r="BV421" s="125"/>
      <c r="BX421" s="75"/>
      <c r="CD421" s="125"/>
      <c r="CF421" s="75"/>
      <c r="CL421" s="125"/>
      <c r="CM421" s="122" t="str">
        <f>IF(BD_Soumission!$CH421&gt;0,BD_Soumission!$CH421*BD_Soumission!$CK421*BD_Soumission!$CL421,IF(BD_Soumission!$CG421&gt;0,BD_Soumission!$CK421*BD_Soumission!$CL421,""))</f>
        <v/>
      </c>
      <c r="CN421" s="75"/>
      <c r="CT421" s="125"/>
      <c r="CU421" s="122">
        <f>IF(BD_Soumission!$CO421&gt;0,IF(BD_Soumission!$CP421&gt;0,BD_Soumission!$CS421*BD_Soumission!$CP421*BD_Soumission!$CT421,BD_Soumission!$CS421*BD_Soumission!$CT421),0)</f>
        <v>0</v>
      </c>
      <c r="CV421" s="75"/>
      <c r="DB421" s="125"/>
      <c r="DC421" s="122" t="str">
        <f>IF(BD_Soumission!$CX421&gt;0,BD_Soumission!$CX421*BD_Soumission!$DA421*BD_Soumission!$DB421,IF(BD_Soumission!$CW421&gt;0,BD_Soumission!$DA421*BD_Soumission!$DB421,""))</f>
        <v/>
      </c>
      <c r="DD421" s="75"/>
      <c r="DJ421" s="125"/>
      <c r="DL421" s="75"/>
      <c r="DR421" s="125"/>
      <c r="DT421" s="75"/>
      <c r="DZ421" s="125"/>
    </row>
    <row r="422" spans="1:156" ht="18.75">
      <c r="A422" s="273"/>
      <c r="B422" s="273"/>
      <c r="C422" s="273"/>
      <c r="D422" s="285"/>
      <c r="E422" s="273"/>
      <c r="F422" s="273"/>
      <c r="G422" s="273"/>
      <c r="H422" s="273"/>
      <c r="I422" s="273"/>
      <c r="J422" s="273"/>
      <c r="K422" s="273"/>
      <c r="L422" s="273"/>
      <c r="M422" s="273"/>
      <c r="N422" s="273"/>
      <c r="O422" s="273"/>
      <c r="P422" s="273"/>
      <c r="Q422" s="273"/>
      <c r="R422" s="286"/>
      <c r="S422" s="273" t="e">
        <f>VLOOKUP(BD_Soumission!$C422,Tableau12[],3,FALSE)</f>
        <v>#N/A</v>
      </c>
      <c r="T422" s="285"/>
      <c r="U422" s="273"/>
      <c r="V422" s="273"/>
      <c r="W422" s="273"/>
      <c r="X422" s="273"/>
      <c r="Y422" s="273"/>
      <c r="Z422" s="264"/>
      <c r="AA422" s="273"/>
      <c r="AB422" s="285"/>
      <c r="AC422" s="273"/>
      <c r="AD422" s="273"/>
      <c r="AE422" s="273"/>
      <c r="AF422" s="273"/>
      <c r="AG422" s="273"/>
      <c r="AH422" s="125"/>
      <c r="AI422" s="273"/>
      <c r="AJ422" s="285"/>
      <c r="AK422" s="273"/>
      <c r="AL422" s="273"/>
      <c r="AM422" s="273"/>
      <c r="AN422" s="273"/>
      <c r="AO422" s="273"/>
      <c r="AP422" s="125"/>
      <c r="AQ422" s="273"/>
      <c r="AR422" s="285"/>
      <c r="AS422" s="273"/>
      <c r="AT422" s="273"/>
      <c r="AU422" s="273"/>
      <c r="AV422" s="273"/>
      <c r="AW422" s="273"/>
      <c r="AX422" s="125"/>
      <c r="AY422" s="273"/>
      <c r="AZ422" s="285"/>
      <c r="BA422" s="273"/>
      <c r="BB422" s="273"/>
      <c r="BC422" s="273"/>
      <c r="BD422" s="273"/>
      <c r="BE422" s="273"/>
      <c r="BF422" s="125"/>
      <c r="BG422" s="273"/>
      <c r="BH422" s="285"/>
      <c r="BI422" s="273"/>
      <c r="BJ422" s="273"/>
      <c r="BK422" s="273"/>
      <c r="BL422" s="273"/>
      <c r="BM422" s="273"/>
      <c r="BN422" s="125"/>
      <c r="BO422" s="273"/>
      <c r="BP422" s="285"/>
      <c r="BQ422" s="273"/>
      <c r="BR422" s="273"/>
      <c r="BS422" s="273"/>
      <c r="BT422" s="273"/>
      <c r="BU422" s="273"/>
      <c r="BV422" s="125"/>
      <c r="BW422" s="273"/>
      <c r="BX422" s="285"/>
      <c r="BY422" s="273"/>
      <c r="BZ422" s="273"/>
      <c r="CA422" s="273"/>
      <c r="CB422" s="273"/>
      <c r="CC422" s="273"/>
      <c r="CD422" s="125"/>
      <c r="CE422" s="273"/>
      <c r="CF422" s="285"/>
      <c r="CG422" s="273"/>
      <c r="CH422" s="273"/>
      <c r="CI422" s="273"/>
      <c r="CJ422" s="273"/>
      <c r="CK422" s="273"/>
      <c r="CL422" s="125"/>
      <c r="CM422" s="290" t="str">
        <f>IF(BD_Soumission!$CH422&gt;0,BD_Soumission!$CH422*BD_Soumission!$CK422*BD_Soumission!$CL422,IF(BD_Soumission!$CG422&gt;0,BD_Soumission!$CK422*BD_Soumission!$CL422,""))</f>
        <v/>
      </c>
      <c r="CN422" s="285"/>
      <c r="CO422" s="273"/>
      <c r="CP422" s="273"/>
      <c r="CQ422" s="273"/>
      <c r="CR422" s="273"/>
      <c r="CS422" s="273"/>
      <c r="CT422" s="125"/>
      <c r="CU422" s="290">
        <f>IF(BD_Soumission!$CO422&gt;0,IF(BD_Soumission!$CP422&gt;0,BD_Soumission!$CS422*BD_Soumission!$CP422*BD_Soumission!$CT422,BD_Soumission!$CS422*BD_Soumission!$CT422),0)</f>
        <v>0</v>
      </c>
      <c r="CV422" s="285"/>
      <c r="CW422" s="273"/>
      <c r="CX422" s="273"/>
      <c r="CY422" s="273"/>
      <c r="CZ422" s="273"/>
      <c r="DA422" s="273"/>
      <c r="DB422" s="125"/>
      <c r="DC422" s="290" t="str">
        <f>IF(BD_Soumission!$CX422&gt;0,BD_Soumission!$CX422*BD_Soumission!$DA422*BD_Soumission!$DB422,IF(BD_Soumission!$CW422&gt;0,BD_Soumission!$DA422*BD_Soumission!$DB422,""))</f>
        <v/>
      </c>
      <c r="DD422" s="285"/>
      <c r="DE422" s="273"/>
      <c r="DF422" s="273"/>
      <c r="DG422" s="273"/>
      <c r="DH422" s="273"/>
      <c r="DI422" s="273"/>
      <c r="DJ422" s="125"/>
      <c r="DK422" s="273"/>
      <c r="DL422" s="285"/>
      <c r="DM422" s="273"/>
      <c r="DN422" s="273"/>
      <c r="DO422" s="273"/>
      <c r="DP422" s="273"/>
      <c r="DQ422" s="273"/>
      <c r="DR422" s="125"/>
      <c r="DS422" s="273"/>
      <c r="DT422" s="285"/>
      <c r="DU422" s="273"/>
      <c r="DV422" s="273"/>
      <c r="DW422" s="273"/>
      <c r="DX422" s="273"/>
      <c r="DY422" s="273"/>
      <c r="DZ422" s="125"/>
      <c r="EA422" s="273"/>
      <c r="EB422" s="273"/>
      <c r="EC422" s="273"/>
      <c r="ED422" s="273"/>
      <c r="EE422" s="273"/>
      <c r="EF422" s="273"/>
      <c r="EG422" s="273"/>
      <c r="EH422" s="273"/>
      <c r="EI422" s="273"/>
      <c r="EJ422" s="273"/>
      <c r="EK422" s="273"/>
      <c r="EL422" s="273"/>
      <c r="EM422" s="273"/>
      <c r="EN422" s="273"/>
      <c r="EO422" s="273"/>
      <c r="EP422" s="273"/>
      <c r="EQ422" s="273"/>
      <c r="ER422" s="273"/>
      <c r="ES422" s="273"/>
      <c r="ET422" s="273"/>
      <c r="EU422" s="273"/>
      <c r="EV422" s="273"/>
      <c r="EW422" s="273"/>
      <c r="EX422" s="273"/>
      <c r="EY422" s="273"/>
      <c r="EZ422" s="273"/>
    </row>
    <row r="423" spans="1:156" ht="18.75">
      <c r="D423" s="75"/>
      <c r="Q423"/>
      <c r="R423" s="30"/>
      <c r="S423" t="e">
        <f>VLOOKUP(BD_Soumission!$C423,Tableau12[],3,FALSE)</f>
        <v>#N/A</v>
      </c>
      <c r="T423" s="75"/>
      <c r="Z423" s="264"/>
      <c r="AB423" s="75"/>
      <c r="AH423" s="125"/>
      <c r="AJ423" s="75"/>
      <c r="AP423" s="125"/>
      <c r="AR423" s="75"/>
      <c r="AX423" s="125"/>
      <c r="AZ423" s="75"/>
      <c r="BF423" s="125"/>
      <c r="BH423" s="75"/>
      <c r="BN423" s="125"/>
      <c r="BP423" s="75"/>
      <c r="BV423" s="125"/>
      <c r="BX423" s="75"/>
      <c r="CD423" s="125"/>
      <c r="CF423" s="75"/>
      <c r="CL423" s="125"/>
      <c r="CM423" s="122" t="str">
        <f>IF(BD_Soumission!$CH423&gt;0,BD_Soumission!$CH423*BD_Soumission!$CK423*BD_Soumission!$CL423,IF(BD_Soumission!$CG423&gt;0,BD_Soumission!$CK423*BD_Soumission!$CL423,""))</f>
        <v/>
      </c>
      <c r="CN423" s="75"/>
      <c r="CT423" s="125"/>
      <c r="CU423" s="122">
        <f>IF(BD_Soumission!$CO423&gt;0,IF(BD_Soumission!$CP423&gt;0,BD_Soumission!$CS423*BD_Soumission!$CP423*BD_Soumission!$CT423,BD_Soumission!$CS423*BD_Soumission!$CT423),0)</f>
        <v>0</v>
      </c>
      <c r="CV423" s="75"/>
      <c r="DB423" s="125"/>
      <c r="DC423" s="122" t="str">
        <f>IF(BD_Soumission!$CX423&gt;0,BD_Soumission!$CX423*BD_Soumission!$DA423*BD_Soumission!$DB423,IF(BD_Soumission!$CW423&gt;0,BD_Soumission!$DA423*BD_Soumission!$DB423,""))</f>
        <v/>
      </c>
      <c r="DD423" s="75"/>
      <c r="DJ423" s="125"/>
      <c r="DL423" s="75"/>
      <c r="DR423" s="125"/>
      <c r="DT423" s="75"/>
      <c r="DZ423" s="125"/>
    </row>
    <row r="424" spans="1:156" ht="18.75">
      <c r="A424" s="273"/>
      <c r="B424" s="273"/>
      <c r="C424" s="273"/>
      <c r="D424" s="285"/>
      <c r="E424" s="273"/>
      <c r="F424" s="273"/>
      <c r="G424" s="273"/>
      <c r="H424" s="273"/>
      <c r="I424" s="273"/>
      <c r="J424" s="273"/>
      <c r="K424" s="273"/>
      <c r="L424" s="273"/>
      <c r="M424" s="273"/>
      <c r="N424" s="273"/>
      <c r="O424" s="273"/>
      <c r="P424" s="273"/>
      <c r="Q424" s="273"/>
      <c r="R424" s="286"/>
      <c r="S424" s="273" t="e">
        <f>VLOOKUP(BD_Soumission!$C424,Tableau12[],3,FALSE)</f>
        <v>#N/A</v>
      </c>
      <c r="T424" s="285"/>
      <c r="U424" s="273"/>
      <c r="V424" s="273"/>
      <c r="W424" s="273"/>
      <c r="X424" s="273"/>
      <c r="Y424" s="273"/>
      <c r="Z424" s="264"/>
      <c r="AA424" s="273"/>
      <c r="AB424" s="285"/>
      <c r="AC424" s="273"/>
      <c r="AD424" s="273"/>
      <c r="AE424" s="273"/>
      <c r="AF424" s="273"/>
      <c r="AG424" s="273"/>
      <c r="AH424" s="125"/>
      <c r="AI424" s="273"/>
      <c r="AJ424" s="285"/>
      <c r="AK424" s="273"/>
      <c r="AL424" s="273"/>
      <c r="AM424" s="273"/>
      <c r="AN424" s="273"/>
      <c r="AO424" s="273"/>
      <c r="AP424" s="125"/>
      <c r="AQ424" s="273"/>
      <c r="AR424" s="285"/>
      <c r="AS424" s="273"/>
      <c r="AT424" s="273"/>
      <c r="AU424" s="273"/>
      <c r="AV424" s="273"/>
      <c r="AW424" s="273"/>
      <c r="AX424" s="125"/>
      <c r="AY424" s="273"/>
      <c r="AZ424" s="285"/>
      <c r="BA424" s="273"/>
      <c r="BB424" s="273"/>
      <c r="BC424" s="273"/>
      <c r="BD424" s="273"/>
      <c r="BE424" s="273"/>
      <c r="BF424" s="125"/>
      <c r="BG424" s="273"/>
      <c r="BH424" s="285"/>
      <c r="BI424" s="273"/>
      <c r="BJ424" s="273"/>
      <c r="BK424" s="273"/>
      <c r="BL424" s="273"/>
      <c r="BM424" s="273"/>
      <c r="BN424" s="125"/>
      <c r="BO424" s="273"/>
      <c r="BP424" s="285"/>
      <c r="BQ424" s="273"/>
      <c r="BR424" s="273"/>
      <c r="BS424" s="273"/>
      <c r="BT424" s="273"/>
      <c r="BU424" s="273"/>
      <c r="BV424" s="125"/>
      <c r="BW424" s="273"/>
      <c r="BX424" s="285"/>
      <c r="BY424" s="273"/>
      <c r="BZ424" s="273"/>
      <c r="CA424" s="273"/>
      <c r="CB424" s="273"/>
      <c r="CC424" s="273"/>
      <c r="CD424" s="125"/>
      <c r="CE424" s="273"/>
      <c r="CF424" s="285"/>
      <c r="CG424" s="273"/>
      <c r="CH424" s="273"/>
      <c r="CI424" s="273"/>
      <c r="CJ424" s="273"/>
      <c r="CK424" s="273"/>
      <c r="CL424" s="125"/>
      <c r="CM424" s="290" t="str">
        <f>IF(BD_Soumission!$CH424&gt;0,BD_Soumission!$CH424*BD_Soumission!$CK424*BD_Soumission!$CL424,IF(BD_Soumission!$CG424&gt;0,BD_Soumission!$CK424*BD_Soumission!$CL424,""))</f>
        <v/>
      </c>
      <c r="CN424" s="285"/>
      <c r="CO424" s="273"/>
      <c r="CP424" s="273"/>
      <c r="CQ424" s="273"/>
      <c r="CR424" s="273"/>
      <c r="CS424" s="273"/>
      <c r="CT424" s="125"/>
      <c r="CU424" s="290">
        <f>IF(BD_Soumission!$CO424&gt;0,IF(BD_Soumission!$CP424&gt;0,BD_Soumission!$CS424*BD_Soumission!$CP424*BD_Soumission!$CT424,BD_Soumission!$CS424*BD_Soumission!$CT424),0)</f>
        <v>0</v>
      </c>
      <c r="CV424" s="285"/>
      <c r="CW424" s="273"/>
      <c r="CX424" s="273"/>
      <c r="CY424" s="273"/>
      <c r="CZ424" s="273"/>
      <c r="DA424" s="273"/>
      <c r="DB424" s="125"/>
      <c r="DC424" s="290" t="str">
        <f>IF(BD_Soumission!$CX424&gt;0,BD_Soumission!$CX424*BD_Soumission!$DA424*BD_Soumission!$DB424,IF(BD_Soumission!$CW424&gt;0,BD_Soumission!$DA424*BD_Soumission!$DB424,""))</f>
        <v/>
      </c>
      <c r="DD424" s="285"/>
      <c r="DE424" s="273"/>
      <c r="DF424" s="273"/>
      <c r="DG424" s="273"/>
      <c r="DH424" s="273"/>
      <c r="DI424" s="273"/>
      <c r="DJ424" s="125"/>
      <c r="DK424" s="273"/>
      <c r="DL424" s="285"/>
      <c r="DM424" s="273"/>
      <c r="DN424" s="273"/>
      <c r="DO424" s="273"/>
      <c r="DP424" s="273"/>
      <c r="DQ424" s="273"/>
      <c r="DR424" s="125"/>
      <c r="DS424" s="273"/>
      <c r="DT424" s="285"/>
      <c r="DU424" s="273"/>
      <c r="DV424" s="273"/>
      <c r="DW424" s="273"/>
      <c r="DX424" s="273"/>
      <c r="DY424" s="273"/>
      <c r="DZ424" s="125"/>
      <c r="EA424" s="273"/>
      <c r="EB424" s="273"/>
      <c r="EC424" s="273"/>
      <c r="ED424" s="273"/>
      <c r="EE424" s="273"/>
      <c r="EF424" s="273"/>
      <c r="EG424" s="273"/>
      <c r="EH424" s="273"/>
      <c r="EI424" s="273"/>
      <c r="EJ424" s="273"/>
      <c r="EK424" s="273"/>
      <c r="EL424" s="273"/>
      <c r="EM424" s="273"/>
      <c r="EN424" s="273"/>
      <c r="EO424" s="273"/>
      <c r="EP424" s="273"/>
      <c r="EQ424" s="273"/>
      <c r="ER424" s="273"/>
      <c r="ES424" s="273"/>
      <c r="ET424" s="273"/>
      <c r="EU424" s="273"/>
      <c r="EV424" s="273"/>
      <c r="EW424" s="273"/>
      <c r="EX424" s="273"/>
      <c r="EY424" s="273"/>
      <c r="EZ424" s="273"/>
    </row>
    <row r="425" spans="1:156" ht="18.75">
      <c r="D425" s="75"/>
      <c r="Q425"/>
      <c r="R425" s="30"/>
      <c r="S425" t="e">
        <f>VLOOKUP(BD_Soumission!$C425,Tableau12[],3,FALSE)</f>
        <v>#N/A</v>
      </c>
      <c r="T425" s="75"/>
      <c r="Z425" s="264"/>
      <c r="AB425" s="75"/>
      <c r="AH425" s="125"/>
      <c r="AJ425" s="75"/>
      <c r="AP425" s="125"/>
      <c r="AR425" s="75"/>
      <c r="AX425" s="125"/>
      <c r="AZ425" s="75"/>
      <c r="BF425" s="125"/>
      <c r="BH425" s="75"/>
      <c r="BN425" s="125"/>
      <c r="BP425" s="75"/>
      <c r="BV425" s="125"/>
      <c r="BX425" s="75"/>
      <c r="CD425" s="125"/>
      <c r="CF425" s="75"/>
      <c r="CL425" s="125"/>
      <c r="CM425" s="122" t="str">
        <f>IF(BD_Soumission!$CH425&gt;0,BD_Soumission!$CH425*BD_Soumission!$CK425*BD_Soumission!$CL425,IF(BD_Soumission!$CG425&gt;0,BD_Soumission!$CK425*BD_Soumission!$CL425,""))</f>
        <v/>
      </c>
      <c r="CN425" s="75"/>
      <c r="CT425" s="125"/>
      <c r="CU425" s="122">
        <f>IF(BD_Soumission!$CO425&gt;0,IF(BD_Soumission!$CP425&gt;0,BD_Soumission!$CS425*BD_Soumission!$CP425*BD_Soumission!$CT425,BD_Soumission!$CS425*BD_Soumission!$CT425),0)</f>
        <v>0</v>
      </c>
      <c r="CV425" s="75"/>
      <c r="DB425" s="125"/>
      <c r="DC425" s="122" t="str">
        <f>IF(BD_Soumission!$CX425&gt;0,BD_Soumission!$CX425*BD_Soumission!$DA425*BD_Soumission!$DB425,IF(BD_Soumission!$CW425&gt;0,BD_Soumission!$DA425*BD_Soumission!$DB425,""))</f>
        <v/>
      </c>
      <c r="DD425" s="75"/>
      <c r="DJ425" s="125"/>
      <c r="DL425" s="75"/>
      <c r="DR425" s="125"/>
      <c r="DT425" s="75"/>
      <c r="DZ425" s="125"/>
    </row>
    <row r="426" spans="1:156" ht="18.75">
      <c r="A426" s="273"/>
      <c r="B426" s="273"/>
      <c r="C426" s="273"/>
      <c r="D426" s="285"/>
      <c r="E426" s="273"/>
      <c r="F426" s="273"/>
      <c r="G426" s="273"/>
      <c r="H426" s="273"/>
      <c r="I426" s="273"/>
      <c r="J426" s="273"/>
      <c r="K426" s="273"/>
      <c r="L426" s="273"/>
      <c r="M426" s="273"/>
      <c r="N426" s="273"/>
      <c r="O426" s="273"/>
      <c r="P426" s="273"/>
      <c r="Q426" s="273"/>
      <c r="R426" s="286"/>
      <c r="S426" s="273" t="e">
        <f>VLOOKUP(BD_Soumission!$C426,Tableau12[],3,FALSE)</f>
        <v>#N/A</v>
      </c>
      <c r="T426" s="285"/>
      <c r="U426" s="273"/>
      <c r="V426" s="273"/>
      <c r="W426" s="273"/>
      <c r="X426" s="273"/>
      <c r="Y426" s="273"/>
      <c r="Z426" s="264"/>
      <c r="AA426" s="273"/>
      <c r="AB426" s="285"/>
      <c r="AC426" s="273"/>
      <c r="AD426" s="273"/>
      <c r="AE426" s="273"/>
      <c r="AF426" s="273"/>
      <c r="AG426" s="273"/>
      <c r="AH426" s="125"/>
      <c r="AI426" s="273"/>
      <c r="AJ426" s="285"/>
      <c r="AK426" s="273"/>
      <c r="AL426" s="273"/>
      <c r="AM426" s="273"/>
      <c r="AN426" s="273"/>
      <c r="AO426" s="273"/>
      <c r="AP426" s="125"/>
      <c r="AQ426" s="273"/>
      <c r="AR426" s="285"/>
      <c r="AS426" s="273"/>
      <c r="AT426" s="273"/>
      <c r="AU426" s="273"/>
      <c r="AV426" s="273"/>
      <c r="AW426" s="273"/>
      <c r="AX426" s="125"/>
      <c r="AY426" s="273"/>
      <c r="AZ426" s="285"/>
      <c r="BA426" s="273"/>
      <c r="BB426" s="273"/>
      <c r="BC426" s="273"/>
      <c r="BD426" s="273"/>
      <c r="BE426" s="273"/>
      <c r="BF426" s="125"/>
      <c r="BG426" s="273"/>
      <c r="BH426" s="285"/>
      <c r="BI426" s="273"/>
      <c r="BJ426" s="273"/>
      <c r="BK426" s="273"/>
      <c r="BL426" s="273"/>
      <c r="BM426" s="273"/>
      <c r="BN426" s="125"/>
      <c r="BO426" s="273"/>
      <c r="BP426" s="285"/>
      <c r="BQ426" s="273"/>
      <c r="BR426" s="273"/>
      <c r="BS426" s="273"/>
      <c r="BT426" s="273"/>
      <c r="BU426" s="273"/>
      <c r="BV426" s="125"/>
      <c r="BW426" s="273"/>
      <c r="BX426" s="285"/>
      <c r="BY426" s="273"/>
      <c r="BZ426" s="273"/>
      <c r="CA426" s="273"/>
      <c r="CB426" s="273"/>
      <c r="CC426" s="273"/>
      <c r="CD426" s="125"/>
      <c r="CE426" s="273"/>
      <c r="CF426" s="285"/>
      <c r="CG426" s="273"/>
      <c r="CH426" s="273"/>
      <c r="CI426" s="273"/>
      <c r="CJ426" s="273"/>
      <c r="CK426" s="273"/>
      <c r="CL426" s="125"/>
      <c r="CM426" s="290" t="str">
        <f>IF(BD_Soumission!$CH426&gt;0,BD_Soumission!$CH426*BD_Soumission!$CK426*BD_Soumission!$CL426,IF(BD_Soumission!$CG426&gt;0,BD_Soumission!$CK426*BD_Soumission!$CL426,""))</f>
        <v/>
      </c>
      <c r="CN426" s="285"/>
      <c r="CO426" s="273"/>
      <c r="CP426" s="273"/>
      <c r="CQ426" s="273"/>
      <c r="CR426" s="273"/>
      <c r="CS426" s="273"/>
      <c r="CT426" s="125"/>
      <c r="CU426" s="290">
        <f>IF(BD_Soumission!$CO426&gt;0,IF(BD_Soumission!$CP426&gt;0,BD_Soumission!$CS426*BD_Soumission!$CP426*BD_Soumission!$CT426,BD_Soumission!$CS426*BD_Soumission!$CT426),0)</f>
        <v>0</v>
      </c>
      <c r="CV426" s="285"/>
      <c r="CW426" s="273"/>
      <c r="CX426" s="273"/>
      <c r="CY426" s="273"/>
      <c r="CZ426" s="273"/>
      <c r="DA426" s="273"/>
      <c r="DB426" s="125"/>
      <c r="DC426" s="290" t="str">
        <f>IF(BD_Soumission!$CX426&gt;0,BD_Soumission!$CX426*BD_Soumission!$DA426*BD_Soumission!$DB426,IF(BD_Soumission!$CW426&gt;0,BD_Soumission!$DA426*BD_Soumission!$DB426,""))</f>
        <v/>
      </c>
      <c r="DD426" s="285"/>
      <c r="DE426" s="273"/>
      <c r="DF426" s="273"/>
      <c r="DG426" s="273"/>
      <c r="DH426" s="273"/>
      <c r="DI426" s="273"/>
      <c r="DJ426" s="125"/>
      <c r="DK426" s="273"/>
      <c r="DL426" s="285"/>
      <c r="DM426" s="273"/>
      <c r="DN426" s="273"/>
      <c r="DO426" s="273"/>
      <c r="DP426" s="273"/>
      <c r="DQ426" s="273"/>
      <c r="DR426" s="125"/>
      <c r="DS426" s="273"/>
      <c r="DT426" s="285"/>
      <c r="DU426" s="273"/>
      <c r="DV426" s="273"/>
      <c r="DW426" s="273"/>
      <c r="DX426" s="273"/>
      <c r="DY426" s="273"/>
      <c r="DZ426" s="125"/>
      <c r="EA426" s="273"/>
      <c r="EB426" s="273"/>
      <c r="EC426" s="273"/>
      <c r="ED426" s="273"/>
      <c r="EE426" s="273"/>
      <c r="EF426" s="273"/>
      <c r="EG426" s="273"/>
      <c r="EH426" s="273"/>
      <c r="EI426" s="273"/>
      <c r="EJ426" s="273"/>
      <c r="EK426" s="273"/>
      <c r="EL426" s="273"/>
      <c r="EM426" s="273"/>
      <c r="EN426" s="273"/>
      <c r="EO426" s="273"/>
      <c r="EP426" s="273"/>
      <c r="EQ426" s="273"/>
      <c r="ER426" s="273"/>
      <c r="ES426" s="273"/>
      <c r="ET426" s="273"/>
      <c r="EU426" s="273"/>
      <c r="EV426" s="273"/>
      <c r="EW426" s="273"/>
      <c r="EX426" s="273"/>
      <c r="EY426" s="273"/>
      <c r="EZ426" s="273"/>
    </row>
    <row r="427" spans="1:156" ht="18.75">
      <c r="D427" s="75"/>
      <c r="Q427"/>
      <c r="R427" s="30"/>
      <c r="S427" t="e">
        <f>VLOOKUP(BD_Soumission!$C427,Tableau12[],3,FALSE)</f>
        <v>#N/A</v>
      </c>
      <c r="T427" s="75"/>
      <c r="Z427" s="264"/>
      <c r="AB427" s="75"/>
      <c r="AH427" s="125"/>
      <c r="AJ427" s="75"/>
      <c r="AP427" s="125"/>
      <c r="AR427" s="75"/>
      <c r="AX427" s="125"/>
      <c r="AZ427" s="75"/>
      <c r="BF427" s="125"/>
      <c r="BH427" s="75"/>
      <c r="BN427" s="125"/>
      <c r="BP427" s="75"/>
      <c r="BV427" s="125"/>
      <c r="BX427" s="75"/>
      <c r="CD427" s="125"/>
      <c r="CF427" s="75"/>
      <c r="CL427" s="125"/>
      <c r="CN427" s="75"/>
      <c r="CT427" s="125"/>
      <c r="CU427" s="122">
        <f>IF(BD_Soumission!$CO427&gt;0,IF(BD_Soumission!$CP427&gt;0,BD_Soumission!$CS427*BD_Soumission!$CP427*BD_Soumission!$CT427,BD_Soumission!$CS427*BD_Soumission!$CT427),0)</f>
        <v>0</v>
      </c>
      <c r="CV427" s="75"/>
      <c r="DB427" s="125"/>
      <c r="DC427" s="122" t="str">
        <f>IF(BD_Soumission!$CX427&gt;0,BD_Soumission!$CX427*BD_Soumission!$DA427*BD_Soumission!$DB427,IF(BD_Soumission!$CW427&gt;0,BD_Soumission!$DA427*BD_Soumission!$DB427,""))</f>
        <v/>
      </c>
      <c r="DD427" s="75"/>
      <c r="DJ427" s="125"/>
      <c r="DL427" s="75"/>
      <c r="DR427" s="125"/>
      <c r="DT427" s="75"/>
      <c r="DZ427" s="125"/>
    </row>
    <row r="428" spans="1:156" ht="18.75">
      <c r="A428" s="273"/>
      <c r="B428" s="273"/>
      <c r="C428" s="273"/>
      <c r="D428" s="285"/>
      <c r="E428" s="273"/>
      <c r="F428" s="273"/>
      <c r="G428" s="273"/>
      <c r="H428" s="273"/>
      <c r="I428" s="273"/>
      <c r="J428" s="273"/>
      <c r="K428" s="273"/>
      <c r="L428" s="273"/>
      <c r="M428" s="273"/>
      <c r="N428" s="273"/>
      <c r="O428" s="273"/>
      <c r="P428" s="273"/>
      <c r="Q428" s="273"/>
      <c r="R428" s="286"/>
      <c r="S428" s="273" t="e">
        <f>VLOOKUP(BD_Soumission!$C428,Tableau12[],3,FALSE)</f>
        <v>#N/A</v>
      </c>
      <c r="T428" s="285"/>
      <c r="U428" s="273"/>
      <c r="V428" s="273"/>
      <c r="W428" s="273"/>
      <c r="X428" s="273"/>
      <c r="Y428" s="273"/>
      <c r="Z428" s="264"/>
      <c r="AA428" s="273"/>
      <c r="AB428" s="285"/>
      <c r="AC428" s="273"/>
      <c r="AD428" s="273"/>
      <c r="AE428" s="273"/>
      <c r="AF428" s="273"/>
      <c r="AG428" s="273"/>
      <c r="AH428" s="125"/>
      <c r="AI428" s="273"/>
      <c r="AJ428" s="285"/>
      <c r="AK428" s="273"/>
      <c r="AL428" s="273"/>
      <c r="AM428" s="273"/>
      <c r="AN428" s="273"/>
      <c r="AO428" s="273"/>
      <c r="AP428" s="125"/>
      <c r="AQ428" s="273"/>
      <c r="AR428" s="285"/>
      <c r="AS428" s="273"/>
      <c r="AT428" s="273"/>
      <c r="AU428" s="273"/>
      <c r="AV428" s="273"/>
      <c r="AW428" s="273"/>
      <c r="AX428" s="125"/>
      <c r="AY428" s="273"/>
      <c r="AZ428" s="285"/>
      <c r="BA428" s="273"/>
      <c r="BB428" s="273"/>
      <c r="BC428" s="273"/>
      <c r="BD428" s="273"/>
      <c r="BE428" s="273"/>
      <c r="BF428" s="125"/>
      <c r="BG428" s="273"/>
      <c r="BH428" s="285"/>
      <c r="BI428" s="273"/>
      <c r="BJ428" s="273"/>
      <c r="BK428" s="273"/>
      <c r="BL428" s="273"/>
      <c r="BM428" s="273"/>
      <c r="BN428" s="125"/>
      <c r="BO428" s="273"/>
      <c r="BP428" s="285"/>
      <c r="BQ428" s="273"/>
      <c r="BR428" s="273"/>
      <c r="BS428" s="273"/>
      <c r="BT428" s="273"/>
      <c r="BU428" s="273"/>
      <c r="BV428" s="125"/>
      <c r="BW428" s="273"/>
      <c r="BX428" s="285"/>
      <c r="BY428" s="273"/>
      <c r="BZ428" s="273"/>
      <c r="CA428" s="273"/>
      <c r="CB428" s="273"/>
      <c r="CC428" s="273"/>
      <c r="CD428" s="125"/>
      <c r="CE428" s="273"/>
      <c r="CF428" s="285"/>
      <c r="CG428" s="273"/>
      <c r="CH428" s="273"/>
      <c r="CI428" s="273"/>
      <c r="CJ428" s="273"/>
      <c r="CK428" s="273"/>
      <c r="CL428" s="125"/>
      <c r="CM428" s="273"/>
      <c r="CN428" s="285"/>
      <c r="CO428" s="273"/>
      <c r="CP428" s="273"/>
      <c r="CQ428" s="273"/>
      <c r="CR428" s="273"/>
      <c r="CS428" s="273"/>
      <c r="CT428" s="125"/>
      <c r="CU428" s="290">
        <f>IF(BD_Soumission!$CO428&gt;0,IF(BD_Soumission!$CP428&gt;0,BD_Soumission!$CS428*BD_Soumission!$CP428*BD_Soumission!$CT428,BD_Soumission!$CS428*BD_Soumission!$CT428),0)</f>
        <v>0</v>
      </c>
      <c r="CV428" s="285"/>
      <c r="CW428" s="273"/>
      <c r="CX428" s="273"/>
      <c r="CY428" s="273"/>
      <c r="CZ428" s="273"/>
      <c r="DA428" s="273"/>
      <c r="DB428" s="125"/>
      <c r="DC428" s="290" t="str">
        <f>IF(BD_Soumission!$CX428&gt;0,BD_Soumission!$CX428*BD_Soumission!$DA428*BD_Soumission!$DB428,IF(BD_Soumission!$CW428&gt;0,BD_Soumission!$DA428*BD_Soumission!$DB428,""))</f>
        <v/>
      </c>
      <c r="DD428" s="285"/>
      <c r="DE428" s="273"/>
      <c r="DF428" s="273"/>
      <c r="DG428" s="273"/>
      <c r="DH428" s="273"/>
      <c r="DI428" s="273"/>
      <c r="DJ428" s="125"/>
      <c r="DK428" s="273"/>
      <c r="DL428" s="285"/>
      <c r="DM428" s="273"/>
      <c r="DN428" s="273"/>
      <c r="DO428" s="273"/>
      <c r="DP428" s="273"/>
      <c r="DQ428" s="273"/>
      <c r="DR428" s="125"/>
      <c r="DS428" s="273"/>
      <c r="DT428" s="285"/>
      <c r="DU428" s="273"/>
      <c r="DV428" s="273"/>
      <c r="DW428" s="273"/>
      <c r="DX428" s="273"/>
      <c r="DY428" s="273"/>
      <c r="DZ428" s="125"/>
      <c r="EA428" s="273"/>
      <c r="EB428" s="273"/>
      <c r="EC428" s="273"/>
      <c r="ED428" s="273"/>
      <c r="EE428" s="273"/>
      <c r="EF428" s="273"/>
      <c r="EG428" s="273"/>
      <c r="EH428" s="273"/>
      <c r="EI428" s="273"/>
      <c r="EJ428" s="273"/>
      <c r="EK428" s="273"/>
      <c r="EL428" s="273"/>
      <c r="EM428" s="273"/>
      <c r="EN428" s="273"/>
      <c r="EO428" s="273"/>
      <c r="EP428" s="273"/>
      <c r="EQ428" s="273"/>
      <c r="ER428" s="273"/>
      <c r="ES428" s="273"/>
      <c r="ET428" s="273"/>
      <c r="EU428" s="273"/>
      <c r="EV428" s="273"/>
      <c r="EW428" s="273"/>
      <c r="EX428" s="273"/>
      <c r="EY428" s="273"/>
      <c r="EZ428" s="273"/>
    </row>
    <row r="429" spans="1:156" ht="18.75">
      <c r="D429" s="75"/>
      <c r="Q429"/>
      <c r="R429" s="30"/>
      <c r="S429" t="e">
        <f>VLOOKUP(BD_Soumission!$C429,Tableau12[],3,FALSE)</f>
        <v>#N/A</v>
      </c>
      <c r="T429" s="75"/>
      <c r="Z429" s="264"/>
      <c r="AB429" s="75"/>
      <c r="AH429" s="125"/>
      <c r="AJ429" s="75"/>
      <c r="AP429" s="125"/>
      <c r="AR429" s="75"/>
      <c r="AX429" s="125"/>
      <c r="AZ429" s="75"/>
      <c r="BF429" s="125"/>
      <c r="BH429" s="75"/>
      <c r="BN429" s="125"/>
      <c r="BP429" s="75"/>
      <c r="BV429" s="125"/>
      <c r="BX429" s="75"/>
      <c r="CD429" s="125"/>
      <c r="CF429" s="75"/>
      <c r="CL429" s="125"/>
      <c r="CN429" s="75"/>
      <c r="CT429" s="125"/>
      <c r="CU429" s="122">
        <f>IF(BD_Soumission!$CO429&gt;0,IF(BD_Soumission!$CP429&gt;0,BD_Soumission!$CS429*BD_Soumission!$CP429*BD_Soumission!$CT429,BD_Soumission!$CS429*BD_Soumission!$CT429),0)</f>
        <v>0</v>
      </c>
      <c r="CV429" s="75"/>
      <c r="DB429" s="125"/>
      <c r="DD429" s="75"/>
      <c r="DJ429" s="125"/>
      <c r="DL429" s="75"/>
      <c r="DR429" s="125"/>
      <c r="DT429" s="75"/>
      <c r="DZ429" s="125"/>
    </row>
    <row r="430" spans="1:156" ht="18.75">
      <c r="A430" s="273"/>
      <c r="B430" s="273"/>
      <c r="C430" s="273"/>
      <c r="D430" s="285"/>
      <c r="E430" s="273"/>
      <c r="F430" s="273"/>
      <c r="G430" s="273"/>
      <c r="H430" s="273"/>
      <c r="I430" s="273"/>
      <c r="J430" s="273"/>
      <c r="K430" s="273"/>
      <c r="L430" s="273"/>
      <c r="M430" s="273"/>
      <c r="N430" s="273"/>
      <c r="O430" s="273"/>
      <c r="P430" s="273"/>
      <c r="Q430" s="273"/>
      <c r="R430" s="286"/>
      <c r="S430" s="273" t="e">
        <f>VLOOKUP(BD_Soumission!$C430,Tableau12[],3,FALSE)</f>
        <v>#N/A</v>
      </c>
      <c r="T430" s="285"/>
      <c r="U430" s="273"/>
      <c r="V430" s="273"/>
      <c r="W430" s="273"/>
      <c r="X430" s="273"/>
      <c r="Y430" s="273"/>
      <c r="Z430" s="264"/>
      <c r="AA430" s="273"/>
      <c r="AB430" s="285"/>
      <c r="AC430" s="273"/>
      <c r="AD430" s="273"/>
      <c r="AE430" s="273"/>
      <c r="AF430" s="273"/>
      <c r="AG430" s="273"/>
      <c r="AH430" s="125"/>
      <c r="AI430" s="273"/>
      <c r="AJ430" s="285"/>
      <c r="AK430" s="273"/>
      <c r="AL430" s="273"/>
      <c r="AM430" s="273"/>
      <c r="AN430" s="273"/>
      <c r="AO430" s="273"/>
      <c r="AP430" s="125"/>
      <c r="AQ430" s="273"/>
      <c r="AR430" s="285"/>
      <c r="AS430" s="273"/>
      <c r="AT430" s="273"/>
      <c r="AU430" s="273"/>
      <c r="AV430" s="273"/>
      <c r="AW430" s="273"/>
      <c r="AX430" s="125"/>
      <c r="AY430" s="273"/>
      <c r="AZ430" s="285"/>
      <c r="BA430" s="273"/>
      <c r="BB430" s="273"/>
      <c r="BC430" s="273"/>
      <c r="BD430" s="273"/>
      <c r="BE430" s="273"/>
      <c r="BF430" s="125"/>
      <c r="BG430" s="273"/>
      <c r="BH430" s="285"/>
      <c r="BI430" s="273"/>
      <c r="BJ430" s="273"/>
      <c r="BK430" s="273"/>
      <c r="BL430" s="273"/>
      <c r="BM430" s="273"/>
      <c r="BN430" s="125"/>
      <c r="BO430" s="273"/>
      <c r="BP430" s="285"/>
      <c r="BQ430" s="273"/>
      <c r="BR430" s="273"/>
      <c r="BS430" s="273"/>
      <c r="BT430" s="273"/>
      <c r="BU430" s="273"/>
      <c r="BV430" s="125"/>
      <c r="BW430" s="273"/>
      <c r="BX430" s="285"/>
      <c r="BY430" s="273"/>
      <c r="BZ430" s="273"/>
      <c r="CA430" s="273"/>
      <c r="CB430" s="273"/>
      <c r="CC430" s="273"/>
      <c r="CD430" s="125"/>
      <c r="CE430" s="273"/>
      <c r="CF430" s="285"/>
      <c r="CG430" s="273"/>
      <c r="CH430" s="273"/>
      <c r="CI430" s="273"/>
      <c r="CJ430" s="273"/>
      <c r="CK430" s="273"/>
      <c r="CL430" s="125"/>
      <c r="CM430" s="273"/>
      <c r="CN430" s="285"/>
      <c r="CO430" s="273"/>
      <c r="CP430" s="273"/>
      <c r="CQ430" s="273"/>
      <c r="CR430" s="273"/>
      <c r="CS430" s="273"/>
      <c r="CT430" s="125"/>
      <c r="CU430" s="290">
        <f>IF(BD_Soumission!$CO430&gt;0,IF(BD_Soumission!$CP430&gt;0,BD_Soumission!$CS430*BD_Soumission!$CP430*BD_Soumission!$CT430,BD_Soumission!$CS430*BD_Soumission!$CT430),0)</f>
        <v>0</v>
      </c>
      <c r="CV430" s="285"/>
      <c r="CW430" s="273"/>
      <c r="CX430" s="273"/>
      <c r="CY430" s="273"/>
      <c r="CZ430" s="273"/>
      <c r="DA430" s="273"/>
      <c r="DB430" s="125"/>
      <c r="DC430" s="273"/>
      <c r="DD430" s="285"/>
      <c r="DE430" s="273"/>
      <c r="DF430" s="273"/>
      <c r="DG430" s="273"/>
      <c r="DH430" s="273"/>
      <c r="DI430" s="273"/>
      <c r="DJ430" s="125"/>
      <c r="DK430" s="273"/>
      <c r="DL430" s="285"/>
      <c r="DM430" s="273"/>
      <c r="DN430" s="273"/>
      <c r="DO430" s="273"/>
      <c r="DP430" s="273"/>
      <c r="DQ430" s="273"/>
      <c r="DR430" s="125"/>
      <c r="DS430" s="273"/>
      <c r="DT430" s="285"/>
      <c r="DU430" s="273"/>
      <c r="DV430" s="273"/>
      <c r="DW430" s="273"/>
      <c r="DX430" s="273"/>
      <c r="DY430" s="273"/>
      <c r="DZ430" s="125"/>
      <c r="EA430" s="273"/>
      <c r="EB430" s="273"/>
      <c r="EC430" s="273"/>
      <c r="ED430" s="273"/>
      <c r="EE430" s="273"/>
      <c r="EF430" s="273"/>
      <c r="EG430" s="273"/>
      <c r="EH430" s="273"/>
      <c r="EI430" s="273"/>
      <c r="EJ430" s="273"/>
      <c r="EK430" s="273"/>
      <c r="EL430" s="273"/>
      <c r="EM430" s="273"/>
      <c r="EN430" s="273"/>
      <c r="EO430" s="273"/>
      <c r="EP430" s="273"/>
      <c r="EQ430" s="273"/>
      <c r="ER430" s="273"/>
      <c r="ES430" s="273"/>
      <c r="ET430" s="273"/>
      <c r="EU430" s="273"/>
      <c r="EV430" s="273"/>
      <c r="EW430" s="273"/>
      <c r="EX430" s="273"/>
      <c r="EY430" s="273"/>
      <c r="EZ430" s="273"/>
    </row>
    <row r="431" spans="1:156" ht="18.75">
      <c r="D431" s="75"/>
      <c r="Q431"/>
      <c r="R431" s="30"/>
      <c r="S431" t="e">
        <f>VLOOKUP(BD_Soumission!$C431,Tableau12[],3,FALSE)</f>
        <v>#N/A</v>
      </c>
      <c r="T431" s="75"/>
      <c r="Z431" s="264"/>
      <c r="AB431" s="75"/>
      <c r="AH431" s="125"/>
      <c r="AJ431" s="75"/>
      <c r="AP431" s="125"/>
      <c r="AR431" s="75"/>
      <c r="AX431" s="125"/>
      <c r="AZ431" s="75"/>
      <c r="BF431" s="125"/>
      <c r="BH431" s="75"/>
      <c r="BN431" s="125"/>
      <c r="BP431" s="75"/>
      <c r="BV431" s="125"/>
      <c r="BX431" s="75"/>
      <c r="CD431" s="125"/>
      <c r="CF431" s="75"/>
      <c r="CL431" s="125"/>
      <c r="CN431" s="75"/>
      <c r="CT431" s="125"/>
      <c r="CU431" s="122">
        <f>IF(BD_Soumission!$CO431&gt;0,IF(BD_Soumission!$CP431&gt;0,BD_Soumission!$CS431*BD_Soumission!$CP431*BD_Soumission!$CT431,BD_Soumission!$CS431*BD_Soumission!$CT431),0)</f>
        <v>0</v>
      </c>
      <c r="CV431" s="75"/>
      <c r="DB431" s="125"/>
      <c r="DD431" s="75"/>
      <c r="DJ431" s="125"/>
      <c r="DL431" s="75"/>
      <c r="DR431" s="125"/>
      <c r="DT431" s="75"/>
      <c r="DZ431" s="125"/>
    </row>
    <row r="432" spans="1:156" ht="18.75">
      <c r="A432" s="273"/>
      <c r="B432" s="273"/>
      <c r="C432" s="273"/>
      <c r="D432" s="285"/>
      <c r="E432" s="273"/>
      <c r="F432" s="273"/>
      <c r="G432" s="273"/>
      <c r="H432" s="273"/>
      <c r="I432" s="273"/>
      <c r="J432" s="273"/>
      <c r="K432" s="273"/>
      <c r="L432" s="273"/>
      <c r="M432" s="273"/>
      <c r="N432" s="273"/>
      <c r="O432" s="273"/>
      <c r="P432" s="273"/>
      <c r="Q432" s="273"/>
      <c r="R432" s="286"/>
      <c r="S432" s="273" t="e">
        <f>VLOOKUP(BD_Soumission!$C432,Tableau12[],3,FALSE)</f>
        <v>#N/A</v>
      </c>
      <c r="T432" s="285"/>
      <c r="U432" s="273"/>
      <c r="V432" s="273"/>
      <c r="W432" s="273"/>
      <c r="X432" s="273"/>
      <c r="Y432" s="273"/>
      <c r="Z432" s="264"/>
      <c r="AA432" s="273"/>
      <c r="AB432" s="285"/>
      <c r="AC432" s="273"/>
      <c r="AD432" s="273"/>
      <c r="AE432" s="273"/>
      <c r="AF432" s="273"/>
      <c r="AG432" s="273"/>
      <c r="AH432" s="125"/>
      <c r="AI432" s="273"/>
      <c r="AJ432" s="285"/>
      <c r="AK432" s="273"/>
      <c r="AL432" s="273"/>
      <c r="AM432" s="273"/>
      <c r="AN432" s="273"/>
      <c r="AO432" s="273"/>
      <c r="AP432" s="125"/>
      <c r="AQ432" s="273"/>
      <c r="AR432" s="285"/>
      <c r="AS432" s="273"/>
      <c r="AT432" s="273"/>
      <c r="AU432" s="273"/>
      <c r="AV432" s="273"/>
      <c r="AW432" s="273"/>
      <c r="AX432" s="125"/>
      <c r="AY432" s="273"/>
      <c r="AZ432" s="285"/>
      <c r="BA432" s="273"/>
      <c r="BB432" s="273"/>
      <c r="BC432" s="273"/>
      <c r="BD432" s="273"/>
      <c r="BE432" s="273"/>
      <c r="BF432" s="125"/>
      <c r="BG432" s="273"/>
      <c r="BH432" s="285"/>
      <c r="BI432" s="273"/>
      <c r="BJ432" s="273"/>
      <c r="BK432" s="273"/>
      <c r="BL432" s="273"/>
      <c r="BM432" s="273"/>
      <c r="BN432" s="125"/>
      <c r="BO432" s="273"/>
      <c r="BP432" s="285"/>
      <c r="BQ432" s="273"/>
      <c r="BR432" s="273"/>
      <c r="BS432" s="273"/>
      <c r="BT432" s="273"/>
      <c r="BU432" s="273"/>
      <c r="BV432" s="125"/>
      <c r="BW432" s="273"/>
      <c r="BX432" s="285"/>
      <c r="BY432" s="273"/>
      <c r="BZ432" s="273"/>
      <c r="CA432" s="273"/>
      <c r="CB432" s="273"/>
      <c r="CC432" s="273"/>
      <c r="CD432" s="125"/>
      <c r="CE432" s="273"/>
      <c r="CF432" s="285"/>
      <c r="CG432" s="273"/>
      <c r="CH432" s="273"/>
      <c r="CI432" s="273"/>
      <c r="CJ432" s="273"/>
      <c r="CK432" s="273"/>
      <c r="CL432" s="125"/>
      <c r="CM432" s="273"/>
      <c r="CN432" s="285"/>
      <c r="CO432" s="273"/>
      <c r="CP432" s="273"/>
      <c r="CQ432" s="273"/>
      <c r="CR432" s="273"/>
      <c r="CS432" s="273"/>
      <c r="CT432" s="125"/>
      <c r="CU432" s="290">
        <f>IF(BD_Soumission!$CO432&gt;0,IF(BD_Soumission!$CP432&gt;0,BD_Soumission!$CS432*BD_Soumission!$CP432*BD_Soumission!$CT432,BD_Soumission!$CS432*BD_Soumission!$CT432),0)</f>
        <v>0</v>
      </c>
      <c r="CV432" s="285"/>
      <c r="CW432" s="273"/>
      <c r="CX432" s="273"/>
      <c r="CY432" s="273"/>
      <c r="CZ432" s="273"/>
      <c r="DA432" s="273"/>
      <c r="DB432" s="125"/>
      <c r="DC432" s="273"/>
      <c r="DD432" s="285"/>
      <c r="DE432" s="273"/>
      <c r="DF432" s="273"/>
      <c r="DG432" s="273"/>
      <c r="DH432" s="273"/>
      <c r="DI432" s="273"/>
      <c r="DJ432" s="125"/>
      <c r="DK432" s="273"/>
      <c r="DL432" s="285"/>
      <c r="DM432" s="273"/>
      <c r="DN432" s="273"/>
      <c r="DO432" s="273"/>
      <c r="DP432" s="273"/>
      <c r="DQ432" s="273"/>
      <c r="DR432" s="125"/>
      <c r="DS432" s="273"/>
      <c r="DT432" s="285"/>
      <c r="DU432" s="273"/>
      <c r="DV432" s="273"/>
      <c r="DW432" s="273"/>
      <c r="DX432" s="273"/>
      <c r="DY432" s="273"/>
      <c r="DZ432" s="125"/>
      <c r="EA432" s="273"/>
      <c r="EB432" s="273"/>
      <c r="EC432" s="273"/>
      <c r="ED432" s="273"/>
      <c r="EE432" s="273"/>
      <c r="EF432" s="273"/>
      <c r="EG432" s="273"/>
      <c r="EH432" s="273"/>
      <c r="EI432" s="273"/>
      <c r="EJ432" s="273"/>
      <c r="EK432" s="273"/>
      <c r="EL432" s="273"/>
      <c r="EM432" s="273"/>
      <c r="EN432" s="273"/>
      <c r="EO432" s="273"/>
      <c r="EP432" s="273"/>
      <c r="EQ432" s="273"/>
      <c r="ER432" s="273"/>
      <c r="ES432" s="273"/>
      <c r="ET432" s="273"/>
      <c r="EU432" s="273"/>
      <c r="EV432" s="273"/>
      <c r="EW432" s="273"/>
      <c r="EX432" s="273"/>
      <c r="EY432" s="273"/>
      <c r="EZ432" s="273"/>
    </row>
    <row r="433" spans="1:156" ht="18.75">
      <c r="D433" s="75"/>
      <c r="Q433"/>
      <c r="R433" s="30"/>
      <c r="S433" t="e">
        <f>VLOOKUP(BD_Soumission!$C433,Tableau12[],3,FALSE)</f>
        <v>#N/A</v>
      </c>
      <c r="T433" s="75"/>
      <c r="Z433" s="264"/>
      <c r="AB433" s="75"/>
      <c r="AH433" s="125"/>
      <c r="AJ433" s="75"/>
      <c r="AP433" s="125"/>
      <c r="AR433" s="75"/>
      <c r="AX433" s="125"/>
      <c r="AZ433" s="75"/>
      <c r="BF433" s="125"/>
      <c r="BH433" s="75"/>
      <c r="BN433" s="125"/>
      <c r="BP433" s="75"/>
      <c r="BV433" s="125"/>
      <c r="BX433" s="75"/>
      <c r="CD433" s="125"/>
      <c r="CF433" s="75"/>
      <c r="CL433" s="125"/>
      <c r="CN433" s="75"/>
      <c r="CT433" s="125"/>
      <c r="CU433" s="122">
        <f>IF(BD_Soumission!$CO433&gt;0,IF(BD_Soumission!$CP433&gt;0,BD_Soumission!$CS433*BD_Soumission!$CP433*BD_Soumission!$CT433,BD_Soumission!$CS433*BD_Soumission!$CT433),0)</f>
        <v>0</v>
      </c>
      <c r="CV433" s="75"/>
      <c r="DB433" s="125"/>
      <c r="DD433" s="75"/>
      <c r="DJ433" s="125"/>
      <c r="DL433" s="75"/>
      <c r="DR433" s="125"/>
      <c r="DT433" s="75"/>
      <c r="DZ433" s="125"/>
    </row>
    <row r="434" spans="1:156" ht="18.75">
      <c r="A434" s="273"/>
      <c r="B434" s="273"/>
      <c r="C434" s="273"/>
      <c r="D434" s="285"/>
      <c r="E434" s="273"/>
      <c r="F434" s="273"/>
      <c r="G434" s="273"/>
      <c r="H434" s="273"/>
      <c r="I434" s="273"/>
      <c r="J434" s="273"/>
      <c r="K434" s="273"/>
      <c r="L434" s="273"/>
      <c r="M434" s="273"/>
      <c r="N434" s="273"/>
      <c r="O434" s="273"/>
      <c r="P434" s="273"/>
      <c r="Q434" s="273"/>
      <c r="R434" s="286"/>
      <c r="S434" s="273" t="e">
        <f>VLOOKUP(BD_Soumission!$C434,Tableau12[],3,FALSE)</f>
        <v>#N/A</v>
      </c>
      <c r="T434" s="285"/>
      <c r="U434" s="273"/>
      <c r="V434" s="273"/>
      <c r="W434" s="273"/>
      <c r="X434" s="273"/>
      <c r="Y434" s="273"/>
      <c r="Z434" s="264"/>
      <c r="AA434" s="273"/>
      <c r="AB434" s="285"/>
      <c r="AC434" s="273"/>
      <c r="AD434" s="273"/>
      <c r="AE434" s="273"/>
      <c r="AF434" s="273"/>
      <c r="AG434" s="273"/>
      <c r="AH434" s="125"/>
      <c r="AI434" s="273"/>
      <c r="AJ434" s="285"/>
      <c r="AK434" s="273"/>
      <c r="AL434" s="273"/>
      <c r="AM434" s="273"/>
      <c r="AN434" s="273"/>
      <c r="AO434" s="273"/>
      <c r="AP434" s="125"/>
      <c r="AQ434" s="273"/>
      <c r="AR434" s="285"/>
      <c r="AS434" s="273"/>
      <c r="AT434" s="273"/>
      <c r="AU434" s="273"/>
      <c r="AV434" s="273"/>
      <c r="AW434" s="273"/>
      <c r="AX434" s="125"/>
      <c r="AY434" s="273"/>
      <c r="AZ434" s="285"/>
      <c r="BA434" s="273"/>
      <c r="BB434" s="273"/>
      <c r="BC434" s="273"/>
      <c r="BD434" s="273"/>
      <c r="BE434" s="273"/>
      <c r="BF434" s="125"/>
      <c r="BG434" s="273"/>
      <c r="BH434" s="285"/>
      <c r="BI434" s="273"/>
      <c r="BJ434" s="273"/>
      <c r="BK434" s="273"/>
      <c r="BL434" s="273"/>
      <c r="BM434" s="273"/>
      <c r="BN434" s="125"/>
      <c r="BO434" s="273"/>
      <c r="BP434" s="285"/>
      <c r="BQ434" s="273"/>
      <c r="BR434" s="273"/>
      <c r="BS434" s="273"/>
      <c r="BT434" s="273"/>
      <c r="BU434" s="273"/>
      <c r="BV434" s="125"/>
      <c r="BW434" s="273"/>
      <c r="BX434" s="285"/>
      <c r="BY434" s="273"/>
      <c r="BZ434" s="273"/>
      <c r="CA434" s="273"/>
      <c r="CB434" s="273"/>
      <c r="CC434" s="273"/>
      <c r="CD434" s="125"/>
      <c r="CE434" s="273"/>
      <c r="CF434" s="285"/>
      <c r="CG434" s="273"/>
      <c r="CH434" s="273"/>
      <c r="CI434" s="273"/>
      <c r="CJ434" s="273"/>
      <c r="CK434" s="273"/>
      <c r="CL434" s="125"/>
      <c r="CM434" s="273"/>
      <c r="CN434" s="285"/>
      <c r="CO434" s="273"/>
      <c r="CP434" s="273"/>
      <c r="CQ434" s="273"/>
      <c r="CR434" s="273"/>
      <c r="CS434" s="273"/>
      <c r="CT434" s="125"/>
      <c r="CU434" s="290">
        <f>IF(BD_Soumission!$CO434&gt;0,IF(BD_Soumission!$CP434&gt;0,BD_Soumission!$CS434*BD_Soumission!$CP434*BD_Soumission!$CT434,BD_Soumission!$CS434*BD_Soumission!$CT434),0)</f>
        <v>0</v>
      </c>
      <c r="CV434" s="285"/>
      <c r="CW434" s="273"/>
      <c r="CX434" s="273"/>
      <c r="CY434" s="273"/>
      <c r="CZ434" s="273"/>
      <c r="DA434" s="273"/>
      <c r="DB434" s="125"/>
      <c r="DC434" s="273"/>
      <c r="DD434" s="285"/>
      <c r="DE434" s="273"/>
      <c r="DF434" s="273"/>
      <c r="DG434" s="273"/>
      <c r="DH434" s="273"/>
      <c r="DI434" s="273"/>
      <c r="DJ434" s="125"/>
      <c r="DK434" s="273"/>
      <c r="DL434" s="285"/>
      <c r="DM434" s="273"/>
      <c r="DN434" s="273"/>
      <c r="DO434" s="273"/>
      <c r="DP434" s="273"/>
      <c r="DQ434" s="273"/>
      <c r="DR434" s="125"/>
      <c r="DS434" s="273"/>
      <c r="DT434" s="285"/>
      <c r="DU434" s="273"/>
      <c r="DV434" s="273"/>
      <c r="DW434" s="273"/>
      <c r="DX434" s="273"/>
      <c r="DY434" s="273"/>
      <c r="DZ434" s="125"/>
      <c r="EA434" s="273"/>
      <c r="EB434" s="273"/>
      <c r="EC434" s="273"/>
      <c r="ED434" s="273"/>
      <c r="EE434" s="273"/>
      <c r="EF434" s="273"/>
      <c r="EG434" s="273"/>
      <c r="EH434" s="273"/>
      <c r="EI434" s="273"/>
      <c r="EJ434" s="273"/>
      <c r="EK434" s="273"/>
      <c r="EL434" s="273"/>
      <c r="EM434" s="273"/>
      <c r="EN434" s="273"/>
      <c r="EO434" s="273"/>
      <c r="EP434" s="273"/>
      <c r="EQ434" s="273"/>
      <c r="ER434" s="273"/>
      <c r="ES434" s="273"/>
      <c r="ET434" s="273"/>
      <c r="EU434" s="273"/>
      <c r="EV434" s="273"/>
      <c r="EW434" s="273"/>
      <c r="EX434" s="273"/>
      <c r="EY434" s="273"/>
      <c r="EZ434" s="273"/>
    </row>
    <row r="435" spans="1:156" ht="18.75">
      <c r="D435" s="75"/>
      <c r="Q435"/>
      <c r="R435" s="30"/>
      <c r="S435" t="e">
        <f>VLOOKUP(BD_Soumission!$C435,Tableau12[],3,FALSE)</f>
        <v>#N/A</v>
      </c>
      <c r="T435" s="75"/>
      <c r="Z435" s="264"/>
      <c r="AB435" s="75"/>
      <c r="AH435" s="125"/>
      <c r="AJ435" s="75"/>
      <c r="AP435" s="125"/>
      <c r="AR435" s="75"/>
      <c r="AX435" s="125"/>
      <c r="AZ435" s="75"/>
      <c r="BF435" s="125"/>
      <c r="BH435" s="75"/>
      <c r="BN435" s="125"/>
      <c r="BP435" s="75"/>
      <c r="BV435" s="125"/>
      <c r="BX435" s="75"/>
      <c r="CD435" s="125"/>
      <c r="CF435" s="75"/>
      <c r="CL435" s="125"/>
      <c r="CN435" s="75"/>
      <c r="CT435" s="125"/>
      <c r="CU435" s="122">
        <f>IF(BD_Soumission!$CO435&gt;0,IF(BD_Soumission!$CP435&gt;0,BD_Soumission!$CS435*BD_Soumission!$CP435*BD_Soumission!$CT435,BD_Soumission!$CS435*BD_Soumission!$CT435),0)</f>
        <v>0</v>
      </c>
      <c r="CV435" s="75"/>
      <c r="DB435" s="125"/>
      <c r="DD435" s="75"/>
      <c r="DJ435" s="125"/>
      <c r="DL435" s="75"/>
      <c r="DR435" s="125"/>
      <c r="DT435" s="75"/>
      <c r="DZ435" s="125"/>
    </row>
    <row r="436" spans="1:156" ht="18.75">
      <c r="A436" s="273"/>
      <c r="B436" s="273"/>
      <c r="C436" s="273"/>
      <c r="D436" s="285"/>
      <c r="E436" s="273"/>
      <c r="F436" s="273"/>
      <c r="G436" s="273"/>
      <c r="H436" s="273"/>
      <c r="I436" s="273"/>
      <c r="J436" s="273"/>
      <c r="K436" s="273"/>
      <c r="L436" s="273"/>
      <c r="M436" s="273"/>
      <c r="N436" s="273"/>
      <c r="O436" s="273"/>
      <c r="P436" s="273"/>
      <c r="Q436" s="273"/>
      <c r="R436" s="286"/>
      <c r="S436" s="273" t="e">
        <f>VLOOKUP(BD_Soumission!$C436,Tableau12[],3,FALSE)</f>
        <v>#N/A</v>
      </c>
      <c r="T436" s="285"/>
      <c r="U436" s="273"/>
      <c r="V436" s="273"/>
      <c r="W436" s="273"/>
      <c r="X436" s="273"/>
      <c r="Y436" s="273"/>
      <c r="Z436" s="264"/>
      <c r="AA436" s="273"/>
      <c r="AB436" s="285"/>
      <c r="AC436" s="273"/>
      <c r="AD436" s="273"/>
      <c r="AE436" s="273"/>
      <c r="AF436" s="273"/>
      <c r="AG436" s="273"/>
      <c r="AH436" s="125"/>
      <c r="AI436" s="273"/>
      <c r="AJ436" s="285"/>
      <c r="AK436" s="273"/>
      <c r="AL436" s="273"/>
      <c r="AM436" s="273"/>
      <c r="AN436" s="273"/>
      <c r="AO436" s="273"/>
      <c r="AP436" s="125"/>
      <c r="AQ436" s="273"/>
      <c r="AR436" s="285"/>
      <c r="AS436" s="273"/>
      <c r="AT436" s="273"/>
      <c r="AU436" s="273"/>
      <c r="AV436" s="273"/>
      <c r="AW436" s="273"/>
      <c r="AX436" s="125"/>
      <c r="AY436" s="273"/>
      <c r="AZ436" s="285"/>
      <c r="BA436" s="273"/>
      <c r="BB436" s="273"/>
      <c r="BC436" s="273"/>
      <c r="BD436" s="273"/>
      <c r="BE436" s="273"/>
      <c r="BF436" s="125"/>
      <c r="BG436" s="273"/>
      <c r="BH436" s="285"/>
      <c r="BI436" s="273"/>
      <c r="BJ436" s="273"/>
      <c r="BK436" s="273"/>
      <c r="BL436" s="273"/>
      <c r="BM436" s="273"/>
      <c r="BN436" s="125"/>
      <c r="BO436" s="273"/>
      <c r="BP436" s="285"/>
      <c r="BQ436" s="273"/>
      <c r="BR436" s="273"/>
      <c r="BS436" s="273"/>
      <c r="BT436" s="273"/>
      <c r="BU436" s="273"/>
      <c r="BV436" s="125"/>
      <c r="BW436" s="273"/>
      <c r="BX436" s="285"/>
      <c r="BY436" s="273"/>
      <c r="BZ436" s="273"/>
      <c r="CA436" s="273"/>
      <c r="CB436" s="273"/>
      <c r="CC436" s="273"/>
      <c r="CD436" s="125"/>
      <c r="CE436" s="273"/>
      <c r="CF436" s="285"/>
      <c r="CG436" s="273"/>
      <c r="CH436" s="273"/>
      <c r="CI436" s="273"/>
      <c r="CJ436" s="273"/>
      <c r="CK436" s="273"/>
      <c r="CL436" s="125"/>
      <c r="CM436" s="273"/>
      <c r="CN436" s="285"/>
      <c r="CO436" s="273"/>
      <c r="CP436" s="273"/>
      <c r="CQ436" s="273"/>
      <c r="CR436" s="273"/>
      <c r="CS436" s="273"/>
      <c r="CT436" s="125"/>
      <c r="CU436" s="290">
        <f>IF(BD_Soumission!$CO436&gt;0,IF(BD_Soumission!$CP436&gt;0,BD_Soumission!$CS436*BD_Soumission!$CP436*BD_Soumission!$CT436,BD_Soumission!$CS436*BD_Soumission!$CT436),0)</f>
        <v>0</v>
      </c>
      <c r="CV436" s="285"/>
      <c r="CW436" s="273"/>
      <c r="CX436" s="273"/>
      <c r="CY436" s="273"/>
      <c r="CZ436" s="273"/>
      <c r="DA436" s="273"/>
      <c r="DB436" s="125"/>
      <c r="DC436" s="273"/>
      <c r="DD436" s="285"/>
      <c r="DE436" s="273"/>
      <c r="DF436" s="273"/>
      <c r="DG436" s="273"/>
      <c r="DH436" s="273"/>
      <c r="DI436" s="273"/>
      <c r="DJ436" s="125"/>
      <c r="DK436" s="273"/>
      <c r="DL436" s="285"/>
      <c r="DM436" s="273"/>
      <c r="DN436" s="273"/>
      <c r="DO436" s="273"/>
      <c r="DP436" s="273"/>
      <c r="DQ436" s="273"/>
      <c r="DR436" s="125"/>
      <c r="DS436" s="273"/>
      <c r="DT436" s="285"/>
      <c r="DU436" s="273"/>
      <c r="DV436" s="273"/>
      <c r="DW436" s="273"/>
      <c r="DX436" s="273"/>
      <c r="DY436" s="273"/>
      <c r="DZ436" s="125"/>
      <c r="EA436" s="273"/>
      <c r="EB436" s="273"/>
      <c r="EC436" s="273"/>
      <c r="ED436" s="273"/>
      <c r="EE436" s="273"/>
      <c r="EF436" s="273"/>
      <c r="EG436" s="273"/>
      <c r="EH436" s="273"/>
      <c r="EI436" s="273"/>
      <c r="EJ436" s="273"/>
      <c r="EK436" s="273"/>
      <c r="EL436" s="273"/>
      <c r="EM436" s="273"/>
      <c r="EN436" s="273"/>
      <c r="EO436" s="273"/>
      <c r="EP436" s="273"/>
      <c r="EQ436" s="273"/>
      <c r="ER436" s="273"/>
      <c r="ES436" s="273"/>
      <c r="ET436" s="273"/>
      <c r="EU436" s="273"/>
      <c r="EV436" s="273"/>
      <c r="EW436" s="273"/>
      <c r="EX436" s="273"/>
      <c r="EY436" s="273"/>
      <c r="EZ436" s="273"/>
    </row>
    <row r="437" spans="1:156" ht="18.75">
      <c r="D437" s="75"/>
      <c r="Q437"/>
      <c r="R437" s="30"/>
      <c r="S437" t="e">
        <f>VLOOKUP(BD_Soumission!$C437,Tableau12[],3,FALSE)</f>
        <v>#N/A</v>
      </c>
      <c r="T437" s="75"/>
      <c r="Z437" s="264"/>
      <c r="AB437" s="75"/>
      <c r="AH437" s="125"/>
      <c r="AJ437" s="75"/>
      <c r="AP437" s="125"/>
      <c r="AR437" s="75"/>
      <c r="AX437" s="125"/>
      <c r="AZ437" s="75"/>
      <c r="BF437" s="125"/>
      <c r="BH437" s="75"/>
      <c r="BN437" s="125"/>
      <c r="BP437" s="75"/>
      <c r="BV437" s="125"/>
      <c r="BX437" s="75"/>
      <c r="CD437" s="125"/>
      <c r="CF437" s="75"/>
      <c r="CL437" s="125"/>
      <c r="CN437" s="75"/>
      <c r="CT437" s="125"/>
      <c r="CU437" s="122">
        <f>IF(BD_Soumission!$CO437&gt;0,IF(BD_Soumission!$CP437&gt;0,BD_Soumission!$CS437*BD_Soumission!$CP437*BD_Soumission!$CT437,BD_Soumission!$CS437*BD_Soumission!$CT437),0)</f>
        <v>0</v>
      </c>
      <c r="CV437" s="75"/>
      <c r="DB437" s="125"/>
      <c r="DD437" s="75"/>
      <c r="DJ437" s="125"/>
      <c r="DL437" s="75"/>
      <c r="DR437" s="125"/>
      <c r="DT437" s="75"/>
      <c r="DZ437" s="125"/>
    </row>
    <row r="438" spans="1:156" ht="18.75">
      <c r="A438" s="273"/>
      <c r="B438" s="273"/>
      <c r="C438" s="273"/>
      <c r="D438" s="285"/>
      <c r="E438" s="273"/>
      <c r="F438" s="273"/>
      <c r="G438" s="273"/>
      <c r="H438" s="273"/>
      <c r="I438" s="273"/>
      <c r="J438" s="273"/>
      <c r="K438" s="273"/>
      <c r="L438" s="273"/>
      <c r="M438" s="273"/>
      <c r="N438" s="273"/>
      <c r="O438" s="273"/>
      <c r="P438" s="273"/>
      <c r="Q438" s="273"/>
      <c r="R438" s="286"/>
      <c r="S438" s="273" t="e">
        <f>VLOOKUP(BD_Soumission!$C438,Tableau12[],3,FALSE)</f>
        <v>#N/A</v>
      </c>
      <c r="T438" s="285"/>
      <c r="U438" s="273"/>
      <c r="V438" s="273"/>
      <c r="W438" s="273"/>
      <c r="X438" s="273"/>
      <c r="Y438" s="273"/>
      <c r="Z438" s="264"/>
      <c r="AA438" s="273"/>
      <c r="AB438" s="285"/>
      <c r="AC438" s="273"/>
      <c r="AD438" s="273"/>
      <c r="AE438" s="273"/>
      <c r="AF438" s="273"/>
      <c r="AG438" s="273"/>
      <c r="AH438" s="125"/>
      <c r="AI438" s="273"/>
      <c r="AJ438" s="285"/>
      <c r="AK438" s="273"/>
      <c r="AL438" s="273"/>
      <c r="AM438" s="273"/>
      <c r="AN438" s="273"/>
      <c r="AO438" s="273"/>
      <c r="AP438" s="125"/>
      <c r="AQ438" s="273"/>
      <c r="AR438" s="285"/>
      <c r="AS438" s="273"/>
      <c r="AT438" s="273"/>
      <c r="AU438" s="273"/>
      <c r="AV438" s="273"/>
      <c r="AW438" s="273"/>
      <c r="AX438" s="125"/>
      <c r="AY438" s="273"/>
      <c r="AZ438" s="285"/>
      <c r="BA438" s="273"/>
      <c r="BB438" s="273"/>
      <c r="BC438" s="273"/>
      <c r="BD438" s="273"/>
      <c r="BE438" s="273"/>
      <c r="BF438" s="125"/>
      <c r="BG438" s="273"/>
      <c r="BH438" s="285"/>
      <c r="BI438" s="273"/>
      <c r="BJ438" s="273"/>
      <c r="BK438" s="273"/>
      <c r="BL438" s="273"/>
      <c r="BM438" s="273"/>
      <c r="BN438" s="125"/>
      <c r="BO438" s="273"/>
      <c r="BP438" s="285"/>
      <c r="BQ438" s="273"/>
      <c r="BR438" s="273"/>
      <c r="BS438" s="273"/>
      <c r="BT438" s="273"/>
      <c r="BU438" s="273"/>
      <c r="BV438" s="125"/>
      <c r="BW438" s="273"/>
      <c r="BX438" s="285"/>
      <c r="BY438" s="273"/>
      <c r="BZ438" s="273"/>
      <c r="CA438" s="273"/>
      <c r="CB438" s="273"/>
      <c r="CC438" s="273"/>
      <c r="CD438" s="125"/>
      <c r="CE438" s="273"/>
      <c r="CF438" s="285"/>
      <c r="CG438" s="273"/>
      <c r="CH438" s="273"/>
      <c r="CI438" s="273"/>
      <c r="CJ438" s="273"/>
      <c r="CK438" s="273"/>
      <c r="CL438" s="125"/>
      <c r="CM438" s="273"/>
      <c r="CN438" s="285"/>
      <c r="CO438" s="273"/>
      <c r="CP438" s="273"/>
      <c r="CQ438" s="273"/>
      <c r="CR438" s="273"/>
      <c r="CS438" s="273"/>
      <c r="CT438" s="125"/>
      <c r="CU438" s="290">
        <f>IF(BD_Soumission!$CO438&gt;0,IF(BD_Soumission!$CP438&gt;0,BD_Soumission!$CS438*BD_Soumission!$CP438*BD_Soumission!$CT438,BD_Soumission!$CS438*BD_Soumission!$CT438),0)</f>
        <v>0</v>
      </c>
      <c r="CV438" s="285"/>
      <c r="CW438" s="273"/>
      <c r="CX438" s="273"/>
      <c r="CY438" s="273"/>
      <c r="CZ438" s="273"/>
      <c r="DA438" s="273"/>
      <c r="DB438" s="125"/>
      <c r="DC438" s="273"/>
      <c r="DD438" s="285"/>
      <c r="DE438" s="273"/>
      <c r="DF438" s="273"/>
      <c r="DG438" s="273"/>
      <c r="DH438" s="273"/>
      <c r="DI438" s="273"/>
      <c r="DJ438" s="125"/>
      <c r="DK438" s="273"/>
      <c r="DL438" s="285"/>
      <c r="DM438" s="273"/>
      <c r="DN438" s="273"/>
      <c r="DO438" s="273"/>
      <c r="DP438" s="273"/>
      <c r="DQ438" s="273"/>
      <c r="DR438" s="125"/>
      <c r="DS438" s="273"/>
      <c r="DT438" s="285"/>
      <c r="DU438" s="273"/>
      <c r="DV438" s="273"/>
      <c r="DW438" s="273"/>
      <c r="DX438" s="273"/>
      <c r="DY438" s="273"/>
      <c r="DZ438" s="125"/>
      <c r="EA438" s="273"/>
      <c r="EB438" s="273"/>
      <c r="EC438" s="273"/>
      <c r="ED438" s="273"/>
      <c r="EE438" s="273"/>
      <c r="EF438" s="273"/>
      <c r="EG438" s="273"/>
      <c r="EH438" s="273"/>
      <c r="EI438" s="273"/>
      <c r="EJ438" s="273"/>
      <c r="EK438" s="273"/>
      <c r="EL438" s="273"/>
      <c r="EM438" s="273"/>
      <c r="EN438" s="273"/>
      <c r="EO438" s="273"/>
      <c r="EP438" s="273"/>
      <c r="EQ438" s="273"/>
      <c r="ER438" s="273"/>
      <c r="ES438" s="273"/>
      <c r="ET438" s="273"/>
      <c r="EU438" s="273"/>
      <c r="EV438" s="273"/>
      <c r="EW438" s="273"/>
      <c r="EX438" s="273"/>
      <c r="EY438" s="273"/>
      <c r="EZ438" s="273"/>
    </row>
    <row r="439" spans="1:156" ht="18.75">
      <c r="D439" s="75"/>
      <c r="Q439"/>
      <c r="R439" s="30"/>
      <c r="S439" t="e">
        <f>VLOOKUP(BD_Soumission!$C439,Tableau12[],3,FALSE)</f>
        <v>#N/A</v>
      </c>
      <c r="T439" s="75"/>
      <c r="Z439" s="264"/>
      <c r="AB439" s="75"/>
      <c r="AH439" s="125"/>
      <c r="AJ439" s="75"/>
      <c r="AP439" s="125"/>
      <c r="AR439" s="75"/>
      <c r="AX439" s="125"/>
      <c r="AZ439" s="75"/>
      <c r="BF439" s="125"/>
      <c r="BH439" s="75"/>
      <c r="BN439" s="125"/>
      <c r="BP439" s="75"/>
      <c r="BV439" s="125"/>
      <c r="BX439" s="75"/>
      <c r="CD439" s="125"/>
      <c r="CF439" s="75"/>
      <c r="CL439" s="125"/>
      <c r="CN439" s="75"/>
      <c r="CT439" s="125"/>
      <c r="CU439" s="122">
        <f>IF(BD_Soumission!$CO439&gt;0,IF(BD_Soumission!$CP439&gt;0,BD_Soumission!$CS439*BD_Soumission!$CP439*BD_Soumission!$CT439,BD_Soumission!$CS439*BD_Soumission!$CT439),0)</f>
        <v>0</v>
      </c>
      <c r="CV439" s="75"/>
      <c r="DB439" s="125"/>
      <c r="DD439" s="75"/>
      <c r="DJ439" s="125"/>
      <c r="DL439" s="75"/>
      <c r="DR439" s="125"/>
      <c r="DT439" s="75"/>
      <c r="DZ439" s="125"/>
    </row>
    <row r="440" spans="1:156" ht="18.75">
      <c r="A440" s="273"/>
      <c r="B440" s="273"/>
      <c r="C440" s="273"/>
      <c r="D440" s="285"/>
      <c r="E440" s="273"/>
      <c r="F440" s="273"/>
      <c r="G440" s="273"/>
      <c r="H440" s="273"/>
      <c r="I440" s="273"/>
      <c r="J440" s="273"/>
      <c r="K440" s="273"/>
      <c r="L440" s="273"/>
      <c r="M440" s="273"/>
      <c r="N440" s="273"/>
      <c r="O440" s="273"/>
      <c r="P440" s="273"/>
      <c r="Q440" s="273"/>
      <c r="R440" s="286"/>
      <c r="S440" s="273" t="e">
        <f>VLOOKUP(BD_Soumission!$C440,Tableau12[],3,FALSE)</f>
        <v>#N/A</v>
      </c>
      <c r="T440" s="285"/>
      <c r="U440" s="273"/>
      <c r="V440" s="273"/>
      <c r="W440" s="273"/>
      <c r="X440" s="273"/>
      <c r="Y440" s="273"/>
      <c r="Z440" s="264"/>
      <c r="AA440" s="273"/>
      <c r="AB440" s="285"/>
      <c r="AC440" s="273"/>
      <c r="AD440" s="273"/>
      <c r="AE440" s="273"/>
      <c r="AF440" s="273"/>
      <c r="AG440" s="273"/>
      <c r="AH440" s="125"/>
      <c r="AI440" s="273"/>
      <c r="AJ440" s="285"/>
      <c r="AK440" s="273"/>
      <c r="AL440" s="273"/>
      <c r="AM440" s="273"/>
      <c r="AN440" s="273"/>
      <c r="AO440" s="273"/>
      <c r="AP440" s="125"/>
      <c r="AQ440" s="273"/>
      <c r="AR440" s="285"/>
      <c r="AS440" s="273"/>
      <c r="AT440" s="273"/>
      <c r="AU440" s="273"/>
      <c r="AV440" s="273"/>
      <c r="AW440" s="273"/>
      <c r="AX440" s="125"/>
      <c r="AY440" s="273"/>
      <c r="AZ440" s="285"/>
      <c r="BA440" s="273"/>
      <c r="BB440" s="273"/>
      <c r="BC440" s="273"/>
      <c r="BD440" s="273"/>
      <c r="BE440" s="273"/>
      <c r="BF440" s="125"/>
      <c r="BG440" s="273"/>
      <c r="BH440" s="285"/>
      <c r="BI440" s="273"/>
      <c r="BJ440" s="273"/>
      <c r="BK440" s="273"/>
      <c r="BL440" s="273"/>
      <c r="BM440" s="273"/>
      <c r="BN440" s="125"/>
      <c r="BO440" s="273"/>
      <c r="BP440" s="285"/>
      <c r="BQ440" s="273"/>
      <c r="BR440" s="273"/>
      <c r="BS440" s="273"/>
      <c r="BT440" s="273"/>
      <c r="BU440" s="273"/>
      <c r="BV440" s="125"/>
      <c r="BW440" s="273"/>
      <c r="BX440" s="285"/>
      <c r="BY440" s="273"/>
      <c r="BZ440" s="273"/>
      <c r="CA440" s="273"/>
      <c r="CB440" s="273"/>
      <c r="CC440" s="273"/>
      <c r="CD440" s="125"/>
      <c r="CE440" s="273"/>
      <c r="CF440" s="285"/>
      <c r="CG440" s="273"/>
      <c r="CH440" s="273"/>
      <c r="CI440" s="273"/>
      <c r="CJ440" s="273"/>
      <c r="CK440" s="273"/>
      <c r="CL440" s="125"/>
      <c r="CM440" s="273"/>
      <c r="CN440" s="285"/>
      <c r="CO440" s="273"/>
      <c r="CP440" s="273"/>
      <c r="CQ440" s="273"/>
      <c r="CR440" s="273"/>
      <c r="CS440" s="273"/>
      <c r="CT440" s="125"/>
      <c r="CU440" s="290">
        <f>IF(BD_Soumission!$CO440&gt;0,IF(BD_Soumission!$CP440&gt;0,BD_Soumission!$CS440*BD_Soumission!$CP440*BD_Soumission!$CT440,BD_Soumission!$CS440*BD_Soumission!$CT440),0)</f>
        <v>0</v>
      </c>
      <c r="CV440" s="285"/>
      <c r="CW440" s="273"/>
      <c r="CX440" s="273"/>
      <c r="CY440" s="273"/>
      <c r="CZ440" s="273"/>
      <c r="DA440" s="273"/>
      <c r="DB440" s="125"/>
      <c r="DC440" s="273"/>
      <c r="DD440" s="285"/>
      <c r="DE440" s="273"/>
      <c r="DF440" s="273"/>
      <c r="DG440" s="273"/>
      <c r="DH440" s="273"/>
      <c r="DI440" s="273"/>
      <c r="DJ440" s="125"/>
      <c r="DK440" s="273"/>
      <c r="DL440" s="285"/>
      <c r="DM440" s="273"/>
      <c r="DN440" s="273"/>
      <c r="DO440" s="273"/>
      <c r="DP440" s="273"/>
      <c r="DQ440" s="273"/>
      <c r="DR440" s="125"/>
      <c r="DS440" s="273"/>
      <c r="DT440" s="285"/>
      <c r="DU440" s="273"/>
      <c r="DV440" s="273"/>
      <c r="DW440" s="273"/>
      <c r="DX440" s="273"/>
      <c r="DY440" s="273"/>
      <c r="DZ440" s="125"/>
      <c r="EA440" s="273"/>
      <c r="EB440" s="273"/>
      <c r="EC440" s="273"/>
      <c r="ED440" s="273"/>
      <c r="EE440" s="273"/>
      <c r="EF440" s="273"/>
      <c r="EG440" s="273"/>
      <c r="EH440" s="273"/>
      <c r="EI440" s="273"/>
      <c r="EJ440" s="273"/>
      <c r="EK440" s="273"/>
      <c r="EL440" s="273"/>
      <c r="EM440" s="273"/>
      <c r="EN440" s="273"/>
      <c r="EO440" s="273"/>
      <c r="EP440" s="273"/>
      <c r="EQ440" s="273"/>
      <c r="ER440" s="273"/>
      <c r="ES440" s="273"/>
      <c r="ET440" s="273"/>
      <c r="EU440" s="273"/>
      <c r="EV440" s="273"/>
      <c r="EW440" s="273"/>
      <c r="EX440" s="273"/>
      <c r="EY440" s="273"/>
      <c r="EZ440" s="273"/>
    </row>
    <row r="441" spans="1:156" ht="18.75">
      <c r="D441" s="75"/>
      <c r="Q441"/>
      <c r="R441" s="30"/>
      <c r="S441" t="e">
        <f>VLOOKUP(BD_Soumission!$C441,Tableau12[],3,FALSE)</f>
        <v>#N/A</v>
      </c>
      <c r="T441" s="75"/>
      <c r="Z441" s="264"/>
      <c r="AB441" s="75"/>
      <c r="AH441" s="125"/>
      <c r="AJ441" s="75"/>
      <c r="AP441" s="125"/>
      <c r="AR441" s="75"/>
      <c r="AX441" s="125"/>
      <c r="AZ441" s="75"/>
      <c r="BF441" s="125"/>
      <c r="BH441" s="75"/>
      <c r="BN441" s="125"/>
      <c r="BP441" s="75"/>
      <c r="BV441" s="125"/>
      <c r="BX441" s="75"/>
      <c r="CD441" s="125"/>
      <c r="CF441" s="75"/>
      <c r="CL441" s="125"/>
      <c r="CN441" s="75"/>
      <c r="CT441" s="125"/>
      <c r="CU441" s="122">
        <f>IF(BD_Soumission!$CO441&gt;0,IF(BD_Soumission!$CP441&gt;0,BD_Soumission!$CS441*BD_Soumission!$CP441*BD_Soumission!$CT441,BD_Soumission!$CS441*BD_Soumission!$CT441),0)</f>
        <v>0</v>
      </c>
      <c r="CV441" s="75"/>
      <c r="DB441" s="125"/>
      <c r="DD441" s="75"/>
      <c r="DJ441" s="125"/>
      <c r="DL441" s="75"/>
      <c r="DR441" s="125"/>
      <c r="DT441" s="75"/>
      <c r="DZ441" s="125"/>
    </row>
    <row r="442" spans="1:156" ht="18.75">
      <c r="A442" s="273"/>
      <c r="B442" s="273"/>
      <c r="C442" s="273"/>
      <c r="D442" s="285"/>
      <c r="E442" s="273"/>
      <c r="F442" s="273"/>
      <c r="G442" s="273"/>
      <c r="H442" s="273"/>
      <c r="I442" s="273"/>
      <c r="J442" s="273"/>
      <c r="K442" s="273"/>
      <c r="L442" s="273"/>
      <c r="M442" s="273"/>
      <c r="N442" s="273"/>
      <c r="O442" s="273"/>
      <c r="P442" s="273"/>
      <c r="Q442" s="273"/>
      <c r="R442" s="286"/>
      <c r="S442" s="273" t="e">
        <f>VLOOKUP(BD_Soumission!$C442,Tableau12[],3,FALSE)</f>
        <v>#N/A</v>
      </c>
      <c r="T442" s="285"/>
      <c r="U442" s="273"/>
      <c r="V442" s="273"/>
      <c r="W442" s="273"/>
      <c r="X442" s="273"/>
      <c r="Y442" s="273"/>
      <c r="Z442" s="264"/>
      <c r="AA442" s="273"/>
      <c r="AB442" s="285"/>
      <c r="AC442" s="273"/>
      <c r="AD442" s="273"/>
      <c r="AE442" s="273"/>
      <c r="AF442" s="273"/>
      <c r="AG442" s="273"/>
      <c r="AH442" s="125"/>
      <c r="AI442" s="273"/>
      <c r="AJ442" s="285"/>
      <c r="AK442" s="273"/>
      <c r="AL442" s="273"/>
      <c r="AM442" s="273"/>
      <c r="AN442" s="273"/>
      <c r="AO442" s="273"/>
      <c r="AP442" s="125"/>
      <c r="AQ442" s="273"/>
      <c r="AR442" s="285"/>
      <c r="AS442" s="273"/>
      <c r="AT442" s="273"/>
      <c r="AU442" s="273"/>
      <c r="AV442" s="273"/>
      <c r="AW442" s="273"/>
      <c r="AX442" s="125"/>
      <c r="AY442" s="273"/>
      <c r="AZ442" s="285"/>
      <c r="BA442" s="273"/>
      <c r="BB442" s="273"/>
      <c r="BC442" s="273"/>
      <c r="BD442" s="273"/>
      <c r="BE442" s="273"/>
      <c r="BF442" s="125"/>
      <c r="BG442" s="273"/>
      <c r="BH442" s="285"/>
      <c r="BI442" s="273"/>
      <c r="BJ442" s="273"/>
      <c r="BK442" s="273"/>
      <c r="BL442" s="273"/>
      <c r="BM442" s="273"/>
      <c r="BN442" s="125"/>
      <c r="BO442" s="273"/>
      <c r="BP442" s="285"/>
      <c r="BQ442" s="273"/>
      <c r="BR442" s="273"/>
      <c r="BS442" s="273"/>
      <c r="BT442" s="273"/>
      <c r="BU442" s="273"/>
      <c r="BV442" s="125"/>
      <c r="BW442" s="273"/>
      <c r="BX442" s="285"/>
      <c r="BY442" s="273"/>
      <c r="BZ442" s="273"/>
      <c r="CA442" s="273"/>
      <c r="CB442" s="273"/>
      <c r="CC442" s="273"/>
      <c r="CD442" s="125"/>
      <c r="CE442" s="273"/>
      <c r="CF442" s="285"/>
      <c r="CG442" s="273"/>
      <c r="CH442" s="273"/>
      <c r="CI442" s="273"/>
      <c r="CJ442" s="273"/>
      <c r="CK442" s="273"/>
      <c r="CL442" s="125"/>
      <c r="CM442" s="273"/>
      <c r="CN442" s="285"/>
      <c r="CO442" s="273"/>
      <c r="CP442" s="273"/>
      <c r="CQ442" s="273"/>
      <c r="CR442" s="273"/>
      <c r="CS442" s="273"/>
      <c r="CT442" s="125"/>
      <c r="CU442" s="290">
        <f>IF(BD_Soumission!$CO442&gt;0,IF(BD_Soumission!$CP442&gt;0,BD_Soumission!$CS442*BD_Soumission!$CP442*BD_Soumission!$CT442,BD_Soumission!$CS442*BD_Soumission!$CT442),0)</f>
        <v>0</v>
      </c>
      <c r="CV442" s="285"/>
      <c r="CW442" s="273"/>
      <c r="CX442" s="273"/>
      <c r="CY442" s="273"/>
      <c r="CZ442" s="273"/>
      <c r="DA442" s="273"/>
      <c r="DB442" s="125"/>
      <c r="DC442" s="273"/>
      <c r="DD442" s="285"/>
      <c r="DE442" s="273"/>
      <c r="DF442" s="273"/>
      <c r="DG442" s="273"/>
      <c r="DH442" s="273"/>
      <c r="DI442" s="273"/>
      <c r="DJ442" s="125"/>
      <c r="DK442" s="273"/>
      <c r="DL442" s="285"/>
      <c r="DM442" s="273"/>
      <c r="DN442" s="273"/>
      <c r="DO442" s="273"/>
      <c r="DP442" s="273"/>
      <c r="DQ442" s="273"/>
      <c r="DR442" s="125"/>
      <c r="DS442" s="273"/>
      <c r="DT442" s="285"/>
      <c r="DU442" s="273"/>
      <c r="DV442" s="273"/>
      <c r="DW442" s="273"/>
      <c r="DX442" s="273"/>
      <c r="DY442" s="273"/>
      <c r="DZ442" s="125"/>
      <c r="EA442" s="273"/>
      <c r="EB442" s="273"/>
      <c r="EC442" s="273"/>
      <c r="ED442" s="273"/>
      <c r="EE442" s="273"/>
      <c r="EF442" s="273"/>
      <c r="EG442" s="273"/>
      <c r="EH442" s="273"/>
      <c r="EI442" s="273"/>
      <c r="EJ442" s="273"/>
      <c r="EK442" s="273"/>
      <c r="EL442" s="273"/>
      <c r="EM442" s="273"/>
      <c r="EN442" s="273"/>
      <c r="EO442" s="273"/>
      <c r="EP442" s="273"/>
      <c r="EQ442" s="273"/>
      <c r="ER442" s="273"/>
      <c r="ES442" s="273"/>
      <c r="ET442" s="273"/>
      <c r="EU442" s="273"/>
      <c r="EV442" s="273"/>
      <c r="EW442" s="273"/>
      <c r="EX442" s="273"/>
      <c r="EY442" s="273"/>
      <c r="EZ442" s="273"/>
    </row>
    <row r="443" spans="1:156" ht="18.75">
      <c r="D443" s="75"/>
      <c r="Q443"/>
      <c r="R443" s="30"/>
      <c r="S443" t="e">
        <f>VLOOKUP(BD_Soumission!$C443,Tableau12[],3,FALSE)</f>
        <v>#N/A</v>
      </c>
      <c r="T443" s="75"/>
      <c r="Z443" s="264"/>
      <c r="AB443" s="75"/>
      <c r="AH443" s="125"/>
      <c r="AJ443" s="75"/>
      <c r="AP443" s="125"/>
      <c r="AR443" s="75"/>
      <c r="AX443" s="125"/>
      <c r="AZ443" s="75"/>
      <c r="BF443" s="125"/>
      <c r="BH443" s="75"/>
      <c r="BN443" s="125"/>
      <c r="BP443" s="75"/>
      <c r="BV443" s="125"/>
      <c r="BX443" s="75"/>
      <c r="CD443" s="125"/>
      <c r="CF443" s="75"/>
      <c r="CL443" s="125"/>
      <c r="CN443" s="75"/>
      <c r="CT443" s="125"/>
      <c r="CU443" s="122">
        <f>IF(BD_Soumission!$CO443&gt;0,IF(BD_Soumission!$CP443&gt;0,BD_Soumission!$CS443*BD_Soumission!$CP443*BD_Soumission!$CT443,BD_Soumission!$CS443*BD_Soumission!$CT443),0)</f>
        <v>0</v>
      </c>
      <c r="CV443" s="75"/>
      <c r="DB443" s="125"/>
      <c r="DD443" s="75"/>
      <c r="DJ443" s="125"/>
      <c r="DL443" s="75"/>
      <c r="DR443" s="125"/>
      <c r="DT443" s="75"/>
      <c r="DZ443" s="125"/>
    </row>
    <row r="444" spans="1:156" ht="18.75">
      <c r="A444" s="273"/>
      <c r="B444" s="273"/>
      <c r="C444" s="273"/>
      <c r="D444" s="285"/>
      <c r="E444" s="273"/>
      <c r="F444" s="273"/>
      <c r="G444" s="273"/>
      <c r="H444" s="273"/>
      <c r="I444" s="273"/>
      <c r="J444" s="273"/>
      <c r="K444" s="273"/>
      <c r="L444" s="273"/>
      <c r="M444" s="273"/>
      <c r="N444" s="273"/>
      <c r="O444" s="273"/>
      <c r="P444" s="273"/>
      <c r="Q444" s="273"/>
      <c r="R444" s="286"/>
      <c r="S444" s="273" t="e">
        <f>VLOOKUP(BD_Soumission!$C444,Tableau12[],3,FALSE)</f>
        <v>#N/A</v>
      </c>
      <c r="T444" s="285"/>
      <c r="U444" s="273"/>
      <c r="V444" s="273"/>
      <c r="W444" s="273"/>
      <c r="X444" s="273"/>
      <c r="Y444" s="273"/>
      <c r="Z444" s="264"/>
      <c r="AA444" s="273"/>
      <c r="AB444" s="285"/>
      <c r="AC444" s="273"/>
      <c r="AD444" s="273"/>
      <c r="AE444" s="273"/>
      <c r="AF444" s="273"/>
      <c r="AG444" s="273"/>
      <c r="AH444" s="125"/>
      <c r="AI444" s="273"/>
      <c r="AJ444" s="285"/>
      <c r="AK444" s="273"/>
      <c r="AL444" s="273"/>
      <c r="AM444" s="273"/>
      <c r="AN444" s="273"/>
      <c r="AO444" s="273"/>
      <c r="AP444" s="125"/>
      <c r="AQ444" s="273"/>
      <c r="AR444" s="285"/>
      <c r="AS444" s="273"/>
      <c r="AT444" s="273"/>
      <c r="AU444" s="273"/>
      <c r="AV444" s="273"/>
      <c r="AW444" s="273"/>
      <c r="AX444" s="125"/>
      <c r="AY444" s="273"/>
      <c r="AZ444" s="285"/>
      <c r="BA444" s="273"/>
      <c r="BB444" s="273"/>
      <c r="BC444" s="273"/>
      <c r="BD444" s="273"/>
      <c r="BE444" s="273"/>
      <c r="BF444" s="125"/>
      <c r="BG444" s="273"/>
      <c r="BH444" s="285"/>
      <c r="BI444" s="273"/>
      <c r="BJ444" s="273"/>
      <c r="BK444" s="273"/>
      <c r="BL444" s="273"/>
      <c r="BM444" s="273"/>
      <c r="BN444" s="125"/>
      <c r="BO444" s="273"/>
      <c r="BP444" s="285"/>
      <c r="BQ444" s="273"/>
      <c r="BR444" s="273"/>
      <c r="BS444" s="273"/>
      <c r="BT444" s="273"/>
      <c r="BU444" s="273"/>
      <c r="BV444" s="125"/>
      <c r="BW444" s="273"/>
      <c r="BX444" s="285"/>
      <c r="BY444" s="273"/>
      <c r="BZ444" s="273"/>
      <c r="CA444" s="273"/>
      <c r="CB444" s="273"/>
      <c r="CC444" s="273"/>
      <c r="CD444" s="125"/>
      <c r="CE444" s="273"/>
      <c r="CF444" s="285"/>
      <c r="CG444" s="273"/>
      <c r="CH444" s="273"/>
      <c r="CI444" s="273"/>
      <c r="CJ444" s="273"/>
      <c r="CK444" s="273"/>
      <c r="CL444" s="125"/>
      <c r="CM444" s="273"/>
      <c r="CN444" s="285"/>
      <c r="CO444" s="273"/>
      <c r="CP444" s="273"/>
      <c r="CQ444" s="273"/>
      <c r="CR444" s="273"/>
      <c r="CS444" s="273"/>
      <c r="CT444" s="125"/>
      <c r="CU444" s="273"/>
      <c r="CV444" s="285"/>
      <c r="CW444" s="273"/>
      <c r="CX444" s="273"/>
      <c r="CY444" s="273"/>
      <c r="CZ444" s="273"/>
      <c r="DA444" s="273"/>
      <c r="DB444" s="125"/>
      <c r="DC444" s="273"/>
      <c r="DD444" s="285"/>
      <c r="DE444" s="273"/>
      <c r="DF444" s="273"/>
      <c r="DG444" s="273"/>
      <c r="DH444" s="273"/>
      <c r="DI444" s="273"/>
      <c r="DJ444" s="125"/>
      <c r="DK444" s="273"/>
      <c r="DL444" s="285"/>
      <c r="DM444" s="273"/>
      <c r="DN444" s="273"/>
      <c r="DO444" s="273"/>
      <c r="DP444" s="273"/>
      <c r="DQ444" s="273"/>
      <c r="DR444" s="125"/>
      <c r="DS444" s="273"/>
      <c r="DT444" s="285"/>
      <c r="DU444" s="273"/>
      <c r="DV444" s="273"/>
      <c r="DW444" s="273"/>
      <c r="DX444" s="273"/>
      <c r="DY444" s="273"/>
      <c r="DZ444" s="125"/>
      <c r="EA444" s="273"/>
      <c r="EB444" s="273"/>
      <c r="EC444" s="273"/>
      <c r="ED444" s="273"/>
      <c r="EE444" s="273"/>
      <c r="EF444" s="273"/>
      <c r="EG444" s="273"/>
      <c r="EH444" s="273"/>
      <c r="EI444" s="273"/>
      <c r="EJ444" s="273"/>
      <c r="EK444" s="273"/>
      <c r="EL444" s="273"/>
      <c r="EM444" s="273"/>
      <c r="EN444" s="273"/>
      <c r="EO444" s="273"/>
      <c r="EP444" s="273"/>
      <c r="EQ444" s="273"/>
      <c r="ER444" s="273"/>
      <c r="ES444" s="273"/>
      <c r="ET444" s="273"/>
      <c r="EU444" s="273"/>
      <c r="EV444" s="273"/>
      <c r="EW444" s="273"/>
      <c r="EX444" s="273"/>
      <c r="EY444" s="273"/>
      <c r="EZ444" s="273"/>
    </row>
    <row r="445" spans="1:156" ht="18.75">
      <c r="D445" s="75"/>
      <c r="Q445"/>
      <c r="R445" s="30"/>
      <c r="S445" t="e">
        <f>VLOOKUP(BD_Soumission!$C445,Tableau12[],3,FALSE)</f>
        <v>#N/A</v>
      </c>
      <c r="T445" s="75"/>
      <c r="Z445" s="264"/>
      <c r="AB445" s="75"/>
      <c r="AH445" s="125"/>
      <c r="AJ445" s="75"/>
      <c r="AP445" s="125"/>
      <c r="AR445" s="75"/>
      <c r="AX445" s="125"/>
      <c r="AZ445" s="75"/>
      <c r="BF445" s="125"/>
      <c r="BH445" s="75"/>
      <c r="BN445" s="125"/>
      <c r="BP445" s="75"/>
      <c r="BV445" s="125"/>
      <c r="BX445" s="75"/>
      <c r="CD445" s="125"/>
      <c r="CF445" s="75"/>
      <c r="CL445" s="125"/>
      <c r="CN445" s="75"/>
      <c r="CT445" s="125"/>
      <c r="CV445" s="75"/>
      <c r="DB445" s="125"/>
      <c r="DD445" s="75"/>
      <c r="DJ445" s="125"/>
      <c r="DL445" s="75"/>
      <c r="DR445" s="125"/>
      <c r="DT445" s="75"/>
      <c r="DZ445" s="125"/>
    </row>
    <row r="446" spans="1:156" ht="18.75">
      <c r="A446" s="273"/>
      <c r="B446" s="273"/>
      <c r="C446" s="273"/>
      <c r="D446" s="285"/>
      <c r="E446" s="273"/>
      <c r="F446" s="273"/>
      <c r="G446" s="273"/>
      <c r="H446" s="273"/>
      <c r="I446" s="273"/>
      <c r="J446" s="273"/>
      <c r="K446" s="273"/>
      <c r="L446" s="273"/>
      <c r="M446" s="273"/>
      <c r="N446" s="273"/>
      <c r="O446" s="273"/>
      <c r="P446" s="273"/>
      <c r="Q446" s="273"/>
      <c r="R446" s="286"/>
      <c r="S446" s="273" t="e">
        <f>VLOOKUP(BD_Soumission!$C446,Tableau12[],3,FALSE)</f>
        <v>#N/A</v>
      </c>
      <c r="T446" s="285"/>
      <c r="U446" s="273"/>
      <c r="V446" s="273"/>
      <c r="W446" s="273"/>
      <c r="X446" s="273"/>
      <c r="Y446" s="273"/>
      <c r="Z446" s="264"/>
      <c r="AA446" s="273"/>
      <c r="AB446" s="285"/>
      <c r="AC446" s="273"/>
      <c r="AD446" s="273"/>
      <c r="AE446" s="273"/>
      <c r="AF446" s="273"/>
      <c r="AG446" s="273"/>
      <c r="AH446" s="125"/>
      <c r="AI446" s="273"/>
      <c r="AJ446" s="285"/>
      <c r="AK446" s="273"/>
      <c r="AL446" s="273"/>
      <c r="AM446" s="273"/>
      <c r="AN446" s="273"/>
      <c r="AO446" s="273"/>
      <c r="AP446" s="125"/>
      <c r="AQ446" s="273"/>
      <c r="AR446" s="285"/>
      <c r="AS446" s="273"/>
      <c r="AT446" s="273"/>
      <c r="AU446" s="273"/>
      <c r="AV446" s="273"/>
      <c r="AW446" s="273"/>
      <c r="AX446" s="125"/>
      <c r="AY446" s="273"/>
      <c r="AZ446" s="285"/>
      <c r="BA446" s="273"/>
      <c r="BB446" s="273"/>
      <c r="BC446" s="273"/>
      <c r="BD446" s="273"/>
      <c r="BE446" s="273"/>
      <c r="BF446" s="125"/>
      <c r="BG446" s="273"/>
      <c r="BH446" s="285"/>
      <c r="BI446" s="273"/>
      <c r="BJ446" s="273"/>
      <c r="BK446" s="273"/>
      <c r="BL446" s="273"/>
      <c r="BM446" s="273"/>
      <c r="BN446" s="125"/>
      <c r="BO446" s="273"/>
      <c r="BP446" s="285"/>
      <c r="BQ446" s="273"/>
      <c r="BR446" s="273"/>
      <c r="BS446" s="273"/>
      <c r="BT446" s="273"/>
      <c r="BU446" s="273"/>
      <c r="BV446" s="125"/>
      <c r="BW446" s="273"/>
      <c r="BX446" s="285"/>
      <c r="BY446" s="273"/>
      <c r="BZ446" s="273"/>
      <c r="CA446" s="273"/>
      <c r="CB446" s="273"/>
      <c r="CC446" s="273"/>
      <c r="CD446" s="125"/>
      <c r="CE446" s="273"/>
      <c r="CF446" s="285"/>
      <c r="CG446" s="273"/>
      <c r="CH446" s="273"/>
      <c r="CI446" s="273"/>
      <c r="CJ446" s="273"/>
      <c r="CK446" s="273"/>
      <c r="CL446" s="125"/>
      <c r="CM446" s="273"/>
      <c r="CN446" s="285"/>
      <c r="CO446" s="273"/>
      <c r="CP446" s="273"/>
      <c r="CQ446" s="273"/>
      <c r="CR446" s="273"/>
      <c r="CS446" s="273"/>
      <c r="CT446" s="125"/>
      <c r="CU446" s="273"/>
      <c r="CV446" s="285"/>
      <c r="CW446" s="273"/>
      <c r="CX446" s="273"/>
      <c r="CY446" s="273"/>
      <c r="CZ446" s="273"/>
      <c r="DA446" s="273"/>
      <c r="DB446" s="125"/>
      <c r="DC446" s="273"/>
      <c r="DD446" s="285"/>
      <c r="DE446" s="273"/>
      <c r="DF446" s="273"/>
      <c r="DG446" s="273"/>
      <c r="DH446" s="273"/>
      <c r="DI446" s="273"/>
      <c r="DJ446" s="125"/>
      <c r="DK446" s="273"/>
      <c r="DL446" s="285"/>
      <c r="DM446" s="273"/>
      <c r="DN446" s="273"/>
      <c r="DO446" s="273"/>
      <c r="DP446" s="273"/>
      <c r="DQ446" s="273"/>
      <c r="DR446" s="125"/>
      <c r="DS446" s="273"/>
      <c r="DT446" s="285"/>
      <c r="DU446" s="273"/>
      <c r="DV446" s="273"/>
      <c r="DW446" s="273"/>
      <c r="DX446" s="273"/>
      <c r="DY446" s="273"/>
      <c r="DZ446" s="125"/>
      <c r="EA446" s="273"/>
      <c r="EB446" s="273"/>
      <c r="EC446" s="273"/>
      <c r="ED446" s="273"/>
      <c r="EE446" s="273"/>
      <c r="EF446" s="273"/>
      <c r="EG446" s="273"/>
      <c r="EH446" s="273"/>
      <c r="EI446" s="273"/>
      <c r="EJ446" s="273"/>
      <c r="EK446" s="273"/>
      <c r="EL446" s="273"/>
      <c r="EM446" s="273"/>
      <c r="EN446" s="273"/>
      <c r="EO446" s="273"/>
      <c r="EP446" s="273"/>
      <c r="EQ446" s="273"/>
      <c r="ER446" s="273"/>
      <c r="ES446" s="273"/>
      <c r="ET446" s="273"/>
      <c r="EU446" s="273"/>
      <c r="EV446" s="273"/>
      <c r="EW446" s="273"/>
      <c r="EX446" s="273"/>
      <c r="EY446" s="273"/>
      <c r="EZ446" s="273"/>
    </row>
    <row r="447" spans="1:156" ht="18.75">
      <c r="D447" s="75"/>
      <c r="Q447"/>
      <c r="R447" s="30"/>
      <c r="S447" t="e">
        <f>VLOOKUP(BD_Soumission!$C447,Tableau12[],3,FALSE)</f>
        <v>#N/A</v>
      </c>
      <c r="T447" s="75"/>
      <c r="Z447" s="264"/>
      <c r="AB447" s="75"/>
      <c r="AH447" s="125"/>
      <c r="AJ447" s="75"/>
      <c r="AP447" s="125"/>
      <c r="AR447" s="75"/>
      <c r="AX447" s="125"/>
      <c r="AZ447" s="75"/>
      <c r="BF447" s="125"/>
      <c r="BH447" s="75"/>
      <c r="BN447" s="125"/>
      <c r="BP447" s="75"/>
      <c r="BV447" s="125"/>
      <c r="BX447" s="75"/>
      <c r="CD447" s="125"/>
      <c r="CF447" s="75"/>
      <c r="CL447" s="125"/>
      <c r="CN447" s="75"/>
      <c r="CT447" s="125"/>
      <c r="CV447" s="75"/>
      <c r="DB447" s="125"/>
      <c r="DD447" s="75"/>
      <c r="DJ447" s="125"/>
      <c r="DL447" s="75"/>
      <c r="DR447" s="125"/>
      <c r="DT447" s="75"/>
      <c r="DZ447" s="125"/>
    </row>
    <row r="448" spans="1:156" ht="18.75">
      <c r="A448" s="273"/>
      <c r="B448" s="273"/>
      <c r="C448" s="273"/>
      <c r="D448" s="285"/>
      <c r="E448" s="273"/>
      <c r="F448" s="273"/>
      <c r="G448" s="273"/>
      <c r="H448" s="273"/>
      <c r="I448" s="273"/>
      <c r="J448" s="273"/>
      <c r="K448" s="273"/>
      <c r="L448" s="273"/>
      <c r="M448" s="273"/>
      <c r="N448" s="273"/>
      <c r="O448" s="273"/>
      <c r="P448" s="273"/>
      <c r="Q448" s="273"/>
      <c r="R448" s="286"/>
      <c r="S448" s="273" t="e">
        <f>VLOOKUP(BD_Soumission!$C448,Tableau12[],3,FALSE)</f>
        <v>#N/A</v>
      </c>
      <c r="T448" s="285"/>
      <c r="U448" s="273"/>
      <c r="V448" s="273"/>
      <c r="W448" s="273"/>
      <c r="X448" s="273"/>
      <c r="Y448" s="273"/>
      <c r="Z448" s="264"/>
      <c r="AA448" s="273"/>
      <c r="AB448" s="285"/>
      <c r="AC448" s="273"/>
      <c r="AD448" s="273"/>
      <c r="AE448" s="273"/>
      <c r="AF448" s="273"/>
      <c r="AG448" s="273"/>
      <c r="AH448" s="125"/>
      <c r="AI448" s="273"/>
      <c r="AJ448" s="285"/>
      <c r="AK448" s="273"/>
      <c r="AL448" s="273"/>
      <c r="AM448" s="273"/>
      <c r="AN448" s="273"/>
      <c r="AO448" s="273"/>
      <c r="AP448" s="125"/>
      <c r="AQ448" s="273"/>
      <c r="AR448" s="285"/>
      <c r="AS448" s="273"/>
      <c r="AT448" s="273"/>
      <c r="AU448" s="273"/>
      <c r="AV448" s="273"/>
      <c r="AW448" s="273"/>
      <c r="AX448" s="125"/>
      <c r="AY448" s="273"/>
      <c r="AZ448" s="285"/>
      <c r="BA448" s="273"/>
      <c r="BB448" s="273"/>
      <c r="BC448" s="273"/>
      <c r="BD448" s="273"/>
      <c r="BE448" s="273"/>
      <c r="BF448" s="125"/>
      <c r="BG448" s="273"/>
      <c r="BH448" s="285"/>
      <c r="BI448" s="273"/>
      <c r="BJ448" s="273"/>
      <c r="BK448" s="273"/>
      <c r="BL448" s="273"/>
      <c r="BM448" s="273"/>
      <c r="BN448" s="125"/>
      <c r="BO448" s="273"/>
      <c r="BP448" s="285"/>
      <c r="BQ448" s="273"/>
      <c r="BR448" s="273"/>
      <c r="BS448" s="273"/>
      <c r="BT448" s="273"/>
      <c r="BU448" s="273"/>
      <c r="BV448" s="125"/>
      <c r="BW448" s="273"/>
      <c r="BX448" s="285"/>
      <c r="BY448" s="273"/>
      <c r="BZ448" s="273"/>
      <c r="CA448" s="273"/>
      <c r="CB448" s="273"/>
      <c r="CC448" s="273"/>
      <c r="CD448" s="125"/>
      <c r="CE448" s="273"/>
      <c r="CF448" s="285"/>
      <c r="CG448" s="273"/>
      <c r="CH448" s="273"/>
      <c r="CI448" s="273"/>
      <c r="CJ448" s="273"/>
      <c r="CK448" s="273"/>
      <c r="CL448" s="125"/>
      <c r="CM448" s="273"/>
      <c r="CN448" s="285"/>
      <c r="CO448" s="273"/>
      <c r="CP448" s="273"/>
      <c r="CQ448" s="273"/>
      <c r="CR448" s="273"/>
      <c r="CS448" s="273"/>
      <c r="CT448" s="125"/>
      <c r="CU448" s="273"/>
      <c r="CV448" s="285"/>
      <c r="CW448" s="273"/>
      <c r="CX448" s="273"/>
      <c r="CY448" s="273"/>
      <c r="CZ448" s="273"/>
      <c r="DA448" s="273"/>
      <c r="DB448" s="125"/>
      <c r="DC448" s="273"/>
      <c r="DD448" s="285"/>
      <c r="DE448" s="273"/>
      <c r="DF448" s="273"/>
      <c r="DG448" s="273"/>
      <c r="DH448" s="273"/>
      <c r="DI448" s="273"/>
      <c r="DJ448" s="125"/>
      <c r="DK448" s="273"/>
      <c r="DL448" s="285"/>
      <c r="DM448" s="273"/>
      <c r="DN448" s="273"/>
      <c r="DO448" s="273"/>
      <c r="DP448" s="273"/>
      <c r="DQ448" s="273"/>
      <c r="DR448" s="125"/>
      <c r="DS448" s="273"/>
      <c r="DT448" s="285"/>
      <c r="DU448" s="273"/>
      <c r="DV448" s="273"/>
      <c r="DW448" s="273"/>
      <c r="DX448" s="273"/>
      <c r="DY448" s="273"/>
      <c r="DZ448" s="125"/>
      <c r="EA448" s="273"/>
      <c r="EB448" s="273"/>
      <c r="EC448" s="273"/>
      <c r="ED448" s="273"/>
      <c r="EE448" s="273"/>
      <c r="EF448" s="273"/>
      <c r="EG448" s="273"/>
      <c r="EH448" s="273"/>
      <c r="EI448" s="273"/>
      <c r="EJ448" s="273"/>
      <c r="EK448" s="273"/>
      <c r="EL448" s="273"/>
      <c r="EM448" s="273"/>
      <c r="EN448" s="273"/>
      <c r="EO448" s="273"/>
      <c r="EP448" s="273"/>
      <c r="EQ448" s="273"/>
      <c r="ER448" s="273"/>
      <c r="ES448" s="273"/>
      <c r="ET448" s="273"/>
      <c r="EU448" s="273"/>
      <c r="EV448" s="273"/>
      <c r="EW448" s="273"/>
      <c r="EX448" s="273"/>
      <c r="EY448" s="273"/>
      <c r="EZ448" s="273"/>
    </row>
    <row r="449" spans="1:156" ht="18.75">
      <c r="D449" s="75"/>
      <c r="Q449"/>
      <c r="R449" s="30"/>
      <c r="S449" t="e">
        <f>VLOOKUP(BD_Soumission!$C449,Tableau12[],3,FALSE)</f>
        <v>#N/A</v>
      </c>
      <c r="T449" s="75"/>
      <c r="Z449" s="264"/>
      <c r="AB449" s="75"/>
      <c r="AH449" s="125"/>
      <c r="AJ449" s="75"/>
      <c r="AP449" s="125"/>
      <c r="AR449" s="75"/>
      <c r="AX449" s="125"/>
      <c r="AZ449" s="75"/>
      <c r="BF449" s="125"/>
      <c r="BH449" s="75"/>
      <c r="BN449" s="125"/>
      <c r="BP449" s="75"/>
      <c r="BV449" s="125"/>
      <c r="BX449" s="75"/>
      <c r="CD449" s="125"/>
      <c r="CF449" s="75"/>
      <c r="CL449" s="125"/>
      <c r="CN449" s="75"/>
      <c r="CT449" s="125"/>
      <c r="CV449" s="75"/>
      <c r="DB449" s="125"/>
      <c r="DD449" s="75"/>
      <c r="DJ449" s="125"/>
      <c r="DL449" s="75"/>
      <c r="DR449" s="125"/>
      <c r="DT449" s="75"/>
      <c r="DZ449" s="125"/>
    </row>
    <row r="450" spans="1:156" ht="18.75">
      <c r="A450" s="273"/>
      <c r="B450" s="273"/>
      <c r="C450" s="273"/>
      <c r="D450" s="285"/>
      <c r="E450" s="273"/>
      <c r="F450" s="273"/>
      <c r="G450" s="273"/>
      <c r="H450" s="273"/>
      <c r="I450" s="273"/>
      <c r="J450" s="273"/>
      <c r="K450" s="273"/>
      <c r="L450" s="273"/>
      <c r="M450" s="273"/>
      <c r="N450" s="273"/>
      <c r="O450" s="273"/>
      <c r="P450" s="273"/>
      <c r="Q450" s="273"/>
      <c r="R450" s="286"/>
      <c r="S450" s="273" t="e">
        <f>VLOOKUP(BD_Soumission!$C450,Tableau12[],3,FALSE)</f>
        <v>#N/A</v>
      </c>
      <c r="T450" s="285"/>
      <c r="U450" s="273"/>
      <c r="V450" s="273"/>
      <c r="W450" s="273"/>
      <c r="X450" s="273"/>
      <c r="Y450" s="273"/>
      <c r="Z450" s="264"/>
      <c r="AA450" s="273"/>
      <c r="AB450" s="285"/>
      <c r="AC450" s="273"/>
      <c r="AD450" s="273"/>
      <c r="AE450" s="273"/>
      <c r="AF450" s="273"/>
      <c r="AG450" s="273"/>
      <c r="AH450" s="125"/>
      <c r="AI450" s="273"/>
      <c r="AJ450" s="285"/>
      <c r="AK450" s="273"/>
      <c r="AL450" s="273"/>
      <c r="AM450" s="273"/>
      <c r="AN450" s="273"/>
      <c r="AO450" s="273"/>
      <c r="AP450" s="125"/>
      <c r="AQ450" s="273"/>
      <c r="AR450" s="285"/>
      <c r="AS450" s="273"/>
      <c r="AT450" s="273"/>
      <c r="AU450" s="273"/>
      <c r="AV450" s="273"/>
      <c r="AW450" s="273"/>
      <c r="AX450" s="125"/>
      <c r="AY450" s="273"/>
      <c r="AZ450" s="285"/>
      <c r="BA450" s="273"/>
      <c r="BB450" s="273"/>
      <c r="BC450" s="273"/>
      <c r="BD450" s="273"/>
      <c r="BE450" s="273"/>
      <c r="BF450" s="125"/>
      <c r="BG450" s="273"/>
      <c r="BH450" s="285"/>
      <c r="BI450" s="273"/>
      <c r="BJ450" s="273"/>
      <c r="BK450" s="273"/>
      <c r="BL450" s="273"/>
      <c r="BM450" s="273"/>
      <c r="BN450" s="125"/>
      <c r="BO450" s="273"/>
      <c r="BP450" s="285"/>
      <c r="BQ450" s="273"/>
      <c r="BR450" s="273"/>
      <c r="BS450" s="273"/>
      <c r="BT450" s="273"/>
      <c r="BU450" s="273"/>
      <c r="BV450" s="125"/>
      <c r="BW450" s="273"/>
      <c r="BX450" s="285"/>
      <c r="BY450" s="273"/>
      <c r="BZ450" s="273"/>
      <c r="CA450" s="273"/>
      <c r="CB450" s="273"/>
      <c r="CC450" s="273"/>
      <c r="CD450" s="125"/>
      <c r="CE450" s="273"/>
      <c r="CF450" s="285"/>
      <c r="CG450" s="273"/>
      <c r="CH450" s="273"/>
      <c r="CI450" s="273"/>
      <c r="CJ450" s="273"/>
      <c r="CK450" s="273"/>
      <c r="CL450" s="125"/>
      <c r="CM450" s="273"/>
      <c r="CN450" s="285"/>
      <c r="CO450" s="273"/>
      <c r="CP450" s="273"/>
      <c r="CQ450" s="273"/>
      <c r="CR450" s="273"/>
      <c r="CS450" s="273"/>
      <c r="CT450" s="125"/>
      <c r="CU450" s="273"/>
      <c r="CV450" s="285"/>
      <c r="CW450" s="273"/>
      <c r="CX450" s="273"/>
      <c r="CY450" s="273"/>
      <c r="CZ450" s="273"/>
      <c r="DA450" s="273"/>
      <c r="DB450" s="125"/>
      <c r="DC450" s="273"/>
      <c r="DD450" s="285"/>
      <c r="DE450" s="273"/>
      <c r="DF450" s="273"/>
      <c r="DG450" s="273"/>
      <c r="DH450" s="273"/>
      <c r="DI450" s="273"/>
      <c r="DJ450" s="125"/>
      <c r="DK450" s="273"/>
      <c r="DL450" s="285"/>
      <c r="DM450" s="273"/>
      <c r="DN450" s="273"/>
      <c r="DO450" s="273"/>
      <c r="DP450" s="273"/>
      <c r="DQ450" s="273"/>
      <c r="DR450" s="125"/>
      <c r="DS450" s="273"/>
      <c r="DT450" s="285"/>
      <c r="DU450" s="273"/>
      <c r="DV450" s="273"/>
      <c r="DW450" s="273"/>
      <c r="DX450" s="273"/>
      <c r="DY450" s="273"/>
      <c r="DZ450" s="125"/>
      <c r="EA450" s="273"/>
      <c r="EB450" s="273"/>
      <c r="EC450" s="273"/>
      <c r="ED450" s="273"/>
      <c r="EE450" s="273"/>
      <c r="EF450" s="273"/>
      <c r="EG450" s="273"/>
      <c r="EH450" s="273"/>
      <c r="EI450" s="273"/>
      <c r="EJ450" s="273"/>
      <c r="EK450" s="273"/>
      <c r="EL450" s="273"/>
      <c r="EM450" s="273"/>
      <c r="EN450" s="273"/>
      <c r="EO450" s="273"/>
      <c r="EP450" s="273"/>
      <c r="EQ450" s="273"/>
      <c r="ER450" s="273"/>
      <c r="ES450" s="273"/>
      <c r="ET450" s="273"/>
      <c r="EU450" s="273"/>
      <c r="EV450" s="273"/>
      <c r="EW450" s="273"/>
      <c r="EX450" s="273"/>
      <c r="EY450" s="273"/>
      <c r="EZ450" s="273"/>
    </row>
    <row r="451" spans="1:156" ht="18.75">
      <c r="D451" s="75"/>
      <c r="Q451"/>
      <c r="R451" s="30"/>
      <c r="S451" t="e">
        <f>VLOOKUP(BD_Soumission!$C451,Tableau12[],3,FALSE)</f>
        <v>#N/A</v>
      </c>
      <c r="T451" s="75"/>
      <c r="Z451" s="264"/>
      <c r="AB451" s="75"/>
      <c r="AH451" s="125"/>
      <c r="AJ451" s="75"/>
      <c r="AP451" s="125"/>
      <c r="AR451" s="75"/>
      <c r="AX451" s="125"/>
      <c r="AZ451" s="75"/>
      <c r="BF451" s="125"/>
      <c r="BH451" s="75"/>
      <c r="BN451" s="125"/>
      <c r="BP451" s="75"/>
      <c r="BV451" s="125"/>
      <c r="BX451" s="75"/>
      <c r="CD451" s="125"/>
      <c r="CF451" s="75"/>
      <c r="CL451" s="125"/>
      <c r="CN451" s="75"/>
      <c r="CT451" s="125"/>
      <c r="CV451" s="75"/>
      <c r="DB451" s="125"/>
      <c r="DD451" s="75"/>
      <c r="DJ451" s="125"/>
      <c r="DL451" s="75"/>
      <c r="DR451" s="125"/>
      <c r="DT451" s="75"/>
      <c r="DZ451" s="125"/>
    </row>
    <row r="452" spans="1:156" ht="18.75">
      <c r="A452" s="273"/>
      <c r="B452" s="273"/>
      <c r="C452" s="273"/>
      <c r="D452" s="285"/>
      <c r="E452" s="273"/>
      <c r="F452" s="273"/>
      <c r="G452" s="273"/>
      <c r="H452" s="273"/>
      <c r="I452" s="273"/>
      <c r="J452" s="273"/>
      <c r="K452" s="273"/>
      <c r="L452" s="273"/>
      <c r="M452" s="273"/>
      <c r="N452" s="273"/>
      <c r="O452" s="273"/>
      <c r="P452" s="273"/>
      <c r="Q452" s="273"/>
      <c r="R452" s="286"/>
      <c r="S452" s="273" t="e">
        <f>VLOOKUP(BD_Soumission!$C452,Tableau12[],3,FALSE)</f>
        <v>#N/A</v>
      </c>
      <c r="T452" s="285"/>
      <c r="U452" s="273"/>
      <c r="V452" s="273"/>
      <c r="W452" s="273"/>
      <c r="X452" s="273"/>
      <c r="Y452" s="273"/>
      <c r="Z452" s="264"/>
      <c r="AA452" s="273"/>
      <c r="AB452" s="285"/>
      <c r="AC452" s="273"/>
      <c r="AD452" s="273"/>
      <c r="AE452" s="273"/>
      <c r="AF452" s="273"/>
      <c r="AG452" s="273"/>
      <c r="AH452" s="125"/>
      <c r="AI452" s="273"/>
      <c r="AJ452" s="285"/>
      <c r="AK452" s="273"/>
      <c r="AL452" s="273"/>
      <c r="AM452" s="273"/>
      <c r="AN452" s="273"/>
      <c r="AO452" s="273"/>
      <c r="AP452" s="125"/>
      <c r="AQ452" s="273"/>
      <c r="AR452" s="285"/>
      <c r="AS452" s="273"/>
      <c r="AT452" s="273"/>
      <c r="AU452" s="273"/>
      <c r="AV452" s="273"/>
      <c r="AW452" s="273"/>
      <c r="AX452" s="125"/>
      <c r="AY452" s="273"/>
      <c r="AZ452" s="285"/>
      <c r="BA452" s="273"/>
      <c r="BB452" s="273"/>
      <c r="BC452" s="273"/>
      <c r="BD452" s="273"/>
      <c r="BE452" s="273"/>
      <c r="BF452" s="125"/>
      <c r="BG452" s="273"/>
      <c r="BH452" s="285"/>
      <c r="BI452" s="273"/>
      <c r="BJ452" s="273"/>
      <c r="BK452" s="273"/>
      <c r="BL452" s="273"/>
      <c r="BM452" s="273"/>
      <c r="BN452" s="125"/>
      <c r="BO452" s="273"/>
      <c r="BP452" s="285"/>
      <c r="BQ452" s="273"/>
      <c r="BR452" s="273"/>
      <c r="BS452" s="273"/>
      <c r="BT452" s="273"/>
      <c r="BU452" s="273"/>
      <c r="BV452" s="125"/>
      <c r="BW452" s="273"/>
      <c r="BX452" s="285"/>
      <c r="BY452" s="273"/>
      <c r="BZ452" s="273"/>
      <c r="CA452" s="273"/>
      <c r="CB452" s="273"/>
      <c r="CC452" s="273"/>
      <c r="CD452" s="125"/>
      <c r="CE452" s="273"/>
      <c r="CF452" s="285"/>
      <c r="CG452" s="273"/>
      <c r="CH452" s="273"/>
      <c r="CI452" s="273"/>
      <c r="CJ452" s="273"/>
      <c r="CK452" s="273"/>
      <c r="CL452" s="125"/>
      <c r="CM452" s="273"/>
      <c r="CN452" s="285"/>
      <c r="CO452" s="273"/>
      <c r="CP452" s="273"/>
      <c r="CQ452" s="273"/>
      <c r="CR452" s="273"/>
      <c r="CS452" s="273"/>
      <c r="CT452" s="125"/>
      <c r="CU452" s="273"/>
      <c r="CV452" s="285"/>
      <c r="CW452" s="273"/>
      <c r="CX452" s="273"/>
      <c r="CY452" s="273"/>
      <c r="CZ452" s="273"/>
      <c r="DA452" s="273"/>
      <c r="DB452" s="125"/>
      <c r="DC452" s="273"/>
      <c r="DD452" s="285"/>
      <c r="DE452" s="273"/>
      <c r="DF452" s="273"/>
      <c r="DG452" s="273"/>
      <c r="DH452" s="273"/>
      <c r="DI452" s="273"/>
      <c r="DJ452" s="125"/>
      <c r="DK452" s="273"/>
      <c r="DL452" s="285"/>
      <c r="DM452" s="273"/>
      <c r="DN452" s="273"/>
      <c r="DO452" s="273"/>
      <c r="DP452" s="273"/>
      <c r="DQ452" s="273"/>
      <c r="DR452" s="125"/>
      <c r="DS452" s="273"/>
      <c r="DT452" s="285"/>
      <c r="DU452" s="273"/>
      <c r="DV452" s="273"/>
      <c r="DW452" s="273"/>
      <c r="DX452" s="273"/>
      <c r="DY452" s="273"/>
      <c r="DZ452" s="125"/>
      <c r="EA452" s="273"/>
      <c r="EB452" s="273"/>
      <c r="EC452" s="273"/>
      <c r="ED452" s="273"/>
      <c r="EE452" s="273"/>
      <c r="EF452" s="273"/>
      <c r="EG452" s="273"/>
      <c r="EH452" s="273"/>
      <c r="EI452" s="273"/>
      <c r="EJ452" s="273"/>
      <c r="EK452" s="273"/>
      <c r="EL452" s="273"/>
      <c r="EM452" s="273"/>
      <c r="EN452" s="273"/>
      <c r="EO452" s="273"/>
      <c r="EP452" s="273"/>
      <c r="EQ452" s="273"/>
      <c r="ER452" s="273"/>
      <c r="ES452" s="273"/>
      <c r="ET452" s="273"/>
      <c r="EU452" s="273"/>
      <c r="EV452" s="273"/>
      <c r="EW452" s="273"/>
      <c r="EX452" s="273"/>
      <c r="EY452" s="273"/>
      <c r="EZ452" s="273"/>
    </row>
    <row r="453" spans="1:156" ht="18.75">
      <c r="D453" s="75"/>
      <c r="Q453"/>
      <c r="R453" s="30"/>
      <c r="S453" t="e">
        <f>VLOOKUP(BD_Soumission!$C453,Tableau12[],3,FALSE)</f>
        <v>#N/A</v>
      </c>
      <c r="T453" s="75"/>
      <c r="Z453" s="264"/>
      <c r="AB453" s="75"/>
      <c r="AH453" s="125"/>
      <c r="AJ453" s="75"/>
      <c r="AP453" s="125"/>
      <c r="AR453" s="75"/>
      <c r="AX453" s="125"/>
      <c r="AZ453" s="75"/>
      <c r="BF453" s="125"/>
      <c r="BH453" s="75"/>
      <c r="BN453" s="125"/>
      <c r="BP453" s="75"/>
      <c r="BV453" s="125"/>
      <c r="BX453" s="75"/>
      <c r="CD453" s="125"/>
      <c r="CF453" s="75"/>
      <c r="CL453" s="125"/>
      <c r="CN453" s="75"/>
      <c r="CT453" s="125"/>
      <c r="CV453" s="75"/>
      <c r="DB453" s="125"/>
      <c r="DD453" s="75"/>
      <c r="DJ453" s="125"/>
      <c r="DL453" s="75"/>
      <c r="DR453" s="125"/>
      <c r="DT453" s="75"/>
      <c r="DZ453" s="125"/>
    </row>
    <row r="454" spans="1:156" ht="18.75">
      <c r="A454" s="273"/>
      <c r="B454" s="273"/>
      <c r="C454" s="273"/>
      <c r="D454" s="285"/>
      <c r="E454" s="273"/>
      <c r="F454" s="273"/>
      <c r="G454" s="273"/>
      <c r="H454" s="273"/>
      <c r="I454" s="273"/>
      <c r="J454" s="273"/>
      <c r="K454" s="273"/>
      <c r="L454" s="273"/>
      <c r="M454" s="273"/>
      <c r="N454" s="273"/>
      <c r="O454" s="273"/>
      <c r="P454" s="273"/>
      <c r="Q454" s="273"/>
      <c r="R454" s="286"/>
      <c r="S454" s="273" t="e">
        <f>VLOOKUP(BD_Soumission!$C454,Tableau12[],3,FALSE)</f>
        <v>#N/A</v>
      </c>
      <c r="T454" s="285"/>
      <c r="U454" s="273"/>
      <c r="V454" s="273"/>
      <c r="W454" s="273"/>
      <c r="X454" s="273"/>
      <c r="Y454" s="273"/>
      <c r="Z454" s="264"/>
      <c r="AA454" s="273"/>
      <c r="AB454" s="285"/>
      <c r="AC454" s="273"/>
      <c r="AD454" s="273"/>
      <c r="AE454" s="273"/>
      <c r="AF454" s="273"/>
      <c r="AG454" s="273"/>
      <c r="AH454" s="125"/>
      <c r="AI454" s="273"/>
      <c r="AJ454" s="285"/>
      <c r="AK454" s="273"/>
      <c r="AL454" s="273"/>
      <c r="AM454" s="273"/>
      <c r="AN454" s="273"/>
      <c r="AO454" s="273"/>
      <c r="AP454" s="125"/>
      <c r="AQ454" s="273"/>
      <c r="AR454" s="285"/>
      <c r="AS454" s="273"/>
      <c r="AT454" s="273"/>
      <c r="AU454" s="273"/>
      <c r="AV454" s="273"/>
      <c r="AW454" s="273"/>
      <c r="AX454" s="125"/>
      <c r="AY454" s="273"/>
      <c r="AZ454" s="285"/>
      <c r="BA454" s="273"/>
      <c r="BB454" s="273"/>
      <c r="BC454" s="273"/>
      <c r="BD454" s="273"/>
      <c r="BE454" s="273"/>
      <c r="BF454" s="125"/>
      <c r="BG454" s="273"/>
      <c r="BH454" s="285"/>
      <c r="BI454" s="273"/>
      <c r="BJ454" s="273"/>
      <c r="BK454" s="273"/>
      <c r="BL454" s="273"/>
      <c r="BM454" s="273"/>
      <c r="BN454" s="125"/>
      <c r="BO454" s="273"/>
      <c r="BP454" s="285"/>
      <c r="BQ454" s="273"/>
      <c r="BR454" s="273"/>
      <c r="BS454" s="273"/>
      <c r="BT454" s="273"/>
      <c r="BU454" s="273"/>
      <c r="BV454" s="125"/>
      <c r="BW454" s="273"/>
      <c r="BX454" s="285"/>
      <c r="BY454" s="273"/>
      <c r="BZ454" s="273"/>
      <c r="CA454" s="273"/>
      <c r="CB454" s="273"/>
      <c r="CC454" s="273"/>
      <c r="CD454" s="125"/>
      <c r="CE454" s="273"/>
      <c r="CF454" s="285"/>
      <c r="CG454" s="273"/>
      <c r="CH454" s="273"/>
      <c r="CI454" s="273"/>
      <c r="CJ454" s="273"/>
      <c r="CK454" s="273"/>
      <c r="CL454" s="125"/>
      <c r="CM454" s="273"/>
      <c r="CN454" s="285"/>
      <c r="CO454" s="273"/>
      <c r="CP454" s="273"/>
      <c r="CQ454" s="273"/>
      <c r="CR454" s="273"/>
      <c r="CS454" s="273"/>
      <c r="CT454" s="125"/>
      <c r="CU454" s="273"/>
      <c r="CV454" s="285"/>
      <c r="CW454" s="273"/>
      <c r="CX454" s="273"/>
      <c r="CY454" s="273"/>
      <c r="CZ454" s="273"/>
      <c r="DA454" s="273"/>
      <c r="DB454" s="125"/>
      <c r="DC454" s="273"/>
      <c r="DD454" s="285"/>
      <c r="DE454" s="273"/>
      <c r="DF454" s="273"/>
      <c r="DG454" s="273"/>
      <c r="DH454" s="273"/>
      <c r="DI454" s="273"/>
      <c r="DJ454" s="125"/>
      <c r="DK454" s="273"/>
      <c r="DL454" s="285"/>
      <c r="DM454" s="273"/>
      <c r="DN454" s="273"/>
      <c r="DO454" s="273"/>
      <c r="DP454" s="273"/>
      <c r="DQ454" s="273"/>
      <c r="DR454" s="125"/>
      <c r="DS454" s="273"/>
      <c r="DT454" s="285"/>
      <c r="DU454" s="273"/>
      <c r="DV454" s="273"/>
      <c r="DW454" s="273"/>
      <c r="DX454" s="273"/>
      <c r="DY454" s="273"/>
      <c r="DZ454" s="125"/>
      <c r="EA454" s="273"/>
      <c r="EB454" s="273"/>
      <c r="EC454" s="273"/>
      <c r="ED454" s="273"/>
      <c r="EE454" s="273"/>
      <c r="EF454" s="273"/>
      <c r="EG454" s="273"/>
      <c r="EH454" s="273"/>
      <c r="EI454" s="273"/>
      <c r="EJ454" s="273"/>
      <c r="EK454" s="273"/>
      <c r="EL454" s="273"/>
      <c r="EM454" s="273"/>
      <c r="EN454" s="273"/>
      <c r="EO454" s="273"/>
      <c r="EP454" s="273"/>
      <c r="EQ454" s="273"/>
      <c r="ER454" s="273"/>
      <c r="ES454" s="273"/>
      <c r="ET454" s="273"/>
      <c r="EU454" s="273"/>
      <c r="EV454" s="273"/>
      <c r="EW454" s="273"/>
      <c r="EX454" s="273"/>
      <c r="EY454" s="273"/>
      <c r="EZ454" s="273"/>
    </row>
    <row r="455" spans="1:156" ht="18.75">
      <c r="D455" s="75"/>
      <c r="Q455"/>
      <c r="R455" s="30"/>
      <c r="T455" s="75"/>
      <c r="Z455" s="264"/>
      <c r="AB455" s="75"/>
      <c r="AH455" s="125"/>
      <c r="AJ455" s="75"/>
      <c r="AP455" s="125"/>
      <c r="AR455" s="75"/>
      <c r="AX455" s="125"/>
      <c r="AZ455" s="75"/>
      <c r="BF455" s="125"/>
      <c r="BH455" s="75"/>
      <c r="BN455" s="125"/>
      <c r="BP455" s="75"/>
      <c r="BV455" s="125"/>
      <c r="BX455" s="75"/>
      <c r="CD455" s="125"/>
      <c r="CF455" s="75"/>
      <c r="CL455" s="125"/>
      <c r="CN455" s="75"/>
      <c r="CT455" s="125"/>
      <c r="CV455" s="75"/>
      <c r="DB455" s="125"/>
      <c r="DD455" s="75"/>
      <c r="DJ455" s="125"/>
      <c r="DL455" s="75"/>
      <c r="DR455" s="125"/>
      <c r="DT455" s="75"/>
      <c r="DZ455" s="125"/>
    </row>
    <row r="456" spans="1:156" ht="18.75">
      <c r="A456" s="273"/>
      <c r="B456" s="273"/>
      <c r="C456" s="273"/>
      <c r="D456" s="285"/>
      <c r="E456" s="273"/>
      <c r="F456" s="273"/>
      <c r="G456" s="273"/>
      <c r="H456" s="273"/>
      <c r="I456" s="273"/>
      <c r="J456" s="273"/>
      <c r="K456" s="273"/>
      <c r="L456" s="273"/>
      <c r="M456" s="273"/>
      <c r="N456" s="273"/>
      <c r="O456" s="273"/>
      <c r="P456" s="273"/>
      <c r="Q456" s="273"/>
      <c r="R456" s="286"/>
      <c r="S456" s="273"/>
      <c r="T456" s="285"/>
      <c r="U456" s="273"/>
      <c r="V456" s="273"/>
      <c r="W456" s="273"/>
      <c r="X456" s="273"/>
      <c r="Y456" s="273"/>
      <c r="Z456" s="264"/>
      <c r="AA456" s="273"/>
      <c r="AB456" s="285"/>
      <c r="AC456" s="273"/>
      <c r="AD456" s="273"/>
      <c r="AE456" s="273"/>
      <c r="AF456" s="273"/>
      <c r="AG456" s="273"/>
      <c r="AH456" s="125"/>
      <c r="AI456" s="273"/>
      <c r="AJ456" s="285"/>
      <c r="AK456" s="273"/>
      <c r="AL456" s="273"/>
      <c r="AM456" s="273"/>
      <c r="AN456" s="273"/>
      <c r="AO456" s="273"/>
      <c r="AP456" s="125"/>
      <c r="AQ456" s="273"/>
      <c r="AR456" s="285"/>
      <c r="AS456" s="273"/>
      <c r="AT456" s="273"/>
      <c r="AU456" s="273"/>
      <c r="AV456" s="273"/>
      <c r="AW456" s="273"/>
      <c r="AX456" s="125"/>
      <c r="AY456" s="273"/>
      <c r="AZ456" s="285"/>
      <c r="BA456" s="273"/>
      <c r="BB456" s="273"/>
      <c r="BC456" s="273"/>
      <c r="BD456" s="273"/>
      <c r="BE456" s="273"/>
      <c r="BF456" s="125"/>
      <c r="BG456" s="273"/>
      <c r="BH456" s="285"/>
      <c r="BI456" s="273"/>
      <c r="BJ456" s="273"/>
      <c r="BK456" s="273"/>
      <c r="BL456" s="273"/>
      <c r="BM456" s="273"/>
      <c r="BN456" s="125"/>
      <c r="BO456" s="273"/>
      <c r="BP456" s="285"/>
      <c r="BQ456" s="273"/>
      <c r="BR456" s="273"/>
      <c r="BS456" s="273"/>
      <c r="BT456" s="273"/>
      <c r="BU456" s="273"/>
      <c r="BV456" s="125"/>
      <c r="BW456" s="273"/>
      <c r="BX456" s="285"/>
      <c r="BY456" s="273"/>
      <c r="BZ456" s="273"/>
      <c r="CA456" s="273"/>
      <c r="CB456" s="273"/>
      <c r="CC456" s="273"/>
      <c r="CD456" s="125"/>
      <c r="CE456" s="273"/>
      <c r="CF456" s="285"/>
      <c r="CG456" s="273"/>
      <c r="CH456" s="273"/>
      <c r="CI456" s="273"/>
      <c r="CJ456" s="273"/>
      <c r="CK456" s="273"/>
      <c r="CL456" s="125"/>
      <c r="CM456" s="273"/>
      <c r="CN456" s="285"/>
      <c r="CO456" s="273"/>
      <c r="CP456" s="273"/>
      <c r="CQ456" s="273"/>
      <c r="CR456" s="273"/>
      <c r="CS456" s="273"/>
      <c r="CT456" s="125"/>
      <c r="CU456" s="273"/>
      <c r="CV456" s="285"/>
      <c r="CW456" s="273"/>
      <c r="CX456" s="273"/>
      <c r="CY456" s="273"/>
      <c r="CZ456" s="273"/>
      <c r="DA456" s="273"/>
      <c r="DB456" s="125"/>
      <c r="DC456" s="273"/>
      <c r="DD456" s="285"/>
      <c r="DE456" s="273"/>
      <c r="DF456" s="273"/>
      <c r="DG456" s="273"/>
      <c r="DH456" s="273"/>
      <c r="DI456" s="273"/>
      <c r="DJ456" s="125"/>
      <c r="DK456" s="273"/>
      <c r="DL456" s="285"/>
      <c r="DM456" s="273"/>
      <c r="DN456" s="273"/>
      <c r="DO456" s="273"/>
      <c r="DP456" s="273"/>
      <c r="DQ456" s="273"/>
      <c r="DR456" s="125"/>
      <c r="DS456" s="273"/>
      <c r="DT456" s="285"/>
      <c r="DU456" s="273"/>
      <c r="DV456" s="273"/>
      <c r="DW456" s="273"/>
      <c r="DX456" s="273"/>
      <c r="DY456" s="273"/>
      <c r="DZ456" s="125"/>
      <c r="EA456" s="273"/>
      <c r="EB456" s="273"/>
      <c r="EC456" s="273"/>
      <c r="ED456" s="273"/>
      <c r="EE456" s="273"/>
      <c r="EF456" s="273"/>
      <c r="EG456" s="273"/>
      <c r="EH456" s="273"/>
      <c r="EI456" s="273"/>
      <c r="EJ456" s="273"/>
      <c r="EK456" s="273"/>
      <c r="EL456" s="273"/>
      <c r="EM456" s="273"/>
      <c r="EN456" s="273"/>
      <c r="EO456" s="273"/>
      <c r="EP456" s="273"/>
      <c r="EQ456" s="273"/>
      <c r="ER456" s="273"/>
      <c r="ES456" s="273"/>
      <c r="ET456" s="273"/>
      <c r="EU456" s="273"/>
      <c r="EV456" s="273"/>
      <c r="EW456" s="273"/>
      <c r="EX456" s="273"/>
      <c r="EY456" s="273"/>
      <c r="EZ456" s="273"/>
    </row>
    <row r="457" spans="1:156" ht="18.75">
      <c r="D457" s="75"/>
      <c r="Q457"/>
      <c r="R457" s="30"/>
      <c r="T457" s="75"/>
      <c r="Z457" s="264"/>
      <c r="AB457" s="75"/>
      <c r="AH457" s="125"/>
      <c r="AJ457" s="75"/>
      <c r="AP457" s="125"/>
      <c r="AR457" s="75"/>
      <c r="AX457" s="125"/>
      <c r="AZ457" s="75"/>
      <c r="BF457" s="125"/>
      <c r="BH457" s="75"/>
      <c r="BN457" s="125"/>
      <c r="BP457" s="75"/>
      <c r="BV457" s="125"/>
      <c r="BX457" s="75"/>
      <c r="CD457" s="125"/>
      <c r="CF457" s="75"/>
      <c r="CL457" s="125"/>
      <c r="CN457" s="75"/>
      <c r="CT457" s="125"/>
      <c r="CV457" s="75"/>
      <c r="DB457" s="125"/>
      <c r="DD457" s="75"/>
      <c r="DJ457" s="125"/>
      <c r="DL457" s="75"/>
      <c r="DR457" s="125"/>
      <c r="DT457" s="75"/>
      <c r="DZ457" s="125"/>
    </row>
    <row r="458" spans="1:156" ht="18.75">
      <c r="A458" s="273"/>
      <c r="B458" s="273"/>
      <c r="C458" s="273"/>
      <c r="D458" s="285"/>
      <c r="E458" s="273"/>
      <c r="F458" s="273"/>
      <c r="G458" s="273"/>
      <c r="H458" s="273"/>
      <c r="I458" s="273"/>
      <c r="J458" s="273"/>
      <c r="K458" s="273"/>
      <c r="L458" s="273"/>
      <c r="M458" s="273"/>
      <c r="N458" s="273"/>
      <c r="O458" s="273"/>
      <c r="P458" s="273"/>
      <c r="Q458" s="273"/>
      <c r="R458" s="286"/>
      <c r="S458" s="273"/>
      <c r="T458" s="285"/>
      <c r="U458" s="273"/>
      <c r="V458" s="273"/>
      <c r="W458" s="273"/>
      <c r="X458" s="273"/>
      <c r="Y458" s="273"/>
      <c r="Z458" s="264"/>
      <c r="AA458" s="273"/>
      <c r="AB458" s="285"/>
      <c r="AC458" s="273"/>
      <c r="AD458" s="273"/>
      <c r="AE458" s="273"/>
      <c r="AF458" s="273"/>
      <c r="AG458" s="273"/>
      <c r="AH458" s="125"/>
      <c r="AI458" s="273"/>
      <c r="AJ458" s="285"/>
      <c r="AK458" s="273"/>
      <c r="AL458" s="273"/>
      <c r="AM458" s="273"/>
      <c r="AN458" s="273"/>
      <c r="AO458" s="273"/>
      <c r="AP458" s="125"/>
      <c r="AQ458" s="273"/>
      <c r="AR458" s="285"/>
      <c r="AS458" s="273"/>
      <c r="AT458" s="273"/>
      <c r="AU458" s="273"/>
      <c r="AV458" s="273"/>
      <c r="AW458" s="273"/>
      <c r="AX458" s="125"/>
      <c r="AY458" s="273"/>
      <c r="AZ458" s="285"/>
      <c r="BA458" s="273"/>
      <c r="BB458" s="273"/>
      <c r="BC458" s="273"/>
      <c r="BD458" s="273"/>
      <c r="BE458" s="273"/>
      <c r="BF458" s="125"/>
      <c r="BG458" s="273"/>
      <c r="BH458" s="285"/>
      <c r="BI458" s="273"/>
      <c r="BJ458" s="273"/>
      <c r="BK458" s="273"/>
      <c r="BL458" s="273"/>
      <c r="BM458" s="273"/>
      <c r="BN458" s="125"/>
      <c r="BO458" s="273"/>
      <c r="BP458" s="285"/>
      <c r="BQ458" s="273"/>
      <c r="BR458" s="273"/>
      <c r="BS458" s="273"/>
      <c r="BT458" s="273"/>
      <c r="BU458" s="273"/>
      <c r="BV458" s="125"/>
      <c r="BW458" s="273"/>
      <c r="BX458" s="285"/>
      <c r="BY458" s="273"/>
      <c r="BZ458" s="273"/>
      <c r="CA458" s="273"/>
      <c r="CB458" s="273"/>
      <c r="CC458" s="273"/>
      <c r="CD458" s="125"/>
      <c r="CE458" s="273"/>
      <c r="CF458" s="285"/>
      <c r="CG458" s="273"/>
      <c r="CH458" s="273"/>
      <c r="CI458" s="273"/>
      <c r="CJ458" s="273"/>
      <c r="CK458" s="273"/>
      <c r="CL458" s="125"/>
      <c r="CM458" s="273"/>
      <c r="CN458" s="285"/>
      <c r="CO458" s="273"/>
      <c r="CP458" s="273"/>
      <c r="CQ458" s="273"/>
      <c r="CR458" s="273"/>
      <c r="CS458" s="273"/>
      <c r="CT458" s="125"/>
      <c r="CU458" s="273"/>
      <c r="CV458" s="285"/>
      <c r="CW458" s="273"/>
      <c r="CX458" s="273"/>
      <c r="CY458" s="273"/>
      <c r="CZ458" s="273"/>
      <c r="DA458" s="273"/>
      <c r="DB458" s="125"/>
      <c r="DC458" s="273"/>
      <c r="DD458" s="285"/>
      <c r="DE458" s="273"/>
      <c r="DF458" s="273"/>
      <c r="DG458" s="273"/>
      <c r="DH458" s="273"/>
      <c r="DI458" s="273"/>
      <c r="DJ458" s="125"/>
      <c r="DK458" s="273"/>
      <c r="DL458" s="285"/>
      <c r="DM458" s="273"/>
      <c r="DN458" s="273"/>
      <c r="DO458" s="273"/>
      <c r="DP458" s="273"/>
      <c r="DQ458" s="273"/>
      <c r="DR458" s="125"/>
      <c r="DS458" s="273"/>
      <c r="DT458" s="285"/>
      <c r="DU458" s="273"/>
      <c r="DV458" s="273"/>
      <c r="DW458" s="273"/>
      <c r="DX458" s="273"/>
      <c r="DY458" s="273"/>
      <c r="DZ458" s="125"/>
      <c r="EA458" s="273"/>
      <c r="EB458" s="273"/>
      <c r="EC458" s="273"/>
      <c r="ED458" s="273"/>
      <c r="EE458" s="273"/>
      <c r="EF458" s="273"/>
      <c r="EG458" s="273"/>
      <c r="EH458" s="273"/>
      <c r="EI458" s="273"/>
      <c r="EJ458" s="273"/>
      <c r="EK458" s="273"/>
      <c r="EL458" s="273"/>
      <c r="EM458" s="273"/>
      <c r="EN458" s="273"/>
      <c r="EO458" s="273"/>
      <c r="EP458" s="273"/>
      <c r="EQ458" s="273"/>
      <c r="ER458" s="273"/>
      <c r="ES458" s="273"/>
      <c r="ET458" s="273"/>
      <c r="EU458" s="273"/>
      <c r="EV458" s="273"/>
      <c r="EW458" s="273"/>
      <c r="EX458" s="273"/>
      <c r="EY458" s="273"/>
      <c r="EZ458" s="273"/>
    </row>
    <row r="459" spans="1:156" ht="18.75">
      <c r="D459" s="75"/>
      <c r="Q459"/>
      <c r="R459" s="30"/>
      <c r="T459" s="75"/>
      <c r="Z459" s="264"/>
      <c r="AB459" s="75"/>
      <c r="AH459" s="125"/>
      <c r="AJ459" s="75"/>
      <c r="AP459" s="125"/>
      <c r="AR459" s="75"/>
      <c r="AX459" s="125"/>
      <c r="AZ459" s="75"/>
      <c r="BF459" s="125"/>
      <c r="BH459" s="75"/>
      <c r="BN459" s="125"/>
      <c r="BP459" s="75"/>
      <c r="BV459" s="125"/>
      <c r="BX459" s="75"/>
      <c r="CD459" s="125"/>
      <c r="CF459" s="75"/>
      <c r="CL459" s="125"/>
      <c r="CN459" s="75"/>
      <c r="CT459" s="125"/>
      <c r="CV459" s="75"/>
      <c r="DB459" s="125"/>
      <c r="DD459" s="75"/>
      <c r="DJ459" s="125"/>
      <c r="DL459" s="75"/>
      <c r="DR459" s="125"/>
      <c r="DT459" s="75"/>
      <c r="DZ459" s="125"/>
    </row>
    <row r="460" spans="1:156" ht="18.75">
      <c r="A460" s="273"/>
      <c r="B460" s="273"/>
      <c r="C460" s="273"/>
      <c r="D460" s="285"/>
      <c r="E460" s="273"/>
      <c r="F460" s="273"/>
      <c r="G460" s="273"/>
      <c r="H460" s="273"/>
      <c r="I460" s="273"/>
      <c r="J460" s="273"/>
      <c r="K460" s="273"/>
      <c r="L460" s="273"/>
      <c r="M460" s="273"/>
      <c r="N460" s="273"/>
      <c r="O460" s="273"/>
      <c r="P460" s="273"/>
      <c r="Q460" s="273"/>
      <c r="R460" s="286"/>
      <c r="S460" s="273"/>
      <c r="T460" s="285"/>
      <c r="U460" s="273"/>
      <c r="V460" s="273"/>
      <c r="W460" s="273"/>
      <c r="X460" s="273"/>
      <c r="Y460" s="273"/>
      <c r="Z460" s="264"/>
      <c r="AA460" s="273"/>
      <c r="AB460" s="285"/>
      <c r="AC460" s="273"/>
      <c r="AD460" s="273"/>
      <c r="AE460" s="273"/>
      <c r="AF460" s="273"/>
      <c r="AG460" s="273"/>
      <c r="AH460" s="125"/>
      <c r="AI460" s="273"/>
      <c r="AJ460" s="285"/>
      <c r="AK460" s="273"/>
      <c r="AL460" s="273"/>
      <c r="AM460" s="273"/>
      <c r="AN460" s="273"/>
      <c r="AO460" s="273"/>
      <c r="AP460" s="125"/>
      <c r="AQ460" s="273"/>
      <c r="AR460" s="285"/>
      <c r="AS460" s="273"/>
      <c r="AT460" s="273"/>
      <c r="AU460" s="273"/>
      <c r="AV460" s="273"/>
      <c r="AW460" s="273"/>
      <c r="AX460" s="125"/>
      <c r="AY460" s="273"/>
      <c r="AZ460" s="285"/>
      <c r="BA460" s="273"/>
      <c r="BB460" s="273"/>
      <c r="BC460" s="273"/>
      <c r="BD460" s="273"/>
      <c r="BE460" s="273"/>
      <c r="BF460" s="125"/>
      <c r="BG460" s="273"/>
      <c r="BH460" s="285"/>
      <c r="BI460" s="273"/>
      <c r="BJ460" s="273"/>
      <c r="BK460" s="273"/>
      <c r="BL460" s="273"/>
      <c r="BM460" s="273"/>
      <c r="BN460" s="125"/>
      <c r="BO460" s="273"/>
      <c r="BP460" s="285"/>
      <c r="BQ460" s="273"/>
      <c r="BR460" s="273"/>
      <c r="BS460" s="273"/>
      <c r="BT460" s="273"/>
      <c r="BU460" s="273"/>
      <c r="BV460" s="125"/>
      <c r="BW460" s="273"/>
      <c r="BX460" s="285"/>
      <c r="BY460" s="273"/>
      <c r="BZ460" s="273"/>
      <c r="CA460" s="273"/>
      <c r="CB460" s="273"/>
      <c r="CC460" s="273"/>
      <c r="CD460" s="125"/>
      <c r="CE460" s="273"/>
      <c r="CF460" s="285"/>
      <c r="CG460" s="273"/>
      <c r="CH460" s="273"/>
      <c r="CI460" s="273"/>
      <c r="CJ460" s="273"/>
      <c r="CK460" s="273"/>
      <c r="CL460" s="125"/>
      <c r="CM460" s="273"/>
      <c r="CN460" s="285"/>
      <c r="CO460" s="273"/>
      <c r="CP460" s="273"/>
      <c r="CQ460" s="273"/>
      <c r="CR460" s="273"/>
      <c r="CS460" s="273"/>
      <c r="CT460" s="125"/>
      <c r="CU460" s="273"/>
      <c r="CV460" s="285"/>
      <c r="CW460" s="273"/>
      <c r="CX460" s="273"/>
      <c r="CY460" s="273"/>
      <c r="CZ460" s="273"/>
      <c r="DA460" s="273"/>
      <c r="DB460" s="125"/>
      <c r="DC460" s="273"/>
      <c r="DD460" s="285"/>
      <c r="DE460" s="273"/>
      <c r="DF460" s="273"/>
      <c r="DG460" s="273"/>
      <c r="DH460" s="273"/>
      <c r="DI460" s="273"/>
      <c r="DJ460" s="125"/>
      <c r="DK460" s="273"/>
      <c r="DL460" s="285"/>
      <c r="DM460" s="273"/>
      <c r="DN460" s="273"/>
      <c r="DO460" s="273"/>
      <c r="DP460" s="273"/>
      <c r="DQ460" s="273"/>
      <c r="DR460" s="125"/>
      <c r="DS460" s="273"/>
      <c r="DT460" s="285"/>
      <c r="DU460" s="273"/>
      <c r="DV460" s="273"/>
      <c r="DW460" s="273"/>
      <c r="DX460" s="273"/>
      <c r="DY460" s="273"/>
      <c r="DZ460" s="125"/>
      <c r="EA460" s="273"/>
      <c r="EB460" s="273"/>
      <c r="EC460" s="273"/>
      <c r="ED460" s="273"/>
      <c r="EE460" s="273"/>
      <c r="EF460" s="273"/>
      <c r="EG460" s="273"/>
      <c r="EH460" s="273"/>
      <c r="EI460" s="273"/>
      <c r="EJ460" s="273"/>
      <c r="EK460" s="273"/>
      <c r="EL460" s="273"/>
      <c r="EM460" s="273"/>
      <c r="EN460" s="273"/>
      <c r="EO460" s="273"/>
      <c r="EP460" s="273"/>
      <c r="EQ460" s="273"/>
      <c r="ER460" s="273"/>
      <c r="ES460" s="273"/>
      <c r="ET460" s="273"/>
      <c r="EU460" s="273"/>
      <c r="EV460" s="273"/>
      <c r="EW460" s="273"/>
      <c r="EX460" s="273"/>
      <c r="EY460" s="273"/>
      <c r="EZ460" s="273"/>
    </row>
    <row r="461" spans="1:156" ht="18.75">
      <c r="D461" s="75"/>
      <c r="Q461"/>
      <c r="R461" s="30"/>
      <c r="T461" s="75"/>
      <c r="Z461" s="264"/>
      <c r="AB461" s="75"/>
      <c r="AH461" s="125"/>
      <c r="AJ461" s="75"/>
      <c r="AP461" s="125"/>
      <c r="AR461" s="75"/>
      <c r="AX461" s="125"/>
      <c r="AZ461" s="75"/>
      <c r="BF461" s="125"/>
      <c r="BH461" s="75"/>
      <c r="BN461" s="125"/>
      <c r="BP461" s="75"/>
      <c r="BV461" s="125"/>
      <c r="BX461" s="75"/>
      <c r="CD461" s="125"/>
      <c r="CF461" s="75"/>
      <c r="CL461" s="125"/>
      <c r="CN461" s="75"/>
      <c r="CT461" s="125"/>
      <c r="CV461" s="75"/>
      <c r="DB461" s="125"/>
      <c r="DD461" s="75"/>
      <c r="DJ461" s="125"/>
      <c r="DL461" s="75"/>
      <c r="DR461" s="125"/>
      <c r="DT461" s="75"/>
      <c r="DZ461" s="125"/>
    </row>
    <row r="462" spans="1:156" ht="18.75">
      <c r="A462" s="273"/>
      <c r="B462" s="273"/>
      <c r="C462" s="273"/>
      <c r="D462" s="285"/>
      <c r="E462" s="273"/>
      <c r="F462" s="273"/>
      <c r="G462" s="273"/>
      <c r="H462" s="273"/>
      <c r="I462" s="273"/>
      <c r="J462" s="273"/>
      <c r="K462" s="273"/>
      <c r="L462" s="273"/>
      <c r="M462" s="273"/>
      <c r="N462" s="273"/>
      <c r="O462" s="273"/>
      <c r="P462" s="273"/>
      <c r="Q462" s="273"/>
      <c r="R462" s="286"/>
      <c r="S462" s="273"/>
      <c r="T462" s="285"/>
      <c r="U462" s="273"/>
      <c r="V462" s="273"/>
      <c r="W462" s="273"/>
      <c r="X462" s="273"/>
      <c r="Y462" s="273"/>
      <c r="Z462" s="264"/>
      <c r="AA462" s="273"/>
      <c r="AB462" s="285"/>
      <c r="AC462" s="273"/>
      <c r="AD462" s="273"/>
      <c r="AE462" s="273"/>
      <c r="AF462" s="273"/>
      <c r="AG462" s="273"/>
      <c r="AH462" s="125"/>
      <c r="AI462" s="273"/>
      <c r="AJ462" s="285"/>
      <c r="AK462" s="273"/>
      <c r="AL462" s="273"/>
      <c r="AM462" s="273"/>
      <c r="AN462" s="273"/>
      <c r="AO462" s="273"/>
      <c r="AP462" s="125"/>
      <c r="AQ462" s="273"/>
      <c r="AR462" s="285"/>
      <c r="AS462" s="273"/>
      <c r="AT462" s="273"/>
      <c r="AU462" s="273"/>
      <c r="AV462" s="273"/>
      <c r="AW462" s="273"/>
      <c r="AX462" s="125"/>
      <c r="AY462" s="273"/>
      <c r="AZ462" s="285"/>
      <c r="BA462" s="273"/>
      <c r="BB462" s="273"/>
      <c r="BC462" s="273"/>
      <c r="BD462" s="273"/>
      <c r="BE462" s="273"/>
      <c r="BF462" s="125"/>
      <c r="BG462" s="273"/>
      <c r="BH462" s="285"/>
      <c r="BI462" s="273"/>
      <c r="BJ462" s="273"/>
      <c r="BK462" s="273"/>
      <c r="BL462" s="273"/>
      <c r="BM462" s="273"/>
      <c r="BN462" s="125"/>
      <c r="BO462" s="273"/>
      <c r="BP462" s="285"/>
      <c r="BQ462" s="273"/>
      <c r="BR462" s="273"/>
      <c r="BS462" s="273"/>
      <c r="BT462" s="273"/>
      <c r="BU462" s="273"/>
      <c r="BV462" s="125"/>
      <c r="BW462" s="273"/>
      <c r="BX462" s="285"/>
      <c r="BY462" s="273"/>
      <c r="BZ462" s="273"/>
      <c r="CA462" s="273"/>
      <c r="CB462" s="273"/>
      <c r="CC462" s="273"/>
      <c r="CD462" s="125"/>
      <c r="CE462" s="273"/>
      <c r="CF462" s="285"/>
      <c r="CG462" s="273"/>
      <c r="CH462" s="273"/>
      <c r="CI462" s="273"/>
      <c r="CJ462" s="273"/>
      <c r="CK462" s="273"/>
      <c r="CL462" s="125"/>
      <c r="CM462" s="273"/>
      <c r="CN462" s="285"/>
      <c r="CO462" s="273"/>
      <c r="CP462" s="273"/>
      <c r="CQ462" s="273"/>
      <c r="CR462" s="273"/>
      <c r="CS462" s="273"/>
      <c r="CT462" s="125"/>
      <c r="CU462" s="273"/>
      <c r="CV462" s="285"/>
      <c r="CW462" s="273"/>
      <c r="CX462" s="273"/>
      <c r="CY462" s="273"/>
      <c r="CZ462" s="273"/>
      <c r="DA462" s="273"/>
      <c r="DB462" s="125"/>
      <c r="DC462" s="273"/>
      <c r="DD462" s="285"/>
      <c r="DE462" s="273"/>
      <c r="DF462" s="273"/>
      <c r="DG462" s="273"/>
      <c r="DH462" s="273"/>
      <c r="DI462" s="273"/>
      <c r="DJ462" s="125"/>
      <c r="DK462" s="273"/>
      <c r="DL462" s="285"/>
      <c r="DM462" s="273"/>
      <c r="DN462" s="273"/>
      <c r="DO462" s="273"/>
      <c r="DP462" s="273"/>
      <c r="DQ462" s="273"/>
      <c r="DR462" s="125"/>
      <c r="DS462" s="273"/>
      <c r="DT462" s="285"/>
      <c r="DU462" s="273"/>
      <c r="DV462" s="273"/>
      <c r="DW462" s="273"/>
      <c r="DX462" s="273"/>
      <c r="DY462" s="273"/>
      <c r="DZ462" s="125"/>
      <c r="EA462" s="273"/>
      <c r="EB462" s="273"/>
      <c r="EC462" s="273"/>
      <c r="ED462" s="273"/>
      <c r="EE462" s="273"/>
      <c r="EF462" s="273"/>
      <c r="EG462" s="273"/>
      <c r="EH462" s="273"/>
      <c r="EI462" s="273"/>
      <c r="EJ462" s="273"/>
      <c r="EK462" s="273"/>
      <c r="EL462" s="273"/>
      <c r="EM462" s="273"/>
      <c r="EN462" s="273"/>
      <c r="EO462" s="273"/>
      <c r="EP462" s="273"/>
      <c r="EQ462" s="273"/>
      <c r="ER462" s="273"/>
      <c r="ES462" s="273"/>
      <c r="ET462" s="273"/>
      <c r="EU462" s="273"/>
      <c r="EV462" s="273"/>
      <c r="EW462" s="273"/>
      <c r="EX462" s="273"/>
      <c r="EY462" s="273"/>
      <c r="EZ462" s="273"/>
    </row>
    <row r="463" spans="1:156" ht="18.75">
      <c r="D463" s="75"/>
      <c r="Q463"/>
      <c r="R463" s="30"/>
      <c r="T463" s="75"/>
      <c r="Z463" s="264"/>
      <c r="AB463" s="75"/>
      <c r="AH463" s="125"/>
      <c r="AJ463" s="75"/>
      <c r="AP463" s="125"/>
      <c r="AR463" s="75"/>
      <c r="AX463" s="125"/>
      <c r="AZ463" s="75"/>
      <c r="BF463" s="125"/>
      <c r="BH463" s="75"/>
      <c r="BN463" s="125"/>
      <c r="BP463" s="75"/>
      <c r="BV463" s="125"/>
      <c r="BX463" s="75"/>
      <c r="CD463" s="125"/>
      <c r="CF463" s="75"/>
      <c r="CL463" s="125"/>
      <c r="CN463" s="75"/>
      <c r="CT463" s="125"/>
      <c r="CV463" s="75"/>
      <c r="DB463" s="125"/>
      <c r="DD463" s="75"/>
      <c r="DJ463" s="125"/>
      <c r="DL463" s="75"/>
      <c r="DR463" s="125"/>
      <c r="DT463" s="75"/>
      <c r="DZ463" s="125"/>
    </row>
    <row r="464" spans="1:156" ht="18.75">
      <c r="A464" s="273"/>
      <c r="B464" s="273"/>
      <c r="C464" s="273"/>
      <c r="D464" s="285"/>
      <c r="E464" s="273"/>
      <c r="F464" s="273"/>
      <c r="G464" s="273"/>
      <c r="H464" s="273"/>
      <c r="I464" s="273"/>
      <c r="J464" s="273"/>
      <c r="K464" s="273"/>
      <c r="L464" s="273"/>
      <c r="M464" s="273"/>
      <c r="N464" s="273"/>
      <c r="O464" s="273"/>
      <c r="P464" s="273"/>
      <c r="Q464" s="273"/>
      <c r="R464" s="286"/>
      <c r="S464" s="273"/>
      <c r="T464" s="285"/>
      <c r="U464" s="273"/>
      <c r="V464" s="273"/>
      <c r="W464" s="273"/>
      <c r="X464" s="273"/>
      <c r="Y464" s="273"/>
      <c r="Z464" s="264"/>
      <c r="AA464" s="273"/>
      <c r="AB464" s="285"/>
      <c r="AC464" s="273"/>
      <c r="AD464" s="273"/>
      <c r="AE464" s="273"/>
      <c r="AF464" s="273"/>
      <c r="AG464" s="273"/>
      <c r="AH464" s="125"/>
      <c r="AI464" s="273"/>
      <c r="AJ464" s="285"/>
      <c r="AK464" s="273"/>
      <c r="AL464" s="273"/>
      <c r="AM464" s="273"/>
      <c r="AN464" s="273"/>
      <c r="AO464" s="273"/>
      <c r="AP464" s="125"/>
      <c r="AQ464" s="273"/>
      <c r="AR464" s="285"/>
      <c r="AS464" s="273"/>
      <c r="AT464" s="273"/>
      <c r="AU464" s="273"/>
      <c r="AV464" s="273"/>
      <c r="AW464" s="273"/>
      <c r="AX464" s="125"/>
      <c r="AY464" s="273"/>
      <c r="AZ464" s="285"/>
      <c r="BA464" s="273"/>
      <c r="BB464" s="273"/>
      <c r="BC464" s="273"/>
      <c r="BD464" s="273"/>
      <c r="BE464" s="273"/>
      <c r="BF464" s="125"/>
      <c r="BG464" s="273"/>
      <c r="BH464" s="285"/>
      <c r="BI464" s="273"/>
      <c r="BJ464" s="273"/>
      <c r="BK464" s="273"/>
      <c r="BL464" s="273"/>
      <c r="BM464" s="273"/>
      <c r="BN464" s="125"/>
      <c r="BO464" s="273"/>
      <c r="BP464" s="285"/>
      <c r="BQ464" s="273"/>
      <c r="BR464" s="273"/>
      <c r="BS464" s="273"/>
      <c r="BT464" s="273"/>
      <c r="BU464" s="273"/>
      <c r="BV464" s="125"/>
      <c r="BW464" s="273"/>
      <c r="BX464" s="285"/>
      <c r="BY464" s="273"/>
      <c r="BZ464" s="273"/>
      <c r="CA464" s="273"/>
      <c r="CB464" s="273"/>
      <c r="CC464" s="273"/>
      <c r="CD464" s="125"/>
      <c r="CE464" s="273"/>
      <c r="CF464" s="285"/>
      <c r="CG464" s="273"/>
      <c r="CH464" s="273"/>
      <c r="CI464" s="273"/>
      <c r="CJ464" s="273"/>
      <c r="CK464" s="273"/>
      <c r="CL464" s="125"/>
      <c r="CM464" s="273"/>
      <c r="CN464" s="285"/>
      <c r="CO464" s="273"/>
      <c r="CP464" s="273"/>
      <c r="CQ464" s="273"/>
      <c r="CR464" s="273"/>
      <c r="CS464" s="273"/>
      <c r="CT464" s="125"/>
      <c r="CU464" s="273"/>
      <c r="CV464" s="285"/>
      <c r="CW464" s="273"/>
      <c r="CX464" s="273"/>
      <c r="CY464" s="273"/>
      <c r="CZ464" s="273"/>
      <c r="DA464" s="273"/>
      <c r="DB464" s="125"/>
      <c r="DC464" s="273"/>
      <c r="DD464" s="285"/>
      <c r="DE464" s="273"/>
      <c r="DF464" s="273"/>
      <c r="DG464" s="273"/>
      <c r="DH464" s="273"/>
      <c r="DI464" s="273"/>
      <c r="DJ464" s="125"/>
      <c r="DK464" s="273"/>
      <c r="DL464" s="285"/>
      <c r="DM464" s="273"/>
      <c r="DN464" s="273"/>
      <c r="DO464" s="273"/>
      <c r="DP464" s="273"/>
      <c r="DQ464" s="273"/>
      <c r="DR464" s="125"/>
      <c r="DS464" s="273"/>
      <c r="DT464" s="285"/>
      <c r="DU464" s="273"/>
      <c r="DV464" s="273"/>
      <c r="DW464" s="273"/>
      <c r="DX464" s="273"/>
      <c r="DY464" s="273"/>
      <c r="DZ464" s="125"/>
      <c r="EA464" s="273"/>
      <c r="EB464" s="273"/>
      <c r="EC464" s="273"/>
      <c r="ED464" s="273"/>
      <c r="EE464" s="273"/>
      <c r="EF464" s="273"/>
      <c r="EG464" s="273"/>
      <c r="EH464" s="273"/>
      <c r="EI464" s="273"/>
      <c r="EJ464" s="273"/>
      <c r="EK464" s="273"/>
      <c r="EL464" s="273"/>
      <c r="EM464" s="273"/>
      <c r="EN464" s="273"/>
      <c r="EO464" s="273"/>
      <c r="EP464" s="273"/>
      <c r="EQ464" s="273"/>
      <c r="ER464" s="273"/>
      <c r="ES464" s="273"/>
      <c r="ET464" s="273"/>
      <c r="EU464" s="273"/>
      <c r="EV464" s="273"/>
      <c r="EW464" s="273"/>
      <c r="EX464" s="273"/>
      <c r="EY464" s="273"/>
      <c r="EZ464" s="273"/>
    </row>
    <row r="465" spans="1:156" ht="18.75">
      <c r="D465" s="75"/>
      <c r="Q465"/>
      <c r="R465" s="30"/>
      <c r="T465" s="75"/>
      <c r="Z465" s="264"/>
      <c r="AB465" s="75"/>
      <c r="AH465" s="125"/>
      <c r="AJ465" s="75"/>
      <c r="AP465" s="125"/>
      <c r="AR465" s="75"/>
      <c r="AX465" s="125"/>
      <c r="AZ465" s="75"/>
      <c r="BF465" s="125"/>
      <c r="BH465" s="75"/>
      <c r="BN465" s="125"/>
      <c r="BP465" s="75"/>
      <c r="BV465" s="125"/>
      <c r="BX465" s="75"/>
      <c r="CD465" s="125"/>
      <c r="CF465" s="75"/>
      <c r="CL465" s="125"/>
      <c r="CN465" s="75"/>
      <c r="CT465" s="125"/>
      <c r="CV465" s="75"/>
      <c r="DB465" s="125"/>
      <c r="DD465" s="75"/>
      <c r="DJ465" s="125"/>
      <c r="DL465" s="75"/>
      <c r="DR465" s="125"/>
      <c r="DT465" s="75"/>
      <c r="DZ465" s="125"/>
    </row>
    <row r="466" spans="1:156" ht="18.75">
      <c r="A466" s="273"/>
      <c r="B466" s="273"/>
      <c r="C466" s="273"/>
      <c r="D466" s="285"/>
      <c r="E466" s="273"/>
      <c r="F466" s="273"/>
      <c r="G466" s="273"/>
      <c r="H466" s="273"/>
      <c r="I466" s="273"/>
      <c r="J466" s="273"/>
      <c r="K466" s="273"/>
      <c r="L466" s="273"/>
      <c r="M466" s="273"/>
      <c r="N466" s="273"/>
      <c r="O466" s="273"/>
      <c r="P466" s="273"/>
      <c r="Q466" s="273"/>
      <c r="R466" s="286"/>
      <c r="S466" s="273"/>
      <c r="T466" s="285"/>
      <c r="U466" s="273"/>
      <c r="V466" s="273"/>
      <c r="W466" s="273"/>
      <c r="X466" s="273"/>
      <c r="Y466" s="273"/>
      <c r="Z466" s="264"/>
      <c r="AA466" s="273"/>
      <c r="AB466" s="285"/>
      <c r="AC466" s="273"/>
      <c r="AD466" s="273"/>
      <c r="AE466" s="273"/>
      <c r="AF466" s="273"/>
      <c r="AG466" s="273"/>
      <c r="AH466" s="125"/>
      <c r="AI466" s="273"/>
      <c r="AJ466" s="285"/>
      <c r="AK466" s="273"/>
      <c r="AL466" s="273"/>
      <c r="AM466" s="273"/>
      <c r="AN466" s="273"/>
      <c r="AO466" s="273"/>
      <c r="AP466" s="125"/>
      <c r="AQ466" s="273"/>
      <c r="AR466" s="285"/>
      <c r="AS466" s="273"/>
      <c r="AT466" s="273"/>
      <c r="AU466" s="273"/>
      <c r="AV466" s="273"/>
      <c r="AW466" s="273"/>
      <c r="AX466" s="125"/>
      <c r="AY466" s="273"/>
      <c r="AZ466" s="285"/>
      <c r="BA466" s="273"/>
      <c r="BB466" s="273"/>
      <c r="BC466" s="273"/>
      <c r="BD466" s="273"/>
      <c r="BE466" s="273"/>
      <c r="BF466" s="125"/>
      <c r="BG466" s="273"/>
      <c r="BH466" s="285"/>
      <c r="BI466" s="273"/>
      <c r="BJ466" s="273"/>
      <c r="BK466" s="273"/>
      <c r="BL466" s="273"/>
      <c r="BM466" s="273"/>
      <c r="BN466" s="125"/>
      <c r="BO466" s="273"/>
      <c r="BP466" s="285"/>
      <c r="BQ466" s="273"/>
      <c r="BR466" s="273"/>
      <c r="BS466" s="273"/>
      <c r="BT466" s="273"/>
      <c r="BU466" s="273"/>
      <c r="BV466" s="125"/>
      <c r="BW466" s="273"/>
      <c r="BX466" s="285"/>
      <c r="BY466" s="273"/>
      <c r="BZ466" s="273"/>
      <c r="CA466" s="273"/>
      <c r="CB466" s="273"/>
      <c r="CC466" s="273"/>
      <c r="CD466" s="125"/>
      <c r="CE466" s="273"/>
      <c r="CF466" s="285"/>
      <c r="CG466" s="273"/>
      <c r="CH466" s="273"/>
      <c r="CI466" s="273"/>
      <c r="CJ466" s="273"/>
      <c r="CK466" s="273"/>
      <c r="CL466" s="125"/>
      <c r="CM466" s="273"/>
      <c r="CN466" s="285"/>
      <c r="CO466" s="273"/>
      <c r="CP466" s="273"/>
      <c r="CQ466" s="273"/>
      <c r="CR466" s="273"/>
      <c r="CS466" s="273"/>
      <c r="CT466" s="125"/>
      <c r="CU466" s="273"/>
      <c r="CV466" s="285"/>
      <c r="CW466" s="273"/>
      <c r="CX466" s="273"/>
      <c r="CY466" s="273"/>
      <c r="CZ466" s="273"/>
      <c r="DA466" s="273"/>
      <c r="DB466" s="125"/>
      <c r="DC466" s="273"/>
      <c r="DD466" s="285"/>
      <c r="DE466" s="273"/>
      <c r="DF466" s="273"/>
      <c r="DG466" s="273"/>
      <c r="DH466" s="273"/>
      <c r="DI466" s="273"/>
      <c r="DJ466" s="125"/>
      <c r="DK466" s="273"/>
      <c r="DL466" s="285"/>
      <c r="DM466" s="273"/>
      <c r="DN466" s="273"/>
      <c r="DO466" s="273"/>
      <c r="DP466" s="273"/>
      <c r="DQ466" s="273"/>
      <c r="DR466" s="125"/>
      <c r="DS466" s="273"/>
      <c r="DT466" s="285"/>
      <c r="DU466" s="273"/>
      <c r="DV466" s="273"/>
      <c r="DW466" s="273"/>
      <c r="DX466" s="273"/>
      <c r="DY466" s="273"/>
      <c r="DZ466" s="125"/>
      <c r="EA466" s="273"/>
      <c r="EB466" s="273"/>
      <c r="EC466" s="273"/>
      <c r="ED466" s="273"/>
      <c r="EE466" s="273"/>
      <c r="EF466" s="273"/>
      <c r="EG466" s="273"/>
      <c r="EH466" s="273"/>
      <c r="EI466" s="273"/>
      <c r="EJ466" s="273"/>
      <c r="EK466" s="273"/>
      <c r="EL466" s="273"/>
      <c r="EM466" s="273"/>
      <c r="EN466" s="273"/>
      <c r="EO466" s="273"/>
      <c r="EP466" s="273"/>
      <c r="EQ466" s="273"/>
      <c r="ER466" s="273"/>
      <c r="ES466" s="273"/>
      <c r="ET466" s="273"/>
      <c r="EU466" s="273"/>
      <c r="EV466" s="273"/>
      <c r="EW466" s="273"/>
      <c r="EX466" s="273"/>
      <c r="EY466" s="273"/>
      <c r="EZ466" s="273"/>
    </row>
    <row r="467" spans="1:156" ht="18.75">
      <c r="D467" s="75"/>
      <c r="Q467"/>
      <c r="R467" s="30"/>
      <c r="T467" s="75"/>
      <c r="Z467" s="264"/>
      <c r="AB467" s="75"/>
      <c r="AH467" s="125"/>
      <c r="AJ467" s="75"/>
      <c r="AP467" s="125"/>
      <c r="AR467" s="75"/>
      <c r="AX467" s="125"/>
      <c r="AZ467" s="75"/>
      <c r="BF467" s="125"/>
      <c r="BH467" s="75"/>
      <c r="BN467" s="125"/>
      <c r="BP467" s="75"/>
      <c r="BV467" s="125"/>
      <c r="BX467" s="75"/>
      <c r="CD467" s="125"/>
      <c r="CF467" s="75"/>
      <c r="CL467" s="125"/>
      <c r="CN467" s="75"/>
      <c r="CT467" s="125"/>
      <c r="CV467" s="75"/>
      <c r="DB467" s="125"/>
      <c r="DD467" s="75"/>
      <c r="DJ467" s="125"/>
      <c r="DL467" s="75"/>
      <c r="DR467" s="125"/>
      <c r="DT467" s="75"/>
      <c r="DZ467" s="125"/>
    </row>
    <row r="468" spans="1:156" ht="18.75">
      <c r="A468" s="273"/>
      <c r="B468" s="273"/>
      <c r="C468" s="273"/>
      <c r="D468" s="285"/>
      <c r="E468" s="273"/>
      <c r="F468" s="273"/>
      <c r="G468" s="273"/>
      <c r="H468" s="273"/>
      <c r="I468" s="273"/>
      <c r="J468" s="273"/>
      <c r="K468" s="273"/>
      <c r="L468" s="273"/>
      <c r="M468" s="273"/>
      <c r="N468" s="273"/>
      <c r="O468" s="273"/>
      <c r="P468" s="273"/>
      <c r="Q468" s="273"/>
      <c r="R468" s="286"/>
      <c r="S468" s="273"/>
      <c r="T468" s="285"/>
      <c r="U468" s="273"/>
      <c r="V468" s="273"/>
      <c r="W468" s="273"/>
      <c r="X468" s="273"/>
      <c r="Y468" s="273"/>
      <c r="Z468" s="264"/>
      <c r="AA468" s="273"/>
      <c r="AB468" s="285"/>
      <c r="AC468" s="273"/>
      <c r="AD468" s="273"/>
      <c r="AE468" s="273"/>
      <c r="AF468" s="273"/>
      <c r="AG468" s="273"/>
      <c r="AH468" s="125"/>
      <c r="AI468" s="273"/>
      <c r="AJ468" s="285"/>
      <c r="AK468" s="273"/>
      <c r="AL468" s="273"/>
      <c r="AM468" s="273"/>
      <c r="AN468" s="273"/>
      <c r="AO468" s="273"/>
      <c r="AP468" s="125"/>
      <c r="AQ468" s="273"/>
      <c r="AR468" s="285"/>
      <c r="AS468" s="273"/>
      <c r="AT468" s="273"/>
      <c r="AU468" s="273"/>
      <c r="AV468" s="273"/>
      <c r="AW468" s="273"/>
      <c r="AX468" s="125"/>
      <c r="AY468" s="273"/>
      <c r="AZ468" s="285"/>
      <c r="BA468" s="273"/>
      <c r="BB468" s="273"/>
      <c r="BC468" s="273"/>
      <c r="BD468" s="273"/>
      <c r="BE468" s="273"/>
      <c r="BF468" s="125"/>
      <c r="BG468" s="273"/>
      <c r="BH468" s="285"/>
      <c r="BI468" s="273"/>
      <c r="BJ468" s="273"/>
      <c r="BK468" s="273"/>
      <c r="BL468" s="273"/>
      <c r="BM468" s="273"/>
      <c r="BN468" s="125"/>
      <c r="BO468" s="273"/>
      <c r="BP468" s="285"/>
      <c r="BQ468" s="273"/>
      <c r="BR468" s="273"/>
      <c r="BS468" s="273"/>
      <c r="BT468" s="273"/>
      <c r="BU468" s="273"/>
      <c r="BV468" s="125"/>
      <c r="BW468" s="273"/>
      <c r="BX468" s="285"/>
      <c r="BY468" s="273"/>
      <c r="BZ468" s="273"/>
      <c r="CA468" s="273"/>
      <c r="CB468" s="273"/>
      <c r="CC468" s="273"/>
      <c r="CD468" s="125"/>
      <c r="CE468" s="273"/>
      <c r="CF468" s="285"/>
      <c r="CG468" s="273"/>
      <c r="CH468" s="273"/>
      <c r="CI468" s="273"/>
      <c r="CJ468" s="273"/>
      <c r="CK468" s="273"/>
      <c r="CL468" s="125"/>
      <c r="CM468" s="273"/>
      <c r="CN468" s="285"/>
      <c r="CO468" s="273"/>
      <c r="CP468" s="273"/>
      <c r="CQ468" s="273"/>
      <c r="CR468" s="273"/>
      <c r="CS468" s="273"/>
      <c r="CT468" s="125"/>
      <c r="CU468" s="273"/>
      <c r="CV468" s="285"/>
      <c r="CW468" s="273"/>
      <c r="CX468" s="273"/>
      <c r="CY468" s="273"/>
      <c r="CZ468" s="273"/>
      <c r="DA468" s="273"/>
      <c r="DB468" s="125"/>
      <c r="DC468" s="273"/>
      <c r="DD468" s="285"/>
      <c r="DE468" s="273"/>
      <c r="DF468" s="273"/>
      <c r="DG468" s="273"/>
      <c r="DH468" s="273"/>
      <c r="DI468" s="273"/>
      <c r="DJ468" s="125"/>
      <c r="DK468" s="273"/>
      <c r="DL468" s="285"/>
      <c r="DM468" s="273"/>
      <c r="DN468" s="273"/>
      <c r="DO468" s="273"/>
      <c r="DP468" s="273"/>
      <c r="DQ468" s="273"/>
      <c r="DR468" s="125"/>
      <c r="DS468" s="273"/>
      <c r="DT468" s="285"/>
      <c r="DU468" s="273"/>
      <c r="DV468" s="273"/>
      <c r="DW468" s="273"/>
      <c r="DX468" s="273"/>
      <c r="DY468" s="273"/>
      <c r="DZ468" s="125"/>
      <c r="EA468" s="273"/>
      <c r="EB468" s="273"/>
      <c r="EC468" s="273"/>
      <c r="ED468" s="273"/>
      <c r="EE468" s="273"/>
      <c r="EF468" s="273"/>
      <c r="EG468" s="273"/>
      <c r="EH468" s="273"/>
      <c r="EI468" s="273"/>
      <c r="EJ468" s="273"/>
      <c r="EK468" s="273"/>
      <c r="EL468" s="273"/>
      <c r="EM468" s="273"/>
      <c r="EN468" s="273"/>
      <c r="EO468" s="273"/>
      <c r="EP468" s="273"/>
      <c r="EQ468" s="273"/>
      <c r="ER468" s="273"/>
      <c r="ES468" s="273"/>
      <c r="ET468" s="273"/>
      <c r="EU468" s="273"/>
      <c r="EV468" s="273"/>
      <c r="EW468" s="273"/>
      <c r="EX468" s="273"/>
      <c r="EY468" s="273"/>
      <c r="EZ468" s="273"/>
    </row>
    <row r="469" spans="1:156" ht="18.75">
      <c r="D469" s="75"/>
      <c r="Q469"/>
      <c r="R469" s="30"/>
      <c r="T469" s="75"/>
      <c r="Z469" s="264"/>
      <c r="AB469" s="75"/>
      <c r="AH469" s="125"/>
      <c r="AJ469" s="75"/>
      <c r="AP469" s="125"/>
      <c r="AR469" s="75"/>
      <c r="AX469" s="125"/>
      <c r="AZ469" s="75"/>
      <c r="BF469" s="125"/>
      <c r="BH469" s="75"/>
      <c r="BN469" s="125"/>
      <c r="BP469" s="75"/>
      <c r="BV469" s="125"/>
      <c r="BX469" s="75"/>
      <c r="CD469" s="125"/>
      <c r="CF469" s="75"/>
      <c r="CL469" s="125"/>
      <c r="CN469" s="75"/>
      <c r="CT469" s="125"/>
      <c r="CV469" s="75"/>
      <c r="DB469" s="125"/>
      <c r="DD469" s="75"/>
      <c r="DJ469" s="125"/>
      <c r="DL469" s="75"/>
      <c r="DR469" s="125"/>
      <c r="DT469" s="75"/>
      <c r="DZ469" s="125"/>
    </row>
    <row r="470" spans="1:156" ht="18.75">
      <c r="A470" s="273"/>
      <c r="B470" s="273"/>
      <c r="C470" s="273"/>
      <c r="D470" s="285"/>
      <c r="E470" s="273"/>
      <c r="F470" s="273"/>
      <c r="G470" s="273"/>
      <c r="H470" s="273"/>
      <c r="I470" s="273"/>
      <c r="J470" s="273"/>
      <c r="K470" s="273"/>
      <c r="L470" s="273"/>
      <c r="M470" s="273"/>
      <c r="N470" s="273"/>
      <c r="O470" s="273"/>
      <c r="P470" s="273"/>
      <c r="Q470" s="273"/>
      <c r="R470" s="286"/>
      <c r="S470" s="273"/>
      <c r="T470" s="285"/>
      <c r="U470" s="273"/>
      <c r="V470" s="273"/>
      <c r="W470" s="273"/>
      <c r="X470" s="273"/>
      <c r="Y470" s="273"/>
      <c r="Z470" s="264"/>
      <c r="AA470" s="273"/>
      <c r="AB470" s="285"/>
      <c r="AC470" s="273"/>
      <c r="AD470" s="273"/>
      <c r="AE470" s="273"/>
      <c r="AF470" s="273"/>
      <c r="AG470" s="273"/>
      <c r="AH470" s="125"/>
      <c r="AI470" s="273"/>
      <c r="AJ470" s="285"/>
      <c r="AK470" s="273"/>
      <c r="AL470" s="273"/>
      <c r="AM470" s="273"/>
      <c r="AN470" s="273"/>
      <c r="AO470" s="273"/>
      <c r="AP470" s="125"/>
      <c r="AQ470" s="273"/>
      <c r="AR470" s="285"/>
      <c r="AS470" s="273"/>
      <c r="AT470" s="273"/>
      <c r="AU470" s="273"/>
      <c r="AV470" s="273"/>
      <c r="AW470" s="273"/>
      <c r="AX470" s="125"/>
      <c r="AY470" s="273"/>
      <c r="AZ470" s="285"/>
      <c r="BA470" s="273"/>
      <c r="BB470" s="273"/>
      <c r="BC470" s="273"/>
      <c r="BD470" s="273"/>
      <c r="BE470" s="273"/>
      <c r="BF470" s="125"/>
      <c r="BG470" s="273"/>
      <c r="BH470" s="285"/>
      <c r="BI470" s="273"/>
      <c r="BJ470" s="273"/>
      <c r="BK470" s="273"/>
      <c r="BL470" s="273"/>
      <c r="BM470" s="273"/>
      <c r="BN470" s="125"/>
      <c r="BO470" s="273"/>
      <c r="BP470" s="285"/>
      <c r="BQ470" s="273"/>
      <c r="BR470" s="273"/>
      <c r="BS470" s="273"/>
      <c r="BT470" s="273"/>
      <c r="BU470" s="273"/>
      <c r="BV470" s="125"/>
      <c r="BW470" s="273"/>
      <c r="BX470" s="285"/>
      <c r="BY470" s="273"/>
      <c r="BZ470" s="273"/>
      <c r="CA470" s="273"/>
      <c r="CB470" s="273"/>
      <c r="CC470" s="273"/>
      <c r="CD470" s="125"/>
      <c r="CE470" s="273"/>
      <c r="CF470" s="285"/>
      <c r="CG470" s="273"/>
      <c r="CH470" s="273"/>
      <c r="CI470" s="273"/>
      <c r="CJ470" s="273"/>
      <c r="CK470" s="273"/>
      <c r="CL470" s="125"/>
      <c r="CM470" s="273"/>
      <c r="CN470" s="285"/>
      <c r="CO470" s="273"/>
      <c r="CP470" s="273"/>
      <c r="CQ470" s="273"/>
      <c r="CR470" s="273"/>
      <c r="CS470" s="273"/>
      <c r="CT470" s="125"/>
      <c r="CU470" s="273"/>
      <c r="CV470" s="285"/>
      <c r="CW470" s="273"/>
      <c r="CX470" s="273"/>
      <c r="CY470" s="273"/>
      <c r="CZ470" s="273"/>
      <c r="DA470" s="273"/>
      <c r="DB470" s="125"/>
      <c r="DC470" s="273"/>
      <c r="DD470" s="285"/>
      <c r="DE470" s="273"/>
      <c r="DF470" s="273"/>
      <c r="DG470" s="273"/>
      <c r="DH470" s="273"/>
      <c r="DI470" s="273"/>
      <c r="DJ470" s="125"/>
      <c r="DK470" s="273"/>
      <c r="DL470" s="285"/>
      <c r="DM470" s="273"/>
      <c r="DN470" s="273"/>
      <c r="DO470" s="273"/>
      <c r="DP470" s="273"/>
      <c r="DQ470" s="273"/>
      <c r="DR470" s="125"/>
      <c r="DS470" s="273"/>
      <c r="DT470" s="285"/>
      <c r="DU470" s="273"/>
      <c r="DV470" s="273"/>
      <c r="DW470" s="273"/>
      <c r="DX470" s="273"/>
      <c r="DY470" s="273"/>
      <c r="DZ470" s="125"/>
      <c r="EA470" s="273"/>
      <c r="EB470" s="273"/>
      <c r="EC470" s="273"/>
      <c r="ED470" s="273"/>
      <c r="EE470" s="273"/>
      <c r="EF470" s="273"/>
      <c r="EG470" s="273"/>
      <c r="EH470" s="273"/>
      <c r="EI470" s="273"/>
      <c r="EJ470" s="273"/>
      <c r="EK470" s="273"/>
      <c r="EL470" s="273"/>
      <c r="EM470" s="273"/>
      <c r="EN470" s="273"/>
      <c r="EO470" s="273"/>
      <c r="EP470" s="273"/>
      <c r="EQ470" s="273"/>
      <c r="ER470" s="273"/>
      <c r="ES470" s="273"/>
      <c r="ET470" s="273"/>
      <c r="EU470" s="273"/>
      <c r="EV470" s="273"/>
      <c r="EW470" s="273"/>
      <c r="EX470" s="273"/>
      <c r="EY470" s="273"/>
      <c r="EZ470" s="273"/>
    </row>
    <row r="471" spans="1:156" ht="18.75">
      <c r="D471" s="75"/>
      <c r="Q471"/>
      <c r="R471" s="30"/>
      <c r="T471" s="75"/>
      <c r="Z471" s="264"/>
      <c r="AB471" s="75"/>
      <c r="AH471" s="125"/>
      <c r="AJ471" s="75"/>
      <c r="AP471" s="125"/>
      <c r="AR471" s="75"/>
      <c r="AX471" s="125"/>
      <c r="AZ471" s="75"/>
      <c r="BF471" s="125"/>
      <c r="BH471" s="75"/>
      <c r="BN471" s="125"/>
      <c r="BP471" s="75"/>
      <c r="BV471" s="125"/>
      <c r="BX471" s="75"/>
      <c r="CD471" s="125"/>
      <c r="CF471" s="75"/>
      <c r="CL471" s="125"/>
      <c r="CN471" s="75"/>
      <c r="CT471" s="125"/>
      <c r="CV471" s="75"/>
      <c r="DB471" s="125"/>
      <c r="DD471" s="75"/>
      <c r="DJ471" s="125"/>
      <c r="DL471" s="75"/>
      <c r="DR471" s="125"/>
      <c r="DT471" s="75"/>
      <c r="DZ471" s="125"/>
    </row>
    <row r="472" spans="1:156" ht="18.75">
      <c r="A472" s="273"/>
      <c r="B472" s="273"/>
      <c r="C472" s="273"/>
      <c r="D472" s="285"/>
      <c r="E472" s="273"/>
      <c r="F472" s="273"/>
      <c r="G472" s="273"/>
      <c r="H472" s="273"/>
      <c r="I472" s="273"/>
      <c r="J472" s="273"/>
      <c r="K472" s="273"/>
      <c r="L472" s="273"/>
      <c r="M472" s="273"/>
      <c r="N472" s="273"/>
      <c r="O472" s="273"/>
      <c r="P472" s="273"/>
      <c r="Q472" s="273"/>
      <c r="R472" s="286"/>
      <c r="S472" s="273"/>
      <c r="T472" s="285"/>
      <c r="U472" s="273"/>
      <c r="V472" s="273"/>
      <c r="W472" s="273"/>
      <c r="X472" s="273"/>
      <c r="Y472" s="273"/>
      <c r="Z472" s="264"/>
      <c r="AA472" s="273"/>
      <c r="AB472" s="285"/>
      <c r="AC472" s="273"/>
      <c r="AD472" s="273"/>
      <c r="AE472" s="273"/>
      <c r="AF472" s="273"/>
      <c r="AG472" s="273"/>
      <c r="AH472" s="125"/>
      <c r="AI472" s="273"/>
      <c r="AJ472" s="285"/>
      <c r="AK472" s="273"/>
      <c r="AL472" s="273"/>
      <c r="AM472" s="273"/>
      <c r="AN472" s="273"/>
      <c r="AO472" s="273"/>
      <c r="AP472" s="125"/>
      <c r="AQ472" s="273"/>
      <c r="AR472" s="285"/>
      <c r="AS472" s="273"/>
      <c r="AT472" s="273"/>
      <c r="AU472" s="273"/>
      <c r="AV472" s="273"/>
      <c r="AW472" s="273"/>
      <c r="AX472" s="125"/>
      <c r="AY472" s="273"/>
      <c r="AZ472" s="285"/>
      <c r="BA472" s="273"/>
      <c r="BB472" s="273"/>
      <c r="BC472" s="273"/>
      <c r="BD472" s="273"/>
      <c r="BE472" s="273"/>
      <c r="BF472" s="125"/>
      <c r="BG472" s="273"/>
      <c r="BH472" s="285"/>
      <c r="BI472" s="273"/>
      <c r="BJ472" s="273"/>
      <c r="BK472" s="273"/>
      <c r="BL472" s="273"/>
      <c r="BM472" s="273"/>
      <c r="BN472" s="125"/>
      <c r="BO472" s="273"/>
      <c r="BP472" s="285"/>
      <c r="BQ472" s="273"/>
      <c r="BR472" s="273"/>
      <c r="BS472" s="273"/>
      <c r="BT472" s="273"/>
      <c r="BU472" s="273"/>
      <c r="BV472" s="125"/>
      <c r="BW472" s="273"/>
      <c r="BX472" s="285"/>
      <c r="BY472" s="273"/>
      <c r="BZ472" s="273"/>
      <c r="CA472" s="273"/>
      <c r="CB472" s="273"/>
      <c r="CC472" s="273"/>
      <c r="CD472" s="125"/>
      <c r="CE472" s="273"/>
      <c r="CF472" s="285"/>
      <c r="CG472" s="273"/>
      <c r="CH472" s="273"/>
      <c r="CI472" s="273"/>
      <c r="CJ472" s="273"/>
      <c r="CK472" s="273"/>
      <c r="CL472" s="125"/>
      <c r="CM472" s="273"/>
      <c r="CN472" s="285"/>
      <c r="CO472" s="273"/>
      <c r="CP472" s="273"/>
      <c r="CQ472" s="273"/>
      <c r="CR472" s="273"/>
      <c r="CS472" s="273"/>
      <c r="CT472" s="125"/>
      <c r="CU472" s="273"/>
      <c r="CV472" s="285"/>
      <c r="CW472" s="273"/>
      <c r="CX472" s="273"/>
      <c r="CY472" s="273"/>
      <c r="CZ472" s="273"/>
      <c r="DA472" s="273"/>
      <c r="DB472" s="125"/>
      <c r="DC472" s="273"/>
      <c r="DD472" s="285"/>
      <c r="DE472" s="273"/>
      <c r="DF472" s="273"/>
      <c r="DG472" s="273"/>
      <c r="DH472" s="273"/>
      <c r="DI472" s="273"/>
      <c r="DJ472" s="125"/>
      <c r="DK472" s="273"/>
      <c r="DL472" s="285"/>
      <c r="DM472" s="273"/>
      <c r="DN472" s="273"/>
      <c r="DO472" s="273"/>
      <c r="DP472" s="273"/>
      <c r="DQ472" s="273"/>
      <c r="DR472" s="125"/>
      <c r="DS472" s="273"/>
      <c r="DT472" s="285"/>
      <c r="DU472" s="273"/>
      <c r="DV472" s="273"/>
      <c r="DW472" s="273"/>
      <c r="DX472" s="273"/>
      <c r="DY472" s="273"/>
      <c r="DZ472" s="125"/>
      <c r="EA472" s="273"/>
      <c r="EB472" s="273"/>
      <c r="EC472" s="273"/>
      <c r="ED472" s="273"/>
      <c r="EE472" s="273"/>
      <c r="EF472" s="273"/>
      <c r="EG472" s="273"/>
      <c r="EH472" s="273"/>
      <c r="EI472" s="273"/>
      <c r="EJ472" s="273"/>
      <c r="EK472" s="273"/>
      <c r="EL472" s="273"/>
      <c r="EM472" s="273"/>
      <c r="EN472" s="273"/>
      <c r="EO472" s="273"/>
      <c r="EP472" s="273"/>
      <c r="EQ472" s="273"/>
      <c r="ER472" s="273"/>
      <c r="ES472" s="273"/>
      <c r="ET472" s="273"/>
      <c r="EU472" s="273"/>
      <c r="EV472" s="273"/>
      <c r="EW472" s="273"/>
      <c r="EX472" s="273"/>
      <c r="EY472" s="273"/>
      <c r="EZ472" s="273"/>
    </row>
    <row r="473" spans="1:156" ht="18.75">
      <c r="D473" s="75"/>
      <c r="Q473"/>
      <c r="R473" s="30"/>
      <c r="T473" s="75"/>
      <c r="Z473" s="264"/>
      <c r="AB473" s="75"/>
      <c r="AH473" s="125"/>
      <c r="AJ473" s="75"/>
      <c r="AP473" s="125"/>
      <c r="AR473" s="75"/>
      <c r="AX473" s="125"/>
      <c r="AZ473" s="75"/>
      <c r="BF473" s="125"/>
      <c r="BH473" s="75"/>
      <c r="BN473" s="125"/>
      <c r="BP473" s="75"/>
      <c r="BV473" s="125"/>
      <c r="BX473" s="75"/>
      <c r="CD473" s="125"/>
      <c r="CF473" s="75"/>
      <c r="CL473" s="125"/>
      <c r="CN473" s="75"/>
      <c r="CT473" s="125"/>
      <c r="CV473" s="75"/>
      <c r="DB473" s="125"/>
      <c r="DD473" s="75"/>
      <c r="DJ473" s="125"/>
      <c r="DL473" s="75"/>
      <c r="DR473" s="125"/>
      <c r="DT473" s="75"/>
      <c r="DZ473" s="125"/>
    </row>
    <row r="474" spans="1:156" ht="18.75">
      <c r="A474" s="273"/>
      <c r="B474" s="273"/>
      <c r="C474" s="273"/>
      <c r="D474" s="285"/>
      <c r="E474" s="273"/>
      <c r="F474" s="273"/>
      <c r="G474" s="273"/>
      <c r="H474" s="273"/>
      <c r="I474" s="273"/>
      <c r="J474" s="273"/>
      <c r="K474" s="273"/>
      <c r="L474" s="273"/>
      <c r="M474" s="273"/>
      <c r="N474" s="273"/>
      <c r="O474" s="273"/>
      <c r="P474" s="273"/>
      <c r="Q474" s="273"/>
      <c r="R474" s="286"/>
      <c r="S474" s="273"/>
      <c r="T474" s="285"/>
      <c r="U474" s="273"/>
      <c r="V474" s="273"/>
      <c r="W474" s="273"/>
      <c r="X474" s="273"/>
      <c r="Y474" s="273"/>
      <c r="Z474" s="264"/>
      <c r="AA474" s="273"/>
      <c r="AB474" s="285"/>
      <c r="AC474" s="273"/>
      <c r="AD474" s="273"/>
      <c r="AE474" s="273"/>
      <c r="AF474" s="273"/>
      <c r="AG474" s="273"/>
      <c r="AH474" s="125"/>
      <c r="AI474" s="273"/>
      <c r="AJ474" s="285"/>
      <c r="AK474" s="273"/>
      <c r="AL474" s="273"/>
      <c r="AM474" s="273"/>
      <c r="AN474" s="273"/>
      <c r="AO474" s="273"/>
      <c r="AP474" s="125"/>
      <c r="AQ474" s="273"/>
      <c r="AR474" s="285"/>
      <c r="AS474" s="273"/>
      <c r="AT474" s="273"/>
      <c r="AU474" s="273"/>
      <c r="AV474" s="273"/>
      <c r="AW474" s="273"/>
      <c r="AX474" s="125"/>
      <c r="AY474" s="273"/>
      <c r="AZ474" s="285"/>
      <c r="BA474" s="273"/>
      <c r="BB474" s="273"/>
      <c r="BC474" s="273"/>
      <c r="BD474" s="273"/>
      <c r="BE474" s="273"/>
      <c r="BF474" s="125"/>
      <c r="BG474" s="273"/>
      <c r="BH474" s="285"/>
      <c r="BI474" s="273"/>
      <c r="BJ474" s="273"/>
      <c r="BK474" s="273"/>
      <c r="BL474" s="273"/>
      <c r="BM474" s="273"/>
      <c r="BN474" s="125"/>
      <c r="BO474" s="273"/>
      <c r="BP474" s="285"/>
      <c r="BQ474" s="273"/>
      <c r="BR474" s="273"/>
      <c r="BS474" s="273"/>
      <c r="BT474" s="273"/>
      <c r="BU474" s="273"/>
      <c r="BV474" s="125"/>
      <c r="BW474" s="273"/>
      <c r="BX474" s="285"/>
      <c r="BY474" s="273"/>
      <c r="BZ474" s="273"/>
      <c r="CA474" s="273"/>
      <c r="CB474" s="273"/>
      <c r="CC474" s="273"/>
      <c r="CD474" s="125"/>
      <c r="CE474" s="273"/>
      <c r="CF474" s="285"/>
      <c r="CG474" s="273"/>
      <c r="CH474" s="273"/>
      <c r="CI474" s="273"/>
      <c r="CJ474" s="273"/>
      <c r="CK474" s="273"/>
      <c r="CL474" s="125"/>
      <c r="CM474" s="273"/>
      <c r="CN474" s="285"/>
      <c r="CO474" s="273"/>
      <c r="CP474" s="273"/>
      <c r="CQ474" s="273"/>
      <c r="CR474" s="273"/>
      <c r="CS474" s="273"/>
      <c r="CT474" s="125"/>
      <c r="CU474" s="273"/>
      <c r="CV474" s="285"/>
      <c r="CW474" s="273"/>
      <c r="CX474" s="273"/>
      <c r="CY474" s="273"/>
      <c r="CZ474" s="273"/>
      <c r="DA474" s="273"/>
      <c r="DB474" s="125"/>
      <c r="DC474" s="273"/>
      <c r="DD474" s="285"/>
      <c r="DE474" s="273"/>
      <c r="DF474" s="273"/>
      <c r="DG474" s="273"/>
      <c r="DH474" s="273"/>
      <c r="DI474" s="273"/>
      <c r="DJ474" s="125"/>
      <c r="DK474" s="273"/>
      <c r="DL474" s="285"/>
      <c r="DM474" s="273"/>
      <c r="DN474" s="273"/>
      <c r="DO474" s="273"/>
      <c r="DP474" s="273"/>
      <c r="DQ474" s="273"/>
      <c r="DR474" s="125"/>
      <c r="DS474" s="273"/>
      <c r="DT474" s="285"/>
      <c r="DU474" s="273"/>
      <c r="DV474" s="273"/>
      <c r="DW474" s="273"/>
      <c r="DX474" s="273"/>
      <c r="DY474" s="273"/>
      <c r="DZ474" s="125"/>
      <c r="EA474" s="273"/>
      <c r="EB474" s="273"/>
      <c r="EC474" s="273"/>
      <c r="ED474" s="273"/>
      <c r="EE474" s="273"/>
      <c r="EF474" s="273"/>
      <c r="EG474" s="273"/>
      <c r="EH474" s="273"/>
      <c r="EI474" s="273"/>
      <c r="EJ474" s="273"/>
      <c r="EK474" s="273"/>
      <c r="EL474" s="273"/>
      <c r="EM474" s="273"/>
      <c r="EN474" s="273"/>
      <c r="EO474" s="273"/>
      <c r="EP474" s="273"/>
      <c r="EQ474" s="273"/>
      <c r="ER474" s="273"/>
      <c r="ES474" s="273"/>
      <c r="ET474" s="273"/>
      <c r="EU474" s="273"/>
      <c r="EV474" s="273"/>
      <c r="EW474" s="273"/>
      <c r="EX474" s="273"/>
      <c r="EY474" s="273"/>
      <c r="EZ474" s="273"/>
    </row>
    <row r="475" spans="1:156" ht="18.75">
      <c r="D475" s="75"/>
      <c r="Q475"/>
      <c r="R475" s="30"/>
      <c r="T475" s="75"/>
      <c r="Z475" s="264"/>
      <c r="AB475" s="75"/>
      <c r="AH475" s="125"/>
      <c r="AJ475" s="75"/>
      <c r="AP475" s="125"/>
      <c r="AR475" s="75"/>
      <c r="AX475" s="125"/>
      <c r="AZ475" s="75"/>
      <c r="BF475" s="125"/>
      <c r="BH475" s="75"/>
      <c r="BN475" s="125"/>
      <c r="BP475" s="75"/>
      <c r="BV475" s="125"/>
      <c r="BX475" s="75"/>
      <c r="CD475" s="125"/>
      <c r="CF475" s="75"/>
      <c r="CL475" s="125"/>
      <c r="CN475" s="75"/>
      <c r="CT475" s="125"/>
      <c r="CV475" s="75"/>
      <c r="DB475" s="125"/>
      <c r="DD475" s="75"/>
      <c r="DJ475" s="125"/>
      <c r="DL475" s="75"/>
      <c r="DR475" s="125"/>
      <c r="DT475" s="75"/>
      <c r="DZ475" s="125"/>
    </row>
    <row r="476" spans="1:156" ht="18.75">
      <c r="A476" s="273"/>
      <c r="B476" s="273"/>
      <c r="C476" s="273"/>
      <c r="D476" s="285"/>
      <c r="E476" s="273"/>
      <c r="F476" s="273"/>
      <c r="G476" s="273"/>
      <c r="H476" s="273"/>
      <c r="I476" s="273"/>
      <c r="J476" s="273"/>
      <c r="K476" s="273"/>
      <c r="L476" s="273"/>
      <c r="M476" s="273"/>
      <c r="N476" s="273"/>
      <c r="O476" s="273"/>
      <c r="P476" s="273"/>
      <c r="Q476" s="273"/>
      <c r="R476" s="286"/>
      <c r="S476" s="273"/>
      <c r="T476" s="285"/>
      <c r="U476" s="273"/>
      <c r="V476" s="273"/>
      <c r="W476" s="273"/>
      <c r="X476" s="273"/>
      <c r="Y476" s="273"/>
      <c r="Z476" s="264"/>
      <c r="AA476" s="273"/>
      <c r="AB476" s="285"/>
      <c r="AC476" s="273"/>
      <c r="AD476" s="273"/>
      <c r="AE476" s="273"/>
      <c r="AF476" s="273"/>
      <c r="AG476" s="273"/>
      <c r="AH476" s="125"/>
      <c r="AI476" s="273"/>
      <c r="AJ476" s="285"/>
      <c r="AK476" s="273"/>
      <c r="AL476" s="273"/>
      <c r="AM476" s="273"/>
      <c r="AN476" s="273"/>
      <c r="AO476" s="273"/>
      <c r="AP476" s="125"/>
      <c r="AQ476" s="273"/>
      <c r="AR476" s="285"/>
      <c r="AS476" s="273"/>
      <c r="AT476" s="273"/>
      <c r="AU476" s="273"/>
      <c r="AV476" s="273"/>
      <c r="AW476" s="273"/>
      <c r="AX476" s="125"/>
      <c r="AY476" s="273"/>
      <c r="AZ476" s="285"/>
      <c r="BA476" s="273"/>
      <c r="BB476" s="273"/>
      <c r="BC476" s="273"/>
      <c r="BD476" s="273"/>
      <c r="BE476" s="273"/>
      <c r="BF476" s="125"/>
      <c r="BG476" s="273"/>
      <c r="BH476" s="285"/>
      <c r="BI476" s="273"/>
      <c r="BJ476" s="273"/>
      <c r="BK476" s="273"/>
      <c r="BL476" s="273"/>
      <c r="BM476" s="273"/>
      <c r="BN476" s="125"/>
      <c r="BO476" s="273"/>
      <c r="BP476" s="285"/>
      <c r="BQ476" s="273"/>
      <c r="BR476" s="273"/>
      <c r="BS476" s="273"/>
      <c r="BT476" s="273"/>
      <c r="BU476" s="273"/>
      <c r="BV476" s="125"/>
      <c r="BW476" s="273"/>
      <c r="BX476" s="285"/>
      <c r="BY476" s="273"/>
      <c r="BZ476" s="273"/>
      <c r="CA476" s="273"/>
      <c r="CB476" s="273"/>
      <c r="CC476" s="273"/>
      <c r="CD476" s="125"/>
      <c r="CE476" s="273"/>
      <c r="CF476" s="285"/>
      <c r="CG476" s="273"/>
      <c r="CH476" s="273"/>
      <c r="CI476" s="273"/>
      <c r="CJ476" s="273"/>
      <c r="CK476" s="273"/>
      <c r="CL476" s="125"/>
      <c r="CM476" s="273"/>
      <c r="CN476" s="285"/>
      <c r="CO476" s="273"/>
      <c r="CP476" s="273"/>
      <c r="CQ476" s="273"/>
      <c r="CR476" s="273"/>
      <c r="CS476" s="273"/>
      <c r="CT476" s="125"/>
      <c r="CU476" s="273"/>
      <c r="CV476" s="285"/>
      <c r="CW476" s="273"/>
      <c r="CX476" s="273"/>
      <c r="CY476" s="273"/>
      <c r="CZ476" s="273"/>
      <c r="DA476" s="273"/>
      <c r="DB476" s="125"/>
      <c r="DC476" s="273"/>
      <c r="DD476" s="285"/>
      <c r="DE476" s="273"/>
      <c r="DF476" s="273"/>
      <c r="DG476" s="273"/>
      <c r="DH476" s="273"/>
      <c r="DI476" s="273"/>
      <c r="DJ476" s="125"/>
      <c r="DK476" s="273"/>
      <c r="DL476" s="285"/>
      <c r="DM476" s="273"/>
      <c r="DN476" s="273"/>
      <c r="DO476" s="273"/>
      <c r="DP476" s="273"/>
      <c r="DQ476" s="273"/>
      <c r="DR476" s="125"/>
      <c r="DS476" s="273"/>
      <c r="DT476" s="285"/>
      <c r="DU476" s="273"/>
      <c r="DV476" s="273"/>
      <c r="DW476" s="273"/>
      <c r="DX476" s="273"/>
      <c r="DY476" s="273"/>
      <c r="DZ476" s="125"/>
      <c r="EA476" s="273"/>
      <c r="EB476" s="273"/>
      <c r="EC476" s="273"/>
      <c r="ED476" s="273"/>
      <c r="EE476" s="273"/>
      <c r="EF476" s="273"/>
      <c r="EG476" s="273"/>
      <c r="EH476" s="273"/>
      <c r="EI476" s="273"/>
      <c r="EJ476" s="273"/>
      <c r="EK476" s="273"/>
      <c r="EL476" s="273"/>
      <c r="EM476" s="273"/>
      <c r="EN476" s="273"/>
      <c r="EO476" s="273"/>
      <c r="EP476" s="273"/>
      <c r="EQ476" s="273"/>
      <c r="ER476" s="273"/>
      <c r="ES476" s="273"/>
      <c r="ET476" s="273"/>
      <c r="EU476" s="273"/>
      <c r="EV476" s="273"/>
      <c r="EW476" s="273"/>
      <c r="EX476" s="273"/>
      <c r="EY476" s="273"/>
      <c r="EZ476" s="273"/>
    </row>
    <row r="477" spans="1:156" ht="18.75">
      <c r="D477" s="75"/>
      <c r="Q477"/>
      <c r="R477" s="30"/>
      <c r="T477" s="75"/>
      <c r="Z477" s="264"/>
      <c r="AB477" s="75"/>
      <c r="AH477" s="125"/>
      <c r="AJ477" s="75"/>
      <c r="AP477" s="125"/>
      <c r="AR477" s="75"/>
      <c r="AX477" s="125"/>
      <c r="AZ477" s="75"/>
      <c r="BF477" s="125"/>
      <c r="BH477" s="75"/>
      <c r="BN477" s="125"/>
      <c r="BP477" s="75"/>
      <c r="BV477" s="125"/>
      <c r="BX477" s="75"/>
      <c r="CD477" s="125"/>
      <c r="CF477" s="75"/>
      <c r="CL477" s="125"/>
      <c r="CN477" s="75"/>
      <c r="CT477" s="125"/>
      <c r="CV477" s="75"/>
      <c r="DB477" s="125"/>
      <c r="DD477" s="75"/>
      <c r="DJ477" s="125"/>
      <c r="DL477" s="75"/>
      <c r="DR477" s="125"/>
      <c r="DT477" s="75"/>
      <c r="DZ477" s="125"/>
    </row>
    <row r="478" spans="1:156" ht="18.75">
      <c r="A478" s="273"/>
      <c r="B478" s="273"/>
      <c r="C478" s="273"/>
      <c r="D478" s="285"/>
      <c r="E478" s="273"/>
      <c r="F478" s="273"/>
      <c r="G478" s="273"/>
      <c r="H478" s="273"/>
      <c r="I478" s="273"/>
      <c r="J478" s="273"/>
      <c r="K478" s="273"/>
      <c r="L478" s="273"/>
      <c r="M478" s="273"/>
      <c r="N478" s="273"/>
      <c r="O478" s="273"/>
      <c r="P478" s="273"/>
      <c r="Q478" s="273"/>
      <c r="R478" s="286"/>
      <c r="S478" s="273"/>
      <c r="T478" s="285"/>
      <c r="U478" s="273"/>
      <c r="V478" s="273"/>
      <c r="W478" s="273"/>
      <c r="X478" s="273"/>
      <c r="Y478" s="273"/>
      <c r="Z478" s="264"/>
      <c r="AA478" s="273"/>
      <c r="AB478" s="285"/>
      <c r="AC478" s="273"/>
      <c r="AD478" s="273"/>
      <c r="AE478" s="273"/>
      <c r="AF478" s="273"/>
      <c r="AG478" s="273"/>
      <c r="AH478" s="125"/>
      <c r="AI478" s="273"/>
      <c r="AJ478" s="285"/>
      <c r="AK478" s="273"/>
      <c r="AL478" s="273"/>
      <c r="AM478" s="273"/>
      <c r="AN478" s="273"/>
      <c r="AO478" s="273"/>
      <c r="AP478" s="125"/>
      <c r="AQ478" s="273"/>
      <c r="AR478" s="285"/>
      <c r="AS478" s="273"/>
      <c r="AT478" s="273"/>
      <c r="AU478" s="273"/>
      <c r="AV478" s="273"/>
      <c r="AW478" s="273"/>
      <c r="AX478" s="125"/>
      <c r="AY478" s="273"/>
      <c r="AZ478" s="285"/>
      <c r="BA478" s="273"/>
      <c r="BB478" s="273"/>
      <c r="BC478" s="273"/>
      <c r="BD478" s="273"/>
      <c r="BE478" s="273"/>
      <c r="BF478" s="125"/>
      <c r="BG478" s="273"/>
      <c r="BH478" s="285"/>
      <c r="BI478" s="273"/>
      <c r="BJ478" s="273"/>
      <c r="BK478" s="273"/>
      <c r="BL478" s="273"/>
      <c r="BM478" s="273"/>
      <c r="BN478" s="125"/>
      <c r="BO478" s="273"/>
      <c r="BP478" s="285"/>
      <c r="BQ478" s="273"/>
      <c r="BR478" s="273"/>
      <c r="BS478" s="273"/>
      <c r="BT478" s="273"/>
      <c r="BU478" s="273"/>
      <c r="BV478" s="125"/>
      <c r="BW478" s="273"/>
      <c r="BX478" s="285"/>
      <c r="BY478" s="273"/>
      <c r="BZ478" s="273"/>
      <c r="CA478" s="273"/>
      <c r="CB478" s="273"/>
      <c r="CC478" s="273"/>
      <c r="CD478" s="125"/>
      <c r="CE478" s="273"/>
      <c r="CF478" s="285"/>
      <c r="CG478" s="273"/>
      <c r="CH478" s="273"/>
      <c r="CI478" s="273"/>
      <c r="CJ478" s="273"/>
      <c r="CK478" s="273"/>
      <c r="CL478" s="125"/>
      <c r="CM478" s="273"/>
      <c r="CN478" s="285"/>
      <c r="CO478" s="273"/>
      <c r="CP478" s="273"/>
      <c r="CQ478" s="273"/>
      <c r="CR478" s="273"/>
      <c r="CS478" s="273"/>
      <c r="CT478" s="125"/>
      <c r="CU478" s="273"/>
      <c r="CV478" s="285"/>
      <c r="CW478" s="273"/>
      <c r="CX478" s="273"/>
      <c r="CY478" s="273"/>
      <c r="CZ478" s="273"/>
      <c r="DA478" s="273"/>
      <c r="DB478" s="125"/>
      <c r="DC478" s="273"/>
      <c r="DD478" s="285"/>
      <c r="DE478" s="273"/>
      <c r="DF478" s="273"/>
      <c r="DG478" s="273"/>
      <c r="DH478" s="273"/>
      <c r="DI478" s="273"/>
      <c r="DJ478" s="125"/>
      <c r="DK478" s="273"/>
      <c r="DL478" s="285"/>
      <c r="DM478" s="273"/>
      <c r="DN478" s="273"/>
      <c r="DO478" s="273"/>
      <c r="DP478" s="273"/>
      <c r="DQ478" s="273"/>
      <c r="DR478" s="125"/>
      <c r="DS478" s="273"/>
      <c r="DT478" s="285"/>
      <c r="DU478" s="273"/>
      <c r="DV478" s="273"/>
      <c r="DW478" s="273"/>
      <c r="DX478" s="273"/>
      <c r="DY478" s="273"/>
      <c r="DZ478" s="125"/>
      <c r="EA478" s="273"/>
      <c r="EB478" s="273"/>
      <c r="EC478" s="273"/>
      <c r="ED478" s="273"/>
      <c r="EE478" s="273"/>
      <c r="EF478" s="273"/>
      <c r="EG478" s="273"/>
      <c r="EH478" s="273"/>
      <c r="EI478" s="273"/>
      <c r="EJ478" s="273"/>
      <c r="EK478" s="273"/>
      <c r="EL478" s="273"/>
      <c r="EM478" s="273"/>
      <c r="EN478" s="273"/>
      <c r="EO478" s="273"/>
      <c r="EP478" s="273"/>
      <c r="EQ478" s="273"/>
      <c r="ER478" s="273"/>
      <c r="ES478" s="273"/>
      <c r="ET478" s="273"/>
      <c r="EU478" s="273"/>
      <c r="EV478" s="273"/>
      <c r="EW478" s="273"/>
      <c r="EX478" s="273"/>
      <c r="EY478" s="273"/>
      <c r="EZ478" s="273"/>
    </row>
    <row r="479" spans="1:156" ht="18.75">
      <c r="D479" s="75"/>
      <c r="Q479"/>
      <c r="R479" s="30"/>
      <c r="T479" s="75"/>
      <c r="Z479" s="264"/>
      <c r="AB479" s="75"/>
      <c r="AH479" s="125"/>
      <c r="AJ479" s="75"/>
      <c r="AP479" s="125"/>
      <c r="AR479" s="75"/>
      <c r="AX479" s="125"/>
      <c r="AZ479" s="75"/>
      <c r="BF479" s="125"/>
      <c r="BH479" s="75"/>
      <c r="BN479" s="125"/>
      <c r="BP479" s="75"/>
      <c r="BV479" s="125"/>
      <c r="BX479" s="75"/>
      <c r="CD479" s="125"/>
      <c r="CF479" s="75"/>
      <c r="CL479" s="125"/>
      <c r="CN479" s="75"/>
      <c r="CT479" s="125"/>
      <c r="CV479" s="75"/>
      <c r="DB479" s="125"/>
      <c r="DD479" s="75"/>
      <c r="DJ479" s="125"/>
      <c r="DL479" s="75"/>
      <c r="DR479" s="125"/>
      <c r="DT479" s="75"/>
      <c r="DZ479" s="125"/>
    </row>
    <row r="480" spans="1:156" ht="18.75">
      <c r="A480" s="273"/>
      <c r="B480" s="273"/>
      <c r="C480" s="273"/>
      <c r="D480" s="285"/>
      <c r="E480" s="273"/>
      <c r="F480" s="273"/>
      <c r="G480" s="273"/>
      <c r="H480" s="273"/>
      <c r="I480" s="273"/>
      <c r="J480" s="273"/>
      <c r="K480" s="273"/>
      <c r="L480" s="273"/>
      <c r="M480" s="273"/>
      <c r="N480" s="273"/>
      <c r="O480" s="273"/>
      <c r="P480" s="273"/>
      <c r="Q480" s="273"/>
      <c r="R480" s="286"/>
      <c r="S480" s="273"/>
      <c r="T480" s="285"/>
      <c r="U480" s="273"/>
      <c r="V480" s="273"/>
      <c r="W480" s="273"/>
      <c r="X480" s="273"/>
      <c r="Y480" s="273"/>
      <c r="Z480" s="264"/>
      <c r="AA480" s="273"/>
      <c r="AB480" s="285"/>
      <c r="AC480" s="273"/>
      <c r="AD480" s="273"/>
      <c r="AE480" s="273"/>
      <c r="AF480" s="273"/>
      <c r="AG480" s="273"/>
      <c r="AH480" s="125"/>
      <c r="AI480" s="273"/>
      <c r="AJ480" s="285"/>
      <c r="AK480" s="273"/>
      <c r="AL480" s="273"/>
      <c r="AM480" s="273"/>
      <c r="AN480" s="273"/>
      <c r="AO480" s="273"/>
      <c r="AP480" s="125"/>
      <c r="AQ480" s="273"/>
      <c r="AR480" s="285"/>
      <c r="AS480" s="273"/>
      <c r="AT480" s="273"/>
      <c r="AU480" s="273"/>
      <c r="AV480" s="273"/>
      <c r="AW480" s="273"/>
      <c r="AX480" s="125"/>
      <c r="AY480" s="273"/>
      <c r="AZ480" s="285"/>
      <c r="BA480" s="273"/>
      <c r="BB480" s="273"/>
      <c r="BC480" s="273"/>
      <c r="BD480" s="273"/>
      <c r="BE480" s="273"/>
      <c r="BF480" s="125"/>
      <c r="BG480" s="273"/>
      <c r="BH480" s="285"/>
      <c r="BI480" s="273"/>
      <c r="BJ480" s="273"/>
      <c r="BK480" s="273"/>
      <c r="BL480" s="273"/>
      <c r="BM480" s="273"/>
      <c r="BN480" s="125"/>
      <c r="BO480" s="273"/>
      <c r="BP480" s="285"/>
      <c r="BQ480" s="273"/>
      <c r="BR480" s="273"/>
      <c r="BS480" s="273"/>
      <c r="BT480" s="273"/>
      <c r="BU480" s="273"/>
      <c r="BV480" s="125"/>
      <c r="BW480" s="273"/>
      <c r="BX480" s="285"/>
      <c r="BY480" s="273"/>
      <c r="BZ480" s="273"/>
      <c r="CA480" s="273"/>
      <c r="CB480" s="273"/>
      <c r="CC480" s="273"/>
      <c r="CD480" s="125"/>
      <c r="CE480" s="273"/>
      <c r="CF480" s="285"/>
      <c r="CG480" s="273"/>
      <c r="CH480" s="273"/>
      <c r="CI480" s="273"/>
      <c r="CJ480" s="273"/>
      <c r="CK480" s="273"/>
      <c r="CL480" s="125"/>
      <c r="CM480" s="273"/>
      <c r="CN480" s="285"/>
      <c r="CO480" s="273"/>
      <c r="CP480" s="273"/>
      <c r="CQ480" s="273"/>
      <c r="CR480" s="273"/>
      <c r="CS480" s="273"/>
      <c r="CT480" s="125"/>
      <c r="CU480" s="273"/>
      <c r="CV480" s="285"/>
      <c r="CW480" s="273"/>
      <c r="CX480" s="273"/>
      <c r="CY480" s="273"/>
      <c r="CZ480" s="273"/>
      <c r="DA480" s="273"/>
      <c r="DB480" s="125"/>
      <c r="DC480" s="273"/>
      <c r="DD480" s="285"/>
      <c r="DE480" s="273"/>
      <c r="DF480" s="273"/>
      <c r="DG480" s="273"/>
      <c r="DH480" s="273"/>
      <c r="DI480" s="273"/>
      <c r="DJ480" s="125"/>
      <c r="DK480" s="273"/>
      <c r="DL480" s="285"/>
      <c r="DM480" s="273"/>
      <c r="DN480" s="273"/>
      <c r="DO480" s="273"/>
      <c r="DP480" s="273"/>
      <c r="DQ480" s="273"/>
      <c r="DR480" s="125"/>
      <c r="DS480" s="273"/>
      <c r="DT480" s="285"/>
      <c r="DU480" s="273"/>
      <c r="DV480" s="273"/>
      <c r="DW480" s="273"/>
      <c r="DX480" s="273"/>
      <c r="DY480" s="273"/>
      <c r="DZ480" s="125"/>
      <c r="EA480" s="273"/>
      <c r="EB480" s="273"/>
      <c r="EC480" s="273"/>
      <c r="ED480" s="273"/>
      <c r="EE480" s="273"/>
      <c r="EF480" s="273"/>
      <c r="EG480" s="273"/>
      <c r="EH480" s="273"/>
      <c r="EI480" s="273"/>
      <c r="EJ480" s="273"/>
      <c r="EK480" s="273"/>
      <c r="EL480" s="273"/>
      <c r="EM480" s="273"/>
      <c r="EN480" s="273"/>
      <c r="EO480" s="273"/>
      <c r="EP480" s="273"/>
      <c r="EQ480" s="273"/>
      <c r="ER480" s="273"/>
      <c r="ES480" s="273"/>
      <c r="ET480" s="273"/>
      <c r="EU480" s="273"/>
      <c r="EV480" s="273"/>
      <c r="EW480" s="273"/>
      <c r="EX480" s="273"/>
      <c r="EY480" s="273"/>
      <c r="EZ480" s="273"/>
    </row>
    <row r="481" spans="1:156" ht="18.75">
      <c r="D481" s="75"/>
      <c r="Q481"/>
      <c r="R481" s="30"/>
      <c r="T481" s="75"/>
      <c r="Z481" s="264"/>
      <c r="AB481" s="75"/>
      <c r="AH481" s="125"/>
      <c r="AJ481" s="75"/>
      <c r="AP481" s="125"/>
      <c r="AR481" s="75"/>
      <c r="AX481" s="125"/>
      <c r="AZ481" s="75"/>
      <c r="BF481" s="125"/>
      <c r="BH481" s="75"/>
      <c r="BN481" s="125"/>
      <c r="BP481" s="75"/>
      <c r="BV481" s="125"/>
      <c r="BX481" s="75"/>
      <c r="CD481" s="125"/>
      <c r="CF481" s="75"/>
      <c r="CL481" s="125"/>
      <c r="CN481" s="75"/>
      <c r="CT481" s="125"/>
      <c r="CV481" s="75"/>
      <c r="DB481" s="125"/>
      <c r="DD481" s="75"/>
      <c r="DJ481" s="125"/>
      <c r="DL481" s="75"/>
      <c r="DR481" s="125"/>
      <c r="DT481" s="75"/>
      <c r="DZ481" s="125"/>
    </row>
    <row r="482" spans="1:156" ht="18.75">
      <c r="A482" s="273"/>
      <c r="B482" s="273"/>
      <c r="C482" s="273"/>
      <c r="D482" s="285"/>
      <c r="E482" s="273"/>
      <c r="F482" s="273"/>
      <c r="G482" s="273"/>
      <c r="H482" s="273"/>
      <c r="I482" s="273"/>
      <c r="J482" s="273"/>
      <c r="K482" s="273"/>
      <c r="L482" s="273"/>
      <c r="M482" s="273"/>
      <c r="N482" s="273"/>
      <c r="O482" s="273"/>
      <c r="P482" s="273"/>
      <c r="Q482" s="273"/>
      <c r="R482" s="286"/>
      <c r="S482" s="273"/>
      <c r="T482" s="285"/>
      <c r="U482" s="273"/>
      <c r="V482" s="273"/>
      <c r="W482" s="273"/>
      <c r="X482" s="273"/>
      <c r="Y482" s="273"/>
      <c r="Z482" s="264"/>
      <c r="AA482" s="273"/>
      <c r="AB482" s="285"/>
      <c r="AC482" s="273"/>
      <c r="AD482" s="273"/>
      <c r="AE482" s="273"/>
      <c r="AF482" s="273"/>
      <c r="AG482" s="273"/>
      <c r="AH482" s="125"/>
      <c r="AI482" s="273"/>
      <c r="AJ482" s="285"/>
      <c r="AK482" s="273"/>
      <c r="AL482" s="273"/>
      <c r="AM482" s="273"/>
      <c r="AN482" s="273"/>
      <c r="AO482" s="273"/>
      <c r="AP482" s="125"/>
      <c r="AQ482" s="273"/>
      <c r="AR482" s="285"/>
      <c r="AS482" s="273"/>
      <c r="AT482" s="273"/>
      <c r="AU482" s="273"/>
      <c r="AV482" s="273"/>
      <c r="AW482" s="273"/>
      <c r="AX482" s="125"/>
      <c r="AY482" s="273"/>
      <c r="AZ482" s="285"/>
      <c r="BA482" s="273"/>
      <c r="BB482" s="273"/>
      <c r="BC482" s="273"/>
      <c r="BD482" s="273"/>
      <c r="BE482" s="273"/>
      <c r="BF482" s="125"/>
      <c r="BG482" s="273"/>
      <c r="BH482" s="285"/>
      <c r="BI482" s="273"/>
      <c r="BJ482" s="273"/>
      <c r="BK482" s="273"/>
      <c r="BL482" s="273"/>
      <c r="BM482" s="273"/>
      <c r="BN482" s="125"/>
      <c r="BO482" s="273"/>
      <c r="BP482" s="285"/>
      <c r="BQ482" s="273"/>
      <c r="BR482" s="273"/>
      <c r="BS482" s="273"/>
      <c r="BT482" s="273"/>
      <c r="BU482" s="273"/>
      <c r="BV482" s="125"/>
      <c r="BW482" s="273"/>
      <c r="BX482" s="285"/>
      <c r="BY482" s="273"/>
      <c r="BZ482" s="273"/>
      <c r="CA482" s="273"/>
      <c r="CB482" s="273"/>
      <c r="CC482" s="273"/>
      <c r="CD482" s="125"/>
      <c r="CE482" s="273"/>
      <c r="CF482" s="285"/>
      <c r="CG482" s="273"/>
      <c r="CH482" s="273"/>
      <c r="CI482" s="273"/>
      <c r="CJ482" s="273"/>
      <c r="CK482" s="273"/>
      <c r="CL482" s="125"/>
      <c r="CM482" s="273"/>
      <c r="CN482" s="285"/>
      <c r="CO482" s="273"/>
      <c r="CP482" s="273"/>
      <c r="CQ482" s="273"/>
      <c r="CR482" s="273"/>
      <c r="CS482" s="273"/>
      <c r="CT482" s="125"/>
      <c r="CU482" s="273"/>
      <c r="CV482" s="285"/>
      <c r="CW482" s="273"/>
      <c r="CX482" s="273"/>
      <c r="CY482" s="273"/>
      <c r="CZ482" s="273"/>
      <c r="DA482" s="273"/>
      <c r="DB482" s="125"/>
      <c r="DC482" s="273"/>
      <c r="DD482" s="285"/>
      <c r="DE482" s="273"/>
      <c r="DF482" s="273"/>
      <c r="DG482" s="273"/>
      <c r="DH482" s="273"/>
      <c r="DI482" s="273"/>
      <c r="DJ482" s="125"/>
      <c r="DK482" s="273"/>
      <c r="DL482" s="285"/>
      <c r="DM482" s="273"/>
      <c r="DN482" s="273"/>
      <c r="DO482" s="273"/>
      <c r="DP482" s="273"/>
      <c r="DQ482" s="273"/>
      <c r="DR482" s="125"/>
      <c r="DS482" s="273"/>
      <c r="DT482" s="285"/>
      <c r="DU482" s="273"/>
      <c r="DV482" s="273"/>
      <c r="DW482" s="273"/>
      <c r="DX482" s="273"/>
      <c r="DY482" s="273"/>
      <c r="DZ482" s="125"/>
      <c r="EA482" s="273"/>
      <c r="EB482" s="273"/>
      <c r="EC482" s="273"/>
      <c r="ED482" s="273"/>
      <c r="EE482" s="273"/>
      <c r="EF482" s="273"/>
      <c r="EG482" s="273"/>
      <c r="EH482" s="273"/>
      <c r="EI482" s="273"/>
      <c r="EJ482" s="273"/>
      <c r="EK482" s="273"/>
      <c r="EL482" s="273"/>
      <c r="EM482" s="273"/>
      <c r="EN482" s="273"/>
      <c r="EO482" s="273"/>
      <c r="EP482" s="273"/>
      <c r="EQ482" s="273"/>
      <c r="ER482" s="273"/>
      <c r="ES482" s="273"/>
      <c r="ET482" s="273"/>
      <c r="EU482" s="273"/>
      <c r="EV482" s="273"/>
      <c r="EW482" s="273"/>
      <c r="EX482" s="273"/>
      <c r="EY482" s="273"/>
      <c r="EZ482" s="273"/>
    </row>
    <row r="483" spans="1:156" ht="18.75">
      <c r="D483" s="75"/>
      <c r="Q483"/>
      <c r="R483" s="30"/>
      <c r="T483" s="75"/>
      <c r="Z483" s="264"/>
      <c r="AB483" s="75"/>
      <c r="AH483" s="125"/>
      <c r="AJ483" s="75"/>
      <c r="AP483" s="125"/>
      <c r="AR483" s="75"/>
      <c r="AX483" s="125"/>
      <c r="AZ483" s="75"/>
      <c r="BF483" s="125"/>
      <c r="BH483" s="75"/>
      <c r="BN483" s="125"/>
      <c r="BP483" s="75"/>
      <c r="BV483" s="125"/>
      <c r="BX483" s="75"/>
      <c r="CD483" s="125"/>
      <c r="CF483" s="75"/>
      <c r="CL483" s="125"/>
      <c r="CN483" s="75"/>
      <c r="CT483" s="125"/>
      <c r="CV483" s="75"/>
      <c r="DB483" s="125"/>
      <c r="DD483" s="75"/>
      <c r="DJ483" s="125"/>
      <c r="DL483" s="75"/>
      <c r="DR483" s="125"/>
      <c r="DT483" s="75"/>
      <c r="DZ483" s="125"/>
    </row>
    <row r="484" spans="1:156" ht="18.75">
      <c r="A484" s="273"/>
      <c r="B484" s="273"/>
      <c r="C484" s="273"/>
      <c r="D484" s="285"/>
      <c r="E484" s="273"/>
      <c r="F484" s="273"/>
      <c r="G484" s="273"/>
      <c r="H484" s="273"/>
      <c r="I484" s="273"/>
      <c r="J484" s="273"/>
      <c r="K484" s="273"/>
      <c r="L484" s="273"/>
      <c r="M484" s="273"/>
      <c r="N484" s="273"/>
      <c r="O484" s="273"/>
      <c r="P484" s="273"/>
      <c r="Q484" s="273"/>
      <c r="R484" s="286"/>
      <c r="S484" s="273"/>
      <c r="T484" s="285"/>
      <c r="U484" s="273"/>
      <c r="V484" s="273"/>
      <c r="W484" s="273"/>
      <c r="X484" s="273"/>
      <c r="Y484" s="273"/>
      <c r="Z484" s="264"/>
      <c r="AA484" s="273"/>
      <c r="AB484" s="285"/>
      <c r="AC484" s="273"/>
      <c r="AD484" s="273"/>
      <c r="AE484" s="273"/>
      <c r="AF484" s="273"/>
      <c r="AG484" s="273"/>
      <c r="AH484" s="125"/>
      <c r="AI484" s="273"/>
      <c r="AJ484" s="285"/>
      <c r="AK484" s="273"/>
      <c r="AL484" s="273"/>
      <c r="AM484" s="273"/>
      <c r="AN484" s="273"/>
      <c r="AO484" s="273"/>
      <c r="AP484" s="125"/>
      <c r="AQ484" s="273"/>
      <c r="AR484" s="285"/>
      <c r="AS484" s="273"/>
      <c r="AT484" s="273"/>
      <c r="AU484" s="273"/>
      <c r="AV484" s="273"/>
      <c r="AW484" s="273"/>
      <c r="AX484" s="125"/>
      <c r="AY484" s="273"/>
      <c r="AZ484" s="285"/>
      <c r="BA484" s="273"/>
      <c r="BB484" s="273"/>
      <c r="BC484" s="273"/>
      <c r="BD484" s="273"/>
      <c r="BE484" s="273"/>
      <c r="BF484" s="125"/>
      <c r="BG484" s="273"/>
      <c r="BH484" s="285"/>
      <c r="BI484" s="273"/>
      <c r="BJ484" s="273"/>
      <c r="BK484" s="273"/>
      <c r="BL484" s="273"/>
      <c r="BM484" s="273"/>
      <c r="BN484" s="125"/>
      <c r="BO484" s="273"/>
      <c r="BP484" s="285"/>
      <c r="BQ484" s="273"/>
      <c r="BR484" s="273"/>
      <c r="BS484" s="273"/>
      <c r="BT484" s="273"/>
      <c r="BU484" s="273"/>
      <c r="BV484" s="125"/>
      <c r="BW484" s="273"/>
      <c r="BX484" s="285"/>
      <c r="BY484" s="273"/>
      <c r="BZ484" s="273"/>
      <c r="CA484" s="273"/>
      <c r="CB484" s="273"/>
      <c r="CC484" s="273"/>
      <c r="CD484" s="125"/>
      <c r="CE484" s="273"/>
      <c r="CF484" s="285"/>
      <c r="CG484" s="273"/>
      <c r="CH484" s="273"/>
      <c r="CI484" s="273"/>
      <c r="CJ484" s="273"/>
      <c r="CK484" s="273"/>
      <c r="CL484" s="125"/>
      <c r="CM484" s="273"/>
      <c r="CN484" s="285"/>
      <c r="CO484" s="273"/>
      <c r="CP484" s="273"/>
      <c r="CQ484" s="273"/>
      <c r="CR484" s="273"/>
      <c r="CS484" s="273"/>
      <c r="CT484" s="125"/>
      <c r="CU484" s="273"/>
      <c r="CV484" s="285"/>
      <c r="CW484" s="273"/>
      <c r="CX484" s="273"/>
      <c r="CY484" s="273"/>
      <c r="CZ484" s="273"/>
      <c r="DA484" s="273"/>
      <c r="DB484" s="125"/>
      <c r="DC484" s="273"/>
      <c r="DD484" s="285"/>
      <c r="DE484" s="273"/>
      <c r="DF484" s="273"/>
      <c r="DG484" s="273"/>
      <c r="DH484" s="273"/>
      <c r="DI484" s="273"/>
      <c r="DJ484" s="125"/>
      <c r="DK484" s="273"/>
      <c r="DL484" s="285"/>
      <c r="DM484" s="273"/>
      <c r="DN484" s="273"/>
      <c r="DO484" s="273"/>
      <c r="DP484" s="273"/>
      <c r="DQ484" s="273"/>
      <c r="DR484" s="125"/>
      <c r="DS484" s="273"/>
      <c r="DT484" s="285"/>
      <c r="DU484" s="273"/>
      <c r="DV484" s="273"/>
      <c r="DW484" s="273"/>
      <c r="DX484" s="273"/>
      <c r="DY484" s="273"/>
      <c r="DZ484" s="125"/>
      <c r="EA484" s="273"/>
      <c r="EB484" s="273"/>
      <c r="EC484" s="273"/>
      <c r="ED484" s="273"/>
      <c r="EE484" s="273"/>
      <c r="EF484" s="273"/>
      <c r="EG484" s="273"/>
      <c r="EH484" s="273"/>
      <c r="EI484" s="273"/>
      <c r="EJ484" s="273"/>
      <c r="EK484" s="273"/>
      <c r="EL484" s="273"/>
      <c r="EM484" s="273"/>
      <c r="EN484" s="273"/>
      <c r="EO484" s="273"/>
      <c r="EP484" s="273"/>
      <c r="EQ484" s="273"/>
      <c r="ER484" s="273"/>
      <c r="ES484" s="273"/>
      <c r="ET484" s="273"/>
      <c r="EU484" s="273"/>
      <c r="EV484" s="273"/>
      <c r="EW484" s="273"/>
      <c r="EX484" s="273"/>
      <c r="EY484" s="273"/>
      <c r="EZ484" s="273"/>
    </row>
    <row r="485" spans="1:156" ht="18.75">
      <c r="D485" s="75"/>
      <c r="Q485"/>
      <c r="R485" s="30"/>
      <c r="T485" s="75"/>
      <c r="Z485" s="264"/>
      <c r="AB485" s="75"/>
      <c r="AH485" s="125"/>
      <c r="AJ485" s="75"/>
      <c r="AP485" s="125"/>
      <c r="AR485" s="75"/>
      <c r="AX485" s="125"/>
      <c r="AZ485" s="75"/>
      <c r="BF485" s="125"/>
      <c r="BH485" s="75"/>
      <c r="BN485" s="125"/>
      <c r="BP485" s="75"/>
      <c r="BV485" s="125"/>
      <c r="BX485" s="75"/>
      <c r="CD485" s="125"/>
      <c r="CF485" s="75"/>
      <c r="CL485" s="125"/>
      <c r="CN485" s="75"/>
      <c r="CT485" s="125"/>
      <c r="CV485" s="75"/>
      <c r="DB485" s="125"/>
      <c r="DD485" s="75"/>
      <c r="DJ485" s="125"/>
      <c r="DL485" s="75"/>
      <c r="DR485" s="125"/>
      <c r="DT485" s="75"/>
      <c r="DZ485" s="125"/>
    </row>
    <row r="486" spans="1:156" ht="18.75">
      <c r="A486" s="273"/>
      <c r="B486" s="273"/>
      <c r="C486" s="273"/>
      <c r="D486" s="285"/>
      <c r="E486" s="273"/>
      <c r="F486" s="273"/>
      <c r="G486" s="273"/>
      <c r="H486" s="273"/>
      <c r="I486" s="273"/>
      <c r="J486" s="273"/>
      <c r="K486" s="273"/>
      <c r="L486" s="273"/>
      <c r="M486" s="273"/>
      <c r="N486" s="273"/>
      <c r="O486" s="273"/>
      <c r="P486" s="273"/>
      <c r="Q486" s="273"/>
      <c r="R486" s="286"/>
      <c r="S486" s="273"/>
      <c r="T486" s="285"/>
      <c r="U486" s="273"/>
      <c r="V486" s="273"/>
      <c r="W486" s="273"/>
      <c r="X486" s="273"/>
      <c r="Y486" s="273"/>
      <c r="Z486" s="264"/>
      <c r="AA486" s="273"/>
      <c r="AB486" s="285"/>
      <c r="AC486" s="273"/>
      <c r="AD486" s="273"/>
      <c r="AE486" s="273"/>
      <c r="AF486" s="273"/>
      <c r="AG486" s="273"/>
      <c r="AH486" s="125"/>
      <c r="AI486" s="273"/>
      <c r="AJ486" s="285"/>
      <c r="AK486" s="273"/>
      <c r="AL486" s="273"/>
      <c r="AM486" s="273"/>
      <c r="AN486" s="273"/>
      <c r="AO486" s="273"/>
      <c r="AP486" s="125"/>
      <c r="AQ486" s="273"/>
      <c r="AR486" s="285"/>
      <c r="AS486" s="273"/>
      <c r="AT486" s="273"/>
      <c r="AU486" s="273"/>
      <c r="AV486" s="273"/>
      <c r="AW486" s="273"/>
      <c r="AX486" s="125"/>
      <c r="AY486" s="273"/>
      <c r="AZ486" s="285"/>
      <c r="BA486" s="273"/>
      <c r="BB486" s="273"/>
      <c r="BC486" s="273"/>
      <c r="BD486" s="273"/>
      <c r="BE486" s="273"/>
      <c r="BF486" s="125"/>
      <c r="BG486" s="273"/>
      <c r="BH486" s="285"/>
      <c r="BI486" s="273"/>
      <c r="BJ486" s="273"/>
      <c r="BK486" s="273"/>
      <c r="BL486" s="273"/>
      <c r="BM486" s="273"/>
      <c r="BN486" s="125"/>
      <c r="BO486" s="273"/>
      <c r="BP486" s="285"/>
      <c r="BQ486" s="273"/>
      <c r="BR486" s="273"/>
      <c r="BS486" s="273"/>
      <c r="BT486" s="273"/>
      <c r="BU486" s="273"/>
      <c r="BV486" s="125"/>
      <c r="BW486" s="273"/>
      <c r="BX486" s="285"/>
      <c r="BY486" s="273"/>
      <c r="BZ486" s="273"/>
      <c r="CA486" s="273"/>
      <c r="CB486" s="273"/>
      <c r="CC486" s="273"/>
      <c r="CD486" s="125"/>
      <c r="CE486" s="273"/>
      <c r="CF486" s="285"/>
      <c r="CG486" s="273"/>
      <c r="CH486" s="273"/>
      <c r="CI486" s="273"/>
      <c r="CJ486" s="273"/>
      <c r="CK486" s="273"/>
      <c r="CL486" s="125"/>
      <c r="CM486" s="273"/>
      <c r="CN486" s="285"/>
      <c r="CO486" s="273"/>
      <c r="CP486" s="273"/>
      <c r="CQ486" s="273"/>
      <c r="CR486" s="273"/>
      <c r="CS486" s="273"/>
      <c r="CT486" s="125"/>
      <c r="CU486" s="273"/>
      <c r="CV486" s="285"/>
      <c r="CW486" s="273"/>
      <c r="CX486" s="273"/>
      <c r="CY486" s="273"/>
      <c r="CZ486" s="273"/>
      <c r="DA486" s="273"/>
      <c r="DB486" s="125"/>
      <c r="DC486" s="273"/>
      <c r="DD486" s="285"/>
      <c r="DE486" s="273"/>
      <c r="DF486" s="273"/>
      <c r="DG486" s="273"/>
      <c r="DH486" s="273"/>
      <c r="DI486" s="273"/>
      <c r="DJ486" s="125"/>
      <c r="DK486" s="273"/>
      <c r="DL486" s="285"/>
      <c r="DM486" s="273"/>
      <c r="DN486" s="273"/>
      <c r="DO486" s="273"/>
      <c r="DP486" s="273"/>
      <c r="DQ486" s="273"/>
      <c r="DR486" s="125"/>
      <c r="DS486" s="273"/>
      <c r="DT486" s="285"/>
      <c r="DU486" s="273"/>
      <c r="DV486" s="273"/>
      <c r="DW486" s="273"/>
      <c r="DX486" s="273"/>
      <c r="DY486" s="273"/>
      <c r="DZ486" s="125"/>
      <c r="EA486" s="273"/>
      <c r="EB486" s="273"/>
      <c r="EC486" s="273"/>
      <c r="ED486" s="273"/>
      <c r="EE486" s="273"/>
      <c r="EF486" s="273"/>
      <c r="EG486" s="273"/>
      <c r="EH486" s="273"/>
      <c r="EI486" s="273"/>
      <c r="EJ486" s="273"/>
      <c r="EK486" s="273"/>
      <c r="EL486" s="273"/>
      <c r="EM486" s="273"/>
      <c r="EN486" s="273"/>
      <c r="EO486" s="273"/>
      <c r="EP486" s="273"/>
      <c r="EQ486" s="273"/>
      <c r="ER486" s="273"/>
      <c r="ES486" s="273"/>
      <c r="ET486" s="273"/>
      <c r="EU486" s="273"/>
      <c r="EV486" s="273"/>
      <c r="EW486" s="273"/>
      <c r="EX486" s="273"/>
      <c r="EY486" s="273"/>
      <c r="EZ486" s="273"/>
    </row>
    <row r="487" spans="1:156" ht="18.75">
      <c r="D487" s="75"/>
      <c r="Q487"/>
      <c r="R487" s="30"/>
      <c r="T487" s="75"/>
      <c r="Z487" s="264"/>
      <c r="AB487" s="75"/>
      <c r="AH487" s="125"/>
      <c r="AJ487" s="75"/>
      <c r="AP487" s="125"/>
      <c r="AR487" s="75"/>
      <c r="AX487" s="125"/>
      <c r="AZ487" s="75"/>
      <c r="BF487" s="125"/>
      <c r="BH487" s="75"/>
      <c r="BN487" s="125"/>
      <c r="BP487" s="75"/>
      <c r="BV487" s="125"/>
      <c r="BX487" s="75"/>
      <c r="CD487" s="125"/>
      <c r="CF487" s="75"/>
      <c r="CL487" s="125"/>
      <c r="CN487" s="75"/>
      <c r="CT487" s="125"/>
      <c r="CV487" s="75"/>
      <c r="DB487" s="125"/>
      <c r="DD487" s="75"/>
      <c r="DJ487" s="125"/>
      <c r="DL487" s="75"/>
      <c r="DR487" s="125"/>
      <c r="DT487" s="75"/>
      <c r="DZ487" s="125"/>
    </row>
    <row r="488" spans="1:156" ht="18.75">
      <c r="A488" s="273"/>
      <c r="B488" s="273"/>
      <c r="C488" s="273"/>
      <c r="D488" s="285"/>
      <c r="E488" s="273"/>
      <c r="F488" s="273"/>
      <c r="G488" s="273"/>
      <c r="H488" s="273"/>
      <c r="I488" s="273"/>
      <c r="J488" s="273"/>
      <c r="K488" s="273"/>
      <c r="L488" s="273"/>
      <c r="M488" s="273"/>
      <c r="N488" s="273"/>
      <c r="O488" s="273"/>
      <c r="P488" s="273"/>
      <c r="Q488" s="273"/>
      <c r="R488" s="286"/>
      <c r="S488" s="273"/>
      <c r="T488" s="285"/>
      <c r="U488" s="273"/>
      <c r="V488" s="273"/>
      <c r="W488" s="273"/>
      <c r="X488" s="273"/>
      <c r="Y488" s="273"/>
      <c r="Z488" s="264"/>
      <c r="AA488" s="273"/>
      <c r="AB488" s="285"/>
      <c r="AC488" s="273"/>
      <c r="AD488" s="273"/>
      <c r="AE488" s="273"/>
      <c r="AF488" s="273"/>
      <c r="AG488" s="273"/>
      <c r="AH488" s="125"/>
      <c r="AI488" s="273"/>
      <c r="AJ488" s="285"/>
      <c r="AK488" s="273"/>
      <c r="AL488" s="273"/>
      <c r="AM488" s="273"/>
      <c r="AN488" s="273"/>
      <c r="AO488" s="273"/>
      <c r="AP488" s="125"/>
      <c r="AQ488" s="273"/>
      <c r="AR488" s="285"/>
      <c r="AS488" s="273"/>
      <c r="AT488" s="273"/>
      <c r="AU488" s="273"/>
      <c r="AV488" s="273"/>
      <c r="AW488" s="273"/>
      <c r="AX488" s="125"/>
      <c r="AY488" s="273"/>
      <c r="AZ488" s="285"/>
      <c r="BA488" s="273"/>
      <c r="BB488" s="273"/>
      <c r="BC488" s="273"/>
      <c r="BD488" s="273"/>
      <c r="BE488" s="273"/>
      <c r="BF488" s="125"/>
      <c r="BG488" s="273"/>
      <c r="BH488" s="285"/>
      <c r="BI488" s="273"/>
      <c r="BJ488" s="273"/>
      <c r="BK488" s="273"/>
      <c r="BL488" s="273"/>
      <c r="BM488" s="273"/>
      <c r="BN488" s="125"/>
      <c r="BO488" s="273"/>
      <c r="BP488" s="285"/>
      <c r="BQ488" s="273"/>
      <c r="BR488" s="273"/>
      <c r="BS488" s="273"/>
      <c r="BT488" s="273"/>
      <c r="BU488" s="273"/>
      <c r="BV488" s="125"/>
      <c r="BW488" s="273"/>
      <c r="BX488" s="285"/>
      <c r="BY488" s="273"/>
      <c r="BZ488" s="273"/>
      <c r="CA488" s="273"/>
      <c r="CB488" s="273"/>
      <c r="CC488" s="273"/>
      <c r="CD488" s="125"/>
      <c r="CE488" s="273"/>
      <c r="CF488" s="285"/>
      <c r="CG488" s="273"/>
      <c r="CH488" s="273"/>
      <c r="CI488" s="273"/>
      <c r="CJ488" s="273"/>
      <c r="CK488" s="273"/>
      <c r="CL488" s="125"/>
      <c r="CM488" s="273"/>
      <c r="CN488" s="285"/>
      <c r="CO488" s="273"/>
      <c r="CP488" s="273"/>
      <c r="CQ488" s="273"/>
      <c r="CR488" s="273"/>
      <c r="CS488" s="273"/>
      <c r="CT488" s="125"/>
      <c r="CU488" s="273"/>
      <c r="CV488" s="285"/>
      <c r="CW488" s="273"/>
      <c r="CX488" s="273"/>
      <c r="CY488" s="273"/>
      <c r="CZ488" s="273"/>
      <c r="DA488" s="273"/>
      <c r="DB488" s="125"/>
      <c r="DC488" s="273"/>
      <c r="DD488" s="285"/>
      <c r="DE488" s="273"/>
      <c r="DF488" s="273"/>
      <c r="DG488" s="273"/>
      <c r="DH488" s="273"/>
      <c r="DI488" s="273"/>
      <c r="DJ488" s="125"/>
      <c r="DK488" s="273"/>
      <c r="DL488" s="285"/>
      <c r="DM488" s="273"/>
      <c r="DN488" s="273"/>
      <c r="DO488" s="273"/>
      <c r="DP488" s="273"/>
      <c r="DQ488" s="273"/>
      <c r="DR488" s="125"/>
      <c r="DS488" s="273"/>
      <c r="DT488" s="285"/>
      <c r="DU488" s="273"/>
      <c r="DV488" s="273"/>
      <c r="DW488" s="273"/>
      <c r="DX488" s="273"/>
      <c r="DY488" s="273"/>
      <c r="DZ488" s="125"/>
      <c r="EA488" s="273"/>
      <c r="EB488" s="273"/>
      <c r="EC488" s="273"/>
      <c r="ED488" s="273"/>
      <c r="EE488" s="273"/>
      <c r="EF488" s="273"/>
      <c r="EG488" s="273"/>
      <c r="EH488" s="273"/>
      <c r="EI488" s="273"/>
      <c r="EJ488" s="273"/>
      <c r="EK488" s="273"/>
      <c r="EL488" s="273"/>
      <c r="EM488" s="273"/>
      <c r="EN488" s="273"/>
      <c r="EO488" s="273"/>
      <c r="EP488" s="273"/>
      <c r="EQ488" s="273"/>
      <c r="ER488" s="273"/>
      <c r="ES488" s="273"/>
      <c r="ET488" s="273"/>
      <c r="EU488" s="273"/>
      <c r="EV488" s="273"/>
      <c r="EW488" s="273"/>
      <c r="EX488" s="273"/>
      <c r="EY488" s="273"/>
      <c r="EZ488" s="273"/>
    </row>
    <row r="489" spans="1:156" ht="18.75">
      <c r="D489" s="75"/>
      <c r="Q489"/>
      <c r="R489" s="30"/>
      <c r="T489" s="75"/>
      <c r="Z489" s="264"/>
      <c r="AB489" s="75"/>
      <c r="AH489" s="125"/>
      <c r="AJ489" s="75"/>
      <c r="AP489" s="125"/>
      <c r="AR489" s="75"/>
      <c r="AX489" s="125"/>
      <c r="AZ489" s="75"/>
      <c r="BF489" s="125"/>
      <c r="BH489" s="75"/>
      <c r="BN489" s="125"/>
      <c r="BP489" s="75"/>
      <c r="BV489" s="125"/>
      <c r="BX489" s="75"/>
      <c r="CD489" s="125"/>
      <c r="CF489" s="75"/>
      <c r="CL489" s="125"/>
      <c r="CN489" s="75"/>
      <c r="CT489" s="125"/>
      <c r="CV489" s="75"/>
      <c r="DB489" s="125"/>
      <c r="DD489" s="75"/>
      <c r="DJ489" s="125"/>
      <c r="DL489" s="75"/>
      <c r="DR489" s="125"/>
      <c r="DT489" s="75"/>
      <c r="DZ489" s="125"/>
    </row>
    <row r="490" spans="1:156" ht="18.75">
      <c r="A490" s="273"/>
      <c r="B490" s="273"/>
      <c r="C490" s="273"/>
      <c r="D490" s="285"/>
      <c r="E490" s="273"/>
      <c r="F490" s="273"/>
      <c r="G490" s="273"/>
      <c r="H490" s="273"/>
      <c r="I490" s="273"/>
      <c r="J490" s="273"/>
      <c r="K490" s="273"/>
      <c r="L490" s="273"/>
      <c r="M490" s="273"/>
      <c r="N490" s="273"/>
      <c r="O490" s="273"/>
      <c r="P490" s="273"/>
      <c r="Q490" s="273"/>
      <c r="R490" s="286"/>
      <c r="S490" s="273"/>
      <c r="T490" s="285"/>
      <c r="U490" s="273"/>
      <c r="V490" s="273"/>
      <c r="W490" s="273"/>
      <c r="X490" s="273"/>
      <c r="Y490" s="273"/>
      <c r="Z490" s="264"/>
      <c r="AA490" s="273"/>
      <c r="AB490" s="285"/>
      <c r="AC490" s="273"/>
      <c r="AD490" s="273"/>
      <c r="AE490" s="273"/>
      <c r="AF490" s="273"/>
      <c r="AG490" s="273"/>
      <c r="AH490" s="125"/>
      <c r="AI490" s="273"/>
      <c r="AJ490" s="285"/>
      <c r="AK490" s="273"/>
      <c r="AL490" s="273"/>
      <c r="AM490" s="273"/>
      <c r="AN490" s="273"/>
      <c r="AO490" s="273"/>
      <c r="AP490" s="125"/>
      <c r="AQ490" s="273"/>
      <c r="AR490" s="285"/>
      <c r="AS490" s="273"/>
      <c r="AT490" s="273"/>
      <c r="AU490" s="273"/>
      <c r="AV490" s="273"/>
      <c r="AW490" s="273"/>
      <c r="AX490" s="125"/>
      <c r="AY490" s="273"/>
      <c r="AZ490" s="285"/>
      <c r="BA490" s="273"/>
      <c r="BB490" s="273"/>
      <c r="BC490" s="273"/>
      <c r="BD490" s="273"/>
      <c r="BE490" s="273"/>
      <c r="BF490" s="125"/>
      <c r="BG490" s="273"/>
      <c r="BH490" s="285"/>
      <c r="BI490" s="273"/>
      <c r="BJ490" s="273"/>
      <c r="BK490" s="273"/>
      <c r="BL490" s="273"/>
      <c r="BM490" s="273"/>
      <c r="BN490" s="125"/>
      <c r="BO490" s="273"/>
      <c r="BP490" s="285"/>
      <c r="BQ490" s="273"/>
      <c r="BR490" s="273"/>
      <c r="BS490" s="273"/>
      <c r="BT490" s="273"/>
      <c r="BU490" s="273"/>
      <c r="BV490" s="125"/>
      <c r="BW490" s="273"/>
      <c r="BX490" s="285"/>
      <c r="BY490" s="273"/>
      <c r="BZ490" s="273"/>
      <c r="CA490" s="273"/>
      <c r="CB490" s="273"/>
      <c r="CC490" s="273"/>
      <c r="CD490" s="125"/>
      <c r="CE490" s="273"/>
      <c r="CF490" s="285"/>
      <c r="CG490" s="273"/>
      <c r="CH490" s="273"/>
      <c r="CI490" s="273"/>
      <c r="CJ490" s="273"/>
      <c r="CK490" s="273"/>
      <c r="CL490" s="125"/>
      <c r="CM490" s="273"/>
      <c r="CN490" s="285"/>
      <c r="CO490" s="273"/>
      <c r="CP490" s="273"/>
      <c r="CQ490" s="273"/>
      <c r="CR490" s="273"/>
      <c r="CS490" s="273"/>
      <c r="CT490" s="125"/>
      <c r="CU490" s="273"/>
      <c r="CV490" s="285"/>
      <c r="CW490" s="273"/>
      <c r="CX490" s="273"/>
      <c r="CY490" s="273"/>
      <c r="CZ490" s="273"/>
      <c r="DA490" s="273"/>
      <c r="DB490" s="125"/>
      <c r="DC490" s="273"/>
      <c r="DD490" s="285"/>
      <c r="DE490" s="273"/>
      <c r="DF490" s="273"/>
      <c r="DG490" s="273"/>
      <c r="DH490" s="273"/>
      <c r="DI490" s="273"/>
      <c r="DJ490" s="125"/>
      <c r="DK490" s="273"/>
      <c r="DL490" s="285"/>
      <c r="DM490" s="273"/>
      <c r="DN490" s="273"/>
      <c r="DO490" s="273"/>
      <c r="DP490" s="273"/>
      <c r="DQ490" s="273"/>
      <c r="DR490" s="125"/>
      <c r="DS490" s="273"/>
      <c r="DT490" s="285"/>
      <c r="DU490" s="273"/>
      <c r="DV490" s="273"/>
      <c r="DW490" s="273"/>
      <c r="DX490" s="273"/>
      <c r="DY490" s="273"/>
      <c r="DZ490" s="125"/>
      <c r="EA490" s="273"/>
      <c r="EB490" s="273"/>
      <c r="EC490" s="273"/>
      <c r="ED490" s="273"/>
      <c r="EE490" s="273"/>
      <c r="EF490" s="273"/>
      <c r="EG490" s="273"/>
      <c r="EH490" s="273"/>
      <c r="EI490" s="273"/>
      <c r="EJ490" s="273"/>
      <c r="EK490" s="273"/>
      <c r="EL490" s="273"/>
      <c r="EM490" s="273"/>
      <c r="EN490" s="273"/>
      <c r="EO490" s="273"/>
      <c r="EP490" s="273"/>
      <c r="EQ490" s="273"/>
      <c r="ER490" s="273"/>
      <c r="ES490" s="273"/>
      <c r="ET490" s="273"/>
      <c r="EU490" s="273"/>
      <c r="EV490" s="273"/>
      <c r="EW490" s="273"/>
      <c r="EX490" s="273"/>
      <c r="EY490" s="273"/>
      <c r="EZ490" s="273"/>
    </row>
    <row r="491" spans="1:156" ht="18.75">
      <c r="D491" s="75"/>
      <c r="Q491"/>
      <c r="R491" s="30"/>
      <c r="T491" s="75"/>
      <c r="Z491" s="264"/>
      <c r="AB491" s="75"/>
      <c r="AH491" s="125"/>
      <c r="AJ491" s="75"/>
      <c r="AP491" s="125"/>
      <c r="AR491" s="75"/>
      <c r="AX491" s="125"/>
      <c r="AZ491" s="75"/>
      <c r="BF491" s="125"/>
      <c r="BH491" s="75"/>
      <c r="BN491" s="125"/>
      <c r="BP491" s="75"/>
      <c r="BV491" s="125"/>
      <c r="BX491" s="75"/>
      <c r="CD491" s="125"/>
      <c r="CF491" s="75"/>
      <c r="CL491" s="125"/>
      <c r="CN491" s="75"/>
      <c r="CT491" s="125"/>
      <c r="CV491" s="75"/>
      <c r="DB491" s="125"/>
      <c r="DD491" s="75"/>
      <c r="DJ491" s="125"/>
      <c r="DL491" s="75"/>
      <c r="DR491" s="125"/>
      <c r="DT491" s="75"/>
      <c r="DZ491" s="125"/>
    </row>
    <row r="492" spans="1:156" ht="18.75">
      <c r="A492" s="273"/>
      <c r="B492" s="273"/>
      <c r="C492" s="273"/>
      <c r="D492" s="285"/>
      <c r="E492" s="273"/>
      <c r="F492" s="273"/>
      <c r="G492" s="273"/>
      <c r="H492" s="273"/>
      <c r="I492" s="273"/>
      <c r="J492" s="273"/>
      <c r="K492" s="273"/>
      <c r="L492" s="273"/>
      <c r="M492" s="273"/>
      <c r="N492" s="273"/>
      <c r="O492" s="273"/>
      <c r="P492" s="273"/>
      <c r="Q492" s="273"/>
      <c r="R492" s="286"/>
      <c r="S492" s="273"/>
      <c r="T492" s="285"/>
      <c r="U492" s="273"/>
      <c r="V492" s="273"/>
      <c r="W492" s="273"/>
      <c r="X492" s="273"/>
      <c r="Y492" s="273"/>
      <c r="Z492" s="264"/>
      <c r="AA492" s="273"/>
      <c r="AB492" s="285"/>
      <c r="AC492" s="273"/>
      <c r="AD492" s="273"/>
      <c r="AE492" s="273"/>
      <c r="AF492" s="273"/>
      <c r="AG492" s="273"/>
      <c r="AH492" s="125"/>
      <c r="AI492" s="273"/>
      <c r="AJ492" s="285"/>
      <c r="AK492" s="273"/>
      <c r="AL492" s="273"/>
      <c r="AM492" s="273"/>
      <c r="AN492" s="273"/>
      <c r="AO492" s="273"/>
      <c r="AP492" s="125"/>
      <c r="AQ492" s="273"/>
      <c r="AR492" s="285"/>
      <c r="AS492" s="273"/>
      <c r="AT492" s="273"/>
      <c r="AU492" s="273"/>
      <c r="AV492" s="273"/>
      <c r="AW492" s="273"/>
      <c r="AX492" s="125"/>
      <c r="AY492" s="273"/>
      <c r="AZ492" s="285"/>
      <c r="BA492" s="273"/>
      <c r="BB492" s="273"/>
      <c r="BC492" s="273"/>
      <c r="BD492" s="273"/>
      <c r="BE492" s="273"/>
      <c r="BF492" s="125"/>
      <c r="BG492" s="273"/>
      <c r="BH492" s="285"/>
      <c r="BI492" s="273"/>
      <c r="BJ492" s="273"/>
      <c r="BK492" s="273"/>
      <c r="BL492" s="273"/>
      <c r="BM492" s="273"/>
      <c r="BN492" s="125"/>
      <c r="BO492" s="273"/>
      <c r="BP492" s="285"/>
      <c r="BQ492" s="273"/>
      <c r="BR492" s="273"/>
      <c r="BS492" s="273"/>
      <c r="BT492" s="273"/>
      <c r="BU492" s="273"/>
      <c r="BV492" s="125"/>
      <c r="BW492" s="273"/>
      <c r="BX492" s="285"/>
      <c r="BY492" s="273"/>
      <c r="BZ492" s="273"/>
      <c r="CA492" s="273"/>
      <c r="CB492" s="273"/>
      <c r="CC492" s="273"/>
      <c r="CD492" s="125"/>
      <c r="CE492" s="273"/>
      <c r="CF492" s="285"/>
      <c r="CG492" s="273"/>
      <c r="CH492" s="273"/>
      <c r="CI492" s="273"/>
      <c r="CJ492" s="273"/>
      <c r="CK492" s="273"/>
      <c r="CL492" s="125"/>
      <c r="CM492" s="273"/>
      <c r="CN492" s="285"/>
      <c r="CO492" s="273"/>
      <c r="CP492" s="273"/>
      <c r="CQ492" s="273"/>
      <c r="CR492" s="273"/>
      <c r="CS492" s="273"/>
      <c r="CT492" s="125"/>
      <c r="CU492" s="273"/>
      <c r="CV492" s="285"/>
      <c r="CW492" s="273"/>
      <c r="CX492" s="273"/>
      <c r="CY492" s="273"/>
      <c r="CZ492" s="273"/>
      <c r="DA492" s="273"/>
      <c r="DB492" s="125"/>
      <c r="DC492" s="273"/>
      <c r="DD492" s="285"/>
      <c r="DE492" s="273"/>
      <c r="DF492" s="273"/>
      <c r="DG492" s="273"/>
      <c r="DH492" s="273"/>
      <c r="DI492" s="273"/>
      <c r="DJ492" s="125"/>
      <c r="DK492" s="273"/>
      <c r="DL492" s="285"/>
      <c r="DM492" s="273"/>
      <c r="DN492" s="273"/>
      <c r="DO492" s="273"/>
      <c r="DP492" s="273"/>
      <c r="DQ492" s="273"/>
      <c r="DR492" s="125"/>
      <c r="DS492" s="273"/>
      <c r="DT492" s="285"/>
      <c r="DU492" s="273"/>
      <c r="DV492" s="273"/>
      <c r="DW492" s="273"/>
      <c r="DX492" s="273"/>
      <c r="DY492" s="273"/>
      <c r="DZ492" s="125"/>
      <c r="EA492" s="273"/>
      <c r="EB492" s="273"/>
      <c r="EC492" s="273"/>
      <c r="ED492" s="273"/>
      <c r="EE492" s="273"/>
      <c r="EF492" s="273"/>
      <c r="EG492" s="273"/>
      <c r="EH492" s="273"/>
      <c r="EI492" s="273"/>
      <c r="EJ492" s="273"/>
      <c r="EK492" s="273"/>
      <c r="EL492" s="273"/>
      <c r="EM492" s="273"/>
      <c r="EN492" s="273"/>
      <c r="EO492" s="273"/>
      <c r="EP492" s="273"/>
      <c r="EQ492" s="273"/>
      <c r="ER492" s="273"/>
      <c r="ES492" s="273"/>
      <c r="ET492" s="273"/>
      <c r="EU492" s="273"/>
      <c r="EV492" s="273"/>
      <c r="EW492" s="273"/>
      <c r="EX492" s="273"/>
      <c r="EY492" s="273"/>
      <c r="EZ492" s="273"/>
    </row>
    <row r="493" spans="1:156" ht="18.75">
      <c r="D493" s="75"/>
      <c r="Q493"/>
      <c r="R493" s="30"/>
      <c r="T493" s="75"/>
      <c r="Z493" s="264"/>
      <c r="AB493" s="75"/>
      <c r="AH493" s="125"/>
      <c r="AJ493" s="75"/>
      <c r="AP493" s="125"/>
      <c r="AR493" s="75"/>
      <c r="AX493" s="125"/>
      <c r="AZ493" s="75"/>
      <c r="BF493" s="125"/>
      <c r="BH493" s="75"/>
      <c r="BN493" s="125"/>
      <c r="BP493" s="75"/>
      <c r="BV493" s="125"/>
      <c r="BX493" s="75"/>
      <c r="CD493" s="125"/>
      <c r="CF493" s="75"/>
      <c r="CL493" s="125"/>
      <c r="CN493" s="75"/>
      <c r="CT493" s="125"/>
      <c r="CV493" s="75"/>
      <c r="DB493" s="125"/>
      <c r="DD493" s="75"/>
      <c r="DJ493" s="125"/>
      <c r="DL493" s="75"/>
      <c r="DR493" s="125"/>
      <c r="DT493" s="75"/>
      <c r="DZ493" s="125"/>
    </row>
    <row r="494" spans="1:156" ht="18.75">
      <c r="A494" s="273"/>
      <c r="B494" s="273"/>
      <c r="C494" s="273"/>
      <c r="D494" s="285"/>
      <c r="E494" s="273"/>
      <c r="F494" s="273"/>
      <c r="G494" s="273"/>
      <c r="H494" s="273"/>
      <c r="I494" s="273"/>
      <c r="J494" s="273"/>
      <c r="K494" s="273"/>
      <c r="L494" s="273"/>
      <c r="M494" s="273"/>
      <c r="N494" s="273"/>
      <c r="O494" s="273"/>
      <c r="P494" s="273"/>
      <c r="Q494" s="273"/>
      <c r="R494" s="286"/>
      <c r="S494" s="273"/>
      <c r="T494" s="285"/>
      <c r="U494" s="273"/>
      <c r="V494" s="273"/>
      <c r="W494" s="273"/>
      <c r="X494" s="273"/>
      <c r="Y494" s="273"/>
      <c r="Z494" s="264"/>
      <c r="AA494" s="273"/>
      <c r="AB494" s="285"/>
      <c r="AC494" s="273"/>
      <c r="AD494" s="273"/>
      <c r="AE494" s="273"/>
      <c r="AF494" s="273"/>
      <c r="AG494" s="273"/>
      <c r="AH494" s="125"/>
      <c r="AI494" s="273"/>
      <c r="AJ494" s="285"/>
      <c r="AK494" s="273"/>
      <c r="AL494" s="273"/>
      <c r="AM494" s="273"/>
      <c r="AN494" s="273"/>
      <c r="AO494" s="273"/>
      <c r="AP494" s="125"/>
      <c r="AQ494" s="273"/>
      <c r="AR494" s="285"/>
      <c r="AS494" s="273"/>
      <c r="AT494" s="273"/>
      <c r="AU494" s="273"/>
      <c r="AV494" s="273"/>
      <c r="AW494" s="273"/>
      <c r="AX494" s="125"/>
      <c r="AY494" s="273"/>
      <c r="AZ494" s="285"/>
      <c r="BA494" s="273"/>
      <c r="BB494" s="273"/>
      <c r="BC494" s="273"/>
      <c r="BD494" s="273"/>
      <c r="BE494" s="273"/>
      <c r="BF494" s="125"/>
      <c r="BG494" s="273"/>
      <c r="BH494" s="285"/>
      <c r="BI494" s="273"/>
      <c r="BJ494" s="273"/>
      <c r="BK494" s="273"/>
      <c r="BL494" s="273"/>
      <c r="BM494" s="273"/>
      <c r="BN494" s="125"/>
      <c r="BO494" s="273"/>
      <c r="BP494" s="285"/>
      <c r="BQ494" s="273"/>
      <c r="BR494" s="273"/>
      <c r="BS494" s="273"/>
      <c r="BT494" s="273"/>
      <c r="BU494" s="273"/>
      <c r="BV494" s="125"/>
      <c r="BW494" s="273"/>
      <c r="BX494" s="285"/>
      <c r="BY494" s="273"/>
      <c r="BZ494" s="273"/>
      <c r="CA494" s="273"/>
      <c r="CB494" s="273"/>
      <c r="CC494" s="273"/>
      <c r="CD494" s="125"/>
      <c r="CE494" s="273"/>
      <c r="CF494" s="285"/>
      <c r="CG494" s="273"/>
      <c r="CH494" s="273"/>
      <c r="CI494" s="273"/>
      <c r="CJ494" s="273"/>
      <c r="CK494" s="273"/>
      <c r="CL494" s="125"/>
      <c r="CM494" s="273"/>
      <c r="CN494" s="285"/>
      <c r="CO494" s="273"/>
      <c r="CP494" s="273"/>
      <c r="CQ494" s="273"/>
      <c r="CR494" s="273"/>
      <c r="CS494" s="273"/>
      <c r="CT494" s="125"/>
      <c r="CU494" s="273"/>
      <c r="CV494" s="285"/>
      <c r="CW494" s="273"/>
      <c r="CX494" s="273"/>
      <c r="CY494" s="273"/>
      <c r="CZ494" s="273"/>
      <c r="DA494" s="273"/>
      <c r="DB494" s="125"/>
      <c r="DC494" s="273"/>
      <c r="DD494" s="285"/>
      <c r="DE494" s="273"/>
      <c r="DF494" s="273"/>
      <c r="DG494" s="273"/>
      <c r="DH494" s="273"/>
      <c r="DI494" s="273"/>
      <c r="DJ494" s="125"/>
      <c r="DK494" s="273"/>
      <c r="DL494" s="285"/>
      <c r="DM494" s="273"/>
      <c r="DN494" s="273"/>
      <c r="DO494" s="273"/>
      <c r="DP494" s="273"/>
      <c r="DQ494" s="273"/>
      <c r="DR494" s="125"/>
      <c r="DS494" s="273"/>
      <c r="DT494" s="285"/>
      <c r="DU494" s="273"/>
      <c r="DV494" s="273"/>
      <c r="DW494" s="273"/>
      <c r="DX494" s="273"/>
      <c r="DY494" s="273"/>
      <c r="DZ494" s="125"/>
      <c r="EA494" s="273"/>
      <c r="EB494" s="273"/>
      <c r="EC494" s="273"/>
      <c r="ED494" s="273"/>
      <c r="EE494" s="273"/>
      <c r="EF494" s="273"/>
      <c r="EG494" s="273"/>
      <c r="EH494" s="273"/>
      <c r="EI494" s="273"/>
      <c r="EJ494" s="273"/>
      <c r="EK494" s="273"/>
      <c r="EL494" s="273"/>
      <c r="EM494" s="273"/>
      <c r="EN494" s="273"/>
      <c r="EO494" s="273"/>
      <c r="EP494" s="273"/>
      <c r="EQ494" s="273"/>
      <c r="ER494" s="273"/>
      <c r="ES494" s="273"/>
      <c r="ET494" s="273"/>
      <c r="EU494" s="273"/>
      <c r="EV494" s="273"/>
      <c r="EW494" s="273"/>
      <c r="EX494" s="273"/>
      <c r="EY494" s="273"/>
      <c r="EZ494" s="273"/>
    </row>
    <row r="495" spans="1:156" ht="18.75">
      <c r="D495" s="75"/>
      <c r="Q495"/>
      <c r="R495" s="30"/>
      <c r="T495" s="75"/>
      <c r="Z495" s="264"/>
      <c r="AB495" s="75"/>
      <c r="AH495" s="125"/>
      <c r="AJ495" s="75"/>
      <c r="AP495" s="125"/>
      <c r="AR495" s="75"/>
      <c r="AX495" s="125"/>
      <c r="AZ495" s="75"/>
      <c r="BF495" s="125"/>
      <c r="BH495" s="75"/>
      <c r="BN495" s="125"/>
      <c r="BP495" s="75"/>
      <c r="BV495" s="125"/>
      <c r="BX495" s="75"/>
      <c r="CD495" s="125"/>
      <c r="CF495" s="75"/>
      <c r="CL495" s="125"/>
      <c r="CN495" s="75"/>
      <c r="CT495" s="125"/>
      <c r="CV495" s="75"/>
      <c r="DB495" s="125"/>
      <c r="DD495" s="75"/>
      <c r="DJ495" s="125"/>
      <c r="DL495" s="75"/>
      <c r="DR495" s="125"/>
      <c r="DT495" s="75"/>
      <c r="DZ495" s="125"/>
    </row>
    <row r="496" spans="1:156" ht="18.75">
      <c r="A496" s="273"/>
      <c r="B496" s="273"/>
      <c r="C496" s="273"/>
      <c r="D496" s="285"/>
      <c r="E496" s="273"/>
      <c r="F496" s="273"/>
      <c r="G496" s="273"/>
      <c r="H496" s="273"/>
      <c r="I496" s="273"/>
      <c r="J496" s="273"/>
      <c r="K496" s="273"/>
      <c r="L496" s="273"/>
      <c r="M496" s="273"/>
      <c r="N496" s="273"/>
      <c r="O496" s="273"/>
      <c r="P496" s="273"/>
      <c r="Q496" s="273"/>
      <c r="R496" s="286"/>
      <c r="S496" s="273"/>
      <c r="T496" s="285"/>
      <c r="U496" s="273"/>
      <c r="V496" s="273"/>
      <c r="W496" s="273"/>
      <c r="X496" s="273"/>
      <c r="Y496" s="273"/>
      <c r="Z496" s="264"/>
      <c r="AA496" s="273"/>
      <c r="AB496" s="285"/>
      <c r="AC496" s="273"/>
      <c r="AD496" s="273"/>
      <c r="AE496" s="273"/>
      <c r="AF496" s="273"/>
      <c r="AG496" s="273"/>
      <c r="AH496" s="125"/>
      <c r="AI496" s="273"/>
      <c r="AJ496" s="285"/>
      <c r="AK496" s="273"/>
      <c r="AL496" s="273"/>
      <c r="AM496" s="273"/>
      <c r="AN496" s="273"/>
      <c r="AO496" s="273"/>
      <c r="AP496" s="125"/>
      <c r="AQ496" s="273"/>
      <c r="AR496" s="285"/>
      <c r="AS496" s="273"/>
      <c r="AT496" s="273"/>
      <c r="AU496" s="273"/>
      <c r="AV496" s="273"/>
      <c r="AW496" s="273"/>
      <c r="AX496" s="125"/>
      <c r="AY496" s="273"/>
      <c r="AZ496" s="285"/>
      <c r="BA496" s="273"/>
      <c r="BB496" s="273"/>
      <c r="BC496" s="273"/>
      <c r="BD496" s="273"/>
      <c r="BE496" s="273"/>
      <c r="BF496" s="125"/>
      <c r="BG496" s="273"/>
      <c r="BH496" s="285"/>
      <c r="BI496" s="273"/>
      <c r="BJ496" s="273"/>
      <c r="BK496" s="273"/>
      <c r="BL496" s="273"/>
      <c r="BM496" s="273"/>
      <c r="BN496" s="125"/>
      <c r="BO496" s="273"/>
      <c r="BP496" s="285"/>
      <c r="BQ496" s="273"/>
      <c r="BR496" s="273"/>
      <c r="BS496" s="273"/>
      <c r="BT496" s="273"/>
      <c r="BU496" s="273"/>
      <c r="BV496" s="125"/>
      <c r="BW496" s="273"/>
      <c r="BX496" s="285"/>
      <c r="BY496" s="273"/>
      <c r="BZ496" s="273"/>
      <c r="CA496" s="273"/>
      <c r="CB496" s="273"/>
      <c r="CC496" s="273"/>
      <c r="CD496" s="125"/>
      <c r="CE496" s="273"/>
      <c r="CF496" s="285"/>
      <c r="CG496" s="273"/>
      <c r="CH496" s="273"/>
      <c r="CI496" s="273"/>
      <c r="CJ496" s="273"/>
      <c r="CK496" s="273"/>
      <c r="CL496" s="125"/>
      <c r="CM496" s="273"/>
      <c r="CN496" s="285"/>
      <c r="CO496" s="273"/>
      <c r="CP496" s="273"/>
      <c r="CQ496" s="273"/>
      <c r="CR496" s="273"/>
      <c r="CS496" s="273"/>
      <c r="CT496" s="125"/>
      <c r="CU496" s="273"/>
      <c r="CV496" s="285"/>
      <c r="CW496" s="273"/>
      <c r="CX496" s="273"/>
      <c r="CY496" s="273"/>
      <c r="CZ496" s="273"/>
      <c r="DA496" s="273"/>
      <c r="DB496" s="125"/>
      <c r="DC496" s="273"/>
      <c r="DD496" s="285"/>
      <c r="DE496" s="273"/>
      <c r="DF496" s="273"/>
      <c r="DG496" s="273"/>
      <c r="DH496" s="273"/>
      <c r="DI496" s="273"/>
      <c r="DJ496" s="125"/>
      <c r="DK496" s="273"/>
      <c r="DL496" s="285"/>
      <c r="DM496" s="273"/>
      <c r="DN496" s="273"/>
      <c r="DO496" s="273"/>
      <c r="DP496" s="273"/>
      <c r="DQ496" s="273"/>
      <c r="DR496" s="125"/>
      <c r="DS496" s="273"/>
      <c r="DT496" s="285"/>
      <c r="DU496" s="273"/>
      <c r="DV496" s="273"/>
      <c r="DW496" s="273"/>
      <c r="DX496" s="273"/>
      <c r="DY496" s="273"/>
      <c r="DZ496" s="125"/>
      <c r="EA496" s="273"/>
      <c r="EB496" s="273"/>
      <c r="EC496" s="273"/>
      <c r="ED496" s="273"/>
      <c r="EE496" s="273"/>
      <c r="EF496" s="273"/>
      <c r="EG496" s="273"/>
      <c r="EH496" s="273"/>
      <c r="EI496" s="273"/>
      <c r="EJ496" s="273"/>
      <c r="EK496" s="273"/>
      <c r="EL496" s="273"/>
      <c r="EM496" s="273"/>
      <c r="EN496" s="273"/>
      <c r="EO496" s="273"/>
      <c r="EP496" s="273"/>
      <c r="EQ496" s="273"/>
      <c r="ER496" s="273"/>
      <c r="ES496" s="273"/>
      <c r="ET496" s="273"/>
      <c r="EU496" s="273"/>
      <c r="EV496" s="273"/>
      <c r="EW496" s="273"/>
      <c r="EX496" s="273"/>
      <c r="EY496" s="273"/>
      <c r="EZ496" s="273"/>
    </row>
    <row r="497" spans="1:156" ht="18.75">
      <c r="D497" s="75"/>
      <c r="Q497"/>
      <c r="R497" s="30"/>
      <c r="T497" s="75"/>
      <c r="Z497" s="264"/>
      <c r="AB497" s="75"/>
      <c r="AH497" s="125"/>
      <c r="AJ497" s="75"/>
      <c r="AP497" s="125"/>
      <c r="AR497" s="75"/>
      <c r="AX497" s="125"/>
      <c r="AZ497" s="75"/>
      <c r="BF497" s="125"/>
      <c r="BH497" s="75"/>
      <c r="BN497" s="125"/>
      <c r="BP497" s="75"/>
      <c r="BV497" s="125"/>
      <c r="BX497" s="75"/>
      <c r="CD497" s="125"/>
      <c r="CF497" s="75"/>
      <c r="CL497" s="125"/>
      <c r="CN497" s="75"/>
      <c r="CT497" s="125"/>
      <c r="CV497" s="75"/>
      <c r="DB497" s="125"/>
      <c r="DD497" s="75"/>
      <c r="DJ497" s="125"/>
      <c r="DL497" s="75"/>
      <c r="DR497" s="125"/>
      <c r="DT497" s="75"/>
      <c r="DZ497" s="125"/>
    </row>
    <row r="498" spans="1:156" ht="18.75">
      <c r="A498" s="273"/>
      <c r="B498" s="273"/>
      <c r="C498" s="273"/>
      <c r="D498" s="285"/>
      <c r="E498" s="273"/>
      <c r="F498" s="273"/>
      <c r="G498" s="273"/>
      <c r="H498" s="273"/>
      <c r="I498" s="273"/>
      <c r="J498" s="273"/>
      <c r="K498" s="273"/>
      <c r="L498" s="273"/>
      <c r="M498" s="273"/>
      <c r="N498" s="273"/>
      <c r="O498" s="273"/>
      <c r="P498" s="273"/>
      <c r="Q498" s="273"/>
      <c r="R498" s="286"/>
      <c r="S498" s="273"/>
      <c r="T498" s="285"/>
      <c r="U498" s="273"/>
      <c r="V498" s="273"/>
      <c r="W498" s="273"/>
      <c r="X498" s="273"/>
      <c r="Y498" s="273"/>
      <c r="Z498" s="264"/>
      <c r="AA498" s="273"/>
      <c r="AB498" s="285"/>
      <c r="AC498" s="273"/>
      <c r="AD498" s="273"/>
      <c r="AE498" s="273"/>
      <c r="AF498" s="273"/>
      <c r="AG498" s="273"/>
      <c r="AH498" s="125"/>
      <c r="AI498" s="273"/>
      <c r="AJ498" s="285"/>
      <c r="AK498" s="273"/>
      <c r="AL498" s="273"/>
      <c r="AM498" s="273"/>
      <c r="AN498" s="273"/>
      <c r="AO498" s="273"/>
      <c r="AP498" s="125"/>
      <c r="AQ498" s="273"/>
      <c r="AR498" s="285"/>
      <c r="AS498" s="273"/>
      <c r="AT498" s="273"/>
      <c r="AU498" s="273"/>
      <c r="AV498" s="273"/>
      <c r="AW498" s="273"/>
      <c r="AX498" s="125"/>
      <c r="AY498" s="273"/>
      <c r="AZ498" s="285"/>
      <c r="BA498" s="273"/>
      <c r="BB498" s="273"/>
      <c r="BC498" s="273"/>
      <c r="BD498" s="273"/>
      <c r="BE498" s="273"/>
      <c r="BF498" s="125"/>
      <c r="BG498" s="273"/>
      <c r="BH498" s="285"/>
      <c r="BI498" s="273"/>
      <c r="BJ498" s="273"/>
      <c r="BK498" s="273"/>
      <c r="BL498" s="273"/>
      <c r="BM498" s="273"/>
      <c r="BN498" s="125"/>
      <c r="BO498" s="273"/>
      <c r="BP498" s="285"/>
      <c r="BQ498" s="273"/>
      <c r="BR498" s="273"/>
      <c r="BS498" s="273"/>
      <c r="BT498" s="273"/>
      <c r="BU498" s="273"/>
      <c r="BV498" s="125"/>
      <c r="BW498" s="273"/>
      <c r="BX498" s="285"/>
      <c r="BY498" s="273"/>
      <c r="BZ498" s="273"/>
      <c r="CA498" s="273"/>
      <c r="CB498" s="273"/>
      <c r="CC498" s="273"/>
      <c r="CD498" s="125"/>
      <c r="CE498" s="273"/>
      <c r="CF498" s="285"/>
      <c r="CG498" s="273"/>
      <c r="CH498" s="273"/>
      <c r="CI498" s="273"/>
      <c r="CJ498" s="273"/>
      <c r="CK498" s="273"/>
      <c r="CL498" s="125"/>
      <c r="CM498" s="273"/>
      <c r="CN498" s="285"/>
      <c r="CO498" s="273"/>
      <c r="CP498" s="273"/>
      <c r="CQ498" s="273"/>
      <c r="CR498" s="273"/>
      <c r="CS498" s="273"/>
      <c r="CT498" s="125"/>
      <c r="CU498" s="273"/>
      <c r="CV498" s="285"/>
      <c r="CW498" s="273"/>
      <c r="CX498" s="273"/>
      <c r="CY498" s="273"/>
      <c r="CZ498" s="273"/>
      <c r="DA498" s="273"/>
      <c r="DB498" s="125"/>
      <c r="DC498" s="273"/>
      <c r="DD498" s="285"/>
      <c r="DE498" s="273"/>
      <c r="DF498" s="273"/>
      <c r="DG498" s="273"/>
      <c r="DH498" s="273"/>
      <c r="DI498" s="273"/>
      <c r="DJ498" s="125"/>
      <c r="DK498" s="273"/>
      <c r="DL498" s="285"/>
      <c r="DM498" s="273"/>
      <c r="DN498" s="273"/>
      <c r="DO498" s="273"/>
      <c r="DP498" s="273"/>
      <c r="DQ498" s="273"/>
      <c r="DR498" s="125"/>
      <c r="DS498" s="273"/>
      <c r="DT498" s="285"/>
      <c r="DU498" s="273"/>
      <c r="DV498" s="273"/>
      <c r="DW498" s="273"/>
      <c r="DX498" s="273"/>
      <c r="DY498" s="273"/>
      <c r="DZ498" s="125"/>
      <c r="EA498" s="273"/>
      <c r="EB498" s="273"/>
      <c r="EC498" s="273"/>
      <c r="ED498" s="273"/>
      <c r="EE498" s="273"/>
      <c r="EF498" s="273"/>
      <c r="EG498" s="273"/>
      <c r="EH498" s="273"/>
      <c r="EI498" s="273"/>
      <c r="EJ498" s="273"/>
      <c r="EK498" s="273"/>
      <c r="EL498" s="273"/>
      <c r="EM498" s="273"/>
      <c r="EN498" s="273"/>
      <c r="EO498" s="273"/>
      <c r="EP498" s="273"/>
      <c r="EQ498" s="273"/>
      <c r="ER498" s="273"/>
      <c r="ES498" s="273"/>
      <c r="ET498" s="273"/>
      <c r="EU498" s="273"/>
      <c r="EV498" s="273"/>
      <c r="EW498" s="273"/>
      <c r="EX498" s="273"/>
      <c r="EY498" s="273"/>
      <c r="EZ498" s="273"/>
    </row>
    <row r="499" spans="1:156" ht="18.75">
      <c r="D499" s="75"/>
      <c r="Q499"/>
      <c r="R499" s="30"/>
      <c r="T499" s="75"/>
      <c r="Z499" s="264"/>
      <c r="AB499" s="75"/>
      <c r="AH499" s="125"/>
      <c r="AJ499" s="75"/>
      <c r="AP499" s="125"/>
      <c r="AR499" s="75"/>
      <c r="AX499" s="125"/>
      <c r="AZ499" s="75"/>
      <c r="BF499" s="125"/>
      <c r="BH499" s="75"/>
      <c r="BN499" s="125"/>
      <c r="BP499" s="75"/>
      <c r="BV499" s="125"/>
      <c r="BX499" s="75"/>
      <c r="CD499" s="125"/>
      <c r="CF499" s="75"/>
      <c r="CL499" s="125"/>
      <c r="CN499" s="75"/>
      <c r="CT499" s="125"/>
      <c r="CV499" s="75"/>
      <c r="DB499" s="125"/>
      <c r="DD499" s="75"/>
      <c r="DJ499" s="125"/>
      <c r="DL499" s="75"/>
      <c r="DR499" s="125"/>
      <c r="DT499" s="75"/>
      <c r="DZ499" s="125"/>
    </row>
    <row r="500" spans="1:156" ht="18.75">
      <c r="A500" s="273"/>
      <c r="B500" s="273"/>
      <c r="C500" s="273"/>
      <c r="D500" s="285"/>
      <c r="E500" s="273"/>
      <c r="F500" s="273"/>
      <c r="G500" s="273"/>
      <c r="H500" s="273"/>
      <c r="I500" s="273"/>
      <c r="J500" s="273"/>
      <c r="K500" s="273"/>
      <c r="L500" s="273"/>
      <c r="M500" s="273"/>
      <c r="N500" s="273"/>
      <c r="O500" s="273"/>
      <c r="P500" s="273"/>
      <c r="Q500" s="273"/>
      <c r="R500" s="286"/>
      <c r="S500" s="273"/>
      <c r="T500" s="285"/>
      <c r="U500" s="273"/>
      <c r="V500" s="273"/>
      <c r="W500" s="273"/>
      <c r="X500" s="273"/>
      <c r="Y500" s="273"/>
      <c r="Z500" s="264"/>
      <c r="AA500" s="273"/>
      <c r="AB500" s="285"/>
      <c r="AC500" s="273"/>
      <c r="AD500" s="273"/>
      <c r="AE500" s="273"/>
      <c r="AF500" s="273"/>
      <c r="AG500" s="273"/>
      <c r="AH500" s="125"/>
      <c r="AI500" s="273"/>
      <c r="AJ500" s="285"/>
      <c r="AK500" s="273"/>
      <c r="AL500" s="273"/>
      <c r="AM500" s="273"/>
      <c r="AN500" s="273"/>
      <c r="AO500" s="273"/>
      <c r="AP500" s="125"/>
      <c r="AQ500" s="273"/>
      <c r="AR500" s="285"/>
      <c r="AS500" s="273"/>
      <c r="AT500" s="273"/>
      <c r="AU500" s="273"/>
      <c r="AV500" s="273"/>
      <c r="AW500" s="273"/>
      <c r="AX500" s="125"/>
      <c r="AY500" s="273"/>
      <c r="AZ500" s="285"/>
      <c r="BA500" s="273"/>
      <c r="BB500" s="273"/>
      <c r="BC500" s="273"/>
      <c r="BD500" s="273"/>
      <c r="BE500" s="273"/>
      <c r="BF500" s="125"/>
      <c r="BG500" s="273"/>
      <c r="BH500" s="285"/>
      <c r="BI500" s="273"/>
      <c r="BJ500" s="273"/>
      <c r="BK500" s="273"/>
      <c r="BL500" s="273"/>
      <c r="BM500" s="273"/>
      <c r="BN500" s="125"/>
      <c r="BO500" s="273"/>
      <c r="BP500" s="285"/>
      <c r="BQ500" s="273"/>
      <c r="BR500" s="273"/>
      <c r="BS500" s="273"/>
      <c r="BT500" s="273"/>
      <c r="BU500" s="273"/>
      <c r="BV500" s="125"/>
      <c r="BW500" s="273"/>
      <c r="BX500" s="285"/>
      <c r="BY500" s="273"/>
      <c r="BZ500" s="273"/>
      <c r="CA500" s="273"/>
      <c r="CB500" s="273"/>
      <c r="CC500" s="273"/>
      <c r="CD500" s="125"/>
      <c r="CE500" s="273"/>
      <c r="CF500" s="285"/>
      <c r="CG500" s="273"/>
      <c r="CH500" s="273"/>
      <c r="CI500" s="273"/>
      <c r="CJ500" s="273"/>
      <c r="CK500" s="273"/>
      <c r="CL500" s="125"/>
      <c r="CM500" s="273"/>
      <c r="CN500" s="285"/>
      <c r="CO500" s="273"/>
      <c r="CP500" s="273"/>
      <c r="CQ500" s="273"/>
      <c r="CR500" s="273"/>
      <c r="CS500" s="273"/>
      <c r="CT500" s="125"/>
      <c r="CU500" s="273"/>
      <c r="CV500" s="285"/>
      <c r="CW500" s="273"/>
      <c r="CX500" s="273"/>
      <c r="CY500" s="273"/>
      <c r="CZ500" s="273"/>
      <c r="DA500" s="273"/>
      <c r="DB500" s="125"/>
      <c r="DC500" s="273"/>
      <c r="DD500" s="285"/>
      <c r="DE500" s="273"/>
      <c r="DF500" s="273"/>
      <c r="DG500" s="273"/>
      <c r="DH500" s="273"/>
      <c r="DI500" s="273"/>
      <c r="DJ500" s="125"/>
      <c r="DK500" s="273"/>
      <c r="DL500" s="285"/>
      <c r="DM500" s="273"/>
      <c r="DN500" s="273"/>
      <c r="DO500" s="273"/>
      <c r="DP500" s="273"/>
      <c r="DQ500" s="273"/>
      <c r="DR500" s="125"/>
      <c r="DS500" s="273"/>
      <c r="DT500" s="285"/>
      <c r="DU500" s="273"/>
      <c r="DV500" s="273"/>
      <c r="DW500" s="273"/>
      <c r="DX500" s="273"/>
      <c r="DY500" s="273"/>
      <c r="DZ500" s="125"/>
      <c r="EA500" s="273"/>
      <c r="EB500" s="273"/>
      <c r="EC500" s="273"/>
      <c r="ED500" s="273"/>
      <c r="EE500" s="273"/>
      <c r="EF500" s="273"/>
      <c r="EG500" s="273"/>
      <c r="EH500" s="273"/>
      <c r="EI500" s="273"/>
      <c r="EJ500" s="273"/>
      <c r="EK500" s="273"/>
      <c r="EL500" s="273"/>
      <c r="EM500" s="273"/>
      <c r="EN500" s="273"/>
      <c r="EO500" s="273"/>
      <c r="EP500" s="273"/>
      <c r="EQ500" s="273"/>
      <c r="ER500" s="273"/>
      <c r="ES500" s="273"/>
      <c r="ET500" s="273"/>
      <c r="EU500" s="273"/>
      <c r="EV500" s="273"/>
      <c r="EW500" s="273"/>
      <c r="EX500" s="273"/>
      <c r="EY500" s="273"/>
      <c r="EZ500" s="273"/>
    </row>
    <row r="501" spans="1:156" ht="18.75">
      <c r="D501" s="75"/>
      <c r="Q501"/>
      <c r="R501" s="30"/>
      <c r="T501" s="75"/>
      <c r="Z501" s="264"/>
      <c r="AB501" s="75"/>
      <c r="AH501" s="125"/>
      <c r="AJ501" s="75"/>
      <c r="AP501" s="125"/>
      <c r="AR501" s="75"/>
      <c r="AX501" s="125"/>
      <c r="AZ501" s="75"/>
      <c r="BF501" s="125"/>
      <c r="BH501" s="75"/>
      <c r="BN501" s="125"/>
      <c r="BP501" s="75"/>
      <c r="BV501" s="125"/>
      <c r="BX501" s="75"/>
      <c r="CD501" s="125"/>
      <c r="CF501" s="75"/>
      <c r="CL501" s="125"/>
      <c r="CN501" s="75"/>
      <c r="CT501" s="125"/>
      <c r="CV501" s="75"/>
      <c r="DB501" s="125"/>
      <c r="DD501" s="75"/>
      <c r="DJ501" s="125"/>
      <c r="DL501" s="75"/>
      <c r="DR501" s="125"/>
      <c r="DT501" s="75"/>
      <c r="DZ501" s="125"/>
    </row>
    <row r="502" spans="1:156" ht="18.75">
      <c r="A502" s="273"/>
      <c r="B502" s="273"/>
      <c r="C502" s="273"/>
      <c r="D502" s="285"/>
      <c r="E502" s="273"/>
      <c r="F502" s="273"/>
      <c r="G502" s="273"/>
      <c r="H502" s="273"/>
      <c r="I502" s="273"/>
      <c r="J502" s="273"/>
      <c r="K502" s="273"/>
      <c r="L502" s="273"/>
      <c r="M502" s="273"/>
      <c r="N502" s="273"/>
      <c r="O502" s="273"/>
      <c r="P502" s="273"/>
      <c r="Q502" s="273"/>
      <c r="R502" s="286"/>
      <c r="S502" s="273"/>
      <c r="T502" s="285"/>
      <c r="U502" s="273"/>
      <c r="V502" s="273"/>
      <c r="W502" s="273"/>
      <c r="X502" s="273"/>
      <c r="Y502" s="273"/>
      <c r="Z502" s="264"/>
      <c r="AA502" s="273"/>
      <c r="AB502" s="285"/>
      <c r="AC502" s="273"/>
      <c r="AD502" s="273"/>
      <c r="AE502" s="273"/>
      <c r="AF502" s="273"/>
      <c r="AG502" s="273"/>
      <c r="AH502" s="125"/>
      <c r="AI502" s="273"/>
      <c r="AJ502" s="285"/>
      <c r="AK502" s="273"/>
      <c r="AL502" s="273"/>
      <c r="AM502" s="273"/>
      <c r="AN502" s="273"/>
      <c r="AO502" s="273"/>
      <c r="AP502" s="125"/>
      <c r="AQ502" s="273"/>
      <c r="AR502" s="285"/>
      <c r="AS502" s="273"/>
      <c r="AT502" s="273"/>
      <c r="AU502" s="273"/>
      <c r="AV502" s="273"/>
      <c r="AW502" s="273"/>
      <c r="AX502" s="125"/>
      <c r="AY502" s="273"/>
      <c r="AZ502" s="285"/>
      <c r="BA502" s="273"/>
      <c r="BB502" s="273"/>
      <c r="BC502" s="273"/>
      <c r="BD502" s="273"/>
      <c r="BE502" s="273"/>
      <c r="BF502" s="125"/>
      <c r="BG502" s="273"/>
      <c r="BH502" s="285"/>
      <c r="BI502" s="273"/>
      <c r="BJ502" s="273"/>
      <c r="BK502" s="273"/>
      <c r="BL502" s="273"/>
      <c r="BM502" s="273"/>
      <c r="BN502" s="125"/>
      <c r="BO502" s="273"/>
      <c r="BP502" s="285"/>
      <c r="BQ502" s="273"/>
      <c r="BR502" s="273"/>
      <c r="BS502" s="273"/>
      <c r="BT502" s="273"/>
      <c r="BU502" s="273"/>
      <c r="BV502" s="125"/>
      <c r="BW502" s="273"/>
      <c r="BX502" s="285"/>
      <c r="BY502" s="273"/>
      <c r="BZ502" s="273"/>
      <c r="CA502" s="273"/>
      <c r="CB502" s="273"/>
      <c r="CC502" s="273"/>
      <c r="CD502" s="125"/>
      <c r="CE502" s="273"/>
      <c r="CF502" s="285"/>
      <c r="CG502" s="273"/>
      <c r="CH502" s="273"/>
      <c r="CI502" s="273"/>
      <c r="CJ502" s="273"/>
      <c r="CK502" s="273"/>
      <c r="CL502" s="125"/>
      <c r="CM502" s="273"/>
      <c r="CN502" s="285"/>
      <c r="CO502" s="273"/>
      <c r="CP502" s="273"/>
      <c r="CQ502" s="273"/>
      <c r="CR502" s="273"/>
      <c r="CS502" s="273"/>
      <c r="CT502" s="125"/>
      <c r="CU502" s="273"/>
      <c r="CV502" s="285"/>
      <c r="CW502" s="273"/>
      <c r="CX502" s="273"/>
      <c r="CY502" s="273"/>
      <c r="CZ502" s="273"/>
      <c r="DA502" s="273"/>
      <c r="DB502" s="125"/>
      <c r="DC502" s="273"/>
      <c r="DD502" s="285"/>
      <c r="DE502" s="273"/>
      <c r="DF502" s="273"/>
      <c r="DG502" s="273"/>
      <c r="DH502" s="273"/>
      <c r="DI502" s="273"/>
      <c r="DJ502" s="125"/>
      <c r="DK502" s="273"/>
      <c r="DL502" s="285"/>
      <c r="DM502" s="273"/>
      <c r="DN502" s="273"/>
      <c r="DO502" s="273"/>
      <c r="DP502" s="273"/>
      <c r="DQ502" s="273"/>
      <c r="DR502" s="125"/>
      <c r="DS502" s="273"/>
      <c r="DT502" s="285"/>
      <c r="DU502" s="273"/>
      <c r="DV502" s="273"/>
      <c r="DW502" s="273"/>
      <c r="DX502" s="273"/>
      <c r="DY502" s="273"/>
      <c r="DZ502" s="125"/>
      <c r="EA502" s="273"/>
      <c r="EB502" s="273"/>
      <c r="EC502" s="273"/>
      <c r="ED502" s="273"/>
      <c r="EE502" s="273"/>
      <c r="EF502" s="273"/>
      <c r="EG502" s="273"/>
      <c r="EH502" s="273"/>
      <c r="EI502" s="273"/>
      <c r="EJ502" s="273"/>
      <c r="EK502" s="273"/>
      <c r="EL502" s="273"/>
      <c r="EM502" s="273"/>
      <c r="EN502" s="273"/>
      <c r="EO502" s="273"/>
      <c r="EP502" s="273"/>
      <c r="EQ502" s="273"/>
      <c r="ER502" s="273"/>
      <c r="ES502" s="273"/>
      <c r="ET502" s="273"/>
      <c r="EU502" s="273"/>
      <c r="EV502" s="273"/>
      <c r="EW502" s="273"/>
      <c r="EX502" s="273"/>
      <c r="EY502" s="273"/>
      <c r="EZ502" s="273"/>
    </row>
    <row r="503" spans="1:156" ht="18.75">
      <c r="D503" s="75"/>
      <c r="Q503"/>
      <c r="R503" s="30"/>
      <c r="T503" s="75"/>
      <c r="Z503" s="264"/>
      <c r="AB503" s="75"/>
      <c r="AH503" s="125"/>
      <c r="AJ503" s="75"/>
      <c r="AP503" s="125"/>
      <c r="AR503" s="75"/>
      <c r="AX503" s="125"/>
      <c r="AZ503" s="75"/>
      <c r="BF503" s="125"/>
      <c r="BH503" s="75"/>
      <c r="BN503" s="125"/>
      <c r="BP503" s="75"/>
      <c r="BV503" s="125"/>
      <c r="BX503" s="75"/>
      <c r="CD503" s="125"/>
      <c r="CF503" s="75"/>
      <c r="CL503" s="125"/>
      <c r="CN503" s="75"/>
      <c r="CT503" s="125"/>
      <c r="CV503" s="75"/>
      <c r="DB503" s="125"/>
      <c r="DD503" s="75"/>
      <c r="DJ503" s="125"/>
      <c r="DL503" s="75"/>
      <c r="DR503" s="125"/>
      <c r="DT503" s="75"/>
      <c r="DZ503" s="125"/>
    </row>
    <row r="504" spans="1:156" ht="18.75">
      <c r="A504" s="273"/>
      <c r="B504" s="273"/>
      <c r="C504" s="273"/>
      <c r="D504" s="285"/>
      <c r="E504" s="273"/>
      <c r="F504" s="273"/>
      <c r="G504" s="273"/>
      <c r="H504" s="273"/>
      <c r="I504" s="273"/>
      <c r="J504" s="273"/>
      <c r="K504" s="273"/>
      <c r="L504" s="273"/>
      <c r="M504" s="273"/>
      <c r="N504" s="273"/>
      <c r="O504" s="273"/>
      <c r="P504" s="273"/>
      <c r="Q504" s="273"/>
      <c r="R504" s="286"/>
      <c r="S504" s="273"/>
      <c r="T504" s="285"/>
      <c r="U504" s="273"/>
      <c r="V504" s="273"/>
      <c r="W504" s="273"/>
      <c r="X504" s="273"/>
      <c r="Y504" s="273"/>
      <c r="Z504" s="264"/>
      <c r="AA504" s="273"/>
      <c r="AB504" s="285"/>
      <c r="AC504" s="273"/>
      <c r="AD504" s="273"/>
      <c r="AE504" s="273"/>
      <c r="AF504" s="273"/>
      <c r="AG504" s="273"/>
      <c r="AH504" s="125"/>
      <c r="AI504" s="273"/>
      <c r="AJ504" s="285"/>
      <c r="AK504" s="273"/>
      <c r="AL504" s="273"/>
      <c r="AM504" s="273"/>
      <c r="AN504" s="273"/>
      <c r="AO504" s="273"/>
      <c r="AP504" s="125"/>
      <c r="AQ504" s="273"/>
      <c r="AR504" s="285"/>
      <c r="AS504" s="273"/>
      <c r="AT504" s="273"/>
      <c r="AU504" s="273"/>
      <c r="AV504" s="273"/>
      <c r="AW504" s="273"/>
      <c r="AX504" s="125"/>
      <c r="AY504" s="273"/>
      <c r="AZ504" s="285"/>
      <c r="BA504" s="273"/>
      <c r="BB504" s="273"/>
      <c r="BC504" s="273"/>
      <c r="BD504" s="273"/>
      <c r="BE504" s="273"/>
      <c r="BF504" s="125"/>
      <c r="BG504" s="273"/>
      <c r="BH504" s="285"/>
      <c r="BI504" s="273"/>
      <c r="BJ504" s="273"/>
      <c r="BK504" s="273"/>
      <c r="BL504" s="273"/>
      <c r="BM504" s="273"/>
      <c r="BN504" s="125"/>
      <c r="BO504" s="273"/>
      <c r="BP504" s="285"/>
      <c r="BQ504" s="273"/>
      <c r="BR504" s="273"/>
      <c r="BS504" s="273"/>
      <c r="BT504" s="273"/>
      <c r="BU504" s="273"/>
      <c r="BV504" s="125"/>
      <c r="BW504" s="273"/>
      <c r="BX504" s="285"/>
      <c r="BY504" s="273"/>
      <c r="BZ504" s="273"/>
      <c r="CA504" s="273"/>
      <c r="CB504" s="273"/>
      <c r="CC504" s="273"/>
      <c r="CD504" s="125"/>
      <c r="CE504" s="273"/>
      <c r="CF504" s="285"/>
      <c r="CG504" s="273"/>
      <c r="CH504" s="273"/>
      <c r="CI504" s="273"/>
      <c r="CJ504" s="273"/>
      <c r="CK504" s="273"/>
      <c r="CL504" s="125"/>
      <c r="CM504" s="273"/>
      <c r="CN504" s="285"/>
      <c r="CO504" s="273"/>
      <c r="CP504" s="273"/>
      <c r="CQ504" s="273"/>
      <c r="CR504" s="273"/>
      <c r="CS504" s="273"/>
      <c r="CT504" s="125"/>
      <c r="CU504" s="273"/>
      <c r="CV504" s="285"/>
      <c r="CW504" s="273"/>
      <c r="CX504" s="273"/>
      <c r="CY504" s="273"/>
      <c r="CZ504" s="273"/>
      <c r="DA504" s="273"/>
      <c r="DB504" s="125"/>
      <c r="DC504" s="273"/>
      <c r="DD504" s="285"/>
      <c r="DE504" s="273"/>
      <c r="DF504" s="273"/>
      <c r="DG504" s="273"/>
      <c r="DH504" s="273"/>
      <c r="DI504" s="273"/>
      <c r="DJ504" s="125"/>
      <c r="DK504" s="273"/>
      <c r="DL504" s="285"/>
      <c r="DM504" s="273"/>
      <c r="DN504" s="273"/>
      <c r="DO504" s="273"/>
      <c r="DP504" s="273"/>
      <c r="DQ504" s="273"/>
      <c r="DR504" s="125"/>
      <c r="DS504" s="273"/>
      <c r="DT504" s="285"/>
      <c r="DU504" s="273"/>
      <c r="DV504" s="273"/>
      <c r="DW504" s="273"/>
      <c r="DX504" s="273"/>
      <c r="DY504" s="273"/>
      <c r="DZ504" s="125"/>
      <c r="EA504" s="273"/>
      <c r="EB504" s="273"/>
      <c r="EC504" s="273"/>
      <c r="ED504" s="273"/>
      <c r="EE504" s="273"/>
      <c r="EF504" s="273"/>
      <c r="EG504" s="273"/>
      <c r="EH504" s="273"/>
      <c r="EI504" s="273"/>
      <c r="EJ504" s="273"/>
      <c r="EK504" s="273"/>
      <c r="EL504" s="273"/>
      <c r="EM504" s="273"/>
      <c r="EN504" s="273"/>
      <c r="EO504" s="273"/>
      <c r="EP504" s="273"/>
      <c r="EQ504" s="273"/>
      <c r="ER504" s="273"/>
      <c r="ES504" s="273"/>
      <c r="ET504" s="273"/>
      <c r="EU504" s="273"/>
      <c r="EV504" s="273"/>
      <c r="EW504" s="273"/>
      <c r="EX504" s="273"/>
      <c r="EY504" s="273"/>
      <c r="EZ504" s="273"/>
    </row>
    <row r="505" spans="1:156" ht="18.75">
      <c r="D505" s="75"/>
      <c r="Q505"/>
      <c r="R505" s="30"/>
      <c r="T505" s="75"/>
      <c r="Z505" s="264"/>
      <c r="AB505" s="75"/>
      <c r="AH505" s="125"/>
      <c r="AJ505" s="75"/>
      <c r="AP505" s="125"/>
      <c r="AR505" s="75"/>
      <c r="AX505" s="125"/>
      <c r="AZ505" s="75"/>
      <c r="BF505" s="125"/>
      <c r="BH505" s="75"/>
      <c r="BN505" s="125"/>
      <c r="BP505" s="75"/>
      <c r="BV505" s="125"/>
      <c r="BX505" s="75"/>
      <c r="CD505" s="125"/>
      <c r="CF505" s="75"/>
      <c r="CL505" s="125"/>
      <c r="CN505" s="75"/>
      <c r="CT505" s="125"/>
      <c r="CV505" s="75"/>
      <c r="DB505" s="125"/>
      <c r="DD505" s="75"/>
      <c r="DJ505" s="125"/>
      <c r="DL505" s="75"/>
      <c r="DR505" s="125"/>
      <c r="DT505" s="75"/>
      <c r="DZ505" s="125"/>
    </row>
    <row r="506" spans="1:156" ht="18.75">
      <c r="A506" s="273"/>
      <c r="B506" s="273"/>
      <c r="C506" s="273"/>
      <c r="D506" s="285"/>
      <c r="E506" s="273"/>
      <c r="F506" s="273"/>
      <c r="G506" s="273"/>
      <c r="H506" s="273"/>
      <c r="I506" s="273"/>
      <c r="J506" s="273"/>
      <c r="K506" s="273"/>
      <c r="L506" s="273"/>
      <c r="M506" s="273"/>
      <c r="N506" s="273"/>
      <c r="O506" s="273"/>
      <c r="P506" s="273"/>
      <c r="Q506" s="273"/>
      <c r="R506" s="286"/>
      <c r="S506" s="273"/>
      <c r="T506" s="285"/>
      <c r="U506" s="273"/>
      <c r="V506" s="273"/>
      <c r="W506" s="273"/>
      <c r="X506" s="273"/>
      <c r="Y506" s="273"/>
      <c r="Z506" s="264"/>
      <c r="AA506" s="273"/>
      <c r="AB506" s="285"/>
      <c r="AC506" s="273"/>
      <c r="AD506" s="273"/>
      <c r="AE506" s="273"/>
      <c r="AF506" s="273"/>
      <c r="AG506" s="273"/>
      <c r="AH506" s="125"/>
      <c r="AI506" s="273"/>
      <c r="AJ506" s="285"/>
      <c r="AK506" s="273"/>
      <c r="AL506" s="273"/>
      <c r="AM506" s="273"/>
      <c r="AN506" s="273"/>
      <c r="AO506" s="273"/>
      <c r="AP506" s="125"/>
      <c r="AQ506" s="273"/>
      <c r="AR506" s="285"/>
      <c r="AS506" s="273"/>
      <c r="AT506" s="273"/>
      <c r="AU506" s="273"/>
      <c r="AV506" s="273"/>
      <c r="AW506" s="273"/>
      <c r="AX506" s="125"/>
      <c r="AY506" s="273"/>
      <c r="AZ506" s="285"/>
      <c r="BA506" s="273"/>
      <c r="BB506" s="273"/>
      <c r="BC506" s="273"/>
      <c r="BD506" s="273"/>
      <c r="BE506" s="273"/>
      <c r="BF506" s="125"/>
      <c r="BG506" s="273"/>
      <c r="BH506" s="285"/>
      <c r="BI506" s="273"/>
      <c r="BJ506" s="273"/>
      <c r="BK506" s="273"/>
      <c r="BL506" s="273"/>
      <c r="BM506" s="273"/>
      <c r="BN506" s="125"/>
      <c r="BO506" s="273"/>
      <c r="BP506" s="285"/>
      <c r="BQ506" s="273"/>
      <c r="BR506" s="273"/>
      <c r="BS506" s="273"/>
      <c r="BT506" s="273"/>
      <c r="BU506" s="273"/>
      <c r="BV506" s="125"/>
      <c r="BW506" s="273"/>
      <c r="BX506" s="285"/>
      <c r="BY506" s="273"/>
      <c r="BZ506" s="273"/>
      <c r="CA506" s="273"/>
      <c r="CB506" s="273"/>
      <c r="CC506" s="273"/>
      <c r="CD506" s="125"/>
      <c r="CE506" s="273"/>
      <c r="CF506" s="285"/>
      <c r="CG506" s="273"/>
      <c r="CH506" s="273"/>
      <c r="CI506" s="273"/>
      <c r="CJ506" s="273"/>
      <c r="CK506" s="273"/>
      <c r="CL506" s="125"/>
      <c r="CM506" s="273"/>
      <c r="CN506" s="285"/>
      <c r="CO506" s="273"/>
      <c r="CP506" s="273"/>
      <c r="CQ506" s="273"/>
      <c r="CR506" s="273"/>
      <c r="CS506" s="273"/>
      <c r="CT506" s="125"/>
      <c r="CU506" s="273"/>
      <c r="CV506" s="285"/>
      <c r="CW506" s="273"/>
      <c r="CX506" s="273"/>
      <c r="CY506" s="273"/>
      <c r="CZ506" s="273"/>
      <c r="DA506" s="273"/>
      <c r="DB506" s="125"/>
      <c r="DC506" s="273"/>
      <c r="DD506" s="285"/>
      <c r="DE506" s="273"/>
      <c r="DF506" s="273"/>
      <c r="DG506" s="273"/>
      <c r="DH506" s="273"/>
      <c r="DI506" s="273"/>
      <c r="DJ506" s="125"/>
      <c r="DK506" s="273"/>
      <c r="DL506" s="285"/>
      <c r="DM506" s="273"/>
      <c r="DN506" s="273"/>
      <c r="DO506" s="273"/>
      <c r="DP506" s="273"/>
      <c r="DQ506" s="273"/>
      <c r="DR506" s="125"/>
      <c r="DS506" s="273"/>
      <c r="DT506" s="285"/>
      <c r="DU506" s="273"/>
      <c r="DV506" s="273"/>
      <c r="DW506" s="273"/>
      <c r="DX506" s="273"/>
      <c r="DY506" s="273"/>
      <c r="DZ506" s="125"/>
      <c r="EA506" s="273"/>
      <c r="EB506" s="273"/>
      <c r="EC506" s="273"/>
      <c r="ED506" s="273"/>
      <c r="EE506" s="273"/>
      <c r="EF506" s="273"/>
      <c r="EG506" s="273"/>
      <c r="EH506" s="273"/>
      <c r="EI506" s="273"/>
      <c r="EJ506" s="273"/>
      <c r="EK506" s="273"/>
      <c r="EL506" s="273"/>
      <c r="EM506" s="273"/>
      <c r="EN506" s="273"/>
      <c r="EO506" s="273"/>
      <c r="EP506" s="273"/>
      <c r="EQ506" s="273"/>
      <c r="ER506" s="273"/>
      <c r="ES506" s="273"/>
      <c r="ET506" s="273"/>
      <c r="EU506" s="273"/>
      <c r="EV506" s="273"/>
      <c r="EW506" s="273"/>
      <c r="EX506" s="273"/>
      <c r="EY506" s="273"/>
      <c r="EZ506" s="273"/>
    </row>
    <row r="507" spans="1:156" ht="18.75">
      <c r="D507" s="75"/>
      <c r="Q507"/>
      <c r="R507" s="30"/>
      <c r="T507" s="75"/>
      <c r="Z507" s="264"/>
      <c r="AB507" s="75"/>
      <c r="AH507" s="125"/>
      <c r="AJ507" s="75"/>
      <c r="AP507" s="125"/>
      <c r="AR507" s="75"/>
      <c r="AX507" s="125"/>
      <c r="AZ507" s="75"/>
      <c r="BF507" s="125"/>
      <c r="BH507" s="75"/>
      <c r="BN507" s="125"/>
      <c r="BP507" s="75"/>
      <c r="BV507" s="125"/>
      <c r="BX507" s="75"/>
      <c r="CD507" s="125"/>
      <c r="CF507" s="75"/>
      <c r="CL507" s="125"/>
      <c r="CN507" s="75"/>
      <c r="CT507" s="125"/>
      <c r="CV507" s="75"/>
      <c r="DB507" s="125"/>
      <c r="DD507" s="75"/>
      <c r="DJ507" s="125"/>
      <c r="DL507" s="75"/>
      <c r="DR507" s="125"/>
      <c r="DT507" s="75"/>
      <c r="DZ507" s="125"/>
    </row>
    <row r="508" spans="1:156" ht="18.75">
      <c r="A508" s="273"/>
      <c r="B508" s="273"/>
      <c r="C508" s="273"/>
      <c r="D508" s="285"/>
      <c r="E508" s="273"/>
      <c r="F508" s="273"/>
      <c r="G508" s="273"/>
      <c r="H508" s="273"/>
      <c r="I508" s="273"/>
      <c r="J508" s="273"/>
      <c r="K508" s="273"/>
      <c r="L508" s="273"/>
      <c r="M508" s="273"/>
      <c r="N508" s="273"/>
      <c r="O508" s="273"/>
      <c r="P508" s="273"/>
      <c r="Q508" s="273"/>
      <c r="R508" s="286"/>
      <c r="S508" s="273"/>
      <c r="T508" s="285"/>
      <c r="U508" s="273"/>
      <c r="V508" s="273"/>
      <c r="W508" s="273"/>
      <c r="X508" s="273"/>
      <c r="Y508" s="273"/>
      <c r="Z508" s="264"/>
      <c r="AA508" s="273"/>
      <c r="AB508" s="285"/>
      <c r="AC508" s="273"/>
      <c r="AD508" s="273"/>
      <c r="AE508" s="273"/>
      <c r="AF508" s="273"/>
      <c r="AG508" s="273"/>
      <c r="AH508" s="125"/>
      <c r="AI508" s="273"/>
      <c r="AJ508" s="285"/>
      <c r="AK508" s="273"/>
      <c r="AL508" s="273"/>
      <c r="AM508" s="273"/>
      <c r="AN508" s="273"/>
      <c r="AO508" s="273"/>
      <c r="AP508" s="125"/>
      <c r="AQ508" s="273"/>
      <c r="AR508" s="285"/>
      <c r="AS508" s="273"/>
      <c r="AT508" s="273"/>
      <c r="AU508" s="273"/>
      <c r="AV508" s="273"/>
      <c r="AW508" s="273"/>
      <c r="AX508" s="125"/>
      <c r="AY508" s="273"/>
      <c r="AZ508" s="285"/>
      <c r="BA508" s="273"/>
      <c r="BB508" s="273"/>
      <c r="BC508" s="273"/>
      <c r="BD508" s="273"/>
      <c r="BE508" s="273"/>
      <c r="BF508" s="125"/>
      <c r="BG508" s="273"/>
      <c r="BH508" s="285"/>
      <c r="BI508" s="273"/>
      <c r="BJ508" s="273"/>
      <c r="BK508" s="273"/>
      <c r="BL508" s="273"/>
      <c r="BM508" s="273"/>
      <c r="BN508" s="125"/>
      <c r="BO508" s="273"/>
      <c r="BP508" s="285"/>
      <c r="BQ508" s="273"/>
      <c r="BR508" s="273"/>
      <c r="BS508" s="273"/>
      <c r="BT508" s="273"/>
      <c r="BU508" s="273"/>
      <c r="BV508" s="125"/>
      <c r="BW508" s="273"/>
      <c r="BX508" s="285"/>
      <c r="BY508" s="273"/>
      <c r="BZ508" s="273"/>
      <c r="CA508" s="273"/>
      <c r="CB508" s="273"/>
      <c r="CC508" s="273"/>
      <c r="CD508" s="125"/>
      <c r="CE508" s="273"/>
      <c r="CF508" s="285"/>
      <c r="CG508" s="273"/>
      <c r="CH508" s="273"/>
      <c r="CI508" s="273"/>
      <c r="CJ508" s="273"/>
      <c r="CK508" s="273"/>
      <c r="CL508" s="125"/>
      <c r="CM508" s="273"/>
      <c r="CN508" s="285"/>
      <c r="CO508" s="273"/>
      <c r="CP508" s="273"/>
      <c r="CQ508" s="273"/>
      <c r="CR508" s="273"/>
      <c r="CS508" s="273"/>
      <c r="CT508" s="125"/>
      <c r="CU508" s="273"/>
      <c r="CV508" s="285"/>
      <c r="CW508" s="273"/>
      <c r="CX508" s="273"/>
      <c r="CY508" s="273"/>
      <c r="CZ508" s="273"/>
      <c r="DA508" s="273"/>
      <c r="DB508" s="125"/>
      <c r="DC508" s="273"/>
      <c r="DD508" s="285"/>
      <c r="DE508" s="273"/>
      <c r="DF508" s="273"/>
      <c r="DG508" s="273"/>
      <c r="DH508" s="273"/>
      <c r="DI508" s="273"/>
      <c r="DJ508" s="125"/>
      <c r="DK508" s="273"/>
      <c r="DL508" s="285"/>
      <c r="DM508" s="273"/>
      <c r="DN508" s="273"/>
      <c r="DO508" s="273"/>
      <c r="DP508" s="273"/>
      <c r="DQ508" s="273"/>
      <c r="DR508" s="125"/>
      <c r="DS508" s="273"/>
      <c r="DT508" s="285"/>
      <c r="DU508" s="273"/>
      <c r="DV508" s="273"/>
      <c r="DW508" s="273"/>
      <c r="DX508" s="273"/>
      <c r="DY508" s="273"/>
      <c r="DZ508" s="125"/>
      <c r="EA508" s="273"/>
      <c r="EB508" s="273"/>
      <c r="EC508" s="273"/>
      <c r="ED508" s="273"/>
      <c r="EE508" s="273"/>
      <c r="EF508" s="273"/>
      <c r="EG508" s="273"/>
      <c r="EH508" s="273"/>
      <c r="EI508" s="273"/>
      <c r="EJ508" s="273"/>
      <c r="EK508" s="273"/>
      <c r="EL508" s="273"/>
      <c r="EM508" s="273"/>
      <c r="EN508" s="273"/>
      <c r="EO508" s="273"/>
      <c r="EP508" s="273"/>
      <c r="EQ508" s="273"/>
      <c r="ER508" s="273"/>
      <c r="ES508" s="273"/>
      <c r="ET508" s="273"/>
      <c r="EU508" s="273"/>
      <c r="EV508" s="273"/>
      <c r="EW508" s="273"/>
      <c r="EX508" s="273"/>
      <c r="EY508" s="273"/>
      <c r="EZ508" s="273"/>
    </row>
    <row r="509" spans="1:156" ht="18.75">
      <c r="D509" s="75"/>
      <c r="Q509"/>
      <c r="R509" s="30"/>
      <c r="T509" s="75"/>
      <c r="Z509" s="264"/>
      <c r="AB509" s="75"/>
      <c r="AH509" s="125"/>
      <c r="AJ509" s="75"/>
      <c r="AP509" s="125"/>
      <c r="AR509" s="75"/>
      <c r="AX509" s="125"/>
      <c r="AZ509" s="75"/>
      <c r="BF509" s="125"/>
      <c r="BH509" s="75"/>
      <c r="BN509" s="125"/>
      <c r="BP509" s="75"/>
      <c r="BV509" s="125"/>
      <c r="BX509" s="75"/>
      <c r="CD509" s="125"/>
      <c r="CF509" s="75"/>
      <c r="CL509" s="125"/>
      <c r="CN509" s="75"/>
      <c r="CT509" s="125"/>
      <c r="CV509" s="75"/>
      <c r="DB509" s="125"/>
      <c r="DD509" s="75"/>
      <c r="DJ509" s="125"/>
      <c r="DL509" s="75"/>
      <c r="DR509" s="125"/>
      <c r="DT509" s="75"/>
      <c r="DZ509" s="125"/>
    </row>
    <row r="510" spans="1:156" ht="18.75">
      <c r="A510" s="273"/>
      <c r="B510" s="273"/>
      <c r="C510" s="273"/>
      <c r="D510" s="285"/>
      <c r="E510" s="273"/>
      <c r="F510" s="273"/>
      <c r="G510" s="273"/>
      <c r="H510" s="273"/>
      <c r="I510" s="273"/>
      <c r="J510" s="273"/>
      <c r="K510" s="273"/>
      <c r="L510" s="273"/>
      <c r="M510" s="273"/>
      <c r="N510" s="273"/>
      <c r="O510" s="273"/>
      <c r="P510" s="273"/>
      <c r="Q510" s="273"/>
      <c r="R510" s="286"/>
      <c r="S510" s="273"/>
      <c r="T510" s="285"/>
      <c r="U510" s="273"/>
      <c r="V510" s="273"/>
      <c r="W510" s="273"/>
      <c r="X510" s="273"/>
      <c r="Y510" s="273"/>
      <c r="Z510" s="264"/>
      <c r="AA510" s="273"/>
      <c r="AB510" s="285"/>
      <c r="AC510" s="273"/>
      <c r="AD510" s="273"/>
      <c r="AE510" s="273"/>
      <c r="AF510" s="273"/>
      <c r="AG510" s="273"/>
      <c r="AH510" s="125"/>
      <c r="AI510" s="273"/>
      <c r="AJ510" s="285"/>
      <c r="AK510" s="273"/>
      <c r="AL510" s="273"/>
      <c r="AM510" s="273"/>
      <c r="AN510" s="273"/>
      <c r="AO510" s="273"/>
      <c r="AP510" s="125"/>
      <c r="AQ510" s="273"/>
      <c r="AR510" s="285"/>
      <c r="AS510" s="273"/>
      <c r="AT510" s="273"/>
      <c r="AU510" s="273"/>
      <c r="AV510" s="273"/>
      <c r="AW510" s="273"/>
      <c r="AX510" s="125"/>
      <c r="AY510" s="273"/>
      <c r="AZ510" s="285"/>
      <c r="BA510" s="273"/>
      <c r="BB510" s="273"/>
      <c r="BC510" s="273"/>
      <c r="BD510" s="273"/>
      <c r="BE510" s="273"/>
      <c r="BF510" s="125"/>
      <c r="BG510" s="273"/>
      <c r="BH510" s="285"/>
      <c r="BI510" s="273"/>
      <c r="BJ510" s="273"/>
      <c r="BK510" s="273"/>
      <c r="BL510" s="273"/>
      <c r="BM510" s="273"/>
      <c r="BN510" s="125"/>
      <c r="BO510" s="273"/>
      <c r="BP510" s="285"/>
      <c r="BQ510" s="273"/>
      <c r="BR510" s="273"/>
      <c r="BS510" s="273"/>
      <c r="BT510" s="273"/>
      <c r="BU510" s="273"/>
      <c r="BV510" s="125"/>
      <c r="BW510" s="273"/>
      <c r="BX510" s="285"/>
      <c r="BY510" s="273"/>
      <c r="BZ510" s="273"/>
      <c r="CA510" s="273"/>
      <c r="CB510" s="273"/>
      <c r="CC510" s="273"/>
      <c r="CD510" s="125"/>
      <c r="CE510" s="273"/>
      <c r="CF510" s="285"/>
      <c r="CG510" s="273"/>
      <c r="CH510" s="273"/>
      <c r="CI510" s="273"/>
      <c r="CJ510" s="273"/>
      <c r="CK510" s="273"/>
      <c r="CL510" s="125"/>
      <c r="CM510" s="273"/>
      <c r="CN510" s="285"/>
      <c r="CO510" s="273"/>
      <c r="CP510" s="273"/>
      <c r="CQ510" s="273"/>
      <c r="CR510" s="273"/>
      <c r="CS510" s="273"/>
      <c r="CT510" s="125"/>
      <c r="CU510" s="273"/>
      <c r="CV510" s="285"/>
      <c r="CW510" s="273"/>
      <c r="CX510" s="273"/>
      <c r="CY510" s="273"/>
      <c r="CZ510" s="273"/>
      <c r="DA510" s="273"/>
      <c r="DB510" s="125"/>
      <c r="DC510" s="273"/>
      <c r="DD510" s="285"/>
      <c r="DE510" s="273"/>
      <c r="DF510" s="273"/>
      <c r="DG510" s="273"/>
      <c r="DH510" s="273"/>
      <c r="DI510" s="273"/>
      <c r="DJ510" s="125"/>
      <c r="DK510" s="273"/>
      <c r="DL510" s="285"/>
      <c r="DM510" s="273"/>
      <c r="DN510" s="273"/>
      <c r="DO510" s="273"/>
      <c r="DP510" s="273"/>
      <c r="DQ510" s="273"/>
      <c r="DR510" s="125"/>
      <c r="DS510" s="273"/>
      <c r="DT510" s="285"/>
      <c r="DU510" s="273"/>
      <c r="DV510" s="273"/>
      <c r="DW510" s="273"/>
      <c r="DX510" s="273"/>
      <c r="DY510" s="273"/>
      <c r="DZ510" s="125"/>
      <c r="EA510" s="273"/>
      <c r="EB510" s="273"/>
      <c r="EC510" s="273"/>
      <c r="ED510" s="273"/>
      <c r="EE510" s="273"/>
      <c r="EF510" s="273"/>
      <c r="EG510" s="273"/>
      <c r="EH510" s="273"/>
      <c r="EI510" s="273"/>
      <c r="EJ510" s="273"/>
      <c r="EK510" s="273"/>
      <c r="EL510" s="273"/>
      <c r="EM510" s="273"/>
      <c r="EN510" s="273"/>
      <c r="EO510" s="273"/>
      <c r="EP510" s="273"/>
      <c r="EQ510" s="273"/>
      <c r="ER510" s="273"/>
      <c r="ES510" s="273"/>
      <c r="ET510" s="273"/>
      <c r="EU510" s="273"/>
      <c r="EV510" s="273"/>
      <c r="EW510" s="273"/>
      <c r="EX510" s="273"/>
      <c r="EY510" s="273"/>
      <c r="EZ510" s="273"/>
    </row>
    <row r="511" spans="1:156" ht="18.75">
      <c r="D511" s="75"/>
      <c r="Q511"/>
      <c r="R511" s="30"/>
      <c r="T511" s="75"/>
      <c r="Z511" s="264"/>
      <c r="AB511" s="75"/>
      <c r="AH511" s="125"/>
      <c r="AJ511" s="75"/>
      <c r="AP511" s="125"/>
      <c r="AR511" s="75"/>
      <c r="AX511" s="125"/>
      <c r="AZ511" s="75"/>
      <c r="BF511" s="125"/>
      <c r="BH511" s="75"/>
      <c r="BN511" s="125"/>
      <c r="BP511" s="75"/>
      <c r="BV511" s="125"/>
      <c r="BX511" s="75"/>
      <c r="CD511" s="125"/>
      <c r="CF511" s="75"/>
      <c r="CL511" s="125"/>
      <c r="CN511" s="75"/>
      <c r="CT511" s="125"/>
      <c r="CV511" s="75"/>
      <c r="DB511" s="125"/>
      <c r="DD511" s="75"/>
      <c r="DJ511" s="125"/>
      <c r="DL511" s="75"/>
      <c r="DR511" s="125"/>
      <c r="DT511" s="75"/>
      <c r="DZ511" s="125"/>
    </row>
    <row r="512" spans="1:156" ht="18.75">
      <c r="A512" s="273"/>
      <c r="B512" s="273"/>
      <c r="C512" s="273"/>
      <c r="D512" s="285"/>
      <c r="E512" s="273"/>
      <c r="F512" s="273"/>
      <c r="G512" s="273"/>
      <c r="H512" s="273"/>
      <c r="I512" s="273"/>
      <c r="J512" s="273"/>
      <c r="K512" s="273"/>
      <c r="L512" s="273"/>
      <c r="M512" s="273"/>
      <c r="N512" s="273"/>
      <c r="O512" s="273"/>
      <c r="P512" s="273"/>
      <c r="Q512" s="273"/>
      <c r="R512" s="286"/>
      <c r="S512" s="273"/>
      <c r="T512" s="285"/>
      <c r="U512" s="273"/>
      <c r="V512" s="273"/>
      <c r="W512" s="273"/>
      <c r="X512" s="273"/>
      <c r="Y512" s="273"/>
      <c r="Z512" s="264"/>
      <c r="AA512" s="273"/>
      <c r="AB512" s="285"/>
      <c r="AC512" s="273"/>
      <c r="AD512" s="273"/>
      <c r="AE512" s="273"/>
      <c r="AF512" s="273"/>
      <c r="AG512" s="273"/>
      <c r="AH512" s="125"/>
      <c r="AI512" s="273"/>
      <c r="AJ512" s="285"/>
      <c r="AK512" s="273"/>
      <c r="AL512" s="273"/>
      <c r="AM512" s="273"/>
      <c r="AN512" s="273"/>
      <c r="AO512" s="273"/>
      <c r="AP512" s="125"/>
      <c r="AQ512" s="273"/>
      <c r="AR512" s="285"/>
      <c r="AS512" s="273"/>
      <c r="AT512" s="273"/>
      <c r="AU512" s="273"/>
      <c r="AV512" s="273"/>
      <c r="AW512" s="273"/>
      <c r="AX512" s="125"/>
      <c r="AY512" s="273"/>
      <c r="AZ512" s="285"/>
      <c r="BA512" s="273"/>
      <c r="BB512" s="273"/>
      <c r="BC512" s="273"/>
      <c r="BD512" s="273"/>
      <c r="BE512" s="273"/>
      <c r="BF512" s="125"/>
      <c r="BG512" s="273"/>
      <c r="BH512" s="285"/>
      <c r="BI512" s="273"/>
      <c r="BJ512" s="273"/>
      <c r="BK512" s="273"/>
      <c r="BL512" s="273"/>
      <c r="BM512" s="273"/>
      <c r="BN512" s="125"/>
      <c r="BO512" s="273"/>
      <c r="BP512" s="285"/>
      <c r="BQ512" s="273"/>
      <c r="BR512" s="273"/>
      <c r="BS512" s="273"/>
      <c r="BT512" s="273"/>
      <c r="BU512" s="273"/>
      <c r="BV512" s="125"/>
      <c r="BW512" s="273"/>
      <c r="BX512" s="285"/>
      <c r="BY512" s="273"/>
      <c r="BZ512" s="273"/>
      <c r="CA512" s="273"/>
      <c r="CB512" s="273"/>
      <c r="CC512" s="273"/>
      <c r="CD512" s="125"/>
      <c r="CE512" s="273"/>
      <c r="CF512" s="285"/>
      <c r="CG512" s="273"/>
      <c r="CH512" s="273"/>
      <c r="CI512" s="273"/>
      <c r="CJ512" s="273"/>
      <c r="CK512" s="273"/>
      <c r="CL512" s="125"/>
      <c r="CM512" s="273"/>
      <c r="CN512" s="285"/>
      <c r="CO512" s="273"/>
      <c r="CP512" s="273"/>
      <c r="CQ512" s="273"/>
      <c r="CR512" s="273"/>
      <c r="CS512" s="273"/>
      <c r="CT512" s="125"/>
      <c r="CU512" s="273"/>
      <c r="CV512" s="285"/>
      <c r="CW512" s="273"/>
      <c r="CX512" s="273"/>
      <c r="CY512" s="273"/>
      <c r="CZ512" s="273"/>
      <c r="DA512" s="273"/>
      <c r="DB512" s="125"/>
      <c r="DC512" s="273"/>
      <c r="DD512" s="285"/>
      <c r="DE512" s="273"/>
      <c r="DF512" s="273"/>
      <c r="DG512" s="273"/>
      <c r="DH512" s="273"/>
      <c r="DI512" s="273"/>
      <c r="DJ512" s="125"/>
      <c r="DK512" s="273"/>
      <c r="DL512" s="285"/>
      <c r="DM512" s="273"/>
      <c r="DN512" s="273"/>
      <c r="DO512" s="273"/>
      <c r="DP512" s="273"/>
      <c r="DQ512" s="273"/>
      <c r="DR512" s="125"/>
      <c r="DS512" s="273"/>
      <c r="DT512" s="285"/>
      <c r="DU512" s="273"/>
      <c r="DV512" s="273"/>
      <c r="DW512" s="273"/>
      <c r="DX512" s="273"/>
      <c r="DY512" s="273"/>
      <c r="DZ512" s="125"/>
      <c r="EA512" s="273"/>
      <c r="EB512" s="273"/>
      <c r="EC512" s="273"/>
      <c r="ED512" s="273"/>
      <c r="EE512" s="273"/>
      <c r="EF512" s="273"/>
      <c r="EG512" s="273"/>
      <c r="EH512" s="273"/>
      <c r="EI512" s="273"/>
      <c r="EJ512" s="273"/>
      <c r="EK512" s="273"/>
      <c r="EL512" s="273"/>
      <c r="EM512" s="273"/>
      <c r="EN512" s="273"/>
      <c r="EO512" s="273"/>
      <c r="EP512" s="273"/>
      <c r="EQ512" s="273"/>
      <c r="ER512" s="273"/>
      <c r="ES512" s="273"/>
      <c r="ET512" s="273"/>
      <c r="EU512" s="273"/>
      <c r="EV512" s="273"/>
      <c r="EW512" s="273"/>
      <c r="EX512" s="273"/>
      <c r="EY512" s="273"/>
      <c r="EZ512" s="273"/>
    </row>
    <row r="513" spans="1:156" ht="18.75">
      <c r="D513" s="75"/>
      <c r="Q513"/>
      <c r="R513" s="30"/>
      <c r="T513" s="75"/>
      <c r="Z513" s="264"/>
      <c r="AB513" s="75"/>
      <c r="AH513" s="125"/>
      <c r="AJ513" s="75"/>
      <c r="AP513" s="125"/>
      <c r="AR513" s="75"/>
      <c r="AX513" s="125"/>
      <c r="AZ513" s="75"/>
      <c r="BF513" s="125"/>
      <c r="BH513" s="75"/>
      <c r="BN513" s="125"/>
      <c r="BP513" s="75"/>
      <c r="BV513" s="125"/>
      <c r="BX513" s="75"/>
      <c r="CD513" s="125"/>
      <c r="CF513" s="75"/>
      <c r="CL513" s="125"/>
      <c r="CN513" s="75"/>
      <c r="CT513" s="125"/>
      <c r="CV513" s="75"/>
      <c r="DB513" s="125"/>
      <c r="DD513" s="75"/>
      <c r="DJ513" s="125"/>
      <c r="DL513" s="75"/>
      <c r="DR513" s="125"/>
      <c r="DT513" s="75"/>
      <c r="DZ513" s="125"/>
    </row>
    <row r="514" spans="1:156" ht="18.75">
      <c r="A514" s="273"/>
      <c r="B514" s="273"/>
      <c r="C514" s="273"/>
      <c r="D514" s="285"/>
      <c r="E514" s="273"/>
      <c r="F514" s="273"/>
      <c r="G514" s="273"/>
      <c r="H514" s="273"/>
      <c r="I514" s="273"/>
      <c r="J514" s="273"/>
      <c r="K514" s="273"/>
      <c r="L514" s="273"/>
      <c r="M514" s="273"/>
      <c r="N514" s="273"/>
      <c r="O514" s="273"/>
      <c r="P514" s="273"/>
      <c r="Q514" s="273"/>
      <c r="R514" s="286"/>
      <c r="S514" s="273"/>
      <c r="T514" s="285"/>
      <c r="U514" s="273"/>
      <c r="V514" s="273"/>
      <c r="W514" s="273"/>
      <c r="X514" s="273"/>
      <c r="Y514" s="273"/>
      <c r="Z514" s="264"/>
      <c r="AA514" s="273"/>
      <c r="AB514" s="285"/>
      <c r="AC514" s="273"/>
      <c r="AD514" s="273"/>
      <c r="AE514" s="273"/>
      <c r="AF514" s="273"/>
      <c r="AG514" s="273"/>
      <c r="AH514" s="125"/>
      <c r="AI514" s="273"/>
      <c r="AJ514" s="285"/>
      <c r="AK514" s="273"/>
      <c r="AL514" s="273"/>
      <c r="AM514" s="273"/>
      <c r="AN514" s="273"/>
      <c r="AO514" s="273"/>
      <c r="AP514" s="125"/>
      <c r="AQ514" s="273"/>
      <c r="AR514" s="285"/>
      <c r="AS514" s="273"/>
      <c r="AT514" s="273"/>
      <c r="AU514" s="273"/>
      <c r="AV514" s="273"/>
      <c r="AW514" s="273"/>
      <c r="AX514" s="125"/>
      <c r="AY514" s="273"/>
      <c r="AZ514" s="285"/>
      <c r="BA514" s="273"/>
      <c r="BB514" s="273"/>
      <c r="BC514" s="273"/>
      <c r="BD514" s="273"/>
      <c r="BE514" s="273"/>
      <c r="BF514" s="125"/>
      <c r="BG514" s="273"/>
      <c r="BH514" s="285"/>
      <c r="BI514" s="273"/>
      <c r="BJ514" s="273"/>
      <c r="BK514" s="273"/>
      <c r="BL514" s="273"/>
      <c r="BM514" s="273"/>
      <c r="BN514" s="125"/>
      <c r="BO514" s="273"/>
      <c r="BP514" s="285"/>
      <c r="BQ514" s="273"/>
      <c r="BR514" s="273"/>
      <c r="BS514" s="273"/>
      <c r="BT514" s="273"/>
      <c r="BU514" s="273"/>
      <c r="BV514" s="125"/>
      <c r="BW514" s="273"/>
      <c r="BX514" s="285"/>
      <c r="BY514" s="273"/>
      <c r="BZ514" s="273"/>
      <c r="CA514" s="273"/>
      <c r="CB514" s="273"/>
      <c r="CC514" s="273"/>
      <c r="CD514" s="125"/>
      <c r="CE514" s="273"/>
      <c r="CF514" s="285"/>
      <c r="CG514" s="273"/>
      <c r="CH514" s="273"/>
      <c r="CI514" s="273"/>
      <c r="CJ514" s="273"/>
      <c r="CK514" s="273"/>
      <c r="CL514" s="125"/>
      <c r="CM514" s="273"/>
      <c r="CN514" s="285"/>
      <c r="CO514" s="273"/>
      <c r="CP514" s="273"/>
      <c r="CQ514" s="273"/>
      <c r="CR514" s="273"/>
      <c r="CS514" s="273"/>
      <c r="CT514" s="125"/>
      <c r="CU514" s="273"/>
      <c r="CV514" s="285"/>
      <c r="CW514" s="273"/>
      <c r="CX514" s="273"/>
      <c r="CY514" s="273"/>
      <c r="CZ514" s="273"/>
      <c r="DA514" s="273"/>
      <c r="DB514" s="125"/>
      <c r="DC514" s="273"/>
      <c r="DD514" s="285"/>
      <c r="DE514" s="273"/>
      <c r="DF514" s="273"/>
      <c r="DG514" s="273"/>
      <c r="DH514" s="273"/>
      <c r="DI514" s="273"/>
      <c r="DJ514" s="125"/>
      <c r="DK514" s="273"/>
      <c r="DL514" s="285"/>
      <c r="DM514" s="273"/>
      <c r="DN514" s="273"/>
      <c r="DO514" s="273"/>
      <c r="DP514" s="273"/>
      <c r="DQ514" s="273"/>
      <c r="DR514" s="125"/>
      <c r="DS514" s="273"/>
      <c r="DT514" s="285"/>
      <c r="DU514" s="273"/>
      <c r="DV514" s="273"/>
      <c r="DW514" s="273"/>
      <c r="DX514" s="273"/>
      <c r="DY514" s="273"/>
      <c r="DZ514" s="125"/>
      <c r="EA514" s="273"/>
      <c r="EB514" s="273"/>
      <c r="EC514" s="273"/>
      <c r="ED514" s="273"/>
      <c r="EE514" s="273"/>
      <c r="EF514" s="273"/>
      <c r="EG514" s="273"/>
      <c r="EH514" s="273"/>
      <c r="EI514" s="273"/>
      <c r="EJ514" s="273"/>
      <c r="EK514" s="273"/>
      <c r="EL514" s="273"/>
      <c r="EM514" s="273"/>
      <c r="EN514" s="273"/>
      <c r="EO514" s="273"/>
      <c r="EP514" s="273"/>
      <c r="EQ514" s="273"/>
      <c r="ER514" s="273"/>
      <c r="ES514" s="273"/>
      <c r="ET514" s="273"/>
      <c r="EU514" s="273"/>
      <c r="EV514" s="273"/>
      <c r="EW514" s="273"/>
      <c r="EX514" s="273"/>
      <c r="EY514" s="273"/>
      <c r="EZ514" s="273"/>
    </row>
    <row r="515" spans="1:156" ht="18.75">
      <c r="D515" s="75"/>
      <c r="Q515"/>
      <c r="R515" s="30"/>
      <c r="T515" s="75"/>
      <c r="Z515" s="264"/>
      <c r="AB515" s="75"/>
      <c r="AH515" s="125"/>
      <c r="AJ515" s="75"/>
      <c r="AP515" s="125"/>
      <c r="AR515" s="75"/>
      <c r="AX515" s="125"/>
      <c r="AZ515" s="75"/>
      <c r="BF515" s="125"/>
      <c r="BH515" s="75"/>
      <c r="BN515" s="125"/>
      <c r="BP515" s="75"/>
      <c r="BV515" s="125"/>
      <c r="BX515" s="75"/>
      <c r="CD515" s="125"/>
      <c r="CF515" s="75"/>
      <c r="CL515" s="125"/>
      <c r="CN515" s="75"/>
      <c r="CT515" s="125"/>
      <c r="CV515" s="75"/>
      <c r="DB515" s="125"/>
      <c r="DD515" s="75"/>
      <c r="DJ515" s="125"/>
      <c r="DL515" s="75"/>
      <c r="DR515" s="125"/>
      <c r="DT515" s="75"/>
      <c r="DZ515" s="125"/>
    </row>
    <row r="516" spans="1:156" ht="18.75">
      <c r="A516" s="273"/>
      <c r="B516" s="273"/>
      <c r="C516" s="273"/>
      <c r="D516" s="285"/>
      <c r="E516" s="273"/>
      <c r="F516" s="273"/>
      <c r="G516" s="273"/>
      <c r="H516" s="273"/>
      <c r="I516" s="273"/>
      <c r="J516" s="273"/>
      <c r="K516" s="273"/>
      <c r="L516" s="273"/>
      <c r="M516" s="273"/>
      <c r="N516" s="273"/>
      <c r="O516" s="273"/>
      <c r="P516" s="273"/>
      <c r="Q516" s="273"/>
      <c r="R516" s="286"/>
      <c r="S516" s="273"/>
      <c r="T516" s="285"/>
      <c r="U516" s="273"/>
      <c r="V516" s="273"/>
      <c r="W516" s="273"/>
      <c r="X516" s="273"/>
      <c r="Y516" s="273"/>
      <c r="Z516" s="264"/>
      <c r="AA516" s="273"/>
      <c r="AB516" s="285"/>
      <c r="AC516" s="273"/>
      <c r="AD516" s="273"/>
      <c r="AE516" s="273"/>
      <c r="AF516" s="273"/>
      <c r="AG516" s="273"/>
      <c r="AH516" s="125"/>
      <c r="AI516" s="273"/>
      <c r="AJ516" s="285"/>
      <c r="AK516" s="273"/>
      <c r="AL516" s="273"/>
      <c r="AM516" s="273"/>
      <c r="AN516" s="273"/>
      <c r="AO516" s="273"/>
      <c r="AP516" s="125"/>
      <c r="AQ516" s="273"/>
      <c r="AR516" s="285"/>
      <c r="AS516" s="273"/>
      <c r="AT516" s="273"/>
      <c r="AU516" s="273"/>
      <c r="AV516" s="273"/>
      <c r="AW516" s="273"/>
      <c r="AX516" s="125"/>
      <c r="AY516" s="273"/>
      <c r="AZ516" s="285"/>
      <c r="BA516" s="273"/>
      <c r="BB516" s="273"/>
      <c r="BC516" s="273"/>
      <c r="BD516" s="273"/>
      <c r="BE516" s="273"/>
      <c r="BF516" s="125"/>
      <c r="BG516" s="273"/>
      <c r="BH516" s="285"/>
      <c r="BI516" s="273"/>
      <c r="BJ516" s="273"/>
      <c r="BK516" s="273"/>
      <c r="BL516" s="273"/>
      <c r="BM516" s="273"/>
      <c r="BN516" s="125"/>
      <c r="BO516" s="273"/>
      <c r="BP516" s="285"/>
      <c r="BQ516" s="273"/>
      <c r="BR516" s="273"/>
      <c r="BS516" s="273"/>
      <c r="BT516" s="273"/>
      <c r="BU516" s="273"/>
      <c r="BV516" s="125"/>
      <c r="BW516" s="273"/>
      <c r="BX516" s="285"/>
      <c r="BY516" s="273"/>
      <c r="BZ516" s="273"/>
      <c r="CA516" s="273"/>
      <c r="CB516" s="273"/>
      <c r="CC516" s="273"/>
      <c r="CD516" s="125"/>
      <c r="CE516" s="273"/>
      <c r="CF516" s="285"/>
      <c r="CG516" s="273"/>
      <c r="CH516" s="273"/>
      <c r="CI516" s="273"/>
      <c r="CJ516" s="273"/>
      <c r="CK516" s="273"/>
      <c r="CL516" s="125"/>
      <c r="CM516" s="273"/>
      <c r="CN516" s="285"/>
      <c r="CO516" s="273"/>
      <c r="CP516" s="273"/>
      <c r="CQ516" s="273"/>
      <c r="CR516" s="273"/>
      <c r="CS516" s="273"/>
      <c r="CT516" s="125"/>
      <c r="CU516" s="273"/>
      <c r="CV516" s="285"/>
      <c r="CW516" s="273"/>
      <c r="CX516" s="273"/>
      <c r="CY516" s="273"/>
      <c r="CZ516" s="273"/>
      <c r="DA516" s="273"/>
      <c r="DB516" s="125"/>
      <c r="DC516" s="273"/>
      <c r="DD516" s="285"/>
      <c r="DE516" s="273"/>
      <c r="DF516" s="273"/>
      <c r="DG516" s="273"/>
      <c r="DH516" s="273"/>
      <c r="DI516" s="273"/>
      <c r="DJ516" s="125"/>
      <c r="DK516" s="273"/>
      <c r="DL516" s="285"/>
      <c r="DM516" s="273"/>
      <c r="DN516" s="273"/>
      <c r="DO516" s="273"/>
      <c r="DP516" s="273"/>
      <c r="DQ516" s="273"/>
      <c r="DR516" s="125"/>
      <c r="DS516" s="273"/>
      <c r="DT516" s="285"/>
      <c r="DU516" s="273"/>
      <c r="DV516" s="273"/>
      <c r="DW516" s="273"/>
      <c r="DX516" s="273"/>
      <c r="DY516" s="273"/>
      <c r="DZ516" s="125"/>
      <c r="EA516" s="273"/>
      <c r="EB516" s="273"/>
      <c r="EC516" s="273"/>
      <c r="ED516" s="273"/>
      <c r="EE516" s="273"/>
      <c r="EF516" s="273"/>
      <c r="EG516" s="273"/>
      <c r="EH516" s="273"/>
      <c r="EI516" s="273"/>
      <c r="EJ516" s="273"/>
      <c r="EK516" s="273"/>
      <c r="EL516" s="273"/>
      <c r="EM516" s="273"/>
      <c r="EN516" s="273"/>
      <c r="EO516" s="273"/>
      <c r="EP516" s="273"/>
      <c r="EQ516" s="273"/>
      <c r="ER516" s="273"/>
      <c r="ES516" s="273"/>
      <c r="ET516" s="273"/>
      <c r="EU516" s="273"/>
      <c r="EV516" s="273"/>
      <c r="EW516" s="273"/>
      <c r="EX516" s="273"/>
      <c r="EY516" s="273"/>
      <c r="EZ516" s="273"/>
    </row>
    <row r="517" spans="1:156" ht="18.75">
      <c r="D517" s="75"/>
      <c r="Q517"/>
      <c r="R517" s="30"/>
      <c r="T517" s="75"/>
      <c r="Z517" s="264"/>
      <c r="AB517" s="75"/>
      <c r="AH517" s="125"/>
      <c r="AJ517" s="75"/>
      <c r="AP517" s="125"/>
      <c r="AR517" s="75"/>
      <c r="AX517" s="125"/>
      <c r="AZ517" s="75"/>
      <c r="BF517" s="125"/>
      <c r="BH517" s="75"/>
      <c r="BN517" s="125"/>
      <c r="BP517" s="75"/>
      <c r="BV517" s="125"/>
      <c r="BX517" s="75"/>
      <c r="CD517" s="125"/>
      <c r="CF517" s="75"/>
      <c r="CL517" s="125"/>
      <c r="CN517" s="75"/>
      <c r="CT517" s="125"/>
      <c r="CV517" s="75"/>
      <c r="DB517" s="125"/>
      <c r="DD517" s="75"/>
      <c r="DJ517" s="125"/>
      <c r="DL517" s="75"/>
      <c r="DR517" s="125"/>
      <c r="DT517" s="75"/>
      <c r="DZ517" s="125"/>
    </row>
    <row r="518" spans="1:156" ht="18.75">
      <c r="A518" s="273"/>
      <c r="B518" s="273"/>
      <c r="C518" s="273"/>
      <c r="D518" s="285"/>
      <c r="E518" s="273"/>
      <c r="F518" s="273"/>
      <c r="G518" s="273"/>
      <c r="H518" s="273"/>
      <c r="I518" s="273"/>
      <c r="J518" s="273"/>
      <c r="K518" s="273"/>
      <c r="L518" s="273"/>
      <c r="M518" s="273"/>
      <c r="N518" s="273"/>
      <c r="O518" s="273"/>
      <c r="P518" s="273"/>
      <c r="Q518" s="273"/>
      <c r="R518" s="286"/>
      <c r="S518" s="273"/>
      <c r="T518" s="285"/>
      <c r="U518" s="273"/>
      <c r="V518" s="273"/>
      <c r="W518" s="273"/>
      <c r="X518" s="273"/>
      <c r="Y518" s="273"/>
      <c r="Z518" s="264"/>
      <c r="AA518" s="273"/>
      <c r="AB518" s="285"/>
      <c r="AC518" s="273"/>
      <c r="AD518" s="273"/>
      <c r="AE518" s="273"/>
      <c r="AF518" s="273"/>
      <c r="AG518" s="273"/>
      <c r="AH518" s="125"/>
      <c r="AI518" s="273"/>
      <c r="AJ518" s="285"/>
      <c r="AK518" s="273"/>
      <c r="AL518" s="273"/>
      <c r="AM518" s="273"/>
      <c r="AN518" s="273"/>
      <c r="AO518" s="273"/>
      <c r="AP518" s="125"/>
      <c r="AQ518" s="273"/>
      <c r="AR518" s="285"/>
      <c r="AS518" s="273"/>
      <c r="AT518" s="273"/>
      <c r="AU518" s="273"/>
      <c r="AV518" s="273"/>
      <c r="AW518" s="273"/>
      <c r="AX518" s="125"/>
      <c r="AY518" s="273"/>
      <c r="AZ518" s="285"/>
      <c r="BA518" s="273"/>
      <c r="BB518" s="273"/>
      <c r="BC518" s="273"/>
      <c r="BD518" s="273"/>
      <c r="BE518" s="273"/>
      <c r="BF518" s="125"/>
      <c r="BG518" s="273"/>
      <c r="BH518" s="285"/>
      <c r="BI518" s="273"/>
      <c r="BJ518" s="273"/>
      <c r="BK518" s="273"/>
      <c r="BL518" s="273"/>
      <c r="BM518" s="273"/>
      <c r="BN518" s="125"/>
      <c r="BO518" s="273"/>
      <c r="BP518" s="285"/>
      <c r="BQ518" s="273"/>
      <c r="BR518" s="273"/>
      <c r="BS518" s="273"/>
      <c r="BT518" s="273"/>
      <c r="BU518" s="273"/>
      <c r="BV518" s="125"/>
      <c r="BW518" s="273"/>
      <c r="BX518" s="285"/>
      <c r="BY518" s="273"/>
      <c r="BZ518" s="273"/>
      <c r="CA518" s="273"/>
      <c r="CB518" s="273"/>
      <c r="CC518" s="273"/>
      <c r="CD518" s="125"/>
      <c r="CE518" s="273"/>
      <c r="CF518" s="285"/>
      <c r="CG518" s="273"/>
      <c r="CH518" s="273"/>
      <c r="CI518" s="273"/>
      <c r="CJ518" s="273"/>
      <c r="CK518" s="273"/>
      <c r="CL518" s="125"/>
      <c r="CM518" s="273"/>
      <c r="CN518" s="285"/>
      <c r="CO518" s="273"/>
      <c r="CP518" s="273"/>
      <c r="CQ518" s="273"/>
      <c r="CR518" s="273"/>
      <c r="CS518" s="273"/>
      <c r="CT518" s="125"/>
      <c r="CU518" s="273"/>
      <c r="CV518" s="285"/>
      <c r="CW518" s="273"/>
      <c r="CX518" s="273"/>
      <c r="CY518" s="273"/>
      <c r="CZ518" s="273"/>
      <c r="DA518" s="273"/>
      <c r="DB518" s="125"/>
      <c r="DC518" s="273"/>
      <c r="DD518" s="285"/>
      <c r="DE518" s="273"/>
      <c r="DF518" s="273"/>
      <c r="DG518" s="273"/>
      <c r="DH518" s="273"/>
      <c r="DI518" s="273"/>
      <c r="DJ518" s="125"/>
      <c r="DK518" s="273"/>
      <c r="DL518" s="285"/>
      <c r="DM518" s="273"/>
      <c r="DN518" s="273"/>
      <c r="DO518" s="273"/>
      <c r="DP518" s="273"/>
      <c r="DQ518" s="273"/>
      <c r="DR518" s="125"/>
      <c r="DS518" s="273"/>
      <c r="DT518" s="285"/>
      <c r="DU518" s="273"/>
      <c r="DV518" s="273"/>
      <c r="DW518" s="273"/>
      <c r="DX518" s="273"/>
      <c r="DY518" s="273"/>
      <c r="DZ518" s="125"/>
      <c r="EA518" s="273"/>
      <c r="EB518" s="273"/>
      <c r="EC518" s="273"/>
      <c r="ED518" s="273"/>
      <c r="EE518" s="273"/>
      <c r="EF518" s="273"/>
      <c r="EG518" s="273"/>
      <c r="EH518" s="273"/>
      <c r="EI518" s="273"/>
      <c r="EJ518" s="273"/>
      <c r="EK518" s="273"/>
      <c r="EL518" s="273"/>
      <c r="EM518" s="273"/>
      <c r="EN518" s="273"/>
      <c r="EO518" s="273"/>
      <c r="EP518" s="273"/>
      <c r="EQ518" s="273"/>
      <c r="ER518" s="273"/>
      <c r="ES518" s="273"/>
      <c r="ET518" s="273"/>
      <c r="EU518" s="273"/>
      <c r="EV518" s="273"/>
      <c r="EW518" s="273"/>
      <c r="EX518" s="273"/>
      <c r="EY518" s="273"/>
      <c r="EZ518" s="273"/>
    </row>
    <row r="519" spans="1:156" ht="18.75">
      <c r="D519" s="75"/>
      <c r="Q519"/>
      <c r="R519" s="30"/>
      <c r="T519" s="75"/>
      <c r="Z519" s="264"/>
      <c r="AB519" s="75"/>
      <c r="AH519" s="125"/>
      <c r="AJ519" s="75"/>
      <c r="AP519" s="125"/>
      <c r="AR519" s="75"/>
      <c r="AX519" s="125"/>
      <c r="AZ519" s="75"/>
      <c r="BF519" s="125"/>
      <c r="BH519" s="75"/>
      <c r="BN519" s="125"/>
      <c r="BP519" s="75"/>
      <c r="BV519" s="125"/>
      <c r="BX519" s="75"/>
      <c r="CD519" s="125"/>
      <c r="CF519" s="75"/>
      <c r="CL519" s="125"/>
      <c r="CN519" s="75"/>
      <c r="CT519" s="125"/>
      <c r="CV519" s="75"/>
      <c r="DB519" s="125"/>
      <c r="DD519" s="75"/>
      <c r="DJ519" s="125"/>
      <c r="DL519" s="75"/>
      <c r="DR519" s="125"/>
      <c r="DT519" s="75"/>
      <c r="DZ519" s="125"/>
    </row>
    <row r="520" spans="1:156" ht="18.75">
      <c r="A520" s="273"/>
      <c r="B520" s="273"/>
      <c r="C520" s="273"/>
      <c r="D520" s="285"/>
      <c r="E520" s="273"/>
      <c r="F520" s="273"/>
      <c r="G520" s="273"/>
      <c r="H520" s="273"/>
      <c r="I520" s="273"/>
      <c r="J520" s="273"/>
      <c r="K520" s="273"/>
      <c r="L520" s="273"/>
      <c r="M520" s="273"/>
      <c r="N520" s="273"/>
      <c r="O520" s="273"/>
      <c r="P520" s="273"/>
      <c r="Q520" s="273"/>
      <c r="R520" s="286"/>
      <c r="S520" s="273"/>
      <c r="T520" s="285"/>
      <c r="U520" s="273"/>
      <c r="V520" s="273"/>
      <c r="W520" s="273"/>
      <c r="X520" s="273"/>
      <c r="Y520" s="273"/>
      <c r="Z520" s="264"/>
      <c r="AA520" s="273"/>
      <c r="AB520" s="285"/>
      <c r="AC520" s="273"/>
      <c r="AD520" s="273"/>
      <c r="AE520" s="273"/>
      <c r="AF520" s="273"/>
      <c r="AG520" s="273"/>
      <c r="AH520" s="125"/>
      <c r="AI520" s="273"/>
      <c r="AJ520" s="285"/>
      <c r="AK520" s="273"/>
      <c r="AL520" s="273"/>
      <c r="AM520" s="273"/>
      <c r="AN520" s="273"/>
      <c r="AO520" s="273"/>
      <c r="AP520" s="125"/>
      <c r="AQ520" s="273"/>
      <c r="AR520" s="285"/>
      <c r="AS520" s="273"/>
      <c r="AT520" s="273"/>
      <c r="AU520" s="273"/>
      <c r="AV520" s="273"/>
      <c r="AW520" s="273"/>
      <c r="AX520" s="125"/>
      <c r="AY520" s="273"/>
      <c r="AZ520" s="285"/>
      <c r="BA520" s="273"/>
      <c r="BB520" s="273"/>
      <c r="BC520" s="273"/>
      <c r="BD520" s="273"/>
      <c r="BE520" s="273"/>
      <c r="BF520" s="125"/>
      <c r="BG520" s="273"/>
      <c r="BH520" s="285"/>
      <c r="BI520" s="273"/>
      <c r="BJ520" s="273"/>
      <c r="BK520" s="273"/>
      <c r="BL520" s="273"/>
      <c r="BM520" s="273"/>
      <c r="BN520" s="125"/>
      <c r="BO520" s="273"/>
      <c r="BP520" s="285"/>
      <c r="BQ520" s="273"/>
      <c r="BR520" s="273"/>
      <c r="BS520" s="273"/>
      <c r="BT520" s="273"/>
      <c r="BU520" s="273"/>
      <c r="BV520" s="125"/>
      <c r="BW520" s="273"/>
      <c r="BX520" s="285"/>
      <c r="BY520" s="273"/>
      <c r="BZ520" s="273"/>
      <c r="CA520" s="273"/>
      <c r="CB520" s="273"/>
      <c r="CC520" s="273"/>
      <c r="CD520" s="125"/>
      <c r="CE520" s="273"/>
      <c r="CF520" s="285"/>
      <c r="CG520" s="273"/>
      <c r="CH520" s="273"/>
      <c r="CI520" s="273"/>
      <c r="CJ520" s="273"/>
      <c r="CK520" s="273"/>
      <c r="CL520" s="125"/>
      <c r="CM520" s="273"/>
      <c r="CN520" s="285"/>
      <c r="CO520" s="273"/>
      <c r="CP520" s="273"/>
      <c r="CQ520" s="273"/>
      <c r="CR520" s="273"/>
      <c r="CS520" s="273"/>
      <c r="CT520" s="125"/>
      <c r="CU520" s="273"/>
      <c r="CV520" s="285"/>
      <c r="CW520" s="273"/>
      <c r="CX520" s="273"/>
      <c r="CY520" s="273"/>
      <c r="CZ520" s="273"/>
      <c r="DA520" s="273"/>
      <c r="DB520" s="125"/>
      <c r="DC520" s="273"/>
      <c r="DD520" s="285"/>
      <c r="DE520" s="273"/>
      <c r="DF520" s="273"/>
      <c r="DG520" s="273"/>
      <c r="DH520" s="273"/>
      <c r="DI520" s="273"/>
      <c r="DJ520" s="125"/>
      <c r="DK520" s="273"/>
      <c r="DL520" s="285"/>
      <c r="DM520" s="273"/>
      <c r="DN520" s="273"/>
      <c r="DO520" s="273"/>
      <c r="DP520" s="273"/>
      <c r="DQ520" s="273"/>
      <c r="DR520" s="125"/>
      <c r="DS520" s="273"/>
      <c r="DT520" s="285"/>
      <c r="DU520" s="273"/>
      <c r="DV520" s="273"/>
      <c r="DW520" s="273"/>
      <c r="DX520" s="273"/>
      <c r="DY520" s="273"/>
      <c r="DZ520" s="125"/>
      <c r="EA520" s="273"/>
      <c r="EB520" s="273"/>
      <c r="EC520" s="273"/>
      <c r="ED520" s="273"/>
      <c r="EE520" s="273"/>
      <c r="EF520" s="273"/>
      <c r="EG520" s="273"/>
      <c r="EH520" s="273"/>
      <c r="EI520" s="273"/>
      <c r="EJ520" s="273"/>
      <c r="EK520" s="273"/>
      <c r="EL520" s="273"/>
      <c r="EM520" s="273"/>
      <c r="EN520" s="273"/>
      <c r="EO520" s="273"/>
      <c r="EP520" s="273"/>
      <c r="EQ520" s="273"/>
      <c r="ER520" s="273"/>
      <c r="ES520" s="273"/>
      <c r="ET520" s="273"/>
      <c r="EU520" s="273"/>
      <c r="EV520" s="273"/>
      <c r="EW520" s="273"/>
      <c r="EX520" s="273"/>
      <c r="EY520" s="273"/>
      <c r="EZ520" s="273"/>
    </row>
    <row r="521" spans="1:156" ht="18.75">
      <c r="D521" s="75"/>
      <c r="Q521"/>
      <c r="R521" s="30"/>
      <c r="T521" s="75"/>
      <c r="Z521" s="264"/>
      <c r="AB521" s="75"/>
      <c r="AH521" s="125"/>
      <c r="AJ521" s="75"/>
      <c r="AP521" s="125"/>
      <c r="AR521" s="75"/>
      <c r="AX521" s="125"/>
      <c r="AZ521" s="75"/>
      <c r="BF521" s="125"/>
      <c r="BH521" s="75"/>
      <c r="BN521" s="125"/>
      <c r="BP521" s="75"/>
      <c r="BV521" s="125"/>
      <c r="BX521" s="75"/>
      <c r="CD521" s="125"/>
      <c r="CF521" s="75"/>
      <c r="CL521" s="125"/>
      <c r="CN521" s="75"/>
      <c r="CT521" s="125"/>
      <c r="CV521" s="75"/>
      <c r="DB521" s="125"/>
      <c r="DD521" s="75"/>
      <c r="DJ521" s="125"/>
      <c r="DL521" s="75"/>
      <c r="DR521" s="125"/>
      <c r="DT521" s="75"/>
      <c r="DZ521" s="125"/>
    </row>
    <row r="522" spans="1:156" ht="18.75">
      <c r="A522" s="273"/>
      <c r="B522" s="273"/>
      <c r="C522" s="273"/>
      <c r="D522" s="285"/>
      <c r="E522" s="273"/>
      <c r="F522" s="273"/>
      <c r="G522" s="273"/>
      <c r="H522" s="273"/>
      <c r="I522" s="273"/>
      <c r="J522" s="273"/>
      <c r="K522" s="273"/>
      <c r="L522" s="273"/>
      <c r="M522" s="273"/>
      <c r="N522" s="273"/>
      <c r="O522" s="273"/>
      <c r="P522" s="273"/>
      <c r="Q522" s="273"/>
      <c r="R522" s="286"/>
      <c r="S522" s="273"/>
      <c r="T522" s="285"/>
      <c r="U522" s="273"/>
      <c r="V522" s="273"/>
      <c r="W522" s="273"/>
      <c r="X522" s="273"/>
      <c r="Y522" s="273"/>
      <c r="Z522" s="264"/>
      <c r="AA522" s="273"/>
      <c r="AB522" s="285"/>
      <c r="AC522" s="273"/>
      <c r="AD522" s="273"/>
      <c r="AE522" s="273"/>
      <c r="AF522" s="273"/>
      <c r="AG522" s="273"/>
      <c r="AH522" s="125"/>
      <c r="AI522" s="273"/>
      <c r="AJ522" s="285"/>
      <c r="AK522" s="273"/>
      <c r="AL522" s="273"/>
      <c r="AM522" s="273"/>
      <c r="AN522" s="273"/>
      <c r="AO522" s="273"/>
      <c r="AP522" s="125"/>
      <c r="AQ522" s="273"/>
      <c r="AR522" s="285"/>
      <c r="AS522" s="273"/>
      <c r="AT522" s="273"/>
      <c r="AU522" s="273"/>
      <c r="AV522" s="273"/>
      <c r="AW522" s="273"/>
      <c r="AX522" s="125"/>
      <c r="AY522" s="273"/>
      <c r="AZ522" s="285"/>
      <c r="BA522" s="273"/>
      <c r="BB522" s="273"/>
      <c r="BC522" s="273"/>
      <c r="BD522" s="273"/>
      <c r="BE522" s="273"/>
      <c r="BF522" s="125"/>
      <c r="BG522" s="273"/>
      <c r="BH522" s="285"/>
      <c r="BI522" s="273"/>
      <c r="BJ522" s="273"/>
      <c r="BK522" s="273"/>
      <c r="BL522" s="273"/>
      <c r="BM522" s="273"/>
      <c r="BN522" s="125"/>
      <c r="BO522" s="273"/>
      <c r="BP522" s="285"/>
      <c r="BQ522" s="273"/>
      <c r="BR522" s="273"/>
      <c r="BS522" s="273"/>
      <c r="BT522" s="273"/>
      <c r="BU522" s="273"/>
      <c r="BV522" s="125"/>
      <c r="BW522" s="273"/>
      <c r="BX522" s="285"/>
      <c r="BY522" s="273"/>
      <c r="BZ522" s="273"/>
      <c r="CA522" s="273"/>
      <c r="CB522" s="273"/>
      <c r="CC522" s="273"/>
      <c r="CD522" s="125"/>
      <c r="CE522" s="273"/>
      <c r="CF522" s="285"/>
      <c r="CG522" s="273"/>
      <c r="CH522" s="273"/>
      <c r="CI522" s="273"/>
      <c r="CJ522" s="273"/>
      <c r="CK522" s="273"/>
      <c r="CL522" s="125"/>
      <c r="CM522" s="273"/>
      <c r="CN522" s="285"/>
      <c r="CO522" s="273"/>
      <c r="CP522" s="273"/>
      <c r="CQ522" s="273"/>
      <c r="CR522" s="273"/>
      <c r="CS522" s="273"/>
      <c r="CT522" s="125"/>
      <c r="CU522" s="273"/>
      <c r="CV522" s="285"/>
      <c r="CW522" s="273"/>
      <c r="CX522" s="273"/>
      <c r="CY522" s="273"/>
      <c r="CZ522" s="273"/>
      <c r="DA522" s="273"/>
      <c r="DB522" s="125"/>
      <c r="DC522" s="273"/>
      <c r="DD522" s="285"/>
      <c r="DE522" s="273"/>
      <c r="DF522" s="273"/>
      <c r="DG522" s="273"/>
      <c r="DH522" s="273"/>
      <c r="DI522" s="273"/>
      <c r="DJ522" s="125"/>
      <c r="DK522" s="273"/>
      <c r="DL522" s="285"/>
      <c r="DM522" s="273"/>
      <c r="DN522" s="273"/>
      <c r="DO522" s="273"/>
      <c r="DP522" s="273"/>
      <c r="DQ522" s="273"/>
      <c r="DR522" s="125"/>
      <c r="DS522" s="273"/>
      <c r="DT522" s="285"/>
      <c r="DU522" s="273"/>
      <c r="DV522" s="273"/>
      <c r="DW522" s="273"/>
      <c r="DX522" s="273"/>
      <c r="DY522" s="273"/>
      <c r="DZ522" s="125"/>
      <c r="EA522" s="273"/>
      <c r="EB522" s="273"/>
      <c r="EC522" s="273"/>
      <c r="ED522" s="273"/>
      <c r="EE522" s="273"/>
      <c r="EF522" s="273"/>
      <c r="EG522" s="273"/>
      <c r="EH522" s="273"/>
      <c r="EI522" s="273"/>
      <c r="EJ522" s="273"/>
      <c r="EK522" s="273"/>
      <c r="EL522" s="273"/>
      <c r="EM522" s="273"/>
      <c r="EN522" s="273"/>
      <c r="EO522" s="273"/>
      <c r="EP522" s="273"/>
      <c r="EQ522" s="273"/>
      <c r="ER522" s="273"/>
      <c r="ES522" s="273"/>
      <c r="ET522" s="273"/>
      <c r="EU522" s="273"/>
      <c r="EV522" s="273"/>
      <c r="EW522" s="273"/>
      <c r="EX522" s="273"/>
      <c r="EY522" s="273"/>
      <c r="EZ522" s="273"/>
    </row>
    <row r="523" spans="1:156" ht="18.75">
      <c r="D523" s="75"/>
      <c r="Q523"/>
      <c r="R523" s="30"/>
      <c r="T523" s="75"/>
      <c r="Z523" s="264"/>
      <c r="AB523" s="75"/>
      <c r="AH523" s="125"/>
      <c r="AJ523" s="75"/>
      <c r="AP523" s="125"/>
      <c r="AR523" s="75"/>
      <c r="AX523" s="125"/>
      <c r="AZ523" s="75"/>
      <c r="BF523" s="125"/>
      <c r="BH523" s="75"/>
      <c r="BN523" s="125"/>
      <c r="BP523" s="75"/>
      <c r="BV523" s="125"/>
      <c r="BX523" s="75"/>
      <c r="CD523" s="125"/>
      <c r="CF523" s="75"/>
      <c r="CL523" s="125"/>
      <c r="CN523" s="75"/>
      <c r="CT523" s="125"/>
      <c r="CV523" s="75"/>
      <c r="DB523" s="125"/>
      <c r="DD523" s="75"/>
      <c r="DJ523" s="125"/>
      <c r="DL523" s="75"/>
      <c r="DR523" s="125"/>
      <c r="DT523" s="75"/>
      <c r="DZ523" s="125"/>
    </row>
    <row r="524" spans="1:156" ht="18.75">
      <c r="A524" s="273"/>
      <c r="B524" s="273"/>
      <c r="C524" s="273"/>
      <c r="D524" s="285"/>
      <c r="E524" s="273"/>
      <c r="F524" s="273"/>
      <c r="G524" s="273"/>
      <c r="H524" s="273"/>
      <c r="I524" s="273"/>
      <c r="J524" s="273"/>
      <c r="K524" s="273"/>
      <c r="L524" s="273"/>
      <c r="M524" s="273"/>
      <c r="N524" s="273"/>
      <c r="O524" s="273"/>
      <c r="P524" s="273"/>
      <c r="Q524" s="273"/>
      <c r="R524" s="286"/>
      <c r="S524" s="273"/>
      <c r="T524" s="285"/>
      <c r="U524" s="273"/>
      <c r="V524" s="273"/>
      <c r="W524" s="273"/>
      <c r="X524" s="273"/>
      <c r="Y524" s="273"/>
      <c r="Z524" s="264"/>
      <c r="AA524" s="273"/>
      <c r="AB524" s="285"/>
      <c r="AC524" s="273"/>
      <c r="AD524" s="273"/>
      <c r="AE524" s="273"/>
      <c r="AF524" s="273"/>
      <c r="AG524" s="273"/>
      <c r="AH524" s="125"/>
      <c r="AI524" s="273"/>
      <c r="AJ524" s="285"/>
      <c r="AK524" s="273"/>
      <c r="AL524" s="273"/>
      <c r="AM524" s="273"/>
      <c r="AN524" s="273"/>
      <c r="AO524" s="273"/>
      <c r="AP524" s="125"/>
      <c r="AQ524" s="273"/>
      <c r="AR524" s="285"/>
      <c r="AS524" s="273"/>
      <c r="AT524" s="273"/>
      <c r="AU524" s="273"/>
      <c r="AV524" s="273"/>
      <c r="AW524" s="273"/>
      <c r="AX524" s="125"/>
      <c r="AY524" s="273"/>
      <c r="AZ524" s="285"/>
      <c r="BA524" s="273"/>
      <c r="BB524" s="273"/>
      <c r="BC524" s="273"/>
      <c r="BD524" s="273"/>
      <c r="BE524" s="273"/>
      <c r="BF524" s="125"/>
      <c r="BG524" s="273"/>
      <c r="BH524" s="285"/>
      <c r="BI524" s="273"/>
      <c r="BJ524" s="273"/>
      <c r="BK524" s="273"/>
      <c r="BL524" s="273"/>
      <c r="BM524" s="273"/>
      <c r="BN524" s="125"/>
      <c r="BO524" s="273"/>
      <c r="BP524" s="285"/>
      <c r="BQ524" s="273"/>
      <c r="BR524" s="273"/>
      <c r="BS524" s="273"/>
      <c r="BT524" s="273"/>
      <c r="BU524" s="273"/>
      <c r="BV524" s="125"/>
      <c r="BW524" s="273"/>
      <c r="BX524" s="285"/>
      <c r="BY524" s="273"/>
      <c r="BZ524" s="273"/>
      <c r="CA524" s="273"/>
      <c r="CB524" s="273"/>
      <c r="CC524" s="273"/>
      <c r="CD524" s="125"/>
      <c r="CE524" s="273"/>
      <c r="CF524" s="285"/>
      <c r="CG524" s="273"/>
      <c r="CH524" s="273"/>
      <c r="CI524" s="273"/>
      <c r="CJ524" s="273"/>
      <c r="CK524" s="273"/>
      <c r="CL524" s="125"/>
      <c r="CM524" s="273"/>
      <c r="CN524" s="285"/>
      <c r="CO524" s="273"/>
      <c r="CP524" s="273"/>
      <c r="CQ524" s="273"/>
      <c r="CR524" s="273"/>
      <c r="CS524" s="273"/>
      <c r="CT524" s="125"/>
      <c r="CU524" s="273"/>
      <c r="CV524" s="285"/>
      <c r="CW524" s="273"/>
      <c r="CX524" s="273"/>
      <c r="CY524" s="273"/>
      <c r="CZ524" s="273"/>
      <c r="DA524" s="273"/>
      <c r="DB524" s="125"/>
      <c r="DC524" s="273"/>
      <c r="DD524" s="285"/>
      <c r="DE524" s="273"/>
      <c r="DF524" s="273"/>
      <c r="DG524" s="273"/>
      <c r="DH524" s="273"/>
      <c r="DI524" s="273"/>
      <c r="DJ524" s="125"/>
      <c r="DK524" s="273"/>
      <c r="DL524" s="285"/>
      <c r="DM524" s="273"/>
      <c r="DN524" s="273"/>
      <c r="DO524" s="273"/>
      <c r="DP524" s="273"/>
      <c r="DQ524" s="273"/>
      <c r="DR524" s="125"/>
      <c r="DS524" s="273"/>
      <c r="DT524" s="285"/>
      <c r="DU524" s="273"/>
      <c r="DV524" s="273"/>
      <c r="DW524" s="273"/>
      <c r="DX524" s="273"/>
      <c r="DY524" s="273"/>
      <c r="DZ524" s="125"/>
      <c r="EA524" s="273"/>
      <c r="EB524" s="273"/>
      <c r="EC524" s="273"/>
      <c r="ED524" s="273"/>
      <c r="EE524" s="273"/>
      <c r="EF524" s="273"/>
      <c r="EG524" s="273"/>
      <c r="EH524" s="273"/>
      <c r="EI524" s="273"/>
      <c r="EJ524" s="273"/>
      <c r="EK524" s="273"/>
      <c r="EL524" s="273"/>
      <c r="EM524" s="273"/>
      <c r="EN524" s="273"/>
      <c r="EO524" s="273"/>
      <c r="EP524" s="273"/>
      <c r="EQ524" s="273"/>
      <c r="ER524" s="273"/>
      <c r="ES524" s="273"/>
      <c r="ET524" s="273"/>
      <c r="EU524" s="273"/>
      <c r="EV524" s="273"/>
      <c r="EW524" s="273"/>
      <c r="EX524" s="273"/>
      <c r="EY524" s="273"/>
      <c r="EZ524" s="273"/>
    </row>
    <row r="525" spans="1:156" ht="18.75">
      <c r="D525" s="75"/>
      <c r="Q525"/>
      <c r="R525" s="30"/>
      <c r="T525" s="75"/>
      <c r="Z525" s="264"/>
      <c r="AB525" s="75"/>
      <c r="AH525" s="125"/>
      <c r="AJ525" s="75"/>
      <c r="AP525" s="125"/>
      <c r="AR525" s="75"/>
      <c r="AX525" s="125"/>
      <c r="AZ525" s="75"/>
      <c r="BF525" s="125"/>
      <c r="BH525" s="75"/>
      <c r="BN525" s="125"/>
      <c r="BP525" s="75"/>
      <c r="BV525" s="125"/>
      <c r="BX525" s="75"/>
      <c r="CD525" s="125"/>
      <c r="CF525" s="75"/>
      <c r="CL525" s="125"/>
      <c r="CN525" s="75"/>
      <c r="CT525" s="125"/>
      <c r="CV525" s="75"/>
      <c r="DB525" s="125"/>
      <c r="DD525" s="75"/>
      <c r="DJ525" s="125"/>
      <c r="DL525" s="75"/>
      <c r="DR525" s="125"/>
      <c r="DT525" s="75"/>
      <c r="DZ525" s="125"/>
    </row>
    <row r="526" spans="1:156" ht="18.75">
      <c r="A526" s="273"/>
      <c r="B526" s="273"/>
      <c r="C526" s="273"/>
      <c r="D526" s="285"/>
      <c r="E526" s="273"/>
      <c r="F526" s="273"/>
      <c r="G526" s="273"/>
      <c r="H526" s="273"/>
      <c r="I526" s="273"/>
      <c r="J526" s="273"/>
      <c r="K526" s="273"/>
      <c r="L526" s="273"/>
      <c r="M526" s="273"/>
      <c r="N526" s="273"/>
      <c r="O526" s="273"/>
      <c r="P526" s="273"/>
      <c r="Q526" s="273"/>
      <c r="R526" s="286"/>
      <c r="S526" s="273"/>
      <c r="T526" s="285"/>
      <c r="U526" s="273"/>
      <c r="V526" s="273"/>
      <c r="W526" s="273"/>
      <c r="X526" s="273"/>
      <c r="Y526" s="273"/>
      <c r="Z526" s="264"/>
      <c r="AA526" s="273"/>
      <c r="AB526" s="285"/>
      <c r="AC526" s="273"/>
      <c r="AD526" s="273"/>
      <c r="AE526" s="273"/>
      <c r="AF526" s="273"/>
      <c r="AG526" s="273"/>
      <c r="AH526" s="125"/>
      <c r="AI526" s="273"/>
      <c r="AJ526" s="285"/>
      <c r="AK526" s="273"/>
      <c r="AL526" s="273"/>
      <c r="AM526" s="273"/>
      <c r="AN526" s="273"/>
      <c r="AO526" s="273"/>
      <c r="AP526" s="125"/>
      <c r="AQ526" s="273"/>
      <c r="AR526" s="285"/>
      <c r="AS526" s="273"/>
      <c r="AT526" s="273"/>
      <c r="AU526" s="273"/>
      <c r="AV526" s="273"/>
      <c r="AW526" s="273"/>
      <c r="AX526" s="125"/>
      <c r="AY526" s="273"/>
      <c r="AZ526" s="285"/>
      <c r="BA526" s="273"/>
      <c r="BB526" s="273"/>
      <c r="BC526" s="273"/>
      <c r="BD526" s="273"/>
      <c r="BE526" s="273"/>
      <c r="BF526" s="125"/>
      <c r="BG526" s="273"/>
      <c r="BH526" s="285"/>
      <c r="BI526" s="273"/>
      <c r="BJ526" s="273"/>
      <c r="BK526" s="273"/>
      <c r="BL526" s="273"/>
      <c r="BM526" s="273"/>
      <c r="BN526" s="125"/>
      <c r="BO526" s="273"/>
      <c r="BP526" s="285"/>
      <c r="BQ526" s="273"/>
      <c r="BR526" s="273"/>
      <c r="BS526" s="273"/>
      <c r="BT526" s="273"/>
      <c r="BU526" s="273"/>
      <c r="BV526" s="125"/>
      <c r="BW526" s="273"/>
      <c r="BX526" s="285"/>
      <c r="BY526" s="273"/>
      <c r="BZ526" s="273"/>
      <c r="CA526" s="273"/>
      <c r="CB526" s="273"/>
      <c r="CC526" s="273"/>
      <c r="CD526" s="125"/>
      <c r="CE526" s="273"/>
      <c r="CF526" s="285"/>
      <c r="CG526" s="273"/>
      <c r="CH526" s="273"/>
      <c r="CI526" s="273"/>
      <c r="CJ526" s="273"/>
      <c r="CK526" s="273"/>
      <c r="CL526" s="125"/>
      <c r="CM526" s="273"/>
      <c r="CN526" s="285"/>
      <c r="CO526" s="273"/>
      <c r="CP526" s="273"/>
      <c r="CQ526" s="273"/>
      <c r="CR526" s="273"/>
      <c r="CS526" s="273"/>
      <c r="CT526" s="125"/>
      <c r="CU526" s="273"/>
      <c r="CV526" s="285"/>
      <c r="CW526" s="273"/>
      <c r="CX526" s="273"/>
      <c r="CY526" s="273"/>
      <c r="CZ526" s="273"/>
      <c r="DA526" s="273"/>
      <c r="DB526" s="125"/>
      <c r="DC526" s="273"/>
      <c r="DD526" s="285"/>
      <c r="DE526" s="273"/>
      <c r="DF526" s="273"/>
      <c r="DG526" s="273"/>
      <c r="DH526" s="273"/>
      <c r="DI526" s="273"/>
      <c r="DJ526" s="125"/>
      <c r="DK526" s="273"/>
      <c r="DL526" s="285"/>
      <c r="DM526" s="273"/>
      <c r="DN526" s="273"/>
      <c r="DO526" s="273"/>
      <c r="DP526" s="273"/>
      <c r="DQ526" s="273"/>
      <c r="DR526" s="125"/>
      <c r="DS526" s="273"/>
      <c r="DT526" s="285"/>
      <c r="DU526" s="273"/>
      <c r="DV526" s="273"/>
      <c r="DW526" s="273"/>
      <c r="DX526" s="273"/>
      <c r="DY526" s="273"/>
      <c r="DZ526" s="125"/>
      <c r="EA526" s="273"/>
      <c r="EB526" s="273"/>
      <c r="EC526" s="273"/>
      <c r="ED526" s="273"/>
      <c r="EE526" s="273"/>
      <c r="EF526" s="273"/>
      <c r="EG526" s="273"/>
      <c r="EH526" s="273"/>
      <c r="EI526" s="273"/>
      <c r="EJ526" s="273"/>
      <c r="EK526" s="273"/>
      <c r="EL526" s="273"/>
      <c r="EM526" s="273"/>
      <c r="EN526" s="273"/>
      <c r="EO526" s="273"/>
      <c r="EP526" s="273"/>
      <c r="EQ526" s="273"/>
      <c r="ER526" s="273"/>
      <c r="ES526" s="273"/>
      <c r="ET526" s="273"/>
      <c r="EU526" s="273"/>
      <c r="EV526" s="273"/>
      <c r="EW526" s="273"/>
      <c r="EX526" s="273"/>
      <c r="EY526" s="273"/>
      <c r="EZ526" s="273"/>
    </row>
    <row r="527" spans="1:156" ht="18.75">
      <c r="D527" s="75"/>
      <c r="Q527"/>
      <c r="R527" s="30"/>
      <c r="T527" s="75"/>
      <c r="Z527" s="264"/>
      <c r="AB527" s="75"/>
      <c r="AH527" s="125"/>
      <c r="AJ527" s="75"/>
      <c r="AP527" s="125"/>
      <c r="AR527" s="75"/>
      <c r="AX527" s="125"/>
      <c r="AZ527" s="75"/>
      <c r="BF527" s="125"/>
      <c r="BH527" s="75"/>
      <c r="BN527" s="125"/>
      <c r="BP527" s="75"/>
      <c r="BV527" s="125"/>
      <c r="BX527" s="75"/>
      <c r="CD527" s="125"/>
      <c r="CF527" s="75"/>
      <c r="CL527" s="125"/>
      <c r="CN527" s="75"/>
      <c r="CT527" s="125"/>
      <c r="CV527" s="75"/>
      <c r="DB527" s="125"/>
      <c r="DD527" s="75"/>
      <c r="DJ527" s="125"/>
      <c r="DL527" s="75"/>
      <c r="DR527" s="125"/>
      <c r="DT527" s="75"/>
      <c r="DZ527" s="125"/>
    </row>
    <row r="528" spans="1:156" ht="18.75">
      <c r="A528" s="273"/>
      <c r="B528" s="273"/>
      <c r="C528" s="273"/>
      <c r="D528" s="285"/>
      <c r="E528" s="273"/>
      <c r="F528" s="273"/>
      <c r="G528" s="273"/>
      <c r="H528" s="273"/>
      <c r="I528" s="273"/>
      <c r="J528" s="273"/>
      <c r="K528" s="273"/>
      <c r="L528" s="273"/>
      <c r="M528" s="273"/>
      <c r="N528" s="273"/>
      <c r="O528" s="273"/>
      <c r="P528" s="273"/>
      <c r="Q528" s="273"/>
      <c r="R528" s="286"/>
      <c r="S528" s="273"/>
      <c r="T528" s="285"/>
      <c r="U528" s="273"/>
      <c r="V528" s="273"/>
      <c r="W528" s="273"/>
      <c r="X528" s="273"/>
      <c r="Y528" s="273"/>
      <c r="Z528" s="264"/>
      <c r="AA528" s="273"/>
      <c r="AB528" s="285"/>
      <c r="AC528" s="273"/>
      <c r="AD528" s="273"/>
      <c r="AE528" s="273"/>
      <c r="AF528" s="273"/>
      <c r="AG528" s="273"/>
      <c r="AH528" s="125"/>
      <c r="AI528" s="273"/>
      <c r="AJ528" s="285"/>
      <c r="AK528" s="273"/>
      <c r="AL528" s="273"/>
      <c r="AM528" s="273"/>
      <c r="AN528" s="273"/>
      <c r="AO528" s="273"/>
      <c r="AP528" s="125"/>
      <c r="AQ528" s="273"/>
      <c r="AR528" s="285"/>
      <c r="AS528" s="273"/>
      <c r="AT528" s="273"/>
      <c r="AU528" s="273"/>
      <c r="AV528" s="273"/>
      <c r="AW528" s="273"/>
      <c r="AX528" s="125"/>
      <c r="AY528" s="273"/>
      <c r="AZ528" s="285"/>
      <c r="BA528" s="273"/>
      <c r="BB528" s="273"/>
      <c r="BC528" s="273"/>
      <c r="BD528" s="273"/>
      <c r="BE528" s="273"/>
      <c r="BF528" s="125"/>
      <c r="BG528" s="273"/>
      <c r="BH528" s="285"/>
      <c r="BI528" s="273"/>
      <c r="BJ528" s="273"/>
      <c r="BK528" s="273"/>
      <c r="BL528" s="273"/>
      <c r="BM528" s="273"/>
      <c r="BN528" s="125"/>
      <c r="BO528" s="273"/>
      <c r="BP528" s="285"/>
      <c r="BQ528" s="273"/>
      <c r="BR528" s="273"/>
      <c r="BS528" s="273"/>
      <c r="BT528" s="273"/>
      <c r="BU528" s="273"/>
      <c r="BV528" s="125"/>
      <c r="BW528" s="273"/>
      <c r="BX528" s="285"/>
      <c r="BY528" s="273"/>
      <c r="BZ528" s="273"/>
      <c r="CA528" s="273"/>
      <c r="CB528" s="273"/>
      <c r="CC528" s="273"/>
      <c r="CD528" s="125"/>
      <c r="CE528" s="273"/>
      <c r="CF528" s="285"/>
      <c r="CG528" s="273"/>
      <c r="CH528" s="273"/>
      <c r="CI528" s="273"/>
      <c r="CJ528" s="273"/>
      <c r="CK528" s="273"/>
      <c r="CL528" s="125"/>
      <c r="CM528" s="273"/>
      <c r="CN528" s="285"/>
      <c r="CO528" s="273"/>
      <c r="CP528" s="273"/>
      <c r="CQ528" s="273"/>
      <c r="CR528" s="273"/>
      <c r="CS528" s="273"/>
      <c r="CT528" s="125"/>
      <c r="CU528" s="273"/>
      <c r="CV528" s="285"/>
      <c r="CW528" s="273"/>
      <c r="CX528" s="273"/>
      <c r="CY528" s="273"/>
      <c r="CZ528" s="273"/>
      <c r="DA528" s="273"/>
      <c r="DB528" s="125"/>
      <c r="DC528" s="273"/>
      <c r="DD528" s="285"/>
      <c r="DE528" s="273"/>
      <c r="DF528" s="273"/>
      <c r="DG528" s="273"/>
      <c r="DH528" s="273"/>
      <c r="DI528" s="273"/>
      <c r="DJ528" s="125"/>
      <c r="DK528" s="273"/>
      <c r="DL528" s="285"/>
      <c r="DM528" s="273"/>
      <c r="DN528" s="273"/>
      <c r="DO528" s="273"/>
      <c r="DP528" s="273"/>
      <c r="DQ528" s="273"/>
      <c r="DR528" s="125"/>
      <c r="DS528" s="273"/>
      <c r="DT528" s="285"/>
      <c r="DU528" s="273"/>
      <c r="DV528" s="273"/>
      <c r="DW528" s="273"/>
      <c r="DX528" s="273"/>
      <c r="DY528" s="273"/>
      <c r="DZ528" s="125"/>
      <c r="EA528" s="273"/>
      <c r="EB528" s="273"/>
      <c r="EC528" s="273"/>
      <c r="ED528" s="273"/>
      <c r="EE528" s="273"/>
      <c r="EF528" s="273"/>
      <c r="EG528" s="273"/>
      <c r="EH528" s="273"/>
      <c r="EI528" s="273"/>
      <c r="EJ528" s="273"/>
      <c r="EK528" s="273"/>
      <c r="EL528" s="273"/>
      <c r="EM528" s="273"/>
      <c r="EN528" s="273"/>
      <c r="EO528" s="273"/>
      <c r="EP528" s="273"/>
      <c r="EQ528" s="273"/>
      <c r="ER528" s="273"/>
      <c r="ES528" s="273"/>
      <c r="ET528" s="273"/>
      <c r="EU528" s="273"/>
      <c r="EV528" s="273"/>
      <c r="EW528" s="273"/>
      <c r="EX528" s="273"/>
      <c r="EY528" s="273"/>
      <c r="EZ528" s="273"/>
    </row>
    <row r="529" spans="1:156" ht="18.75">
      <c r="D529" s="75"/>
      <c r="Q529"/>
      <c r="R529" s="30"/>
      <c r="T529" s="75"/>
      <c r="Z529" s="264"/>
      <c r="AB529" s="75"/>
      <c r="AH529" s="125"/>
      <c r="AJ529" s="75"/>
      <c r="AP529" s="125"/>
      <c r="AR529" s="75"/>
      <c r="AX529" s="125"/>
      <c r="AZ529" s="75"/>
      <c r="BF529" s="125"/>
      <c r="BH529" s="75"/>
      <c r="BN529" s="125"/>
      <c r="BP529" s="75"/>
      <c r="BV529" s="125"/>
      <c r="BX529" s="75"/>
      <c r="CD529" s="125"/>
      <c r="CF529" s="75"/>
      <c r="CL529" s="125"/>
      <c r="CN529" s="75"/>
      <c r="CT529" s="125"/>
      <c r="CV529" s="75"/>
      <c r="DB529" s="125"/>
      <c r="DD529" s="75"/>
      <c r="DJ529" s="125"/>
      <c r="DL529" s="75"/>
      <c r="DR529" s="125"/>
      <c r="DT529" s="75"/>
      <c r="DZ529" s="125"/>
    </row>
    <row r="530" spans="1:156" ht="18.75">
      <c r="A530" s="273"/>
      <c r="B530" s="273"/>
      <c r="C530" s="273"/>
      <c r="D530" s="285"/>
      <c r="E530" s="273"/>
      <c r="F530" s="273"/>
      <c r="G530" s="273"/>
      <c r="H530" s="273"/>
      <c r="I530" s="273"/>
      <c r="J530" s="273"/>
      <c r="K530" s="273"/>
      <c r="L530" s="273"/>
      <c r="M530" s="273"/>
      <c r="N530" s="273"/>
      <c r="O530" s="273"/>
      <c r="P530" s="273"/>
      <c r="Q530" s="273"/>
      <c r="R530" s="286"/>
      <c r="S530" s="273"/>
      <c r="T530" s="285"/>
      <c r="U530" s="273"/>
      <c r="V530" s="273"/>
      <c r="W530" s="273"/>
      <c r="X530" s="273"/>
      <c r="Y530" s="273"/>
      <c r="Z530" s="264"/>
      <c r="AA530" s="273"/>
      <c r="AB530" s="285"/>
      <c r="AC530" s="273"/>
      <c r="AD530" s="273"/>
      <c r="AE530" s="273"/>
      <c r="AF530" s="273"/>
      <c r="AG530" s="273"/>
      <c r="AH530" s="125"/>
      <c r="AI530" s="273"/>
      <c r="AJ530" s="285"/>
      <c r="AK530" s="273"/>
      <c r="AL530" s="273"/>
      <c r="AM530" s="273"/>
      <c r="AN530" s="273"/>
      <c r="AO530" s="273"/>
      <c r="AP530" s="125"/>
      <c r="AQ530" s="273"/>
      <c r="AR530" s="285"/>
      <c r="AS530" s="273"/>
      <c r="AT530" s="273"/>
      <c r="AU530" s="273"/>
      <c r="AV530" s="273"/>
      <c r="AW530" s="273"/>
      <c r="AX530" s="125"/>
      <c r="AY530" s="273"/>
      <c r="AZ530" s="285"/>
      <c r="BA530" s="273"/>
      <c r="BB530" s="273"/>
      <c r="BC530" s="273"/>
      <c r="BD530" s="273"/>
      <c r="BE530" s="273"/>
      <c r="BF530" s="125"/>
      <c r="BG530" s="273"/>
      <c r="BH530" s="285"/>
      <c r="BI530" s="273"/>
      <c r="BJ530" s="273"/>
      <c r="BK530" s="273"/>
      <c r="BL530" s="273"/>
      <c r="BM530" s="273"/>
      <c r="BN530" s="125"/>
      <c r="BO530" s="273"/>
      <c r="BP530" s="285"/>
      <c r="BQ530" s="273"/>
      <c r="BR530" s="273"/>
      <c r="BS530" s="273"/>
      <c r="BT530" s="273"/>
      <c r="BU530" s="273"/>
      <c r="BV530" s="125"/>
      <c r="BW530" s="273"/>
      <c r="BX530" s="285"/>
      <c r="BY530" s="273"/>
      <c r="BZ530" s="273"/>
      <c r="CA530" s="273"/>
      <c r="CB530" s="273"/>
      <c r="CC530" s="273"/>
      <c r="CD530" s="125"/>
      <c r="CE530" s="273"/>
      <c r="CF530" s="285"/>
      <c r="CG530" s="273"/>
      <c r="CH530" s="273"/>
      <c r="CI530" s="273"/>
      <c r="CJ530" s="273"/>
      <c r="CK530" s="273"/>
      <c r="CL530" s="125"/>
      <c r="CM530" s="273"/>
      <c r="CN530" s="285"/>
      <c r="CO530" s="273"/>
      <c r="CP530" s="273"/>
      <c r="CQ530" s="273"/>
      <c r="CR530" s="273"/>
      <c r="CS530" s="273"/>
      <c r="CT530" s="125"/>
      <c r="CU530" s="273"/>
      <c r="CV530" s="285"/>
      <c r="CW530" s="273"/>
      <c r="CX530" s="273"/>
      <c r="CY530" s="273"/>
      <c r="CZ530" s="273"/>
      <c r="DA530" s="273"/>
      <c r="DB530" s="125"/>
      <c r="DC530" s="273"/>
      <c r="DD530" s="285"/>
      <c r="DE530" s="273"/>
      <c r="DF530" s="273"/>
      <c r="DG530" s="273"/>
      <c r="DH530" s="273"/>
      <c r="DI530" s="273"/>
      <c r="DJ530" s="125"/>
      <c r="DK530" s="273"/>
      <c r="DL530" s="285"/>
      <c r="DM530" s="273"/>
      <c r="DN530" s="273"/>
      <c r="DO530" s="273"/>
      <c r="DP530" s="273"/>
      <c r="DQ530" s="273"/>
      <c r="DR530" s="125"/>
      <c r="DS530" s="273"/>
      <c r="DT530" s="285"/>
      <c r="DU530" s="273"/>
      <c r="DV530" s="273"/>
      <c r="DW530" s="273"/>
      <c r="DX530" s="273"/>
      <c r="DY530" s="273"/>
      <c r="DZ530" s="125"/>
      <c r="EA530" s="273"/>
      <c r="EB530" s="273"/>
      <c r="EC530" s="273"/>
      <c r="ED530" s="273"/>
      <c r="EE530" s="273"/>
      <c r="EF530" s="273"/>
      <c r="EG530" s="273"/>
      <c r="EH530" s="273"/>
      <c r="EI530" s="273"/>
      <c r="EJ530" s="273"/>
      <c r="EK530" s="273"/>
      <c r="EL530" s="273"/>
      <c r="EM530" s="273"/>
      <c r="EN530" s="273"/>
      <c r="EO530" s="273"/>
      <c r="EP530" s="273"/>
      <c r="EQ530" s="273"/>
      <c r="ER530" s="273"/>
      <c r="ES530" s="273"/>
      <c r="ET530" s="273"/>
      <c r="EU530" s="273"/>
      <c r="EV530" s="273"/>
      <c r="EW530" s="273"/>
      <c r="EX530" s="273"/>
      <c r="EY530" s="273"/>
      <c r="EZ530" s="273"/>
    </row>
    <row r="531" spans="1:156" ht="18.75">
      <c r="D531" s="75"/>
      <c r="Q531"/>
      <c r="R531" s="30"/>
      <c r="T531" s="75"/>
      <c r="Z531" s="264"/>
      <c r="AB531" s="75"/>
      <c r="AH531" s="125"/>
      <c r="AJ531" s="75"/>
      <c r="AP531" s="125"/>
      <c r="AR531" s="75"/>
      <c r="AX531" s="125"/>
      <c r="AZ531" s="75"/>
      <c r="BF531" s="125"/>
      <c r="BH531" s="75"/>
      <c r="BN531" s="125"/>
      <c r="BP531" s="75"/>
      <c r="BV531" s="125"/>
      <c r="BX531" s="75"/>
      <c r="CD531" s="125"/>
      <c r="CF531" s="75"/>
      <c r="CL531" s="125"/>
      <c r="CN531" s="75"/>
      <c r="CT531" s="125"/>
      <c r="CV531" s="75"/>
      <c r="DB531" s="125"/>
      <c r="DD531" s="75"/>
      <c r="DJ531" s="125"/>
      <c r="DL531" s="75"/>
      <c r="DR531" s="125"/>
      <c r="DT531" s="75"/>
      <c r="DZ531" s="125"/>
    </row>
    <row r="532" spans="1:156" ht="18.75">
      <c r="A532" s="273"/>
      <c r="B532" s="273"/>
      <c r="C532" s="273"/>
      <c r="D532" s="285"/>
      <c r="E532" s="273"/>
      <c r="F532" s="273"/>
      <c r="G532" s="273"/>
      <c r="H532" s="273"/>
      <c r="I532" s="273"/>
      <c r="J532" s="273"/>
      <c r="K532" s="273"/>
      <c r="L532" s="273"/>
      <c r="M532" s="273"/>
      <c r="N532" s="273"/>
      <c r="O532" s="273"/>
      <c r="P532" s="273"/>
      <c r="Q532" s="273"/>
      <c r="R532" s="286"/>
      <c r="S532" s="273"/>
      <c r="T532" s="285"/>
      <c r="U532" s="273"/>
      <c r="V532" s="273"/>
      <c r="W532" s="273"/>
      <c r="X532" s="273"/>
      <c r="Y532" s="273"/>
      <c r="Z532" s="264"/>
      <c r="AA532" s="273"/>
      <c r="AB532" s="285"/>
      <c r="AC532" s="273"/>
      <c r="AD532" s="273"/>
      <c r="AE532" s="273"/>
      <c r="AF532" s="273"/>
      <c r="AG532" s="273"/>
      <c r="AH532" s="125"/>
      <c r="AI532" s="273"/>
      <c r="AJ532" s="285"/>
      <c r="AK532" s="273"/>
      <c r="AL532" s="273"/>
      <c r="AM532" s="273"/>
      <c r="AN532" s="273"/>
      <c r="AO532" s="273"/>
      <c r="AP532" s="125"/>
      <c r="AQ532" s="273"/>
      <c r="AR532" s="285"/>
      <c r="AS532" s="273"/>
      <c r="AT532" s="273"/>
      <c r="AU532" s="273"/>
      <c r="AV532" s="273"/>
      <c r="AW532" s="273"/>
      <c r="AX532" s="125"/>
      <c r="AY532" s="273"/>
      <c r="AZ532" s="285"/>
      <c r="BA532" s="273"/>
      <c r="BB532" s="273"/>
      <c r="BC532" s="273"/>
      <c r="BD532" s="273"/>
      <c r="BE532" s="273"/>
      <c r="BF532" s="125"/>
      <c r="BG532" s="273"/>
      <c r="BH532" s="285"/>
      <c r="BI532" s="273"/>
      <c r="BJ532" s="273"/>
      <c r="BK532" s="273"/>
      <c r="BL532" s="273"/>
      <c r="BM532" s="273"/>
      <c r="BN532" s="125"/>
      <c r="BO532" s="273"/>
      <c r="BP532" s="285"/>
      <c r="BQ532" s="273"/>
      <c r="BR532" s="273"/>
      <c r="BS532" s="273"/>
      <c r="BT532" s="273"/>
      <c r="BU532" s="273"/>
      <c r="BV532" s="125"/>
      <c r="BW532" s="273"/>
      <c r="BX532" s="285"/>
      <c r="BY532" s="273"/>
      <c r="BZ532" s="273"/>
      <c r="CA532" s="273"/>
      <c r="CB532" s="273"/>
      <c r="CC532" s="273"/>
      <c r="CD532" s="125"/>
      <c r="CE532" s="273"/>
      <c r="CF532" s="285"/>
      <c r="CG532" s="273"/>
      <c r="CH532" s="273"/>
      <c r="CI532" s="273"/>
      <c r="CJ532" s="273"/>
      <c r="CK532" s="273"/>
      <c r="CL532" s="125"/>
      <c r="CM532" s="273"/>
      <c r="CN532" s="285"/>
      <c r="CO532" s="273"/>
      <c r="CP532" s="273"/>
      <c r="CQ532" s="273"/>
      <c r="CR532" s="273"/>
      <c r="CS532" s="273"/>
      <c r="CT532" s="125"/>
      <c r="CU532" s="273"/>
      <c r="CV532" s="285"/>
      <c r="CW532" s="273"/>
      <c r="CX532" s="273"/>
      <c r="CY532" s="273"/>
      <c r="CZ532" s="273"/>
      <c r="DA532" s="273"/>
      <c r="DB532" s="125"/>
      <c r="DC532" s="273"/>
      <c r="DD532" s="285"/>
      <c r="DE532" s="273"/>
      <c r="DF532" s="273"/>
      <c r="DG532" s="273"/>
      <c r="DH532" s="273"/>
      <c r="DI532" s="273"/>
      <c r="DJ532" s="125"/>
      <c r="DK532" s="273"/>
      <c r="DL532" s="285"/>
      <c r="DM532" s="273"/>
      <c r="DN532" s="273"/>
      <c r="DO532" s="273"/>
      <c r="DP532" s="273"/>
      <c r="DQ532" s="273"/>
      <c r="DR532" s="125"/>
      <c r="DS532" s="273"/>
      <c r="DT532" s="285"/>
      <c r="DU532" s="273"/>
      <c r="DV532" s="273"/>
      <c r="DW532" s="273"/>
      <c r="DX532" s="273"/>
      <c r="DY532" s="273"/>
      <c r="DZ532" s="125"/>
      <c r="EA532" s="273"/>
      <c r="EB532" s="273"/>
      <c r="EC532" s="273"/>
      <c r="ED532" s="273"/>
      <c r="EE532" s="273"/>
      <c r="EF532" s="273"/>
      <c r="EG532" s="273"/>
      <c r="EH532" s="273"/>
      <c r="EI532" s="273"/>
      <c r="EJ532" s="273"/>
      <c r="EK532" s="273"/>
      <c r="EL532" s="273"/>
      <c r="EM532" s="273"/>
      <c r="EN532" s="273"/>
      <c r="EO532" s="273"/>
      <c r="EP532" s="273"/>
      <c r="EQ532" s="273"/>
      <c r="ER532" s="273"/>
      <c r="ES532" s="273"/>
      <c r="ET532" s="273"/>
      <c r="EU532" s="273"/>
      <c r="EV532" s="273"/>
      <c r="EW532" s="273"/>
      <c r="EX532" s="273"/>
      <c r="EY532" s="273"/>
      <c r="EZ532" s="273"/>
    </row>
    <row r="533" spans="1:156" ht="18.75">
      <c r="D533" s="75"/>
      <c r="Q533"/>
      <c r="R533" s="30"/>
      <c r="T533" s="75"/>
      <c r="Z533" s="264"/>
      <c r="AB533" s="75"/>
      <c r="AH533" s="125"/>
      <c r="AJ533" s="75"/>
      <c r="AP533" s="125"/>
      <c r="AR533" s="75"/>
      <c r="AX533" s="125"/>
      <c r="AZ533" s="75"/>
      <c r="BF533" s="125"/>
      <c r="BH533" s="75"/>
      <c r="BN533" s="125"/>
      <c r="BP533" s="75"/>
      <c r="BV533" s="125"/>
      <c r="BX533" s="75"/>
      <c r="CD533" s="125"/>
      <c r="CF533" s="75"/>
      <c r="CL533" s="125"/>
      <c r="CN533" s="75"/>
      <c r="CT533" s="125"/>
      <c r="CV533" s="75"/>
      <c r="DB533" s="125"/>
      <c r="DD533" s="75"/>
      <c r="DJ533" s="125"/>
      <c r="DL533" s="75"/>
      <c r="DR533" s="125"/>
      <c r="DT533" s="75"/>
      <c r="DZ533" s="125"/>
    </row>
    <row r="534" spans="1:156" ht="18.75">
      <c r="A534" s="273"/>
      <c r="B534" s="273"/>
      <c r="C534" s="273"/>
      <c r="D534" s="285"/>
      <c r="E534" s="273"/>
      <c r="F534" s="273"/>
      <c r="G534" s="273"/>
      <c r="H534" s="273"/>
      <c r="I534" s="273"/>
      <c r="J534" s="273"/>
      <c r="K534" s="273"/>
      <c r="L534" s="273"/>
      <c r="M534" s="273"/>
      <c r="N534" s="273"/>
      <c r="O534" s="273"/>
      <c r="P534" s="273"/>
      <c r="Q534" s="273"/>
      <c r="R534" s="286"/>
      <c r="S534" s="273"/>
      <c r="T534" s="285"/>
      <c r="U534" s="273"/>
      <c r="V534" s="273"/>
      <c r="W534" s="273"/>
      <c r="X534" s="273"/>
      <c r="Y534" s="273"/>
      <c r="Z534" s="264"/>
      <c r="AA534" s="273"/>
      <c r="AB534" s="285"/>
      <c r="AC534" s="273"/>
      <c r="AD534" s="273"/>
      <c r="AE534" s="273"/>
      <c r="AF534" s="273"/>
      <c r="AG534" s="273"/>
      <c r="AH534" s="125"/>
      <c r="AI534" s="273"/>
      <c r="AJ534" s="285"/>
      <c r="AK534" s="273"/>
      <c r="AL534" s="273"/>
      <c r="AM534" s="273"/>
      <c r="AN534" s="273"/>
      <c r="AO534" s="273"/>
      <c r="AP534" s="125"/>
      <c r="AQ534" s="273"/>
      <c r="AR534" s="285"/>
      <c r="AS534" s="273"/>
      <c r="AT534" s="273"/>
      <c r="AU534" s="273"/>
      <c r="AV534" s="273"/>
      <c r="AW534" s="273"/>
      <c r="AX534" s="125"/>
      <c r="AY534" s="273"/>
      <c r="AZ534" s="285"/>
      <c r="BA534" s="273"/>
      <c r="BB534" s="273"/>
      <c r="BC534" s="273"/>
      <c r="BD534" s="273"/>
      <c r="BE534" s="273"/>
      <c r="BF534" s="125"/>
      <c r="BG534" s="273"/>
      <c r="BH534" s="285"/>
      <c r="BI534" s="273"/>
      <c r="BJ534" s="273"/>
      <c r="BK534" s="273"/>
      <c r="BL534" s="273"/>
      <c r="BM534" s="273"/>
      <c r="BN534" s="125"/>
      <c r="BO534" s="273"/>
      <c r="BP534" s="285"/>
      <c r="BQ534" s="273"/>
      <c r="BR534" s="273"/>
      <c r="BS534" s="273"/>
      <c r="BT534" s="273"/>
      <c r="BU534" s="273"/>
      <c r="BV534" s="125"/>
      <c r="BW534" s="273"/>
      <c r="BX534" s="285"/>
      <c r="BY534" s="273"/>
      <c r="BZ534" s="273"/>
      <c r="CA534" s="273"/>
      <c r="CB534" s="273"/>
      <c r="CC534" s="273"/>
      <c r="CD534" s="125"/>
      <c r="CE534" s="273"/>
      <c r="CF534" s="285"/>
      <c r="CG534" s="273"/>
      <c r="CH534" s="273"/>
      <c r="CI534" s="273"/>
      <c r="CJ534" s="273"/>
      <c r="CK534" s="273"/>
      <c r="CL534" s="125"/>
      <c r="CM534" s="273"/>
      <c r="CN534" s="285"/>
      <c r="CO534" s="273"/>
      <c r="CP534" s="273"/>
      <c r="CQ534" s="273"/>
      <c r="CR534" s="273"/>
      <c r="CS534" s="273"/>
      <c r="CT534" s="125"/>
      <c r="CU534" s="273"/>
      <c r="CV534" s="285"/>
      <c r="CW534" s="273"/>
      <c r="CX534" s="273"/>
      <c r="CY534" s="273"/>
      <c r="CZ534" s="273"/>
      <c r="DA534" s="273"/>
      <c r="DB534" s="125"/>
      <c r="DC534" s="273"/>
      <c r="DD534" s="285"/>
      <c r="DE534" s="273"/>
      <c r="DF534" s="273"/>
      <c r="DG534" s="273"/>
      <c r="DH534" s="273"/>
      <c r="DI534" s="273"/>
      <c r="DJ534" s="125"/>
      <c r="DK534" s="273"/>
      <c r="DL534" s="285"/>
      <c r="DM534" s="273"/>
      <c r="DN534" s="273"/>
      <c r="DO534" s="273"/>
      <c r="DP534" s="273"/>
      <c r="DQ534" s="273"/>
      <c r="DR534" s="125"/>
      <c r="DS534" s="273"/>
      <c r="DT534" s="285"/>
      <c r="DU534" s="273"/>
      <c r="DV534" s="273"/>
      <c r="DW534" s="273"/>
      <c r="DX534" s="273"/>
      <c r="DY534" s="273"/>
      <c r="DZ534" s="125"/>
      <c r="EA534" s="273"/>
      <c r="EB534" s="273"/>
      <c r="EC534" s="273"/>
      <c r="ED534" s="273"/>
      <c r="EE534" s="273"/>
      <c r="EF534" s="273"/>
      <c r="EG534" s="273"/>
      <c r="EH534" s="273"/>
      <c r="EI534" s="273"/>
      <c r="EJ534" s="273"/>
      <c r="EK534" s="273"/>
      <c r="EL534" s="273"/>
      <c r="EM534" s="273"/>
      <c r="EN534" s="273"/>
      <c r="EO534" s="273"/>
      <c r="EP534" s="273"/>
      <c r="EQ534" s="273"/>
      <c r="ER534" s="273"/>
      <c r="ES534" s="273"/>
      <c r="ET534" s="273"/>
      <c r="EU534" s="273"/>
      <c r="EV534" s="273"/>
      <c r="EW534" s="273"/>
      <c r="EX534" s="273"/>
      <c r="EY534" s="273"/>
      <c r="EZ534" s="273"/>
    </row>
    <row r="535" spans="1:156" ht="18.75">
      <c r="D535" s="75"/>
      <c r="Q535"/>
      <c r="R535" s="30"/>
      <c r="T535" s="75"/>
      <c r="Z535" s="264"/>
      <c r="AB535" s="75"/>
      <c r="AH535" s="125"/>
      <c r="AJ535" s="75"/>
      <c r="AP535" s="125"/>
      <c r="AR535" s="75"/>
      <c r="AX535" s="125"/>
      <c r="AZ535" s="75"/>
      <c r="BF535" s="125"/>
      <c r="BH535" s="75"/>
      <c r="BN535" s="125"/>
      <c r="BP535" s="75"/>
      <c r="BV535" s="125"/>
      <c r="BX535" s="75"/>
      <c r="CD535" s="125"/>
      <c r="CF535" s="75"/>
      <c r="CL535" s="125"/>
      <c r="CN535" s="75"/>
      <c r="CT535" s="125"/>
      <c r="CV535" s="75"/>
      <c r="DB535" s="125"/>
      <c r="DD535" s="75"/>
      <c r="DJ535" s="125"/>
      <c r="DL535" s="75"/>
      <c r="DR535" s="125"/>
      <c r="DT535" s="75"/>
      <c r="DZ535" s="125"/>
    </row>
    <row r="536" spans="1:156" ht="18.75">
      <c r="A536" s="273"/>
      <c r="B536" s="273"/>
      <c r="C536" s="273"/>
      <c r="D536" s="285"/>
      <c r="E536" s="273"/>
      <c r="F536" s="273"/>
      <c r="G536" s="273"/>
      <c r="H536" s="273"/>
      <c r="I536" s="273"/>
      <c r="J536" s="273"/>
      <c r="K536" s="273"/>
      <c r="L536" s="273"/>
      <c r="M536" s="273"/>
      <c r="N536" s="273"/>
      <c r="O536" s="273"/>
      <c r="P536" s="273"/>
      <c r="Q536" s="273"/>
      <c r="R536" s="286"/>
      <c r="S536" s="273"/>
      <c r="T536" s="285"/>
      <c r="U536" s="273"/>
      <c r="V536" s="273"/>
      <c r="W536" s="273"/>
      <c r="X536" s="273"/>
      <c r="Y536" s="273"/>
      <c r="Z536" s="264"/>
      <c r="AA536" s="273"/>
      <c r="AB536" s="285"/>
      <c r="AC536" s="273"/>
      <c r="AD536" s="273"/>
      <c r="AE536" s="273"/>
      <c r="AF536" s="273"/>
      <c r="AG536" s="273"/>
      <c r="AH536" s="125"/>
      <c r="AI536" s="273"/>
      <c r="AJ536" s="285"/>
      <c r="AK536" s="273"/>
      <c r="AL536" s="273"/>
      <c r="AM536" s="273"/>
      <c r="AN536" s="273"/>
      <c r="AO536" s="273"/>
      <c r="AP536" s="125"/>
      <c r="AQ536" s="273"/>
      <c r="AR536" s="285"/>
      <c r="AS536" s="273"/>
      <c r="AT536" s="273"/>
      <c r="AU536" s="273"/>
      <c r="AV536" s="273"/>
      <c r="AW536" s="273"/>
      <c r="AX536" s="125"/>
      <c r="AY536" s="273"/>
      <c r="AZ536" s="285"/>
      <c r="BA536" s="273"/>
      <c r="BB536" s="273"/>
      <c r="BC536" s="273"/>
      <c r="BD536" s="273"/>
      <c r="BE536" s="273"/>
      <c r="BF536" s="125"/>
      <c r="BG536" s="273"/>
      <c r="BH536" s="285"/>
      <c r="BI536" s="273"/>
      <c r="BJ536" s="273"/>
      <c r="BK536" s="273"/>
      <c r="BL536" s="273"/>
      <c r="BM536" s="273"/>
      <c r="BN536" s="125"/>
      <c r="BO536" s="273"/>
      <c r="BP536" s="285"/>
      <c r="BQ536" s="273"/>
      <c r="BR536" s="273"/>
      <c r="BS536" s="273"/>
      <c r="BT536" s="273"/>
      <c r="BU536" s="273"/>
      <c r="BV536" s="125"/>
      <c r="BW536" s="273"/>
      <c r="BX536" s="285"/>
      <c r="BY536" s="273"/>
      <c r="BZ536" s="273"/>
      <c r="CA536" s="273"/>
      <c r="CB536" s="273"/>
      <c r="CC536" s="273"/>
      <c r="CD536" s="125"/>
      <c r="CE536" s="273"/>
      <c r="CF536" s="285"/>
      <c r="CG536" s="273"/>
      <c r="CH536" s="273"/>
      <c r="CI536" s="273"/>
      <c r="CJ536" s="273"/>
      <c r="CK536" s="273"/>
      <c r="CL536" s="125"/>
      <c r="CM536" s="273"/>
      <c r="CN536" s="285"/>
      <c r="CO536" s="273"/>
      <c r="CP536" s="273"/>
      <c r="CQ536" s="273"/>
      <c r="CR536" s="273"/>
      <c r="CS536" s="273"/>
      <c r="CT536" s="125"/>
      <c r="CU536" s="273"/>
      <c r="CV536" s="285"/>
      <c r="CW536" s="273"/>
      <c r="CX536" s="273"/>
      <c r="CY536" s="273"/>
      <c r="CZ536" s="273"/>
      <c r="DA536" s="273"/>
      <c r="DB536" s="125"/>
      <c r="DC536" s="273"/>
      <c r="DD536" s="285"/>
      <c r="DE536" s="273"/>
      <c r="DF536" s="273"/>
      <c r="DG536" s="273"/>
      <c r="DH536" s="273"/>
      <c r="DI536" s="273"/>
      <c r="DJ536" s="125"/>
      <c r="DK536" s="273"/>
      <c r="DL536" s="285"/>
      <c r="DM536" s="273"/>
      <c r="DN536" s="273"/>
      <c r="DO536" s="273"/>
      <c r="DP536" s="273"/>
      <c r="DQ536" s="273"/>
      <c r="DR536" s="125"/>
      <c r="DS536" s="273"/>
      <c r="DT536" s="285"/>
      <c r="DU536" s="273"/>
      <c r="DV536" s="273"/>
      <c r="DW536" s="273"/>
      <c r="DX536" s="273"/>
      <c r="DY536" s="273"/>
      <c r="DZ536" s="125"/>
      <c r="EA536" s="273"/>
      <c r="EB536" s="273"/>
      <c r="EC536" s="273"/>
      <c r="ED536" s="273"/>
      <c r="EE536" s="273"/>
      <c r="EF536" s="273"/>
      <c r="EG536" s="273"/>
      <c r="EH536" s="273"/>
      <c r="EI536" s="273"/>
      <c r="EJ536" s="273"/>
      <c r="EK536" s="273"/>
      <c r="EL536" s="273"/>
      <c r="EM536" s="273"/>
      <c r="EN536" s="273"/>
      <c r="EO536" s="273"/>
      <c r="EP536" s="273"/>
      <c r="EQ536" s="273"/>
      <c r="ER536" s="273"/>
      <c r="ES536" s="273"/>
      <c r="ET536" s="273"/>
      <c r="EU536" s="273"/>
      <c r="EV536" s="273"/>
      <c r="EW536" s="273"/>
      <c r="EX536" s="273"/>
      <c r="EY536" s="273"/>
      <c r="EZ536" s="273"/>
    </row>
    <row r="537" spans="1:156" ht="18.75">
      <c r="D537" s="75"/>
      <c r="Q537"/>
      <c r="R537" s="30"/>
      <c r="T537" s="75"/>
      <c r="Z537" s="264"/>
      <c r="AB537" s="75"/>
      <c r="AH537" s="125"/>
      <c r="AJ537" s="75"/>
      <c r="AP537" s="125"/>
      <c r="AR537" s="75"/>
      <c r="AX537" s="125"/>
      <c r="AZ537" s="75"/>
      <c r="BF537" s="125"/>
      <c r="BH537" s="75"/>
      <c r="BN537" s="125"/>
      <c r="BP537" s="75"/>
      <c r="BV537" s="125"/>
      <c r="BX537" s="75"/>
      <c r="CD537" s="125"/>
      <c r="CF537" s="75"/>
      <c r="CL537" s="125"/>
      <c r="CN537" s="75"/>
      <c r="CT537" s="125"/>
      <c r="CV537" s="75"/>
      <c r="DB537" s="125"/>
      <c r="DD537" s="75"/>
      <c r="DJ537" s="125"/>
      <c r="DL537" s="75"/>
      <c r="DR537" s="125"/>
      <c r="DT537" s="75"/>
      <c r="DZ537" s="125"/>
    </row>
    <row r="538" spans="1:156" ht="18.75">
      <c r="A538" s="273"/>
      <c r="B538" s="273"/>
      <c r="C538" s="273"/>
      <c r="D538" s="285"/>
      <c r="E538" s="273"/>
      <c r="F538" s="273"/>
      <c r="G538" s="273"/>
      <c r="H538" s="273"/>
      <c r="I538" s="273"/>
      <c r="J538" s="273"/>
      <c r="K538" s="273"/>
      <c r="L538" s="273"/>
      <c r="M538" s="273"/>
      <c r="N538" s="273"/>
      <c r="O538" s="273"/>
      <c r="P538" s="273"/>
      <c r="Q538" s="273"/>
      <c r="R538" s="286"/>
      <c r="S538" s="273"/>
      <c r="T538" s="285"/>
      <c r="U538" s="273"/>
      <c r="V538" s="273"/>
      <c r="W538" s="273"/>
      <c r="X538" s="273"/>
      <c r="Y538" s="273"/>
      <c r="Z538" s="264"/>
      <c r="AA538" s="273"/>
      <c r="AB538" s="285"/>
      <c r="AC538" s="273"/>
      <c r="AD538" s="273"/>
      <c r="AE538" s="273"/>
      <c r="AF538" s="273"/>
      <c r="AG538" s="273"/>
      <c r="AH538" s="125"/>
      <c r="AI538" s="273"/>
      <c r="AJ538" s="285"/>
      <c r="AK538" s="273"/>
      <c r="AL538" s="273"/>
      <c r="AM538" s="273"/>
      <c r="AN538" s="273"/>
      <c r="AO538" s="273"/>
      <c r="AP538" s="125"/>
      <c r="AQ538" s="273"/>
      <c r="AR538" s="285"/>
      <c r="AS538" s="273"/>
      <c r="AT538" s="273"/>
      <c r="AU538" s="273"/>
      <c r="AV538" s="273"/>
      <c r="AW538" s="273"/>
      <c r="AX538" s="125"/>
      <c r="AY538" s="273"/>
      <c r="AZ538" s="285"/>
      <c r="BA538" s="273"/>
      <c r="BB538" s="273"/>
      <c r="BC538" s="273"/>
      <c r="BD538" s="273"/>
      <c r="BE538" s="273"/>
      <c r="BF538" s="125"/>
      <c r="BG538" s="273"/>
      <c r="BH538" s="285"/>
      <c r="BI538" s="273"/>
      <c r="BJ538" s="273"/>
      <c r="BK538" s="273"/>
      <c r="BL538" s="273"/>
      <c r="BM538" s="273"/>
      <c r="BN538" s="125"/>
      <c r="BO538" s="273"/>
      <c r="BP538" s="285"/>
      <c r="BQ538" s="273"/>
      <c r="BR538" s="273"/>
      <c r="BS538" s="273"/>
      <c r="BT538" s="273"/>
      <c r="BU538" s="273"/>
      <c r="BV538" s="125"/>
      <c r="BW538" s="273"/>
      <c r="BX538" s="285"/>
      <c r="BY538" s="273"/>
      <c r="BZ538" s="273"/>
      <c r="CA538" s="273"/>
      <c r="CB538" s="273"/>
      <c r="CC538" s="273"/>
      <c r="CD538" s="125"/>
      <c r="CE538" s="273"/>
      <c r="CF538" s="285"/>
      <c r="CG538" s="273"/>
      <c r="CH538" s="273"/>
      <c r="CI538" s="273"/>
      <c r="CJ538" s="273"/>
      <c r="CK538" s="273"/>
      <c r="CL538" s="125"/>
      <c r="CM538" s="273"/>
      <c r="CN538" s="285"/>
      <c r="CO538" s="273"/>
      <c r="CP538" s="273"/>
      <c r="CQ538" s="273"/>
      <c r="CR538" s="273"/>
      <c r="CS538" s="273"/>
      <c r="CT538" s="125"/>
      <c r="CU538" s="273"/>
      <c r="CV538" s="285"/>
      <c r="CW538" s="273"/>
      <c r="CX538" s="273"/>
      <c r="CY538" s="273"/>
      <c r="CZ538" s="273"/>
      <c r="DA538" s="273"/>
      <c r="DB538" s="125"/>
      <c r="DC538" s="273"/>
      <c r="DD538" s="285"/>
      <c r="DE538" s="273"/>
      <c r="DF538" s="273"/>
      <c r="DG538" s="273"/>
      <c r="DH538" s="273"/>
      <c r="DI538" s="273"/>
      <c r="DJ538" s="125"/>
      <c r="DK538" s="273"/>
      <c r="DL538" s="285"/>
      <c r="DM538" s="273"/>
      <c r="DN538" s="273"/>
      <c r="DO538" s="273"/>
      <c r="DP538" s="273"/>
      <c r="DQ538" s="273"/>
      <c r="DR538" s="125"/>
      <c r="DS538" s="273"/>
      <c r="DT538" s="285"/>
      <c r="DU538" s="273"/>
      <c r="DV538" s="273"/>
      <c r="DW538" s="273"/>
      <c r="DX538" s="273"/>
      <c r="DY538" s="273"/>
      <c r="DZ538" s="125"/>
      <c r="EA538" s="273"/>
      <c r="EB538" s="273"/>
      <c r="EC538" s="273"/>
      <c r="ED538" s="273"/>
      <c r="EE538" s="273"/>
      <c r="EF538" s="273"/>
      <c r="EG538" s="273"/>
      <c r="EH538" s="273"/>
      <c r="EI538" s="273"/>
      <c r="EJ538" s="273"/>
      <c r="EK538" s="273"/>
      <c r="EL538" s="273"/>
      <c r="EM538" s="273"/>
      <c r="EN538" s="273"/>
      <c r="EO538" s="273"/>
      <c r="EP538" s="273"/>
      <c r="EQ538" s="273"/>
      <c r="ER538" s="273"/>
      <c r="ES538" s="273"/>
      <c r="ET538" s="273"/>
      <c r="EU538" s="273"/>
      <c r="EV538" s="273"/>
      <c r="EW538" s="273"/>
      <c r="EX538" s="273"/>
      <c r="EY538" s="273"/>
      <c r="EZ538" s="273"/>
    </row>
    <row r="539" spans="1:156" ht="18.75">
      <c r="D539" s="75"/>
      <c r="Q539"/>
      <c r="R539" s="30"/>
      <c r="T539" s="75"/>
      <c r="Z539" s="264"/>
      <c r="AB539" s="75"/>
      <c r="AH539" s="125"/>
      <c r="AJ539" s="75"/>
      <c r="AP539" s="125"/>
      <c r="AR539" s="75"/>
      <c r="AX539" s="125"/>
      <c r="AZ539" s="75"/>
      <c r="BF539" s="125"/>
      <c r="BH539" s="75"/>
      <c r="BN539" s="125"/>
      <c r="BP539" s="75"/>
      <c r="BV539" s="125"/>
      <c r="BX539" s="75"/>
      <c r="CD539" s="125"/>
      <c r="CF539" s="75"/>
      <c r="CL539" s="125"/>
      <c r="CN539" s="75"/>
      <c r="CT539" s="125"/>
      <c r="CV539" s="75"/>
      <c r="DB539" s="125"/>
      <c r="DD539" s="75"/>
      <c r="DJ539" s="125"/>
      <c r="DL539" s="75"/>
      <c r="DR539" s="125"/>
      <c r="DT539" s="75"/>
      <c r="DZ539" s="125"/>
    </row>
    <row r="540" spans="1:156" ht="18.75">
      <c r="A540" s="273"/>
      <c r="B540" s="273"/>
      <c r="C540" s="273"/>
      <c r="D540" s="285"/>
      <c r="E540" s="273"/>
      <c r="F540" s="273"/>
      <c r="G540" s="273"/>
      <c r="H540" s="273"/>
      <c r="I540" s="273"/>
      <c r="J540" s="273"/>
      <c r="K540" s="273"/>
      <c r="L540" s="273"/>
      <c r="M540" s="273"/>
      <c r="N540" s="273"/>
      <c r="O540" s="273"/>
      <c r="P540" s="273"/>
      <c r="Q540" s="273"/>
      <c r="R540" s="286"/>
      <c r="S540" s="273"/>
      <c r="T540" s="285"/>
      <c r="U540" s="273"/>
      <c r="V540" s="273"/>
      <c r="W540" s="273"/>
      <c r="X540" s="273"/>
      <c r="Y540" s="273"/>
      <c r="Z540" s="264"/>
      <c r="AA540" s="273"/>
      <c r="AB540" s="285"/>
      <c r="AC540" s="273"/>
      <c r="AD540" s="273"/>
      <c r="AE540" s="273"/>
      <c r="AF540" s="273"/>
      <c r="AG540" s="273"/>
      <c r="AH540" s="125"/>
      <c r="AI540" s="273"/>
      <c r="AJ540" s="285"/>
      <c r="AK540" s="273"/>
      <c r="AL540" s="273"/>
      <c r="AM540" s="273"/>
      <c r="AN540" s="273"/>
      <c r="AO540" s="273"/>
      <c r="AP540" s="125"/>
      <c r="AQ540" s="273"/>
      <c r="AR540" s="285"/>
      <c r="AS540" s="273"/>
      <c r="AT540" s="273"/>
      <c r="AU540" s="273"/>
      <c r="AV540" s="273"/>
      <c r="AW540" s="273"/>
      <c r="AX540" s="125"/>
      <c r="AY540" s="273"/>
      <c r="AZ540" s="285"/>
      <c r="BA540" s="273"/>
      <c r="BB540" s="273"/>
      <c r="BC540" s="273"/>
      <c r="BD540" s="273"/>
      <c r="BE540" s="273"/>
      <c r="BF540" s="125"/>
      <c r="BG540" s="273"/>
      <c r="BH540" s="285"/>
      <c r="BI540" s="273"/>
      <c r="BJ540" s="273"/>
      <c r="BK540" s="273"/>
      <c r="BL540" s="273"/>
      <c r="BM540" s="273"/>
      <c r="BN540" s="125"/>
      <c r="BO540" s="273"/>
      <c r="BP540" s="285"/>
      <c r="BQ540" s="273"/>
      <c r="BR540" s="273"/>
      <c r="BS540" s="273"/>
      <c r="BT540" s="273"/>
      <c r="BU540" s="273"/>
      <c r="BV540" s="125"/>
      <c r="BW540" s="273"/>
      <c r="BX540" s="285"/>
      <c r="BY540" s="273"/>
      <c r="BZ540" s="273"/>
      <c r="CA540" s="273"/>
      <c r="CB540" s="273"/>
      <c r="CC540" s="273"/>
      <c r="CD540" s="125"/>
      <c r="CE540" s="273"/>
      <c r="CF540" s="285"/>
      <c r="CG540" s="273"/>
      <c r="CH540" s="273"/>
      <c r="CI540" s="273"/>
      <c r="CJ540" s="273"/>
      <c r="CK540" s="273"/>
      <c r="CL540" s="125"/>
      <c r="CM540" s="273"/>
      <c r="CN540" s="285"/>
      <c r="CO540" s="273"/>
      <c r="CP540" s="273"/>
      <c r="CQ540" s="273"/>
      <c r="CR540" s="273"/>
      <c r="CS540" s="273"/>
      <c r="CT540" s="125"/>
      <c r="CU540" s="273"/>
      <c r="CV540" s="285"/>
      <c r="CW540" s="273"/>
      <c r="CX540" s="273"/>
      <c r="CY540" s="273"/>
      <c r="CZ540" s="273"/>
      <c r="DA540" s="273"/>
      <c r="DB540" s="125"/>
      <c r="DC540" s="273"/>
      <c r="DD540" s="285"/>
      <c r="DE540" s="273"/>
      <c r="DF540" s="273"/>
      <c r="DG540" s="273"/>
      <c r="DH540" s="273"/>
      <c r="DI540" s="273"/>
      <c r="DJ540" s="125"/>
      <c r="DK540" s="273"/>
      <c r="DL540" s="285"/>
      <c r="DM540" s="273"/>
      <c r="DN540" s="273"/>
      <c r="DO540" s="273"/>
      <c r="DP540" s="273"/>
      <c r="DQ540" s="273"/>
      <c r="DR540" s="125"/>
      <c r="DS540" s="273"/>
      <c r="DT540" s="285"/>
      <c r="DU540" s="273"/>
      <c r="DV540" s="273"/>
      <c r="DW540" s="273"/>
      <c r="DX540" s="273"/>
      <c r="DY540" s="273"/>
      <c r="DZ540" s="125"/>
      <c r="EA540" s="273"/>
      <c r="EB540" s="273"/>
      <c r="EC540" s="273"/>
      <c r="ED540" s="273"/>
      <c r="EE540" s="273"/>
      <c r="EF540" s="273"/>
      <c r="EG540" s="273"/>
      <c r="EH540" s="273"/>
      <c r="EI540" s="273"/>
      <c r="EJ540" s="273"/>
      <c r="EK540" s="273"/>
      <c r="EL540" s="273"/>
      <c r="EM540" s="273"/>
      <c r="EN540" s="273"/>
      <c r="EO540" s="273"/>
      <c r="EP540" s="273"/>
      <c r="EQ540" s="273"/>
      <c r="ER540" s="273"/>
      <c r="ES540" s="273"/>
      <c r="ET540" s="273"/>
      <c r="EU540" s="273"/>
      <c r="EV540" s="273"/>
      <c r="EW540" s="273"/>
      <c r="EX540" s="273"/>
      <c r="EY540" s="273"/>
      <c r="EZ540" s="273"/>
    </row>
    <row r="541" spans="1:156" ht="18.75">
      <c r="D541" s="75"/>
      <c r="Q541"/>
      <c r="R541" s="30"/>
      <c r="T541" s="75"/>
      <c r="Z541" s="264"/>
      <c r="AB541" s="75"/>
      <c r="AH541" s="125"/>
      <c r="AJ541" s="75"/>
      <c r="AP541" s="125"/>
      <c r="AR541" s="75"/>
      <c r="AX541" s="125"/>
      <c r="AZ541" s="75"/>
      <c r="BF541" s="125"/>
      <c r="BH541" s="75"/>
      <c r="BN541" s="125"/>
      <c r="BP541" s="75"/>
      <c r="BV541" s="125"/>
      <c r="BX541" s="75"/>
      <c r="CD541" s="125"/>
      <c r="CF541" s="75"/>
      <c r="CL541" s="125"/>
      <c r="CN541" s="75"/>
      <c r="CT541" s="125"/>
      <c r="CV541" s="75"/>
      <c r="DB541" s="125"/>
      <c r="DD541" s="75"/>
      <c r="DJ541" s="125"/>
      <c r="DL541" s="75"/>
      <c r="DR541" s="125"/>
      <c r="DT541" s="75"/>
      <c r="DZ541" s="125"/>
    </row>
    <row r="542" spans="1:156" ht="18.75">
      <c r="A542" s="273"/>
      <c r="B542" s="273"/>
      <c r="C542" s="273"/>
      <c r="D542" s="285"/>
      <c r="E542" s="273"/>
      <c r="F542" s="273"/>
      <c r="G542" s="273"/>
      <c r="H542" s="273"/>
      <c r="I542" s="273"/>
      <c r="J542" s="273"/>
      <c r="K542" s="273"/>
      <c r="L542" s="273"/>
      <c r="M542" s="273"/>
      <c r="N542" s="273"/>
      <c r="O542" s="273"/>
      <c r="P542" s="273"/>
      <c r="Q542" s="273"/>
      <c r="R542" s="286"/>
      <c r="S542" s="273"/>
      <c r="T542" s="285"/>
      <c r="U542" s="273"/>
      <c r="V542" s="273"/>
      <c r="W542" s="273"/>
      <c r="X542" s="273"/>
      <c r="Y542" s="273"/>
      <c r="Z542" s="264"/>
      <c r="AA542" s="273"/>
      <c r="AB542" s="285"/>
      <c r="AC542" s="273"/>
      <c r="AD542" s="273"/>
      <c r="AE542" s="273"/>
      <c r="AF542" s="273"/>
      <c r="AG542" s="273"/>
      <c r="AH542" s="125"/>
      <c r="AI542" s="273"/>
      <c r="AJ542" s="285"/>
      <c r="AK542" s="273"/>
      <c r="AL542" s="273"/>
      <c r="AM542" s="273"/>
      <c r="AN542" s="273"/>
      <c r="AO542" s="273"/>
      <c r="AP542" s="125"/>
      <c r="AQ542" s="273"/>
      <c r="AR542" s="285"/>
      <c r="AS542" s="273"/>
      <c r="AT542" s="273"/>
      <c r="AU542" s="273"/>
      <c r="AV542" s="273"/>
      <c r="AW542" s="273"/>
      <c r="AX542" s="125"/>
      <c r="AY542" s="273"/>
      <c r="AZ542" s="285"/>
      <c r="BA542" s="273"/>
      <c r="BB542" s="273"/>
      <c r="BC542" s="273"/>
      <c r="BD542" s="273"/>
      <c r="BE542" s="273"/>
      <c r="BF542" s="125"/>
      <c r="BG542" s="273"/>
      <c r="BH542" s="285"/>
      <c r="BI542" s="273"/>
      <c r="BJ542" s="273"/>
      <c r="BK542" s="273"/>
      <c r="BL542" s="273"/>
      <c r="BM542" s="273"/>
      <c r="BN542" s="125"/>
      <c r="BO542" s="273"/>
      <c r="BP542" s="285"/>
      <c r="BQ542" s="273"/>
      <c r="BR542" s="273"/>
      <c r="BS542" s="273"/>
      <c r="BT542" s="273"/>
      <c r="BU542" s="273"/>
      <c r="BV542" s="125"/>
      <c r="BW542" s="273"/>
      <c r="BX542" s="285"/>
      <c r="BY542" s="273"/>
      <c r="BZ542" s="273"/>
      <c r="CA542" s="273"/>
      <c r="CB542" s="273"/>
      <c r="CC542" s="273"/>
      <c r="CD542" s="125"/>
      <c r="CE542" s="273"/>
      <c r="CF542" s="285"/>
      <c r="CG542" s="273"/>
      <c r="CH542" s="273"/>
      <c r="CI542" s="273"/>
      <c r="CJ542" s="273"/>
      <c r="CK542" s="273"/>
      <c r="CL542" s="125"/>
      <c r="CM542" s="273"/>
      <c r="CN542" s="285"/>
      <c r="CO542" s="273"/>
      <c r="CP542" s="273"/>
      <c r="CQ542" s="273"/>
      <c r="CR542" s="273"/>
      <c r="CS542" s="273"/>
      <c r="CT542" s="125"/>
      <c r="CU542" s="273"/>
      <c r="CV542" s="285"/>
      <c r="CW542" s="273"/>
      <c r="CX542" s="273"/>
      <c r="CY542" s="273"/>
      <c r="CZ542" s="273"/>
      <c r="DA542" s="273"/>
      <c r="DB542" s="125"/>
      <c r="DC542" s="273"/>
      <c r="DD542" s="285"/>
      <c r="DE542" s="273"/>
      <c r="DF542" s="273"/>
      <c r="DG542" s="273"/>
      <c r="DH542" s="273"/>
      <c r="DI542" s="273"/>
      <c r="DJ542" s="125"/>
      <c r="DK542" s="273"/>
      <c r="DL542" s="285"/>
      <c r="DM542" s="273"/>
      <c r="DN542" s="273"/>
      <c r="DO542" s="273"/>
      <c r="DP542" s="273"/>
      <c r="DQ542" s="273"/>
      <c r="DR542" s="125"/>
      <c r="DS542" s="273"/>
      <c r="DT542" s="285"/>
      <c r="DU542" s="273"/>
      <c r="DV542" s="273"/>
      <c r="DW542" s="273"/>
      <c r="DX542" s="273"/>
      <c r="DY542" s="273"/>
      <c r="DZ542" s="125"/>
      <c r="EA542" s="273"/>
      <c r="EB542" s="273"/>
      <c r="EC542" s="273"/>
      <c r="ED542" s="273"/>
      <c r="EE542" s="273"/>
      <c r="EF542" s="273"/>
      <c r="EG542" s="273"/>
      <c r="EH542" s="273"/>
      <c r="EI542" s="273"/>
      <c r="EJ542" s="273"/>
      <c r="EK542" s="273"/>
      <c r="EL542" s="273"/>
      <c r="EM542" s="273"/>
      <c r="EN542" s="273"/>
      <c r="EO542" s="273"/>
      <c r="EP542" s="273"/>
      <c r="EQ542" s="273"/>
      <c r="ER542" s="273"/>
      <c r="ES542" s="273"/>
      <c r="ET542" s="273"/>
      <c r="EU542" s="273"/>
      <c r="EV542" s="273"/>
      <c r="EW542" s="273"/>
      <c r="EX542" s="273"/>
      <c r="EY542" s="273"/>
      <c r="EZ542" s="273"/>
    </row>
    <row r="543" spans="1:156" ht="18.75">
      <c r="D543" s="75"/>
      <c r="Q543"/>
      <c r="R543" s="30"/>
      <c r="T543" s="75"/>
      <c r="Z543" s="264"/>
      <c r="AB543" s="75"/>
      <c r="AH543" s="125"/>
      <c r="AJ543" s="75"/>
      <c r="AP543" s="125"/>
      <c r="AR543" s="75"/>
      <c r="AX543" s="125"/>
      <c r="AZ543" s="75"/>
      <c r="BF543" s="125"/>
      <c r="BH543" s="75"/>
      <c r="BN543" s="125"/>
      <c r="BP543" s="75"/>
      <c r="BV543" s="125"/>
      <c r="BX543" s="75"/>
      <c r="CD543" s="125"/>
      <c r="CF543" s="75"/>
      <c r="CL543" s="125"/>
      <c r="CN543" s="75"/>
      <c r="CT543" s="125"/>
      <c r="CV543" s="75"/>
      <c r="DB543" s="125"/>
      <c r="DD543" s="75"/>
      <c r="DJ543" s="125"/>
      <c r="DL543" s="75"/>
      <c r="DR543" s="125"/>
      <c r="DT543" s="75"/>
      <c r="DZ543" s="125"/>
    </row>
    <row r="544" spans="1:156" ht="18.75">
      <c r="A544" s="273"/>
      <c r="B544" s="273"/>
      <c r="C544" s="273"/>
      <c r="D544" s="285"/>
      <c r="E544" s="273"/>
      <c r="F544" s="273"/>
      <c r="G544" s="273"/>
      <c r="H544" s="273"/>
      <c r="I544" s="273"/>
      <c r="J544" s="273"/>
      <c r="K544" s="273"/>
      <c r="L544" s="273"/>
      <c r="M544" s="273"/>
      <c r="N544" s="273"/>
      <c r="O544" s="273"/>
      <c r="P544" s="273"/>
      <c r="Q544" s="273"/>
      <c r="R544" s="286"/>
      <c r="S544" s="273"/>
      <c r="T544" s="285"/>
      <c r="U544" s="273"/>
      <c r="V544" s="273"/>
      <c r="W544" s="273"/>
      <c r="X544" s="273"/>
      <c r="Y544" s="273"/>
      <c r="Z544" s="264"/>
      <c r="AA544" s="273"/>
      <c r="AB544" s="285"/>
      <c r="AC544" s="273"/>
      <c r="AD544" s="273"/>
      <c r="AE544" s="273"/>
      <c r="AF544" s="273"/>
      <c r="AG544" s="273"/>
      <c r="AH544" s="125"/>
      <c r="AI544" s="273"/>
      <c r="AJ544" s="285"/>
      <c r="AK544" s="273"/>
      <c r="AL544" s="273"/>
      <c r="AM544" s="273"/>
      <c r="AN544" s="273"/>
      <c r="AO544" s="273"/>
      <c r="AP544" s="125"/>
      <c r="AQ544" s="273"/>
      <c r="AR544" s="285"/>
      <c r="AS544" s="273"/>
      <c r="AT544" s="273"/>
      <c r="AU544" s="273"/>
      <c r="AV544" s="273"/>
      <c r="AW544" s="273"/>
      <c r="AX544" s="125"/>
      <c r="AY544" s="273"/>
      <c r="AZ544" s="285"/>
      <c r="BA544" s="273"/>
      <c r="BB544" s="273"/>
      <c r="BC544" s="273"/>
      <c r="BD544" s="273"/>
      <c r="BE544" s="273"/>
      <c r="BF544" s="125"/>
      <c r="BG544" s="273"/>
      <c r="BH544" s="285"/>
      <c r="BI544" s="273"/>
      <c r="BJ544" s="273"/>
      <c r="BK544" s="273"/>
      <c r="BL544" s="273"/>
      <c r="BM544" s="273"/>
      <c r="BN544" s="125"/>
      <c r="BO544" s="273"/>
      <c r="BP544" s="285"/>
      <c r="BQ544" s="273"/>
      <c r="BR544" s="273"/>
      <c r="BS544" s="273"/>
      <c r="BT544" s="273"/>
      <c r="BU544" s="273"/>
      <c r="BV544" s="125"/>
      <c r="BW544" s="273"/>
      <c r="BX544" s="285"/>
      <c r="BY544" s="273"/>
      <c r="BZ544" s="273"/>
      <c r="CA544" s="273"/>
      <c r="CB544" s="273"/>
      <c r="CC544" s="273"/>
      <c r="CD544" s="125"/>
      <c r="CE544" s="273"/>
      <c r="CF544" s="285"/>
      <c r="CG544" s="273"/>
      <c r="CH544" s="273"/>
      <c r="CI544" s="273"/>
      <c r="CJ544" s="273"/>
      <c r="CK544" s="273"/>
      <c r="CL544" s="125"/>
      <c r="CM544" s="273"/>
      <c r="CN544" s="285"/>
      <c r="CO544" s="273"/>
      <c r="CP544" s="273"/>
      <c r="CQ544" s="273"/>
      <c r="CR544" s="273"/>
      <c r="CS544" s="273"/>
      <c r="CT544" s="125"/>
      <c r="CU544" s="273"/>
      <c r="CV544" s="285"/>
      <c r="CW544" s="273"/>
      <c r="CX544" s="273"/>
      <c r="CY544" s="273"/>
      <c r="CZ544" s="273"/>
      <c r="DA544" s="273"/>
      <c r="DB544" s="125"/>
      <c r="DC544" s="273"/>
      <c r="DD544" s="285"/>
      <c r="DE544" s="273"/>
      <c r="DF544" s="273"/>
      <c r="DG544" s="273"/>
      <c r="DH544" s="273"/>
      <c r="DI544" s="273"/>
      <c r="DJ544" s="125"/>
      <c r="DK544" s="273"/>
      <c r="DL544" s="285"/>
      <c r="DM544" s="273"/>
      <c r="DN544" s="273"/>
      <c r="DO544" s="273"/>
      <c r="DP544" s="273"/>
      <c r="DQ544" s="273"/>
      <c r="DR544" s="125"/>
      <c r="DS544" s="273"/>
      <c r="DT544" s="285"/>
      <c r="DU544" s="273"/>
      <c r="DV544" s="273"/>
      <c r="DW544" s="273"/>
      <c r="DX544" s="273"/>
      <c r="DY544" s="273"/>
      <c r="DZ544" s="125"/>
      <c r="EA544" s="273"/>
      <c r="EB544" s="273"/>
      <c r="EC544" s="273"/>
      <c r="ED544" s="273"/>
      <c r="EE544" s="273"/>
      <c r="EF544" s="273"/>
      <c r="EG544" s="273"/>
      <c r="EH544" s="273"/>
      <c r="EI544" s="273"/>
      <c r="EJ544" s="273"/>
      <c r="EK544" s="273"/>
      <c r="EL544" s="273"/>
      <c r="EM544" s="273"/>
      <c r="EN544" s="273"/>
      <c r="EO544" s="273"/>
      <c r="EP544" s="273"/>
      <c r="EQ544" s="273"/>
      <c r="ER544" s="273"/>
      <c r="ES544" s="273"/>
      <c r="ET544" s="273"/>
      <c r="EU544" s="273"/>
      <c r="EV544" s="273"/>
      <c r="EW544" s="273"/>
      <c r="EX544" s="273"/>
      <c r="EY544" s="273"/>
      <c r="EZ544" s="273"/>
    </row>
    <row r="545" spans="1:156" ht="18.75">
      <c r="D545" s="75"/>
      <c r="Q545"/>
      <c r="R545" s="30"/>
      <c r="T545" s="75"/>
      <c r="Z545" s="264"/>
      <c r="AB545" s="75"/>
      <c r="AH545" s="125"/>
      <c r="AJ545" s="75"/>
      <c r="AP545" s="125"/>
      <c r="AR545" s="75"/>
      <c r="AX545" s="125"/>
      <c r="AZ545" s="75"/>
      <c r="BF545" s="125"/>
      <c r="BH545" s="75"/>
      <c r="BN545" s="125"/>
      <c r="BP545" s="75"/>
      <c r="BV545" s="125"/>
      <c r="BX545" s="75"/>
      <c r="CD545" s="125"/>
      <c r="CF545" s="75"/>
      <c r="CL545" s="125"/>
      <c r="CN545" s="75"/>
      <c r="CT545" s="125"/>
      <c r="CV545" s="75"/>
      <c r="DB545" s="125"/>
      <c r="DD545" s="75"/>
      <c r="DJ545" s="125"/>
      <c r="DL545" s="75"/>
      <c r="DR545" s="125"/>
      <c r="DT545" s="75"/>
      <c r="DZ545" s="125"/>
    </row>
    <row r="546" spans="1:156" ht="18.75">
      <c r="A546" s="273"/>
      <c r="B546" s="273"/>
      <c r="C546" s="273"/>
      <c r="D546" s="285"/>
      <c r="E546" s="273"/>
      <c r="F546" s="273"/>
      <c r="G546" s="273"/>
      <c r="H546" s="273"/>
      <c r="I546" s="273"/>
      <c r="J546" s="273"/>
      <c r="K546" s="273"/>
      <c r="L546" s="273"/>
      <c r="M546" s="273"/>
      <c r="N546" s="273"/>
      <c r="O546" s="273"/>
      <c r="P546" s="273"/>
      <c r="Q546" s="273"/>
      <c r="R546" s="286"/>
      <c r="S546" s="273"/>
      <c r="T546" s="285"/>
      <c r="U546" s="273"/>
      <c r="V546" s="273"/>
      <c r="W546" s="273"/>
      <c r="X546" s="273"/>
      <c r="Y546" s="273"/>
      <c r="Z546" s="264"/>
      <c r="AA546" s="273"/>
      <c r="AB546" s="285"/>
      <c r="AC546" s="273"/>
      <c r="AD546" s="273"/>
      <c r="AE546" s="273"/>
      <c r="AF546" s="273"/>
      <c r="AG546" s="273"/>
      <c r="AH546" s="125"/>
      <c r="AI546" s="273"/>
      <c r="AJ546" s="285"/>
      <c r="AK546" s="273"/>
      <c r="AL546" s="273"/>
      <c r="AM546" s="273"/>
      <c r="AN546" s="273"/>
      <c r="AO546" s="273"/>
      <c r="AP546" s="125"/>
      <c r="AQ546" s="273"/>
      <c r="AR546" s="285"/>
      <c r="AS546" s="273"/>
      <c r="AT546" s="273"/>
      <c r="AU546" s="273"/>
      <c r="AV546" s="273"/>
      <c r="AW546" s="273"/>
      <c r="AX546" s="125"/>
      <c r="AY546" s="273"/>
      <c r="AZ546" s="285"/>
      <c r="BA546" s="273"/>
      <c r="BB546" s="273"/>
      <c r="BC546" s="273"/>
      <c r="BD546" s="273"/>
      <c r="BE546" s="273"/>
      <c r="BF546" s="125"/>
      <c r="BG546" s="273"/>
      <c r="BH546" s="285"/>
      <c r="BI546" s="273"/>
      <c r="BJ546" s="273"/>
      <c r="BK546" s="273"/>
      <c r="BL546" s="273"/>
      <c r="BM546" s="273"/>
      <c r="BN546" s="125"/>
      <c r="BO546" s="273"/>
      <c r="BP546" s="285"/>
      <c r="BQ546" s="273"/>
      <c r="BR546" s="273"/>
      <c r="BS546" s="273"/>
      <c r="BT546" s="273"/>
      <c r="BU546" s="273"/>
      <c r="BV546" s="125"/>
      <c r="BW546" s="273"/>
      <c r="BX546" s="285"/>
      <c r="BY546" s="273"/>
      <c r="BZ546" s="273"/>
      <c r="CA546" s="273"/>
      <c r="CB546" s="273"/>
      <c r="CC546" s="273"/>
      <c r="CD546" s="125"/>
      <c r="CE546" s="273"/>
      <c r="CF546" s="285"/>
      <c r="CG546" s="273"/>
      <c r="CH546" s="273"/>
      <c r="CI546" s="273"/>
      <c r="CJ546" s="273"/>
      <c r="CK546" s="273"/>
      <c r="CL546" s="125"/>
      <c r="CM546" s="273"/>
      <c r="CN546" s="285"/>
      <c r="CO546" s="273"/>
      <c r="CP546" s="273"/>
      <c r="CQ546" s="273"/>
      <c r="CR546" s="273"/>
      <c r="CS546" s="273"/>
      <c r="CT546" s="125"/>
      <c r="CU546" s="273"/>
      <c r="CV546" s="285"/>
      <c r="CW546" s="273"/>
      <c r="CX546" s="273"/>
      <c r="CY546" s="273"/>
      <c r="CZ546" s="273"/>
      <c r="DA546" s="273"/>
      <c r="DB546" s="125"/>
      <c r="DC546" s="273"/>
      <c r="DD546" s="285"/>
      <c r="DE546" s="273"/>
      <c r="DF546" s="273"/>
      <c r="DG546" s="273"/>
      <c r="DH546" s="273"/>
      <c r="DI546" s="273"/>
      <c r="DJ546" s="125"/>
      <c r="DK546" s="273"/>
      <c r="DL546" s="285"/>
      <c r="DM546" s="273"/>
      <c r="DN546" s="273"/>
      <c r="DO546" s="273"/>
      <c r="DP546" s="273"/>
      <c r="DQ546" s="273"/>
      <c r="DR546" s="125"/>
      <c r="DS546" s="273"/>
      <c r="DT546" s="285"/>
      <c r="DU546" s="273"/>
      <c r="DV546" s="273"/>
      <c r="DW546" s="273"/>
      <c r="DX546" s="273"/>
      <c r="DY546" s="273"/>
      <c r="DZ546" s="125"/>
      <c r="EA546" s="273"/>
      <c r="EB546" s="273"/>
      <c r="EC546" s="273"/>
      <c r="ED546" s="273"/>
      <c r="EE546" s="273"/>
      <c r="EF546" s="273"/>
      <c r="EG546" s="273"/>
      <c r="EH546" s="273"/>
      <c r="EI546" s="273"/>
      <c r="EJ546" s="273"/>
      <c r="EK546" s="273"/>
      <c r="EL546" s="273"/>
      <c r="EM546" s="273"/>
      <c r="EN546" s="273"/>
      <c r="EO546" s="273"/>
      <c r="EP546" s="273"/>
      <c r="EQ546" s="273"/>
      <c r="ER546" s="273"/>
      <c r="ES546" s="273"/>
      <c r="ET546" s="273"/>
      <c r="EU546" s="273"/>
      <c r="EV546" s="273"/>
      <c r="EW546" s="273"/>
      <c r="EX546" s="273"/>
      <c r="EY546" s="273"/>
      <c r="EZ546" s="273"/>
    </row>
    <row r="547" spans="1:156" ht="18.75">
      <c r="D547" s="75"/>
      <c r="Q547"/>
      <c r="R547" s="30"/>
      <c r="T547" s="75"/>
      <c r="Z547" s="264"/>
      <c r="AB547" s="75"/>
      <c r="AH547" s="125"/>
      <c r="AJ547" s="75"/>
      <c r="AP547" s="125"/>
      <c r="AR547" s="75"/>
      <c r="AX547" s="125"/>
      <c r="AZ547" s="75"/>
      <c r="BF547" s="125"/>
      <c r="BH547" s="75"/>
      <c r="BN547" s="125"/>
      <c r="BP547" s="75"/>
      <c r="BV547" s="125"/>
      <c r="BX547" s="75"/>
      <c r="CD547" s="125"/>
      <c r="CF547" s="75"/>
      <c r="CL547" s="125"/>
      <c r="CN547" s="75"/>
      <c r="CT547" s="125"/>
      <c r="CV547" s="75"/>
      <c r="DB547" s="125"/>
      <c r="DD547" s="75"/>
      <c r="DJ547" s="125"/>
      <c r="DL547" s="75"/>
      <c r="DR547" s="125"/>
      <c r="DT547" s="75"/>
      <c r="DZ547" s="125"/>
    </row>
    <row r="548" spans="1:156" ht="18.75">
      <c r="A548" s="273"/>
      <c r="B548" s="273"/>
      <c r="C548" s="273"/>
      <c r="D548" s="285"/>
      <c r="E548" s="273"/>
      <c r="F548" s="273"/>
      <c r="G548" s="273"/>
      <c r="H548" s="273"/>
      <c r="I548" s="273"/>
      <c r="J548" s="273"/>
      <c r="K548" s="273"/>
      <c r="L548" s="273"/>
      <c r="M548" s="273"/>
      <c r="N548" s="273"/>
      <c r="O548" s="273"/>
      <c r="P548" s="273"/>
      <c r="Q548" s="273"/>
      <c r="R548" s="286"/>
      <c r="S548" s="273"/>
      <c r="T548" s="285"/>
      <c r="U548" s="273"/>
      <c r="V548" s="273"/>
      <c r="W548" s="273"/>
      <c r="X548" s="273"/>
      <c r="Y548" s="273"/>
      <c r="Z548" s="264"/>
      <c r="AA548" s="273"/>
      <c r="AB548" s="285"/>
      <c r="AC548" s="273"/>
      <c r="AD548" s="273"/>
      <c r="AE548" s="273"/>
      <c r="AF548" s="273"/>
      <c r="AG548" s="273"/>
      <c r="AH548" s="125"/>
      <c r="AI548" s="273"/>
      <c r="AJ548" s="285"/>
      <c r="AK548" s="273"/>
      <c r="AL548" s="273"/>
      <c r="AM548" s="273"/>
      <c r="AN548" s="273"/>
      <c r="AO548" s="273"/>
      <c r="AP548" s="125"/>
      <c r="AQ548" s="273"/>
      <c r="AR548" s="285"/>
      <c r="AS548" s="273"/>
      <c r="AT548" s="273"/>
      <c r="AU548" s="273"/>
      <c r="AV548" s="273"/>
      <c r="AW548" s="273"/>
      <c r="AX548" s="125"/>
      <c r="AY548" s="273"/>
      <c r="AZ548" s="285"/>
      <c r="BA548" s="273"/>
      <c r="BB548" s="273"/>
      <c r="BC548" s="273"/>
      <c r="BD548" s="273"/>
      <c r="BE548" s="273"/>
      <c r="BF548" s="125"/>
      <c r="BG548" s="273"/>
      <c r="BH548" s="285"/>
      <c r="BI548" s="273"/>
      <c r="BJ548" s="273"/>
      <c r="BK548" s="273"/>
      <c r="BL548" s="273"/>
      <c r="BM548" s="273"/>
      <c r="BN548" s="125"/>
      <c r="BO548" s="273"/>
      <c r="BP548" s="285"/>
      <c r="BQ548" s="273"/>
      <c r="BR548" s="273"/>
      <c r="BS548" s="273"/>
      <c r="BT548" s="273"/>
      <c r="BU548" s="273"/>
      <c r="BV548" s="125"/>
      <c r="BW548" s="273"/>
      <c r="BX548" s="285"/>
      <c r="BY548" s="273"/>
      <c r="BZ548" s="273"/>
      <c r="CA548" s="273"/>
      <c r="CB548" s="273"/>
      <c r="CC548" s="273"/>
      <c r="CD548" s="125"/>
      <c r="CE548" s="273"/>
      <c r="CF548" s="285"/>
      <c r="CG548" s="273"/>
      <c r="CH548" s="273"/>
      <c r="CI548" s="273"/>
      <c r="CJ548" s="273"/>
      <c r="CK548" s="273"/>
      <c r="CL548" s="125"/>
      <c r="CM548" s="273"/>
      <c r="CN548" s="285"/>
      <c r="CO548" s="273"/>
      <c r="CP548" s="273"/>
      <c r="CQ548" s="273"/>
      <c r="CR548" s="273"/>
      <c r="CS548" s="273"/>
      <c r="CT548" s="125"/>
      <c r="CU548" s="273"/>
      <c r="CV548" s="285"/>
      <c r="CW548" s="273"/>
      <c r="CX548" s="273"/>
      <c r="CY548" s="273"/>
      <c r="CZ548" s="273"/>
      <c r="DA548" s="273"/>
      <c r="DB548" s="125"/>
      <c r="DC548" s="273"/>
      <c r="DD548" s="285"/>
      <c r="DE548" s="273"/>
      <c r="DF548" s="273"/>
      <c r="DG548" s="273"/>
      <c r="DH548" s="273"/>
      <c r="DI548" s="273"/>
      <c r="DJ548" s="125"/>
      <c r="DK548" s="273"/>
      <c r="DL548" s="285"/>
      <c r="DM548" s="273"/>
      <c r="DN548" s="273"/>
      <c r="DO548" s="273"/>
      <c r="DP548" s="273"/>
      <c r="DQ548" s="273"/>
      <c r="DR548" s="125"/>
      <c r="DS548" s="273"/>
      <c r="DT548" s="285"/>
      <c r="DU548" s="273"/>
      <c r="DV548" s="273"/>
      <c r="DW548" s="273"/>
      <c r="DX548" s="273"/>
      <c r="DY548" s="273"/>
      <c r="DZ548" s="125"/>
      <c r="EA548" s="273"/>
      <c r="EB548" s="273"/>
      <c r="EC548" s="273"/>
      <c r="ED548" s="273"/>
      <c r="EE548" s="273"/>
      <c r="EF548" s="273"/>
      <c r="EG548" s="273"/>
      <c r="EH548" s="273"/>
      <c r="EI548" s="273"/>
      <c r="EJ548" s="273"/>
      <c r="EK548" s="273"/>
      <c r="EL548" s="273"/>
      <c r="EM548" s="273"/>
      <c r="EN548" s="273"/>
      <c r="EO548" s="273"/>
      <c r="EP548" s="273"/>
      <c r="EQ548" s="273"/>
      <c r="ER548" s="273"/>
      <c r="ES548" s="273"/>
      <c r="ET548" s="273"/>
      <c r="EU548" s="273"/>
      <c r="EV548" s="273"/>
      <c r="EW548" s="273"/>
      <c r="EX548" s="273"/>
      <c r="EY548" s="273"/>
      <c r="EZ548" s="273"/>
    </row>
    <row r="549" spans="1:156" ht="18.75">
      <c r="D549" s="75"/>
      <c r="Q549"/>
      <c r="R549" s="30"/>
      <c r="T549" s="75"/>
      <c r="Z549" s="264"/>
      <c r="AB549" s="75"/>
      <c r="AH549" s="125"/>
      <c r="AJ549" s="75"/>
      <c r="AP549" s="125"/>
      <c r="AR549" s="75"/>
      <c r="AX549" s="125"/>
      <c r="AZ549" s="75"/>
      <c r="BF549" s="125"/>
      <c r="BH549" s="75"/>
      <c r="BN549" s="125"/>
      <c r="BP549" s="75"/>
      <c r="BV549" s="125"/>
      <c r="BX549" s="75"/>
      <c r="CD549" s="125"/>
      <c r="CF549" s="75"/>
      <c r="CL549" s="125"/>
      <c r="CN549" s="75"/>
      <c r="CT549" s="125"/>
      <c r="CV549" s="75"/>
      <c r="DB549" s="125"/>
      <c r="DD549" s="75"/>
      <c r="DJ549" s="125"/>
      <c r="DL549" s="75"/>
      <c r="DR549" s="125"/>
      <c r="DT549" s="75"/>
      <c r="DZ549" s="125"/>
    </row>
    <row r="550" spans="1:156" ht="18.75">
      <c r="A550" s="273"/>
      <c r="B550" s="273"/>
      <c r="C550" s="273"/>
      <c r="D550" s="285"/>
      <c r="E550" s="273"/>
      <c r="F550" s="273"/>
      <c r="G550" s="273"/>
      <c r="H550" s="273"/>
      <c r="I550" s="273"/>
      <c r="J550" s="273"/>
      <c r="K550" s="273"/>
      <c r="L550" s="273"/>
      <c r="M550" s="273"/>
      <c r="N550" s="273"/>
      <c r="O550" s="273"/>
      <c r="P550" s="273"/>
      <c r="Q550" s="273"/>
      <c r="R550" s="286"/>
      <c r="S550" s="273"/>
      <c r="T550" s="285"/>
      <c r="U550" s="273"/>
      <c r="V550" s="273"/>
      <c r="W550" s="273"/>
      <c r="X550" s="273"/>
      <c r="Y550" s="273"/>
      <c r="Z550" s="264"/>
      <c r="AA550" s="273"/>
      <c r="AB550" s="285"/>
      <c r="AC550" s="273"/>
      <c r="AD550" s="273"/>
      <c r="AE550" s="273"/>
      <c r="AF550" s="273"/>
      <c r="AG550" s="273"/>
      <c r="AH550" s="125"/>
      <c r="AI550" s="273"/>
      <c r="AJ550" s="285"/>
      <c r="AK550" s="273"/>
      <c r="AL550" s="273"/>
      <c r="AM550" s="273"/>
      <c r="AN550" s="273"/>
      <c r="AO550" s="273"/>
      <c r="AP550" s="125"/>
      <c r="AQ550" s="273"/>
      <c r="AR550" s="285"/>
      <c r="AS550" s="273"/>
      <c r="AT550" s="273"/>
      <c r="AU550" s="273"/>
      <c r="AV550" s="273"/>
      <c r="AW550" s="273"/>
      <c r="AX550" s="125"/>
      <c r="AY550" s="273"/>
      <c r="AZ550" s="285"/>
      <c r="BA550" s="273"/>
      <c r="BB550" s="273"/>
      <c r="BC550" s="273"/>
      <c r="BD550" s="273"/>
      <c r="BE550" s="273"/>
      <c r="BF550" s="125"/>
      <c r="BG550" s="273"/>
      <c r="BH550" s="285"/>
      <c r="BI550" s="273"/>
      <c r="BJ550" s="273"/>
      <c r="BK550" s="273"/>
      <c r="BL550" s="273"/>
      <c r="BM550" s="273"/>
      <c r="BN550" s="125"/>
      <c r="BO550" s="273"/>
      <c r="BP550" s="285"/>
      <c r="BQ550" s="273"/>
      <c r="BR550" s="273"/>
      <c r="BS550" s="273"/>
      <c r="BT550" s="273"/>
      <c r="BU550" s="273"/>
      <c r="BV550" s="125"/>
      <c r="BW550" s="273"/>
      <c r="BX550" s="285"/>
      <c r="BY550" s="273"/>
      <c r="BZ550" s="273"/>
      <c r="CA550" s="273"/>
      <c r="CB550" s="273"/>
      <c r="CC550" s="273"/>
      <c r="CD550" s="125"/>
      <c r="CE550" s="273"/>
      <c r="CF550" s="285"/>
      <c r="CG550" s="273"/>
      <c r="CH550" s="273"/>
      <c r="CI550" s="273"/>
      <c r="CJ550" s="273"/>
      <c r="CK550" s="273"/>
      <c r="CL550" s="125"/>
      <c r="CM550" s="273"/>
      <c r="CN550" s="285"/>
      <c r="CO550" s="273"/>
      <c r="CP550" s="273"/>
      <c r="CQ550" s="273"/>
      <c r="CR550" s="273"/>
      <c r="CS550" s="273"/>
      <c r="CT550" s="125"/>
      <c r="CU550" s="273"/>
      <c r="CV550" s="285"/>
      <c r="CW550" s="273"/>
      <c r="CX550" s="273"/>
      <c r="CY550" s="273"/>
      <c r="CZ550" s="273"/>
      <c r="DA550" s="273"/>
      <c r="DB550" s="125"/>
      <c r="DC550" s="273"/>
      <c r="DD550" s="285"/>
      <c r="DE550" s="273"/>
      <c r="DF550" s="273"/>
      <c r="DG550" s="273"/>
      <c r="DH550" s="273"/>
      <c r="DI550" s="273"/>
      <c r="DJ550" s="125"/>
      <c r="DK550" s="273"/>
      <c r="DL550" s="285"/>
      <c r="DM550" s="273"/>
      <c r="DN550" s="273"/>
      <c r="DO550" s="273"/>
      <c r="DP550" s="273"/>
      <c r="DQ550" s="273"/>
      <c r="DR550" s="125"/>
      <c r="DS550" s="273"/>
      <c r="DT550" s="285"/>
      <c r="DU550" s="273"/>
      <c r="DV550" s="273"/>
      <c r="DW550" s="273"/>
      <c r="DX550" s="273"/>
      <c r="DY550" s="273"/>
      <c r="DZ550" s="125"/>
      <c r="EA550" s="273"/>
      <c r="EB550" s="273"/>
      <c r="EC550" s="273"/>
      <c r="ED550" s="273"/>
      <c r="EE550" s="273"/>
      <c r="EF550" s="273"/>
      <c r="EG550" s="273"/>
      <c r="EH550" s="273"/>
      <c r="EI550" s="273"/>
      <c r="EJ550" s="273"/>
      <c r="EK550" s="273"/>
      <c r="EL550" s="273"/>
      <c r="EM550" s="273"/>
      <c r="EN550" s="273"/>
      <c r="EO550" s="273"/>
      <c r="EP550" s="273"/>
      <c r="EQ550" s="273"/>
      <c r="ER550" s="273"/>
      <c r="ES550" s="273"/>
      <c r="ET550" s="273"/>
      <c r="EU550" s="273"/>
      <c r="EV550" s="273"/>
      <c r="EW550" s="273"/>
      <c r="EX550" s="273"/>
      <c r="EY550" s="273"/>
      <c r="EZ550" s="273"/>
    </row>
    <row r="551" spans="1:156" ht="18.75">
      <c r="D551" s="75"/>
      <c r="Q551"/>
      <c r="R551" s="30"/>
      <c r="T551" s="75"/>
      <c r="Z551" s="264"/>
      <c r="AB551" s="75"/>
      <c r="AH551" s="125"/>
      <c r="AJ551" s="75"/>
      <c r="AP551" s="125"/>
      <c r="AR551" s="75"/>
      <c r="AX551" s="125"/>
      <c r="AZ551" s="75"/>
      <c r="BF551" s="125"/>
      <c r="BH551" s="75"/>
      <c r="BN551" s="125"/>
      <c r="BP551" s="75"/>
      <c r="BV551" s="125"/>
      <c r="BX551" s="75"/>
      <c r="CD551" s="125"/>
      <c r="CF551" s="75"/>
      <c r="CL551" s="125"/>
      <c r="CN551" s="75"/>
      <c r="CT551" s="125"/>
      <c r="CV551" s="75"/>
      <c r="DB551" s="125"/>
      <c r="DD551" s="75"/>
      <c r="DJ551" s="125"/>
      <c r="DL551" s="75"/>
      <c r="DR551" s="125"/>
      <c r="DT551" s="75"/>
      <c r="DZ551" s="125"/>
    </row>
    <row r="552" spans="1:156" ht="18.75">
      <c r="A552" s="273"/>
      <c r="B552" s="273"/>
      <c r="C552" s="273"/>
      <c r="D552" s="285"/>
      <c r="E552" s="273"/>
      <c r="F552" s="273"/>
      <c r="G552" s="273"/>
      <c r="H552" s="273"/>
      <c r="I552" s="273"/>
      <c r="J552" s="273"/>
      <c r="K552" s="273"/>
      <c r="L552" s="273"/>
      <c r="M552" s="273"/>
      <c r="N552" s="273"/>
      <c r="O552" s="273"/>
      <c r="P552" s="273"/>
      <c r="Q552" s="273"/>
      <c r="R552" s="286"/>
      <c r="S552" s="273"/>
      <c r="T552" s="285"/>
      <c r="U552" s="273"/>
      <c r="V552" s="273"/>
      <c r="W552" s="273"/>
      <c r="X552" s="273"/>
      <c r="Y552" s="273"/>
      <c r="Z552" s="264"/>
      <c r="AA552" s="273"/>
      <c r="AB552" s="285"/>
      <c r="AC552" s="273"/>
      <c r="AD552" s="273"/>
      <c r="AE552" s="273"/>
      <c r="AF552" s="273"/>
      <c r="AG552" s="273"/>
      <c r="AH552" s="125"/>
      <c r="AI552" s="273"/>
      <c r="AJ552" s="285"/>
      <c r="AK552" s="273"/>
      <c r="AL552" s="273"/>
      <c r="AM552" s="273"/>
      <c r="AN552" s="273"/>
      <c r="AO552" s="273"/>
      <c r="AP552" s="125"/>
      <c r="AQ552" s="273"/>
      <c r="AR552" s="285"/>
      <c r="AS552" s="273"/>
      <c r="AT552" s="273"/>
      <c r="AU552" s="273"/>
      <c r="AV552" s="273"/>
      <c r="AW552" s="273"/>
      <c r="AX552" s="125"/>
      <c r="AY552" s="273"/>
      <c r="AZ552" s="285"/>
      <c r="BA552" s="273"/>
      <c r="BB552" s="273"/>
      <c r="BC552" s="273"/>
      <c r="BD552" s="273"/>
      <c r="BE552" s="273"/>
      <c r="BF552" s="125"/>
      <c r="BG552" s="273"/>
      <c r="BH552" s="285"/>
      <c r="BI552" s="273"/>
      <c r="BJ552" s="273"/>
      <c r="BK552" s="273"/>
      <c r="BL552" s="273"/>
      <c r="BM552" s="273"/>
      <c r="BN552" s="125"/>
      <c r="BO552" s="273"/>
      <c r="BP552" s="285"/>
      <c r="BQ552" s="273"/>
      <c r="BR552" s="273"/>
      <c r="BS552" s="273"/>
      <c r="BT552" s="273"/>
      <c r="BU552" s="273"/>
      <c r="BV552" s="125"/>
      <c r="BW552" s="273"/>
      <c r="BX552" s="285"/>
      <c r="BY552" s="273"/>
      <c r="BZ552" s="273"/>
      <c r="CA552" s="273"/>
      <c r="CB552" s="273"/>
      <c r="CC552" s="273"/>
      <c r="CD552" s="125"/>
      <c r="CE552" s="273"/>
      <c r="CF552" s="285"/>
      <c r="CG552" s="273"/>
      <c r="CH552" s="273"/>
      <c r="CI552" s="273"/>
      <c r="CJ552" s="273"/>
      <c r="CK552" s="273"/>
      <c r="CL552" s="125"/>
      <c r="CM552" s="273"/>
      <c r="CN552" s="285"/>
      <c r="CO552" s="273"/>
      <c r="CP552" s="273"/>
      <c r="CQ552" s="273"/>
      <c r="CR552" s="273"/>
      <c r="CS552" s="273"/>
      <c r="CT552" s="125"/>
      <c r="CU552" s="273"/>
      <c r="CV552" s="285"/>
      <c r="CW552" s="273"/>
      <c r="CX552" s="273"/>
      <c r="CY552" s="273"/>
      <c r="CZ552" s="273"/>
      <c r="DA552" s="273"/>
      <c r="DB552" s="125"/>
      <c r="DC552" s="273"/>
      <c r="DD552" s="285"/>
      <c r="DE552" s="273"/>
      <c r="DF552" s="273"/>
      <c r="DG552" s="273"/>
      <c r="DH552" s="273"/>
      <c r="DI552" s="273"/>
      <c r="DJ552" s="125"/>
      <c r="DK552" s="273"/>
      <c r="DL552" s="285"/>
      <c r="DM552" s="273"/>
      <c r="DN552" s="273"/>
      <c r="DO552" s="273"/>
      <c r="DP552" s="273"/>
      <c r="DQ552" s="273"/>
      <c r="DR552" s="125"/>
      <c r="DS552" s="273"/>
      <c r="DT552" s="285"/>
      <c r="DU552" s="273"/>
      <c r="DV552" s="273"/>
      <c r="DW552" s="273"/>
      <c r="DX552" s="273"/>
      <c r="DY552" s="273"/>
      <c r="DZ552" s="125"/>
      <c r="EA552" s="273"/>
      <c r="EB552" s="273"/>
      <c r="EC552" s="273"/>
      <c r="ED552" s="273"/>
      <c r="EE552" s="273"/>
      <c r="EF552" s="273"/>
      <c r="EG552" s="273"/>
      <c r="EH552" s="273"/>
      <c r="EI552" s="273"/>
      <c r="EJ552" s="273"/>
      <c r="EK552" s="273"/>
      <c r="EL552" s="273"/>
      <c r="EM552" s="273"/>
      <c r="EN552" s="273"/>
      <c r="EO552" s="273"/>
      <c r="EP552" s="273"/>
      <c r="EQ552" s="273"/>
      <c r="ER552" s="273"/>
      <c r="ES552" s="273"/>
      <c r="ET552" s="273"/>
      <c r="EU552" s="273"/>
      <c r="EV552" s="273"/>
      <c r="EW552" s="273"/>
      <c r="EX552" s="273"/>
      <c r="EY552" s="273"/>
      <c r="EZ552" s="273"/>
    </row>
    <row r="553" spans="1:156" ht="18.75">
      <c r="D553" s="75"/>
      <c r="Q553"/>
      <c r="R553" s="30"/>
      <c r="T553" s="75"/>
      <c r="Z553" s="264"/>
      <c r="AB553" s="75"/>
      <c r="AH553" s="125"/>
      <c r="AJ553" s="75"/>
      <c r="AP553" s="125"/>
      <c r="AR553" s="75"/>
      <c r="AX553" s="125"/>
      <c r="AZ553" s="75"/>
      <c r="BF553" s="125"/>
      <c r="BH553" s="75"/>
      <c r="BN553" s="125"/>
      <c r="BP553" s="75"/>
      <c r="BV553" s="125"/>
      <c r="BX553" s="75"/>
      <c r="CD553" s="125"/>
      <c r="CF553" s="75"/>
      <c r="CL553" s="125"/>
      <c r="CN553" s="75"/>
      <c r="CT553" s="125"/>
      <c r="CV553" s="75"/>
      <c r="DB553" s="125"/>
      <c r="DD553" s="75"/>
      <c r="DJ553" s="125"/>
      <c r="DL553" s="75"/>
      <c r="DR553" s="125"/>
      <c r="DT553" s="75"/>
      <c r="DZ553" s="125"/>
    </row>
    <row r="554" spans="1:156" ht="18.75">
      <c r="A554" s="273"/>
      <c r="B554" s="273"/>
      <c r="C554" s="273"/>
      <c r="D554" s="285"/>
      <c r="E554" s="273"/>
      <c r="F554" s="273"/>
      <c r="G554" s="273"/>
      <c r="H554" s="273"/>
      <c r="I554" s="273"/>
      <c r="J554" s="273"/>
      <c r="K554" s="273"/>
      <c r="L554" s="273"/>
      <c r="M554" s="273"/>
      <c r="N554" s="273"/>
      <c r="O554" s="273"/>
      <c r="P554" s="273"/>
      <c r="Q554" s="273"/>
      <c r="R554" s="286"/>
      <c r="S554" s="273"/>
      <c r="T554" s="285"/>
      <c r="U554" s="273"/>
      <c r="V554" s="273"/>
      <c r="W554" s="273"/>
      <c r="X554" s="273"/>
      <c r="Y554" s="273"/>
      <c r="Z554" s="264"/>
      <c r="AA554" s="273"/>
      <c r="AB554" s="285"/>
      <c r="AC554" s="273"/>
      <c r="AD554" s="273"/>
      <c r="AE554" s="273"/>
      <c r="AF554" s="273"/>
      <c r="AG554" s="273"/>
      <c r="AH554" s="125"/>
      <c r="AI554" s="273"/>
      <c r="AJ554" s="285"/>
      <c r="AK554" s="273"/>
      <c r="AL554" s="273"/>
      <c r="AM554" s="273"/>
      <c r="AN554" s="273"/>
      <c r="AO554" s="273"/>
      <c r="AP554" s="125"/>
      <c r="AQ554" s="273"/>
      <c r="AR554" s="285"/>
      <c r="AS554" s="273"/>
      <c r="AT554" s="273"/>
      <c r="AU554" s="273"/>
      <c r="AV554" s="273"/>
      <c r="AW554" s="273"/>
      <c r="AX554" s="125"/>
      <c r="AY554" s="273"/>
      <c r="AZ554" s="285"/>
      <c r="BA554" s="273"/>
      <c r="BB554" s="273"/>
      <c r="BC554" s="273"/>
      <c r="BD554" s="273"/>
      <c r="BE554" s="273"/>
      <c r="BF554" s="125"/>
      <c r="BG554" s="273"/>
      <c r="BH554" s="285"/>
      <c r="BI554" s="273"/>
      <c r="BJ554" s="273"/>
      <c r="BK554" s="273"/>
      <c r="BL554" s="273"/>
      <c r="BM554" s="273"/>
      <c r="BN554" s="125"/>
      <c r="BO554" s="273"/>
      <c r="BP554" s="285"/>
      <c r="BQ554" s="273"/>
      <c r="BR554" s="273"/>
      <c r="BS554" s="273"/>
      <c r="BT554" s="273"/>
      <c r="BU554" s="273"/>
      <c r="BV554" s="125"/>
      <c r="BW554" s="273"/>
      <c r="BX554" s="285"/>
      <c r="BY554" s="273"/>
      <c r="BZ554" s="273"/>
      <c r="CA554" s="273"/>
      <c r="CB554" s="273"/>
      <c r="CC554" s="273"/>
      <c r="CD554" s="125"/>
      <c r="CE554" s="273"/>
      <c r="CF554" s="285"/>
      <c r="CG554" s="273"/>
      <c r="CH554" s="273"/>
      <c r="CI554" s="273"/>
      <c r="CJ554" s="273"/>
      <c r="CK554" s="273"/>
      <c r="CL554" s="125"/>
      <c r="CM554" s="273"/>
      <c r="CN554" s="285"/>
      <c r="CO554" s="273"/>
      <c r="CP554" s="273"/>
      <c r="CQ554" s="273"/>
      <c r="CR554" s="273"/>
      <c r="CS554" s="273"/>
      <c r="CT554" s="125"/>
      <c r="CU554" s="273"/>
      <c r="CV554" s="285"/>
      <c r="CW554" s="273"/>
      <c r="CX554" s="273"/>
      <c r="CY554" s="273"/>
      <c r="CZ554" s="273"/>
      <c r="DA554" s="273"/>
      <c r="DB554" s="125"/>
      <c r="DC554" s="273"/>
      <c r="DD554" s="285"/>
      <c r="DE554" s="273"/>
      <c r="DF554" s="273"/>
      <c r="DG554" s="273"/>
      <c r="DH554" s="273"/>
      <c r="DI554" s="273"/>
      <c r="DJ554" s="125"/>
      <c r="DK554" s="273"/>
      <c r="DL554" s="285"/>
      <c r="DM554" s="273"/>
      <c r="DN554" s="273"/>
      <c r="DO554" s="273"/>
      <c r="DP554" s="273"/>
      <c r="DQ554" s="273"/>
      <c r="DR554" s="125"/>
      <c r="DS554" s="273"/>
      <c r="DT554" s="285"/>
      <c r="DU554" s="273"/>
      <c r="DV554" s="273"/>
      <c r="DW554" s="273"/>
      <c r="DX554" s="273"/>
      <c r="DY554" s="273"/>
      <c r="DZ554" s="125"/>
      <c r="EA554" s="273"/>
      <c r="EB554" s="273"/>
      <c r="EC554" s="273"/>
      <c r="ED554" s="273"/>
      <c r="EE554" s="273"/>
      <c r="EF554" s="273"/>
      <c r="EG554" s="273"/>
      <c r="EH554" s="273"/>
      <c r="EI554" s="273"/>
      <c r="EJ554" s="273"/>
      <c r="EK554" s="273"/>
      <c r="EL554" s="273"/>
      <c r="EM554" s="273"/>
      <c r="EN554" s="273"/>
      <c r="EO554" s="273"/>
      <c r="EP554" s="273"/>
      <c r="EQ554" s="273"/>
      <c r="ER554" s="273"/>
      <c r="ES554" s="273"/>
      <c r="ET554" s="273"/>
      <c r="EU554" s="273"/>
      <c r="EV554" s="273"/>
      <c r="EW554" s="273"/>
      <c r="EX554" s="273"/>
      <c r="EY554" s="273"/>
      <c r="EZ554" s="273"/>
    </row>
    <row r="555" spans="1:156" ht="18.75">
      <c r="D555" s="75"/>
      <c r="Q555"/>
      <c r="R555" s="30"/>
      <c r="T555" s="75"/>
      <c r="Z555" s="264"/>
      <c r="AB555" s="75"/>
      <c r="AH555" s="125"/>
      <c r="AJ555" s="75"/>
      <c r="AP555" s="125"/>
      <c r="AR555" s="75"/>
      <c r="AX555" s="125"/>
      <c r="AZ555" s="75"/>
      <c r="BF555" s="125"/>
      <c r="BH555" s="75"/>
      <c r="BN555" s="125"/>
      <c r="BP555" s="75"/>
      <c r="BV555" s="125"/>
      <c r="BX555" s="75"/>
      <c r="CD555" s="125"/>
      <c r="CF555" s="75"/>
      <c r="CL555" s="125"/>
      <c r="CN555" s="75"/>
      <c r="CT555" s="125"/>
      <c r="CV555" s="75"/>
      <c r="DB555" s="125"/>
      <c r="DD555" s="75"/>
      <c r="DJ555" s="125"/>
      <c r="DL555" s="75"/>
      <c r="DR555" s="125"/>
      <c r="DT555" s="75"/>
      <c r="DZ555" s="125"/>
    </row>
    <row r="556" spans="1:156" ht="18.75">
      <c r="A556" s="273"/>
      <c r="B556" s="273"/>
      <c r="C556" s="273"/>
      <c r="D556" s="285"/>
      <c r="E556" s="273"/>
      <c r="F556" s="273"/>
      <c r="G556" s="273"/>
      <c r="H556" s="273"/>
      <c r="I556" s="273"/>
      <c r="J556" s="273"/>
      <c r="K556" s="273"/>
      <c r="L556" s="273"/>
      <c r="M556" s="273"/>
      <c r="N556" s="273"/>
      <c r="O556" s="273"/>
      <c r="P556" s="273"/>
      <c r="Q556" s="273"/>
      <c r="R556" s="286"/>
      <c r="S556" s="273"/>
      <c r="T556" s="285"/>
      <c r="U556" s="273"/>
      <c r="V556" s="273"/>
      <c r="W556" s="273"/>
      <c r="X556" s="273"/>
      <c r="Y556" s="273"/>
      <c r="Z556" s="264"/>
      <c r="AA556" s="273"/>
      <c r="AB556" s="285"/>
      <c r="AC556" s="273"/>
      <c r="AD556" s="273"/>
      <c r="AE556" s="273"/>
      <c r="AF556" s="273"/>
      <c r="AG556" s="273"/>
      <c r="AH556" s="125"/>
      <c r="AI556" s="273"/>
      <c r="AJ556" s="285"/>
      <c r="AK556" s="273"/>
      <c r="AL556" s="273"/>
      <c r="AM556" s="273"/>
      <c r="AN556" s="273"/>
      <c r="AO556" s="273"/>
      <c r="AP556" s="125"/>
      <c r="AQ556" s="273"/>
      <c r="AR556" s="285"/>
      <c r="AS556" s="273"/>
      <c r="AT556" s="273"/>
      <c r="AU556" s="273"/>
      <c r="AV556" s="273"/>
      <c r="AW556" s="273"/>
      <c r="AX556" s="125"/>
      <c r="AY556" s="273"/>
      <c r="AZ556" s="285"/>
      <c r="BA556" s="273"/>
      <c r="BB556" s="273"/>
      <c r="BC556" s="273"/>
      <c r="BD556" s="273"/>
      <c r="BE556" s="273"/>
      <c r="BF556" s="125"/>
      <c r="BG556" s="273"/>
      <c r="BH556" s="285"/>
      <c r="BI556" s="273"/>
      <c r="BJ556" s="273"/>
      <c r="BK556" s="273"/>
      <c r="BL556" s="273"/>
      <c r="BM556" s="273"/>
      <c r="BN556" s="125"/>
      <c r="BO556" s="273"/>
      <c r="BP556" s="285"/>
      <c r="BQ556" s="273"/>
      <c r="BR556" s="273"/>
      <c r="BS556" s="273"/>
      <c r="BT556" s="273"/>
      <c r="BU556" s="273"/>
      <c r="BV556" s="125"/>
      <c r="BW556" s="273"/>
      <c r="BX556" s="285"/>
      <c r="BY556" s="273"/>
      <c r="BZ556" s="273"/>
      <c r="CA556" s="273"/>
      <c r="CB556" s="273"/>
      <c r="CC556" s="273"/>
      <c r="CD556" s="125"/>
      <c r="CE556" s="273"/>
      <c r="CF556" s="285"/>
      <c r="CG556" s="273"/>
      <c r="CH556" s="273"/>
      <c r="CI556" s="273"/>
      <c r="CJ556" s="273"/>
      <c r="CK556" s="273"/>
      <c r="CL556" s="125"/>
      <c r="CM556" s="273"/>
      <c r="CN556" s="285"/>
      <c r="CO556" s="273"/>
      <c r="CP556" s="273"/>
      <c r="CQ556" s="273"/>
      <c r="CR556" s="273"/>
      <c r="CS556" s="273"/>
      <c r="CT556" s="125"/>
      <c r="CU556" s="273"/>
      <c r="CV556" s="285"/>
      <c r="CW556" s="273"/>
      <c r="CX556" s="273"/>
      <c r="CY556" s="273"/>
      <c r="CZ556" s="273"/>
      <c r="DA556" s="273"/>
      <c r="DB556" s="125"/>
      <c r="DC556" s="273"/>
      <c r="DD556" s="285"/>
      <c r="DE556" s="273"/>
      <c r="DF556" s="273"/>
      <c r="DG556" s="273"/>
      <c r="DH556" s="273"/>
      <c r="DI556" s="273"/>
      <c r="DJ556" s="125"/>
      <c r="DK556" s="273"/>
      <c r="DL556" s="285"/>
      <c r="DM556" s="273"/>
      <c r="DN556" s="273"/>
      <c r="DO556" s="273"/>
      <c r="DP556" s="273"/>
      <c r="DQ556" s="273"/>
      <c r="DR556" s="125"/>
      <c r="DS556" s="273"/>
      <c r="DT556" s="285"/>
      <c r="DU556" s="273"/>
      <c r="DV556" s="273"/>
      <c r="DW556" s="273"/>
      <c r="DX556" s="273"/>
      <c r="DY556" s="273"/>
      <c r="DZ556" s="125"/>
      <c r="EA556" s="273"/>
      <c r="EB556" s="273"/>
      <c r="EC556" s="273"/>
      <c r="ED556" s="273"/>
      <c r="EE556" s="273"/>
      <c r="EF556" s="273"/>
      <c r="EG556" s="273"/>
      <c r="EH556" s="273"/>
      <c r="EI556" s="273"/>
      <c r="EJ556" s="273"/>
      <c r="EK556" s="273"/>
      <c r="EL556" s="273"/>
      <c r="EM556" s="273"/>
      <c r="EN556" s="273"/>
      <c r="EO556" s="273"/>
      <c r="EP556" s="273"/>
      <c r="EQ556" s="273"/>
      <c r="ER556" s="273"/>
      <c r="ES556" s="273"/>
      <c r="ET556" s="273"/>
      <c r="EU556" s="273"/>
      <c r="EV556" s="273"/>
      <c r="EW556" s="273"/>
      <c r="EX556" s="273"/>
      <c r="EY556" s="273"/>
      <c r="EZ556" s="273"/>
    </row>
    <row r="557" spans="1:156" ht="18.75">
      <c r="D557" s="75"/>
      <c r="Q557"/>
      <c r="R557" s="30"/>
      <c r="T557" s="75"/>
      <c r="Z557" s="264"/>
      <c r="AB557" s="75"/>
      <c r="AH557" s="125"/>
      <c r="AJ557" s="75"/>
      <c r="AP557" s="125"/>
      <c r="AR557" s="75"/>
      <c r="AX557" s="125"/>
      <c r="AZ557" s="75"/>
      <c r="BF557" s="125"/>
      <c r="BH557" s="75"/>
      <c r="BN557" s="125"/>
      <c r="BP557" s="75"/>
      <c r="BV557" s="125"/>
      <c r="BX557" s="75"/>
      <c r="CD557" s="125"/>
      <c r="CF557" s="75"/>
      <c r="CL557" s="125"/>
      <c r="CN557" s="75"/>
      <c r="CT557" s="125"/>
      <c r="CV557" s="75"/>
      <c r="DB557" s="125"/>
      <c r="DD557" s="75"/>
      <c r="DJ557" s="125"/>
      <c r="DL557" s="75"/>
      <c r="DR557" s="125"/>
      <c r="DT557" s="75"/>
      <c r="DZ557" s="125"/>
    </row>
    <row r="558" spans="1:156" ht="18.75">
      <c r="A558" s="273"/>
      <c r="B558" s="273"/>
      <c r="C558" s="273"/>
      <c r="D558" s="285"/>
      <c r="E558" s="273"/>
      <c r="F558" s="273"/>
      <c r="G558" s="273"/>
      <c r="H558" s="273"/>
      <c r="I558" s="273"/>
      <c r="J558" s="273"/>
      <c r="K558" s="273"/>
      <c r="L558" s="273"/>
      <c r="M558" s="273"/>
      <c r="N558" s="273"/>
      <c r="O558" s="273"/>
      <c r="P558" s="273"/>
      <c r="Q558" s="273"/>
      <c r="R558" s="286"/>
      <c r="S558" s="273"/>
      <c r="T558" s="285"/>
      <c r="U558" s="273"/>
      <c r="V558" s="273"/>
      <c r="W558" s="273"/>
      <c r="X558" s="273"/>
      <c r="Y558" s="273"/>
      <c r="Z558" s="264"/>
      <c r="AA558" s="273"/>
      <c r="AB558" s="285"/>
      <c r="AC558" s="273"/>
      <c r="AD558" s="273"/>
      <c r="AE558" s="273"/>
      <c r="AF558" s="273"/>
      <c r="AG558" s="273"/>
      <c r="AH558" s="125"/>
      <c r="AI558" s="273"/>
      <c r="AJ558" s="285"/>
      <c r="AK558" s="273"/>
      <c r="AL558" s="273"/>
      <c r="AM558" s="273"/>
      <c r="AN558" s="273"/>
      <c r="AO558" s="273"/>
      <c r="AP558" s="125"/>
      <c r="AQ558" s="273"/>
      <c r="AR558" s="285"/>
      <c r="AS558" s="273"/>
      <c r="AT558" s="273"/>
      <c r="AU558" s="273"/>
      <c r="AV558" s="273"/>
      <c r="AW558" s="273"/>
      <c r="AX558" s="125"/>
      <c r="AY558" s="273"/>
      <c r="AZ558" s="285"/>
      <c r="BA558" s="273"/>
      <c r="BB558" s="273"/>
      <c r="BC558" s="273"/>
      <c r="BD558" s="273"/>
      <c r="BE558" s="273"/>
      <c r="BF558" s="125"/>
      <c r="BG558" s="273"/>
      <c r="BH558" s="285"/>
      <c r="BI558" s="273"/>
      <c r="BJ558" s="273"/>
      <c r="BK558" s="273"/>
      <c r="BL558" s="273"/>
      <c r="BM558" s="273"/>
      <c r="BN558" s="125"/>
      <c r="BO558" s="273"/>
      <c r="BP558" s="285"/>
      <c r="BQ558" s="273"/>
      <c r="BR558" s="273"/>
      <c r="BS558" s="273"/>
      <c r="BT558" s="273"/>
      <c r="BU558" s="273"/>
      <c r="BV558" s="125"/>
      <c r="BW558" s="273"/>
      <c r="BX558" s="285"/>
      <c r="BY558" s="273"/>
      <c r="BZ558" s="273"/>
      <c r="CA558" s="273"/>
      <c r="CB558" s="273"/>
      <c r="CC558" s="273"/>
      <c r="CD558" s="125"/>
      <c r="CE558" s="273"/>
      <c r="CF558" s="285"/>
      <c r="CG558" s="273"/>
      <c r="CH558" s="273"/>
      <c r="CI558" s="273"/>
      <c r="CJ558" s="273"/>
      <c r="CK558" s="273"/>
      <c r="CL558" s="125"/>
      <c r="CM558" s="273"/>
      <c r="CN558" s="285"/>
      <c r="CO558" s="273"/>
      <c r="CP558" s="273"/>
      <c r="CQ558" s="273"/>
      <c r="CR558" s="273"/>
      <c r="CS558" s="273"/>
      <c r="CT558" s="125"/>
      <c r="CU558" s="273"/>
      <c r="CV558" s="285"/>
      <c r="CW558" s="273"/>
      <c r="CX558" s="273"/>
      <c r="CY558" s="273"/>
      <c r="CZ558" s="273"/>
      <c r="DA558" s="273"/>
      <c r="DB558" s="125"/>
      <c r="DC558" s="273"/>
      <c r="DD558" s="285"/>
      <c r="DE558" s="273"/>
      <c r="DF558" s="273"/>
      <c r="DG558" s="273"/>
      <c r="DH558" s="273"/>
      <c r="DI558" s="273"/>
      <c r="DJ558" s="125"/>
      <c r="DK558" s="273"/>
      <c r="DL558" s="285"/>
      <c r="DM558" s="273"/>
      <c r="DN558" s="273"/>
      <c r="DO558" s="273"/>
      <c r="DP558" s="273"/>
      <c r="DQ558" s="273"/>
      <c r="DR558" s="125"/>
      <c r="DS558" s="273"/>
      <c r="DT558" s="285"/>
      <c r="DU558" s="273"/>
      <c r="DV558" s="273"/>
      <c r="DW558" s="273"/>
      <c r="DX558" s="273"/>
      <c r="DY558" s="273"/>
      <c r="DZ558" s="125"/>
      <c r="EA558" s="273"/>
      <c r="EB558" s="273"/>
      <c r="EC558" s="273"/>
      <c r="ED558" s="273"/>
      <c r="EE558" s="273"/>
      <c r="EF558" s="273"/>
      <c r="EG558" s="273"/>
      <c r="EH558" s="273"/>
      <c r="EI558" s="273"/>
      <c r="EJ558" s="273"/>
      <c r="EK558" s="273"/>
      <c r="EL558" s="273"/>
      <c r="EM558" s="273"/>
      <c r="EN558" s="273"/>
      <c r="EO558" s="273"/>
      <c r="EP558" s="273"/>
      <c r="EQ558" s="273"/>
      <c r="ER558" s="273"/>
      <c r="ES558" s="273"/>
      <c r="ET558" s="273"/>
      <c r="EU558" s="273"/>
      <c r="EV558" s="273"/>
      <c r="EW558" s="273"/>
      <c r="EX558" s="273"/>
      <c r="EY558" s="273"/>
      <c r="EZ558" s="273"/>
    </row>
    <row r="559" spans="1:156" ht="18.75">
      <c r="D559" s="75"/>
      <c r="Q559"/>
      <c r="R559" s="30"/>
      <c r="T559" s="75"/>
      <c r="Z559" s="264"/>
      <c r="AB559" s="75"/>
      <c r="AH559" s="125"/>
      <c r="AJ559" s="75"/>
      <c r="AP559" s="125"/>
      <c r="AR559" s="75"/>
      <c r="AX559" s="125"/>
      <c r="AZ559" s="75"/>
      <c r="BF559" s="125"/>
      <c r="BH559" s="75"/>
      <c r="BN559" s="125"/>
      <c r="BP559" s="75"/>
      <c r="BV559" s="125"/>
      <c r="BX559" s="75"/>
      <c r="CD559" s="125"/>
      <c r="CF559" s="75"/>
      <c r="CL559" s="125"/>
      <c r="CN559" s="75"/>
      <c r="CT559" s="125"/>
      <c r="CV559" s="75"/>
      <c r="DB559" s="125"/>
      <c r="DD559" s="75"/>
      <c r="DJ559" s="125"/>
      <c r="DL559" s="75"/>
      <c r="DR559" s="125"/>
      <c r="DT559" s="75"/>
      <c r="DZ559" s="125"/>
    </row>
    <row r="560" spans="1:156" ht="18.75">
      <c r="A560" s="273"/>
      <c r="B560" s="273"/>
      <c r="C560" s="273"/>
      <c r="D560" s="285"/>
      <c r="E560" s="273"/>
      <c r="F560" s="273"/>
      <c r="G560" s="273"/>
      <c r="H560" s="273"/>
      <c r="I560" s="273"/>
      <c r="J560" s="273"/>
      <c r="K560" s="273"/>
      <c r="L560" s="273"/>
      <c r="M560" s="273"/>
      <c r="N560" s="273"/>
      <c r="O560" s="273"/>
      <c r="P560" s="273"/>
      <c r="Q560" s="273"/>
      <c r="R560" s="286"/>
      <c r="S560" s="273"/>
      <c r="T560" s="285"/>
      <c r="U560" s="273"/>
      <c r="V560" s="273"/>
      <c r="W560" s="273"/>
      <c r="X560" s="273"/>
      <c r="Y560" s="273"/>
      <c r="Z560" s="264"/>
      <c r="AA560" s="273"/>
      <c r="AB560" s="285"/>
      <c r="AC560" s="273"/>
      <c r="AD560" s="273"/>
      <c r="AE560" s="273"/>
      <c r="AF560" s="273"/>
      <c r="AG560" s="273"/>
      <c r="AH560" s="125"/>
      <c r="AI560" s="273"/>
      <c r="AJ560" s="285"/>
      <c r="AK560" s="273"/>
      <c r="AL560" s="273"/>
      <c r="AM560" s="273"/>
      <c r="AN560" s="273"/>
      <c r="AO560" s="273"/>
      <c r="AP560" s="125"/>
      <c r="AQ560" s="273"/>
      <c r="AR560" s="285"/>
      <c r="AS560" s="273"/>
      <c r="AT560" s="273"/>
      <c r="AU560" s="273"/>
      <c r="AV560" s="273"/>
      <c r="AW560" s="273"/>
      <c r="AX560" s="125"/>
      <c r="AY560" s="273"/>
      <c r="AZ560" s="285"/>
      <c r="BA560" s="273"/>
      <c r="BB560" s="273"/>
      <c r="BC560" s="273"/>
      <c r="BD560" s="273"/>
      <c r="BE560" s="273"/>
      <c r="BF560" s="125"/>
      <c r="BG560" s="273"/>
      <c r="BH560" s="285"/>
      <c r="BI560" s="273"/>
      <c r="BJ560" s="273"/>
      <c r="BK560" s="273"/>
      <c r="BL560" s="273"/>
      <c r="BM560" s="273"/>
      <c r="BN560" s="125"/>
      <c r="BO560" s="273"/>
      <c r="BP560" s="285"/>
      <c r="BQ560" s="273"/>
      <c r="BR560" s="273"/>
      <c r="BS560" s="273"/>
      <c r="BT560" s="273"/>
      <c r="BU560" s="273"/>
      <c r="BV560" s="125"/>
      <c r="BW560" s="273"/>
      <c r="BX560" s="285"/>
      <c r="BY560" s="273"/>
      <c r="BZ560" s="273"/>
      <c r="CA560" s="273"/>
      <c r="CB560" s="273"/>
      <c r="CC560" s="273"/>
      <c r="CD560" s="125"/>
      <c r="CE560" s="273"/>
      <c r="CF560" s="285"/>
      <c r="CG560" s="273"/>
      <c r="CH560" s="273"/>
      <c r="CI560" s="273"/>
      <c r="CJ560" s="273"/>
      <c r="CK560" s="273"/>
      <c r="CL560" s="125"/>
      <c r="CM560" s="273"/>
      <c r="CN560" s="285"/>
      <c r="CO560" s="273"/>
      <c r="CP560" s="273"/>
      <c r="CQ560" s="273"/>
      <c r="CR560" s="273"/>
      <c r="CS560" s="273"/>
      <c r="CT560" s="125"/>
      <c r="CU560" s="273"/>
      <c r="CV560" s="285"/>
      <c r="CW560" s="273"/>
      <c r="CX560" s="273"/>
      <c r="CY560" s="273"/>
      <c r="CZ560" s="273"/>
      <c r="DA560" s="273"/>
      <c r="DB560" s="125"/>
      <c r="DC560" s="273"/>
      <c r="DD560" s="285"/>
      <c r="DE560" s="273"/>
      <c r="DF560" s="273"/>
      <c r="DG560" s="273"/>
      <c r="DH560" s="273"/>
      <c r="DI560" s="273"/>
      <c r="DJ560" s="125"/>
      <c r="DK560" s="273"/>
      <c r="DL560" s="285"/>
      <c r="DM560" s="273"/>
      <c r="DN560" s="273"/>
      <c r="DO560" s="273"/>
      <c r="DP560" s="273"/>
      <c r="DQ560" s="273"/>
      <c r="DR560" s="125"/>
      <c r="DS560" s="273"/>
      <c r="DT560" s="285"/>
      <c r="DU560" s="273"/>
      <c r="DV560" s="273"/>
      <c r="DW560" s="273"/>
      <c r="DX560" s="273"/>
      <c r="DY560" s="273"/>
      <c r="DZ560" s="125"/>
      <c r="EA560" s="273"/>
      <c r="EB560" s="273"/>
      <c r="EC560" s="273"/>
      <c r="ED560" s="273"/>
      <c r="EE560" s="273"/>
      <c r="EF560" s="273"/>
      <c r="EG560" s="273"/>
      <c r="EH560" s="273"/>
      <c r="EI560" s="273"/>
      <c r="EJ560" s="273"/>
      <c r="EK560" s="273"/>
      <c r="EL560" s="273"/>
      <c r="EM560" s="273"/>
      <c r="EN560" s="273"/>
      <c r="EO560" s="273"/>
      <c r="EP560" s="273"/>
      <c r="EQ560" s="273"/>
      <c r="ER560" s="273"/>
      <c r="ES560" s="273"/>
      <c r="ET560" s="273"/>
      <c r="EU560" s="273"/>
      <c r="EV560" s="273"/>
      <c r="EW560" s="273"/>
      <c r="EX560" s="273"/>
      <c r="EY560" s="273"/>
      <c r="EZ560" s="273"/>
    </row>
    <row r="561" spans="1:156" ht="18.75">
      <c r="D561" s="75"/>
      <c r="Q561"/>
      <c r="R561" s="30"/>
      <c r="T561" s="75"/>
      <c r="Z561" s="264"/>
      <c r="AB561" s="75"/>
      <c r="AH561" s="125"/>
      <c r="AJ561" s="75"/>
      <c r="AP561" s="125"/>
      <c r="AR561" s="75"/>
      <c r="AX561" s="125"/>
      <c r="AZ561" s="75"/>
      <c r="BF561" s="125"/>
      <c r="BH561" s="75"/>
      <c r="BN561" s="125"/>
      <c r="BP561" s="75"/>
      <c r="BV561" s="125"/>
      <c r="BX561" s="75"/>
      <c r="CD561" s="125"/>
      <c r="CF561" s="75"/>
      <c r="CL561" s="125"/>
      <c r="CN561" s="75"/>
      <c r="CT561" s="125"/>
      <c r="CV561" s="75"/>
      <c r="DB561" s="125"/>
      <c r="DD561" s="75"/>
      <c r="DJ561" s="125"/>
      <c r="DL561" s="75"/>
      <c r="DR561" s="125"/>
      <c r="DT561" s="75"/>
      <c r="DZ561" s="125"/>
    </row>
    <row r="562" spans="1:156" ht="18.75">
      <c r="A562" s="273"/>
      <c r="B562" s="273"/>
      <c r="C562" s="273"/>
      <c r="D562" s="285"/>
      <c r="E562" s="273"/>
      <c r="F562" s="273"/>
      <c r="G562" s="273"/>
      <c r="H562" s="273"/>
      <c r="I562" s="273"/>
      <c r="J562" s="273"/>
      <c r="K562" s="273"/>
      <c r="L562" s="273"/>
      <c r="M562" s="273"/>
      <c r="N562" s="273"/>
      <c r="O562" s="273"/>
      <c r="P562" s="273"/>
      <c r="Q562" s="273"/>
      <c r="R562" s="286"/>
      <c r="S562" s="273"/>
      <c r="T562" s="285"/>
      <c r="U562" s="273"/>
      <c r="V562" s="273"/>
      <c r="W562" s="273"/>
      <c r="X562" s="273"/>
      <c r="Y562" s="273"/>
      <c r="Z562" s="264"/>
      <c r="AA562" s="273"/>
      <c r="AB562" s="285"/>
      <c r="AC562" s="273"/>
      <c r="AD562" s="273"/>
      <c r="AE562" s="273"/>
      <c r="AF562" s="273"/>
      <c r="AG562" s="273"/>
      <c r="AH562" s="125"/>
      <c r="AI562" s="273"/>
      <c r="AJ562" s="285"/>
      <c r="AK562" s="273"/>
      <c r="AL562" s="273"/>
      <c r="AM562" s="273"/>
      <c r="AN562" s="273"/>
      <c r="AO562" s="273"/>
      <c r="AP562" s="125"/>
      <c r="AQ562" s="273"/>
      <c r="AR562" s="285"/>
      <c r="AS562" s="273"/>
      <c r="AT562" s="273"/>
      <c r="AU562" s="273"/>
      <c r="AV562" s="273"/>
      <c r="AW562" s="273"/>
      <c r="AX562" s="125"/>
      <c r="AY562" s="273"/>
      <c r="AZ562" s="285"/>
      <c r="BA562" s="273"/>
      <c r="BB562" s="273"/>
      <c r="BC562" s="273"/>
      <c r="BD562" s="273"/>
      <c r="BE562" s="273"/>
      <c r="BF562" s="125"/>
      <c r="BG562" s="273"/>
      <c r="BH562" s="285"/>
      <c r="BI562" s="273"/>
      <c r="BJ562" s="273"/>
      <c r="BK562" s="273"/>
      <c r="BL562" s="273"/>
      <c r="BM562" s="273"/>
      <c r="BN562" s="125"/>
      <c r="BO562" s="273"/>
      <c r="BP562" s="285"/>
      <c r="BQ562" s="273"/>
      <c r="BR562" s="273"/>
      <c r="BS562" s="273"/>
      <c r="BT562" s="273"/>
      <c r="BU562" s="273"/>
      <c r="BV562" s="125"/>
      <c r="BW562" s="273"/>
      <c r="BX562" s="285"/>
      <c r="BY562" s="273"/>
      <c r="BZ562" s="273"/>
      <c r="CA562" s="273"/>
      <c r="CB562" s="273"/>
      <c r="CC562" s="273"/>
      <c r="CD562" s="125"/>
      <c r="CE562" s="273"/>
      <c r="CF562" s="285"/>
      <c r="CG562" s="273"/>
      <c r="CH562" s="273"/>
      <c r="CI562" s="273"/>
      <c r="CJ562" s="273"/>
      <c r="CK562" s="273"/>
      <c r="CL562" s="125"/>
      <c r="CM562" s="273"/>
      <c r="CN562" s="285"/>
      <c r="CO562" s="273"/>
      <c r="CP562" s="273"/>
      <c r="CQ562" s="273"/>
      <c r="CR562" s="273"/>
      <c r="CS562" s="273"/>
      <c r="CT562" s="125"/>
      <c r="CU562" s="273"/>
      <c r="CV562" s="285"/>
      <c r="CW562" s="273"/>
      <c r="CX562" s="273"/>
      <c r="CY562" s="273"/>
      <c r="CZ562" s="273"/>
      <c r="DA562" s="273"/>
      <c r="DB562" s="125"/>
      <c r="DC562" s="273"/>
      <c r="DD562" s="285"/>
      <c r="DE562" s="273"/>
      <c r="DF562" s="273"/>
      <c r="DG562" s="273"/>
      <c r="DH562" s="273"/>
      <c r="DI562" s="273"/>
      <c r="DJ562" s="125"/>
      <c r="DK562" s="273"/>
      <c r="DL562" s="285"/>
      <c r="DM562" s="273"/>
      <c r="DN562" s="273"/>
      <c r="DO562" s="273"/>
      <c r="DP562" s="273"/>
      <c r="DQ562" s="273"/>
      <c r="DR562" s="125"/>
      <c r="DS562" s="273"/>
      <c r="DT562" s="285"/>
      <c r="DU562" s="273"/>
      <c r="DV562" s="273"/>
      <c r="DW562" s="273"/>
      <c r="DX562" s="273"/>
      <c r="DY562" s="273"/>
      <c r="DZ562" s="125"/>
      <c r="EA562" s="273"/>
      <c r="EB562" s="273"/>
      <c r="EC562" s="273"/>
      <c r="ED562" s="273"/>
      <c r="EE562" s="273"/>
      <c r="EF562" s="273"/>
      <c r="EG562" s="273"/>
      <c r="EH562" s="273"/>
      <c r="EI562" s="273"/>
      <c r="EJ562" s="273"/>
      <c r="EK562" s="273"/>
      <c r="EL562" s="273"/>
      <c r="EM562" s="273"/>
      <c r="EN562" s="273"/>
      <c r="EO562" s="273"/>
      <c r="EP562" s="273"/>
      <c r="EQ562" s="273"/>
      <c r="ER562" s="273"/>
      <c r="ES562" s="273"/>
      <c r="ET562" s="273"/>
      <c r="EU562" s="273"/>
      <c r="EV562" s="273"/>
      <c r="EW562" s="273"/>
      <c r="EX562" s="273"/>
      <c r="EY562" s="273"/>
      <c r="EZ562" s="273"/>
    </row>
    <row r="563" spans="1:156" ht="18.75">
      <c r="D563" s="75"/>
      <c r="Q563"/>
      <c r="R563" s="30"/>
      <c r="T563" s="75"/>
      <c r="Z563" s="264"/>
      <c r="AB563" s="75"/>
      <c r="AH563" s="125"/>
      <c r="AJ563" s="75"/>
      <c r="AP563" s="125"/>
      <c r="AR563" s="75"/>
      <c r="AX563" s="125"/>
      <c r="AZ563" s="75"/>
      <c r="BF563" s="125"/>
      <c r="BH563" s="75"/>
      <c r="BN563" s="125"/>
      <c r="BP563" s="75"/>
      <c r="BV563" s="125"/>
      <c r="BX563" s="75"/>
      <c r="CD563" s="125"/>
      <c r="CF563" s="75"/>
      <c r="CL563" s="125"/>
      <c r="CN563" s="75"/>
      <c r="CT563" s="125"/>
      <c r="CV563" s="75"/>
      <c r="DB563" s="125"/>
      <c r="DD563" s="75"/>
      <c r="DJ563" s="125"/>
      <c r="DL563" s="75"/>
      <c r="DR563" s="125"/>
      <c r="DT563" s="75"/>
      <c r="DZ563" s="125"/>
    </row>
    <row r="564" spans="1:156" ht="18.75">
      <c r="A564" s="273"/>
      <c r="B564" s="273"/>
      <c r="C564" s="273"/>
      <c r="D564" s="285"/>
      <c r="E564" s="273"/>
      <c r="F564" s="273"/>
      <c r="G564" s="273"/>
      <c r="H564" s="273"/>
      <c r="I564" s="273"/>
      <c r="J564" s="273"/>
      <c r="K564" s="273"/>
      <c r="L564" s="273"/>
      <c r="M564" s="273"/>
      <c r="N564" s="273"/>
      <c r="O564" s="273"/>
      <c r="P564" s="273"/>
      <c r="Q564" s="273"/>
      <c r="R564" s="286"/>
      <c r="S564" s="273"/>
      <c r="T564" s="285"/>
      <c r="U564" s="273"/>
      <c r="V564" s="273"/>
      <c r="W564" s="273"/>
      <c r="X564" s="273"/>
      <c r="Y564" s="273"/>
      <c r="Z564" s="264"/>
      <c r="AA564" s="273"/>
      <c r="AB564" s="285"/>
      <c r="AC564" s="273"/>
      <c r="AD564" s="273"/>
      <c r="AE564" s="273"/>
      <c r="AF564" s="273"/>
      <c r="AG564" s="273"/>
      <c r="AH564" s="125"/>
      <c r="AI564" s="273"/>
      <c r="AJ564" s="285"/>
      <c r="AK564" s="273"/>
      <c r="AL564" s="273"/>
      <c r="AM564" s="273"/>
      <c r="AN564" s="273"/>
      <c r="AO564" s="273"/>
      <c r="AP564" s="125"/>
      <c r="AQ564" s="273"/>
      <c r="AR564" s="285"/>
      <c r="AS564" s="273"/>
      <c r="AT564" s="273"/>
      <c r="AU564" s="273"/>
      <c r="AV564" s="273"/>
      <c r="AW564" s="273"/>
      <c r="AX564" s="125"/>
      <c r="AY564" s="273"/>
      <c r="AZ564" s="285"/>
      <c r="BA564" s="273"/>
      <c r="BB564" s="273"/>
      <c r="BC564" s="273"/>
      <c r="BD564" s="273"/>
      <c r="BE564" s="273"/>
      <c r="BF564" s="125"/>
      <c r="BG564" s="273"/>
      <c r="BH564" s="285"/>
      <c r="BI564" s="273"/>
      <c r="BJ564" s="273"/>
      <c r="BK564" s="273"/>
      <c r="BL564" s="273"/>
      <c r="BM564" s="273"/>
      <c r="BN564" s="125"/>
      <c r="BO564" s="273"/>
      <c r="BP564" s="285"/>
      <c r="BQ564" s="273"/>
      <c r="BR564" s="273"/>
      <c r="BS564" s="273"/>
      <c r="BT564" s="273"/>
      <c r="BU564" s="273"/>
      <c r="BV564" s="125"/>
      <c r="BW564" s="273"/>
      <c r="BX564" s="285"/>
      <c r="BY564" s="273"/>
      <c r="BZ564" s="273"/>
      <c r="CA564" s="273"/>
      <c r="CB564" s="273"/>
      <c r="CC564" s="273"/>
      <c r="CD564" s="125"/>
      <c r="CE564" s="273"/>
      <c r="CF564" s="285"/>
      <c r="CG564" s="273"/>
      <c r="CH564" s="273"/>
      <c r="CI564" s="273"/>
      <c r="CJ564" s="273"/>
      <c r="CK564" s="273"/>
      <c r="CL564" s="125"/>
      <c r="CM564" s="273"/>
      <c r="CN564" s="285"/>
      <c r="CO564" s="273"/>
      <c r="CP564" s="273"/>
      <c r="CQ564" s="273"/>
      <c r="CR564" s="273"/>
      <c r="CS564" s="273"/>
      <c r="CT564" s="125"/>
      <c r="CU564" s="273"/>
      <c r="CV564" s="285"/>
      <c r="CW564" s="273"/>
      <c r="CX564" s="273"/>
      <c r="CY564" s="273"/>
      <c r="CZ564" s="273"/>
      <c r="DA564" s="273"/>
      <c r="DB564" s="125"/>
      <c r="DC564" s="273"/>
      <c r="DD564" s="285"/>
      <c r="DE564" s="273"/>
      <c r="DF564" s="273"/>
      <c r="DG564" s="273"/>
      <c r="DH564" s="273"/>
      <c r="DI564" s="273"/>
      <c r="DJ564" s="125"/>
      <c r="DK564" s="273"/>
      <c r="DL564" s="285"/>
      <c r="DM564" s="273"/>
      <c r="DN564" s="273"/>
      <c r="DO564" s="273"/>
      <c r="DP564" s="273"/>
      <c r="DQ564" s="273"/>
      <c r="DR564" s="125"/>
      <c r="DS564" s="273"/>
      <c r="DT564" s="285"/>
      <c r="DU564" s="273"/>
      <c r="DV564" s="273"/>
      <c r="DW564" s="273"/>
      <c r="DX564" s="273"/>
      <c r="DY564" s="273"/>
      <c r="DZ564" s="125"/>
      <c r="EA564" s="273"/>
      <c r="EB564" s="273"/>
      <c r="EC564" s="273"/>
      <c r="ED564" s="273"/>
      <c r="EE564" s="273"/>
      <c r="EF564" s="273"/>
      <c r="EG564" s="273"/>
      <c r="EH564" s="273"/>
      <c r="EI564" s="273"/>
      <c r="EJ564" s="273"/>
      <c r="EK564" s="273"/>
      <c r="EL564" s="273"/>
      <c r="EM564" s="273"/>
      <c r="EN564" s="273"/>
      <c r="EO564" s="273"/>
      <c r="EP564" s="273"/>
      <c r="EQ564" s="273"/>
      <c r="ER564" s="273"/>
      <c r="ES564" s="273"/>
      <c r="ET564" s="273"/>
      <c r="EU564" s="273"/>
      <c r="EV564" s="273"/>
      <c r="EW564" s="273"/>
      <c r="EX564" s="273"/>
      <c r="EY564" s="273"/>
      <c r="EZ564" s="273"/>
    </row>
    <row r="565" spans="1:156" ht="18.75">
      <c r="D565" s="75"/>
      <c r="Q565"/>
      <c r="R565" s="30"/>
      <c r="T565" s="75"/>
      <c r="Z565" s="264"/>
      <c r="AB565" s="75"/>
      <c r="AH565" s="125"/>
      <c r="AJ565" s="75"/>
      <c r="AP565" s="125"/>
      <c r="AR565" s="75"/>
      <c r="AX565" s="125"/>
      <c r="AZ565" s="75"/>
      <c r="BF565" s="125"/>
      <c r="BH565" s="75"/>
      <c r="BN565" s="125"/>
      <c r="BP565" s="75"/>
      <c r="BV565" s="125"/>
      <c r="BX565" s="75"/>
      <c r="CD565" s="125"/>
      <c r="CF565" s="75"/>
      <c r="CL565" s="125"/>
      <c r="CN565" s="75"/>
      <c r="CT565" s="125"/>
      <c r="CV565" s="75"/>
      <c r="DB565" s="125"/>
      <c r="DD565" s="75"/>
      <c r="DJ565" s="125"/>
      <c r="DL565" s="75"/>
      <c r="DR565" s="125"/>
      <c r="DT565" s="75"/>
      <c r="DZ565" s="125"/>
    </row>
    <row r="566" spans="1:156" ht="18.75">
      <c r="A566" s="273"/>
      <c r="B566" s="273"/>
      <c r="C566" s="273"/>
      <c r="D566" s="285"/>
      <c r="E566" s="273"/>
      <c r="F566" s="273"/>
      <c r="G566" s="273"/>
      <c r="H566" s="273"/>
      <c r="I566" s="273"/>
      <c r="J566" s="273"/>
      <c r="K566" s="273"/>
      <c r="L566" s="273"/>
      <c r="M566" s="273"/>
      <c r="N566" s="273"/>
      <c r="O566" s="273"/>
      <c r="P566" s="273"/>
      <c r="Q566" s="273"/>
      <c r="R566" s="286"/>
      <c r="S566" s="273"/>
      <c r="T566" s="285"/>
      <c r="U566" s="273"/>
      <c r="V566" s="273"/>
      <c r="W566" s="273"/>
      <c r="X566" s="273"/>
      <c r="Y566" s="273"/>
      <c r="Z566" s="264"/>
      <c r="AA566" s="273"/>
      <c r="AB566" s="285"/>
      <c r="AC566" s="273"/>
      <c r="AD566" s="273"/>
      <c r="AE566" s="273"/>
      <c r="AF566" s="273"/>
      <c r="AG566" s="273"/>
      <c r="AH566" s="125"/>
      <c r="AI566" s="273"/>
      <c r="AJ566" s="285"/>
      <c r="AK566" s="273"/>
      <c r="AL566" s="273"/>
      <c r="AM566" s="273"/>
      <c r="AN566" s="273"/>
      <c r="AO566" s="273"/>
      <c r="AP566" s="125"/>
      <c r="AQ566" s="273"/>
      <c r="AR566" s="285"/>
      <c r="AS566" s="273"/>
      <c r="AT566" s="273"/>
      <c r="AU566" s="273"/>
      <c r="AV566" s="273"/>
      <c r="AW566" s="273"/>
      <c r="AX566" s="125"/>
      <c r="AY566" s="273"/>
      <c r="AZ566" s="285"/>
      <c r="BA566" s="273"/>
      <c r="BB566" s="273"/>
      <c r="BC566" s="273"/>
      <c r="BD566" s="273"/>
      <c r="BE566" s="273"/>
      <c r="BF566" s="125"/>
      <c r="BG566" s="273"/>
      <c r="BH566" s="285"/>
      <c r="BI566" s="273"/>
      <c r="BJ566" s="273"/>
      <c r="BK566" s="273"/>
      <c r="BL566" s="273"/>
      <c r="BM566" s="273"/>
      <c r="BN566" s="125"/>
      <c r="BO566" s="273"/>
      <c r="BP566" s="285"/>
      <c r="BQ566" s="273"/>
      <c r="BR566" s="273"/>
      <c r="BS566" s="273"/>
      <c r="BT566" s="273"/>
      <c r="BU566" s="273"/>
      <c r="BV566" s="125"/>
      <c r="BW566" s="273"/>
      <c r="BX566" s="285"/>
      <c r="BY566" s="273"/>
      <c r="BZ566" s="273"/>
      <c r="CA566" s="273"/>
      <c r="CB566" s="273"/>
      <c r="CC566" s="273"/>
      <c r="CD566" s="125"/>
      <c r="CE566" s="273"/>
      <c r="CF566" s="285"/>
      <c r="CG566" s="273"/>
      <c r="CH566" s="273"/>
      <c r="CI566" s="273"/>
      <c r="CJ566" s="273"/>
      <c r="CK566" s="273"/>
      <c r="CL566" s="125"/>
      <c r="CM566" s="273"/>
      <c r="CN566" s="285"/>
      <c r="CO566" s="273"/>
      <c r="CP566" s="273"/>
      <c r="CQ566" s="273"/>
      <c r="CR566" s="273"/>
      <c r="CS566" s="273"/>
      <c r="CT566" s="125"/>
      <c r="CU566" s="273"/>
      <c r="CV566" s="285"/>
      <c r="CW566" s="273"/>
      <c r="CX566" s="273"/>
      <c r="CY566" s="273"/>
      <c r="CZ566" s="273"/>
      <c r="DA566" s="273"/>
      <c r="DB566" s="125"/>
      <c r="DC566" s="273"/>
      <c r="DD566" s="285"/>
      <c r="DE566" s="273"/>
      <c r="DF566" s="273"/>
      <c r="DG566" s="273"/>
      <c r="DH566" s="273"/>
      <c r="DI566" s="273"/>
      <c r="DJ566" s="125"/>
      <c r="DK566" s="273"/>
      <c r="DL566" s="285"/>
      <c r="DM566" s="273"/>
      <c r="DN566" s="273"/>
      <c r="DO566" s="273"/>
      <c r="DP566" s="273"/>
      <c r="DQ566" s="273"/>
      <c r="DR566" s="125"/>
      <c r="DS566" s="273"/>
      <c r="DT566" s="285"/>
      <c r="DU566" s="273"/>
      <c r="DV566" s="273"/>
      <c r="DW566" s="273"/>
      <c r="DX566" s="273"/>
      <c r="DY566" s="273"/>
      <c r="DZ566" s="125"/>
      <c r="EA566" s="273"/>
      <c r="EB566" s="273"/>
      <c r="EC566" s="273"/>
      <c r="ED566" s="273"/>
      <c r="EE566" s="273"/>
      <c r="EF566" s="273"/>
      <c r="EG566" s="273"/>
      <c r="EH566" s="273"/>
      <c r="EI566" s="273"/>
      <c r="EJ566" s="273"/>
      <c r="EK566" s="273"/>
      <c r="EL566" s="273"/>
      <c r="EM566" s="273"/>
      <c r="EN566" s="273"/>
      <c r="EO566" s="273"/>
      <c r="EP566" s="273"/>
      <c r="EQ566" s="273"/>
      <c r="ER566" s="273"/>
      <c r="ES566" s="273"/>
      <c r="ET566" s="273"/>
      <c r="EU566" s="273"/>
      <c r="EV566" s="273"/>
      <c r="EW566" s="273"/>
      <c r="EX566" s="273"/>
      <c r="EY566" s="273"/>
      <c r="EZ566" s="273"/>
    </row>
    <row r="567" spans="1:156" ht="18.75">
      <c r="D567" s="75"/>
      <c r="Q567"/>
      <c r="R567" s="30"/>
      <c r="T567" s="75"/>
      <c r="Z567" s="264"/>
      <c r="AB567" s="75"/>
      <c r="AH567" s="125"/>
      <c r="AJ567" s="75"/>
      <c r="AP567" s="125"/>
      <c r="AR567" s="75"/>
      <c r="AX567" s="125"/>
      <c r="AZ567" s="75"/>
      <c r="BF567" s="125"/>
      <c r="BH567" s="75"/>
      <c r="BN567" s="125"/>
      <c r="BP567" s="75"/>
      <c r="BV567" s="125"/>
      <c r="BX567" s="75"/>
      <c r="CD567" s="125"/>
      <c r="CF567" s="75"/>
      <c r="CL567" s="125"/>
      <c r="CN567" s="75"/>
      <c r="CT567" s="125"/>
      <c r="CV567" s="75"/>
      <c r="DB567" s="125"/>
      <c r="DD567" s="75"/>
      <c r="DJ567" s="125"/>
      <c r="DL567" s="75"/>
      <c r="DR567" s="125"/>
      <c r="DT567" s="75"/>
      <c r="DZ567" s="125"/>
    </row>
    <row r="568" spans="1:156" ht="18.75">
      <c r="A568" s="273"/>
      <c r="B568" s="273"/>
      <c r="C568" s="273"/>
      <c r="D568" s="285"/>
      <c r="E568" s="273"/>
      <c r="F568" s="273"/>
      <c r="G568" s="273"/>
      <c r="H568" s="273"/>
      <c r="I568" s="273"/>
      <c r="J568" s="273"/>
      <c r="K568" s="273"/>
      <c r="L568" s="273"/>
      <c r="M568" s="273"/>
      <c r="N568" s="273"/>
      <c r="O568" s="273"/>
      <c r="P568" s="273"/>
      <c r="Q568" s="273"/>
      <c r="R568" s="286"/>
      <c r="S568" s="273"/>
      <c r="T568" s="285"/>
      <c r="U568" s="273"/>
      <c r="V568" s="273"/>
      <c r="W568" s="273"/>
      <c r="X568" s="273"/>
      <c r="Y568" s="273"/>
      <c r="Z568" s="264"/>
      <c r="AA568" s="273"/>
      <c r="AB568" s="285"/>
      <c r="AC568" s="273"/>
      <c r="AD568" s="273"/>
      <c r="AE568" s="273"/>
      <c r="AF568" s="273"/>
      <c r="AG568" s="273"/>
      <c r="AH568" s="125"/>
      <c r="AI568" s="273"/>
      <c r="AJ568" s="285"/>
      <c r="AK568" s="273"/>
      <c r="AL568" s="273"/>
      <c r="AM568" s="273"/>
      <c r="AN568" s="273"/>
      <c r="AO568" s="273"/>
      <c r="AP568" s="125"/>
      <c r="AQ568" s="273"/>
      <c r="AR568" s="285"/>
      <c r="AS568" s="273"/>
      <c r="AT568" s="273"/>
      <c r="AU568" s="273"/>
      <c r="AV568" s="273"/>
      <c r="AW568" s="273"/>
      <c r="AX568" s="125"/>
      <c r="AY568" s="273"/>
      <c r="AZ568" s="285"/>
      <c r="BA568" s="273"/>
      <c r="BB568" s="273"/>
      <c r="BC568" s="273"/>
      <c r="BD568" s="273"/>
      <c r="BE568" s="273"/>
      <c r="BF568" s="125"/>
      <c r="BG568" s="273"/>
      <c r="BH568" s="285"/>
      <c r="BI568" s="273"/>
      <c r="BJ568" s="273"/>
      <c r="BK568" s="273"/>
      <c r="BL568" s="273"/>
      <c r="BM568" s="273"/>
      <c r="BN568" s="125"/>
      <c r="BO568" s="273"/>
      <c r="BP568" s="285"/>
      <c r="BQ568" s="273"/>
      <c r="BR568" s="273"/>
      <c r="BS568" s="273"/>
      <c r="BT568" s="273"/>
      <c r="BU568" s="273"/>
      <c r="BV568" s="125"/>
      <c r="BW568" s="273"/>
      <c r="BX568" s="285"/>
      <c r="BY568" s="273"/>
      <c r="BZ568" s="273"/>
      <c r="CA568" s="273"/>
      <c r="CB568" s="273"/>
      <c r="CC568" s="273"/>
      <c r="CD568" s="125"/>
      <c r="CE568" s="273"/>
      <c r="CF568" s="285"/>
      <c r="CG568" s="273"/>
      <c r="CH568" s="273"/>
      <c r="CI568" s="273"/>
      <c r="CJ568" s="273"/>
      <c r="CK568" s="273"/>
      <c r="CL568" s="125"/>
      <c r="CM568" s="273"/>
      <c r="CN568" s="285"/>
      <c r="CO568" s="273"/>
      <c r="CP568" s="273"/>
      <c r="CQ568" s="273"/>
      <c r="CR568" s="273"/>
      <c r="CS568" s="273"/>
      <c r="CT568" s="125"/>
      <c r="CU568" s="273"/>
      <c r="CV568" s="285"/>
      <c r="CW568" s="273"/>
      <c r="CX568" s="273"/>
      <c r="CY568" s="273"/>
      <c r="CZ568" s="273"/>
      <c r="DA568" s="273"/>
      <c r="DB568" s="125"/>
      <c r="DC568" s="273"/>
      <c r="DD568" s="285"/>
      <c r="DE568" s="273"/>
      <c r="DF568" s="273"/>
      <c r="DG568" s="273"/>
      <c r="DH568" s="273"/>
      <c r="DI568" s="273"/>
      <c r="DJ568" s="125"/>
      <c r="DK568" s="273"/>
      <c r="DL568" s="285"/>
      <c r="DM568" s="273"/>
      <c r="DN568" s="273"/>
      <c r="DO568" s="273"/>
      <c r="DP568" s="273"/>
      <c r="DQ568" s="273"/>
      <c r="DR568" s="125"/>
      <c r="DS568" s="273"/>
      <c r="DT568" s="285"/>
      <c r="DU568" s="273"/>
      <c r="DV568" s="273"/>
      <c r="DW568" s="273"/>
      <c r="DX568" s="273"/>
      <c r="DY568" s="273"/>
      <c r="DZ568" s="125"/>
      <c r="EA568" s="273"/>
      <c r="EB568" s="273"/>
      <c r="EC568" s="273"/>
      <c r="ED568" s="273"/>
      <c r="EE568" s="273"/>
      <c r="EF568" s="273"/>
      <c r="EG568" s="273"/>
      <c r="EH568" s="273"/>
      <c r="EI568" s="273"/>
      <c r="EJ568" s="273"/>
      <c r="EK568" s="273"/>
      <c r="EL568" s="273"/>
      <c r="EM568" s="273"/>
      <c r="EN568" s="273"/>
      <c r="EO568" s="273"/>
      <c r="EP568" s="273"/>
      <c r="EQ568" s="273"/>
      <c r="ER568" s="273"/>
      <c r="ES568" s="273"/>
      <c r="ET568" s="273"/>
      <c r="EU568" s="273"/>
      <c r="EV568" s="273"/>
      <c r="EW568" s="273"/>
      <c r="EX568" s="273"/>
      <c r="EY568" s="273"/>
      <c r="EZ568" s="273"/>
    </row>
    <row r="569" spans="1:156" ht="18.75">
      <c r="D569" s="75"/>
      <c r="Q569"/>
      <c r="R569" s="30"/>
      <c r="T569" s="75"/>
      <c r="Z569" s="264"/>
      <c r="AB569" s="75"/>
      <c r="AH569" s="125"/>
      <c r="AJ569" s="75"/>
      <c r="AP569" s="125"/>
      <c r="AR569" s="75"/>
      <c r="AX569" s="125"/>
      <c r="AZ569" s="75"/>
      <c r="BF569" s="125"/>
      <c r="BH569" s="75"/>
      <c r="BN569" s="125"/>
      <c r="BP569" s="75"/>
      <c r="BV569" s="125"/>
      <c r="BX569" s="75"/>
      <c r="CD569" s="125"/>
      <c r="CF569" s="75"/>
      <c r="CL569" s="125"/>
      <c r="CN569" s="75"/>
      <c r="CT569" s="125"/>
      <c r="CV569" s="75"/>
      <c r="DB569" s="125"/>
      <c r="DD569" s="75"/>
      <c r="DJ569" s="125"/>
      <c r="DL569" s="75"/>
      <c r="DR569" s="125"/>
      <c r="DT569" s="75"/>
      <c r="DZ569" s="125"/>
    </row>
    <row r="570" spans="1:156" ht="18.75">
      <c r="A570" s="273"/>
      <c r="B570" s="273"/>
      <c r="C570" s="273"/>
      <c r="D570" s="285"/>
      <c r="E570" s="273"/>
      <c r="F570" s="273"/>
      <c r="G570" s="273"/>
      <c r="H570" s="273"/>
      <c r="I570" s="273"/>
      <c r="J570" s="273"/>
      <c r="K570" s="273"/>
      <c r="L570" s="273"/>
      <c r="M570" s="273"/>
      <c r="N570" s="273"/>
      <c r="O570" s="273"/>
      <c r="P570" s="273"/>
      <c r="Q570" s="273"/>
      <c r="R570" s="286"/>
      <c r="S570" s="273"/>
      <c r="T570" s="285"/>
      <c r="U570" s="273"/>
      <c r="V570" s="273"/>
      <c r="W570" s="273"/>
      <c r="X570" s="273"/>
      <c r="Y570" s="273"/>
      <c r="Z570" s="264"/>
      <c r="AA570" s="273"/>
      <c r="AB570" s="285"/>
      <c r="AC570" s="273"/>
      <c r="AD570" s="273"/>
      <c r="AE570" s="273"/>
      <c r="AF570" s="273"/>
      <c r="AG570" s="273"/>
      <c r="AH570" s="125"/>
      <c r="AI570" s="273"/>
      <c r="AJ570" s="285"/>
      <c r="AK570" s="273"/>
      <c r="AL570" s="273"/>
      <c r="AM570" s="273"/>
      <c r="AN570" s="273"/>
      <c r="AO570" s="273"/>
      <c r="AP570" s="125"/>
      <c r="AQ570" s="273"/>
      <c r="AR570" s="285"/>
      <c r="AS570" s="273"/>
      <c r="AT570" s="273"/>
      <c r="AU570" s="273"/>
      <c r="AV570" s="273"/>
      <c r="AW570" s="273"/>
      <c r="AX570" s="125"/>
      <c r="AY570" s="273"/>
      <c r="AZ570" s="285"/>
      <c r="BA570" s="273"/>
      <c r="BB570" s="273"/>
      <c r="BC570" s="273"/>
      <c r="BD570" s="273"/>
      <c r="BE570" s="273"/>
      <c r="BF570" s="125"/>
      <c r="BG570" s="273"/>
      <c r="BH570" s="285"/>
      <c r="BI570" s="273"/>
      <c r="BJ570" s="273"/>
      <c r="BK570" s="273"/>
      <c r="BL570" s="273"/>
      <c r="BM570" s="273"/>
      <c r="BN570" s="125"/>
      <c r="BO570" s="273"/>
      <c r="BP570" s="285"/>
      <c r="BQ570" s="273"/>
      <c r="BR570" s="273"/>
      <c r="BS570" s="273"/>
      <c r="BT570" s="273"/>
      <c r="BU570" s="273"/>
      <c r="BV570" s="125"/>
      <c r="BW570" s="273"/>
      <c r="BX570" s="285"/>
      <c r="BY570" s="273"/>
      <c r="BZ570" s="273"/>
      <c r="CA570" s="273"/>
      <c r="CB570" s="273"/>
      <c r="CC570" s="273"/>
      <c r="CD570" s="125"/>
      <c r="CE570" s="273"/>
      <c r="CF570" s="285"/>
      <c r="CG570" s="273"/>
      <c r="CH570" s="273"/>
      <c r="CI570" s="273"/>
      <c r="CJ570" s="273"/>
      <c r="CK570" s="273"/>
      <c r="CL570" s="125"/>
      <c r="CM570" s="273"/>
      <c r="CN570" s="285"/>
      <c r="CO570" s="273"/>
      <c r="CP570" s="273"/>
      <c r="CQ570" s="273"/>
      <c r="CR570" s="273"/>
      <c r="CS570" s="273"/>
      <c r="CT570" s="125"/>
      <c r="CU570" s="273"/>
      <c r="CV570" s="285"/>
      <c r="CW570" s="273"/>
      <c r="CX570" s="273"/>
      <c r="CY570" s="273"/>
      <c r="CZ570" s="273"/>
      <c r="DA570" s="273"/>
      <c r="DB570" s="125"/>
      <c r="DC570" s="273"/>
      <c r="DD570" s="285"/>
      <c r="DE570" s="273"/>
      <c r="DF570" s="273"/>
      <c r="DG570" s="273"/>
      <c r="DH570" s="273"/>
      <c r="DI570" s="273"/>
      <c r="DJ570" s="125"/>
      <c r="DK570" s="273"/>
      <c r="DL570" s="285"/>
      <c r="DM570" s="273"/>
      <c r="DN570" s="273"/>
      <c r="DO570" s="273"/>
      <c r="DP570" s="273"/>
      <c r="DQ570" s="273"/>
      <c r="DR570" s="125"/>
      <c r="DS570" s="273"/>
      <c r="DT570" s="285"/>
      <c r="DU570" s="273"/>
      <c r="DV570" s="273"/>
      <c r="DW570" s="273"/>
      <c r="DX570" s="273"/>
      <c r="DY570" s="273"/>
      <c r="DZ570" s="125"/>
      <c r="EA570" s="273"/>
      <c r="EB570" s="273"/>
      <c r="EC570" s="273"/>
      <c r="ED570" s="273"/>
      <c r="EE570" s="273"/>
      <c r="EF570" s="273"/>
      <c r="EG570" s="273"/>
      <c r="EH570" s="273"/>
      <c r="EI570" s="273"/>
      <c r="EJ570" s="273"/>
      <c r="EK570" s="273"/>
      <c r="EL570" s="273"/>
      <c r="EM570" s="273"/>
      <c r="EN570" s="273"/>
      <c r="EO570" s="273"/>
      <c r="EP570" s="273"/>
      <c r="EQ570" s="273"/>
      <c r="ER570" s="273"/>
      <c r="ES570" s="273"/>
      <c r="ET570" s="273"/>
      <c r="EU570" s="273"/>
      <c r="EV570" s="273"/>
      <c r="EW570" s="273"/>
      <c r="EX570" s="273"/>
      <c r="EY570" s="273"/>
      <c r="EZ570" s="273"/>
    </row>
    <row r="571" spans="1:156" ht="18.75">
      <c r="D571" s="75"/>
      <c r="Q571"/>
      <c r="R571" s="30"/>
      <c r="T571" s="75"/>
      <c r="Z571" s="264"/>
      <c r="AB571" s="75"/>
      <c r="AH571" s="125"/>
      <c r="AJ571" s="75"/>
      <c r="AP571" s="125"/>
      <c r="AR571" s="75"/>
      <c r="AX571" s="125"/>
      <c r="AZ571" s="75"/>
      <c r="BF571" s="125"/>
      <c r="BH571" s="75"/>
      <c r="BN571" s="125"/>
      <c r="BP571" s="75"/>
      <c r="BV571" s="125"/>
      <c r="BX571" s="75"/>
      <c r="CD571" s="125"/>
      <c r="CF571" s="75"/>
      <c r="CL571" s="125"/>
      <c r="CN571" s="75"/>
      <c r="CT571" s="125"/>
      <c r="CV571" s="75"/>
      <c r="DB571" s="125"/>
      <c r="DD571" s="75"/>
      <c r="DJ571" s="125"/>
      <c r="DL571" s="75"/>
      <c r="DR571" s="125"/>
      <c r="DT571" s="75"/>
      <c r="DZ571" s="125"/>
    </row>
    <row r="572" spans="1:156" ht="18.75">
      <c r="A572" s="273"/>
      <c r="B572" s="273"/>
      <c r="C572" s="273"/>
      <c r="D572" s="285"/>
      <c r="E572" s="273"/>
      <c r="F572" s="273"/>
      <c r="G572" s="273"/>
      <c r="H572" s="273"/>
      <c r="I572" s="273"/>
      <c r="J572" s="273"/>
      <c r="K572" s="273"/>
      <c r="L572" s="273"/>
      <c r="M572" s="273"/>
      <c r="N572" s="273"/>
      <c r="O572" s="273"/>
      <c r="P572" s="273"/>
      <c r="Q572" s="273"/>
      <c r="R572" s="286"/>
      <c r="S572" s="273"/>
      <c r="T572" s="285"/>
      <c r="U572" s="273"/>
      <c r="V572" s="273"/>
      <c r="W572" s="273"/>
      <c r="X572" s="273"/>
      <c r="Y572" s="273"/>
      <c r="Z572" s="264"/>
      <c r="AA572" s="273"/>
      <c r="AB572" s="285"/>
      <c r="AC572" s="273"/>
      <c r="AD572" s="273"/>
      <c r="AE572" s="273"/>
      <c r="AF572" s="273"/>
      <c r="AG572" s="273"/>
      <c r="AH572" s="125"/>
      <c r="AI572" s="273"/>
      <c r="AJ572" s="285"/>
      <c r="AK572" s="273"/>
      <c r="AL572" s="273"/>
      <c r="AM572" s="273"/>
      <c r="AN572" s="273"/>
      <c r="AO572" s="273"/>
      <c r="AP572" s="125"/>
      <c r="AQ572" s="273"/>
      <c r="AR572" s="285"/>
      <c r="AS572" s="273"/>
      <c r="AT572" s="273"/>
      <c r="AU572" s="273"/>
      <c r="AV572" s="273"/>
      <c r="AW572" s="273"/>
      <c r="AX572" s="125"/>
      <c r="AY572" s="273"/>
      <c r="AZ572" s="285"/>
      <c r="BA572" s="273"/>
      <c r="BB572" s="273"/>
      <c r="BC572" s="273"/>
      <c r="BD572" s="273"/>
      <c r="BE572" s="273"/>
      <c r="BF572" s="125"/>
      <c r="BG572" s="273"/>
      <c r="BH572" s="285"/>
      <c r="BI572" s="273"/>
      <c r="BJ572" s="273"/>
      <c r="BK572" s="273"/>
      <c r="BL572" s="273"/>
      <c r="BM572" s="273"/>
      <c r="BN572" s="125"/>
      <c r="BO572" s="273"/>
      <c r="BP572" s="285"/>
      <c r="BQ572" s="273"/>
      <c r="BR572" s="273"/>
      <c r="BS572" s="273"/>
      <c r="BT572" s="273"/>
      <c r="BU572" s="273"/>
      <c r="BV572" s="125"/>
      <c r="BW572" s="273"/>
      <c r="BX572" s="285"/>
      <c r="BY572" s="273"/>
      <c r="BZ572" s="273"/>
      <c r="CA572" s="273"/>
      <c r="CB572" s="273"/>
      <c r="CC572" s="273"/>
      <c r="CD572" s="125"/>
      <c r="CE572" s="273"/>
      <c r="CF572" s="285"/>
      <c r="CG572" s="273"/>
      <c r="CH572" s="273"/>
      <c r="CI572" s="273"/>
      <c r="CJ572" s="273"/>
      <c r="CK572" s="273"/>
      <c r="CL572" s="125"/>
      <c r="CM572" s="273"/>
      <c r="CN572" s="285"/>
      <c r="CO572" s="273"/>
      <c r="CP572" s="273"/>
      <c r="CQ572" s="273"/>
      <c r="CR572" s="273"/>
      <c r="CS572" s="273"/>
      <c r="CT572" s="125"/>
      <c r="CU572" s="273"/>
      <c r="CV572" s="285"/>
      <c r="CW572" s="273"/>
      <c r="CX572" s="273"/>
      <c r="CY572" s="273"/>
      <c r="CZ572" s="273"/>
      <c r="DA572" s="273"/>
      <c r="DB572" s="125"/>
      <c r="DC572" s="273"/>
      <c r="DD572" s="285"/>
      <c r="DE572" s="273"/>
      <c r="DF572" s="273"/>
      <c r="DG572" s="273"/>
      <c r="DH572" s="273"/>
      <c r="DI572" s="273"/>
      <c r="DJ572" s="125"/>
      <c r="DK572" s="273"/>
      <c r="DL572" s="285"/>
      <c r="DM572" s="273"/>
      <c r="DN572" s="273"/>
      <c r="DO572" s="273"/>
      <c r="DP572" s="273"/>
      <c r="DQ572" s="273"/>
      <c r="DR572" s="125"/>
      <c r="DS572" s="273"/>
      <c r="DT572" s="285"/>
      <c r="DU572" s="273"/>
      <c r="DV572" s="273"/>
      <c r="DW572" s="273"/>
      <c r="DX572" s="273"/>
      <c r="DY572" s="273"/>
      <c r="DZ572" s="125"/>
      <c r="EA572" s="273"/>
      <c r="EB572" s="273"/>
      <c r="EC572" s="273"/>
      <c r="ED572" s="273"/>
      <c r="EE572" s="273"/>
      <c r="EF572" s="273"/>
      <c r="EG572" s="273"/>
      <c r="EH572" s="273"/>
      <c r="EI572" s="273"/>
      <c r="EJ572" s="273"/>
      <c r="EK572" s="273"/>
      <c r="EL572" s="273"/>
      <c r="EM572" s="273"/>
      <c r="EN572" s="273"/>
      <c r="EO572" s="273"/>
      <c r="EP572" s="273"/>
      <c r="EQ572" s="273"/>
      <c r="ER572" s="273"/>
      <c r="ES572" s="273"/>
      <c r="ET572" s="273"/>
      <c r="EU572" s="273"/>
      <c r="EV572" s="273"/>
      <c r="EW572" s="273"/>
      <c r="EX572" s="273"/>
      <c r="EY572" s="273"/>
      <c r="EZ572" s="273"/>
    </row>
    <row r="573" spans="1:156" ht="18.75">
      <c r="D573" s="75"/>
      <c r="Q573"/>
      <c r="R573" s="30"/>
      <c r="T573" s="75"/>
      <c r="Z573" s="264"/>
      <c r="AB573" s="75"/>
      <c r="AH573" s="125"/>
      <c r="AJ573" s="75"/>
      <c r="AP573" s="125"/>
      <c r="AR573" s="75"/>
      <c r="AX573" s="125"/>
      <c r="AZ573" s="75"/>
      <c r="BF573" s="125"/>
      <c r="BH573" s="75"/>
      <c r="BN573" s="125"/>
      <c r="BP573" s="75"/>
      <c r="BV573" s="125"/>
      <c r="BX573" s="75"/>
      <c r="CD573" s="125"/>
      <c r="CF573" s="75"/>
      <c r="CL573" s="125"/>
      <c r="CN573" s="75"/>
      <c r="CT573" s="125"/>
      <c r="CV573" s="75"/>
      <c r="DB573" s="125"/>
      <c r="DD573" s="75"/>
      <c r="DJ573" s="125"/>
      <c r="DL573" s="75"/>
      <c r="DR573" s="125"/>
      <c r="DT573" s="75"/>
      <c r="DZ573" s="125"/>
    </row>
    <row r="574" spans="1:156" ht="18.75">
      <c r="A574" s="273"/>
      <c r="B574" s="273"/>
      <c r="C574" s="273"/>
      <c r="D574" s="285"/>
      <c r="E574" s="273"/>
      <c r="F574" s="273"/>
      <c r="G574" s="273"/>
      <c r="H574" s="273"/>
      <c r="I574" s="273"/>
      <c r="J574" s="273"/>
      <c r="K574" s="273"/>
      <c r="L574" s="273"/>
      <c r="M574" s="273"/>
      <c r="N574" s="273"/>
      <c r="O574" s="273"/>
      <c r="P574" s="273"/>
      <c r="Q574" s="273"/>
      <c r="R574" s="286"/>
      <c r="S574" s="273"/>
      <c r="T574" s="285"/>
      <c r="U574" s="273"/>
      <c r="V574" s="273"/>
      <c r="W574" s="273"/>
      <c r="X574" s="273"/>
      <c r="Y574" s="273"/>
      <c r="Z574" s="264"/>
      <c r="AA574" s="273"/>
      <c r="AB574" s="285"/>
      <c r="AC574" s="273"/>
      <c r="AD574" s="273"/>
      <c r="AE574" s="273"/>
      <c r="AF574" s="273"/>
      <c r="AG574" s="273"/>
      <c r="AH574" s="125"/>
      <c r="AI574" s="273"/>
      <c r="AJ574" s="285"/>
      <c r="AK574" s="273"/>
      <c r="AL574" s="273"/>
      <c r="AM574" s="273"/>
      <c r="AN574" s="273"/>
      <c r="AO574" s="273"/>
      <c r="AP574" s="125"/>
      <c r="AQ574" s="273"/>
      <c r="AR574" s="285"/>
      <c r="AS574" s="273"/>
      <c r="AT574" s="273"/>
      <c r="AU574" s="273"/>
      <c r="AV574" s="273"/>
      <c r="AW574" s="273"/>
      <c r="AX574" s="125"/>
      <c r="AY574" s="273"/>
      <c r="AZ574" s="285"/>
      <c r="BA574" s="273"/>
      <c r="BB574" s="273"/>
      <c r="BC574" s="273"/>
      <c r="BD574" s="273"/>
      <c r="BE574" s="273"/>
      <c r="BF574" s="125"/>
      <c r="BG574" s="273"/>
      <c r="BH574" s="285"/>
      <c r="BI574" s="273"/>
      <c r="BJ574" s="273"/>
      <c r="BK574" s="273"/>
      <c r="BL574" s="273"/>
      <c r="BM574" s="273"/>
      <c r="BN574" s="125"/>
      <c r="BO574" s="273"/>
      <c r="BP574" s="285"/>
      <c r="BQ574" s="273"/>
      <c r="BR574" s="273"/>
      <c r="BS574" s="273"/>
      <c r="BT574" s="273"/>
      <c r="BU574" s="273"/>
      <c r="BV574" s="125"/>
      <c r="BW574" s="273"/>
      <c r="BX574" s="285"/>
      <c r="BY574" s="273"/>
      <c r="BZ574" s="273"/>
      <c r="CA574" s="273"/>
      <c r="CB574" s="273"/>
      <c r="CC574" s="273"/>
      <c r="CD574" s="125"/>
      <c r="CE574" s="273"/>
      <c r="CF574" s="285"/>
      <c r="CG574" s="273"/>
      <c r="CH574" s="273"/>
      <c r="CI574" s="273"/>
      <c r="CJ574" s="273"/>
      <c r="CK574" s="273"/>
      <c r="CL574" s="125"/>
      <c r="CM574" s="273"/>
      <c r="CN574" s="285"/>
      <c r="CO574" s="273"/>
      <c r="CP574" s="273"/>
      <c r="CQ574" s="273"/>
      <c r="CR574" s="273"/>
      <c r="CS574" s="273"/>
      <c r="CT574" s="125"/>
      <c r="CU574" s="273"/>
      <c r="CV574" s="285"/>
      <c r="CW574" s="273"/>
      <c r="CX574" s="273"/>
      <c r="CY574" s="273"/>
      <c r="CZ574" s="273"/>
      <c r="DA574" s="273"/>
      <c r="DB574" s="125"/>
      <c r="DC574" s="273"/>
      <c r="DD574" s="285"/>
      <c r="DE574" s="273"/>
      <c r="DF574" s="273"/>
      <c r="DG574" s="273"/>
      <c r="DH574" s="273"/>
      <c r="DI574" s="273"/>
      <c r="DJ574" s="125"/>
      <c r="DK574" s="273"/>
      <c r="DL574" s="285"/>
      <c r="DM574" s="273"/>
      <c r="DN574" s="273"/>
      <c r="DO574" s="273"/>
      <c r="DP574" s="273"/>
      <c r="DQ574" s="273"/>
      <c r="DR574" s="125"/>
      <c r="DS574" s="273"/>
      <c r="DT574" s="285"/>
      <c r="DU574" s="273"/>
      <c r="DV574" s="273"/>
      <c r="DW574" s="273"/>
      <c r="DX574" s="273"/>
      <c r="DY574" s="273"/>
      <c r="DZ574" s="125"/>
      <c r="EA574" s="273"/>
      <c r="EB574" s="273"/>
      <c r="EC574" s="273"/>
      <c r="ED574" s="273"/>
      <c r="EE574" s="273"/>
      <c r="EF574" s="273"/>
      <c r="EG574" s="273"/>
      <c r="EH574" s="273"/>
      <c r="EI574" s="273"/>
      <c r="EJ574" s="273"/>
      <c r="EK574" s="273"/>
      <c r="EL574" s="273"/>
      <c r="EM574" s="273"/>
      <c r="EN574" s="273"/>
      <c r="EO574" s="273"/>
      <c r="EP574" s="273"/>
      <c r="EQ574" s="273"/>
      <c r="ER574" s="273"/>
      <c r="ES574" s="273"/>
      <c r="ET574" s="273"/>
      <c r="EU574" s="273"/>
      <c r="EV574" s="273"/>
      <c r="EW574" s="273"/>
      <c r="EX574" s="273"/>
      <c r="EY574" s="273"/>
      <c r="EZ574" s="273"/>
    </row>
    <row r="575" spans="1:156" ht="18.75">
      <c r="D575" s="75"/>
      <c r="Q575"/>
      <c r="R575" s="30"/>
      <c r="T575" s="75"/>
      <c r="Z575" s="264"/>
      <c r="AB575" s="75"/>
      <c r="AH575" s="125"/>
      <c r="AJ575" s="75"/>
      <c r="AP575" s="125"/>
      <c r="AR575" s="75"/>
      <c r="AX575" s="125"/>
      <c r="AZ575" s="75"/>
      <c r="BF575" s="125"/>
      <c r="BH575" s="75"/>
      <c r="BN575" s="125"/>
      <c r="BP575" s="75"/>
      <c r="BV575" s="125"/>
      <c r="BX575" s="75"/>
      <c r="CD575" s="125"/>
      <c r="CF575" s="75"/>
      <c r="CL575" s="125"/>
      <c r="CN575" s="75"/>
      <c r="CT575" s="125"/>
      <c r="CV575" s="75"/>
      <c r="DB575" s="125"/>
      <c r="DD575" s="75"/>
      <c r="DJ575" s="125"/>
      <c r="DL575" s="75"/>
      <c r="DR575" s="125"/>
      <c r="DT575" s="75"/>
      <c r="DZ575" s="125"/>
    </row>
    <row r="576" spans="1:156" ht="18.75">
      <c r="A576" s="273"/>
      <c r="B576" s="273"/>
      <c r="C576" s="273"/>
      <c r="D576" s="285"/>
      <c r="E576" s="273"/>
      <c r="F576" s="273"/>
      <c r="G576" s="273"/>
      <c r="H576" s="273"/>
      <c r="I576" s="273"/>
      <c r="J576" s="273"/>
      <c r="K576" s="273"/>
      <c r="L576" s="273"/>
      <c r="M576" s="273"/>
      <c r="N576" s="273"/>
      <c r="O576" s="273"/>
      <c r="P576" s="273"/>
      <c r="Q576" s="273"/>
      <c r="R576" s="286"/>
      <c r="S576" s="273"/>
      <c r="T576" s="285"/>
      <c r="U576" s="273"/>
      <c r="V576" s="273"/>
      <c r="W576" s="273"/>
      <c r="X576" s="273"/>
      <c r="Y576" s="273"/>
      <c r="Z576" s="264"/>
      <c r="AA576" s="273"/>
      <c r="AB576" s="285"/>
      <c r="AC576" s="273"/>
      <c r="AD576" s="273"/>
      <c r="AE576" s="273"/>
      <c r="AF576" s="273"/>
      <c r="AG576" s="273"/>
      <c r="AH576" s="125"/>
      <c r="AI576" s="273"/>
      <c r="AJ576" s="285"/>
      <c r="AK576" s="273"/>
      <c r="AL576" s="273"/>
      <c r="AM576" s="273"/>
      <c r="AN576" s="273"/>
      <c r="AO576" s="273"/>
      <c r="AP576" s="125"/>
      <c r="AQ576" s="273"/>
      <c r="AR576" s="285"/>
      <c r="AS576" s="273"/>
      <c r="AT576" s="273"/>
      <c r="AU576" s="273"/>
      <c r="AV576" s="273"/>
      <c r="AW576" s="273"/>
      <c r="AX576" s="125"/>
      <c r="AY576" s="273"/>
      <c r="AZ576" s="285"/>
      <c r="BA576" s="273"/>
      <c r="BB576" s="273"/>
      <c r="BC576" s="273"/>
      <c r="BD576" s="273"/>
      <c r="BE576" s="273"/>
      <c r="BF576" s="125"/>
      <c r="BG576" s="273"/>
      <c r="BH576" s="285"/>
      <c r="BI576" s="273"/>
      <c r="BJ576" s="273"/>
      <c r="BK576" s="273"/>
      <c r="BL576" s="273"/>
      <c r="BM576" s="273"/>
      <c r="BN576" s="125"/>
      <c r="BO576" s="273"/>
      <c r="BP576" s="285"/>
      <c r="BQ576" s="273"/>
      <c r="BR576" s="273"/>
      <c r="BS576" s="273"/>
      <c r="BT576" s="273"/>
      <c r="BU576" s="273"/>
      <c r="BV576" s="125"/>
      <c r="BW576" s="273"/>
      <c r="BX576" s="285"/>
      <c r="BY576" s="273"/>
      <c r="BZ576" s="273"/>
      <c r="CA576" s="273"/>
      <c r="CB576" s="273"/>
      <c r="CC576" s="273"/>
      <c r="CD576" s="125"/>
      <c r="CE576" s="273"/>
      <c r="CF576" s="285"/>
      <c r="CG576" s="273"/>
      <c r="CH576" s="273"/>
      <c r="CI576" s="273"/>
      <c r="CJ576" s="273"/>
      <c r="CK576" s="273"/>
      <c r="CL576" s="125"/>
      <c r="CM576" s="273"/>
      <c r="CN576" s="285"/>
      <c r="CO576" s="273"/>
      <c r="CP576" s="273"/>
      <c r="CQ576" s="273"/>
      <c r="CR576" s="273"/>
      <c r="CS576" s="273"/>
      <c r="CT576" s="125"/>
      <c r="CU576" s="273"/>
      <c r="CV576" s="285"/>
      <c r="CW576" s="273"/>
      <c r="CX576" s="273"/>
      <c r="CY576" s="273"/>
      <c r="CZ576" s="273"/>
      <c r="DA576" s="273"/>
      <c r="DB576" s="125"/>
      <c r="DC576" s="273"/>
      <c r="DD576" s="285"/>
      <c r="DE576" s="273"/>
      <c r="DF576" s="273"/>
      <c r="DG576" s="273"/>
      <c r="DH576" s="273"/>
      <c r="DI576" s="273"/>
      <c r="DJ576" s="125"/>
      <c r="DK576" s="273"/>
      <c r="DL576" s="285"/>
      <c r="DM576" s="273"/>
      <c r="DN576" s="273"/>
      <c r="DO576" s="273"/>
      <c r="DP576" s="273"/>
      <c r="DQ576" s="273"/>
      <c r="DR576" s="125"/>
      <c r="DS576" s="273"/>
      <c r="DT576" s="285"/>
      <c r="DU576" s="273"/>
      <c r="DV576" s="273"/>
      <c r="DW576" s="273"/>
      <c r="DX576" s="273"/>
      <c r="DY576" s="273"/>
      <c r="DZ576" s="125"/>
      <c r="EA576" s="273"/>
      <c r="EB576" s="273"/>
      <c r="EC576" s="273"/>
      <c r="ED576" s="273"/>
      <c r="EE576" s="273"/>
      <c r="EF576" s="273"/>
      <c r="EG576" s="273"/>
      <c r="EH576" s="273"/>
      <c r="EI576" s="273"/>
      <c r="EJ576" s="273"/>
      <c r="EK576" s="273"/>
      <c r="EL576" s="273"/>
      <c r="EM576" s="273"/>
      <c r="EN576" s="273"/>
      <c r="EO576" s="273"/>
      <c r="EP576" s="273"/>
      <c r="EQ576" s="273"/>
      <c r="ER576" s="273"/>
      <c r="ES576" s="273"/>
      <c r="ET576" s="273"/>
      <c r="EU576" s="273"/>
      <c r="EV576" s="273"/>
      <c r="EW576" s="273"/>
      <c r="EX576" s="273"/>
      <c r="EY576" s="273"/>
      <c r="EZ576" s="273"/>
    </row>
    <row r="577" spans="1:156" ht="18.75">
      <c r="D577" s="75"/>
      <c r="Q577"/>
      <c r="R577" s="30"/>
      <c r="T577" s="75"/>
      <c r="Z577" s="264"/>
      <c r="AB577" s="75"/>
      <c r="AH577" s="125"/>
      <c r="AJ577" s="75"/>
      <c r="AP577" s="125"/>
      <c r="AR577" s="75"/>
      <c r="AX577" s="125"/>
      <c r="AZ577" s="75"/>
      <c r="BF577" s="125"/>
      <c r="BH577" s="75"/>
      <c r="BN577" s="125"/>
      <c r="BP577" s="75"/>
      <c r="BV577" s="125"/>
      <c r="BX577" s="75"/>
      <c r="CD577" s="125"/>
      <c r="CF577" s="75"/>
      <c r="CL577" s="125"/>
      <c r="CN577" s="75"/>
      <c r="CT577" s="125"/>
      <c r="CV577" s="75"/>
      <c r="DB577" s="125"/>
      <c r="DD577" s="75"/>
      <c r="DJ577" s="125"/>
      <c r="DL577" s="75"/>
      <c r="DR577" s="125"/>
      <c r="DT577" s="75"/>
      <c r="DZ577" s="125"/>
    </row>
    <row r="578" spans="1:156" ht="18.75">
      <c r="A578" s="273"/>
      <c r="B578" s="273"/>
      <c r="C578" s="273"/>
      <c r="D578" s="285"/>
      <c r="E578" s="273"/>
      <c r="F578" s="273"/>
      <c r="G578" s="273"/>
      <c r="H578" s="273"/>
      <c r="I578" s="273"/>
      <c r="J578" s="273"/>
      <c r="K578" s="273"/>
      <c r="L578" s="273"/>
      <c r="M578" s="273"/>
      <c r="N578" s="273"/>
      <c r="O578" s="273"/>
      <c r="P578" s="273"/>
      <c r="Q578" s="273"/>
      <c r="R578" s="286"/>
      <c r="S578" s="273"/>
      <c r="T578" s="285"/>
      <c r="U578" s="273"/>
      <c r="V578" s="273"/>
      <c r="W578" s="273"/>
      <c r="X578" s="273"/>
      <c r="Y578" s="273"/>
      <c r="Z578" s="264"/>
      <c r="AA578" s="273"/>
      <c r="AB578" s="285"/>
      <c r="AC578" s="273"/>
      <c r="AD578" s="273"/>
      <c r="AE578" s="273"/>
      <c r="AF578" s="273"/>
      <c r="AG578" s="273"/>
      <c r="AH578" s="125"/>
      <c r="AI578" s="273"/>
      <c r="AJ578" s="285"/>
      <c r="AK578" s="273"/>
      <c r="AL578" s="273"/>
      <c r="AM578" s="273"/>
      <c r="AN578" s="273"/>
      <c r="AO578" s="273"/>
      <c r="AP578" s="125"/>
      <c r="AQ578" s="273"/>
      <c r="AR578" s="285"/>
      <c r="AS578" s="273"/>
      <c r="AT578" s="273"/>
      <c r="AU578" s="273"/>
      <c r="AV578" s="273"/>
      <c r="AW578" s="273"/>
      <c r="AX578" s="125"/>
      <c r="AY578" s="273"/>
      <c r="AZ578" s="285"/>
      <c r="BA578" s="273"/>
      <c r="BB578" s="273"/>
      <c r="BC578" s="273"/>
      <c r="BD578" s="273"/>
      <c r="BE578" s="273"/>
      <c r="BF578" s="125"/>
      <c r="BG578" s="273"/>
      <c r="BH578" s="285"/>
      <c r="BI578" s="273"/>
      <c r="BJ578" s="273"/>
      <c r="BK578" s="273"/>
      <c r="BL578" s="273"/>
      <c r="BM578" s="273"/>
      <c r="BN578" s="125"/>
      <c r="BO578" s="273"/>
      <c r="BP578" s="285"/>
      <c r="BQ578" s="273"/>
      <c r="BR578" s="273"/>
      <c r="BS578" s="273"/>
      <c r="BT578" s="273"/>
      <c r="BU578" s="273"/>
      <c r="BV578" s="125"/>
      <c r="BW578" s="273"/>
      <c r="BX578" s="285"/>
      <c r="BY578" s="273"/>
      <c r="BZ578" s="273"/>
      <c r="CA578" s="273"/>
      <c r="CB578" s="273"/>
      <c r="CC578" s="273"/>
      <c r="CD578" s="125"/>
      <c r="CE578" s="273"/>
      <c r="CF578" s="285"/>
      <c r="CG578" s="273"/>
      <c r="CH578" s="273"/>
      <c r="CI578" s="273"/>
      <c r="CJ578" s="273"/>
      <c r="CK578" s="273"/>
      <c r="CL578" s="125"/>
      <c r="CM578" s="273"/>
      <c r="CN578" s="285"/>
      <c r="CO578" s="273"/>
      <c r="CP578" s="273"/>
      <c r="CQ578" s="273"/>
      <c r="CR578" s="273"/>
      <c r="CS578" s="273"/>
      <c r="CT578" s="125"/>
      <c r="CU578" s="273"/>
      <c r="CV578" s="285"/>
      <c r="CW578" s="273"/>
      <c r="CX578" s="273"/>
      <c r="CY578" s="273"/>
      <c r="CZ578" s="273"/>
      <c r="DA578" s="273"/>
      <c r="DB578" s="125"/>
      <c r="DC578" s="273"/>
      <c r="DD578" s="285"/>
      <c r="DE578" s="273"/>
      <c r="DF578" s="273"/>
      <c r="DG578" s="273"/>
      <c r="DH578" s="273"/>
      <c r="DI578" s="273"/>
      <c r="DJ578" s="125"/>
      <c r="DK578" s="273"/>
      <c r="DL578" s="285"/>
      <c r="DM578" s="273"/>
      <c r="DN578" s="273"/>
      <c r="DO578" s="273"/>
      <c r="DP578" s="273"/>
      <c r="DQ578" s="273"/>
      <c r="DR578" s="125"/>
      <c r="DS578" s="273"/>
      <c r="DT578" s="285"/>
      <c r="DU578" s="273"/>
      <c r="DV578" s="273"/>
      <c r="DW578" s="273"/>
      <c r="DX578" s="273"/>
      <c r="DY578" s="273"/>
      <c r="DZ578" s="125"/>
      <c r="EA578" s="273"/>
      <c r="EB578" s="273"/>
      <c r="EC578" s="273"/>
      <c r="ED578" s="273"/>
      <c r="EE578" s="273"/>
      <c r="EF578" s="273"/>
      <c r="EG578" s="273"/>
      <c r="EH578" s="273"/>
      <c r="EI578" s="273"/>
      <c r="EJ578" s="273"/>
      <c r="EK578" s="273"/>
      <c r="EL578" s="273"/>
      <c r="EM578" s="273"/>
      <c r="EN578" s="273"/>
      <c r="EO578" s="273"/>
      <c r="EP578" s="273"/>
      <c r="EQ578" s="273"/>
      <c r="ER578" s="273"/>
      <c r="ES578" s="273"/>
      <c r="ET578" s="273"/>
      <c r="EU578" s="273"/>
      <c r="EV578" s="273"/>
      <c r="EW578" s="273"/>
      <c r="EX578" s="273"/>
      <c r="EY578" s="273"/>
      <c r="EZ578" s="273"/>
    </row>
    <row r="579" spans="1:156" ht="18.75">
      <c r="D579" s="75"/>
      <c r="Q579"/>
      <c r="R579" s="30"/>
      <c r="T579" s="75"/>
      <c r="Z579" s="264"/>
      <c r="AB579" s="75"/>
      <c r="AH579" s="125"/>
      <c r="AJ579" s="75"/>
      <c r="AP579" s="125"/>
      <c r="AR579" s="75"/>
      <c r="AX579" s="125"/>
      <c r="AZ579" s="75"/>
      <c r="BF579" s="125"/>
      <c r="BH579" s="75"/>
      <c r="BN579" s="125"/>
      <c r="BP579" s="75"/>
      <c r="BV579" s="125"/>
      <c r="BX579" s="75"/>
      <c r="CD579" s="125"/>
      <c r="CF579" s="75"/>
      <c r="CL579" s="125"/>
      <c r="CN579" s="75"/>
      <c r="CT579" s="125"/>
      <c r="CV579" s="75"/>
      <c r="DB579" s="125"/>
      <c r="DD579" s="75"/>
      <c r="DJ579" s="125"/>
      <c r="DL579" s="75"/>
      <c r="DR579" s="125"/>
      <c r="DT579" s="75"/>
      <c r="DZ579" s="125"/>
    </row>
    <row r="580" spans="1:156" ht="18.75">
      <c r="A580" s="273"/>
      <c r="B580" s="273"/>
      <c r="C580" s="273"/>
      <c r="D580" s="285"/>
      <c r="E580" s="273"/>
      <c r="F580" s="273"/>
      <c r="G580" s="273"/>
      <c r="H580" s="273"/>
      <c r="I580" s="273"/>
      <c r="J580" s="273"/>
      <c r="K580" s="273"/>
      <c r="L580" s="273"/>
      <c r="M580" s="273"/>
      <c r="N580" s="273"/>
      <c r="O580" s="273"/>
      <c r="P580" s="273"/>
      <c r="Q580" s="273"/>
      <c r="R580" s="286"/>
      <c r="S580" s="273"/>
      <c r="T580" s="285"/>
      <c r="U580" s="273"/>
      <c r="V580" s="273"/>
      <c r="W580" s="273"/>
      <c r="X580" s="273"/>
      <c r="Y580" s="273"/>
      <c r="Z580" s="264"/>
      <c r="AA580" s="273"/>
      <c r="AB580" s="285"/>
      <c r="AC580" s="273"/>
      <c r="AD580" s="273"/>
      <c r="AE580" s="273"/>
      <c r="AF580" s="273"/>
      <c r="AG580" s="273"/>
      <c r="AH580" s="125"/>
      <c r="AI580" s="273"/>
      <c r="AJ580" s="285"/>
      <c r="AK580" s="273"/>
      <c r="AL580" s="273"/>
      <c r="AM580" s="273"/>
      <c r="AN580" s="273"/>
      <c r="AO580" s="273"/>
      <c r="AP580" s="125"/>
      <c r="AQ580" s="273"/>
      <c r="AR580" s="285"/>
      <c r="AS580" s="273"/>
      <c r="AT580" s="273"/>
      <c r="AU580" s="273"/>
      <c r="AV580" s="273"/>
      <c r="AW580" s="273"/>
      <c r="AX580" s="125"/>
      <c r="AY580" s="273"/>
      <c r="AZ580" s="285"/>
      <c r="BA580" s="273"/>
      <c r="BB580" s="273"/>
      <c r="BC580" s="273"/>
      <c r="BD580" s="273"/>
      <c r="BE580" s="273"/>
      <c r="BF580" s="125"/>
      <c r="BG580" s="273"/>
      <c r="BH580" s="285"/>
      <c r="BI580" s="273"/>
      <c r="BJ580" s="273"/>
      <c r="BK580" s="273"/>
      <c r="BL580" s="273"/>
      <c r="BM580" s="273"/>
      <c r="BN580" s="125"/>
      <c r="BO580" s="273"/>
      <c r="BP580" s="285"/>
      <c r="BQ580" s="273"/>
      <c r="BR580" s="273"/>
      <c r="BS580" s="273"/>
      <c r="BT580" s="273"/>
      <c r="BU580" s="273"/>
      <c r="BV580" s="125"/>
      <c r="BW580" s="273"/>
      <c r="BX580" s="285"/>
      <c r="BY580" s="273"/>
      <c r="BZ580" s="273"/>
      <c r="CA580" s="273"/>
      <c r="CB580" s="273"/>
      <c r="CC580" s="273"/>
      <c r="CD580" s="125"/>
      <c r="CE580" s="273"/>
      <c r="CF580" s="285"/>
      <c r="CG580" s="273"/>
      <c r="CH580" s="273"/>
      <c r="CI580" s="273"/>
      <c r="CJ580" s="273"/>
      <c r="CK580" s="273"/>
      <c r="CL580" s="125"/>
      <c r="CM580" s="273"/>
      <c r="CN580" s="285"/>
      <c r="CO580" s="273"/>
      <c r="CP580" s="273"/>
      <c r="CQ580" s="273"/>
      <c r="CR580" s="273"/>
      <c r="CS580" s="273"/>
      <c r="CT580" s="125"/>
      <c r="CU580" s="273"/>
      <c r="CV580" s="285"/>
      <c r="CW580" s="273"/>
      <c r="CX580" s="273"/>
      <c r="CY580" s="273"/>
      <c r="CZ580" s="273"/>
      <c r="DA580" s="273"/>
      <c r="DB580" s="125"/>
      <c r="DC580" s="273"/>
      <c r="DD580" s="285"/>
      <c r="DE580" s="273"/>
      <c r="DF580" s="273"/>
      <c r="DG580" s="273"/>
      <c r="DH580" s="273"/>
      <c r="DI580" s="273"/>
      <c r="DJ580" s="125"/>
      <c r="DK580" s="273"/>
      <c r="DL580" s="285"/>
      <c r="DM580" s="273"/>
      <c r="DN580" s="273"/>
      <c r="DO580" s="273"/>
      <c r="DP580" s="273"/>
      <c r="DQ580" s="273"/>
      <c r="DR580" s="125"/>
      <c r="DS580" s="273"/>
      <c r="DT580" s="285"/>
      <c r="DU580" s="273"/>
      <c r="DV580" s="273"/>
      <c r="DW580" s="273"/>
      <c r="DX580" s="273"/>
      <c r="DY580" s="273"/>
      <c r="DZ580" s="125"/>
      <c r="EA580" s="273"/>
      <c r="EB580" s="273"/>
      <c r="EC580" s="273"/>
      <c r="ED580" s="273"/>
      <c r="EE580" s="273"/>
      <c r="EF580" s="273"/>
      <c r="EG580" s="273"/>
      <c r="EH580" s="273"/>
      <c r="EI580" s="273"/>
      <c r="EJ580" s="273"/>
      <c r="EK580" s="273"/>
      <c r="EL580" s="273"/>
      <c r="EM580" s="273"/>
      <c r="EN580" s="273"/>
      <c r="EO580" s="273"/>
      <c r="EP580" s="273"/>
      <c r="EQ580" s="273"/>
      <c r="ER580" s="273"/>
      <c r="ES580" s="273"/>
      <c r="ET580" s="273"/>
      <c r="EU580" s="273"/>
      <c r="EV580" s="273"/>
      <c r="EW580" s="273"/>
      <c r="EX580" s="273"/>
      <c r="EY580" s="273"/>
      <c r="EZ580" s="273"/>
    </row>
    <row r="581" spans="1:156" ht="18.75">
      <c r="D581" s="75"/>
      <c r="Q581"/>
      <c r="R581" s="30"/>
      <c r="T581" s="75"/>
      <c r="Z581" s="264"/>
      <c r="AB581" s="75"/>
      <c r="AH581" s="125"/>
      <c r="AJ581" s="75"/>
      <c r="AP581" s="125"/>
      <c r="AR581" s="75"/>
      <c r="AX581" s="125"/>
      <c r="AZ581" s="75"/>
      <c r="BF581" s="125"/>
      <c r="BH581" s="75"/>
      <c r="BN581" s="125"/>
      <c r="BP581" s="75"/>
      <c r="BV581" s="125"/>
      <c r="BX581" s="75"/>
      <c r="CD581" s="125"/>
      <c r="CF581" s="75"/>
      <c r="CL581" s="125"/>
      <c r="CN581" s="75"/>
      <c r="CT581" s="125"/>
      <c r="CV581" s="75"/>
      <c r="DB581" s="125"/>
      <c r="DD581" s="75"/>
      <c r="DJ581" s="125"/>
      <c r="DL581" s="75"/>
      <c r="DR581" s="125"/>
      <c r="DT581" s="75"/>
      <c r="DZ581" s="125"/>
    </row>
    <row r="582" spans="1:156" ht="18.75">
      <c r="A582" s="273"/>
      <c r="B582" s="273"/>
      <c r="C582" s="273"/>
      <c r="D582" s="285"/>
      <c r="E582" s="273"/>
      <c r="F582" s="273"/>
      <c r="G582" s="273"/>
      <c r="H582" s="273"/>
      <c r="I582" s="273"/>
      <c r="J582" s="273"/>
      <c r="K582" s="273"/>
      <c r="L582" s="273"/>
      <c r="M582" s="273"/>
      <c r="N582" s="273"/>
      <c r="O582" s="273"/>
      <c r="P582" s="273"/>
      <c r="Q582" s="273"/>
      <c r="R582" s="286"/>
      <c r="S582" s="273"/>
      <c r="T582" s="285"/>
      <c r="U582" s="273"/>
      <c r="V582" s="273"/>
      <c r="W582" s="273"/>
      <c r="X582" s="273"/>
      <c r="Y582" s="273"/>
      <c r="Z582" s="264"/>
      <c r="AA582" s="273"/>
      <c r="AB582" s="285"/>
      <c r="AC582" s="273"/>
      <c r="AD582" s="273"/>
      <c r="AE582" s="273"/>
      <c r="AF582" s="273"/>
      <c r="AG582" s="273"/>
      <c r="AH582" s="125"/>
      <c r="AI582" s="273"/>
      <c r="AJ582" s="285"/>
      <c r="AK582" s="273"/>
      <c r="AL582" s="273"/>
      <c r="AM582" s="273"/>
      <c r="AN582" s="273"/>
      <c r="AO582" s="273"/>
      <c r="AP582" s="125"/>
      <c r="AQ582" s="273"/>
      <c r="AR582" s="285"/>
      <c r="AS582" s="273"/>
      <c r="AT582" s="273"/>
      <c r="AU582" s="273"/>
      <c r="AV582" s="273"/>
      <c r="AW582" s="273"/>
      <c r="AX582" s="125"/>
      <c r="AY582" s="273"/>
      <c r="AZ582" s="285"/>
      <c r="BA582" s="273"/>
      <c r="BB582" s="273"/>
      <c r="BC582" s="273"/>
      <c r="BD582" s="273"/>
      <c r="BE582" s="273"/>
      <c r="BF582" s="125"/>
      <c r="BG582" s="273"/>
      <c r="BH582" s="285"/>
      <c r="BI582" s="273"/>
      <c r="BJ582" s="273"/>
      <c r="BK582" s="273"/>
      <c r="BL582" s="273"/>
      <c r="BM582" s="273"/>
      <c r="BN582" s="125"/>
      <c r="BO582" s="273"/>
      <c r="BP582" s="285"/>
      <c r="BQ582" s="273"/>
      <c r="BR582" s="273"/>
      <c r="BS582" s="273"/>
      <c r="BT582" s="273"/>
      <c r="BU582" s="273"/>
      <c r="BV582" s="125"/>
      <c r="BW582" s="273"/>
      <c r="BX582" s="285"/>
      <c r="BY582" s="273"/>
      <c r="BZ582" s="273"/>
      <c r="CA582" s="273"/>
      <c r="CB582" s="273"/>
      <c r="CC582" s="273"/>
      <c r="CD582" s="125"/>
      <c r="CE582" s="273"/>
      <c r="CF582" s="285"/>
      <c r="CG582" s="273"/>
      <c r="CH582" s="273"/>
      <c r="CI582" s="273"/>
      <c r="CJ582" s="273"/>
      <c r="CK582" s="273"/>
      <c r="CL582" s="125"/>
      <c r="CM582" s="273"/>
      <c r="CN582" s="285"/>
      <c r="CO582" s="273"/>
      <c r="CP582" s="273"/>
      <c r="CQ582" s="273"/>
      <c r="CR582" s="273"/>
      <c r="CS582" s="273"/>
      <c r="CT582" s="125"/>
      <c r="CU582" s="273"/>
      <c r="CV582" s="285"/>
      <c r="CW582" s="273"/>
      <c r="CX582" s="273"/>
      <c r="CY582" s="273"/>
      <c r="CZ582" s="273"/>
      <c r="DA582" s="273"/>
      <c r="DB582" s="125"/>
      <c r="DC582" s="273"/>
      <c r="DD582" s="285"/>
      <c r="DE582" s="273"/>
      <c r="DF582" s="273"/>
      <c r="DG582" s="273"/>
      <c r="DH582" s="273"/>
      <c r="DI582" s="273"/>
      <c r="DJ582" s="125"/>
      <c r="DK582" s="273"/>
      <c r="DL582" s="285"/>
      <c r="DM582" s="273"/>
      <c r="DN582" s="273"/>
      <c r="DO582" s="273"/>
      <c r="DP582" s="273"/>
      <c r="DQ582" s="273"/>
      <c r="DR582" s="125"/>
      <c r="DS582" s="273"/>
      <c r="DT582" s="285"/>
      <c r="DU582" s="273"/>
      <c r="DV582" s="273"/>
      <c r="DW582" s="273"/>
      <c r="DX582" s="273"/>
      <c r="DY582" s="273"/>
      <c r="DZ582" s="125"/>
      <c r="EA582" s="273"/>
      <c r="EB582" s="273"/>
      <c r="EC582" s="273"/>
      <c r="ED582" s="273"/>
      <c r="EE582" s="273"/>
      <c r="EF582" s="273"/>
      <c r="EG582" s="273"/>
      <c r="EH582" s="273"/>
      <c r="EI582" s="273"/>
      <c r="EJ582" s="273"/>
      <c r="EK582" s="273"/>
      <c r="EL582" s="273"/>
      <c r="EM582" s="273"/>
      <c r="EN582" s="273"/>
      <c r="EO582" s="273"/>
      <c r="EP582" s="273"/>
      <c r="EQ582" s="273"/>
      <c r="ER582" s="273"/>
      <c r="ES582" s="273"/>
      <c r="ET582" s="273"/>
      <c r="EU582" s="273"/>
      <c r="EV582" s="273"/>
      <c r="EW582" s="273"/>
      <c r="EX582" s="273"/>
      <c r="EY582" s="273"/>
      <c r="EZ582" s="273"/>
    </row>
    <row r="583" spans="1:156" ht="18.75">
      <c r="D583" s="75"/>
      <c r="Q583"/>
      <c r="R583" s="30"/>
      <c r="T583" s="75"/>
      <c r="Z583" s="264"/>
      <c r="AB583" s="75"/>
      <c r="AH583" s="125"/>
      <c r="AJ583" s="75"/>
      <c r="AP583" s="125"/>
      <c r="AR583" s="75"/>
      <c r="AX583" s="125"/>
      <c r="AZ583" s="75"/>
      <c r="BF583" s="125"/>
      <c r="BH583" s="75"/>
      <c r="BN583" s="125"/>
      <c r="BP583" s="75"/>
      <c r="BV583" s="125"/>
      <c r="BX583" s="75"/>
      <c r="CD583" s="125"/>
      <c r="CF583" s="75"/>
      <c r="CL583" s="125"/>
      <c r="CN583" s="75"/>
      <c r="CT583" s="125"/>
      <c r="CV583" s="75"/>
      <c r="DB583" s="125"/>
      <c r="DD583" s="75"/>
      <c r="DJ583" s="125"/>
      <c r="DL583" s="75"/>
      <c r="DR583" s="125"/>
      <c r="DT583" s="75"/>
      <c r="DZ583" s="125"/>
    </row>
    <row r="584" spans="1:156" ht="18.75">
      <c r="A584" s="273"/>
      <c r="B584" s="273"/>
      <c r="C584" s="273"/>
      <c r="D584" s="285"/>
      <c r="E584" s="273"/>
      <c r="F584" s="273"/>
      <c r="G584" s="273"/>
      <c r="H584" s="273"/>
      <c r="I584" s="273"/>
      <c r="J584" s="273"/>
      <c r="K584" s="273"/>
      <c r="L584" s="273"/>
      <c r="M584" s="273"/>
      <c r="N584" s="273"/>
      <c r="O584" s="273"/>
      <c r="P584" s="273"/>
      <c r="Q584" s="273"/>
      <c r="R584" s="286"/>
      <c r="S584" s="273"/>
      <c r="T584" s="285"/>
      <c r="U584" s="273"/>
      <c r="V584" s="273"/>
      <c r="W584" s="273"/>
      <c r="X584" s="273"/>
      <c r="Y584" s="273"/>
      <c r="Z584" s="264"/>
      <c r="AA584" s="273"/>
      <c r="AB584" s="285"/>
      <c r="AC584" s="273"/>
      <c r="AD584" s="273"/>
      <c r="AE584" s="273"/>
      <c r="AF584" s="273"/>
      <c r="AG584" s="273"/>
      <c r="AH584" s="125"/>
      <c r="AI584" s="273"/>
      <c r="AJ584" s="285"/>
      <c r="AK584" s="273"/>
      <c r="AL584" s="273"/>
      <c r="AM584" s="273"/>
      <c r="AN584" s="273"/>
      <c r="AO584" s="273"/>
      <c r="AP584" s="125"/>
      <c r="AQ584" s="273"/>
      <c r="AR584" s="285"/>
      <c r="AS584" s="273"/>
      <c r="AT584" s="273"/>
      <c r="AU584" s="273"/>
      <c r="AV584" s="273"/>
      <c r="AW584" s="273"/>
      <c r="AX584" s="125"/>
      <c r="AY584" s="273"/>
      <c r="AZ584" s="285"/>
      <c r="BA584" s="273"/>
      <c r="BB584" s="273"/>
      <c r="BC584" s="273"/>
      <c r="BD584" s="273"/>
      <c r="BE584" s="273"/>
      <c r="BF584" s="125"/>
      <c r="BG584" s="273"/>
      <c r="BH584" s="285"/>
      <c r="BI584" s="273"/>
      <c r="BJ584" s="273"/>
      <c r="BK584" s="273"/>
      <c r="BL584" s="273"/>
      <c r="BM584" s="273"/>
      <c r="BN584" s="125"/>
      <c r="BO584" s="273"/>
      <c r="BP584" s="285"/>
      <c r="BQ584" s="273"/>
      <c r="BR584" s="273"/>
      <c r="BS584" s="273"/>
      <c r="BT584" s="273"/>
      <c r="BU584" s="273"/>
      <c r="BV584" s="125"/>
      <c r="BW584" s="273"/>
      <c r="BX584" s="285"/>
      <c r="BY584" s="273"/>
      <c r="BZ584" s="273"/>
      <c r="CA584" s="273"/>
      <c r="CB584" s="273"/>
      <c r="CC584" s="273"/>
      <c r="CD584" s="125"/>
      <c r="CE584" s="273"/>
      <c r="CF584" s="285"/>
      <c r="CG584" s="273"/>
      <c r="CH584" s="273"/>
      <c r="CI584" s="273"/>
      <c r="CJ584" s="273"/>
      <c r="CK584" s="273"/>
      <c r="CL584" s="125"/>
      <c r="CM584" s="273"/>
      <c r="CN584" s="285"/>
      <c r="CO584" s="273"/>
      <c r="CP584" s="273"/>
      <c r="CQ584" s="273"/>
      <c r="CR584" s="273"/>
      <c r="CS584" s="273"/>
      <c r="CT584" s="125"/>
      <c r="CU584" s="273"/>
      <c r="CV584" s="285"/>
      <c r="CW584" s="273"/>
      <c r="CX584" s="273"/>
      <c r="CY584" s="273"/>
      <c r="CZ584" s="273"/>
      <c r="DA584" s="273"/>
      <c r="DB584" s="125"/>
      <c r="DC584" s="273"/>
      <c r="DD584" s="285"/>
      <c r="DE584" s="273"/>
      <c r="DF584" s="273"/>
      <c r="DG584" s="273"/>
      <c r="DH584" s="273"/>
      <c r="DI584" s="273"/>
      <c r="DJ584" s="125"/>
      <c r="DK584" s="273"/>
      <c r="DL584" s="285"/>
      <c r="DM584" s="273"/>
      <c r="DN584" s="273"/>
      <c r="DO584" s="273"/>
      <c r="DP584" s="273"/>
      <c r="DQ584" s="273"/>
      <c r="DR584" s="125"/>
      <c r="DS584" s="273"/>
      <c r="DT584" s="285"/>
      <c r="DU584" s="273"/>
      <c r="DV584" s="273"/>
      <c r="DW584" s="273"/>
      <c r="DX584" s="273"/>
      <c r="DY584" s="273"/>
      <c r="DZ584" s="125"/>
      <c r="EA584" s="273"/>
      <c r="EB584" s="273"/>
      <c r="EC584" s="273"/>
      <c r="ED584" s="273"/>
      <c r="EE584" s="273"/>
      <c r="EF584" s="273"/>
      <c r="EG584" s="273"/>
      <c r="EH584" s="273"/>
      <c r="EI584" s="273"/>
      <c r="EJ584" s="273"/>
      <c r="EK584" s="273"/>
      <c r="EL584" s="273"/>
      <c r="EM584" s="273"/>
      <c r="EN584" s="273"/>
      <c r="EO584" s="273"/>
      <c r="EP584" s="273"/>
      <c r="EQ584" s="273"/>
      <c r="ER584" s="273"/>
      <c r="ES584" s="273"/>
      <c r="ET584" s="273"/>
      <c r="EU584" s="273"/>
      <c r="EV584" s="273"/>
      <c r="EW584" s="273"/>
      <c r="EX584" s="273"/>
      <c r="EY584" s="273"/>
      <c r="EZ584" s="273"/>
    </row>
    <row r="585" spans="1:156" ht="18.75">
      <c r="D585" s="75"/>
      <c r="Q585"/>
      <c r="R585" s="30"/>
      <c r="T585" s="75"/>
      <c r="Z585" s="264"/>
      <c r="AB585" s="75"/>
      <c r="AH585" s="125"/>
      <c r="AJ585" s="75"/>
      <c r="AP585" s="125"/>
      <c r="AR585" s="75"/>
      <c r="AX585" s="125"/>
      <c r="AZ585" s="75"/>
      <c r="BF585" s="125"/>
      <c r="BH585" s="75"/>
      <c r="BN585" s="125"/>
      <c r="BP585" s="75"/>
      <c r="BV585" s="125"/>
      <c r="BX585" s="75"/>
      <c r="CD585" s="125"/>
      <c r="CF585" s="75"/>
      <c r="CL585" s="125"/>
      <c r="CN585" s="75"/>
      <c r="CT585" s="125"/>
      <c r="CV585" s="75"/>
      <c r="DB585" s="125"/>
      <c r="DD585" s="75"/>
      <c r="DJ585" s="125"/>
      <c r="DL585" s="75"/>
      <c r="DR585" s="125"/>
      <c r="DT585" s="75"/>
      <c r="DZ585" s="125"/>
    </row>
    <row r="586" spans="1:156" ht="18.75">
      <c r="A586" s="273"/>
      <c r="B586" s="273"/>
      <c r="C586" s="273"/>
      <c r="D586" s="285"/>
      <c r="E586" s="273"/>
      <c r="F586" s="273"/>
      <c r="G586" s="273"/>
      <c r="H586" s="273"/>
      <c r="I586" s="273"/>
      <c r="J586" s="273"/>
      <c r="K586" s="273"/>
      <c r="L586" s="273"/>
      <c r="M586" s="273"/>
      <c r="N586" s="273"/>
      <c r="O586" s="273"/>
      <c r="P586" s="273"/>
      <c r="Q586" s="273"/>
      <c r="R586" s="286"/>
      <c r="S586" s="273"/>
      <c r="T586" s="285"/>
      <c r="U586" s="273"/>
      <c r="V586" s="273"/>
      <c r="W586" s="273"/>
      <c r="X586" s="273"/>
      <c r="Y586" s="273"/>
      <c r="Z586" s="264"/>
      <c r="AA586" s="273"/>
      <c r="AB586" s="285"/>
      <c r="AC586" s="273"/>
      <c r="AD586" s="273"/>
      <c r="AE586" s="273"/>
      <c r="AF586" s="273"/>
      <c r="AG586" s="273"/>
      <c r="AH586" s="125"/>
      <c r="AI586" s="273"/>
      <c r="AJ586" s="285"/>
      <c r="AK586" s="273"/>
      <c r="AL586" s="273"/>
      <c r="AM586" s="273"/>
      <c r="AN586" s="273"/>
      <c r="AO586" s="273"/>
      <c r="AP586" s="125"/>
      <c r="AQ586" s="273"/>
      <c r="AR586" s="285"/>
      <c r="AS586" s="273"/>
      <c r="AT586" s="273"/>
      <c r="AU586" s="273"/>
      <c r="AV586" s="273"/>
      <c r="AW586" s="273"/>
      <c r="AX586" s="125"/>
      <c r="AY586" s="273"/>
      <c r="AZ586" s="285"/>
      <c r="BA586" s="273"/>
      <c r="BB586" s="273"/>
      <c r="BC586" s="273"/>
      <c r="BD586" s="273"/>
      <c r="BE586" s="273"/>
      <c r="BF586" s="125"/>
      <c r="BG586" s="273"/>
      <c r="BH586" s="285"/>
      <c r="BI586" s="273"/>
      <c r="BJ586" s="273"/>
      <c r="BK586" s="273"/>
      <c r="BL586" s="273"/>
      <c r="BM586" s="273"/>
      <c r="BN586" s="125"/>
      <c r="BO586" s="273"/>
      <c r="BP586" s="285"/>
      <c r="BQ586" s="273"/>
      <c r="BR586" s="273"/>
      <c r="BS586" s="273"/>
      <c r="BT586" s="273"/>
      <c r="BU586" s="273"/>
      <c r="BV586" s="125"/>
      <c r="BW586" s="273"/>
      <c r="BX586" s="285"/>
      <c r="BY586" s="273"/>
      <c r="BZ586" s="273"/>
      <c r="CA586" s="273"/>
      <c r="CB586" s="273"/>
      <c r="CC586" s="273"/>
      <c r="CD586" s="125"/>
      <c r="CE586" s="273"/>
      <c r="CF586" s="285"/>
      <c r="CG586" s="273"/>
      <c r="CH586" s="273"/>
      <c r="CI586" s="273"/>
      <c r="CJ586" s="273"/>
      <c r="CK586" s="273"/>
      <c r="CL586" s="125"/>
      <c r="CM586" s="273"/>
      <c r="CN586" s="285"/>
      <c r="CO586" s="273"/>
      <c r="CP586" s="273"/>
      <c r="CQ586" s="273"/>
      <c r="CR586" s="273"/>
      <c r="CS586" s="273"/>
      <c r="CT586" s="125"/>
      <c r="CU586" s="273"/>
      <c r="CV586" s="285"/>
      <c r="CW586" s="273"/>
      <c r="CX586" s="273"/>
      <c r="CY586" s="273"/>
      <c r="CZ586" s="273"/>
      <c r="DA586" s="273"/>
      <c r="DB586" s="125"/>
      <c r="DC586" s="273"/>
      <c r="DD586" s="285"/>
      <c r="DE586" s="273"/>
      <c r="DF586" s="273"/>
      <c r="DG586" s="273"/>
      <c r="DH586" s="273"/>
      <c r="DI586" s="273"/>
      <c r="DJ586" s="125"/>
      <c r="DK586" s="273"/>
      <c r="DL586" s="285"/>
      <c r="DM586" s="273"/>
      <c r="DN586" s="273"/>
      <c r="DO586" s="273"/>
      <c r="DP586" s="273"/>
      <c r="DQ586" s="273"/>
      <c r="DR586" s="125"/>
      <c r="DS586" s="273"/>
      <c r="DT586" s="285"/>
      <c r="DU586" s="273"/>
      <c r="DV586" s="273"/>
      <c r="DW586" s="273"/>
      <c r="DX586" s="273"/>
      <c r="DY586" s="273"/>
      <c r="DZ586" s="125"/>
      <c r="EA586" s="273"/>
      <c r="EB586" s="273"/>
      <c r="EC586" s="273"/>
      <c r="ED586" s="273"/>
      <c r="EE586" s="273"/>
      <c r="EF586" s="273"/>
      <c r="EG586" s="273"/>
      <c r="EH586" s="273"/>
      <c r="EI586" s="273"/>
      <c r="EJ586" s="273"/>
      <c r="EK586" s="273"/>
      <c r="EL586" s="273"/>
      <c r="EM586" s="273"/>
      <c r="EN586" s="273"/>
      <c r="EO586" s="273"/>
      <c r="EP586" s="273"/>
      <c r="EQ586" s="273"/>
      <c r="ER586" s="273"/>
      <c r="ES586" s="273"/>
      <c r="ET586" s="273"/>
      <c r="EU586" s="273"/>
      <c r="EV586" s="273"/>
      <c r="EW586" s="273"/>
      <c r="EX586" s="273"/>
      <c r="EY586" s="273"/>
      <c r="EZ586" s="273"/>
    </row>
    <row r="587" spans="1:156" ht="18.75">
      <c r="D587" s="75"/>
      <c r="Q587"/>
      <c r="R587" s="30"/>
      <c r="T587" s="75"/>
      <c r="Z587" s="264"/>
      <c r="AB587" s="75"/>
      <c r="AH587" s="125"/>
      <c r="AJ587" s="75"/>
      <c r="AP587" s="125"/>
      <c r="AR587" s="75"/>
      <c r="AX587" s="125"/>
      <c r="AZ587" s="75"/>
      <c r="BF587" s="125"/>
      <c r="BH587" s="75"/>
      <c r="BN587" s="125"/>
      <c r="BP587" s="75"/>
      <c r="BV587" s="125"/>
      <c r="BX587" s="75"/>
      <c r="CD587" s="125"/>
      <c r="CF587" s="75"/>
      <c r="CL587" s="125"/>
      <c r="CN587" s="75"/>
      <c r="CT587" s="125"/>
      <c r="CV587" s="75"/>
      <c r="DB587" s="125"/>
      <c r="DD587" s="75"/>
      <c r="DJ587" s="125"/>
      <c r="DL587" s="75"/>
      <c r="DR587" s="125"/>
      <c r="DT587" s="75"/>
      <c r="DZ587" s="125"/>
    </row>
    <row r="588" spans="1:156" ht="18.75">
      <c r="A588" s="273"/>
      <c r="B588" s="273"/>
      <c r="C588" s="273"/>
      <c r="D588" s="285"/>
      <c r="E588" s="273"/>
      <c r="F588" s="273"/>
      <c r="G588" s="273"/>
      <c r="H588" s="273"/>
      <c r="I588" s="273"/>
      <c r="J588" s="273"/>
      <c r="K588" s="273"/>
      <c r="L588" s="273"/>
      <c r="M588" s="273"/>
      <c r="N588" s="273"/>
      <c r="O588" s="273"/>
      <c r="P588" s="273"/>
      <c r="Q588" s="273"/>
      <c r="R588" s="286"/>
      <c r="S588" s="273"/>
      <c r="T588" s="285"/>
      <c r="U588" s="273"/>
      <c r="V588" s="273"/>
      <c r="W588" s="273"/>
      <c r="X588" s="273"/>
      <c r="Y588" s="273"/>
      <c r="Z588" s="264"/>
      <c r="AA588" s="273"/>
      <c r="AB588" s="285"/>
      <c r="AC588" s="273"/>
      <c r="AD588" s="273"/>
      <c r="AE588" s="273"/>
      <c r="AF588" s="273"/>
      <c r="AG588" s="273"/>
      <c r="AH588" s="125"/>
      <c r="AI588" s="273"/>
      <c r="AJ588" s="285"/>
      <c r="AK588" s="273"/>
      <c r="AL588" s="273"/>
      <c r="AM588" s="273"/>
      <c r="AN588" s="273"/>
      <c r="AO588" s="273"/>
      <c r="AP588" s="125"/>
      <c r="AQ588" s="273"/>
      <c r="AR588" s="285"/>
      <c r="AS588" s="273"/>
      <c r="AT588" s="273"/>
      <c r="AU588" s="273"/>
      <c r="AV588" s="273"/>
      <c r="AW588" s="273"/>
      <c r="AX588" s="125"/>
      <c r="AY588" s="273"/>
      <c r="AZ588" s="285"/>
      <c r="BA588" s="273"/>
      <c r="BB588" s="273"/>
      <c r="BC588" s="273"/>
      <c r="BD588" s="273"/>
      <c r="BE588" s="273"/>
      <c r="BF588" s="125"/>
      <c r="BG588" s="273"/>
      <c r="BH588" s="285"/>
      <c r="BI588" s="273"/>
      <c r="BJ588" s="273"/>
      <c r="BK588" s="273"/>
      <c r="BL588" s="273"/>
      <c r="BM588" s="273"/>
      <c r="BN588" s="125"/>
      <c r="BO588" s="273"/>
      <c r="BP588" s="285"/>
      <c r="BQ588" s="273"/>
      <c r="BR588" s="273"/>
      <c r="BS588" s="273"/>
      <c r="BT588" s="273"/>
      <c r="BU588" s="273"/>
      <c r="BV588" s="125"/>
      <c r="BW588" s="273"/>
      <c r="BX588" s="285"/>
      <c r="BY588" s="273"/>
      <c r="BZ588" s="273"/>
      <c r="CA588" s="273"/>
      <c r="CB588" s="273"/>
      <c r="CC588" s="273"/>
      <c r="CD588" s="125"/>
      <c r="CE588" s="273"/>
      <c r="CF588" s="285"/>
      <c r="CG588" s="273"/>
      <c r="CH588" s="273"/>
      <c r="CI588" s="273"/>
      <c r="CJ588" s="273"/>
      <c r="CK588" s="273"/>
      <c r="CL588" s="125"/>
      <c r="CM588" s="273"/>
      <c r="CN588" s="285"/>
      <c r="CO588" s="273"/>
      <c r="CP588" s="273"/>
      <c r="CQ588" s="273"/>
      <c r="CR588" s="273"/>
      <c r="CS588" s="273"/>
      <c r="CT588" s="125"/>
      <c r="CU588" s="273"/>
      <c r="CV588" s="285"/>
      <c r="CW588" s="273"/>
      <c r="CX588" s="273"/>
      <c r="CY588" s="273"/>
      <c r="CZ588" s="273"/>
      <c r="DA588" s="273"/>
      <c r="DB588" s="125"/>
      <c r="DC588" s="273"/>
      <c r="DD588" s="285"/>
      <c r="DE588" s="273"/>
      <c r="DF588" s="273"/>
      <c r="DG588" s="273"/>
      <c r="DH588" s="273"/>
      <c r="DI588" s="273"/>
      <c r="DJ588" s="125"/>
      <c r="DK588" s="273"/>
      <c r="DL588" s="285"/>
      <c r="DM588" s="273"/>
      <c r="DN588" s="273"/>
      <c r="DO588" s="273"/>
      <c r="DP588" s="273"/>
      <c r="DQ588" s="273"/>
      <c r="DR588" s="125"/>
      <c r="DS588" s="273"/>
      <c r="DT588" s="285"/>
      <c r="DU588" s="273"/>
      <c r="DV588" s="273"/>
      <c r="DW588" s="273"/>
      <c r="DX588" s="273"/>
      <c r="DY588" s="273"/>
      <c r="DZ588" s="125"/>
      <c r="EA588" s="273"/>
      <c r="EB588" s="273"/>
      <c r="EC588" s="273"/>
      <c r="ED588" s="273"/>
      <c r="EE588" s="273"/>
      <c r="EF588" s="273"/>
      <c r="EG588" s="273"/>
      <c r="EH588" s="273"/>
      <c r="EI588" s="273"/>
      <c r="EJ588" s="273"/>
      <c r="EK588" s="273"/>
      <c r="EL588" s="273"/>
      <c r="EM588" s="273"/>
      <c r="EN588" s="273"/>
      <c r="EO588" s="273"/>
      <c r="EP588" s="273"/>
      <c r="EQ588" s="273"/>
      <c r="ER588" s="273"/>
      <c r="ES588" s="273"/>
      <c r="ET588" s="273"/>
      <c r="EU588" s="273"/>
      <c r="EV588" s="273"/>
      <c r="EW588" s="273"/>
      <c r="EX588" s="273"/>
      <c r="EY588" s="273"/>
      <c r="EZ588" s="273"/>
    </row>
    <row r="589" spans="1:156" ht="18.75">
      <c r="D589" s="75"/>
      <c r="Q589"/>
      <c r="R589" s="30"/>
      <c r="T589" s="75"/>
      <c r="Z589" s="264"/>
      <c r="AB589" s="75"/>
      <c r="AH589" s="125"/>
      <c r="AJ589" s="75"/>
      <c r="AP589" s="125"/>
      <c r="AR589" s="75"/>
      <c r="AX589" s="125"/>
      <c r="AZ589" s="75"/>
      <c r="BF589" s="125"/>
      <c r="BH589" s="75"/>
      <c r="BN589" s="125"/>
      <c r="BP589" s="75"/>
      <c r="BV589" s="125"/>
      <c r="BX589" s="75"/>
      <c r="CD589" s="125"/>
      <c r="CF589" s="75"/>
      <c r="CL589" s="125"/>
      <c r="CN589" s="75"/>
      <c r="CT589" s="125"/>
      <c r="CV589" s="75"/>
      <c r="DB589" s="125"/>
      <c r="DD589" s="75"/>
      <c r="DJ589" s="125"/>
      <c r="DL589" s="75"/>
      <c r="DR589" s="125"/>
      <c r="DT589" s="75"/>
      <c r="DZ589" s="125"/>
    </row>
    <row r="590" spans="1:156" ht="18.75">
      <c r="A590" s="273"/>
      <c r="B590" s="273"/>
      <c r="C590" s="273"/>
      <c r="D590" s="285"/>
      <c r="E590" s="273"/>
      <c r="F590" s="273"/>
      <c r="G590" s="273"/>
      <c r="H590" s="273"/>
      <c r="I590" s="273"/>
      <c r="J590" s="273"/>
      <c r="K590" s="273"/>
      <c r="L590" s="273"/>
      <c r="M590" s="273"/>
      <c r="N590" s="273"/>
      <c r="O590" s="273"/>
      <c r="P590" s="273"/>
      <c r="Q590" s="273"/>
      <c r="R590" s="286"/>
      <c r="S590" s="273"/>
      <c r="T590" s="285"/>
      <c r="U590" s="273"/>
      <c r="V590" s="273"/>
      <c r="W590" s="273"/>
      <c r="X590" s="273"/>
      <c r="Y590" s="273"/>
      <c r="Z590" s="264"/>
      <c r="AA590" s="273"/>
      <c r="AB590" s="285"/>
      <c r="AC590" s="273"/>
      <c r="AD590" s="273"/>
      <c r="AE590" s="273"/>
      <c r="AF590" s="273"/>
      <c r="AG590" s="273"/>
      <c r="AH590" s="125"/>
      <c r="AI590" s="273"/>
      <c r="AJ590" s="285"/>
      <c r="AK590" s="273"/>
      <c r="AL590" s="273"/>
      <c r="AM590" s="273"/>
      <c r="AN590" s="273"/>
      <c r="AO590" s="273"/>
      <c r="AP590" s="125"/>
      <c r="AQ590" s="273"/>
      <c r="AR590" s="285"/>
      <c r="AS590" s="273"/>
      <c r="AT590" s="273"/>
      <c r="AU590" s="273"/>
      <c r="AV590" s="273"/>
      <c r="AW590" s="273"/>
      <c r="AX590" s="125"/>
      <c r="AY590" s="273"/>
      <c r="AZ590" s="285"/>
      <c r="BA590" s="273"/>
      <c r="BB590" s="273"/>
      <c r="BC590" s="273"/>
      <c r="BD590" s="273"/>
      <c r="BE590" s="273"/>
      <c r="BF590" s="125"/>
      <c r="BG590" s="273"/>
      <c r="BH590" s="285"/>
      <c r="BI590" s="273"/>
      <c r="BJ590" s="273"/>
      <c r="BK590" s="273"/>
      <c r="BL590" s="273"/>
      <c r="BM590" s="273"/>
      <c r="BN590" s="125"/>
      <c r="BO590" s="273"/>
      <c r="BP590" s="285"/>
      <c r="BQ590" s="273"/>
      <c r="BR590" s="273"/>
      <c r="BS590" s="273"/>
      <c r="BT590" s="273"/>
      <c r="BU590" s="273"/>
      <c r="BV590" s="125"/>
      <c r="BW590" s="273"/>
      <c r="BX590" s="285"/>
      <c r="BY590" s="273"/>
      <c r="BZ590" s="273"/>
      <c r="CA590" s="273"/>
      <c r="CB590" s="273"/>
      <c r="CC590" s="273"/>
      <c r="CD590" s="125"/>
      <c r="CE590" s="273"/>
      <c r="CF590" s="285"/>
      <c r="CG590" s="273"/>
      <c r="CH590" s="273"/>
      <c r="CI590" s="273"/>
      <c r="CJ590" s="273"/>
      <c r="CK590" s="273"/>
      <c r="CL590" s="125"/>
      <c r="CM590" s="273"/>
      <c r="CN590" s="285"/>
      <c r="CO590" s="273"/>
      <c r="CP590" s="273"/>
      <c r="CQ590" s="273"/>
      <c r="CR590" s="273"/>
      <c r="CS590" s="273"/>
      <c r="CT590" s="125"/>
      <c r="CU590" s="273"/>
      <c r="CV590" s="285"/>
      <c r="CW590" s="273"/>
      <c r="CX590" s="273"/>
      <c r="CY590" s="273"/>
      <c r="CZ590" s="273"/>
      <c r="DA590" s="273"/>
      <c r="DB590" s="125"/>
      <c r="DC590" s="273"/>
      <c r="DD590" s="285"/>
      <c r="DE590" s="273"/>
      <c r="DF590" s="273"/>
      <c r="DG590" s="273"/>
      <c r="DH590" s="273"/>
      <c r="DI590" s="273"/>
      <c r="DJ590" s="125"/>
      <c r="DK590" s="273"/>
      <c r="DL590" s="285"/>
      <c r="DM590" s="273"/>
      <c r="DN590" s="273"/>
      <c r="DO590" s="273"/>
      <c r="DP590" s="273"/>
      <c r="DQ590" s="273"/>
      <c r="DR590" s="125"/>
      <c r="DS590" s="273"/>
      <c r="DT590" s="285"/>
      <c r="DU590" s="273"/>
      <c r="DV590" s="273"/>
      <c r="DW590" s="273"/>
      <c r="DX590" s="273"/>
      <c r="DY590" s="273"/>
      <c r="DZ590" s="125"/>
      <c r="EA590" s="273"/>
      <c r="EB590" s="273"/>
      <c r="EC590" s="273"/>
      <c r="ED590" s="273"/>
      <c r="EE590" s="273"/>
      <c r="EF590" s="273"/>
      <c r="EG590" s="273"/>
      <c r="EH590" s="273"/>
      <c r="EI590" s="273"/>
      <c r="EJ590" s="273"/>
      <c r="EK590" s="273"/>
      <c r="EL590" s="273"/>
      <c r="EM590" s="273"/>
      <c r="EN590" s="273"/>
      <c r="EO590" s="273"/>
      <c r="EP590" s="273"/>
      <c r="EQ590" s="273"/>
      <c r="ER590" s="273"/>
      <c r="ES590" s="273"/>
      <c r="ET590" s="273"/>
      <c r="EU590" s="273"/>
      <c r="EV590" s="273"/>
      <c r="EW590" s="273"/>
      <c r="EX590" s="273"/>
      <c r="EY590" s="273"/>
      <c r="EZ590" s="273"/>
    </row>
    <row r="591" spans="1:156" ht="18.75">
      <c r="D591" s="75"/>
      <c r="Q591"/>
      <c r="R591" s="30"/>
      <c r="T591" s="75"/>
      <c r="Z591" s="264"/>
      <c r="AB591" s="75"/>
      <c r="AH591" s="125"/>
      <c r="AJ591" s="75"/>
      <c r="AP591" s="125"/>
      <c r="AR591" s="75"/>
      <c r="AX591" s="125"/>
      <c r="AZ591" s="75"/>
      <c r="BF591" s="125"/>
      <c r="BH591" s="75"/>
      <c r="BN591" s="125"/>
      <c r="BP591" s="75"/>
      <c r="BV591" s="125"/>
      <c r="BX591" s="75"/>
      <c r="CD591" s="125"/>
      <c r="CF591" s="75"/>
      <c r="CL591" s="125"/>
      <c r="CN591" s="75"/>
      <c r="CT591" s="125"/>
      <c r="CV591" s="75"/>
      <c r="DB591" s="125"/>
      <c r="DD591" s="75"/>
      <c r="DJ591" s="125"/>
      <c r="DL591" s="75"/>
      <c r="DR591" s="125"/>
      <c r="DT591" s="75"/>
      <c r="DZ591" s="125"/>
    </row>
    <row r="592" spans="1:156" ht="18.75">
      <c r="A592" s="273"/>
      <c r="B592" s="273"/>
      <c r="C592" s="273"/>
      <c r="D592" s="285"/>
      <c r="E592" s="273"/>
      <c r="F592" s="273"/>
      <c r="G592" s="273"/>
      <c r="H592" s="273"/>
      <c r="I592" s="273"/>
      <c r="J592" s="273"/>
      <c r="K592" s="273"/>
      <c r="L592" s="273"/>
      <c r="M592" s="273"/>
      <c r="N592" s="273"/>
      <c r="O592" s="273"/>
      <c r="P592" s="273"/>
      <c r="Q592" s="273"/>
      <c r="R592" s="286"/>
      <c r="S592" s="273"/>
      <c r="T592" s="285"/>
      <c r="U592" s="273"/>
      <c r="V592" s="273"/>
      <c r="W592" s="273"/>
      <c r="X592" s="273"/>
      <c r="Y592" s="273"/>
      <c r="Z592" s="264"/>
      <c r="AA592" s="273"/>
      <c r="AB592" s="285"/>
      <c r="AC592" s="273"/>
      <c r="AD592" s="273"/>
      <c r="AE592" s="273"/>
      <c r="AF592" s="273"/>
      <c r="AG592" s="273"/>
      <c r="AH592" s="125"/>
      <c r="AI592" s="273"/>
      <c r="AJ592" s="285"/>
      <c r="AK592" s="273"/>
      <c r="AL592" s="273"/>
      <c r="AM592" s="273"/>
      <c r="AN592" s="273"/>
      <c r="AO592" s="273"/>
      <c r="AP592" s="125"/>
      <c r="AQ592" s="273"/>
      <c r="AR592" s="285"/>
      <c r="AS592" s="273"/>
      <c r="AT592" s="273"/>
      <c r="AU592" s="273"/>
      <c r="AV592" s="273"/>
      <c r="AW592" s="273"/>
      <c r="AX592" s="125"/>
      <c r="AY592" s="273"/>
      <c r="AZ592" s="285"/>
      <c r="BA592" s="273"/>
      <c r="BB592" s="273"/>
      <c r="BC592" s="273"/>
      <c r="BD592" s="273"/>
      <c r="BE592" s="273"/>
      <c r="BF592" s="125"/>
      <c r="BG592" s="273"/>
      <c r="BH592" s="285"/>
      <c r="BI592" s="273"/>
      <c r="BJ592" s="273"/>
      <c r="BK592" s="273"/>
      <c r="BL592" s="273"/>
      <c r="BM592" s="273"/>
      <c r="BN592" s="125"/>
      <c r="BO592" s="273"/>
      <c r="BP592" s="285"/>
      <c r="BQ592" s="273"/>
      <c r="BR592" s="273"/>
      <c r="BS592" s="273"/>
      <c r="BT592" s="273"/>
      <c r="BU592" s="273"/>
      <c r="BV592" s="125"/>
      <c r="BW592" s="273"/>
      <c r="BX592" s="285"/>
      <c r="BY592" s="273"/>
      <c r="BZ592" s="273"/>
      <c r="CA592" s="273"/>
      <c r="CB592" s="273"/>
      <c r="CC592" s="273"/>
      <c r="CD592" s="125"/>
      <c r="CE592" s="273"/>
      <c r="CF592" s="285"/>
      <c r="CG592" s="273"/>
      <c r="CH592" s="273"/>
      <c r="CI592" s="273"/>
      <c r="CJ592" s="273"/>
      <c r="CK592" s="273"/>
      <c r="CL592" s="125"/>
      <c r="CM592" s="273"/>
      <c r="CN592" s="285"/>
      <c r="CO592" s="273"/>
      <c r="CP592" s="273"/>
      <c r="CQ592" s="273"/>
      <c r="CR592" s="273"/>
      <c r="CS592" s="273"/>
      <c r="CT592" s="125"/>
      <c r="CU592" s="273"/>
      <c r="CV592" s="285"/>
      <c r="CW592" s="273"/>
      <c r="CX592" s="273"/>
      <c r="CY592" s="273"/>
      <c r="CZ592" s="273"/>
      <c r="DA592" s="273"/>
      <c r="DB592" s="125"/>
      <c r="DC592" s="273"/>
      <c r="DD592" s="285"/>
      <c r="DE592" s="273"/>
      <c r="DF592" s="273"/>
      <c r="DG592" s="273"/>
      <c r="DH592" s="273"/>
      <c r="DI592" s="273"/>
      <c r="DJ592" s="125"/>
      <c r="DK592" s="273"/>
      <c r="DL592" s="285"/>
      <c r="DM592" s="273"/>
      <c r="DN592" s="273"/>
      <c r="DO592" s="273"/>
      <c r="DP592" s="273"/>
      <c r="DQ592" s="273"/>
      <c r="DR592" s="125"/>
      <c r="DS592" s="273"/>
      <c r="DT592" s="285"/>
      <c r="DU592" s="273"/>
      <c r="DV592" s="273"/>
      <c r="DW592" s="273"/>
      <c r="DX592" s="273"/>
      <c r="DY592" s="273"/>
      <c r="DZ592" s="125"/>
      <c r="EA592" s="273"/>
      <c r="EB592" s="273"/>
      <c r="EC592" s="273"/>
      <c r="ED592" s="273"/>
      <c r="EE592" s="273"/>
      <c r="EF592" s="273"/>
      <c r="EG592" s="273"/>
      <c r="EH592" s="273"/>
      <c r="EI592" s="273"/>
      <c r="EJ592" s="273"/>
      <c r="EK592" s="273"/>
      <c r="EL592" s="273"/>
      <c r="EM592" s="273"/>
      <c r="EN592" s="273"/>
      <c r="EO592" s="273"/>
      <c r="EP592" s="273"/>
      <c r="EQ592" s="273"/>
      <c r="ER592" s="273"/>
      <c r="ES592" s="273"/>
      <c r="ET592" s="273"/>
      <c r="EU592" s="273"/>
      <c r="EV592" s="273"/>
      <c r="EW592" s="273"/>
      <c r="EX592" s="273"/>
      <c r="EY592" s="273"/>
      <c r="EZ592" s="273"/>
    </row>
    <row r="593" spans="1:156" ht="18.75">
      <c r="D593" s="75"/>
      <c r="Q593"/>
      <c r="R593" s="30"/>
      <c r="T593" s="75"/>
      <c r="Z593" s="264"/>
      <c r="AB593" s="75"/>
      <c r="AH593" s="125"/>
      <c r="AJ593" s="75"/>
      <c r="AP593" s="125"/>
      <c r="AR593" s="75"/>
      <c r="AX593" s="125"/>
      <c r="AZ593" s="75"/>
      <c r="BF593" s="125"/>
      <c r="BH593" s="75"/>
      <c r="BN593" s="125"/>
      <c r="BP593" s="75"/>
      <c r="BV593" s="125"/>
      <c r="BX593" s="75"/>
      <c r="CD593" s="125"/>
      <c r="CF593" s="75"/>
      <c r="CL593" s="125"/>
      <c r="CN593" s="75"/>
      <c r="CT593" s="125"/>
      <c r="CV593" s="75"/>
      <c r="DB593" s="125"/>
      <c r="DD593" s="75"/>
      <c r="DJ593" s="125"/>
      <c r="DL593" s="75"/>
      <c r="DR593" s="125"/>
      <c r="DT593" s="75"/>
      <c r="DZ593" s="125"/>
    </row>
    <row r="594" spans="1:156" ht="18.75">
      <c r="A594" s="273"/>
      <c r="B594" s="273"/>
      <c r="C594" s="273"/>
      <c r="D594" s="285"/>
      <c r="E594" s="273"/>
      <c r="F594" s="273"/>
      <c r="G594" s="273"/>
      <c r="H594" s="273"/>
      <c r="I594" s="273"/>
      <c r="J594" s="273"/>
      <c r="K594" s="273"/>
      <c r="L594" s="273"/>
      <c r="M594" s="273"/>
      <c r="N594" s="273"/>
      <c r="O594" s="273"/>
      <c r="P594" s="273"/>
      <c r="Q594" s="273"/>
      <c r="R594" s="286"/>
      <c r="S594" s="273"/>
      <c r="T594" s="285"/>
      <c r="U594" s="273"/>
      <c r="V594" s="273"/>
      <c r="W594" s="273"/>
      <c r="X594" s="273"/>
      <c r="Y594" s="273"/>
      <c r="Z594" s="264"/>
      <c r="AA594" s="273"/>
      <c r="AB594" s="285"/>
      <c r="AC594" s="273"/>
      <c r="AD594" s="273"/>
      <c r="AE594" s="273"/>
      <c r="AF594" s="273"/>
      <c r="AG594" s="273"/>
      <c r="AH594" s="125"/>
      <c r="AI594" s="273"/>
      <c r="AJ594" s="285"/>
      <c r="AK594" s="273"/>
      <c r="AL594" s="273"/>
      <c r="AM594" s="273"/>
      <c r="AN594" s="273"/>
      <c r="AO594" s="273"/>
      <c r="AP594" s="125"/>
      <c r="AQ594" s="273"/>
      <c r="AR594" s="285"/>
      <c r="AS594" s="273"/>
      <c r="AT594" s="273"/>
      <c r="AU594" s="273"/>
      <c r="AV594" s="273"/>
      <c r="AW594" s="273"/>
      <c r="AX594" s="125"/>
      <c r="AY594" s="273"/>
      <c r="AZ594" s="285"/>
      <c r="BA594" s="273"/>
      <c r="BB594" s="273"/>
      <c r="BC594" s="273"/>
      <c r="BD594" s="273"/>
      <c r="BE594" s="273"/>
      <c r="BF594" s="125"/>
      <c r="BG594" s="273"/>
      <c r="BH594" s="285"/>
      <c r="BI594" s="273"/>
      <c r="BJ594" s="273"/>
      <c r="BK594" s="273"/>
      <c r="BL594" s="273"/>
      <c r="BM594" s="273"/>
      <c r="BN594" s="125"/>
      <c r="BO594" s="273"/>
      <c r="BP594" s="285"/>
      <c r="BQ594" s="273"/>
      <c r="BR594" s="273"/>
      <c r="BS594" s="273"/>
      <c r="BT594" s="273"/>
      <c r="BU594" s="273"/>
      <c r="BV594" s="125"/>
      <c r="BW594" s="273"/>
      <c r="BX594" s="285"/>
      <c r="BY594" s="273"/>
      <c r="BZ594" s="273"/>
      <c r="CA594" s="273"/>
      <c r="CB594" s="273"/>
      <c r="CC594" s="273"/>
      <c r="CD594" s="125"/>
      <c r="CE594" s="273"/>
      <c r="CF594" s="285"/>
      <c r="CG594" s="273"/>
      <c r="CH594" s="273"/>
      <c r="CI594" s="273"/>
      <c r="CJ594" s="273"/>
      <c r="CK594" s="273"/>
      <c r="CL594" s="125"/>
      <c r="CM594" s="273"/>
      <c r="CN594" s="285"/>
      <c r="CO594" s="273"/>
      <c r="CP594" s="273"/>
      <c r="CQ594" s="273"/>
      <c r="CR594" s="273"/>
      <c r="CS594" s="273"/>
      <c r="CT594" s="125"/>
      <c r="CU594" s="273"/>
      <c r="CV594" s="285"/>
      <c r="CW594" s="273"/>
      <c r="CX594" s="273"/>
      <c r="CY594" s="273"/>
      <c r="CZ594" s="273"/>
      <c r="DA594" s="273"/>
      <c r="DB594" s="125"/>
      <c r="DC594" s="273"/>
      <c r="DD594" s="285"/>
      <c r="DE594" s="273"/>
      <c r="DF594" s="273"/>
      <c r="DG594" s="273"/>
      <c r="DH594" s="273"/>
      <c r="DI594" s="273"/>
      <c r="DJ594" s="125"/>
      <c r="DK594" s="273"/>
      <c r="DL594" s="285"/>
      <c r="DM594" s="273"/>
      <c r="DN594" s="273"/>
      <c r="DO594" s="273"/>
      <c r="DP594" s="273"/>
      <c r="DQ594" s="273"/>
      <c r="DR594" s="125"/>
      <c r="DS594" s="273"/>
      <c r="DT594" s="285"/>
      <c r="DU594" s="273"/>
      <c r="DV594" s="273"/>
      <c r="DW594" s="273"/>
      <c r="DX594" s="273"/>
      <c r="DY594" s="273"/>
      <c r="DZ594" s="125"/>
      <c r="EA594" s="273"/>
      <c r="EB594" s="273"/>
      <c r="EC594" s="273"/>
      <c r="ED594" s="273"/>
      <c r="EE594" s="273"/>
      <c r="EF594" s="273"/>
      <c r="EG594" s="273"/>
      <c r="EH594" s="273"/>
      <c r="EI594" s="273"/>
      <c r="EJ594" s="273"/>
      <c r="EK594" s="273"/>
      <c r="EL594" s="273"/>
      <c r="EM594" s="273"/>
      <c r="EN594" s="273"/>
      <c r="EO594" s="273"/>
      <c r="EP594" s="273"/>
      <c r="EQ594" s="273"/>
      <c r="ER594" s="273"/>
      <c r="ES594" s="273"/>
      <c r="ET594" s="273"/>
      <c r="EU594" s="273"/>
      <c r="EV594" s="273"/>
      <c r="EW594" s="273"/>
      <c r="EX594" s="273"/>
      <c r="EY594" s="273"/>
      <c r="EZ594" s="273"/>
    </row>
    <row r="595" spans="1:156" ht="18.75">
      <c r="D595" s="75"/>
      <c r="Q595"/>
      <c r="R595" s="30"/>
      <c r="T595" s="75"/>
      <c r="Z595" s="264"/>
      <c r="AB595" s="75"/>
      <c r="AH595" s="125"/>
      <c r="AJ595" s="75"/>
      <c r="AP595" s="125"/>
      <c r="AR595" s="75"/>
      <c r="AX595" s="125"/>
      <c r="AZ595" s="75"/>
      <c r="BF595" s="125"/>
      <c r="BH595" s="75"/>
      <c r="BN595" s="125"/>
      <c r="BP595" s="75"/>
      <c r="BV595" s="125"/>
      <c r="BX595" s="75"/>
      <c r="CD595" s="125"/>
      <c r="CF595" s="75"/>
      <c r="CL595" s="125"/>
      <c r="CN595" s="75"/>
      <c r="CT595" s="125"/>
      <c r="CV595" s="75"/>
      <c r="DB595" s="125"/>
      <c r="DD595" s="75"/>
      <c r="DJ595" s="125"/>
      <c r="DL595" s="75"/>
      <c r="DR595" s="125"/>
      <c r="DT595" s="75"/>
      <c r="DZ595" s="125"/>
    </row>
    <row r="596" spans="1:156" ht="18.75">
      <c r="A596" s="273"/>
      <c r="B596" s="273"/>
      <c r="C596" s="273"/>
      <c r="D596" s="285"/>
      <c r="E596" s="273"/>
      <c r="F596" s="273"/>
      <c r="G596" s="273"/>
      <c r="H596" s="273"/>
      <c r="I596" s="273"/>
      <c r="J596" s="273"/>
      <c r="K596" s="273"/>
      <c r="L596" s="273"/>
      <c r="M596" s="273"/>
      <c r="N596" s="273"/>
      <c r="O596" s="273"/>
      <c r="P596" s="273"/>
      <c r="Q596" s="273"/>
      <c r="R596" s="286"/>
      <c r="S596" s="273"/>
      <c r="T596" s="285"/>
      <c r="U596" s="273"/>
      <c r="V596" s="273"/>
      <c r="W596" s="273"/>
      <c r="X596" s="273"/>
      <c r="Y596" s="273"/>
      <c r="Z596" s="264"/>
      <c r="AA596" s="273"/>
      <c r="AB596" s="285"/>
      <c r="AC596" s="273"/>
      <c r="AD596" s="273"/>
      <c r="AE596" s="273"/>
      <c r="AF596" s="273"/>
      <c r="AG596" s="273"/>
      <c r="AH596" s="125"/>
      <c r="AI596" s="273"/>
      <c r="AJ596" s="285"/>
      <c r="AK596" s="273"/>
      <c r="AL596" s="273"/>
      <c r="AM596" s="273"/>
      <c r="AN596" s="273"/>
      <c r="AO596" s="273"/>
      <c r="AP596" s="125"/>
      <c r="AQ596" s="273"/>
      <c r="AR596" s="285"/>
      <c r="AS596" s="273"/>
      <c r="AT596" s="273"/>
      <c r="AU596" s="273"/>
      <c r="AV596" s="273"/>
      <c r="AW596" s="273"/>
      <c r="AX596" s="125"/>
      <c r="AY596" s="273"/>
      <c r="AZ596" s="285"/>
      <c r="BA596" s="273"/>
      <c r="BB596" s="273"/>
      <c r="BC596" s="273"/>
      <c r="BD596" s="273"/>
      <c r="BE596" s="273"/>
      <c r="BF596" s="125"/>
      <c r="BG596" s="273"/>
      <c r="BH596" s="285"/>
      <c r="BI596" s="273"/>
      <c r="BJ596" s="273"/>
      <c r="BK596" s="273"/>
      <c r="BL596" s="273"/>
      <c r="BM596" s="273"/>
      <c r="BN596" s="125"/>
      <c r="BO596" s="273"/>
      <c r="BP596" s="285"/>
      <c r="BQ596" s="273"/>
      <c r="BR596" s="273"/>
      <c r="BS596" s="273"/>
      <c r="BT596" s="273"/>
      <c r="BU596" s="273"/>
      <c r="BV596" s="125"/>
      <c r="BW596" s="273"/>
      <c r="BX596" s="285"/>
      <c r="BY596" s="273"/>
      <c r="BZ596" s="273"/>
      <c r="CA596" s="273"/>
      <c r="CB596" s="273"/>
      <c r="CC596" s="273"/>
      <c r="CD596" s="125"/>
      <c r="CE596" s="273"/>
      <c r="CF596" s="285"/>
      <c r="CG596" s="273"/>
      <c r="CH596" s="273"/>
      <c r="CI596" s="273"/>
      <c r="CJ596" s="273"/>
      <c r="CK596" s="273"/>
      <c r="CL596" s="125"/>
      <c r="CM596" s="273"/>
      <c r="CN596" s="285"/>
      <c r="CO596" s="273"/>
      <c r="CP596" s="273"/>
      <c r="CQ596" s="273"/>
      <c r="CR596" s="273"/>
      <c r="CS596" s="273"/>
      <c r="CT596" s="125"/>
      <c r="CU596" s="273"/>
      <c r="CV596" s="285"/>
      <c r="CW596" s="273"/>
      <c r="CX596" s="273"/>
      <c r="CY596" s="273"/>
      <c r="CZ596" s="273"/>
      <c r="DA596" s="273"/>
      <c r="DB596" s="125"/>
      <c r="DC596" s="273"/>
      <c r="DD596" s="285"/>
      <c r="DE596" s="273"/>
      <c r="DF596" s="273"/>
      <c r="DG596" s="273"/>
      <c r="DH596" s="273"/>
      <c r="DI596" s="273"/>
      <c r="DJ596" s="125"/>
      <c r="DK596" s="273"/>
      <c r="DL596" s="285"/>
      <c r="DM596" s="273"/>
      <c r="DN596" s="273"/>
      <c r="DO596" s="273"/>
      <c r="DP596" s="273"/>
      <c r="DQ596" s="273"/>
      <c r="DR596" s="125"/>
      <c r="DS596" s="273"/>
      <c r="DT596" s="285"/>
      <c r="DU596" s="273"/>
      <c r="DV596" s="273"/>
      <c r="DW596" s="273"/>
      <c r="DX596" s="273"/>
      <c r="DY596" s="273"/>
      <c r="DZ596" s="125"/>
      <c r="EA596" s="273"/>
      <c r="EB596" s="273"/>
      <c r="EC596" s="273"/>
      <c r="ED596" s="273"/>
      <c r="EE596" s="273"/>
      <c r="EF596" s="273"/>
      <c r="EG596" s="273"/>
      <c r="EH596" s="273"/>
      <c r="EI596" s="273"/>
      <c r="EJ596" s="273"/>
      <c r="EK596" s="273"/>
      <c r="EL596" s="273"/>
      <c r="EM596" s="273"/>
      <c r="EN596" s="273"/>
      <c r="EO596" s="273"/>
      <c r="EP596" s="273"/>
      <c r="EQ596" s="273"/>
      <c r="ER596" s="273"/>
      <c r="ES596" s="273"/>
      <c r="ET596" s="273"/>
      <c r="EU596" s="273"/>
      <c r="EV596" s="273"/>
      <c r="EW596" s="273"/>
      <c r="EX596" s="273"/>
      <c r="EY596" s="273"/>
      <c r="EZ596" s="273"/>
    </row>
    <row r="597" spans="1:156" ht="18.75">
      <c r="D597" s="75"/>
      <c r="Q597"/>
      <c r="R597" s="30"/>
      <c r="T597" s="75"/>
      <c r="Z597" s="264"/>
      <c r="AB597" s="75"/>
      <c r="AH597" s="125"/>
      <c r="AJ597" s="75"/>
      <c r="AP597" s="125"/>
      <c r="AR597" s="75"/>
      <c r="AX597" s="125"/>
      <c r="AZ597" s="75"/>
      <c r="BF597" s="125"/>
      <c r="BH597" s="75"/>
      <c r="BN597" s="125"/>
      <c r="BP597" s="75"/>
      <c r="BV597" s="125"/>
      <c r="BX597" s="75"/>
      <c r="CD597" s="125"/>
      <c r="CF597" s="75"/>
      <c r="CL597" s="125"/>
      <c r="CN597" s="75"/>
      <c r="CT597" s="125"/>
      <c r="CV597" s="75"/>
      <c r="DB597" s="125"/>
      <c r="DD597" s="75"/>
      <c r="DJ597" s="125"/>
      <c r="DL597" s="75"/>
      <c r="DR597" s="125"/>
      <c r="DT597" s="75"/>
      <c r="DZ597" s="125"/>
    </row>
    <row r="598" spans="1:156" ht="18.75">
      <c r="A598" s="273"/>
      <c r="B598" s="273"/>
      <c r="C598" s="273"/>
      <c r="D598" s="285"/>
      <c r="E598" s="273"/>
      <c r="F598" s="273"/>
      <c r="G598" s="273"/>
      <c r="H598" s="273"/>
      <c r="I598" s="273"/>
      <c r="J598" s="273"/>
      <c r="K598" s="273"/>
      <c r="L598" s="273"/>
      <c r="M598" s="273"/>
      <c r="N598" s="273"/>
      <c r="O598" s="273"/>
      <c r="P598" s="273"/>
      <c r="Q598" s="273"/>
      <c r="R598" s="286"/>
      <c r="S598" s="273"/>
      <c r="T598" s="285"/>
      <c r="U598" s="273"/>
      <c r="V598" s="273"/>
      <c r="W598" s="273"/>
      <c r="X598" s="273"/>
      <c r="Y598" s="273"/>
      <c r="Z598" s="264"/>
      <c r="AA598" s="273"/>
      <c r="AB598" s="285"/>
      <c r="AC598" s="273"/>
      <c r="AD598" s="273"/>
      <c r="AE598" s="273"/>
      <c r="AF598" s="273"/>
      <c r="AG598" s="273"/>
      <c r="AH598" s="125"/>
      <c r="AI598" s="273"/>
      <c r="AJ598" s="285"/>
      <c r="AK598" s="273"/>
      <c r="AL598" s="273"/>
      <c r="AM598" s="273"/>
      <c r="AN598" s="273"/>
      <c r="AO598" s="273"/>
      <c r="AP598" s="125"/>
      <c r="AQ598" s="273"/>
      <c r="AR598" s="285"/>
      <c r="AS598" s="273"/>
      <c r="AT598" s="273"/>
      <c r="AU598" s="273"/>
      <c r="AV598" s="273"/>
      <c r="AW598" s="273"/>
      <c r="AX598" s="125"/>
      <c r="AY598" s="273"/>
      <c r="AZ598" s="285"/>
      <c r="BA598" s="273"/>
      <c r="BB598" s="273"/>
      <c r="BC598" s="273"/>
      <c r="BD598" s="273"/>
      <c r="BE598" s="273"/>
      <c r="BF598" s="125"/>
      <c r="BG598" s="273"/>
      <c r="BH598" s="285"/>
      <c r="BI598" s="273"/>
      <c r="BJ598" s="273"/>
      <c r="BK598" s="273"/>
      <c r="BL598" s="273"/>
      <c r="BM598" s="273"/>
      <c r="BN598" s="125"/>
      <c r="BO598" s="273"/>
      <c r="BP598" s="285"/>
      <c r="BQ598" s="273"/>
      <c r="BR598" s="273"/>
      <c r="BS598" s="273"/>
      <c r="BT598" s="273"/>
      <c r="BU598" s="273"/>
      <c r="BV598" s="125"/>
      <c r="BW598" s="273"/>
      <c r="BX598" s="285"/>
      <c r="BY598" s="273"/>
      <c r="BZ598" s="273"/>
      <c r="CA598" s="273"/>
      <c r="CB598" s="273"/>
      <c r="CC598" s="273"/>
      <c r="CD598" s="125"/>
      <c r="CE598" s="273"/>
      <c r="CF598" s="285"/>
      <c r="CG598" s="273"/>
      <c r="CH598" s="273"/>
      <c r="CI598" s="273"/>
      <c r="CJ598" s="273"/>
      <c r="CK598" s="273"/>
      <c r="CL598" s="125"/>
      <c r="CM598" s="273"/>
      <c r="CN598" s="285"/>
      <c r="CO598" s="273"/>
      <c r="CP598" s="273"/>
      <c r="CQ598" s="273"/>
      <c r="CR598" s="273"/>
      <c r="CS598" s="273"/>
      <c r="CT598" s="125"/>
      <c r="CU598" s="273"/>
      <c r="CV598" s="285"/>
      <c r="CW598" s="273"/>
      <c r="CX598" s="273"/>
      <c r="CY598" s="273"/>
      <c r="CZ598" s="273"/>
      <c r="DA598" s="273"/>
      <c r="DB598" s="125"/>
      <c r="DC598" s="273"/>
      <c r="DD598" s="285"/>
      <c r="DE598" s="273"/>
      <c r="DF598" s="273"/>
      <c r="DG598" s="273"/>
      <c r="DH598" s="273"/>
      <c r="DI598" s="273"/>
      <c r="DJ598" s="125"/>
      <c r="DK598" s="273"/>
      <c r="DL598" s="285"/>
      <c r="DM598" s="273"/>
      <c r="DN598" s="273"/>
      <c r="DO598" s="273"/>
      <c r="DP598" s="273"/>
      <c r="DQ598" s="273"/>
      <c r="DR598" s="125"/>
      <c r="DS598" s="273"/>
      <c r="DT598" s="285"/>
      <c r="DU598" s="273"/>
      <c r="DV598" s="273"/>
      <c r="DW598" s="273"/>
      <c r="DX598" s="273"/>
      <c r="DY598" s="273"/>
      <c r="DZ598" s="125"/>
      <c r="EA598" s="273"/>
      <c r="EB598" s="273"/>
      <c r="EC598" s="273"/>
      <c r="ED598" s="273"/>
      <c r="EE598" s="273"/>
      <c r="EF598" s="273"/>
      <c r="EG598" s="273"/>
      <c r="EH598" s="273"/>
      <c r="EI598" s="273"/>
      <c r="EJ598" s="273"/>
      <c r="EK598" s="273"/>
      <c r="EL598" s="273"/>
      <c r="EM598" s="273"/>
      <c r="EN598" s="273"/>
      <c r="EO598" s="273"/>
      <c r="EP598" s="273"/>
      <c r="EQ598" s="273"/>
      <c r="ER598" s="273"/>
      <c r="ES598" s="273"/>
      <c r="ET598" s="273"/>
      <c r="EU598" s="273"/>
      <c r="EV598" s="273"/>
      <c r="EW598" s="273"/>
      <c r="EX598" s="273"/>
      <c r="EY598" s="273"/>
      <c r="EZ598" s="273"/>
    </row>
    <row r="599" spans="1:156" ht="18.75">
      <c r="D599" s="75"/>
      <c r="Q599"/>
      <c r="R599" s="30"/>
      <c r="T599" s="75"/>
      <c r="Z599" s="264"/>
      <c r="AB599" s="75"/>
      <c r="AH599" s="125"/>
      <c r="AJ599" s="75"/>
      <c r="AP599" s="125"/>
      <c r="AR599" s="75"/>
      <c r="AX599" s="125"/>
      <c r="AZ599" s="75"/>
      <c r="BF599" s="125"/>
      <c r="BH599" s="75"/>
      <c r="BN599" s="125"/>
      <c r="BP599" s="75"/>
      <c r="BV599" s="125"/>
      <c r="BX599" s="75"/>
      <c r="CD599" s="125"/>
      <c r="CF599" s="75"/>
      <c r="CL599" s="125"/>
      <c r="CN599" s="75"/>
      <c r="CT599" s="125"/>
      <c r="CV599" s="75"/>
      <c r="DB599" s="125"/>
      <c r="DD599" s="75"/>
      <c r="DJ599" s="125"/>
      <c r="DL599" s="75"/>
      <c r="DR599" s="125"/>
      <c r="DT599" s="75"/>
      <c r="DZ599" s="125"/>
    </row>
    <row r="600" spans="1:156" ht="18.75">
      <c r="A600" s="273"/>
      <c r="B600" s="273"/>
      <c r="C600" s="273"/>
      <c r="D600" s="285"/>
      <c r="E600" s="273"/>
      <c r="F600" s="273"/>
      <c r="G600" s="273"/>
      <c r="H600" s="273"/>
      <c r="I600" s="273"/>
      <c r="J600" s="273"/>
      <c r="K600" s="273"/>
      <c r="L600" s="273"/>
      <c r="M600" s="273"/>
      <c r="N600" s="273"/>
      <c r="O600" s="273"/>
      <c r="P600" s="273"/>
      <c r="Q600" s="273"/>
      <c r="R600" s="286"/>
      <c r="S600" s="273"/>
      <c r="T600" s="285"/>
      <c r="U600" s="273"/>
      <c r="V600" s="273"/>
      <c r="W600" s="273"/>
      <c r="X600" s="273"/>
      <c r="Y600" s="273"/>
      <c r="Z600" s="264"/>
      <c r="AA600" s="273"/>
      <c r="AB600" s="285"/>
      <c r="AC600" s="273"/>
      <c r="AD600" s="273"/>
      <c r="AE600" s="273"/>
      <c r="AF600" s="273"/>
      <c r="AG600" s="273"/>
      <c r="AH600" s="125"/>
      <c r="AI600" s="273"/>
      <c r="AJ600" s="285"/>
      <c r="AK600" s="273"/>
      <c r="AL600" s="273"/>
      <c r="AM600" s="273"/>
      <c r="AN600" s="273"/>
      <c r="AO600" s="273"/>
      <c r="AP600" s="125"/>
      <c r="AQ600" s="273"/>
      <c r="AR600" s="285"/>
      <c r="AS600" s="273"/>
      <c r="AT600" s="273"/>
      <c r="AU600" s="273"/>
      <c r="AV600" s="273"/>
      <c r="AW600" s="273"/>
      <c r="AX600" s="125"/>
      <c r="AY600" s="273"/>
      <c r="AZ600" s="285"/>
      <c r="BA600" s="273"/>
      <c r="BB600" s="273"/>
      <c r="BC600" s="273"/>
      <c r="BD600" s="273"/>
      <c r="BE600" s="273"/>
      <c r="BF600" s="125"/>
      <c r="BG600" s="273"/>
      <c r="BH600" s="285"/>
      <c r="BI600" s="273"/>
      <c r="BJ600" s="273"/>
      <c r="BK600" s="273"/>
      <c r="BL600" s="273"/>
      <c r="BM600" s="273"/>
      <c r="BN600" s="125"/>
      <c r="BO600" s="273"/>
      <c r="BP600" s="285"/>
      <c r="BQ600" s="273"/>
      <c r="BR600" s="273"/>
      <c r="BS600" s="273"/>
      <c r="BT600" s="273"/>
      <c r="BU600" s="273"/>
      <c r="BV600" s="125"/>
      <c r="BW600" s="273"/>
      <c r="BX600" s="285"/>
      <c r="BY600" s="273"/>
      <c r="BZ600" s="273"/>
      <c r="CA600" s="273"/>
      <c r="CB600" s="273"/>
      <c r="CC600" s="273"/>
      <c r="CD600" s="125"/>
      <c r="CE600" s="273"/>
      <c r="CF600" s="285"/>
      <c r="CG600" s="273"/>
      <c r="CH600" s="273"/>
      <c r="CI600" s="273"/>
      <c r="CJ600" s="273"/>
      <c r="CK600" s="273"/>
      <c r="CL600" s="125"/>
      <c r="CM600" s="273"/>
      <c r="CN600" s="285"/>
      <c r="CO600" s="273"/>
      <c r="CP600" s="273"/>
      <c r="CQ600" s="273"/>
      <c r="CR600" s="273"/>
      <c r="CS600" s="273"/>
      <c r="CT600" s="125"/>
      <c r="CU600" s="273"/>
      <c r="CV600" s="285"/>
      <c r="CW600" s="273"/>
      <c r="CX600" s="273"/>
      <c r="CY600" s="273"/>
      <c r="CZ600" s="273"/>
      <c r="DA600" s="273"/>
      <c r="DB600" s="125"/>
      <c r="DC600" s="273"/>
      <c r="DD600" s="285"/>
      <c r="DE600" s="273"/>
      <c r="DF600" s="273"/>
      <c r="DG600" s="273"/>
      <c r="DH600" s="273"/>
      <c r="DI600" s="273"/>
      <c r="DJ600" s="125"/>
      <c r="DK600" s="273"/>
      <c r="DL600" s="285"/>
      <c r="DM600" s="273"/>
      <c r="DN600" s="273"/>
      <c r="DO600" s="273"/>
      <c r="DP600" s="273"/>
      <c r="DQ600" s="273"/>
      <c r="DR600" s="125"/>
      <c r="DS600" s="273"/>
      <c r="DT600" s="285"/>
      <c r="DU600" s="273"/>
      <c r="DV600" s="273"/>
      <c r="DW600" s="273"/>
      <c r="DX600" s="273"/>
      <c r="DY600" s="273"/>
      <c r="DZ600" s="125"/>
      <c r="EA600" s="273"/>
      <c r="EB600" s="273"/>
      <c r="EC600" s="273"/>
      <c r="ED600" s="273"/>
      <c r="EE600" s="273"/>
      <c r="EF600" s="273"/>
      <c r="EG600" s="273"/>
      <c r="EH600" s="273"/>
      <c r="EI600" s="273"/>
      <c r="EJ600" s="273"/>
      <c r="EK600" s="273"/>
      <c r="EL600" s="273"/>
      <c r="EM600" s="273"/>
      <c r="EN600" s="273"/>
      <c r="EO600" s="273"/>
      <c r="EP600" s="273"/>
      <c r="EQ600" s="273"/>
      <c r="ER600" s="273"/>
      <c r="ES600" s="273"/>
      <c r="ET600" s="273"/>
      <c r="EU600" s="273"/>
      <c r="EV600" s="273"/>
      <c r="EW600" s="273"/>
      <c r="EX600" s="273"/>
      <c r="EY600" s="273"/>
      <c r="EZ600" s="273"/>
    </row>
    <row r="601" spans="1:156" ht="18.75">
      <c r="D601" s="75"/>
      <c r="Q601"/>
      <c r="R601" s="30"/>
      <c r="T601" s="75"/>
      <c r="Z601" s="264"/>
      <c r="AB601" s="75"/>
      <c r="AH601" s="125"/>
      <c r="AJ601" s="75"/>
      <c r="AP601" s="125"/>
      <c r="AR601" s="75"/>
      <c r="AX601" s="125"/>
      <c r="AZ601" s="75"/>
      <c r="BF601" s="125"/>
      <c r="BH601" s="75"/>
      <c r="BN601" s="125"/>
      <c r="BP601" s="75"/>
      <c r="BV601" s="125"/>
      <c r="BX601" s="75"/>
      <c r="CD601" s="125"/>
      <c r="CF601" s="75"/>
      <c r="CL601" s="125"/>
      <c r="CN601" s="75"/>
      <c r="CT601" s="125"/>
      <c r="CV601" s="75"/>
      <c r="DB601" s="125"/>
      <c r="DD601" s="75"/>
      <c r="DJ601" s="125"/>
      <c r="DL601" s="75"/>
      <c r="DR601" s="125"/>
      <c r="DT601" s="75"/>
      <c r="DZ601" s="125"/>
    </row>
    <row r="602" spans="1:156" ht="18.75">
      <c r="A602" s="273"/>
      <c r="B602" s="273"/>
      <c r="C602" s="273"/>
      <c r="D602" s="285"/>
      <c r="E602" s="273"/>
      <c r="F602" s="273"/>
      <c r="G602" s="273"/>
      <c r="H602" s="273"/>
      <c r="I602" s="273"/>
      <c r="J602" s="273"/>
      <c r="K602" s="273"/>
      <c r="L602" s="273"/>
      <c r="M602" s="273"/>
      <c r="N602" s="273"/>
      <c r="O602" s="273"/>
      <c r="P602" s="273"/>
      <c r="Q602" s="273"/>
      <c r="R602" s="286"/>
      <c r="S602" s="273"/>
      <c r="T602" s="285"/>
      <c r="U602" s="273"/>
      <c r="V602" s="273"/>
      <c r="W602" s="273"/>
      <c r="X602" s="273"/>
      <c r="Y602" s="273"/>
      <c r="Z602" s="264"/>
      <c r="AA602" s="273"/>
      <c r="AB602" s="285"/>
      <c r="AC602" s="273"/>
      <c r="AD602" s="273"/>
      <c r="AE602" s="273"/>
      <c r="AF602" s="273"/>
      <c r="AG602" s="273"/>
      <c r="AH602" s="125"/>
      <c r="AI602" s="273"/>
      <c r="AJ602" s="285"/>
      <c r="AK602" s="273"/>
      <c r="AL602" s="273"/>
      <c r="AM602" s="273"/>
      <c r="AN602" s="273"/>
      <c r="AO602" s="273"/>
      <c r="AP602" s="125"/>
      <c r="AQ602" s="273"/>
      <c r="AR602" s="285"/>
      <c r="AS602" s="273"/>
      <c r="AT602" s="273"/>
      <c r="AU602" s="273"/>
      <c r="AV602" s="273"/>
      <c r="AW602" s="273"/>
      <c r="AX602" s="125"/>
      <c r="AY602" s="273"/>
      <c r="AZ602" s="285"/>
      <c r="BA602" s="273"/>
      <c r="BB602" s="273"/>
      <c r="BC602" s="273"/>
      <c r="BD602" s="273"/>
      <c r="BE602" s="273"/>
      <c r="BF602" s="125"/>
      <c r="BG602" s="273"/>
      <c r="BH602" s="285"/>
      <c r="BI602" s="273"/>
      <c r="BJ602" s="273"/>
      <c r="BK602" s="273"/>
      <c r="BL602" s="273"/>
      <c r="BM602" s="273"/>
      <c r="BN602" s="125"/>
      <c r="BO602" s="273"/>
      <c r="BP602" s="285"/>
      <c r="BQ602" s="273"/>
      <c r="BR602" s="273"/>
      <c r="BS602" s="273"/>
      <c r="BT602" s="273"/>
      <c r="BU602" s="273"/>
      <c r="BV602" s="125"/>
      <c r="BW602" s="273"/>
      <c r="BX602" s="285"/>
      <c r="BY602" s="273"/>
      <c r="BZ602" s="273"/>
      <c r="CA602" s="273"/>
      <c r="CB602" s="273"/>
      <c r="CC602" s="273"/>
      <c r="CD602" s="125"/>
      <c r="CE602" s="273"/>
      <c r="CF602" s="285"/>
      <c r="CG602" s="273"/>
      <c r="CH602" s="273"/>
      <c r="CI602" s="273"/>
      <c r="CJ602" s="273"/>
      <c r="CK602" s="273"/>
      <c r="CL602" s="125"/>
      <c r="CM602" s="273"/>
      <c r="CN602" s="285"/>
      <c r="CO602" s="273"/>
      <c r="CP602" s="273"/>
      <c r="CQ602" s="273"/>
      <c r="CR602" s="273"/>
      <c r="CS602" s="273"/>
      <c r="CT602" s="125"/>
      <c r="CU602" s="273"/>
      <c r="CV602" s="285"/>
      <c r="CW602" s="273"/>
      <c r="CX602" s="273"/>
      <c r="CY602" s="273"/>
      <c r="CZ602" s="273"/>
      <c r="DA602" s="273"/>
      <c r="DB602" s="125"/>
      <c r="DC602" s="273"/>
      <c r="DD602" s="285"/>
      <c r="DE602" s="273"/>
      <c r="DF602" s="273"/>
      <c r="DG602" s="273"/>
      <c r="DH602" s="273"/>
      <c r="DI602" s="273"/>
      <c r="DJ602" s="125"/>
      <c r="DK602" s="273"/>
      <c r="DL602" s="285"/>
      <c r="DM602" s="273"/>
      <c r="DN602" s="273"/>
      <c r="DO602" s="273"/>
      <c r="DP602" s="273"/>
      <c r="DQ602" s="273"/>
      <c r="DR602" s="125"/>
      <c r="DS602" s="273"/>
      <c r="DT602" s="285"/>
      <c r="DU602" s="273"/>
      <c r="DV602" s="273"/>
      <c r="DW602" s="273"/>
      <c r="DX602" s="273"/>
      <c r="DY602" s="273"/>
      <c r="DZ602" s="125"/>
      <c r="EA602" s="273"/>
      <c r="EB602" s="273"/>
      <c r="EC602" s="273"/>
      <c r="ED602" s="273"/>
      <c r="EE602" s="273"/>
      <c r="EF602" s="273"/>
      <c r="EG602" s="273"/>
      <c r="EH602" s="273"/>
      <c r="EI602" s="273"/>
      <c r="EJ602" s="273"/>
      <c r="EK602" s="273"/>
      <c r="EL602" s="273"/>
      <c r="EM602" s="273"/>
      <c r="EN602" s="273"/>
      <c r="EO602" s="273"/>
      <c r="EP602" s="273"/>
      <c r="EQ602" s="273"/>
      <c r="ER602" s="273"/>
      <c r="ES602" s="273"/>
      <c r="ET602" s="273"/>
      <c r="EU602" s="273"/>
      <c r="EV602" s="273"/>
      <c r="EW602" s="273"/>
      <c r="EX602" s="273"/>
      <c r="EY602" s="273"/>
      <c r="EZ602" s="273"/>
    </row>
    <row r="603" spans="1:156" ht="18.75">
      <c r="D603" s="75"/>
      <c r="Q603"/>
      <c r="R603" s="30"/>
      <c r="T603" s="75"/>
      <c r="Z603" s="264"/>
      <c r="AB603" s="75"/>
      <c r="AH603" s="125"/>
      <c r="AJ603" s="75"/>
      <c r="AP603" s="125"/>
      <c r="AR603" s="75"/>
      <c r="AX603" s="125"/>
      <c r="AZ603" s="75"/>
      <c r="BF603" s="125"/>
      <c r="BH603" s="75"/>
      <c r="BN603" s="125"/>
      <c r="BP603" s="75"/>
      <c r="BV603" s="125"/>
      <c r="BX603" s="75"/>
      <c r="CD603" s="125"/>
      <c r="CF603" s="75"/>
      <c r="CL603" s="125"/>
      <c r="CN603" s="75"/>
      <c r="CT603" s="125"/>
      <c r="CV603" s="75"/>
      <c r="DB603" s="125"/>
      <c r="DD603" s="75"/>
      <c r="DJ603" s="125"/>
      <c r="DL603" s="75"/>
      <c r="DR603" s="125"/>
      <c r="DT603" s="75"/>
      <c r="DZ603" s="125"/>
    </row>
    <row r="604" spans="1:156" ht="18.75">
      <c r="A604" s="273"/>
      <c r="B604" s="273"/>
      <c r="C604" s="273"/>
      <c r="D604" s="285"/>
      <c r="E604" s="273"/>
      <c r="F604" s="273"/>
      <c r="G604" s="273"/>
      <c r="H604" s="273"/>
      <c r="I604" s="273"/>
      <c r="J604" s="273"/>
      <c r="K604" s="273"/>
      <c r="L604" s="273"/>
      <c r="M604" s="273"/>
      <c r="N604" s="273"/>
      <c r="O604" s="273"/>
      <c r="P604" s="273"/>
      <c r="Q604" s="273"/>
      <c r="R604" s="286"/>
      <c r="S604" s="273"/>
      <c r="T604" s="285"/>
      <c r="U604" s="273"/>
      <c r="V604" s="273"/>
      <c r="W604" s="273"/>
      <c r="X604" s="273"/>
      <c r="Y604" s="273"/>
      <c r="Z604" s="264"/>
      <c r="AA604" s="273"/>
      <c r="AB604" s="285"/>
      <c r="AC604" s="273"/>
      <c r="AD604" s="273"/>
      <c r="AE604" s="273"/>
      <c r="AF604" s="273"/>
      <c r="AG604" s="273"/>
      <c r="AH604" s="125"/>
      <c r="AI604" s="273"/>
      <c r="AJ604" s="285"/>
      <c r="AK604" s="273"/>
      <c r="AL604" s="273"/>
      <c r="AM604" s="273"/>
      <c r="AN604" s="273"/>
      <c r="AO604" s="273"/>
      <c r="AP604" s="125"/>
      <c r="AQ604" s="273"/>
      <c r="AR604" s="285"/>
      <c r="AS604" s="273"/>
      <c r="AT604" s="273"/>
      <c r="AU604" s="273"/>
      <c r="AV604" s="273"/>
      <c r="AW604" s="273"/>
      <c r="AX604" s="125"/>
      <c r="AY604" s="273"/>
      <c r="AZ604" s="285"/>
      <c r="BA604" s="273"/>
      <c r="BB604" s="273"/>
      <c r="BC604" s="273"/>
      <c r="BD604" s="273"/>
      <c r="BE604" s="273"/>
      <c r="BF604" s="125"/>
      <c r="BG604" s="273"/>
      <c r="BH604" s="285"/>
      <c r="BI604" s="273"/>
      <c r="BJ604" s="273"/>
      <c r="BK604" s="273"/>
      <c r="BL604" s="273"/>
      <c r="BM604" s="273"/>
      <c r="BN604" s="125"/>
      <c r="BO604" s="273"/>
      <c r="BP604" s="285"/>
      <c r="BQ604" s="273"/>
      <c r="BR604" s="273"/>
      <c r="BS604" s="273"/>
      <c r="BT604" s="273"/>
      <c r="BU604" s="273"/>
      <c r="BV604" s="125"/>
      <c r="BW604" s="273"/>
      <c r="BX604" s="285"/>
      <c r="BY604" s="273"/>
      <c r="BZ604" s="273"/>
      <c r="CA604" s="273"/>
      <c r="CB604" s="273"/>
      <c r="CC604" s="273"/>
      <c r="CD604" s="125"/>
      <c r="CE604" s="273"/>
      <c r="CF604" s="285"/>
      <c r="CG604" s="273"/>
      <c r="CH604" s="273"/>
      <c r="CI604" s="273"/>
      <c r="CJ604" s="273"/>
      <c r="CK604" s="273"/>
      <c r="CL604" s="125"/>
      <c r="CM604" s="273"/>
      <c r="CN604" s="285"/>
      <c r="CO604" s="273"/>
      <c r="CP604" s="273"/>
      <c r="CQ604" s="273"/>
      <c r="CR604" s="273"/>
      <c r="CS604" s="273"/>
      <c r="CT604" s="125"/>
      <c r="CU604" s="273"/>
      <c r="CV604" s="285"/>
      <c r="CW604" s="273"/>
      <c r="CX604" s="273"/>
      <c r="CY604" s="273"/>
      <c r="CZ604" s="273"/>
      <c r="DA604" s="273"/>
      <c r="DB604" s="125"/>
      <c r="DC604" s="273"/>
      <c r="DD604" s="285"/>
      <c r="DE604" s="273"/>
      <c r="DF604" s="273"/>
      <c r="DG604" s="273"/>
      <c r="DH604" s="273"/>
      <c r="DI604" s="273"/>
      <c r="DJ604" s="125"/>
      <c r="DK604" s="273"/>
      <c r="DL604" s="285"/>
      <c r="DM604" s="273"/>
      <c r="DN604" s="273"/>
      <c r="DO604" s="273"/>
      <c r="DP604" s="273"/>
      <c r="DQ604" s="273"/>
      <c r="DR604" s="125"/>
      <c r="DS604" s="273"/>
      <c r="DT604" s="285"/>
      <c r="DU604" s="273"/>
      <c r="DV604" s="273"/>
      <c r="DW604" s="273"/>
      <c r="DX604" s="273"/>
      <c r="DY604" s="273"/>
      <c r="DZ604" s="125"/>
      <c r="EA604" s="273"/>
      <c r="EB604" s="273"/>
      <c r="EC604" s="273"/>
      <c r="ED604" s="273"/>
      <c r="EE604" s="273"/>
      <c r="EF604" s="273"/>
      <c r="EG604" s="273"/>
      <c r="EH604" s="273"/>
      <c r="EI604" s="273"/>
      <c r="EJ604" s="273"/>
      <c r="EK604" s="273"/>
      <c r="EL604" s="273"/>
      <c r="EM604" s="273"/>
      <c r="EN604" s="273"/>
      <c r="EO604" s="273"/>
      <c r="EP604" s="273"/>
      <c r="EQ604" s="273"/>
      <c r="ER604" s="273"/>
      <c r="ES604" s="273"/>
      <c r="ET604" s="273"/>
      <c r="EU604" s="273"/>
      <c r="EV604" s="273"/>
      <c r="EW604" s="273"/>
      <c r="EX604" s="273"/>
      <c r="EY604" s="273"/>
      <c r="EZ604" s="273"/>
    </row>
    <row r="605" spans="1:156" ht="18.75">
      <c r="D605" s="75"/>
      <c r="Q605"/>
      <c r="R605" s="30"/>
      <c r="T605" s="75"/>
      <c r="Z605" s="264"/>
      <c r="AB605" s="75"/>
      <c r="AH605" s="125"/>
      <c r="AJ605" s="75"/>
      <c r="AP605" s="125"/>
      <c r="AR605" s="75"/>
      <c r="AX605" s="125"/>
      <c r="AZ605" s="75"/>
      <c r="BF605" s="125"/>
      <c r="BH605" s="75"/>
      <c r="BN605" s="125"/>
      <c r="BP605" s="75"/>
      <c r="BV605" s="125"/>
      <c r="BX605" s="75"/>
      <c r="CD605" s="125"/>
      <c r="CF605" s="75"/>
      <c r="CL605" s="125"/>
      <c r="CN605" s="75"/>
      <c r="CT605" s="125"/>
      <c r="CV605" s="75"/>
      <c r="DB605" s="125"/>
      <c r="DD605" s="75"/>
      <c r="DJ605" s="125"/>
      <c r="DL605" s="75"/>
      <c r="DR605" s="125"/>
      <c r="DT605" s="75"/>
      <c r="DZ605" s="125"/>
    </row>
    <row r="606" spans="1:156" ht="18.75">
      <c r="A606" s="273"/>
      <c r="B606" s="273"/>
      <c r="C606" s="273"/>
      <c r="D606" s="285"/>
      <c r="E606" s="273"/>
      <c r="F606" s="273"/>
      <c r="G606" s="273"/>
      <c r="H606" s="273"/>
      <c r="I606" s="273"/>
      <c r="J606" s="273"/>
      <c r="K606" s="273"/>
      <c r="L606" s="273"/>
      <c r="M606" s="273"/>
      <c r="N606" s="273"/>
      <c r="O606" s="273"/>
      <c r="P606" s="273"/>
      <c r="Q606" s="273"/>
      <c r="R606" s="286"/>
      <c r="S606" s="273"/>
      <c r="T606" s="285"/>
      <c r="U606" s="273"/>
      <c r="V606" s="273"/>
      <c r="W606" s="273"/>
      <c r="X606" s="273"/>
      <c r="Y606" s="273"/>
      <c r="Z606" s="264"/>
      <c r="AA606" s="273"/>
      <c r="AB606" s="285"/>
      <c r="AC606" s="273"/>
      <c r="AD606" s="273"/>
      <c r="AE606" s="273"/>
      <c r="AF606" s="273"/>
      <c r="AG606" s="273"/>
      <c r="AH606" s="125"/>
      <c r="AI606" s="273"/>
      <c r="AJ606" s="285"/>
      <c r="AK606" s="273"/>
      <c r="AL606" s="273"/>
      <c r="AM606" s="273"/>
      <c r="AN606" s="273"/>
      <c r="AO606" s="273"/>
      <c r="AP606" s="125"/>
      <c r="AQ606" s="273"/>
      <c r="AR606" s="285"/>
      <c r="AS606" s="273"/>
      <c r="AT606" s="273"/>
      <c r="AU606" s="273"/>
      <c r="AV606" s="273"/>
      <c r="AW606" s="273"/>
      <c r="AX606" s="125"/>
      <c r="AY606" s="273"/>
      <c r="AZ606" s="285"/>
      <c r="BA606" s="273"/>
      <c r="BB606" s="273"/>
      <c r="BC606" s="273"/>
      <c r="BD606" s="273"/>
      <c r="BE606" s="273"/>
      <c r="BF606" s="125"/>
      <c r="BG606" s="273"/>
      <c r="BH606" s="285"/>
      <c r="BI606" s="273"/>
      <c r="BJ606" s="273"/>
      <c r="BK606" s="273"/>
      <c r="BL606" s="273"/>
      <c r="BM606" s="273"/>
      <c r="BN606" s="125"/>
      <c r="BO606" s="273"/>
      <c r="BP606" s="285"/>
      <c r="BQ606" s="273"/>
      <c r="BR606" s="273"/>
      <c r="BS606" s="273"/>
      <c r="BT606" s="273"/>
      <c r="BU606" s="273"/>
      <c r="BV606" s="125"/>
      <c r="BW606" s="273"/>
      <c r="BX606" s="285"/>
      <c r="BY606" s="273"/>
      <c r="BZ606" s="273"/>
      <c r="CA606" s="273"/>
      <c r="CB606" s="273"/>
      <c r="CC606" s="273"/>
      <c r="CD606" s="125"/>
      <c r="CE606" s="273"/>
      <c r="CF606" s="285"/>
      <c r="CG606" s="273"/>
      <c r="CH606" s="273"/>
      <c r="CI606" s="273"/>
      <c r="CJ606" s="273"/>
      <c r="CK606" s="273"/>
      <c r="CL606" s="125"/>
      <c r="CM606" s="273"/>
      <c r="CN606" s="285"/>
      <c r="CO606" s="273"/>
      <c r="CP606" s="273"/>
      <c r="CQ606" s="273"/>
      <c r="CR606" s="273"/>
      <c r="CS606" s="273"/>
      <c r="CT606" s="125"/>
      <c r="CU606" s="273"/>
      <c r="CV606" s="285"/>
      <c r="CW606" s="273"/>
      <c r="CX606" s="273"/>
      <c r="CY606" s="273"/>
      <c r="CZ606" s="273"/>
      <c r="DA606" s="273"/>
      <c r="DB606" s="125"/>
      <c r="DC606" s="273"/>
      <c r="DD606" s="285"/>
      <c r="DE606" s="273"/>
      <c r="DF606" s="273"/>
      <c r="DG606" s="273"/>
      <c r="DH606" s="273"/>
      <c r="DI606" s="273"/>
      <c r="DJ606" s="125"/>
      <c r="DK606" s="273"/>
      <c r="DL606" s="285"/>
      <c r="DM606" s="273"/>
      <c r="DN606" s="273"/>
      <c r="DO606" s="273"/>
      <c r="DP606" s="273"/>
      <c r="DQ606" s="273"/>
      <c r="DR606" s="125"/>
      <c r="DS606" s="273"/>
      <c r="DT606" s="285"/>
      <c r="DU606" s="273"/>
      <c r="DV606" s="273"/>
      <c r="DW606" s="273"/>
      <c r="DX606" s="273"/>
      <c r="DY606" s="273"/>
      <c r="DZ606" s="125"/>
      <c r="EA606" s="273"/>
      <c r="EB606" s="273"/>
      <c r="EC606" s="273"/>
      <c r="ED606" s="273"/>
      <c r="EE606" s="273"/>
      <c r="EF606" s="273"/>
      <c r="EG606" s="273"/>
      <c r="EH606" s="273"/>
      <c r="EI606" s="273"/>
      <c r="EJ606" s="273"/>
      <c r="EK606" s="273"/>
      <c r="EL606" s="273"/>
      <c r="EM606" s="273"/>
      <c r="EN606" s="273"/>
      <c r="EO606" s="273"/>
      <c r="EP606" s="273"/>
      <c r="EQ606" s="273"/>
      <c r="ER606" s="273"/>
      <c r="ES606" s="273"/>
      <c r="ET606" s="273"/>
      <c r="EU606" s="273"/>
      <c r="EV606" s="273"/>
      <c r="EW606" s="273"/>
      <c r="EX606" s="273"/>
      <c r="EY606" s="273"/>
      <c r="EZ606" s="273"/>
    </row>
    <row r="607" spans="1:156" ht="18.75">
      <c r="D607" s="75"/>
      <c r="Q607"/>
      <c r="R607" s="30"/>
      <c r="T607" s="75"/>
      <c r="Z607" s="264"/>
      <c r="AB607" s="75"/>
      <c r="AH607" s="125"/>
      <c r="AJ607" s="75"/>
      <c r="AP607" s="125"/>
      <c r="AR607" s="75"/>
      <c r="AX607" s="125"/>
      <c r="AZ607" s="75"/>
      <c r="BF607" s="125"/>
      <c r="BH607" s="75"/>
      <c r="BN607" s="125"/>
      <c r="BP607" s="75"/>
      <c r="BV607" s="125"/>
      <c r="BX607" s="75"/>
      <c r="CD607" s="125"/>
      <c r="CF607" s="75"/>
      <c r="CL607" s="125"/>
      <c r="CN607" s="75"/>
      <c r="CT607" s="125"/>
      <c r="CV607" s="75"/>
      <c r="DB607" s="125"/>
      <c r="DD607" s="75"/>
      <c r="DJ607" s="125"/>
      <c r="DL607" s="75"/>
      <c r="DR607" s="125"/>
      <c r="DT607" s="75"/>
      <c r="DZ607" s="125"/>
    </row>
    <row r="608" spans="1:156" ht="18.75">
      <c r="A608" s="273"/>
      <c r="B608" s="273"/>
      <c r="C608" s="273"/>
      <c r="D608" s="285"/>
      <c r="E608" s="273"/>
      <c r="F608" s="273"/>
      <c r="G608" s="273"/>
      <c r="H608" s="273"/>
      <c r="I608" s="273"/>
      <c r="J608" s="273"/>
      <c r="K608" s="273"/>
      <c r="L608" s="273"/>
      <c r="M608" s="273"/>
      <c r="N608" s="273"/>
      <c r="O608" s="273"/>
      <c r="P608" s="273"/>
      <c r="Q608" s="273"/>
      <c r="R608" s="286"/>
      <c r="S608" s="273"/>
      <c r="T608" s="285"/>
      <c r="U608" s="273"/>
      <c r="V608" s="273"/>
      <c r="W608" s="273"/>
      <c r="X608" s="273"/>
      <c r="Y608" s="273"/>
      <c r="Z608" s="264"/>
      <c r="AA608" s="273"/>
      <c r="AB608" s="285"/>
      <c r="AC608" s="273"/>
      <c r="AD608" s="273"/>
      <c r="AE608" s="273"/>
      <c r="AF608" s="273"/>
      <c r="AG608" s="273"/>
      <c r="AH608" s="125"/>
      <c r="AI608" s="273"/>
      <c r="AJ608" s="285"/>
      <c r="AK608" s="273"/>
      <c r="AL608" s="273"/>
      <c r="AM608" s="273"/>
      <c r="AN608" s="273"/>
      <c r="AO608" s="273"/>
      <c r="AP608" s="125"/>
      <c r="AQ608" s="273"/>
      <c r="AR608" s="285"/>
      <c r="AS608" s="273"/>
      <c r="AT608" s="273"/>
      <c r="AU608" s="273"/>
      <c r="AV608" s="273"/>
      <c r="AW608" s="273"/>
      <c r="AX608" s="125"/>
      <c r="AY608" s="273"/>
      <c r="AZ608" s="285"/>
      <c r="BA608" s="273"/>
      <c r="BB608" s="273"/>
      <c r="BC608" s="273"/>
      <c r="BD608" s="273"/>
      <c r="BE608" s="273"/>
      <c r="BF608" s="125"/>
      <c r="BG608" s="273"/>
      <c r="BH608" s="285"/>
      <c r="BI608" s="273"/>
      <c r="BJ608" s="273"/>
      <c r="BK608" s="273"/>
      <c r="BL608" s="273"/>
      <c r="BM608" s="273"/>
      <c r="BN608" s="125"/>
      <c r="BO608" s="273"/>
      <c r="BP608" s="285"/>
      <c r="BQ608" s="273"/>
      <c r="BR608" s="273"/>
      <c r="BS608" s="273"/>
      <c r="BT608" s="273"/>
      <c r="BU608" s="273"/>
      <c r="BV608" s="125"/>
      <c r="BW608" s="273"/>
      <c r="BX608" s="285"/>
      <c r="BY608" s="273"/>
      <c r="BZ608" s="273"/>
      <c r="CA608" s="273"/>
      <c r="CB608" s="273"/>
      <c r="CC608" s="273"/>
      <c r="CD608" s="125"/>
      <c r="CE608" s="273"/>
      <c r="CF608" s="285"/>
      <c r="CG608" s="273"/>
      <c r="CH608" s="273"/>
      <c r="CI608" s="273"/>
      <c r="CJ608" s="273"/>
      <c r="CK608" s="273"/>
      <c r="CL608" s="125"/>
      <c r="CM608" s="273"/>
      <c r="CN608" s="285"/>
      <c r="CO608" s="273"/>
      <c r="CP608" s="273"/>
      <c r="CQ608" s="273"/>
      <c r="CR608" s="273"/>
      <c r="CS608" s="273"/>
      <c r="CT608" s="125"/>
      <c r="CU608" s="273"/>
      <c r="CV608" s="285"/>
      <c r="CW608" s="273"/>
      <c r="CX608" s="273"/>
      <c r="CY608" s="273"/>
      <c r="CZ608" s="273"/>
      <c r="DA608" s="273"/>
      <c r="DB608" s="125"/>
      <c r="DC608" s="273"/>
      <c r="DD608" s="285"/>
      <c r="DE608" s="273"/>
      <c r="DF608" s="273"/>
      <c r="DG608" s="273"/>
      <c r="DH608" s="273"/>
      <c r="DI608" s="273"/>
      <c r="DJ608" s="125"/>
      <c r="DK608" s="273"/>
      <c r="DL608" s="285"/>
      <c r="DM608" s="273"/>
      <c r="DN608" s="273"/>
      <c r="DO608" s="273"/>
      <c r="DP608" s="273"/>
      <c r="DQ608" s="273"/>
      <c r="DR608" s="125"/>
      <c r="DS608" s="273"/>
      <c r="DT608" s="285"/>
      <c r="DU608" s="273"/>
      <c r="DV608" s="273"/>
      <c r="DW608" s="273"/>
      <c r="DX608" s="273"/>
      <c r="DY608" s="273"/>
      <c r="DZ608" s="125"/>
      <c r="EA608" s="273"/>
      <c r="EB608" s="273"/>
      <c r="EC608" s="273"/>
      <c r="ED608" s="273"/>
      <c r="EE608" s="273"/>
      <c r="EF608" s="273"/>
      <c r="EG608" s="273"/>
      <c r="EH608" s="273"/>
      <c r="EI608" s="273"/>
      <c r="EJ608" s="273"/>
      <c r="EK608" s="273"/>
      <c r="EL608" s="273"/>
      <c r="EM608" s="273"/>
      <c r="EN608" s="273"/>
      <c r="EO608" s="273"/>
      <c r="EP608" s="273"/>
      <c r="EQ608" s="273"/>
      <c r="ER608" s="273"/>
      <c r="ES608" s="273"/>
      <c r="ET608" s="273"/>
      <c r="EU608" s="273"/>
      <c r="EV608" s="273"/>
      <c r="EW608" s="273"/>
      <c r="EX608" s="273"/>
      <c r="EY608" s="273"/>
      <c r="EZ608" s="273"/>
    </row>
    <row r="609" spans="1:156" ht="18.75">
      <c r="D609" s="75"/>
      <c r="Q609"/>
      <c r="R609" s="30"/>
      <c r="T609" s="75"/>
      <c r="Z609" s="264"/>
      <c r="AB609" s="75"/>
      <c r="AH609" s="125"/>
      <c r="AJ609" s="75"/>
      <c r="AP609" s="125"/>
      <c r="AR609" s="75"/>
      <c r="AX609" s="125"/>
      <c r="AZ609" s="75"/>
      <c r="BF609" s="125"/>
      <c r="BH609" s="75"/>
      <c r="BN609" s="125"/>
      <c r="BP609" s="75"/>
      <c r="BV609" s="125"/>
      <c r="BX609" s="75"/>
      <c r="CD609" s="125"/>
      <c r="CF609" s="75"/>
      <c r="CL609" s="125"/>
      <c r="CN609" s="75"/>
      <c r="CT609" s="125"/>
      <c r="CV609" s="75"/>
      <c r="DB609" s="125"/>
      <c r="DD609" s="75"/>
      <c r="DJ609" s="125"/>
      <c r="DL609" s="75"/>
      <c r="DR609" s="125"/>
      <c r="DT609" s="75"/>
      <c r="DZ609" s="125"/>
    </row>
    <row r="610" spans="1:156" ht="18.75">
      <c r="A610" s="273"/>
      <c r="B610" s="273"/>
      <c r="C610" s="273"/>
      <c r="D610" s="285"/>
      <c r="E610" s="273"/>
      <c r="F610" s="273"/>
      <c r="G610" s="273"/>
      <c r="H610" s="273"/>
      <c r="I610" s="273"/>
      <c r="J610" s="273"/>
      <c r="K610" s="273"/>
      <c r="L610" s="273"/>
      <c r="M610" s="273"/>
      <c r="N610" s="273"/>
      <c r="O610" s="273"/>
      <c r="P610" s="273"/>
      <c r="Q610" s="273"/>
      <c r="R610" s="286"/>
      <c r="S610" s="273"/>
      <c r="T610" s="285"/>
      <c r="U610" s="273"/>
      <c r="V610" s="273"/>
      <c r="W610" s="273"/>
      <c r="X610" s="273"/>
      <c r="Y610" s="273"/>
      <c r="Z610" s="264"/>
      <c r="AA610" s="273"/>
      <c r="AB610" s="285"/>
      <c r="AC610" s="273"/>
      <c r="AD610" s="273"/>
      <c r="AE610" s="273"/>
      <c r="AF610" s="273"/>
      <c r="AG610" s="273"/>
      <c r="AH610" s="125"/>
      <c r="AI610" s="273"/>
      <c r="AJ610" s="285"/>
      <c r="AK610" s="273"/>
      <c r="AL610" s="273"/>
      <c r="AM610" s="273"/>
      <c r="AN610" s="273"/>
      <c r="AO610" s="273"/>
      <c r="AP610" s="125"/>
      <c r="AQ610" s="273"/>
      <c r="AR610" s="285"/>
      <c r="AS610" s="273"/>
      <c r="AT610" s="273"/>
      <c r="AU610" s="273"/>
      <c r="AV610" s="273"/>
      <c r="AW610" s="273"/>
      <c r="AX610" s="125"/>
      <c r="AY610" s="273"/>
      <c r="AZ610" s="285"/>
      <c r="BA610" s="273"/>
      <c r="BB610" s="273"/>
      <c r="BC610" s="273"/>
      <c r="BD610" s="273"/>
      <c r="BE610" s="273"/>
      <c r="BF610" s="125"/>
      <c r="BG610" s="273"/>
      <c r="BH610" s="285"/>
      <c r="BI610" s="273"/>
      <c r="BJ610" s="273"/>
      <c r="BK610" s="273"/>
      <c r="BL610" s="273"/>
      <c r="BM610" s="273"/>
      <c r="BN610" s="125"/>
      <c r="BO610" s="273"/>
      <c r="BP610" s="285"/>
      <c r="BQ610" s="273"/>
      <c r="BR610" s="273"/>
      <c r="BS610" s="273"/>
      <c r="BT610" s="273"/>
      <c r="BU610" s="273"/>
      <c r="BV610" s="125"/>
      <c r="BW610" s="273"/>
      <c r="BX610" s="285"/>
      <c r="BY610" s="273"/>
      <c r="BZ610" s="273"/>
      <c r="CA610" s="273"/>
      <c r="CB610" s="273"/>
      <c r="CC610" s="273"/>
      <c r="CD610" s="125"/>
      <c r="CE610" s="273"/>
      <c r="CF610" s="285"/>
      <c r="CG610" s="273"/>
      <c r="CH610" s="273"/>
      <c r="CI610" s="273"/>
      <c r="CJ610" s="273"/>
      <c r="CK610" s="273"/>
      <c r="CL610" s="125"/>
      <c r="CM610" s="273"/>
      <c r="CN610" s="285"/>
      <c r="CO610" s="273"/>
      <c r="CP610" s="273"/>
      <c r="CQ610" s="273"/>
      <c r="CR610" s="273"/>
      <c r="CS610" s="273"/>
      <c r="CT610" s="125"/>
      <c r="CU610" s="273"/>
      <c r="CV610" s="285"/>
      <c r="CW610" s="273"/>
      <c r="CX610" s="273"/>
      <c r="CY610" s="273"/>
      <c r="CZ610" s="273"/>
      <c r="DA610" s="273"/>
      <c r="DB610" s="125"/>
      <c r="DC610" s="273"/>
      <c r="DD610" s="285"/>
      <c r="DE610" s="273"/>
      <c r="DF610" s="273"/>
      <c r="DG610" s="273"/>
      <c r="DH610" s="273"/>
      <c r="DI610" s="273"/>
      <c r="DJ610" s="125"/>
      <c r="DK610" s="273"/>
      <c r="DL610" s="285"/>
      <c r="DM610" s="273"/>
      <c r="DN610" s="273"/>
      <c r="DO610" s="273"/>
      <c r="DP610" s="273"/>
      <c r="DQ610" s="273"/>
      <c r="DR610" s="125"/>
      <c r="DS610" s="273"/>
      <c r="DT610" s="285"/>
      <c r="DU610" s="273"/>
      <c r="DV610" s="273"/>
      <c r="DW610" s="273"/>
      <c r="DX610" s="273"/>
      <c r="DY610" s="273"/>
      <c r="DZ610" s="125"/>
      <c r="EA610" s="273"/>
      <c r="EB610" s="273"/>
      <c r="EC610" s="273"/>
      <c r="ED610" s="273"/>
      <c r="EE610" s="273"/>
      <c r="EF610" s="273"/>
      <c r="EG610" s="273"/>
      <c r="EH610" s="273"/>
      <c r="EI610" s="273"/>
      <c r="EJ610" s="273"/>
      <c r="EK610" s="273"/>
      <c r="EL610" s="273"/>
      <c r="EM610" s="273"/>
      <c r="EN610" s="273"/>
      <c r="EO610" s="273"/>
      <c r="EP610" s="273"/>
      <c r="EQ610" s="273"/>
      <c r="ER610" s="273"/>
      <c r="ES610" s="273"/>
      <c r="ET610" s="273"/>
      <c r="EU610" s="273"/>
      <c r="EV610" s="273"/>
      <c r="EW610" s="273"/>
      <c r="EX610" s="273"/>
      <c r="EY610" s="273"/>
      <c r="EZ610" s="273"/>
    </row>
    <row r="611" spans="1:156" ht="18.75">
      <c r="D611" s="75"/>
      <c r="Q611"/>
      <c r="R611" s="30"/>
      <c r="T611" s="75"/>
      <c r="Z611" s="264"/>
      <c r="AB611" s="75"/>
      <c r="AH611" s="125"/>
      <c r="AJ611" s="75"/>
      <c r="AP611" s="125"/>
      <c r="AR611" s="75"/>
      <c r="AX611" s="125"/>
      <c r="AZ611" s="75"/>
      <c r="BF611" s="125"/>
      <c r="BH611" s="75"/>
      <c r="BN611" s="125"/>
      <c r="BP611" s="75"/>
      <c r="BV611" s="125"/>
      <c r="BX611" s="75"/>
      <c r="CD611" s="125"/>
      <c r="CF611" s="75"/>
      <c r="CL611" s="125"/>
      <c r="CN611" s="75"/>
      <c r="CT611" s="125"/>
      <c r="CV611" s="75"/>
      <c r="DB611" s="125"/>
      <c r="DD611" s="75"/>
      <c r="DJ611" s="125"/>
      <c r="DL611" s="75"/>
      <c r="DR611" s="125"/>
      <c r="DT611" s="75"/>
      <c r="DZ611" s="125"/>
    </row>
    <row r="612" spans="1:156" ht="18.75">
      <c r="A612" s="273"/>
      <c r="B612" s="273"/>
      <c r="C612" s="273"/>
      <c r="D612" s="285"/>
      <c r="E612" s="273"/>
      <c r="F612" s="273"/>
      <c r="G612" s="273"/>
      <c r="H612" s="273"/>
      <c r="I612" s="273"/>
      <c r="J612" s="273"/>
      <c r="K612" s="273"/>
      <c r="L612" s="273"/>
      <c r="M612" s="273"/>
      <c r="N612" s="273"/>
      <c r="O612" s="273"/>
      <c r="P612" s="273"/>
      <c r="Q612" s="273"/>
      <c r="R612" s="286"/>
      <c r="S612" s="273"/>
      <c r="T612" s="285"/>
      <c r="U612" s="273"/>
      <c r="V612" s="273"/>
      <c r="W612" s="273"/>
      <c r="X612" s="273"/>
      <c r="Y612" s="273"/>
      <c r="Z612" s="264"/>
      <c r="AA612" s="273"/>
      <c r="AB612" s="285"/>
      <c r="AC612" s="273"/>
      <c r="AD612" s="273"/>
      <c r="AE612" s="273"/>
      <c r="AF612" s="273"/>
      <c r="AG612" s="273"/>
      <c r="AH612" s="125"/>
      <c r="AI612" s="273"/>
      <c r="AJ612" s="285"/>
      <c r="AK612" s="273"/>
      <c r="AL612" s="273"/>
      <c r="AM612" s="273"/>
      <c r="AN612" s="273"/>
      <c r="AO612" s="273"/>
      <c r="AP612" s="125"/>
      <c r="AQ612" s="273"/>
      <c r="AR612" s="285"/>
      <c r="AS612" s="273"/>
      <c r="AT612" s="273"/>
      <c r="AU612" s="273"/>
      <c r="AV612" s="273"/>
      <c r="AW612" s="273"/>
      <c r="AX612" s="125"/>
      <c r="AY612" s="273"/>
      <c r="AZ612" s="285"/>
      <c r="BA612" s="273"/>
      <c r="BB612" s="273"/>
      <c r="BC612" s="273"/>
      <c r="BD612" s="273"/>
      <c r="BE612" s="273"/>
      <c r="BF612" s="125"/>
      <c r="BG612" s="273"/>
      <c r="BH612" s="285"/>
      <c r="BI612" s="273"/>
      <c r="BJ612" s="273"/>
      <c r="BK612" s="273"/>
      <c r="BL612" s="273"/>
      <c r="BM612" s="273"/>
      <c r="BN612" s="125"/>
      <c r="BO612" s="273"/>
      <c r="BP612" s="285"/>
      <c r="BQ612" s="273"/>
      <c r="BR612" s="273"/>
      <c r="BS612" s="273"/>
      <c r="BT612" s="273"/>
      <c r="BU612" s="273"/>
      <c r="BV612" s="125"/>
      <c r="BW612" s="273"/>
      <c r="BX612" s="285"/>
      <c r="BY612" s="273"/>
      <c r="BZ612" s="273"/>
      <c r="CA612" s="273"/>
      <c r="CB612" s="273"/>
      <c r="CC612" s="273"/>
      <c r="CD612" s="125"/>
      <c r="CE612" s="273"/>
      <c r="CF612" s="285"/>
      <c r="CG612" s="273"/>
      <c r="CH612" s="273"/>
      <c r="CI612" s="273"/>
      <c r="CJ612" s="273"/>
      <c r="CK612" s="273"/>
      <c r="CL612" s="125"/>
      <c r="CM612" s="273"/>
      <c r="CN612" s="285"/>
      <c r="CO612" s="273"/>
      <c r="CP612" s="273"/>
      <c r="CQ612" s="273"/>
      <c r="CR612" s="273"/>
      <c r="CS612" s="273"/>
      <c r="CT612" s="125"/>
      <c r="CU612" s="273"/>
      <c r="CV612" s="285"/>
      <c r="CW612" s="273"/>
      <c r="CX612" s="273"/>
      <c r="CY612" s="273"/>
      <c r="CZ612" s="273"/>
      <c r="DA612" s="273"/>
      <c r="DB612" s="125"/>
      <c r="DC612" s="273"/>
      <c r="DD612" s="285"/>
      <c r="DE612" s="273"/>
      <c r="DF612" s="273"/>
      <c r="DG612" s="273"/>
      <c r="DH612" s="273"/>
      <c r="DI612" s="273"/>
      <c r="DJ612" s="125"/>
      <c r="DK612" s="273"/>
      <c r="DL612" s="285"/>
      <c r="DM612" s="273"/>
      <c r="DN612" s="273"/>
      <c r="DO612" s="273"/>
      <c r="DP612" s="273"/>
      <c r="DQ612" s="273"/>
      <c r="DR612" s="125"/>
      <c r="DS612" s="273"/>
      <c r="DT612" s="285"/>
      <c r="DU612" s="273"/>
      <c r="DV612" s="273"/>
      <c r="DW612" s="273"/>
      <c r="DX612" s="273"/>
      <c r="DY612" s="273"/>
      <c r="DZ612" s="125"/>
      <c r="EA612" s="273"/>
      <c r="EB612" s="273"/>
      <c r="EC612" s="273"/>
      <c r="ED612" s="273"/>
      <c r="EE612" s="273"/>
      <c r="EF612" s="273"/>
      <c r="EG612" s="273"/>
      <c r="EH612" s="273"/>
      <c r="EI612" s="273"/>
      <c r="EJ612" s="273"/>
      <c r="EK612" s="273"/>
      <c r="EL612" s="273"/>
      <c r="EM612" s="273"/>
      <c r="EN612" s="273"/>
      <c r="EO612" s="273"/>
      <c r="EP612" s="273"/>
      <c r="EQ612" s="273"/>
      <c r="ER612" s="273"/>
      <c r="ES612" s="273"/>
      <c r="ET612" s="273"/>
      <c r="EU612" s="273"/>
      <c r="EV612" s="273"/>
      <c r="EW612" s="273"/>
      <c r="EX612" s="273"/>
      <c r="EY612" s="273"/>
      <c r="EZ612" s="273"/>
    </row>
    <row r="613" spans="1:156" ht="18.75">
      <c r="D613" s="75"/>
      <c r="Q613"/>
      <c r="R613" s="30"/>
      <c r="T613" s="75"/>
      <c r="Z613" s="264"/>
      <c r="AB613" s="75"/>
      <c r="AH613" s="125"/>
      <c r="AJ613" s="75"/>
      <c r="AP613" s="125"/>
      <c r="AR613" s="75"/>
      <c r="AX613" s="125"/>
      <c r="AZ613" s="75"/>
      <c r="BF613" s="125"/>
      <c r="BH613" s="75"/>
      <c r="BN613" s="125"/>
      <c r="BP613" s="75"/>
      <c r="BV613" s="125"/>
      <c r="BX613" s="75"/>
      <c r="CD613" s="125"/>
      <c r="CF613" s="75"/>
      <c r="CL613" s="125"/>
      <c r="CN613" s="75"/>
      <c r="CT613" s="125"/>
      <c r="CV613" s="75"/>
      <c r="DB613" s="125"/>
      <c r="DD613" s="75"/>
      <c r="DJ613" s="125"/>
      <c r="DL613" s="75"/>
      <c r="DR613" s="125"/>
      <c r="DT613" s="75"/>
      <c r="DZ613" s="125"/>
    </row>
    <row r="614" spans="1:156" ht="18.75">
      <c r="A614" s="273"/>
      <c r="B614" s="273"/>
      <c r="C614" s="273"/>
      <c r="D614" s="285"/>
      <c r="E614" s="273"/>
      <c r="F614" s="273"/>
      <c r="G614" s="273"/>
      <c r="H614" s="273"/>
      <c r="I614" s="273"/>
      <c r="J614" s="273"/>
      <c r="K614" s="273"/>
      <c r="L614" s="273"/>
      <c r="M614" s="273"/>
      <c r="N614" s="273"/>
      <c r="O614" s="273"/>
      <c r="P614" s="273"/>
      <c r="Q614" s="273"/>
      <c r="R614" s="286"/>
      <c r="S614" s="273"/>
      <c r="T614" s="285"/>
      <c r="U614" s="273"/>
      <c r="V614" s="273"/>
      <c r="W614" s="273"/>
      <c r="X614" s="273"/>
      <c r="Y614" s="273"/>
      <c r="Z614" s="264"/>
      <c r="AA614" s="273"/>
      <c r="AB614" s="285"/>
      <c r="AC614" s="273"/>
      <c r="AD614" s="273"/>
      <c r="AE614" s="273"/>
      <c r="AF614" s="273"/>
      <c r="AG614" s="273"/>
      <c r="AH614" s="125"/>
      <c r="AI614" s="273"/>
      <c r="AJ614" s="285"/>
      <c r="AK614" s="273"/>
      <c r="AL614" s="273"/>
      <c r="AM614" s="273"/>
      <c r="AN614" s="273"/>
      <c r="AO614" s="273"/>
      <c r="AP614" s="125"/>
      <c r="AQ614" s="273"/>
      <c r="AR614" s="285"/>
      <c r="AS614" s="273"/>
      <c r="AT614" s="273"/>
      <c r="AU614" s="273"/>
      <c r="AV614" s="273"/>
      <c r="AW614" s="273"/>
      <c r="AX614" s="125"/>
      <c r="AY614" s="273"/>
      <c r="AZ614" s="285"/>
      <c r="BA614" s="273"/>
      <c r="BB614" s="273"/>
      <c r="BC614" s="273"/>
      <c r="BD614" s="273"/>
      <c r="BE614" s="273"/>
      <c r="BF614" s="125"/>
      <c r="BG614" s="273"/>
      <c r="BH614" s="285"/>
      <c r="BI614" s="273"/>
      <c r="BJ614" s="273"/>
      <c r="BK614" s="273"/>
      <c r="BL614" s="273"/>
      <c r="BM614" s="273"/>
      <c r="BN614" s="125"/>
      <c r="BO614" s="273"/>
      <c r="BP614" s="285"/>
      <c r="BQ614" s="273"/>
      <c r="BR614" s="273"/>
      <c r="BS614" s="273"/>
      <c r="BT614" s="273"/>
      <c r="BU614" s="273"/>
      <c r="BV614" s="125"/>
      <c r="BW614" s="273"/>
      <c r="BX614" s="285"/>
      <c r="BY614" s="273"/>
      <c r="BZ614" s="273"/>
      <c r="CA614" s="273"/>
      <c r="CB614" s="273"/>
      <c r="CC614" s="273"/>
      <c r="CD614" s="125"/>
      <c r="CE614" s="273"/>
      <c r="CF614" s="285"/>
      <c r="CG614" s="273"/>
      <c r="CH614" s="273"/>
      <c r="CI614" s="273"/>
      <c r="CJ614" s="273"/>
      <c r="CK614" s="273"/>
      <c r="CL614" s="125"/>
      <c r="CM614" s="273"/>
      <c r="CN614" s="285"/>
      <c r="CO614" s="273"/>
      <c r="CP614" s="273"/>
      <c r="CQ614" s="273"/>
      <c r="CR614" s="273"/>
      <c r="CS614" s="273"/>
      <c r="CT614" s="125"/>
      <c r="CU614" s="273"/>
      <c r="CV614" s="285"/>
      <c r="CW614" s="273"/>
      <c r="CX614" s="273"/>
      <c r="CY614" s="273"/>
      <c r="CZ614" s="273"/>
      <c r="DA614" s="273"/>
      <c r="DB614" s="125"/>
      <c r="DC614" s="273"/>
      <c r="DD614" s="285"/>
      <c r="DE614" s="273"/>
      <c r="DF614" s="273"/>
      <c r="DG614" s="273"/>
      <c r="DH614" s="273"/>
      <c r="DI614" s="273"/>
      <c r="DJ614" s="125"/>
      <c r="DK614" s="273"/>
      <c r="DL614" s="285"/>
      <c r="DM614" s="273"/>
      <c r="DN614" s="273"/>
      <c r="DO614" s="273"/>
      <c r="DP614" s="273"/>
      <c r="DQ614" s="273"/>
      <c r="DR614" s="125"/>
      <c r="DS614" s="273"/>
      <c r="DT614" s="285"/>
      <c r="DU614" s="273"/>
      <c r="DV614" s="273"/>
      <c r="DW614" s="273"/>
      <c r="DX614" s="273"/>
      <c r="DY614" s="273"/>
      <c r="DZ614" s="125"/>
      <c r="EA614" s="273"/>
      <c r="EB614" s="273"/>
      <c r="EC614" s="273"/>
      <c r="ED614" s="273"/>
      <c r="EE614" s="273"/>
      <c r="EF614" s="273"/>
      <c r="EG614" s="273"/>
      <c r="EH614" s="273"/>
      <c r="EI614" s="273"/>
      <c r="EJ614" s="273"/>
      <c r="EK614" s="273"/>
      <c r="EL614" s="273"/>
      <c r="EM614" s="273"/>
      <c r="EN614" s="273"/>
      <c r="EO614" s="273"/>
      <c r="EP614" s="273"/>
      <c r="EQ614" s="273"/>
      <c r="ER614" s="273"/>
      <c r="ES614" s="273"/>
      <c r="ET614" s="273"/>
      <c r="EU614" s="273"/>
      <c r="EV614" s="273"/>
      <c r="EW614" s="273"/>
      <c r="EX614" s="273"/>
      <c r="EY614" s="273"/>
      <c r="EZ614" s="273"/>
    </row>
    <row r="615" spans="1:156" ht="18.75">
      <c r="D615" s="75"/>
      <c r="Q615"/>
      <c r="R615" s="30"/>
      <c r="T615" s="75"/>
      <c r="Z615" s="264"/>
      <c r="AB615" s="75"/>
      <c r="AH615" s="125"/>
      <c r="AJ615" s="75"/>
      <c r="AP615" s="125"/>
      <c r="AR615" s="75"/>
      <c r="AX615" s="125"/>
      <c r="AZ615" s="75"/>
      <c r="BF615" s="125"/>
      <c r="BH615" s="75"/>
      <c r="BN615" s="125"/>
      <c r="BP615" s="75"/>
      <c r="BV615" s="125"/>
      <c r="BX615" s="75"/>
      <c r="CD615" s="125"/>
      <c r="CF615" s="75"/>
      <c r="CL615" s="125"/>
      <c r="CN615" s="75"/>
      <c r="CT615" s="125"/>
      <c r="CV615" s="75"/>
      <c r="DB615" s="125"/>
      <c r="DD615" s="75"/>
      <c r="DJ615" s="125"/>
      <c r="DL615" s="75"/>
      <c r="DR615" s="125"/>
      <c r="DT615" s="75"/>
      <c r="DZ615" s="125"/>
    </row>
    <row r="616" spans="1:156" ht="18.75">
      <c r="A616" s="273"/>
      <c r="B616" s="273"/>
      <c r="C616" s="273"/>
      <c r="D616" s="285"/>
      <c r="E616" s="273"/>
      <c r="F616" s="273"/>
      <c r="G616" s="273"/>
      <c r="H616" s="273"/>
      <c r="I616" s="273"/>
      <c r="J616" s="273"/>
      <c r="K616" s="273"/>
      <c r="L616" s="273"/>
      <c r="M616" s="273"/>
      <c r="N616" s="273"/>
      <c r="O616" s="273"/>
      <c r="P616" s="273"/>
      <c r="Q616" s="273"/>
      <c r="R616" s="286"/>
      <c r="S616" s="273"/>
      <c r="T616" s="285"/>
      <c r="U616" s="273"/>
      <c r="V616" s="273"/>
      <c r="W616" s="273"/>
      <c r="X616" s="273"/>
      <c r="Y616" s="273"/>
      <c r="Z616" s="264"/>
      <c r="AA616" s="273"/>
      <c r="AB616" s="285"/>
      <c r="AC616" s="273"/>
      <c r="AD616" s="273"/>
      <c r="AE616" s="273"/>
      <c r="AF616" s="273"/>
      <c r="AG616" s="273"/>
      <c r="AH616" s="125"/>
      <c r="AI616" s="273"/>
      <c r="AJ616" s="285"/>
      <c r="AK616" s="273"/>
      <c r="AL616" s="273"/>
      <c r="AM616" s="273"/>
      <c r="AN616" s="273"/>
      <c r="AO616" s="273"/>
      <c r="AP616" s="125"/>
      <c r="AQ616" s="273"/>
      <c r="AR616" s="285"/>
      <c r="AS616" s="273"/>
      <c r="AT616" s="273"/>
      <c r="AU616" s="273"/>
      <c r="AV616" s="273"/>
      <c r="AW616" s="273"/>
      <c r="AX616" s="125"/>
      <c r="AY616" s="273"/>
      <c r="AZ616" s="285"/>
      <c r="BA616" s="273"/>
      <c r="BB616" s="273"/>
      <c r="BC616" s="273"/>
      <c r="BD616" s="273"/>
      <c r="BE616" s="273"/>
      <c r="BF616" s="125"/>
      <c r="BG616" s="273"/>
      <c r="BH616" s="285"/>
      <c r="BI616" s="273"/>
      <c r="BJ616" s="273"/>
      <c r="BK616" s="273"/>
      <c r="BL616" s="273"/>
      <c r="BM616" s="273"/>
      <c r="BN616" s="125"/>
      <c r="BO616" s="273"/>
      <c r="BP616" s="285"/>
      <c r="BQ616" s="273"/>
      <c r="BR616" s="273"/>
      <c r="BS616" s="273"/>
      <c r="BT616" s="273"/>
      <c r="BU616" s="273"/>
      <c r="BV616" s="125"/>
      <c r="BW616" s="273"/>
      <c r="BX616" s="285"/>
      <c r="BY616" s="273"/>
      <c r="BZ616" s="273"/>
      <c r="CA616" s="273"/>
      <c r="CB616" s="273"/>
      <c r="CC616" s="273"/>
      <c r="CD616" s="125"/>
      <c r="CE616" s="273"/>
      <c r="CF616" s="285"/>
      <c r="CG616" s="273"/>
      <c r="CH616" s="273"/>
      <c r="CI616" s="273"/>
      <c r="CJ616" s="273"/>
      <c r="CK616" s="273"/>
      <c r="CL616" s="125"/>
      <c r="CM616" s="273"/>
      <c r="CN616" s="285"/>
      <c r="CO616" s="273"/>
      <c r="CP616" s="273"/>
      <c r="CQ616" s="273"/>
      <c r="CR616" s="273"/>
      <c r="CS616" s="273"/>
      <c r="CT616" s="125"/>
      <c r="CU616" s="273"/>
      <c r="CV616" s="285"/>
      <c r="CW616" s="273"/>
      <c r="CX616" s="273"/>
      <c r="CY616" s="273"/>
      <c r="CZ616" s="273"/>
      <c r="DA616" s="273"/>
      <c r="DB616" s="125"/>
      <c r="DC616" s="273"/>
      <c r="DD616" s="285"/>
      <c r="DE616" s="273"/>
      <c r="DF616" s="273"/>
      <c r="DG616" s="273"/>
      <c r="DH616" s="273"/>
      <c r="DI616" s="273"/>
      <c r="DJ616" s="125"/>
      <c r="DK616" s="273"/>
      <c r="DL616" s="285"/>
      <c r="DM616" s="273"/>
      <c r="DN616" s="273"/>
      <c r="DO616" s="273"/>
      <c r="DP616" s="273"/>
      <c r="DQ616" s="273"/>
      <c r="DR616" s="125"/>
      <c r="DS616" s="273"/>
      <c r="DT616" s="285"/>
      <c r="DU616" s="273"/>
      <c r="DV616" s="273"/>
      <c r="DW616" s="273"/>
      <c r="DX616" s="273"/>
      <c r="DY616" s="273"/>
      <c r="DZ616" s="125"/>
      <c r="EA616" s="273"/>
      <c r="EB616" s="273"/>
      <c r="EC616" s="273"/>
      <c r="ED616" s="273"/>
      <c r="EE616" s="273"/>
      <c r="EF616" s="273"/>
      <c r="EG616" s="273"/>
      <c r="EH616" s="273"/>
      <c r="EI616" s="273"/>
      <c r="EJ616" s="273"/>
      <c r="EK616" s="273"/>
      <c r="EL616" s="273"/>
      <c r="EM616" s="273"/>
      <c r="EN616" s="273"/>
      <c r="EO616" s="273"/>
      <c r="EP616" s="273"/>
      <c r="EQ616" s="273"/>
      <c r="ER616" s="273"/>
      <c r="ES616" s="273"/>
      <c r="ET616" s="273"/>
      <c r="EU616" s="273"/>
      <c r="EV616" s="273"/>
      <c r="EW616" s="273"/>
      <c r="EX616" s="273"/>
      <c r="EY616" s="273"/>
      <c r="EZ616" s="273"/>
    </row>
    <row r="617" spans="1:156" ht="18.75">
      <c r="D617" s="75"/>
      <c r="Q617"/>
      <c r="R617" s="30"/>
      <c r="T617" s="75"/>
      <c r="Z617" s="264"/>
      <c r="AB617" s="75"/>
      <c r="AH617" s="125"/>
      <c r="AJ617" s="75"/>
      <c r="AP617" s="125"/>
      <c r="AR617" s="75"/>
      <c r="AX617" s="125"/>
      <c r="AZ617" s="75"/>
      <c r="BF617" s="125"/>
      <c r="BH617" s="75"/>
      <c r="BN617" s="125"/>
      <c r="BP617" s="75"/>
      <c r="BV617" s="125"/>
      <c r="BX617" s="75"/>
      <c r="CD617" s="125"/>
      <c r="CF617" s="75"/>
      <c r="CL617" s="125"/>
      <c r="CN617" s="75"/>
      <c r="CT617" s="125"/>
      <c r="CV617" s="75"/>
      <c r="DB617" s="125"/>
      <c r="DD617" s="75"/>
      <c r="DJ617" s="125"/>
      <c r="DL617" s="75"/>
      <c r="DR617" s="125"/>
      <c r="DT617" s="75"/>
      <c r="DZ617" s="125"/>
    </row>
    <row r="618" spans="1:156" ht="18.75">
      <c r="A618" s="273"/>
      <c r="B618" s="273"/>
      <c r="C618" s="273"/>
      <c r="D618" s="285"/>
      <c r="E618" s="273"/>
      <c r="F618" s="273"/>
      <c r="G618" s="273"/>
      <c r="H618" s="273"/>
      <c r="I618" s="273"/>
      <c r="J618" s="273"/>
      <c r="K618" s="273"/>
      <c r="L618" s="273"/>
      <c r="M618" s="273"/>
      <c r="N618" s="273"/>
      <c r="O618" s="273"/>
      <c r="P618" s="273"/>
      <c r="Q618" s="273"/>
      <c r="R618" s="286"/>
      <c r="S618" s="273"/>
      <c r="T618" s="285"/>
      <c r="U618" s="273"/>
      <c r="V618" s="273"/>
      <c r="W618" s="273"/>
      <c r="X618" s="273"/>
      <c r="Y618" s="273"/>
      <c r="Z618" s="264"/>
      <c r="AA618" s="273"/>
      <c r="AB618" s="285"/>
      <c r="AC618" s="273"/>
      <c r="AD618" s="273"/>
      <c r="AE618" s="273"/>
      <c r="AF618" s="273"/>
      <c r="AG618" s="273"/>
      <c r="AH618" s="125"/>
      <c r="AI618" s="273"/>
      <c r="AJ618" s="285"/>
      <c r="AK618" s="273"/>
      <c r="AL618" s="273"/>
      <c r="AM618" s="273"/>
      <c r="AN618" s="273"/>
      <c r="AO618" s="273"/>
      <c r="AP618" s="125"/>
      <c r="AQ618" s="273"/>
      <c r="AR618" s="285"/>
      <c r="AS618" s="273"/>
      <c r="AT618" s="273"/>
      <c r="AU618" s="273"/>
      <c r="AV618" s="273"/>
      <c r="AW618" s="273"/>
      <c r="AX618" s="125"/>
      <c r="AY618" s="273"/>
      <c r="AZ618" s="285"/>
      <c r="BA618" s="273"/>
      <c r="BB618" s="273"/>
      <c r="BC618" s="273"/>
      <c r="BD618" s="273"/>
      <c r="BE618" s="273"/>
      <c r="BF618" s="125"/>
      <c r="BG618" s="273"/>
      <c r="BH618" s="285"/>
      <c r="BI618" s="273"/>
      <c r="BJ618" s="273"/>
      <c r="BK618" s="273"/>
      <c r="BL618" s="273"/>
      <c r="BM618" s="273"/>
      <c r="BN618" s="125"/>
      <c r="BO618" s="273"/>
      <c r="BP618" s="285"/>
      <c r="BQ618" s="273"/>
      <c r="BR618" s="273"/>
      <c r="BS618" s="273"/>
      <c r="BT618" s="273"/>
      <c r="BU618" s="273"/>
      <c r="BV618" s="125"/>
      <c r="BW618" s="273"/>
      <c r="BX618" s="285"/>
      <c r="BY618" s="273"/>
      <c r="BZ618" s="273"/>
      <c r="CA618" s="273"/>
      <c r="CB618" s="273"/>
      <c r="CC618" s="273"/>
      <c r="CD618" s="125"/>
      <c r="CE618" s="273"/>
      <c r="CF618" s="285"/>
      <c r="CG618" s="273"/>
      <c r="CH618" s="273"/>
      <c r="CI618" s="273"/>
      <c r="CJ618" s="273"/>
      <c r="CK618" s="273"/>
      <c r="CL618" s="125"/>
      <c r="CM618" s="273"/>
      <c r="CN618" s="285"/>
      <c r="CO618" s="273"/>
      <c r="CP618" s="273"/>
      <c r="CQ618" s="273"/>
      <c r="CR618" s="273"/>
      <c r="CS618" s="273"/>
      <c r="CT618" s="125"/>
      <c r="CU618" s="273"/>
      <c r="CV618" s="285"/>
      <c r="CW618" s="273"/>
      <c r="CX618" s="273"/>
      <c r="CY618" s="273"/>
      <c r="CZ618" s="273"/>
      <c r="DA618" s="273"/>
      <c r="DB618" s="125"/>
      <c r="DC618" s="273"/>
      <c r="DD618" s="285"/>
      <c r="DE618" s="273"/>
      <c r="DF618" s="273"/>
      <c r="DG618" s="273"/>
      <c r="DH618" s="273"/>
      <c r="DI618" s="273"/>
      <c r="DJ618" s="125"/>
      <c r="DK618" s="273"/>
      <c r="DL618" s="285"/>
      <c r="DM618" s="273"/>
      <c r="DN618" s="273"/>
      <c r="DO618" s="273"/>
      <c r="DP618" s="273"/>
      <c r="DQ618" s="273"/>
      <c r="DR618" s="125"/>
      <c r="DS618" s="273"/>
      <c r="DT618" s="285"/>
      <c r="DU618" s="273"/>
      <c r="DV618" s="273"/>
      <c r="DW618" s="273"/>
      <c r="DX618" s="273"/>
      <c r="DY618" s="273"/>
      <c r="DZ618" s="125"/>
      <c r="EA618" s="273"/>
      <c r="EB618" s="273"/>
      <c r="EC618" s="273"/>
      <c r="ED618" s="273"/>
      <c r="EE618" s="273"/>
      <c r="EF618" s="273"/>
      <c r="EG618" s="273"/>
      <c r="EH618" s="273"/>
      <c r="EI618" s="273"/>
      <c r="EJ618" s="273"/>
      <c r="EK618" s="273"/>
      <c r="EL618" s="273"/>
      <c r="EM618" s="273"/>
      <c r="EN618" s="273"/>
      <c r="EO618" s="273"/>
      <c r="EP618" s="273"/>
      <c r="EQ618" s="273"/>
      <c r="ER618" s="273"/>
      <c r="ES618" s="273"/>
      <c r="ET618" s="273"/>
      <c r="EU618" s="273"/>
      <c r="EV618" s="273"/>
      <c r="EW618" s="273"/>
      <c r="EX618" s="273"/>
      <c r="EY618" s="273"/>
      <c r="EZ618" s="273"/>
    </row>
    <row r="619" spans="1:156" ht="18.75">
      <c r="D619" s="75"/>
      <c r="Q619"/>
      <c r="R619" s="30"/>
      <c r="T619" s="75"/>
      <c r="Z619" s="264"/>
      <c r="AB619" s="75"/>
      <c r="AH619" s="125"/>
      <c r="AJ619" s="75"/>
      <c r="AP619" s="125"/>
      <c r="AR619" s="75"/>
      <c r="AX619" s="125"/>
      <c r="AZ619" s="75"/>
      <c r="BF619" s="125"/>
      <c r="BH619" s="75"/>
      <c r="BN619" s="125"/>
      <c r="BP619" s="75"/>
      <c r="BV619" s="125"/>
      <c r="BX619" s="75"/>
      <c r="CD619" s="125"/>
      <c r="CF619" s="75"/>
      <c r="CL619" s="125"/>
      <c r="CN619" s="75"/>
      <c r="CT619" s="125"/>
      <c r="CV619" s="75"/>
      <c r="DB619" s="125"/>
      <c r="DD619" s="75"/>
      <c r="DJ619" s="125"/>
      <c r="DL619" s="75"/>
      <c r="DR619" s="125"/>
      <c r="DT619" s="75"/>
      <c r="DZ619" s="125"/>
    </row>
    <row r="620" spans="1:156" ht="18.75">
      <c r="A620" s="273"/>
      <c r="B620" s="273"/>
      <c r="C620" s="273"/>
      <c r="D620" s="285"/>
      <c r="E620" s="273"/>
      <c r="F620" s="273"/>
      <c r="G620" s="273"/>
      <c r="H620" s="273"/>
      <c r="I620" s="273"/>
      <c r="J620" s="273"/>
      <c r="K620" s="273"/>
      <c r="L620" s="273"/>
      <c r="M620" s="273"/>
      <c r="N620" s="273"/>
      <c r="O620" s="273"/>
      <c r="P620" s="273"/>
      <c r="Q620" s="273"/>
      <c r="R620" s="286"/>
      <c r="S620" s="273"/>
      <c r="T620" s="285"/>
      <c r="U620" s="273"/>
      <c r="V620" s="273"/>
      <c r="W620" s="273"/>
      <c r="X620" s="273"/>
      <c r="Y620" s="273"/>
      <c r="Z620" s="264"/>
      <c r="AA620" s="273"/>
      <c r="AB620" s="285"/>
      <c r="AC620" s="273"/>
      <c r="AD620" s="273"/>
      <c r="AE620" s="273"/>
      <c r="AF620" s="273"/>
      <c r="AG620" s="273"/>
      <c r="AH620" s="125"/>
      <c r="AI620" s="273"/>
      <c r="AJ620" s="285"/>
      <c r="AK620" s="273"/>
      <c r="AL620" s="273"/>
      <c r="AM620" s="273"/>
      <c r="AN620" s="273"/>
      <c r="AO620" s="273"/>
      <c r="AP620" s="125"/>
      <c r="AQ620" s="273"/>
      <c r="AR620" s="285"/>
      <c r="AS620" s="273"/>
      <c r="AT620" s="273"/>
      <c r="AU620" s="273"/>
      <c r="AV620" s="273"/>
      <c r="AW620" s="273"/>
      <c r="AX620" s="125"/>
      <c r="AY620" s="273"/>
      <c r="AZ620" s="285"/>
      <c r="BA620" s="273"/>
      <c r="BB620" s="273"/>
      <c r="BC620" s="273"/>
      <c r="BD620" s="273"/>
      <c r="BE620" s="273"/>
      <c r="BF620" s="125"/>
      <c r="BG620" s="273"/>
      <c r="BH620" s="285"/>
      <c r="BI620" s="273"/>
      <c r="BJ620" s="273"/>
      <c r="BK620" s="273"/>
      <c r="BL620" s="273"/>
      <c r="BM620" s="273"/>
      <c r="BN620" s="125"/>
      <c r="BO620" s="273"/>
      <c r="BP620" s="285"/>
      <c r="BQ620" s="273"/>
      <c r="BR620" s="273"/>
      <c r="BS620" s="273"/>
      <c r="BT620" s="273"/>
      <c r="BU620" s="273"/>
      <c r="BV620" s="125"/>
      <c r="BW620" s="273"/>
      <c r="BX620" s="285"/>
      <c r="BY620" s="273"/>
      <c r="BZ620" s="273"/>
      <c r="CA620" s="273"/>
      <c r="CB620" s="273"/>
      <c r="CC620" s="273"/>
      <c r="CD620" s="125"/>
      <c r="CE620" s="273"/>
      <c r="CF620" s="285"/>
      <c r="CG620" s="273"/>
      <c r="CH620" s="273"/>
      <c r="CI620" s="273"/>
      <c r="CJ620" s="273"/>
      <c r="CK620" s="273"/>
      <c r="CL620" s="125"/>
      <c r="CM620" s="273"/>
      <c r="CN620" s="285"/>
      <c r="CO620" s="273"/>
      <c r="CP620" s="273"/>
      <c r="CQ620" s="273"/>
      <c r="CR620" s="273"/>
      <c r="CS620" s="273"/>
      <c r="CT620" s="125"/>
      <c r="CU620" s="273"/>
      <c r="CV620" s="285"/>
      <c r="CW620" s="273"/>
      <c r="CX620" s="273"/>
      <c r="CY620" s="273"/>
      <c r="CZ620" s="273"/>
      <c r="DA620" s="273"/>
      <c r="DB620" s="125"/>
      <c r="DC620" s="273"/>
      <c r="DD620" s="285"/>
      <c r="DE620" s="273"/>
      <c r="DF620" s="273"/>
      <c r="DG620" s="273"/>
      <c r="DH620" s="273"/>
      <c r="DI620" s="273"/>
      <c r="DJ620" s="125"/>
      <c r="DK620" s="273"/>
      <c r="DL620" s="285"/>
      <c r="DM620" s="273"/>
      <c r="DN620" s="273"/>
      <c r="DO620" s="273"/>
      <c r="DP620" s="273"/>
      <c r="DQ620" s="273"/>
      <c r="DR620" s="125"/>
      <c r="DS620" s="273"/>
      <c r="DT620" s="285"/>
      <c r="DU620" s="273"/>
      <c r="DV620" s="273"/>
      <c r="DW620" s="273"/>
      <c r="DX620" s="273"/>
      <c r="DY620" s="273"/>
      <c r="DZ620" s="125"/>
      <c r="EA620" s="273"/>
      <c r="EB620" s="273"/>
      <c r="EC620" s="273"/>
      <c r="ED620" s="273"/>
      <c r="EE620" s="273"/>
      <c r="EF620" s="273"/>
      <c r="EG620" s="273"/>
      <c r="EH620" s="273"/>
      <c r="EI620" s="273"/>
      <c r="EJ620" s="273"/>
      <c r="EK620" s="273"/>
      <c r="EL620" s="273"/>
      <c r="EM620" s="273"/>
      <c r="EN620" s="273"/>
      <c r="EO620" s="273"/>
      <c r="EP620" s="273"/>
      <c r="EQ620" s="273"/>
      <c r="ER620" s="273"/>
      <c r="ES620" s="273"/>
      <c r="ET620" s="273"/>
      <c r="EU620" s="273"/>
      <c r="EV620" s="273"/>
      <c r="EW620" s="273"/>
      <c r="EX620" s="273"/>
      <c r="EY620" s="273"/>
      <c r="EZ620" s="273"/>
    </row>
    <row r="621" spans="1:156" ht="18.75">
      <c r="D621" s="75"/>
      <c r="Q621"/>
      <c r="R621" s="30"/>
      <c r="T621" s="75"/>
      <c r="Z621" s="264"/>
      <c r="AB621" s="75"/>
      <c r="AH621" s="125"/>
      <c r="AJ621" s="75"/>
      <c r="AP621" s="125"/>
      <c r="AR621" s="75"/>
      <c r="AX621" s="125"/>
      <c r="AZ621" s="75"/>
      <c r="BF621" s="125"/>
      <c r="BH621" s="75"/>
      <c r="BN621" s="125"/>
      <c r="BP621" s="75"/>
      <c r="BV621" s="125"/>
      <c r="BX621" s="75"/>
      <c r="CD621" s="125"/>
      <c r="CF621" s="75"/>
      <c r="CL621" s="125"/>
      <c r="CN621" s="75"/>
      <c r="CT621" s="125"/>
      <c r="CV621" s="75"/>
      <c r="DB621" s="125"/>
      <c r="DD621" s="75"/>
      <c r="DJ621" s="125"/>
      <c r="DL621" s="75"/>
      <c r="DR621" s="125"/>
      <c r="DT621" s="75"/>
      <c r="DZ621" s="125"/>
    </row>
    <row r="622" spans="1:156" ht="18.75">
      <c r="A622" s="273"/>
      <c r="B622" s="273"/>
      <c r="C622" s="273"/>
      <c r="D622" s="285"/>
      <c r="E622" s="273"/>
      <c r="F622" s="273"/>
      <c r="G622" s="273"/>
      <c r="H622" s="273"/>
      <c r="I622" s="273"/>
      <c r="J622" s="273"/>
      <c r="K622" s="273"/>
      <c r="L622" s="273"/>
      <c r="M622" s="273"/>
      <c r="N622" s="273"/>
      <c r="O622" s="273"/>
      <c r="P622" s="273"/>
      <c r="Q622" s="273"/>
      <c r="R622" s="286"/>
      <c r="S622" s="273"/>
      <c r="T622" s="285"/>
      <c r="U622" s="273"/>
      <c r="V622" s="273"/>
      <c r="W622" s="273"/>
      <c r="X622" s="273"/>
      <c r="Y622" s="273"/>
      <c r="Z622" s="264"/>
      <c r="AA622" s="273"/>
      <c r="AB622" s="285"/>
      <c r="AC622" s="273"/>
      <c r="AD622" s="273"/>
      <c r="AE622" s="273"/>
      <c r="AF622" s="273"/>
      <c r="AG622" s="273"/>
      <c r="AH622" s="125"/>
      <c r="AI622" s="273"/>
      <c r="AJ622" s="285"/>
      <c r="AK622" s="273"/>
      <c r="AL622" s="273"/>
      <c r="AM622" s="273"/>
      <c r="AN622" s="273"/>
      <c r="AO622" s="273"/>
      <c r="AP622" s="125"/>
      <c r="AQ622" s="273"/>
      <c r="AR622" s="285"/>
      <c r="AS622" s="273"/>
      <c r="AT622" s="273"/>
      <c r="AU622" s="273"/>
      <c r="AV622" s="273"/>
      <c r="AW622" s="273"/>
      <c r="AX622" s="125"/>
      <c r="AY622" s="273"/>
      <c r="AZ622" s="285"/>
      <c r="BA622" s="273"/>
      <c r="BB622" s="273"/>
      <c r="BC622" s="273"/>
      <c r="BD622" s="273"/>
      <c r="BE622" s="273"/>
      <c r="BF622" s="125"/>
      <c r="BG622" s="273"/>
      <c r="BH622" s="285"/>
      <c r="BI622" s="273"/>
      <c r="BJ622" s="273"/>
      <c r="BK622" s="273"/>
      <c r="BL622" s="273"/>
      <c r="BM622" s="273"/>
      <c r="BN622" s="125"/>
      <c r="BO622" s="273"/>
      <c r="BP622" s="285"/>
      <c r="BQ622" s="273"/>
      <c r="BR622" s="273"/>
      <c r="BS622" s="273"/>
      <c r="BT622" s="273"/>
      <c r="BU622" s="273"/>
      <c r="BV622" s="125"/>
      <c r="BW622" s="273"/>
      <c r="BX622" s="285"/>
      <c r="BY622" s="273"/>
      <c r="BZ622" s="273"/>
      <c r="CA622" s="273"/>
      <c r="CB622" s="273"/>
      <c r="CC622" s="273"/>
      <c r="CD622" s="125"/>
      <c r="CE622" s="273"/>
      <c r="CF622" s="285"/>
      <c r="CG622" s="273"/>
      <c r="CH622" s="273"/>
      <c r="CI622" s="273"/>
      <c r="CJ622" s="273"/>
      <c r="CK622" s="273"/>
      <c r="CL622" s="125"/>
      <c r="CM622" s="273"/>
      <c r="CN622" s="285"/>
      <c r="CO622" s="273"/>
      <c r="CP622" s="273"/>
      <c r="CQ622" s="273"/>
      <c r="CR622" s="273"/>
      <c r="CS622" s="273"/>
      <c r="CT622" s="125"/>
      <c r="CU622" s="273"/>
      <c r="CV622" s="285"/>
      <c r="CW622" s="273"/>
      <c r="CX622" s="273"/>
      <c r="CY622" s="273"/>
      <c r="CZ622" s="273"/>
      <c r="DA622" s="273"/>
      <c r="DB622" s="125"/>
      <c r="DC622" s="273"/>
      <c r="DD622" s="285"/>
      <c r="DE622" s="273"/>
      <c r="DF622" s="273"/>
      <c r="DG622" s="273"/>
      <c r="DH622" s="273"/>
      <c r="DI622" s="273"/>
      <c r="DJ622" s="125"/>
      <c r="DK622" s="273"/>
      <c r="DL622" s="285"/>
      <c r="DM622" s="273"/>
      <c r="DN622" s="273"/>
      <c r="DO622" s="273"/>
      <c r="DP622" s="273"/>
      <c r="DQ622" s="273"/>
      <c r="DR622" s="125"/>
      <c r="DS622" s="273"/>
      <c r="DT622" s="285"/>
      <c r="DU622" s="273"/>
      <c r="DV622" s="273"/>
      <c r="DW622" s="273"/>
      <c r="DX622" s="273"/>
      <c r="DY622" s="273"/>
      <c r="DZ622" s="125"/>
      <c r="EA622" s="273"/>
      <c r="EB622" s="273"/>
      <c r="EC622" s="273"/>
      <c r="ED622" s="273"/>
      <c r="EE622" s="273"/>
      <c r="EF622" s="273"/>
      <c r="EG622" s="273"/>
      <c r="EH622" s="273"/>
      <c r="EI622" s="273"/>
      <c r="EJ622" s="273"/>
      <c r="EK622" s="273"/>
      <c r="EL622" s="273"/>
      <c r="EM622" s="273"/>
      <c r="EN622" s="273"/>
      <c r="EO622" s="273"/>
      <c r="EP622" s="273"/>
      <c r="EQ622" s="273"/>
      <c r="ER622" s="273"/>
      <c r="ES622" s="273"/>
      <c r="ET622" s="273"/>
      <c r="EU622" s="273"/>
      <c r="EV622" s="273"/>
      <c r="EW622" s="273"/>
      <c r="EX622" s="273"/>
      <c r="EY622" s="273"/>
      <c r="EZ622" s="273"/>
    </row>
    <row r="623" spans="1:156" ht="18.75">
      <c r="D623" s="75"/>
      <c r="Q623"/>
      <c r="R623" s="30"/>
      <c r="T623" s="75"/>
      <c r="Z623" s="264"/>
      <c r="AB623" s="75"/>
      <c r="AH623" s="125"/>
      <c r="AJ623" s="75"/>
      <c r="AP623" s="125"/>
      <c r="AR623" s="75"/>
      <c r="AX623" s="125"/>
      <c r="AZ623" s="75"/>
      <c r="BF623" s="125"/>
      <c r="BH623" s="75"/>
      <c r="BN623" s="125"/>
      <c r="BP623" s="75"/>
      <c r="BV623" s="125"/>
      <c r="BX623" s="75"/>
      <c r="CD623" s="125"/>
      <c r="CF623" s="75"/>
      <c r="CL623" s="125"/>
      <c r="CN623" s="75"/>
      <c r="CT623" s="125"/>
      <c r="CV623" s="75"/>
      <c r="DB623" s="125"/>
      <c r="DD623" s="75"/>
      <c r="DJ623" s="125"/>
      <c r="DL623" s="75"/>
      <c r="DR623" s="125"/>
      <c r="DT623" s="75"/>
      <c r="DZ623" s="125"/>
    </row>
    <row r="624" spans="1:156" ht="18.75">
      <c r="A624" s="273"/>
      <c r="B624" s="273"/>
      <c r="C624" s="273"/>
      <c r="D624" s="285"/>
      <c r="E624" s="273"/>
      <c r="F624" s="273"/>
      <c r="G624" s="273"/>
      <c r="H624" s="273"/>
      <c r="I624" s="273"/>
      <c r="J624" s="273"/>
      <c r="K624" s="273"/>
      <c r="L624" s="273"/>
      <c r="M624" s="273"/>
      <c r="N624" s="273"/>
      <c r="O624" s="273"/>
      <c r="P624" s="273"/>
      <c r="Q624" s="273"/>
      <c r="R624" s="286"/>
      <c r="S624" s="273"/>
      <c r="T624" s="285"/>
      <c r="U624" s="273"/>
      <c r="V624" s="273"/>
      <c r="W624" s="273"/>
      <c r="X624" s="273"/>
      <c r="Y624" s="273"/>
      <c r="Z624" s="264"/>
      <c r="AA624" s="273"/>
      <c r="AB624" s="285"/>
      <c r="AC624" s="273"/>
      <c r="AD624" s="273"/>
      <c r="AE624" s="273"/>
      <c r="AF624" s="273"/>
      <c r="AG624" s="273"/>
      <c r="AH624" s="125"/>
      <c r="AI624" s="273"/>
      <c r="AJ624" s="285"/>
      <c r="AK624" s="273"/>
      <c r="AL624" s="273"/>
      <c r="AM624" s="273"/>
      <c r="AN624" s="273"/>
      <c r="AO624" s="273"/>
      <c r="AP624" s="125"/>
      <c r="AQ624" s="273"/>
      <c r="AR624" s="285"/>
      <c r="AS624" s="273"/>
      <c r="AT624" s="273"/>
      <c r="AU624" s="273"/>
      <c r="AV624" s="273"/>
      <c r="AW624" s="273"/>
      <c r="AX624" s="125"/>
      <c r="AY624" s="273"/>
      <c r="AZ624" s="285"/>
      <c r="BA624" s="273"/>
      <c r="BB624" s="273"/>
      <c r="BC624" s="273"/>
      <c r="BD624" s="273"/>
      <c r="BE624" s="273"/>
      <c r="BF624" s="125"/>
      <c r="BG624" s="273"/>
      <c r="BH624" s="285"/>
      <c r="BI624" s="273"/>
      <c r="BJ624" s="273"/>
      <c r="BK624" s="273"/>
      <c r="BL624" s="273"/>
      <c r="BM624" s="273"/>
      <c r="BN624" s="125"/>
      <c r="BO624" s="273"/>
      <c r="BP624" s="285"/>
      <c r="BQ624" s="273"/>
      <c r="BR624" s="273"/>
      <c r="BS624" s="273"/>
      <c r="BT624" s="273"/>
      <c r="BU624" s="273"/>
      <c r="BV624" s="125"/>
      <c r="BW624" s="273"/>
      <c r="BX624" s="285"/>
      <c r="BY624" s="273"/>
      <c r="BZ624" s="273"/>
      <c r="CA624" s="273"/>
      <c r="CB624" s="273"/>
      <c r="CC624" s="273"/>
      <c r="CD624" s="125"/>
      <c r="CE624" s="273"/>
      <c r="CF624" s="285"/>
      <c r="CG624" s="273"/>
      <c r="CH624" s="273"/>
      <c r="CI624" s="273"/>
      <c r="CJ624" s="273"/>
      <c r="CK624" s="273"/>
      <c r="CL624" s="125"/>
      <c r="CM624" s="273"/>
      <c r="CN624" s="285"/>
      <c r="CO624" s="273"/>
      <c r="CP624" s="273"/>
      <c r="CQ624" s="273"/>
      <c r="CR624" s="273"/>
      <c r="CS624" s="273"/>
      <c r="CT624" s="125"/>
      <c r="CU624" s="273"/>
      <c r="CV624" s="285"/>
      <c r="CW624" s="273"/>
      <c r="CX624" s="273"/>
      <c r="CY624" s="273"/>
      <c r="CZ624" s="273"/>
      <c r="DA624" s="273"/>
      <c r="DB624" s="125"/>
      <c r="DC624" s="273"/>
      <c r="DD624" s="285"/>
      <c r="DE624" s="273"/>
      <c r="DF624" s="273"/>
      <c r="DG624" s="273"/>
      <c r="DH624" s="273"/>
      <c r="DI624" s="273"/>
      <c r="DJ624" s="125"/>
      <c r="DK624" s="273"/>
      <c r="DL624" s="285"/>
      <c r="DM624" s="273"/>
      <c r="DN624" s="273"/>
      <c r="DO624" s="273"/>
      <c r="DP624" s="273"/>
      <c r="DQ624" s="273"/>
      <c r="DR624" s="125"/>
      <c r="DS624" s="273"/>
      <c r="DT624" s="285"/>
      <c r="DU624" s="273"/>
      <c r="DV624" s="273"/>
      <c r="DW624" s="273"/>
      <c r="DX624" s="273"/>
      <c r="DY624" s="273"/>
      <c r="DZ624" s="125"/>
      <c r="EA624" s="273"/>
      <c r="EB624" s="273"/>
      <c r="EC624" s="273"/>
      <c r="ED624" s="273"/>
      <c r="EE624" s="273"/>
      <c r="EF624" s="273"/>
      <c r="EG624" s="273"/>
      <c r="EH624" s="273"/>
      <c r="EI624" s="273"/>
      <c r="EJ624" s="273"/>
      <c r="EK624" s="273"/>
      <c r="EL624" s="273"/>
      <c r="EM624" s="273"/>
      <c r="EN624" s="273"/>
      <c r="EO624" s="273"/>
      <c r="EP624" s="273"/>
      <c r="EQ624" s="273"/>
      <c r="ER624" s="273"/>
      <c r="ES624" s="273"/>
      <c r="ET624" s="273"/>
      <c r="EU624" s="273"/>
      <c r="EV624" s="273"/>
      <c r="EW624" s="273"/>
      <c r="EX624" s="273"/>
      <c r="EY624" s="273"/>
      <c r="EZ624" s="273"/>
    </row>
    <row r="625" spans="1:156" ht="18.75">
      <c r="D625" s="75"/>
      <c r="Q625"/>
      <c r="R625" s="30"/>
      <c r="T625" s="75"/>
      <c r="Z625" s="264"/>
      <c r="AB625" s="75"/>
      <c r="AH625" s="125"/>
      <c r="AJ625" s="75"/>
      <c r="AP625" s="125"/>
      <c r="AR625" s="75"/>
      <c r="AX625" s="125"/>
      <c r="AZ625" s="75"/>
      <c r="BF625" s="125"/>
      <c r="BH625" s="75"/>
      <c r="BN625" s="125"/>
      <c r="BP625" s="75"/>
      <c r="BV625" s="125"/>
      <c r="BX625" s="75"/>
      <c r="CD625" s="125"/>
      <c r="CF625" s="75"/>
      <c r="CL625" s="125"/>
      <c r="CN625" s="75"/>
      <c r="CT625" s="125"/>
      <c r="CV625" s="75"/>
      <c r="DB625" s="125"/>
      <c r="DD625" s="75"/>
      <c r="DJ625" s="125"/>
      <c r="DL625" s="75"/>
      <c r="DR625" s="125"/>
      <c r="DT625" s="75"/>
      <c r="DZ625" s="125"/>
    </row>
    <row r="626" spans="1:156" ht="18.75">
      <c r="A626" s="273"/>
      <c r="B626" s="273"/>
      <c r="C626" s="273"/>
      <c r="D626" s="285"/>
      <c r="E626" s="273"/>
      <c r="F626" s="273"/>
      <c r="G626" s="273"/>
      <c r="H626" s="273"/>
      <c r="I626" s="273"/>
      <c r="J626" s="273"/>
      <c r="K626" s="273"/>
      <c r="L626" s="273"/>
      <c r="M626" s="273"/>
      <c r="N626" s="273"/>
      <c r="O626" s="273"/>
      <c r="P626" s="273"/>
      <c r="Q626" s="273"/>
      <c r="R626" s="286"/>
      <c r="S626" s="273"/>
      <c r="T626" s="285"/>
      <c r="U626" s="273"/>
      <c r="V626" s="273"/>
      <c r="W626" s="273"/>
      <c r="X626" s="273"/>
      <c r="Y626" s="273"/>
      <c r="Z626" s="264"/>
      <c r="AA626" s="273"/>
      <c r="AB626" s="285"/>
      <c r="AC626" s="273"/>
      <c r="AD626" s="273"/>
      <c r="AE626" s="273"/>
      <c r="AF626" s="273"/>
      <c r="AG626" s="273"/>
      <c r="AH626" s="125"/>
      <c r="AI626" s="273"/>
      <c r="AJ626" s="285"/>
      <c r="AK626" s="273"/>
      <c r="AL626" s="273"/>
      <c r="AM626" s="273"/>
      <c r="AN626" s="273"/>
      <c r="AO626" s="273"/>
      <c r="AP626" s="125"/>
      <c r="AQ626" s="273"/>
      <c r="AR626" s="285"/>
      <c r="AS626" s="273"/>
      <c r="AT626" s="273"/>
      <c r="AU626" s="273"/>
      <c r="AV626" s="273"/>
      <c r="AW626" s="273"/>
      <c r="AX626" s="125"/>
      <c r="AY626" s="273"/>
      <c r="AZ626" s="285"/>
      <c r="BA626" s="273"/>
      <c r="BB626" s="273"/>
      <c r="BC626" s="273"/>
      <c r="BD626" s="273"/>
      <c r="BE626" s="273"/>
      <c r="BF626" s="125"/>
      <c r="BG626" s="273"/>
      <c r="BH626" s="285"/>
      <c r="BI626" s="273"/>
      <c r="BJ626" s="273"/>
      <c r="BK626" s="273"/>
      <c r="BL626" s="273"/>
      <c r="BM626" s="273"/>
      <c r="BN626" s="125"/>
      <c r="BO626" s="273"/>
      <c r="BP626" s="285"/>
      <c r="BQ626" s="273"/>
      <c r="BR626" s="273"/>
      <c r="BS626" s="273"/>
      <c r="BT626" s="273"/>
      <c r="BU626" s="273"/>
      <c r="BV626" s="125"/>
      <c r="BW626" s="273"/>
      <c r="BX626" s="285"/>
      <c r="BY626" s="273"/>
      <c r="BZ626" s="273"/>
      <c r="CA626" s="273"/>
      <c r="CB626" s="273"/>
      <c r="CC626" s="273"/>
      <c r="CD626" s="125"/>
      <c r="CE626" s="273"/>
      <c r="CF626" s="285"/>
      <c r="CG626" s="273"/>
      <c r="CH626" s="273"/>
      <c r="CI626" s="273"/>
      <c r="CJ626" s="273"/>
      <c r="CK626" s="273"/>
      <c r="CL626" s="125"/>
      <c r="CM626" s="273"/>
      <c r="CN626" s="285"/>
      <c r="CO626" s="273"/>
      <c r="CP626" s="273"/>
      <c r="CQ626" s="273"/>
      <c r="CR626" s="273"/>
      <c r="CS626" s="273"/>
      <c r="CT626" s="125"/>
      <c r="CU626" s="273"/>
      <c r="CV626" s="285"/>
      <c r="CW626" s="273"/>
      <c r="CX626" s="273"/>
      <c r="CY626" s="273"/>
      <c r="CZ626" s="273"/>
      <c r="DA626" s="273"/>
      <c r="DB626" s="125"/>
      <c r="DC626" s="273"/>
      <c r="DD626" s="285"/>
      <c r="DE626" s="273"/>
      <c r="DF626" s="273"/>
      <c r="DG626" s="273"/>
      <c r="DH626" s="273"/>
      <c r="DI626" s="273"/>
      <c r="DJ626" s="125"/>
      <c r="DK626" s="273"/>
      <c r="DL626" s="285"/>
      <c r="DM626" s="273"/>
      <c r="DN626" s="273"/>
      <c r="DO626" s="273"/>
      <c r="DP626" s="273"/>
      <c r="DQ626" s="273"/>
      <c r="DR626" s="125"/>
      <c r="DS626" s="273"/>
      <c r="DT626" s="285"/>
      <c r="DU626" s="273"/>
      <c r="DV626" s="273"/>
      <c r="DW626" s="273"/>
      <c r="DX626" s="273"/>
      <c r="DY626" s="273"/>
      <c r="DZ626" s="125"/>
      <c r="EA626" s="273"/>
      <c r="EB626" s="273"/>
      <c r="EC626" s="273"/>
      <c r="ED626" s="273"/>
      <c r="EE626" s="273"/>
      <c r="EF626" s="273"/>
      <c r="EG626" s="273"/>
      <c r="EH626" s="273"/>
      <c r="EI626" s="273"/>
      <c r="EJ626" s="273"/>
      <c r="EK626" s="273"/>
      <c r="EL626" s="273"/>
      <c r="EM626" s="273"/>
      <c r="EN626" s="273"/>
      <c r="EO626" s="273"/>
      <c r="EP626" s="273"/>
      <c r="EQ626" s="273"/>
      <c r="ER626" s="273"/>
      <c r="ES626" s="273"/>
      <c r="ET626" s="273"/>
      <c r="EU626" s="273"/>
      <c r="EV626" s="273"/>
      <c r="EW626" s="273"/>
      <c r="EX626" s="273"/>
      <c r="EY626" s="273"/>
      <c r="EZ626" s="273"/>
    </row>
    <row r="627" spans="1:156" ht="18.75">
      <c r="D627" s="75"/>
      <c r="Q627"/>
      <c r="R627" s="30"/>
      <c r="T627" s="75"/>
      <c r="Z627" s="264"/>
      <c r="AB627" s="75"/>
      <c r="AH627" s="125"/>
      <c r="AJ627" s="75"/>
      <c r="AP627" s="125"/>
      <c r="AR627" s="75"/>
      <c r="AX627" s="125"/>
      <c r="AZ627" s="75"/>
      <c r="BF627" s="125"/>
      <c r="BH627" s="75"/>
      <c r="BN627" s="125"/>
      <c r="BP627" s="75"/>
      <c r="BV627" s="125"/>
      <c r="BX627" s="75"/>
      <c r="CD627" s="125"/>
      <c r="CF627" s="75"/>
      <c r="CL627" s="125"/>
      <c r="CN627" s="75"/>
      <c r="CT627" s="125"/>
      <c r="CV627" s="75"/>
      <c r="DB627" s="125"/>
      <c r="DD627" s="75"/>
      <c r="DJ627" s="125"/>
      <c r="DL627" s="75"/>
      <c r="DR627" s="125"/>
      <c r="DT627" s="75"/>
      <c r="DZ627" s="125"/>
    </row>
    <row r="628" spans="1:156" ht="18.75">
      <c r="A628" s="273"/>
      <c r="B628" s="273"/>
      <c r="C628" s="273"/>
      <c r="D628" s="285"/>
      <c r="E628" s="273"/>
      <c r="F628" s="273"/>
      <c r="G628" s="273"/>
      <c r="H628" s="273"/>
      <c r="I628" s="273"/>
      <c r="J628" s="273"/>
      <c r="K628" s="273"/>
      <c r="L628" s="273"/>
      <c r="M628" s="273"/>
      <c r="N628" s="273"/>
      <c r="O628" s="273"/>
      <c r="P628" s="273"/>
      <c r="Q628" s="273"/>
      <c r="R628" s="286"/>
      <c r="S628" s="273"/>
      <c r="T628" s="285"/>
      <c r="U628" s="273"/>
      <c r="V628" s="273"/>
      <c r="W628" s="273"/>
      <c r="X628" s="273"/>
      <c r="Y628" s="273"/>
      <c r="Z628" s="264"/>
      <c r="AA628" s="273"/>
      <c r="AB628" s="285"/>
      <c r="AC628" s="273"/>
      <c r="AD628" s="273"/>
      <c r="AE628" s="273"/>
      <c r="AF628" s="273"/>
      <c r="AG628" s="273"/>
      <c r="AH628" s="125"/>
      <c r="AI628" s="273"/>
      <c r="AJ628" s="285"/>
      <c r="AK628" s="273"/>
      <c r="AL628" s="273"/>
      <c r="AM628" s="273"/>
      <c r="AN628" s="273"/>
      <c r="AO628" s="273"/>
      <c r="AP628" s="125"/>
      <c r="AQ628" s="273"/>
      <c r="AR628" s="285"/>
      <c r="AS628" s="273"/>
      <c r="AT628" s="273"/>
      <c r="AU628" s="273"/>
      <c r="AV628" s="273"/>
      <c r="AW628" s="273"/>
      <c r="AX628" s="125"/>
      <c r="AY628" s="273"/>
      <c r="AZ628" s="285"/>
      <c r="BA628" s="273"/>
      <c r="BB628" s="273"/>
      <c r="BC628" s="273"/>
      <c r="BD628" s="273"/>
      <c r="BE628" s="273"/>
      <c r="BF628" s="125"/>
      <c r="BG628" s="273"/>
      <c r="BH628" s="285"/>
      <c r="BI628" s="273"/>
      <c r="BJ628" s="273"/>
      <c r="BK628" s="273"/>
      <c r="BL628" s="273"/>
      <c r="BM628" s="273"/>
      <c r="BN628" s="125"/>
      <c r="BO628" s="273"/>
      <c r="BP628" s="285"/>
      <c r="BQ628" s="273"/>
      <c r="BR628" s="273"/>
      <c r="BS628" s="273"/>
      <c r="BT628" s="273"/>
      <c r="BU628" s="273"/>
      <c r="BV628" s="125"/>
      <c r="BW628" s="273"/>
      <c r="BX628" s="285"/>
      <c r="BY628" s="273"/>
      <c r="BZ628" s="273"/>
      <c r="CA628" s="273"/>
      <c r="CB628" s="273"/>
      <c r="CC628" s="273"/>
      <c r="CD628" s="125"/>
      <c r="CE628" s="273"/>
      <c r="CF628" s="285"/>
      <c r="CG628" s="273"/>
      <c r="CH628" s="273"/>
      <c r="CI628" s="273"/>
      <c r="CJ628" s="273"/>
      <c r="CK628" s="273"/>
      <c r="CL628" s="125"/>
      <c r="CM628" s="273"/>
      <c r="CN628" s="285"/>
      <c r="CO628" s="273"/>
      <c r="CP628" s="273"/>
      <c r="CQ628" s="273"/>
      <c r="CR628" s="273"/>
      <c r="CS628" s="273"/>
      <c r="CT628" s="125"/>
      <c r="CU628" s="273"/>
      <c r="CV628" s="285"/>
      <c r="CW628" s="273"/>
      <c r="CX628" s="273"/>
      <c r="CY628" s="273"/>
      <c r="CZ628" s="273"/>
      <c r="DA628" s="273"/>
      <c r="DB628" s="125"/>
      <c r="DC628" s="273"/>
      <c r="DD628" s="285"/>
      <c r="DE628" s="273"/>
      <c r="DF628" s="273"/>
      <c r="DG628" s="273"/>
      <c r="DH628" s="273"/>
      <c r="DI628" s="273"/>
      <c r="DJ628" s="125"/>
      <c r="DK628" s="273"/>
      <c r="DL628" s="285"/>
      <c r="DM628" s="273"/>
      <c r="DN628" s="273"/>
      <c r="DO628" s="273"/>
      <c r="DP628" s="273"/>
      <c r="DQ628" s="273"/>
      <c r="DR628" s="125"/>
      <c r="DS628" s="273"/>
      <c r="DT628" s="285"/>
      <c r="DU628" s="273"/>
      <c r="DV628" s="273"/>
      <c r="DW628" s="273"/>
      <c r="DX628" s="273"/>
      <c r="DY628" s="273"/>
      <c r="DZ628" s="125"/>
      <c r="EA628" s="273"/>
      <c r="EB628" s="273"/>
      <c r="EC628" s="273"/>
      <c r="ED628" s="273"/>
      <c r="EE628" s="273"/>
      <c r="EF628" s="273"/>
      <c r="EG628" s="273"/>
      <c r="EH628" s="273"/>
      <c r="EI628" s="273"/>
      <c r="EJ628" s="273"/>
      <c r="EK628" s="273"/>
      <c r="EL628" s="273"/>
      <c r="EM628" s="273"/>
      <c r="EN628" s="273"/>
      <c r="EO628" s="273"/>
      <c r="EP628" s="273"/>
      <c r="EQ628" s="273"/>
      <c r="ER628" s="273"/>
      <c r="ES628" s="273"/>
      <c r="ET628" s="273"/>
      <c r="EU628" s="273"/>
      <c r="EV628" s="273"/>
      <c r="EW628" s="273"/>
      <c r="EX628" s="273"/>
      <c r="EY628" s="273"/>
      <c r="EZ628" s="273"/>
    </row>
    <row r="629" spans="1:156" ht="18.75">
      <c r="D629" s="75"/>
      <c r="Q629"/>
      <c r="R629" s="30"/>
      <c r="T629" s="75"/>
      <c r="Z629" s="264"/>
      <c r="AB629" s="75"/>
      <c r="AH629" s="125"/>
      <c r="AJ629" s="75"/>
      <c r="AP629" s="125"/>
      <c r="AR629" s="75"/>
      <c r="AX629" s="125"/>
      <c r="AZ629" s="75"/>
      <c r="BF629" s="125"/>
      <c r="BH629" s="75"/>
      <c r="BN629" s="125"/>
      <c r="BP629" s="75"/>
      <c r="BV629" s="125"/>
      <c r="BX629" s="75"/>
      <c r="CD629" s="125"/>
      <c r="CF629" s="75"/>
      <c r="CL629" s="125"/>
      <c r="CN629" s="75"/>
      <c r="CT629" s="125"/>
      <c r="CV629" s="75"/>
      <c r="DB629" s="125"/>
      <c r="DD629" s="75"/>
      <c r="DJ629" s="125"/>
      <c r="DL629" s="75"/>
      <c r="DR629" s="125"/>
      <c r="DT629" s="75"/>
      <c r="DZ629" s="125"/>
    </row>
    <row r="630" spans="1:156" ht="18.75">
      <c r="A630" s="273"/>
      <c r="B630" s="273"/>
      <c r="C630" s="273"/>
      <c r="D630" s="285"/>
      <c r="E630" s="273"/>
      <c r="F630" s="273"/>
      <c r="G630" s="273"/>
      <c r="H630" s="273"/>
      <c r="I630" s="273"/>
      <c r="J630" s="273"/>
      <c r="K630" s="273"/>
      <c r="L630" s="273"/>
      <c r="M630" s="273"/>
      <c r="N630" s="273"/>
      <c r="O630" s="273"/>
      <c r="P630" s="273"/>
      <c r="Q630" s="273"/>
      <c r="R630" s="286"/>
      <c r="S630" s="273"/>
      <c r="T630" s="285"/>
      <c r="U630" s="273"/>
      <c r="V630" s="273"/>
      <c r="W630" s="273"/>
      <c r="X630" s="273"/>
      <c r="Y630" s="273"/>
      <c r="Z630" s="264"/>
      <c r="AA630" s="273"/>
      <c r="AB630" s="285"/>
      <c r="AC630" s="273"/>
      <c r="AD630" s="273"/>
      <c r="AE630" s="273"/>
      <c r="AF630" s="273"/>
      <c r="AG630" s="273"/>
      <c r="AH630" s="125"/>
      <c r="AI630" s="273"/>
      <c r="AJ630" s="285"/>
      <c r="AK630" s="273"/>
      <c r="AL630" s="273"/>
      <c r="AM630" s="273"/>
      <c r="AN630" s="273"/>
      <c r="AO630" s="273"/>
      <c r="AP630" s="125"/>
      <c r="AQ630" s="273"/>
      <c r="AR630" s="285"/>
      <c r="AS630" s="273"/>
      <c r="AT630" s="273"/>
      <c r="AU630" s="273"/>
      <c r="AV630" s="273"/>
      <c r="AW630" s="273"/>
      <c r="AX630" s="125"/>
      <c r="AY630" s="273"/>
      <c r="AZ630" s="285"/>
      <c r="BA630" s="273"/>
      <c r="BB630" s="273"/>
      <c r="BC630" s="273"/>
      <c r="BD630" s="273"/>
      <c r="BE630" s="273"/>
      <c r="BF630" s="125"/>
      <c r="BG630" s="273"/>
      <c r="BH630" s="285"/>
      <c r="BI630" s="273"/>
      <c r="BJ630" s="273"/>
      <c r="BK630" s="273"/>
      <c r="BL630" s="273"/>
      <c r="BM630" s="273"/>
      <c r="BN630" s="125"/>
      <c r="BO630" s="273"/>
      <c r="BP630" s="285"/>
      <c r="BQ630" s="273"/>
      <c r="BR630" s="273"/>
      <c r="BS630" s="273"/>
      <c r="BT630" s="273"/>
      <c r="BU630" s="273"/>
      <c r="BV630" s="125"/>
      <c r="BW630" s="273"/>
      <c r="BX630" s="285"/>
      <c r="BY630" s="273"/>
      <c r="BZ630" s="273"/>
      <c r="CA630" s="273"/>
      <c r="CB630" s="273"/>
      <c r="CC630" s="273"/>
      <c r="CD630" s="125"/>
      <c r="CE630" s="273"/>
      <c r="CF630" s="285"/>
      <c r="CG630" s="273"/>
      <c r="CH630" s="273"/>
      <c r="CI630" s="273"/>
      <c r="CJ630" s="273"/>
      <c r="CK630" s="273"/>
      <c r="CL630" s="125"/>
      <c r="CM630" s="273"/>
      <c r="CN630" s="285"/>
      <c r="CO630" s="273"/>
      <c r="CP630" s="273"/>
      <c r="CQ630" s="273"/>
      <c r="CR630" s="273"/>
      <c r="CS630" s="273"/>
      <c r="CT630" s="125"/>
      <c r="CU630" s="273"/>
      <c r="CV630" s="285"/>
      <c r="CW630" s="273"/>
      <c r="CX630" s="273"/>
      <c r="CY630" s="273"/>
      <c r="CZ630" s="273"/>
      <c r="DA630" s="273"/>
      <c r="DB630" s="125"/>
      <c r="DC630" s="273"/>
      <c r="DD630" s="285"/>
      <c r="DE630" s="273"/>
      <c r="DF630" s="273"/>
      <c r="DG630" s="273"/>
      <c r="DH630" s="273"/>
      <c r="DI630" s="273"/>
      <c r="DJ630" s="125"/>
      <c r="DK630" s="273"/>
      <c r="DL630" s="285"/>
      <c r="DM630" s="273"/>
      <c r="DN630" s="273"/>
      <c r="DO630" s="273"/>
      <c r="DP630" s="273"/>
      <c r="DQ630" s="273"/>
      <c r="DR630" s="125"/>
      <c r="DS630" s="273"/>
      <c r="DT630" s="285"/>
      <c r="DU630" s="273"/>
      <c r="DV630" s="273"/>
      <c r="DW630" s="273"/>
      <c r="DX630" s="273"/>
      <c r="DY630" s="273"/>
      <c r="DZ630" s="125"/>
      <c r="EA630" s="273"/>
      <c r="EB630" s="273"/>
      <c r="EC630" s="273"/>
      <c r="ED630" s="273"/>
      <c r="EE630" s="273"/>
      <c r="EF630" s="273"/>
      <c r="EG630" s="273"/>
      <c r="EH630" s="273"/>
      <c r="EI630" s="273"/>
      <c r="EJ630" s="273"/>
      <c r="EK630" s="273"/>
      <c r="EL630" s="273"/>
      <c r="EM630" s="273"/>
      <c r="EN630" s="273"/>
      <c r="EO630" s="273"/>
      <c r="EP630" s="273"/>
      <c r="EQ630" s="273"/>
      <c r="ER630" s="273"/>
      <c r="ES630" s="273"/>
      <c r="ET630" s="273"/>
      <c r="EU630" s="273"/>
      <c r="EV630" s="273"/>
      <c r="EW630" s="273"/>
      <c r="EX630" s="273"/>
      <c r="EY630" s="273"/>
      <c r="EZ630" s="273"/>
    </row>
    <row r="631" spans="1:156" ht="18.75">
      <c r="D631" s="75"/>
      <c r="Q631"/>
      <c r="R631" s="30"/>
      <c r="T631" s="75"/>
      <c r="Z631" s="264"/>
      <c r="AB631" s="75"/>
      <c r="AH631" s="125"/>
      <c r="AJ631" s="75"/>
      <c r="AP631" s="125"/>
      <c r="AR631" s="75"/>
      <c r="AX631" s="125"/>
      <c r="AZ631" s="75"/>
      <c r="BF631" s="125"/>
      <c r="BH631" s="75"/>
      <c r="BN631" s="125"/>
      <c r="BP631" s="75"/>
      <c r="BV631" s="125"/>
      <c r="BX631" s="75"/>
      <c r="CD631" s="125"/>
      <c r="CF631" s="75"/>
      <c r="CL631" s="125"/>
      <c r="CN631" s="75"/>
      <c r="CT631" s="125"/>
      <c r="CV631" s="75"/>
      <c r="DB631" s="125"/>
      <c r="DD631" s="75"/>
      <c r="DJ631" s="125"/>
      <c r="DL631" s="75"/>
      <c r="DR631" s="125"/>
      <c r="DT631" s="75"/>
      <c r="DZ631" s="125"/>
    </row>
    <row r="632" spans="1:156" ht="18.75">
      <c r="A632" s="273"/>
      <c r="B632" s="273"/>
      <c r="C632" s="273"/>
      <c r="D632" s="285"/>
      <c r="E632" s="273"/>
      <c r="F632" s="273"/>
      <c r="G632" s="273"/>
      <c r="H632" s="273"/>
      <c r="I632" s="273"/>
      <c r="J632" s="273"/>
      <c r="K632" s="273"/>
      <c r="L632" s="273"/>
      <c r="M632" s="273"/>
      <c r="N632" s="273"/>
      <c r="O632" s="273"/>
      <c r="P632" s="273"/>
      <c r="Q632" s="273"/>
      <c r="R632" s="286"/>
      <c r="S632" s="273"/>
      <c r="T632" s="285"/>
      <c r="U632" s="273"/>
      <c r="V632" s="273"/>
      <c r="W632" s="273"/>
      <c r="X632" s="273"/>
      <c r="Y632" s="273"/>
      <c r="Z632" s="264"/>
      <c r="AA632" s="273"/>
      <c r="AB632" s="285"/>
      <c r="AC632" s="273"/>
      <c r="AD632" s="273"/>
      <c r="AE632" s="273"/>
      <c r="AF632" s="273"/>
      <c r="AG632" s="273"/>
      <c r="AH632" s="125"/>
      <c r="AI632" s="273"/>
      <c r="AJ632" s="285"/>
      <c r="AK632" s="273"/>
      <c r="AL632" s="273"/>
      <c r="AM632" s="273"/>
      <c r="AN632" s="273"/>
      <c r="AO632" s="273"/>
      <c r="AP632" s="125"/>
      <c r="AQ632" s="273"/>
      <c r="AR632" s="285"/>
      <c r="AS632" s="273"/>
      <c r="AT632" s="273"/>
      <c r="AU632" s="273"/>
      <c r="AV632" s="273"/>
      <c r="AW632" s="273"/>
      <c r="AX632" s="125"/>
      <c r="AY632" s="273"/>
      <c r="AZ632" s="285"/>
      <c r="BA632" s="273"/>
      <c r="BB632" s="273"/>
      <c r="BC632" s="273"/>
      <c r="BD632" s="273"/>
      <c r="BE632" s="273"/>
      <c r="BF632" s="125"/>
      <c r="BG632" s="273"/>
      <c r="BH632" s="285"/>
      <c r="BI632" s="273"/>
      <c r="BJ632" s="273"/>
      <c r="BK632" s="273"/>
      <c r="BL632" s="273"/>
      <c r="BM632" s="273"/>
      <c r="BN632" s="125"/>
      <c r="BO632" s="273"/>
      <c r="BP632" s="285"/>
      <c r="BQ632" s="273"/>
      <c r="BR632" s="273"/>
      <c r="BS632" s="273"/>
      <c r="BT632" s="273"/>
      <c r="BU632" s="273"/>
      <c r="BV632" s="125"/>
      <c r="BW632" s="273"/>
      <c r="BX632" s="285"/>
      <c r="BY632" s="273"/>
      <c r="BZ632" s="273"/>
      <c r="CA632" s="273"/>
      <c r="CB632" s="273"/>
      <c r="CC632" s="273"/>
      <c r="CD632" s="125"/>
      <c r="CE632" s="273"/>
      <c r="CF632" s="285"/>
      <c r="CG632" s="273"/>
      <c r="CH632" s="273"/>
      <c r="CI632" s="273"/>
      <c r="CJ632" s="273"/>
      <c r="CK632" s="273"/>
      <c r="CL632" s="125"/>
      <c r="CM632" s="273"/>
      <c r="CN632" s="285"/>
      <c r="CO632" s="273"/>
      <c r="CP632" s="273"/>
      <c r="CQ632" s="273"/>
      <c r="CR632" s="273"/>
      <c r="CS632" s="273"/>
      <c r="CT632" s="125"/>
      <c r="CU632" s="273"/>
      <c r="CV632" s="285"/>
      <c r="CW632" s="273"/>
      <c r="CX632" s="273"/>
      <c r="CY632" s="273"/>
      <c r="CZ632" s="273"/>
      <c r="DA632" s="273"/>
      <c r="DB632" s="125"/>
      <c r="DC632" s="273"/>
      <c r="DD632" s="285"/>
      <c r="DE632" s="273"/>
      <c r="DF632" s="273"/>
      <c r="DG632" s="273"/>
      <c r="DH632" s="273"/>
      <c r="DI632" s="273"/>
      <c r="DJ632" s="125"/>
      <c r="DK632" s="273"/>
      <c r="DL632" s="285"/>
      <c r="DM632" s="273"/>
      <c r="DN632" s="273"/>
      <c r="DO632" s="273"/>
      <c r="DP632" s="273"/>
      <c r="DQ632" s="273"/>
      <c r="DR632" s="125"/>
      <c r="DS632" s="273"/>
      <c r="DT632" s="285"/>
      <c r="DU632" s="273"/>
      <c r="DV632" s="273"/>
      <c r="DW632" s="273"/>
      <c r="DX632" s="273"/>
      <c r="DY632" s="273"/>
      <c r="DZ632" s="125"/>
      <c r="EA632" s="273"/>
      <c r="EB632" s="273"/>
      <c r="EC632" s="273"/>
      <c r="ED632" s="273"/>
      <c r="EE632" s="273"/>
      <c r="EF632" s="273"/>
      <c r="EG632" s="273"/>
      <c r="EH632" s="273"/>
      <c r="EI632" s="273"/>
      <c r="EJ632" s="273"/>
      <c r="EK632" s="273"/>
      <c r="EL632" s="273"/>
      <c r="EM632" s="273"/>
      <c r="EN632" s="273"/>
      <c r="EO632" s="273"/>
      <c r="EP632" s="273"/>
      <c r="EQ632" s="273"/>
      <c r="ER632" s="273"/>
      <c r="ES632" s="273"/>
      <c r="ET632" s="273"/>
      <c r="EU632" s="273"/>
      <c r="EV632" s="273"/>
      <c r="EW632" s="273"/>
      <c r="EX632" s="273"/>
      <c r="EY632" s="273"/>
      <c r="EZ632" s="273"/>
    </row>
    <row r="633" spans="1:156" ht="18.75">
      <c r="D633" s="75"/>
      <c r="Q633"/>
      <c r="R633" s="30"/>
      <c r="T633" s="75"/>
      <c r="Z633" s="264"/>
      <c r="AB633" s="75"/>
      <c r="AH633" s="125"/>
      <c r="AJ633" s="75"/>
      <c r="AP633" s="125"/>
      <c r="AR633" s="75"/>
      <c r="AX633" s="125"/>
      <c r="AZ633" s="75"/>
      <c r="BF633" s="125"/>
      <c r="BH633" s="75"/>
      <c r="BN633" s="125"/>
      <c r="BP633" s="75"/>
      <c r="BV633" s="125"/>
      <c r="BX633" s="75"/>
      <c r="CD633" s="125"/>
      <c r="CF633" s="75"/>
      <c r="CL633" s="125"/>
      <c r="CN633" s="75"/>
      <c r="CT633" s="125"/>
      <c r="CV633" s="75"/>
      <c r="DB633" s="125"/>
      <c r="DD633" s="75"/>
      <c r="DJ633" s="125"/>
      <c r="DL633" s="75"/>
      <c r="DR633" s="125"/>
      <c r="DT633" s="75"/>
      <c r="DZ633" s="125"/>
    </row>
    <row r="634" spans="1:156" ht="18.75">
      <c r="A634" s="273"/>
      <c r="B634" s="273"/>
      <c r="C634" s="273"/>
      <c r="D634" s="285"/>
      <c r="E634" s="273"/>
      <c r="F634" s="273"/>
      <c r="G634" s="273"/>
      <c r="H634" s="273"/>
      <c r="I634" s="273"/>
      <c r="J634" s="273"/>
      <c r="K634" s="273"/>
      <c r="L634" s="273"/>
      <c r="M634" s="273"/>
      <c r="N634" s="273"/>
      <c r="O634" s="273"/>
      <c r="P634" s="273"/>
      <c r="Q634" s="273"/>
      <c r="R634" s="286"/>
      <c r="S634" s="273"/>
      <c r="T634" s="285"/>
      <c r="U634" s="273"/>
      <c r="V634" s="273"/>
      <c r="W634" s="273"/>
      <c r="X634" s="273"/>
      <c r="Y634" s="273"/>
      <c r="Z634" s="264"/>
      <c r="AA634" s="273"/>
      <c r="AB634" s="285"/>
      <c r="AC634" s="273"/>
      <c r="AD634" s="273"/>
      <c r="AE634" s="273"/>
      <c r="AF634" s="273"/>
      <c r="AG634" s="273"/>
      <c r="AH634" s="125"/>
      <c r="AI634" s="273"/>
      <c r="AJ634" s="285"/>
      <c r="AK634" s="273"/>
      <c r="AL634" s="273"/>
      <c r="AM634" s="273"/>
      <c r="AN634" s="273"/>
      <c r="AO634" s="273"/>
      <c r="AP634" s="125"/>
      <c r="AQ634" s="273"/>
      <c r="AR634" s="285"/>
      <c r="AS634" s="273"/>
      <c r="AT634" s="273"/>
      <c r="AU634" s="273"/>
      <c r="AV634" s="273"/>
      <c r="AW634" s="273"/>
      <c r="AX634" s="125"/>
      <c r="AY634" s="273"/>
      <c r="AZ634" s="285"/>
      <c r="BA634" s="273"/>
      <c r="BB634" s="273"/>
      <c r="BC634" s="273"/>
      <c r="BD634" s="273"/>
      <c r="BE634" s="273"/>
      <c r="BF634" s="125"/>
      <c r="BG634" s="273"/>
      <c r="BH634" s="285"/>
      <c r="BI634" s="273"/>
      <c r="BJ634" s="273"/>
      <c r="BK634" s="273"/>
      <c r="BL634" s="273"/>
      <c r="BM634" s="273"/>
      <c r="BN634" s="125"/>
      <c r="BO634" s="273"/>
      <c r="BP634" s="285"/>
      <c r="BQ634" s="273"/>
      <c r="BR634" s="273"/>
      <c r="BS634" s="273"/>
      <c r="BT634" s="273"/>
      <c r="BU634" s="273"/>
      <c r="BV634" s="125"/>
      <c r="BW634" s="273"/>
      <c r="BX634" s="285"/>
      <c r="BY634" s="273"/>
      <c r="BZ634" s="273"/>
      <c r="CA634" s="273"/>
      <c r="CB634" s="273"/>
      <c r="CC634" s="273"/>
      <c r="CD634" s="125"/>
      <c r="CE634" s="273"/>
      <c r="CF634" s="285"/>
      <c r="CG634" s="273"/>
      <c r="CH634" s="273"/>
      <c r="CI634" s="273"/>
      <c r="CJ634" s="273"/>
      <c r="CK634" s="273"/>
      <c r="CL634" s="125"/>
      <c r="CM634" s="273"/>
      <c r="CN634" s="285"/>
      <c r="CO634" s="273"/>
      <c r="CP634" s="273"/>
      <c r="CQ634" s="273"/>
      <c r="CR634" s="273"/>
      <c r="CS634" s="273"/>
      <c r="CT634" s="125"/>
      <c r="CU634" s="273"/>
      <c r="CV634" s="285"/>
      <c r="CW634" s="273"/>
      <c r="CX634" s="273"/>
      <c r="CY634" s="273"/>
      <c r="CZ634" s="273"/>
      <c r="DA634" s="273"/>
      <c r="DB634" s="125"/>
      <c r="DC634" s="273"/>
      <c r="DD634" s="285"/>
      <c r="DE634" s="273"/>
      <c r="DF634" s="273"/>
      <c r="DG634" s="273"/>
      <c r="DH634" s="273"/>
      <c r="DI634" s="273"/>
      <c r="DJ634" s="125"/>
      <c r="DK634" s="273"/>
      <c r="DL634" s="285"/>
      <c r="DM634" s="273"/>
      <c r="DN634" s="273"/>
      <c r="DO634" s="273"/>
      <c r="DP634" s="273"/>
      <c r="DQ634" s="273"/>
      <c r="DR634" s="125"/>
      <c r="DS634" s="273"/>
      <c r="DT634" s="285"/>
      <c r="DU634" s="273"/>
      <c r="DV634" s="273"/>
      <c r="DW634" s="273"/>
      <c r="DX634" s="273"/>
      <c r="DY634" s="273"/>
      <c r="DZ634" s="125"/>
      <c r="EA634" s="273"/>
      <c r="EB634" s="273"/>
      <c r="EC634" s="273"/>
      <c r="ED634" s="273"/>
      <c r="EE634" s="273"/>
      <c r="EF634" s="273"/>
      <c r="EG634" s="273"/>
      <c r="EH634" s="273"/>
      <c r="EI634" s="273"/>
      <c r="EJ634" s="273"/>
      <c r="EK634" s="273"/>
      <c r="EL634" s="273"/>
      <c r="EM634" s="273"/>
      <c r="EN634" s="273"/>
      <c r="EO634" s="273"/>
      <c r="EP634" s="273"/>
      <c r="EQ634" s="273"/>
      <c r="ER634" s="273"/>
      <c r="ES634" s="273"/>
      <c r="ET634" s="273"/>
      <c r="EU634" s="273"/>
      <c r="EV634" s="273"/>
      <c r="EW634" s="273"/>
      <c r="EX634" s="273"/>
      <c r="EY634" s="273"/>
      <c r="EZ634" s="273"/>
    </row>
    <row r="635" spans="1:156" ht="18.75">
      <c r="D635" s="75"/>
      <c r="Q635"/>
      <c r="R635" s="30"/>
      <c r="T635" s="75"/>
      <c r="Z635" s="264"/>
      <c r="AB635" s="75"/>
      <c r="AH635" s="125"/>
      <c r="AJ635" s="75"/>
      <c r="AP635" s="125"/>
      <c r="AR635" s="75"/>
      <c r="AX635" s="125"/>
      <c r="AZ635" s="75"/>
      <c r="BF635" s="125"/>
      <c r="BH635" s="75"/>
      <c r="BN635" s="125"/>
      <c r="BP635" s="75"/>
      <c r="BV635" s="125"/>
      <c r="BX635" s="75"/>
      <c r="CD635" s="125"/>
      <c r="CF635" s="75"/>
      <c r="CL635" s="125"/>
      <c r="CN635" s="75"/>
      <c r="CT635" s="125"/>
      <c r="CV635" s="75"/>
      <c r="DB635" s="125"/>
      <c r="DD635" s="75"/>
      <c r="DJ635" s="125"/>
      <c r="DL635" s="75"/>
      <c r="DR635" s="125"/>
      <c r="DT635" s="75"/>
      <c r="DZ635" s="125"/>
    </row>
    <row r="636" spans="1:156" ht="18.75">
      <c r="A636" s="273"/>
      <c r="B636" s="273"/>
      <c r="C636" s="273"/>
      <c r="D636" s="285"/>
      <c r="E636" s="273"/>
      <c r="F636" s="273"/>
      <c r="G636" s="273"/>
      <c r="H636" s="273"/>
      <c r="I636" s="273"/>
      <c r="J636" s="273"/>
      <c r="K636" s="273"/>
      <c r="L636" s="273"/>
      <c r="M636" s="273"/>
      <c r="N636" s="273"/>
      <c r="O636" s="273"/>
      <c r="P636" s="273"/>
      <c r="Q636" s="273"/>
      <c r="R636" s="286"/>
      <c r="S636" s="273"/>
      <c r="T636" s="285"/>
      <c r="U636" s="273"/>
      <c r="V636" s="273"/>
      <c r="W636" s="273"/>
      <c r="X636" s="273"/>
      <c r="Y636" s="273"/>
      <c r="Z636" s="264"/>
      <c r="AA636" s="273"/>
      <c r="AB636" s="285"/>
      <c r="AC636" s="273"/>
      <c r="AD636" s="273"/>
      <c r="AE636" s="273"/>
      <c r="AF636" s="273"/>
      <c r="AG636" s="273"/>
      <c r="AH636" s="125"/>
      <c r="AI636" s="273"/>
      <c r="AJ636" s="285"/>
      <c r="AK636" s="273"/>
      <c r="AL636" s="273"/>
      <c r="AM636" s="273"/>
      <c r="AN636" s="273"/>
      <c r="AO636" s="273"/>
      <c r="AP636" s="125"/>
      <c r="AQ636" s="273"/>
      <c r="AR636" s="285"/>
      <c r="AS636" s="273"/>
      <c r="AT636" s="273"/>
      <c r="AU636" s="273"/>
      <c r="AV636" s="273"/>
      <c r="AW636" s="273"/>
      <c r="AX636" s="125"/>
      <c r="AY636" s="273"/>
      <c r="AZ636" s="285"/>
      <c r="BA636" s="273"/>
      <c r="BB636" s="273"/>
      <c r="BC636" s="273"/>
      <c r="BD636" s="273"/>
      <c r="BE636" s="273"/>
      <c r="BF636" s="125"/>
      <c r="BG636" s="273"/>
      <c r="BH636" s="285"/>
      <c r="BI636" s="273"/>
      <c r="BJ636" s="273"/>
      <c r="BK636" s="273"/>
      <c r="BL636" s="273"/>
      <c r="BM636" s="273"/>
      <c r="BN636" s="125"/>
      <c r="BO636" s="273"/>
      <c r="BP636" s="285"/>
      <c r="BQ636" s="273"/>
      <c r="BR636" s="273"/>
      <c r="BS636" s="273"/>
      <c r="BT636" s="273"/>
      <c r="BU636" s="273"/>
      <c r="BV636" s="125"/>
      <c r="BW636" s="273"/>
      <c r="BX636" s="285"/>
      <c r="BY636" s="273"/>
      <c r="BZ636" s="273"/>
      <c r="CA636" s="273"/>
      <c r="CB636" s="273"/>
      <c r="CC636" s="273"/>
      <c r="CD636" s="125"/>
      <c r="CE636" s="273"/>
      <c r="CF636" s="285"/>
      <c r="CG636" s="273"/>
      <c r="CH636" s="273"/>
      <c r="CI636" s="273"/>
      <c r="CJ636" s="273"/>
      <c r="CK636" s="273"/>
      <c r="CL636" s="125"/>
      <c r="CM636" s="273"/>
      <c r="CN636" s="285"/>
      <c r="CO636" s="273"/>
      <c r="CP636" s="273"/>
      <c r="CQ636" s="273"/>
      <c r="CR636" s="273"/>
      <c r="CS636" s="273"/>
      <c r="CT636" s="125"/>
      <c r="CU636" s="273"/>
      <c r="CV636" s="285"/>
      <c r="CW636" s="273"/>
      <c r="CX636" s="273"/>
      <c r="CY636" s="273"/>
      <c r="CZ636" s="273"/>
      <c r="DA636" s="273"/>
      <c r="DB636" s="125"/>
      <c r="DC636" s="273"/>
      <c r="DD636" s="285"/>
      <c r="DE636" s="273"/>
      <c r="DF636" s="273"/>
      <c r="DG636" s="273"/>
      <c r="DH636" s="273"/>
      <c r="DI636" s="273"/>
      <c r="DJ636" s="125"/>
      <c r="DK636" s="273"/>
      <c r="DL636" s="285"/>
      <c r="DM636" s="273"/>
      <c r="DN636" s="273"/>
      <c r="DO636" s="273"/>
      <c r="DP636" s="273"/>
      <c r="DQ636" s="273"/>
      <c r="DR636" s="125"/>
      <c r="DS636" s="273"/>
      <c r="DT636" s="285"/>
      <c r="DU636" s="273"/>
      <c r="DV636" s="273"/>
      <c r="DW636" s="273"/>
      <c r="DX636" s="273"/>
      <c r="DY636" s="273"/>
      <c r="DZ636" s="125"/>
      <c r="EA636" s="273"/>
      <c r="EB636" s="273"/>
      <c r="EC636" s="273"/>
      <c r="ED636" s="273"/>
      <c r="EE636" s="273"/>
      <c r="EF636" s="273"/>
      <c r="EG636" s="273"/>
      <c r="EH636" s="273"/>
      <c r="EI636" s="273"/>
      <c r="EJ636" s="273"/>
      <c r="EK636" s="273"/>
      <c r="EL636" s="273"/>
      <c r="EM636" s="273"/>
      <c r="EN636" s="273"/>
      <c r="EO636" s="273"/>
      <c r="EP636" s="273"/>
      <c r="EQ636" s="273"/>
      <c r="ER636" s="273"/>
      <c r="ES636" s="273"/>
      <c r="ET636" s="273"/>
      <c r="EU636" s="273"/>
      <c r="EV636" s="273"/>
      <c r="EW636" s="273"/>
      <c r="EX636" s="273"/>
      <c r="EY636" s="273"/>
      <c r="EZ636" s="273"/>
    </row>
    <row r="637" spans="1:156" ht="18.75">
      <c r="D637" s="75"/>
      <c r="Q637"/>
      <c r="R637" s="30"/>
      <c r="T637" s="75"/>
      <c r="Z637" s="264"/>
      <c r="AB637" s="75"/>
      <c r="AH637" s="125"/>
      <c r="AJ637" s="75"/>
      <c r="AP637" s="125"/>
      <c r="AR637" s="75"/>
      <c r="AX637" s="125"/>
      <c r="AZ637" s="75"/>
      <c r="BF637" s="125"/>
      <c r="BH637" s="75"/>
      <c r="BN637" s="125"/>
      <c r="BP637" s="75"/>
      <c r="BV637" s="125"/>
      <c r="BX637" s="75"/>
      <c r="CD637" s="125"/>
      <c r="CF637" s="75"/>
      <c r="CL637" s="125"/>
      <c r="CN637" s="75"/>
      <c r="CT637" s="125"/>
      <c r="CV637" s="75"/>
      <c r="DB637" s="125"/>
      <c r="DD637" s="75"/>
      <c r="DJ637" s="125"/>
      <c r="DL637" s="75"/>
      <c r="DR637" s="125"/>
      <c r="DT637" s="75"/>
      <c r="DZ637" s="125"/>
    </row>
    <row r="638" spans="1:156" ht="18.75">
      <c r="A638" s="273"/>
      <c r="B638" s="273"/>
      <c r="C638" s="273"/>
      <c r="D638" s="285"/>
      <c r="E638" s="273"/>
      <c r="F638" s="273"/>
      <c r="G638" s="273"/>
      <c r="H638" s="273"/>
      <c r="I638" s="273"/>
      <c r="J638" s="273"/>
      <c r="K638" s="273"/>
      <c r="L638" s="273"/>
      <c r="M638" s="273"/>
      <c r="N638" s="273"/>
      <c r="O638" s="273"/>
      <c r="P638" s="273"/>
      <c r="Q638" s="273"/>
      <c r="R638" s="286"/>
      <c r="S638" s="273"/>
      <c r="T638" s="285"/>
      <c r="U638" s="273"/>
      <c r="V638" s="273"/>
      <c r="W638" s="273"/>
      <c r="X638" s="273"/>
      <c r="Y638" s="273"/>
      <c r="Z638" s="264"/>
      <c r="AA638" s="273"/>
      <c r="AB638" s="285"/>
      <c r="AC638" s="273"/>
      <c r="AD638" s="273"/>
      <c r="AE638" s="273"/>
      <c r="AF638" s="273"/>
      <c r="AG638" s="273"/>
      <c r="AH638" s="125"/>
      <c r="AI638" s="273"/>
      <c r="AJ638" s="285"/>
      <c r="AK638" s="273"/>
      <c r="AL638" s="273"/>
      <c r="AM638" s="273"/>
      <c r="AN638" s="273"/>
      <c r="AO638" s="273"/>
      <c r="AP638" s="125"/>
      <c r="AQ638" s="273"/>
      <c r="AR638" s="285"/>
      <c r="AS638" s="273"/>
      <c r="AT638" s="273"/>
      <c r="AU638" s="273"/>
      <c r="AV638" s="273"/>
      <c r="AW638" s="273"/>
      <c r="AX638" s="125"/>
      <c r="AY638" s="273"/>
      <c r="AZ638" s="285"/>
      <c r="BA638" s="273"/>
      <c r="BB638" s="273"/>
      <c r="BC638" s="273"/>
      <c r="BD638" s="273"/>
      <c r="BE638" s="273"/>
      <c r="BF638" s="125"/>
      <c r="BG638" s="273"/>
      <c r="BH638" s="285"/>
      <c r="BI638" s="273"/>
      <c r="BJ638" s="273"/>
      <c r="BK638" s="273"/>
      <c r="BL638" s="273"/>
      <c r="BM638" s="273"/>
      <c r="BN638" s="125"/>
      <c r="BO638" s="273"/>
      <c r="BP638" s="285"/>
      <c r="BQ638" s="273"/>
      <c r="BR638" s="273"/>
      <c r="BS638" s="273"/>
      <c r="BT638" s="273"/>
      <c r="BU638" s="273"/>
      <c r="BV638" s="125"/>
      <c r="BW638" s="273"/>
      <c r="BX638" s="285"/>
      <c r="BY638" s="273"/>
      <c r="BZ638" s="273"/>
      <c r="CA638" s="273"/>
      <c r="CB638" s="273"/>
      <c r="CC638" s="273"/>
      <c r="CD638" s="125"/>
      <c r="CE638" s="273"/>
      <c r="CF638" s="285"/>
      <c r="CG638" s="273"/>
      <c r="CH638" s="273"/>
      <c r="CI638" s="273"/>
      <c r="CJ638" s="273"/>
      <c r="CK638" s="273"/>
      <c r="CL638" s="125"/>
      <c r="CM638" s="273"/>
      <c r="CN638" s="285"/>
      <c r="CO638" s="273"/>
      <c r="CP638" s="273"/>
      <c r="CQ638" s="273"/>
      <c r="CR638" s="273"/>
      <c r="CS638" s="273"/>
      <c r="CT638" s="125"/>
      <c r="CU638" s="273"/>
      <c r="CV638" s="285"/>
      <c r="CW638" s="273"/>
      <c r="CX638" s="273"/>
      <c r="CY638" s="273"/>
      <c r="CZ638" s="273"/>
      <c r="DA638" s="273"/>
      <c r="DB638" s="125"/>
      <c r="DC638" s="273"/>
      <c r="DD638" s="285"/>
      <c r="DE638" s="273"/>
      <c r="DF638" s="273"/>
      <c r="DG638" s="273"/>
      <c r="DH638" s="273"/>
      <c r="DI638" s="273"/>
      <c r="DJ638" s="125"/>
      <c r="DK638" s="273"/>
      <c r="DL638" s="285"/>
      <c r="DM638" s="273"/>
      <c r="DN638" s="273"/>
      <c r="DO638" s="273"/>
      <c r="DP638" s="273"/>
      <c r="DQ638" s="273"/>
      <c r="DR638" s="125"/>
      <c r="DS638" s="273"/>
      <c r="DT638" s="285"/>
      <c r="DU638" s="273"/>
      <c r="DV638" s="273"/>
      <c r="DW638" s="273"/>
      <c r="DX638" s="273"/>
      <c r="DY638" s="273"/>
      <c r="DZ638" s="125"/>
      <c r="EA638" s="273"/>
      <c r="EB638" s="273"/>
      <c r="EC638" s="273"/>
      <c r="ED638" s="273"/>
      <c r="EE638" s="273"/>
      <c r="EF638" s="273"/>
      <c r="EG638" s="273"/>
      <c r="EH638" s="273"/>
      <c r="EI638" s="273"/>
      <c r="EJ638" s="273"/>
      <c r="EK638" s="273"/>
      <c r="EL638" s="273"/>
      <c r="EM638" s="273"/>
      <c r="EN638" s="273"/>
      <c r="EO638" s="273"/>
      <c r="EP638" s="273"/>
      <c r="EQ638" s="273"/>
      <c r="ER638" s="273"/>
      <c r="ES638" s="273"/>
      <c r="ET638" s="273"/>
      <c r="EU638" s="273"/>
      <c r="EV638" s="273"/>
      <c r="EW638" s="273"/>
      <c r="EX638" s="273"/>
      <c r="EY638" s="273"/>
      <c r="EZ638" s="273"/>
    </row>
    <row r="639" spans="1:156" ht="18.75">
      <c r="D639" s="75"/>
      <c r="Q639"/>
      <c r="R639" s="30"/>
      <c r="T639" s="75"/>
      <c r="Z639" s="264"/>
      <c r="AB639" s="75"/>
      <c r="AH639" s="125"/>
      <c r="AJ639" s="75"/>
      <c r="AP639" s="125"/>
      <c r="AR639" s="75"/>
      <c r="AX639" s="125"/>
      <c r="AZ639" s="75"/>
      <c r="BF639" s="125"/>
      <c r="BH639" s="75"/>
      <c r="BN639" s="125"/>
      <c r="BP639" s="75"/>
      <c r="BV639" s="125"/>
      <c r="BX639" s="75"/>
      <c r="CD639" s="125"/>
      <c r="CF639" s="75"/>
      <c r="CL639" s="125"/>
      <c r="CN639" s="75"/>
      <c r="CT639" s="125"/>
      <c r="CV639" s="75"/>
      <c r="DB639" s="125"/>
      <c r="DD639" s="75"/>
      <c r="DJ639" s="125"/>
      <c r="DL639" s="75"/>
      <c r="DR639" s="125"/>
      <c r="DT639" s="75"/>
      <c r="DZ639" s="125"/>
    </row>
    <row r="640" spans="1:156" ht="18.75">
      <c r="A640" s="273"/>
      <c r="B640" s="273"/>
      <c r="C640" s="273"/>
      <c r="D640" s="285"/>
      <c r="E640" s="273"/>
      <c r="F640" s="273"/>
      <c r="G640" s="273"/>
      <c r="H640" s="273"/>
      <c r="I640" s="273"/>
      <c r="J640" s="273"/>
      <c r="K640" s="273"/>
      <c r="L640" s="273"/>
      <c r="M640" s="273"/>
      <c r="N640" s="273"/>
      <c r="O640" s="273"/>
      <c r="P640" s="273"/>
      <c r="Q640" s="273"/>
      <c r="R640" s="286"/>
      <c r="S640" s="273"/>
      <c r="T640" s="285"/>
      <c r="U640" s="273"/>
      <c r="V640" s="273"/>
      <c r="W640" s="273"/>
      <c r="X640" s="273"/>
      <c r="Y640" s="273"/>
      <c r="Z640" s="264"/>
      <c r="AA640" s="273"/>
      <c r="AB640" s="285"/>
      <c r="AC640" s="273"/>
      <c r="AD640" s="273"/>
      <c r="AE640" s="273"/>
      <c r="AF640" s="273"/>
      <c r="AG640" s="273"/>
      <c r="AH640" s="125"/>
      <c r="AI640" s="273"/>
      <c r="AJ640" s="285"/>
      <c r="AK640" s="273"/>
      <c r="AL640" s="273"/>
      <c r="AM640" s="273"/>
      <c r="AN640" s="273"/>
      <c r="AO640" s="273"/>
      <c r="AP640" s="125"/>
      <c r="AQ640" s="273"/>
      <c r="AR640" s="285"/>
      <c r="AS640" s="273"/>
      <c r="AT640" s="273"/>
      <c r="AU640" s="273"/>
      <c r="AV640" s="273"/>
      <c r="AW640" s="273"/>
      <c r="AX640" s="125"/>
      <c r="AY640" s="273"/>
      <c r="AZ640" s="285"/>
      <c r="BA640" s="273"/>
      <c r="BB640" s="273"/>
      <c r="BC640" s="273"/>
      <c r="BD640" s="273"/>
      <c r="BE640" s="273"/>
      <c r="BF640" s="125"/>
      <c r="BG640" s="273"/>
      <c r="BH640" s="285"/>
      <c r="BI640" s="273"/>
      <c r="BJ640" s="273"/>
      <c r="BK640" s="273"/>
      <c r="BL640" s="273"/>
      <c r="BM640" s="273"/>
      <c r="BN640" s="125"/>
      <c r="BO640" s="273"/>
      <c r="BP640" s="285"/>
      <c r="BQ640" s="273"/>
      <c r="BR640" s="273"/>
      <c r="BS640" s="273"/>
      <c r="BT640" s="273"/>
      <c r="BU640" s="273"/>
      <c r="BV640" s="125"/>
      <c r="BW640" s="273"/>
      <c r="BX640" s="285"/>
      <c r="BY640" s="273"/>
      <c r="BZ640" s="273"/>
      <c r="CA640" s="273"/>
      <c r="CB640" s="273"/>
      <c r="CC640" s="273"/>
      <c r="CD640" s="125"/>
      <c r="CE640" s="273"/>
      <c r="CF640" s="285"/>
      <c r="CG640" s="273"/>
      <c r="CH640" s="273"/>
      <c r="CI640" s="273"/>
      <c r="CJ640" s="273"/>
      <c r="CK640" s="273"/>
      <c r="CL640" s="125"/>
      <c r="CM640" s="273"/>
      <c r="CN640" s="285"/>
      <c r="CO640" s="273"/>
      <c r="CP640" s="273"/>
      <c r="CQ640" s="273"/>
      <c r="CR640" s="273"/>
      <c r="CS640" s="273"/>
      <c r="CT640" s="125"/>
      <c r="CU640" s="273"/>
      <c r="CV640" s="285"/>
      <c r="CW640" s="273"/>
      <c r="CX640" s="273"/>
      <c r="CY640" s="273"/>
      <c r="CZ640" s="273"/>
      <c r="DA640" s="273"/>
      <c r="DB640" s="125"/>
      <c r="DC640" s="273"/>
      <c r="DD640" s="285"/>
      <c r="DE640" s="273"/>
      <c r="DF640" s="273"/>
      <c r="DG640" s="273"/>
      <c r="DH640" s="273"/>
      <c r="DI640" s="273"/>
      <c r="DJ640" s="125"/>
      <c r="DK640" s="273"/>
      <c r="DL640" s="285"/>
      <c r="DM640" s="273"/>
      <c r="DN640" s="273"/>
      <c r="DO640" s="273"/>
      <c r="DP640" s="273"/>
      <c r="DQ640" s="273"/>
      <c r="DR640" s="125"/>
      <c r="DS640" s="273"/>
      <c r="DT640" s="285"/>
      <c r="DU640" s="273"/>
      <c r="DV640" s="273"/>
      <c r="DW640" s="273"/>
      <c r="DX640" s="273"/>
      <c r="DY640" s="273"/>
      <c r="DZ640" s="125"/>
      <c r="EA640" s="273"/>
      <c r="EB640" s="273"/>
      <c r="EC640" s="273"/>
      <c r="ED640" s="273"/>
      <c r="EE640" s="273"/>
      <c r="EF640" s="273"/>
      <c r="EG640" s="273"/>
      <c r="EH640" s="273"/>
      <c r="EI640" s="273"/>
      <c r="EJ640" s="273"/>
      <c r="EK640" s="273"/>
      <c r="EL640" s="273"/>
      <c r="EM640" s="273"/>
      <c r="EN640" s="273"/>
      <c r="EO640" s="273"/>
      <c r="EP640" s="273"/>
      <c r="EQ640" s="273"/>
      <c r="ER640" s="273"/>
      <c r="ES640" s="273"/>
      <c r="ET640" s="273"/>
      <c r="EU640" s="273"/>
      <c r="EV640" s="273"/>
      <c r="EW640" s="273"/>
      <c r="EX640" s="273"/>
      <c r="EY640" s="273"/>
      <c r="EZ640" s="273"/>
    </row>
    <row r="641" spans="1:156" ht="18.75">
      <c r="D641" s="75"/>
      <c r="Q641"/>
      <c r="R641" s="30"/>
      <c r="T641" s="75"/>
      <c r="Z641" s="264"/>
      <c r="AB641" s="75"/>
      <c r="AH641" s="125"/>
      <c r="AJ641" s="75"/>
      <c r="AP641" s="125"/>
      <c r="AR641" s="75"/>
      <c r="AX641" s="125"/>
      <c r="AZ641" s="75"/>
      <c r="BF641" s="125"/>
      <c r="BH641" s="75"/>
      <c r="BN641" s="125"/>
      <c r="BP641" s="75"/>
      <c r="BV641" s="125"/>
      <c r="BX641" s="75"/>
      <c r="CD641" s="125"/>
      <c r="CF641" s="75"/>
      <c r="CL641" s="125"/>
      <c r="CN641" s="75"/>
      <c r="CT641" s="125"/>
      <c r="CV641" s="75"/>
      <c r="DB641" s="125"/>
      <c r="DD641" s="75"/>
      <c r="DJ641" s="125"/>
      <c r="DL641" s="75"/>
      <c r="DR641" s="125"/>
      <c r="DT641" s="75"/>
      <c r="DZ641" s="125"/>
    </row>
    <row r="642" spans="1:156" ht="18.75">
      <c r="A642" s="273"/>
      <c r="B642" s="273"/>
      <c r="C642" s="273"/>
      <c r="D642" s="285"/>
      <c r="E642" s="273"/>
      <c r="F642" s="273"/>
      <c r="G642" s="273"/>
      <c r="H642" s="273"/>
      <c r="I642" s="273"/>
      <c r="J642" s="273"/>
      <c r="K642" s="273"/>
      <c r="L642" s="273"/>
      <c r="M642" s="273"/>
      <c r="N642" s="273"/>
      <c r="O642" s="273"/>
      <c r="P642" s="273"/>
      <c r="Q642" s="273"/>
      <c r="R642" s="286"/>
      <c r="S642" s="273"/>
      <c r="T642" s="285"/>
      <c r="U642" s="273"/>
      <c r="V642" s="273"/>
      <c r="W642" s="273"/>
      <c r="X642" s="273"/>
      <c r="Y642" s="273"/>
      <c r="Z642" s="264"/>
      <c r="AA642" s="273"/>
      <c r="AB642" s="285"/>
      <c r="AC642" s="273"/>
      <c r="AD642" s="273"/>
      <c r="AE642" s="273"/>
      <c r="AF642" s="273"/>
      <c r="AG642" s="273"/>
      <c r="AH642" s="125"/>
      <c r="AI642" s="273"/>
      <c r="AJ642" s="285"/>
      <c r="AK642" s="273"/>
      <c r="AL642" s="273"/>
      <c r="AM642" s="273"/>
      <c r="AN642" s="273"/>
      <c r="AO642" s="273"/>
      <c r="AP642" s="125"/>
      <c r="AQ642" s="273"/>
      <c r="AR642" s="285"/>
      <c r="AS642" s="273"/>
      <c r="AT642" s="273"/>
      <c r="AU642" s="273"/>
      <c r="AV642" s="273"/>
      <c r="AW642" s="273"/>
      <c r="AX642" s="125"/>
      <c r="AY642" s="273"/>
      <c r="AZ642" s="285"/>
      <c r="BA642" s="273"/>
      <c r="BB642" s="273"/>
      <c r="BC642" s="273"/>
      <c r="BD642" s="273"/>
      <c r="BE642" s="273"/>
      <c r="BF642" s="125"/>
      <c r="BG642" s="273"/>
      <c r="BH642" s="285"/>
      <c r="BI642" s="273"/>
      <c r="BJ642" s="273"/>
      <c r="BK642" s="273"/>
      <c r="BL642" s="273"/>
      <c r="BM642" s="273"/>
      <c r="BN642" s="125"/>
      <c r="BO642" s="273"/>
      <c r="BP642" s="285"/>
      <c r="BQ642" s="273"/>
      <c r="BR642" s="273"/>
      <c r="BS642" s="273"/>
      <c r="BT642" s="273"/>
      <c r="BU642" s="273"/>
      <c r="BV642" s="125"/>
      <c r="BW642" s="273"/>
      <c r="BX642" s="285"/>
      <c r="BY642" s="273"/>
      <c r="BZ642" s="273"/>
      <c r="CA642" s="273"/>
      <c r="CB642" s="273"/>
      <c r="CC642" s="273"/>
      <c r="CD642" s="125"/>
      <c r="CE642" s="273"/>
      <c r="CF642" s="285"/>
      <c r="CG642" s="273"/>
      <c r="CH642" s="273"/>
      <c r="CI642" s="273"/>
      <c r="CJ642" s="273"/>
      <c r="CK642" s="273"/>
      <c r="CL642" s="125"/>
      <c r="CM642" s="273"/>
      <c r="CN642" s="285"/>
      <c r="CO642" s="273"/>
      <c r="CP642" s="273"/>
      <c r="CQ642" s="273"/>
      <c r="CR642" s="273"/>
      <c r="CS642" s="273"/>
      <c r="CT642" s="125"/>
      <c r="CU642" s="273"/>
      <c r="CV642" s="285"/>
      <c r="CW642" s="273"/>
      <c r="CX642" s="273"/>
      <c r="CY642" s="273"/>
      <c r="CZ642" s="273"/>
      <c r="DA642" s="273"/>
      <c r="DB642" s="125"/>
      <c r="DC642" s="273"/>
      <c r="DD642" s="285"/>
      <c r="DE642" s="273"/>
      <c r="DF642" s="273"/>
      <c r="DG642" s="273"/>
      <c r="DH642" s="273"/>
      <c r="DI642" s="273"/>
      <c r="DJ642" s="125"/>
      <c r="DK642" s="273"/>
      <c r="DL642" s="285"/>
      <c r="DM642" s="273"/>
      <c r="DN642" s="273"/>
      <c r="DO642" s="273"/>
      <c r="DP642" s="273"/>
      <c r="DQ642" s="273"/>
      <c r="DR642" s="125"/>
      <c r="DS642" s="273"/>
      <c r="DT642" s="285"/>
      <c r="DU642" s="273"/>
      <c r="DV642" s="273"/>
      <c r="DW642" s="273"/>
      <c r="DX642" s="273"/>
      <c r="DY642" s="273"/>
      <c r="DZ642" s="125"/>
      <c r="EA642" s="273"/>
      <c r="EB642" s="273"/>
      <c r="EC642" s="273"/>
      <c r="ED642" s="273"/>
      <c r="EE642" s="273"/>
      <c r="EF642" s="273"/>
      <c r="EG642" s="273"/>
      <c r="EH642" s="273"/>
      <c r="EI642" s="273"/>
      <c r="EJ642" s="273"/>
      <c r="EK642" s="273"/>
      <c r="EL642" s="273"/>
      <c r="EM642" s="273"/>
      <c r="EN642" s="273"/>
      <c r="EO642" s="273"/>
      <c r="EP642" s="273"/>
      <c r="EQ642" s="273"/>
      <c r="ER642" s="273"/>
      <c r="ES642" s="273"/>
      <c r="ET642" s="273"/>
      <c r="EU642" s="273"/>
      <c r="EV642" s="273"/>
      <c r="EW642" s="273"/>
      <c r="EX642" s="273"/>
      <c r="EY642" s="273"/>
      <c r="EZ642" s="273"/>
    </row>
    <row r="643" spans="1:156" ht="18.75">
      <c r="D643" s="75"/>
      <c r="Q643"/>
      <c r="R643" s="30"/>
      <c r="T643" s="75"/>
      <c r="Z643" s="264"/>
      <c r="AB643" s="75"/>
      <c r="AH643" s="125"/>
      <c r="AJ643" s="75"/>
      <c r="AP643" s="125"/>
      <c r="AR643" s="75"/>
      <c r="AX643" s="125"/>
      <c r="AZ643" s="75"/>
      <c r="BF643" s="125"/>
      <c r="BH643" s="75"/>
      <c r="BN643" s="125"/>
      <c r="BP643" s="75"/>
      <c r="BV643" s="125"/>
      <c r="BX643" s="75"/>
      <c r="CD643" s="125"/>
      <c r="CF643" s="75"/>
      <c r="CL643" s="125"/>
      <c r="CN643" s="75"/>
      <c r="CT643" s="125"/>
      <c r="CV643" s="75"/>
      <c r="DB643" s="125"/>
      <c r="DD643" s="75"/>
      <c r="DJ643" s="125"/>
      <c r="DL643" s="75"/>
      <c r="DR643" s="125"/>
      <c r="DT643" s="75"/>
      <c r="DZ643" s="125"/>
    </row>
    <row r="644" spans="1:156" ht="18.75">
      <c r="A644" s="273"/>
      <c r="B644" s="273"/>
      <c r="C644" s="273"/>
      <c r="D644" s="285"/>
      <c r="E644" s="273"/>
      <c r="F644" s="273"/>
      <c r="G644" s="273"/>
      <c r="H644" s="273"/>
      <c r="I644" s="273"/>
      <c r="J644" s="273"/>
      <c r="K644" s="273"/>
      <c r="L644" s="273"/>
      <c r="M644" s="273"/>
      <c r="N644" s="273"/>
      <c r="O644" s="273"/>
      <c r="P644" s="273"/>
      <c r="Q644" s="273"/>
      <c r="R644" s="286"/>
      <c r="S644" s="273"/>
      <c r="T644" s="285"/>
      <c r="U644" s="273"/>
      <c r="V644" s="273"/>
      <c r="W644" s="273"/>
      <c r="X644" s="273"/>
      <c r="Y644" s="273"/>
      <c r="Z644" s="264"/>
      <c r="AA644" s="273"/>
      <c r="AB644" s="285"/>
      <c r="AC644" s="273"/>
      <c r="AD644" s="273"/>
      <c r="AE644" s="273"/>
      <c r="AF644" s="273"/>
      <c r="AG644" s="273"/>
      <c r="AH644" s="125"/>
      <c r="AI644" s="273"/>
      <c r="AJ644" s="285"/>
      <c r="AK644" s="273"/>
      <c r="AL644" s="273"/>
      <c r="AM644" s="273"/>
      <c r="AN644" s="273"/>
      <c r="AO644" s="273"/>
      <c r="AP644" s="125"/>
      <c r="AQ644" s="273"/>
      <c r="AR644" s="285"/>
      <c r="AS644" s="273"/>
      <c r="AT644" s="273"/>
      <c r="AU644" s="273"/>
      <c r="AV644" s="273"/>
      <c r="AW644" s="273"/>
      <c r="AX644" s="125"/>
      <c r="AY644" s="273"/>
      <c r="AZ644" s="285"/>
      <c r="BA644" s="273"/>
      <c r="BB644" s="273"/>
      <c r="BC644" s="273"/>
      <c r="BD644" s="273"/>
      <c r="BE644" s="273"/>
      <c r="BF644" s="125"/>
      <c r="BG644" s="273"/>
      <c r="BH644" s="285"/>
      <c r="BI644" s="273"/>
      <c r="BJ644" s="273"/>
      <c r="BK644" s="273"/>
      <c r="BL644" s="273"/>
      <c r="BM644" s="273"/>
      <c r="BN644" s="125"/>
      <c r="BO644" s="273"/>
      <c r="BP644" s="285"/>
      <c r="BQ644" s="273"/>
      <c r="BR644" s="273"/>
      <c r="BS644" s="273"/>
      <c r="BT644" s="273"/>
      <c r="BU644" s="273"/>
      <c r="BV644" s="125"/>
      <c r="BW644" s="273"/>
      <c r="BX644" s="285"/>
      <c r="BY644" s="273"/>
      <c r="BZ644" s="273"/>
      <c r="CA644" s="273"/>
      <c r="CB644" s="273"/>
      <c r="CC644" s="273"/>
      <c r="CD644" s="125"/>
      <c r="CE644" s="273"/>
      <c r="CF644" s="285"/>
      <c r="CG644" s="273"/>
      <c r="CH644" s="273"/>
      <c r="CI644" s="273"/>
      <c r="CJ644" s="273"/>
      <c r="CK644" s="273"/>
      <c r="CL644" s="125"/>
      <c r="CM644" s="273"/>
      <c r="CN644" s="285"/>
      <c r="CO644" s="273"/>
      <c r="CP644" s="273"/>
      <c r="CQ644" s="273"/>
      <c r="CR644" s="273"/>
      <c r="CS644" s="273"/>
      <c r="CT644" s="125"/>
      <c r="CU644" s="273"/>
      <c r="CV644" s="285"/>
      <c r="CW644" s="273"/>
      <c r="CX644" s="273"/>
      <c r="CY644" s="273"/>
      <c r="CZ644" s="273"/>
      <c r="DA644" s="273"/>
      <c r="DB644" s="125"/>
      <c r="DC644" s="273"/>
      <c r="DD644" s="285"/>
      <c r="DE644" s="273"/>
      <c r="DF644" s="273"/>
      <c r="DG644" s="273"/>
      <c r="DH644" s="273"/>
      <c r="DI644" s="273"/>
      <c r="DJ644" s="125"/>
      <c r="DK644" s="273"/>
      <c r="DL644" s="285"/>
      <c r="DM644" s="273"/>
      <c r="DN644" s="273"/>
      <c r="DO644" s="273"/>
      <c r="DP644" s="273"/>
      <c r="DQ644" s="273"/>
      <c r="DR644" s="125"/>
      <c r="DS644" s="273"/>
      <c r="DT644" s="285"/>
      <c r="DU644" s="273"/>
      <c r="DV644" s="273"/>
      <c r="DW644" s="273"/>
      <c r="DX644" s="273"/>
      <c r="DY644" s="273"/>
      <c r="DZ644" s="125"/>
      <c r="EA644" s="273"/>
      <c r="EB644" s="273"/>
      <c r="EC644" s="273"/>
      <c r="ED644" s="273"/>
      <c r="EE644" s="273"/>
      <c r="EF644" s="273"/>
      <c r="EG644" s="273"/>
      <c r="EH644" s="273"/>
      <c r="EI644" s="273"/>
      <c r="EJ644" s="273"/>
      <c r="EK644" s="273"/>
      <c r="EL644" s="273"/>
      <c r="EM644" s="273"/>
      <c r="EN644" s="273"/>
      <c r="EO644" s="273"/>
      <c r="EP644" s="273"/>
      <c r="EQ644" s="273"/>
      <c r="ER644" s="273"/>
      <c r="ES644" s="273"/>
      <c r="ET644" s="273"/>
      <c r="EU644" s="273"/>
      <c r="EV644" s="273"/>
      <c r="EW644" s="273"/>
      <c r="EX644" s="273"/>
      <c r="EY644" s="273"/>
      <c r="EZ644" s="273"/>
    </row>
    <row r="645" spans="1:156" ht="18.75">
      <c r="D645" s="75"/>
      <c r="Q645"/>
      <c r="R645" s="30"/>
      <c r="T645" s="75"/>
      <c r="Z645" s="264"/>
      <c r="AB645" s="75"/>
      <c r="AH645" s="125"/>
      <c r="AJ645" s="75"/>
      <c r="AP645" s="125"/>
      <c r="AR645" s="75"/>
      <c r="AX645" s="125"/>
      <c r="AZ645" s="75"/>
      <c r="BF645" s="125"/>
      <c r="BH645" s="75"/>
      <c r="BN645" s="125"/>
      <c r="BP645" s="75"/>
      <c r="BV645" s="125"/>
      <c r="BX645" s="75"/>
      <c r="CD645" s="125"/>
      <c r="CF645" s="75"/>
      <c r="CL645" s="125"/>
      <c r="CN645" s="75"/>
      <c r="CT645" s="125"/>
      <c r="CV645" s="75"/>
      <c r="DB645" s="125"/>
      <c r="DD645" s="75"/>
      <c r="DJ645" s="125"/>
      <c r="DL645" s="75"/>
      <c r="DR645" s="125"/>
      <c r="DT645" s="75"/>
      <c r="DZ645" s="125"/>
    </row>
    <row r="646" spans="1:156" ht="18.75">
      <c r="A646" s="273"/>
      <c r="B646" s="273"/>
      <c r="C646" s="273"/>
      <c r="D646" s="285"/>
      <c r="E646" s="273"/>
      <c r="F646" s="273"/>
      <c r="G646" s="273"/>
      <c r="H646" s="273"/>
      <c r="I646" s="273"/>
      <c r="J646" s="273"/>
      <c r="K646" s="273"/>
      <c r="L646" s="273"/>
      <c r="M646" s="273"/>
      <c r="N646" s="273"/>
      <c r="O646" s="273"/>
      <c r="P646" s="273"/>
      <c r="Q646" s="273"/>
      <c r="R646" s="286"/>
      <c r="S646" s="273"/>
      <c r="T646" s="285"/>
      <c r="U646" s="273"/>
      <c r="V646" s="273"/>
      <c r="W646" s="273"/>
      <c r="X646" s="273"/>
      <c r="Y646" s="273"/>
      <c r="Z646" s="264"/>
      <c r="AA646" s="273"/>
      <c r="AB646" s="285"/>
      <c r="AC646" s="273"/>
      <c r="AD646" s="273"/>
      <c r="AE646" s="273"/>
      <c r="AF646" s="273"/>
      <c r="AG646" s="273"/>
      <c r="AH646" s="125"/>
      <c r="AI646" s="273"/>
      <c r="AJ646" s="285"/>
      <c r="AK646" s="273"/>
      <c r="AL646" s="273"/>
      <c r="AM646" s="273"/>
      <c r="AN646" s="273"/>
      <c r="AO646" s="273"/>
      <c r="AP646" s="125"/>
      <c r="AQ646" s="273"/>
      <c r="AR646" s="285"/>
      <c r="AS646" s="273"/>
      <c r="AT646" s="273"/>
      <c r="AU646" s="273"/>
      <c r="AV646" s="273"/>
      <c r="AW646" s="273"/>
      <c r="AX646" s="125"/>
      <c r="AY646" s="273"/>
      <c r="AZ646" s="285"/>
      <c r="BA646" s="273"/>
      <c r="BB646" s="273"/>
      <c r="BC646" s="273"/>
      <c r="BD646" s="273"/>
      <c r="BE646" s="273"/>
      <c r="BF646" s="125"/>
      <c r="BG646" s="273"/>
      <c r="BH646" s="285"/>
      <c r="BI646" s="273"/>
      <c r="BJ646" s="273"/>
      <c r="BK646" s="273"/>
      <c r="BL646" s="273"/>
      <c r="BM646" s="273"/>
      <c r="BN646" s="125"/>
      <c r="BO646" s="273"/>
      <c r="BP646" s="285"/>
      <c r="BQ646" s="273"/>
      <c r="BR646" s="273"/>
      <c r="BS646" s="273"/>
      <c r="BT646" s="273"/>
      <c r="BU646" s="273"/>
      <c r="BV646" s="125"/>
      <c r="BW646" s="273"/>
      <c r="BX646" s="285"/>
      <c r="BY646" s="273"/>
      <c r="BZ646" s="273"/>
      <c r="CA646" s="273"/>
      <c r="CB646" s="273"/>
      <c r="CC646" s="273"/>
      <c r="CD646" s="125"/>
      <c r="CE646" s="273"/>
      <c r="CF646" s="285"/>
      <c r="CG646" s="273"/>
      <c r="CH646" s="273"/>
      <c r="CI646" s="273"/>
      <c r="CJ646" s="273"/>
      <c r="CK646" s="273"/>
      <c r="CL646" s="125"/>
      <c r="CM646" s="273"/>
      <c r="CN646" s="285"/>
      <c r="CO646" s="273"/>
      <c r="CP646" s="273"/>
      <c r="CQ646" s="273"/>
      <c r="CR646" s="273"/>
      <c r="CS646" s="273"/>
      <c r="CT646" s="125"/>
      <c r="CU646" s="273"/>
      <c r="CV646" s="285"/>
      <c r="CW646" s="273"/>
      <c r="CX646" s="273"/>
      <c r="CY646" s="273"/>
      <c r="CZ646" s="273"/>
      <c r="DA646" s="273"/>
      <c r="DB646" s="125"/>
      <c r="DC646" s="273"/>
      <c r="DD646" s="285"/>
      <c r="DE646" s="273"/>
      <c r="DF646" s="273"/>
      <c r="DG646" s="273"/>
      <c r="DH646" s="273"/>
      <c r="DI646" s="273"/>
      <c r="DJ646" s="125"/>
      <c r="DK646" s="273"/>
      <c r="DL646" s="285"/>
      <c r="DM646" s="273"/>
      <c r="DN646" s="273"/>
      <c r="DO646" s="273"/>
      <c r="DP646" s="273"/>
      <c r="DQ646" s="273"/>
      <c r="DR646" s="125"/>
      <c r="DS646" s="273"/>
      <c r="DT646" s="285"/>
      <c r="DU646" s="273"/>
      <c r="DV646" s="273"/>
      <c r="DW646" s="273"/>
      <c r="DX646" s="273"/>
      <c r="DY646" s="273"/>
      <c r="DZ646" s="125"/>
      <c r="EA646" s="273"/>
      <c r="EB646" s="273"/>
      <c r="EC646" s="273"/>
      <c r="ED646" s="273"/>
      <c r="EE646" s="273"/>
      <c r="EF646" s="273"/>
      <c r="EG646" s="273"/>
      <c r="EH646" s="273"/>
      <c r="EI646" s="273"/>
      <c r="EJ646" s="273"/>
      <c r="EK646" s="273"/>
      <c r="EL646" s="273"/>
      <c r="EM646" s="273"/>
      <c r="EN646" s="273"/>
      <c r="EO646" s="273"/>
      <c r="EP646" s="273"/>
      <c r="EQ646" s="273"/>
      <c r="ER646" s="273"/>
      <c r="ES646" s="273"/>
      <c r="ET646" s="273"/>
      <c r="EU646" s="273"/>
      <c r="EV646" s="273"/>
      <c r="EW646" s="273"/>
      <c r="EX646" s="273"/>
      <c r="EY646" s="273"/>
      <c r="EZ646" s="273"/>
    </row>
    <row r="647" spans="1:156" ht="18.75">
      <c r="D647" s="75"/>
      <c r="Q647"/>
      <c r="R647" s="30"/>
      <c r="T647" s="75"/>
      <c r="Z647" s="264"/>
      <c r="AB647" s="75"/>
      <c r="AH647" s="125"/>
      <c r="AJ647" s="75"/>
      <c r="AP647" s="125"/>
      <c r="AR647" s="75"/>
      <c r="AX647" s="125"/>
      <c r="AZ647" s="75"/>
      <c r="BF647" s="125"/>
      <c r="BH647" s="75"/>
      <c r="BN647" s="125"/>
      <c r="BP647" s="75"/>
      <c r="BV647" s="125"/>
      <c r="BX647" s="75"/>
      <c r="CD647" s="125"/>
      <c r="CF647" s="75"/>
      <c r="CL647" s="125"/>
      <c r="CN647" s="75"/>
      <c r="CT647" s="125"/>
      <c r="CV647" s="75"/>
      <c r="DB647" s="125"/>
      <c r="DD647" s="75"/>
      <c r="DJ647" s="125"/>
      <c r="DL647" s="75"/>
      <c r="DR647" s="125"/>
      <c r="DT647" s="75"/>
      <c r="DZ647" s="125"/>
    </row>
    <row r="648" spans="1:156" ht="18.75">
      <c r="A648" s="273"/>
      <c r="B648" s="273"/>
      <c r="C648" s="273"/>
      <c r="D648" s="285"/>
      <c r="E648" s="273"/>
      <c r="F648" s="273"/>
      <c r="G648" s="273"/>
      <c r="H648" s="273"/>
      <c r="I648" s="273"/>
      <c r="J648" s="273"/>
      <c r="K648" s="273"/>
      <c r="L648" s="273"/>
      <c r="M648" s="273"/>
      <c r="N648" s="273"/>
      <c r="O648" s="273"/>
      <c r="P648" s="273"/>
      <c r="Q648" s="273"/>
      <c r="R648" s="286"/>
      <c r="S648" s="273"/>
      <c r="T648" s="285"/>
      <c r="U648" s="273"/>
      <c r="V648" s="273"/>
      <c r="W648" s="273"/>
      <c r="X648" s="273"/>
      <c r="Y648" s="273"/>
      <c r="Z648" s="264"/>
      <c r="AA648" s="273"/>
      <c r="AB648" s="285"/>
      <c r="AC648" s="273"/>
      <c r="AD648" s="273"/>
      <c r="AE648" s="273"/>
      <c r="AF648" s="273"/>
      <c r="AG648" s="273"/>
      <c r="AH648" s="125"/>
      <c r="AI648" s="273"/>
      <c r="AJ648" s="285"/>
      <c r="AK648" s="273"/>
      <c r="AL648" s="273"/>
      <c r="AM648" s="273"/>
      <c r="AN648" s="273"/>
      <c r="AO648" s="273"/>
      <c r="AP648" s="125"/>
      <c r="AQ648" s="273"/>
      <c r="AR648" s="285"/>
      <c r="AS648" s="273"/>
      <c r="AT648" s="273"/>
      <c r="AU648" s="273"/>
      <c r="AV648" s="273"/>
      <c r="AW648" s="273"/>
      <c r="AX648" s="125"/>
      <c r="AY648" s="273"/>
      <c r="AZ648" s="285"/>
      <c r="BA648" s="273"/>
      <c r="BB648" s="273"/>
      <c r="BC648" s="273"/>
      <c r="BD648" s="273"/>
      <c r="BE648" s="273"/>
      <c r="BF648" s="125"/>
      <c r="BG648" s="273"/>
      <c r="BH648" s="285"/>
      <c r="BI648" s="273"/>
      <c r="BJ648" s="273"/>
      <c r="BK648" s="273"/>
      <c r="BL648" s="273"/>
      <c r="BM648" s="273"/>
      <c r="BN648" s="125"/>
      <c r="BO648" s="273"/>
      <c r="BP648" s="285"/>
      <c r="BQ648" s="273"/>
      <c r="BR648" s="273"/>
      <c r="BS648" s="273"/>
      <c r="BT648" s="273"/>
      <c r="BU648" s="273"/>
      <c r="BV648" s="125"/>
      <c r="BW648" s="273"/>
      <c r="BX648" s="285"/>
      <c r="BY648" s="273"/>
      <c r="BZ648" s="273"/>
      <c r="CA648" s="273"/>
      <c r="CB648" s="273"/>
      <c r="CC648" s="273"/>
      <c r="CD648" s="125"/>
      <c r="CE648" s="273"/>
      <c r="CF648" s="285"/>
      <c r="CG648" s="273"/>
      <c r="CH648" s="273"/>
      <c r="CI648" s="273"/>
      <c r="CJ648" s="273"/>
      <c r="CK648" s="273"/>
      <c r="CL648" s="125"/>
      <c r="CM648" s="273"/>
      <c r="CN648" s="285"/>
      <c r="CO648" s="273"/>
      <c r="CP648" s="273"/>
      <c r="CQ648" s="273"/>
      <c r="CR648" s="273"/>
      <c r="CS648" s="273"/>
      <c r="CT648" s="125"/>
      <c r="CU648" s="273"/>
      <c r="CV648" s="285"/>
      <c r="CW648" s="273"/>
      <c r="CX648" s="273"/>
      <c r="CY648" s="273"/>
      <c r="CZ648" s="273"/>
      <c r="DA648" s="273"/>
      <c r="DB648" s="125"/>
      <c r="DC648" s="273"/>
      <c r="DD648" s="285"/>
      <c r="DE648" s="273"/>
      <c r="DF648" s="273"/>
      <c r="DG648" s="273"/>
      <c r="DH648" s="273"/>
      <c r="DI648" s="273"/>
      <c r="DJ648" s="125"/>
      <c r="DK648" s="273"/>
      <c r="DL648" s="285"/>
      <c r="DM648" s="273"/>
      <c r="DN648" s="273"/>
      <c r="DO648" s="273"/>
      <c r="DP648" s="273"/>
      <c r="DQ648" s="273"/>
      <c r="DR648" s="125"/>
      <c r="DS648" s="273"/>
      <c r="DT648" s="285"/>
      <c r="DU648" s="273"/>
      <c r="DV648" s="273"/>
      <c r="DW648" s="273"/>
      <c r="DX648" s="273"/>
      <c r="DY648" s="273"/>
      <c r="DZ648" s="125"/>
      <c r="EA648" s="273"/>
      <c r="EB648" s="273"/>
      <c r="EC648" s="273"/>
      <c r="ED648" s="273"/>
      <c r="EE648" s="273"/>
      <c r="EF648" s="273"/>
      <c r="EG648" s="273"/>
      <c r="EH648" s="273"/>
      <c r="EI648" s="273"/>
      <c r="EJ648" s="273"/>
      <c r="EK648" s="273"/>
      <c r="EL648" s="273"/>
      <c r="EM648" s="273"/>
      <c r="EN648" s="273"/>
      <c r="EO648" s="273"/>
      <c r="EP648" s="273"/>
      <c r="EQ648" s="273"/>
      <c r="ER648" s="273"/>
      <c r="ES648" s="273"/>
      <c r="ET648" s="273"/>
      <c r="EU648" s="273"/>
      <c r="EV648" s="273"/>
      <c r="EW648" s="273"/>
      <c r="EX648" s="273"/>
      <c r="EY648" s="273"/>
      <c r="EZ648" s="273"/>
    </row>
    <row r="649" spans="1:156" ht="18.75">
      <c r="D649" s="75"/>
      <c r="Q649"/>
      <c r="R649" s="30"/>
      <c r="T649" s="75"/>
      <c r="Z649" s="264"/>
      <c r="AB649" s="75"/>
      <c r="AH649" s="125"/>
      <c r="AJ649" s="75"/>
      <c r="AP649" s="125"/>
      <c r="AR649" s="75"/>
      <c r="AX649" s="125"/>
      <c r="AZ649" s="75"/>
      <c r="BF649" s="125"/>
      <c r="BH649" s="75"/>
      <c r="BN649" s="125"/>
      <c r="BP649" s="75"/>
      <c r="BV649" s="125"/>
      <c r="BX649" s="75"/>
      <c r="CD649" s="125"/>
      <c r="CF649" s="75"/>
      <c r="CL649" s="125"/>
      <c r="CN649" s="75"/>
      <c r="CT649" s="125"/>
      <c r="CV649" s="75"/>
      <c r="DB649" s="125"/>
      <c r="DD649" s="75"/>
      <c r="DJ649" s="125"/>
      <c r="DL649" s="75"/>
      <c r="DR649" s="125"/>
      <c r="DT649" s="75"/>
      <c r="DZ649" s="125"/>
    </row>
    <row r="650" spans="1:156" ht="18.75">
      <c r="A650" s="273"/>
      <c r="B650" s="273"/>
      <c r="C650" s="273"/>
      <c r="D650" s="285"/>
      <c r="E650" s="273"/>
      <c r="F650" s="273"/>
      <c r="G650" s="273"/>
      <c r="H650" s="273"/>
      <c r="I650" s="273"/>
      <c r="J650" s="273"/>
      <c r="K650" s="273"/>
      <c r="L650" s="273"/>
      <c r="M650" s="273"/>
      <c r="N650" s="273"/>
      <c r="O650" s="273"/>
      <c r="P650" s="273"/>
      <c r="Q650" s="273"/>
      <c r="R650" s="286"/>
      <c r="S650" s="273"/>
      <c r="T650" s="285"/>
      <c r="U650" s="273"/>
      <c r="V650" s="273"/>
      <c r="W650" s="273"/>
      <c r="X650" s="273"/>
      <c r="Y650" s="273"/>
      <c r="Z650" s="264"/>
      <c r="AA650" s="273"/>
      <c r="AB650" s="285"/>
      <c r="AC650" s="273"/>
      <c r="AD650" s="273"/>
      <c r="AE650" s="273"/>
      <c r="AF650" s="273"/>
      <c r="AG650" s="273"/>
      <c r="AH650" s="125"/>
      <c r="AI650" s="273"/>
      <c r="AJ650" s="285"/>
      <c r="AK650" s="273"/>
      <c r="AL650" s="273"/>
      <c r="AM650" s="273"/>
      <c r="AN650" s="273"/>
      <c r="AO650" s="273"/>
      <c r="AP650" s="125"/>
      <c r="AQ650" s="273"/>
      <c r="AR650" s="285"/>
      <c r="AS650" s="273"/>
      <c r="AT650" s="273"/>
      <c r="AU650" s="273"/>
      <c r="AV650" s="273"/>
      <c r="AW650" s="273"/>
      <c r="AX650" s="125"/>
      <c r="AY650" s="273"/>
      <c r="AZ650" s="285"/>
      <c r="BA650" s="273"/>
      <c r="BB650" s="273"/>
      <c r="BC650" s="273"/>
      <c r="BD650" s="273"/>
      <c r="BE650" s="273"/>
      <c r="BF650" s="125"/>
      <c r="BG650" s="273"/>
      <c r="BH650" s="285"/>
      <c r="BI650" s="273"/>
      <c r="BJ650" s="273"/>
      <c r="BK650" s="273"/>
      <c r="BL650" s="273"/>
      <c r="BM650" s="273"/>
      <c r="BN650" s="125"/>
      <c r="BO650" s="273"/>
      <c r="BP650" s="285"/>
      <c r="BQ650" s="273"/>
      <c r="BR650" s="273"/>
      <c r="BS650" s="273"/>
      <c r="BT650" s="273"/>
      <c r="BU650" s="273"/>
      <c r="BV650" s="125"/>
      <c r="BW650" s="273"/>
      <c r="BX650" s="285"/>
      <c r="BY650" s="273"/>
      <c r="BZ650" s="273"/>
      <c r="CA650" s="273"/>
      <c r="CB650" s="273"/>
      <c r="CC650" s="273"/>
      <c r="CD650" s="125"/>
      <c r="CE650" s="273"/>
      <c r="CF650" s="285"/>
      <c r="CG650" s="273"/>
      <c r="CH650" s="273"/>
      <c r="CI650" s="273"/>
      <c r="CJ650" s="273"/>
      <c r="CK650" s="273"/>
      <c r="CL650" s="125"/>
      <c r="CM650" s="273"/>
      <c r="CN650" s="285"/>
      <c r="CO650" s="273"/>
      <c r="CP650" s="273"/>
      <c r="CQ650" s="273"/>
      <c r="CR650" s="273"/>
      <c r="CS650" s="273"/>
      <c r="CT650" s="125"/>
      <c r="CU650" s="273"/>
      <c r="CV650" s="285"/>
      <c r="CW650" s="273"/>
      <c r="CX650" s="273"/>
      <c r="CY650" s="273"/>
      <c r="CZ650" s="273"/>
      <c r="DA650" s="273"/>
      <c r="DB650" s="125"/>
      <c r="DC650" s="273"/>
      <c r="DD650" s="285"/>
      <c r="DE650" s="273"/>
      <c r="DF650" s="273"/>
      <c r="DG650" s="273"/>
      <c r="DH650" s="273"/>
      <c r="DI650" s="273"/>
      <c r="DJ650" s="125"/>
      <c r="DK650" s="273"/>
      <c r="DL650" s="285"/>
      <c r="DM650" s="273"/>
      <c r="DN650" s="273"/>
      <c r="DO650" s="273"/>
      <c r="DP650" s="273"/>
      <c r="DQ650" s="273"/>
      <c r="DR650" s="125"/>
      <c r="DS650" s="273"/>
      <c r="DT650" s="285"/>
      <c r="DU650" s="273"/>
      <c r="DV650" s="273"/>
      <c r="DW650" s="273"/>
      <c r="DX650" s="273"/>
      <c r="DY650" s="273"/>
      <c r="DZ650" s="125"/>
      <c r="EA650" s="273"/>
      <c r="EB650" s="273"/>
      <c r="EC650" s="273"/>
      <c r="ED650" s="273"/>
      <c r="EE650" s="273"/>
      <c r="EF650" s="273"/>
      <c r="EG650" s="273"/>
      <c r="EH650" s="273"/>
      <c r="EI650" s="273"/>
      <c r="EJ650" s="273"/>
      <c r="EK650" s="273"/>
      <c r="EL650" s="273"/>
      <c r="EM650" s="273"/>
      <c r="EN650" s="273"/>
      <c r="EO650" s="273"/>
      <c r="EP650" s="273"/>
      <c r="EQ650" s="273"/>
      <c r="ER650" s="273"/>
      <c r="ES650" s="273"/>
      <c r="ET650" s="273"/>
      <c r="EU650" s="273"/>
      <c r="EV650" s="273"/>
      <c r="EW650" s="273"/>
      <c r="EX650" s="273"/>
      <c r="EY650" s="273"/>
      <c r="EZ650" s="273"/>
    </row>
    <row r="651" spans="1:156" ht="18.75">
      <c r="D651" s="75"/>
      <c r="Q651"/>
      <c r="R651" s="30"/>
      <c r="T651" s="75"/>
      <c r="Z651" s="264"/>
      <c r="AB651" s="75"/>
      <c r="AH651" s="125"/>
      <c r="AJ651" s="75"/>
      <c r="AP651" s="125"/>
      <c r="AR651" s="75"/>
      <c r="AX651" s="125"/>
      <c r="AZ651" s="75"/>
      <c r="BF651" s="125"/>
      <c r="BH651" s="75"/>
      <c r="BN651" s="125"/>
      <c r="BP651" s="75"/>
      <c r="BV651" s="125"/>
      <c r="BX651" s="75"/>
      <c r="CD651" s="125"/>
      <c r="CF651" s="75"/>
      <c r="CL651" s="125"/>
      <c r="CN651" s="75"/>
      <c r="CT651" s="125"/>
      <c r="CV651" s="75"/>
      <c r="DB651" s="125"/>
      <c r="DD651" s="75"/>
      <c r="DJ651" s="125"/>
      <c r="DL651" s="75"/>
      <c r="DR651" s="125"/>
      <c r="DT651" s="75"/>
      <c r="DZ651" s="125"/>
    </row>
    <row r="652" spans="1:156" ht="18.75">
      <c r="A652" s="273"/>
      <c r="B652" s="273"/>
      <c r="C652" s="273"/>
      <c r="D652" s="285"/>
      <c r="E652" s="273"/>
      <c r="F652" s="273"/>
      <c r="G652" s="273"/>
      <c r="H652" s="273"/>
      <c r="I652" s="273"/>
      <c r="J652" s="273"/>
      <c r="K652" s="273"/>
      <c r="L652" s="273"/>
      <c r="M652" s="273"/>
      <c r="N652" s="273"/>
      <c r="O652" s="273"/>
      <c r="P652" s="273"/>
      <c r="Q652" s="273"/>
      <c r="R652" s="286"/>
      <c r="S652" s="273"/>
      <c r="T652" s="285"/>
      <c r="U652" s="273"/>
      <c r="V652" s="273"/>
      <c r="W652" s="273"/>
      <c r="X652" s="273"/>
      <c r="Y652" s="273"/>
      <c r="Z652" s="264"/>
      <c r="AA652" s="273"/>
      <c r="AB652" s="285"/>
      <c r="AC652" s="273"/>
      <c r="AD652" s="273"/>
      <c r="AE652" s="273"/>
      <c r="AF652" s="273"/>
      <c r="AG652" s="273"/>
      <c r="AH652" s="125"/>
      <c r="AI652" s="273"/>
      <c r="AJ652" s="285"/>
      <c r="AK652" s="273"/>
      <c r="AL652" s="273"/>
      <c r="AM652" s="273"/>
      <c r="AN652" s="273"/>
      <c r="AO652" s="273"/>
      <c r="AP652" s="125"/>
      <c r="AQ652" s="273"/>
      <c r="AR652" s="285"/>
      <c r="AS652" s="273"/>
      <c r="AT652" s="273"/>
      <c r="AU652" s="273"/>
      <c r="AV652" s="273"/>
      <c r="AW652" s="273"/>
      <c r="AX652" s="125"/>
      <c r="AY652" s="273"/>
      <c r="AZ652" s="285"/>
      <c r="BA652" s="273"/>
      <c r="BB652" s="273"/>
      <c r="BC652" s="273"/>
      <c r="BD652" s="273"/>
      <c r="BE652" s="273"/>
      <c r="BF652" s="125"/>
      <c r="BG652" s="273"/>
      <c r="BH652" s="285"/>
      <c r="BI652" s="273"/>
      <c r="BJ652" s="273"/>
      <c r="BK652" s="273"/>
      <c r="BL652" s="273"/>
      <c r="BM652" s="273"/>
      <c r="BN652" s="125"/>
      <c r="BO652" s="273"/>
      <c r="BP652" s="285"/>
      <c r="BQ652" s="273"/>
      <c r="BR652" s="273"/>
      <c r="BS652" s="273"/>
      <c r="BT652" s="273"/>
      <c r="BU652" s="273"/>
      <c r="BV652" s="125"/>
      <c r="BW652" s="273"/>
      <c r="BX652" s="285"/>
      <c r="BY652" s="273"/>
      <c r="BZ652" s="273"/>
      <c r="CA652" s="273"/>
      <c r="CB652" s="273"/>
      <c r="CC652" s="273"/>
      <c r="CD652" s="125"/>
      <c r="CE652" s="273"/>
      <c r="CF652" s="285"/>
      <c r="CG652" s="273"/>
      <c r="CH652" s="273"/>
      <c r="CI652" s="273"/>
      <c r="CJ652" s="273"/>
      <c r="CK652" s="273"/>
      <c r="CL652" s="125"/>
      <c r="CM652" s="273"/>
      <c r="CN652" s="285"/>
      <c r="CO652" s="273"/>
      <c r="CP652" s="273"/>
      <c r="CQ652" s="273"/>
      <c r="CR652" s="273"/>
      <c r="CS652" s="273"/>
      <c r="CT652" s="125"/>
      <c r="CU652" s="273"/>
      <c r="CV652" s="285"/>
      <c r="CW652" s="273"/>
      <c r="CX652" s="273"/>
      <c r="CY652" s="273"/>
      <c r="CZ652" s="273"/>
      <c r="DA652" s="273"/>
      <c r="DB652" s="125"/>
      <c r="DC652" s="273"/>
      <c r="DD652" s="285"/>
      <c r="DE652" s="273"/>
      <c r="DF652" s="273"/>
      <c r="DG652" s="273"/>
      <c r="DH652" s="273"/>
      <c r="DI652" s="273"/>
      <c r="DJ652" s="125"/>
      <c r="DK652" s="273"/>
      <c r="DL652" s="285"/>
      <c r="DM652" s="273"/>
      <c r="DN652" s="273"/>
      <c r="DO652" s="273"/>
      <c r="DP652" s="273"/>
      <c r="DQ652" s="273"/>
      <c r="DR652" s="125"/>
      <c r="DS652" s="273"/>
      <c r="DT652" s="285"/>
      <c r="DU652" s="273"/>
      <c r="DV652" s="273"/>
      <c r="DW652" s="273"/>
      <c r="DX652" s="273"/>
      <c r="DY652" s="273"/>
      <c r="DZ652" s="125"/>
      <c r="EA652" s="273"/>
      <c r="EB652" s="273"/>
      <c r="EC652" s="273"/>
      <c r="ED652" s="273"/>
      <c r="EE652" s="273"/>
      <c r="EF652" s="273"/>
      <c r="EG652" s="273"/>
      <c r="EH652" s="273"/>
      <c r="EI652" s="273"/>
      <c r="EJ652" s="273"/>
      <c r="EK652" s="273"/>
      <c r="EL652" s="273"/>
      <c r="EM652" s="273"/>
      <c r="EN652" s="273"/>
      <c r="EO652" s="273"/>
      <c r="EP652" s="273"/>
      <c r="EQ652" s="273"/>
      <c r="ER652" s="273"/>
      <c r="ES652" s="273"/>
      <c r="ET652" s="273"/>
      <c r="EU652" s="273"/>
      <c r="EV652" s="273"/>
      <c r="EW652" s="273"/>
      <c r="EX652" s="273"/>
      <c r="EY652" s="273"/>
      <c r="EZ652" s="273"/>
    </row>
    <row r="653" spans="1:156" ht="18.75">
      <c r="D653" s="75"/>
      <c r="Q653"/>
      <c r="R653" s="30"/>
      <c r="T653" s="75"/>
      <c r="Z653" s="264"/>
      <c r="AB653" s="75"/>
      <c r="AH653" s="125"/>
      <c r="AJ653" s="75"/>
      <c r="AP653" s="125"/>
      <c r="AR653" s="75"/>
      <c r="AX653" s="125"/>
      <c r="AZ653" s="75"/>
      <c r="BF653" s="125"/>
      <c r="BH653" s="75"/>
      <c r="BN653" s="125"/>
      <c r="BP653" s="75"/>
      <c r="BV653" s="125"/>
      <c r="BX653" s="75"/>
      <c r="CD653" s="125"/>
      <c r="CF653" s="75"/>
      <c r="CL653" s="125"/>
      <c r="CN653" s="75"/>
      <c r="CT653" s="125"/>
      <c r="CV653" s="75"/>
      <c r="DB653" s="125"/>
      <c r="DD653" s="75"/>
      <c r="DJ653" s="125"/>
      <c r="DL653" s="75"/>
      <c r="DR653" s="125"/>
      <c r="DT653" s="75"/>
      <c r="DZ653" s="125"/>
    </row>
    <row r="654" spans="1:156" ht="18.75">
      <c r="A654" s="273"/>
      <c r="B654" s="273"/>
      <c r="C654" s="273"/>
      <c r="D654" s="285"/>
      <c r="E654" s="273"/>
      <c r="F654" s="273"/>
      <c r="G654" s="273"/>
      <c r="H654" s="273"/>
      <c r="I654" s="273"/>
      <c r="J654" s="273"/>
      <c r="K654" s="273"/>
      <c r="L654" s="273"/>
      <c r="M654" s="273"/>
      <c r="N654" s="273"/>
      <c r="O654" s="273"/>
      <c r="P654" s="273"/>
      <c r="Q654" s="273"/>
      <c r="R654" s="286"/>
      <c r="S654" s="273"/>
      <c r="T654" s="285"/>
      <c r="U654" s="273"/>
      <c r="V654" s="273"/>
      <c r="W654" s="273"/>
      <c r="X654" s="273"/>
      <c r="Y654" s="273"/>
      <c r="Z654" s="264"/>
      <c r="AA654" s="273"/>
      <c r="AB654" s="285"/>
      <c r="AC654" s="273"/>
      <c r="AD654" s="273"/>
      <c r="AE654" s="273"/>
      <c r="AF654" s="273"/>
      <c r="AG654" s="273"/>
      <c r="AH654" s="125"/>
      <c r="AI654" s="273"/>
      <c r="AJ654" s="285"/>
      <c r="AK654" s="273"/>
      <c r="AL654" s="273"/>
      <c r="AM654" s="273"/>
      <c r="AN654" s="273"/>
      <c r="AO654" s="273"/>
      <c r="AP654" s="125"/>
      <c r="AQ654" s="273"/>
      <c r="AR654" s="285"/>
      <c r="AS654" s="273"/>
      <c r="AT654" s="273"/>
      <c r="AU654" s="273"/>
      <c r="AV654" s="273"/>
      <c r="AW654" s="273"/>
      <c r="AX654" s="125"/>
      <c r="AY654" s="273"/>
      <c r="AZ654" s="285"/>
      <c r="BA654" s="273"/>
      <c r="BB654" s="273"/>
      <c r="BC654" s="273"/>
      <c r="BD654" s="273"/>
      <c r="BE654" s="273"/>
      <c r="BF654" s="125"/>
      <c r="BG654" s="273"/>
      <c r="BH654" s="285"/>
      <c r="BI654" s="273"/>
      <c r="BJ654" s="273"/>
      <c r="BK654" s="273"/>
      <c r="BL654" s="273"/>
      <c r="BM654" s="273"/>
      <c r="BN654" s="125"/>
      <c r="BO654" s="273"/>
      <c r="BP654" s="285"/>
      <c r="BQ654" s="273"/>
      <c r="BR654" s="273"/>
      <c r="BS654" s="273"/>
      <c r="BT654" s="273"/>
      <c r="BU654" s="273"/>
      <c r="BV654" s="125"/>
      <c r="BW654" s="273"/>
      <c r="BX654" s="285"/>
      <c r="BY654" s="273"/>
      <c r="BZ654" s="273"/>
      <c r="CA654" s="273"/>
      <c r="CB654" s="273"/>
      <c r="CC654" s="273"/>
      <c r="CD654" s="125"/>
      <c r="CE654" s="273"/>
      <c r="CF654" s="285"/>
      <c r="CG654" s="273"/>
      <c r="CH654" s="273"/>
      <c r="CI654" s="273"/>
      <c r="CJ654" s="273"/>
      <c r="CK654" s="273"/>
      <c r="CL654" s="125"/>
      <c r="CM654" s="273"/>
      <c r="CN654" s="285"/>
      <c r="CO654" s="273"/>
      <c r="CP654" s="273"/>
      <c r="CQ654" s="273"/>
      <c r="CR654" s="273"/>
      <c r="CS654" s="273"/>
      <c r="CT654" s="125"/>
      <c r="CU654" s="273"/>
      <c r="CV654" s="285"/>
      <c r="CW654" s="273"/>
      <c r="CX654" s="273"/>
      <c r="CY654" s="273"/>
      <c r="CZ654" s="273"/>
      <c r="DA654" s="273"/>
      <c r="DB654" s="125"/>
      <c r="DC654" s="273"/>
      <c r="DD654" s="285"/>
      <c r="DE654" s="273"/>
      <c r="DF654" s="273"/>
      <c r="DG654" s="273"/>
      <c r="DH654" s="273"/>
      <c r="DI654" s="273"/>
      <c r="DJ654" s="125"/>
      <c r="DK654" s="273"/>
      <c r="DL654" s="285"/>
      <c r="DM654" s="273"/>
      <c r="DN654" s="273"/>
      <c r="DO654" s="273"/>
      <c r="DP654" s="273"/>
      <c r="DQ654" s="273"/>
      <c r="DR654" s="125"/>
      <c r="DS654" s="273"/>
      <c r="DT654" s="285"/>
      <c r="DU654" s="273"/>
      <c r="DV654" s="273"/>
      <c r="DW654" s="273"/>
      <c r="DX654" s="273"/>
      <c r="DY654" s="273"/>
      <c r="DZ654" s="125"/>
      <c r="EA654" s="273"/>
      <c r="EB654" s="273"/>
      <c r="EC654" s="273"/>
      <c r="ED654" s="273"/>
      <c r="EE654" s="273"/>
      <c r="EF654" s="273"/>
      <c r="EG654" s="273"/>
      <c r="EH654" s="273"/>
      <c r="EI654" s="273"/>
      <c r="EJ654" s="273"/>
      <c r="EK654" s="273"/>
      <c r="EL654" s="273"/>
      <c r="EM654" s="273"/>
      <c r="EN654" s="273"/>
      <c r="EO654" s="273"/>
      <c r="EP654" s="273"/>
      <c r="EQ654" s="273"/>
      <c r="ER654" s="273"/>
      <c r="ES654" s="273"/>
      <c r="ET654" s="273"/>
      <c r="EU654" s="273"/>
      <c r="EV654" s="273"/>
      <c r="EW654" s="273"/>
      <c r="EX654" s="273"/>
      <c r="EY654" s="273"/>
      <c r="EZ654" s="273"/>
    </row>
    <row r="655" spans="1:156" ht="18.75">
      <c r="D655" s="75"/>
      <c r="Q655"/>
      <c r="R655" s="30"/>
      <c r="T655" s="75"/>
      <c r="Z655" s="264"/>
      <c r="AB655" s="75"/>
      <c r="AH655" s="125"/>
      <c r="AJ655" s="75"/>
      <c r="AP655" s="125"/>
      <c r="AR655" s="75"/>
      <c r="AX655" s="125"/>
      <c r="AZ655" s="75"/>
      <c r="BF655" s="125"/>
      <c r="BH655" s="75"/>
      <c r="BN655" s="125"/>
      <c r="BP655" s="75"/>
      <c r="BV655" s="125"/>
      <c r="BX655" s="75"/>
      <c r="CD655" s="125"/>
      <c r="CF655" s="75"/>
      <c r="CL655" s="125"/>
      <c r="CN655" s="75"/>
      <c r="CT655" s="125"/>
      <c r="CV655" s="75"/>
      <c r="DB655" s="125"/>
      <c r="DD655" s="75"/>
      <c r="DJ655" s="125"/>
      <c r="DL655" s="75"/>
      <c r="DR655" s="125"/>
      <c r="DT655" s="75"/>
      <c r="DZ655" s="125"/>
    </row>
    <row r="656" spans="1:156" ht="18.75">
      <c r="A656" s="273"/>
      <c r="B656" s="273"/>
      <c r="C656" s="273"/>
      <c r="D656" s="285"/>
      <c r="E656" s="273"/>
      <c r="F656" s="273"/>
      <c r="G656" s="273"/>
      <c r="H656" s="273"/>
      <c r="I656" s="273"/>
      <c r="J656" s="273"/>
      <c r="K656" s="273"/>
      <c r="L656" s="273"/>
      <c r="M656" s="273"/>
      <c r="N656" s="273"/>
      <c r="O656" s="273"/>
      <c r="P656" s="273"/>
      <c r="Q656" s="273"/>
      <c r="R656" s="286"/>
      <c r="S656" s="273"/>
      <c r="T656" s="285"/>
      <c r="U656" s="273"/>
      <c r="V656" s="273"/>
      <c r="W656" s="273"/>
      <c r="X656" s="273"/>
      <c r="Y656" s="273"/>
      <c r="Z656" s="264"/>
      <c r="AA656" s="273"/>
      <c r="AB656" s="285"/>
      <c r="AC656" s="273"/>
      <c r="AD656" s="273"/>
      <c r="AE656" s="273"/>
      <c r="AF656" s="273"/>
      <c r="AG656" s="273"/>
      <c r="AH656" s="125"/>
      <c r="AI656" s="273"/>
      <c r="AJ656" s="285"/>
      <c r="AK656" s="273"/>
      <c r="AL656" s="273"/>
      <c r="AM656" s="273"/>
      <c r="AN656" s="273"/>
      <c r="AO656" s="273"/>
      <c r="AP656" s="125"/>
      <c r="AQ656" s="273"/>
      <c r="AR656" s="285"/>
      <c r="AS656" s="273"/>
      <c r="AT656" s="273"/>
      <c r="AU656" s="273"/>
      <c r="AV656" s="273"/>
      <c r="AW656" s="273"/>
      <c r="AX656" s="125"/>
      <c r="AY656" s="273"/>
      <c r="AZ656" s="285"/>
      <c r="BA656" s="273"/>
      <c r="BB656" s="273"/>
      <c r="BC656" s="273"/>
      <c r="BD656" s="273"/>
      <c r="BE656" s="273"/>
      <c r="BF656" s="125"/>
      <c r="BG656" s="273"/>
      <c r="BH656" s="285"/>
      <c r="BI656" s="273"/>
      <c r="BJ656" s="273"/>
      <c r="BK656" s="273"/>
      <c r="BL656" s="273"/>
      <c r="BM656" s="273"/>
      <c r="BN656" s="125"/>
      <c r="BO656" s="273"/>
      <c r="BP656" s="285"/>
      <c r="BQ656" s="273"/>
      <c r="BR656" s="273"/>
      <c r="BS656" s="273"/>
      <c r="BT656" s="273"/>
      <c r="BU656" s="273"/>
      <c r="BV656" s="125"/>
      <c r="BW656" s="273"/>
      <c r="BX656" s="285"/>
      <c r="BY656" s="273"/>
      <c r="BZ656" s="273"/>
      <c r="CA656" s="273"/>
      <c r="CB656" s="273"/>
      <c r="CC656" s="273"/>
      <c r="CD656" s="125"/>
      <c r="CE656" s="273"/>
      <c r="CF656" s="285"/>
      <c r="CG656" s="273"/>
      <c r="CH656" s="273"/>
      <c r="CI656" s="273"/>
      <c r="CJ656" s="273"/>
      <c r="CK656" s="273"/>
      <c r="CL656" s="125"/>
      <c r="CM656" s="273"/>
      <c r="CN656" s="285"/>
      <c r="CO656" s="273"/>
      <c r="CP656" s="273"/>
      <c r="CQ656" s="273"/>
      <c r="CR656" s="273"/>
      <c r="CS656" s="273"/>
      <c r="CT656" s="125"/>
      <c r="CU656" s="273"/>
      <c r="CV656" s="285"/>
      <c r="CW656" s="273"/>
      <c r="CX656" s="273"/>
      <c r="CY656" s="273"/>
      <c r="CZ656" s="273"/>
      <c r="DA656" s="273"/>
      <c r="DB656" s="125"/>
      <c r="DC656" s="273"/>
      <c r="DD656" s="285"/>
      <c r="DE656" s="273"/>
      <c r="DF656" s="273"/>
      <c r="DG656" s="273"/>
      <c r="DH656" s="273"/>
      <c r="DI656" s="273"/>
      <c r="DJ656" s="125"/>
      <c r="DK656" s="273"/>
      <c r="DL656" s="285"/>
      <c r="DM656" s="273"/>
      <c r="DN656" s="273"/>
      <c r="DO656" s="273"/>
      <c r="DP656" s="273"/>
      <c r="DQ656" s="273"/>
      <c r="DR656" s="125"/>
      <c r="DS656" s="273"/>
      <c r="DT656" s="285"/>
      <c r="DU656" s="273"/>
      <c r="DV656" s="273"/>
      <c r="DW656" s="273"/>
      <c r="DX656" s="273"/>
      <c r="DY656" s="273"/>
      <c r="DZ656" s="125"/>
      <c r="EA656" s="273"/>
      <c r="EB656" s="273"/>
      <c r="EC656" s="273"/>
      <c r="ED656" s="273"/>
      <c r="EE656" s="273"/>
      <c r="EF656" s="273"/>
      <c r="EG656" s="273"/>
      <c r="EH656" s="273"/>
      <c r="EI656" s="273"/>
      <c r="EJ656" s="273"/>
      <c r="EK656" s="273"/>
      <c r="EL656" s="273"/>
      <c r="EM656" s="273"/>
      <c r="EN656" s="273"/>
      <c r="EO656" s="273"/>
      <c r="EP656" s="273"/>
      <c r="EQ656" s="273"/>
      <c r="ER656" s="273"/>
      <c r="ES656" s="273"/>
      <c r="ET656" s="273"/>
      <c r="EU656" s="273"/>
      <c r="EV656" s="273"/>
      <c r="EW656" s="273"/>
      <c r="EX656" s="273"/>
      <c r="EY656" s="273"/>
      <c r="EZ656" s="273"/>
    </row>
    <row r="657" spans="1:156" ht="18.75">
      <c r="D657" s="75"/>
      <c r="Q657"/>
      <c r="R657" s="30"/>
      <c r="T657" s="75"/>
      <c r="Z657" s="264"/>
      <c r="AB657" s="75"/>
      <c r="AH657" s="125"/>
      <c r="AJ657" s="75"/>
      <c r="AP657" s="125"/>
      <c r="AR657" s="75"/>
      <c r="AX657" s="125"/>
      <c r="AZ657" s="75"/>
      <c r="BF657" s="125"/>
      <c r="BH657" s="75"/>
      <c r="BN657" s="125"/>
      <c r="BP657" s="75"/>
      <c r="BV657" s="125"/>
      <c r="BX657" s="75"/>
      <c r="CD657" s="125"/>
      <c r="CF657" s="75"/>
      <c r="CL657" s="125"/>
      <c r="CN657" s="75"/>
      <c r="CT657" s="125"/>
      <c r="CV657" s="75"/>
      <c r="DB657" s="125"/>
      <c r="DD657" s="75"/>
      <c r="DJ657" s="125"/>
      <c r="DL657" s="75"/>
      <c r="DR657" s="125"/>
      <c r="DT657" s="75"/>
      <c r="DZ657" s="125"/>
    </row>
    <row r="658" spans="1:156" ht="18.75">
      <c r="A658" s="273"/>
      <c r="B658" s="273"/>
      <c r="C658" s="273"/>
      <c r="D658" s="285"/>
      <c r="E658" s="273"/>
      <c r="F658" s="273"/>
      <c r="G658" s="273"/>
      <c r="H658" s="273"/>
      <c r="I658" s="273"/>
      <c r="J658" s="273"/>
      <c r="K658" s="273"/>
      <c r="L658" s="273"/>
      <c r="M658" s="273"/>
      <c r="N658" s="273"/>
      <c r="O658" s="273"/>
      <c r="P658" s="273"/>
      <c r="Q658" s="273"/>
      <c r="R658" s="286"/>
      <c r="S658" s="273"/>
      <c r="T658" s="285"/>
      <c r="U658" s="273"/>
      <c r="V658" s="273"/>
      <c r="W658" s="273"/>
      <c r="X658" s="273"/>
      <c r="Y658" s="273"/>
      <c r="Z658" s="264"/>
      <c r="AA658" s="273"/>
      <c r="AB658" s="285"/>
      <c r="AC658" s="273"/>
      <c r="AD658" s="273"/>
      <c r="AE658" s="273"/>
      <c r="AF658" s="273"/>
      <c r="AG658" s="273"/>
      <c r="AH658" s="125"/>
      <c r="AI658" s="273"/>
      <c r="AJ658" s="285"/>
      <c r="AK658" s="273"/>
      <c r="AL658" s="273"/>
      <c r="AM658" s="273"/>
      <c r="AN658" s="273"/>
      <c r="AO658" s="273"/>
      <c r="AP658" s="125"/>
      <c r="AQ658" s="273"/>
      <c r="AR658" s="285"/>
      <c r="AS658" s="273"/>
      <c r="AT658" s="273"/>
      <c r="AU658" s="273"/>
      <c r="AV658" s="273"/>
      <c r="AW658" s="273"/>
      <c r="AX658" s="125"/>
      <c r="AY658" s="273"/>
      <c r="AZ658" s="285"/>
      <c r="BA658" s="273"/>
      <c r="BB658" s="273"/>
      <c r="BC658" s="273"/>
      <c r="BD658" s="273"/>
      <c r="BE658" s="273"/>
      <c r="BF658" s="125"/>
      <c r="BG658" s="273"/>
      <c r="BH658" s="285"/>
      <c r="BI658" s="273"/>
      <c r="BJ658" s="273"/>
      <c r="BK658" s="273"/>
      <c r="BL658" s="273"/>
      <c r="BM658" s="273"/>
      <c r="BN658" s="125"/>
      <c r="BO658" s="273"/>
      <c r="BP658" s="285"/>
      <c r="BQ658" s="273"/>
      <c r="BR658" s="273"/>
      <c r="BS658" s="273"/>
      <c r="BT658" s="273"/>
      <c r="BU658" s="273"/>
      <c r="BV658" s="125"/>
      <c r="BW658" s="273"/>
      <c r="BX658" s="285"/>
      <c r="BY658" s="273"/>
      <c r="BZ658" s="273"/>
      <c r="CA658" s="273"/>
      <c r="CB658" s="273"/>
      <c r="CC658" s="273"/>
      <c r="CD658" s="125"/>
      <c r="CE658" s="273"/>
      <c r="CF658" s="285"/>
      <c r="CG658" s="273"/>
      <c r="CH658" s="273"/>
      <c r="CI658" s="273"/>
      <c r="CJ658" s="273"/>
      <c r="CK658" s="273"/>
      <c r="CL658" s="125"/>
      <c r="CM658" s="273"/>
      <c r="CN658" s="285"/>
      <c r="CO658" s="273"/>
      <c r="CP658" s="273"/>
      <c r="CQ658" s="273"/>
      <c r="CR658" s="273"/>
      <c r="CS658" s="273"/>
      <c r="CT658" s="125"/>
      <c r="CU658" s="273"/>
      <c r="CV658" s="285"/>
      <c r="CW658" s="273"/>
      <c r="CX658" s="273"/>
      <c r="CY658" s="273"/>
      <c r="CZ658" s="273"/>
      <c r="DA658" s="273"/>
      <c r="DB658" s="125"/>
      <c r="DC658" s="273"/>
      <c r="DD658" s="285"/>
      <c r="DE658" s="273"/>
      <c r="DF658" s="273"/>
      <c r="DG658" s="273"/>
      <c r="DH658" s="273"/>
      <c r="DI658" s="273"/>
      <c r="DJ658" s="125"/>
      <c r="DK658" s="273"/>
      <c r="DL658" s="285"/>
      <c r="DM658" s="273"/>
      <c r="DN658" s="273"/>
      <c r="DO658" s="273"/>
      <c r="DP658" s="273"/>
      <c r="DQ658" s="273"/>
      <c r="DR658" s="125"/>
      <c r="DS658" s="273"/>
      <c r="DT658" s="285"/>
      <c r="DU658" s="273"/>
      <c r="DV658" s="273"/>
      <c r="DW658" s="273"/>
      <c r="DX658" s="273"/>
      <c r="DY658" s="273"/>
      <c r="DZ658" s="125"/>
      <c r="EA658" s="273"/>
      <c r="EB658" s="273"/>
      <c r="EC658" s="273"/>
      <c r="ED658" s="273"/>
      <c r="EE658" s="273"/>
      <c r="EF658" s="273"/>
      <c r="EG658" s="273"/>
      <c r="EH658" s="273"/>
      <c r="EI658" s="273"/>
      <c r="EJ658" s="273"/>
      <c r="EK658" s="273"/>
      <c r="EL658" s="273"/>
      <c r="EM658" s="273"/>
      <c r="EN658" s="273"/>
      <c r="EO658" s="273"/>
      <c r="EP658" s="273"/>
      <c r="EQ658" s="273"/>
      <c r="ER658" s="273"/>
      <c r="ES658" s="273"/>
      <c r="ET658" s="273"/>
      <c r="EU658" s="273"/>
      <c r="EV658" s="273"/>
      <c r="EW658" s="273"/>
      <c r="EX658" s="273"/>
      <c r="EY658" s="273"/>
      <c r="EZ658" s="273"/>
    </row>
    <row r="659" spans="1:156" ht="18.75">
      <c r="D659" s="75"/>
      <c r="Q659"/>
      <c r="R659" s="30"/>
      <c r="T659" s="75"/>
      <c r="Z659" s="264"/>
      <c r="AB659" s="75"/>
      <c r="AH659" s="125"/>
      <c r="AJ659" s="75"/>
      <c r="AP659" s="125"/>
      <c r="AR659" s="75"/>
      <c r="AX659" s="125"/>
      <c r="AZ659" s="75"/>
      <c r="BF659" s="125"/>
      <c r="BH659" s="75"/>
      <c r="BN659" s="125"/>
      <c r="BP659" s="75"/>
      <c r="BV659" s="125"/>
      <c r="BX659" s="75"/>
      <c r="CD659" s="125"/>
      <c r="CF659" s="75"/>
      <c r="CL659" s="125"/>
      <c r="CN659" s="75"/>
      <c r="CT659" s="125"/>
      <c r="CV659" s="75"/>
      <c r="DB659" s="125"/>
      <c r="DD659" s="75"/>
      <c r="DJ659" s="125"/>
      <c r="DL659" s="75"/>
      <c r="DR659" s="125"/>
      <c r="DT659" s="75"/>
      <c r="DZ659" s="125"/>
    </row>
    <row r="660" spans="1:156" ht="18.75">
      <c r="A660" s="273"/>
      <c r="B660" s="273"/>
      <c r="C660" s="273"/>
      <c r="D660" s="285"/>
      <c r="E660" s="273"/>
      <c r="F660" s="273"/>
      <c r="G660" s="273"/>
      <c r="H660" s="273"/>
      <c r="I660" s="273"/>
      <c r="J660" s="273"/>
      <c r="K660" s="273"/>
      <c r="L660" s="273"/>
      <c r="M660" s="273"/>
      <c r="N660" s="273"/>
      <c r="O660" s="273"/>
      <c r="P660" s="273"/>
      <c r="Q660" s="273"/>
      <c r="R660" s="286"/>
      <c r="S660" s="273"/>
      <c r="T660" s="285"/>
      <c r="U660" s="273"/>
      <c r="V660" s="273"/>
      <c r="W660" s="273"/>
      <c r="X660" s="273"/>
      <c r="Y660" s="273"/>
      <c r="Z660" s="264"/>
      <c r="AA660" s="273"/>
      <c r="AB660" s="285"/>
      <c r="AC660" s="273"/>
      <c r="AD660" s="273"/>
      <c r="AE660" s="273"/>
      <c r="AF660" s="273"/>
      <c r="AG660" s="273"/>
      <c r="AH660" s="125"/>
      <c r="AI660" s="273"/>
      <c r="AJ660" s="285"/>
      <c r="AK660" s="273"/>
      <c r="AL660" s="273"/>
      <c r="AM660" s="273"/>
      <c r="AN660" s="273"/>
      <c r="AO660" s="273"/>
      <c r="AP660" s="125"/>
      <c r="AQ660" s="273"/>
      <c r="AR660" s="285"/>
      <c r="AS660" s="273"/>
      <c r="AT660" s="273"/>
      <c r="AU660" s="273"/>
      <c r="AV660" s="273"/>
      <c r="AW660" s="273"/>
      <c r="AX660" s="125"/>
      <c r="AY660" s="273"/>
      <c r="AZ660" s="285"/>
      <c r="BA660" s="273"/>
      <c r="BB660" s="273"/>
      <c r="BC660" s="273"/>
      <c r="BD660" s="273"/>
      <c r="BE660" s="273"/>
      <c r="BF660" s="125"/>
      <c r="BG660" s="273"/>
      <c r="BH660" s="285"/>
      <c r="BI660" s="273"/>
      <c r="BJ660" s="273"/>
      <c r="BK660" s="273"/>
      <c r="BL660" s="273"/>
      <c r="BM660" s="273"/>
      <c r="BN660" s="125"/>
      <c r="BO660" s="273"/>
      <c r="BP660" s="285"/>
      <c r="BQ660" s="273"/>
      <c r="BR660" s="273"/>
      <c r="BS660" s="273"/>
      <c r="BT660" s="273"/>
      <c r="BU660" s="273"/>
      <c r="BV660" s="125"/>
      <c r="BW660" s="273"/>
      <c r="BX660" s="285"/>
      <c r="BY660" s="273"/>
      <c r="BZ660" s="273"/>
      <c r="CA660" s="273"/>
      <c r="CB660" s="273"/>
      <c r="CC660" s="273"/>
      <c r="CD660" s="125"/>
      <c r="CE660" s="273"/>
      <c r="CF660" s="285"/>
      <c r="CG660" s="273"/>
      <c r="CH660" s="273"/>
      <c r="CI660" s="273"/>
      <c r="CJ660" s="273"/>
      <c r="CK660" s="273"/>
      <c r="CL660" s="125"/>
      <c r="CM660" s="273"/>
      <c r="CN660" s="285"/>
      <c r="CO660" s="273"/>
      <c r="CP660" s="273"/>
      <c r="CQ660" s="273"/>
      <c r="CR660" s="273"/>
      <c r="CS660" s="273"/>
      <c r="CT660" s="125"/>
      <c r="CU660" s="273"/>
      <c r="CV660" s="285"/>
      <c r="CW660" s="273"/>
      <c r="CX660" s="273"/>
      <c r="CY660" s="273"/>
      <c r="CZ660" s="273"/>
      <c r="DA660" s="273"/>
      <c r="DB660" s="125"/>
      <c r="DC660" s="273"/>
      <c r="DD660" s="285"/>
      <c r="DE660" s="273"/>
      <c r="DF660" s="273"/>
      <c r="DG660" s="273"/>
      <c r="DH660" s="273"/>
      <c r="DI660" s="273"/>
      <c r="DJ660" s="125"/>
      <c r="DK660" s="273"/>
      <c r="DL660" s="285"/>
      <c r="DM660" s="273"/>
      <c r="DN660" s="273"/>
      <c r="DO660" s="273"/>
      <c r="DP660" s="273"/>
      <c r="DQ660" s="273"/>
      <c r="DR660" s="125"/>
      <c r="DS660" s="273"/>
      <c r="DT660" s="285"/>
      <c r="DU660" s="273"/>
      <c r="DV660" s="273"/>
      <c r="DW660" s="273"/>
      <c r="DX660" s="273"/>
      <c r="DY660" s="273"/>
      <c r="DZ660" s="125"/>
      <c r="EA660" s="273"/>
      <c r="EB660" s="273"/>
      <c r="EC660" s="273"/>
      <c r="ED660" s="273"/>
      <c r="EE660" s="273"/>
      <c r="EF660" s="273"/>
      <c r="EG660" s="273"/>
      <c r="EH660" s="273"/>
      <c r="EI660" s="273"/>
      <c r="EJ660" s="273"/>
      <c r="EK660" s="273"/>
      <c r="EL660" s="273"/>
      <c r="EM660" s="273"/>
      <c r="EN660" s="273"/>
      <c r="EO660" s="273"/>
      <c r="EP660" s="273"/>
      <c r="EQ660" s="273"/>
      <c r="ER660" s="273"/>
      <c r="ES660" s="273"/>
      <c r="ET660" s="273"/>
      <c r="EU660" s="273"/>
      <c r="EV660" s="273"/>
      <c r="EW660" s="273"/>
      <c r="EX660" s="273"/>
      <c r="EY660" s="273"/>
      <c r="EZ660" s="273"/>
    </row>
    <row r="661" spans="1:156" ht="18.75">
      <c r="D661" s="75"/>
      <c r="Q661"/>
      <c r="R661" s="30"/>
      <c r="T661" s="75"/>
      <c r="Z661" s="264"/>
      <c r="AB661" s="75"/>
      <c r="AH661" s="125"/>
      <c r="AJ661" s="75"/>
      <c r="AP661" s="125"/>
      <c r="AR661" s="75"/>
      <c r="AX661" s="125"/>
      <c r="AZ661" s="75"/>
      <c r="BF661" s="125"/>
      <c r="BH661" s="75"/>
      <c r="BN661" s="125"/>
      <c r="BP661" s="75"/>
      <c r="BV661" s="125"/>
      <c r="BX661" s="75"/>
      <c r="CD661" s="125"/>
      <c r="CF661" s="75"/>
      <c r="CL661" s="125"/>
      <c r="CN661" s="75"/>
      <c r="CT661" s="125"/>
      <c r="CV661" s="75"/>
      <c r="DB661" s="125"/>
      <c r="DD661" s="75"/>
      <c r="DJ661" s="125"/>
      <c r="DL661" s="75"/>
      <c r="DR661" s="125"/>
      <c r="DT661" s="75"/>
      <c r="DZ661" s="125"/>
    </row>
    <row r="662" spans="1:156" ht="18.75">
      <c r="A662" s="273"/>
      <c r="B662" s="273"/>
      <c r="C662" s="273"/>
      <c r="D662" s="285"/>
      <c r="E662" s="273"/>
      <c r="F662" s="273"/>
      <c r="G662" s="273"/>
      <c r="H662" s="273"/>
      <c r="I662" s="273"/>
      <c r="J662" s="273"/>
      <c r="K662" s="273"/>
      <c r="L662" s="273"/>
      <c r="M662" s="273"/>
      <c r="N662" s="273"/>
      <c r="O662" s="273"/>
      <c r="P662" s="273"/>
      <c r="Q662" s="273"/>
      <c r="R662" s="286"/>
      <c r="S662" s="273"/>
      <c r="T662" s="285"/>
      <c r="U662" s="273"/>
      <c r="V662" s="273"/>
      <c r="W662" s="273"/>
      <c r="X662" s="273"/>
      <c r="Y662" s="273"/>
      <c r="Z662" s="264"/>
      <c r="AA662" s="273"/>
      <c r="AB662" s="285"/>
      <c r="AC662" s="273"/>
      <c r="AD662" s="273"/>
      <c r="AE662" s="273"/>
      <c r="AF662" s="273"/>
      <c r="AG662" s="273"/>
      <c r="AH662" s="125"/>
      <c r="AI662" s="273"/>
      <c r="AJ662" s="285"/>
      <c r="AK662" s="273"/>
      <c r="AL662" s="273"/>
      <c r="AM662" s="273"/>
      <c r="AN662" s="273"/>
      <c r="AO662" s="273"/>
      <c r="AP662" s="125"/>
      <c r="AQ662" s="273"/>
      <c r="AR662" s="285"/>
      <c r="AS662" s="273"/>
      <c r="AT662" s="273"/>
      <c r="AU662" s="273"/>
      <c r="AV662" s="273"/>
      <c r="AW662" s="273"/>
      <c r="AX662" s="125"/>
      <c r="AY662" s="273"/>
      <c r="AZ662" s="285"/>
      <c r="BA662" s="273"/>
      <c r="BB662" s="273"/>
      <c r="BC662" s="273"/>
      <c r="BD662" s="273"/>
      <c r="BE662" s="273"/>
      <c r="BF662" s="125"/>
      <c r="BG662" s="273"/>
      <c r="BH662" s="285"/>
      <c r="BI662" s="273"/>
      <c r="BJ662" s="273"/>
      <c r="BK662" s="273"/>
      <c r="BL662" s="273"/>
      <c r="BM662" s="273"/>
      <c r="BN662" s="125"/>
      <c r="BO662" s="273"/>
      <c r="BP662" s="285"/>
      <c r="BQ662" s="273"/>
      <c r="BR662" s="273"/>
      <c r="BS662" s="273"/>
      <c r="BT662" s="273"/>
      <c r="BU662" s="273"/>
      <c r="BV662" s="125"/>
      <c r="BW662" s="273"/>
      <c r="BX662" s="285"/>
      <c r="BY662" s="273"/>
      <c r="BZ662" s="273"/>
      <c r="CA662" s="273"/>
      <c r="CB662" s="273"/>
      <c r="CC662" s="273"/>
      <c r="CD662" s="125"/>
      <c r="CE662" s="273"/>
      <c r="CF662" s="285"/>
      <c r="CG662" s="273"/>
      <c r="CH662" s="273"/>
      <c r="CI662" s="273"/>
      <c r="CJ662" s="273"/>
      <c r="CK662" s="273"/>
      <c r="CL662" s="125"/>
      <c r="CM662" s="273"/>
      <c r="CN662" s="285"/>
      <c r="CO662" s="273"/>
      <c r="CP662" s="273"/>
      <c r="CQ662" s="273"/>
      <c r="CR662" s="273"/>
      <c r="CS662" s="273"/>
      <c r="CT662" s="125"/>
      <c r="CU662" s="273"/>
      <c r="CV662" s="285"/>
      <c r="CW662" s="273"/>
      <c r="CX662" s="273"/>
      <c r="CY662" s="273"/>
      <c r="CZ662" s="273"/>
      <c r="DA662" s="273"/>
      <c r="DB662" s="125"/>
      <c r="DC662" s="273"/>
      <c r="DD662" s="285"/>
      <c r="DE662" s="273"/>
      <c r="DF662" s="273"/>
      <c r="DG662" s="273"/>
      <c r="DH662" s="273"/>
      <c r="DI662" s="273"/>
      <c r="DJ662" s="125"/>
      <c r="DK662" s="273"/>
      <c r="DL662" s="285"/>
      <c r="DM662" s="273"/>
      <c r="DN662" s="273"/>
      <c r="DO662" s="273"/>
      <c r="DP662" s="273"/>
      <c r="DQ662" s="273"/>
      <c r="DR662" s="125"/>
      <c r="DS662" s="273"/>
      <c r="DT662" s="285"/>
      <c r="DU662" s="273"/>
      <c r="DV662" s="273"/>
      <c r="DW662" s="273"/>
      <c r="DX662" s="273"/>
      <c r="DY662" s="273"/>
      <c r="DZ662" s="125"/>
      <c r="EA662" s="273"/>
      <c r="EB662" s="273"/>
      <c r="EC662" s="273"/>
      <c r="ED662" s="273"/>
      <c r="EE662" s="273"/>
      <c r="EF662" s="273"/>
      <c r="EG662" s="273"/>
      <c r="EH662" s="273"/>
      <c r="EI662" s="273"/>
      <c r="EJ662" s="273"/>
      <c r="EK662" s="273"/>
      <c r="EL662" s="273"/>
      <c r="EM662" s="273"/>
      <c r="EN662" s="273"/>
      <c r="EO662" s="273"/>
      <c r="EP662" s="273"/>
      <c r="EQ662" s="273"/>
      <c r="ER662" s="273"/>
      <c r="ES662" s="273"/>
      <c r="ET662" s="273"/>
      <c r="EU662" s="273"/>
      <c r="EV662" s="273"/>
      <c r="EW662" s="273"/>
      <c r="EX662" s="273"/>
      <c r="EY662" s="273"/>
      <c r="EZ662" s="273"/>
    </row>
    <row r="663" spans="1:156" ht="18.75">
      <c r="D663" s="75"/>
      <c r="Q663"/>
      <c r="R663" s="30"/>
      <c r="T663" s="75"/>
      <c r="Z663" s="264"/>
      <c r="AB663" s="75"/>
      <c r="AH663" s="125"/>
      <c r="AJ663" s="75"/>
      <c r="AP663" s="125"/>
      <c r="AR663" s="75"/>
      <c r="AX663" s="125"/>
      <c r="AZ663" s="75"/>
      <c r="BF663" s="125"/>
      <c r="BH663" s="75"/>
      <c r="BN663" s="125"/>
      <c r="BP663" s="75"/>
      <c r="BV663" s="125"/>
      <c r="BX663" s="75"/>
      <c r="CD663" s="125"/>
      <c r="CF663" s="75"/>
      <c r="CL663" s="125"/>
      <c r="CN663" s="75"/>
      <c r="CT663" s="125"/>
      <c r="CV663" s="75"/>
      <c r="DB663" s="125"/>
      <c r="DD663" s="75"/>
      <c r="DJ663" s="125"/>
      <c r="DL663" s="75"/>
      <c r="DR663" s="125"/>
      <c r="DT663" s="75"/>
      <c r="DZ663" s="125"/>
    </row>
    <row r="664" spans="1:156" ht="18.75">
      <c r="A664" s="273"/>
      <c r="B664" s="273"/>
      <c r="C664" s="273"/>
      <c r="D664" s="285"/>
      <c r="E664" s="273"/>
      <c r="F664" s="273"/>
      <c r="G664" s="273"/>
      <c r="H664" s="273"/>
      <c r="I664" s="273"/>
      <c r="J664" s="273"/>
      <c r="K664" s="273"/>
      <c r="L664" s="273"/>
      <c r="M664" s="273"/>
      <c r="N664" s="273"/>
      <c r="O664" s="273"/>
      <c r="P664" s="273"/>
      <c r="Q664" s="273"/>
      <c r="R664" s="286"/>
      <c r="S664" s="273"/>
      <c r="T664" s="285"/>
      <c r="U664" s="273"/>
      <c r="V664" s="273"/>
      <c r="W664" s="273"/>
      <c r="X664" s="273"/>
      <c r="Y664" s="273"/>
      <c r="Z664" s="264"/>
      <c r="AA664" s="273"/>
      <c r="AB664" s="285"/>
      <c r="AC664" s="273"/>
      <c r="AD664" s="273"/>
      <c r="AE664" s="273"/>
      <c r="AF664" s="273"/>
      <c r="AG664" s="273"/>
      <c r="AH664" s="125"/>
      <c r="AI664" s="273"/>
      <c r="AJ664" s="285"/>
      <c r="AK664" s="273"/>
      <c r="AL664" s="273"/>
      <c r="AM664" s="273"/>
      <c r="AN664" s="273"/>
      <c r="AO664" s="273"/>
      <c r="AP664" s="125"/>
      <c r="AQ664" s="273"/>
      <c r="AR664" s="285"/>
      <c r="AS664" s="273"/>
      <c r="AT664" s="273"/>
      <c r="AU664" s="273"/>
      <c r="AV664" s="273"/>
      <c r="AW664" s="273"/>
      <c r="AX664" s="125"/>
      <c r="AY664" s="273"/>
      <c r="AZ664" s="285"/>
      <c r="BA664" s="273"/>
      <c r="BB664" s="273"/>
      <c r="BC664" s="273"/>
      <c r="BD664" s="273"/>
      <c r="BE664" s="273"/>
      <c r="BF664" s="125"/>
      <c r="BG664" s="273"/>
      <c r="BH664" s="285"/>
      <c r="BI664" s="273"/>
      <c r="BJ664" s="273"/>
      <c r="BK664" s="273"/>
      <c r="BL664" s="273"/>
      <c r="BM664" s="273"/>
      <c r="BN664" s="125"/>
      <c r="BO664" s="273"/>
      <c r="BP664" s="285"/>
      <c r="BQ664" s="273"/>
      <c r="BR664" s="273"/>
      <c r="BS664" s="273"/>
      <c r="BT664" s="273"/>
      <c r="BU664" s="273"/>
      <c r="BV664" s="125"/>
      <c r="BW664" s="273"/>
      <c r="BX664" s="285"/>
      <c r="BY664" s="273"/>
      <c r="BZ664" s="273"/>
      <c r="CA664" s="273"/>
      <c r="CB664" s="273"/>
      <c r="CC664" s="273"/>
      <c r="CD664" s="125"/>
      <c r="CE664" s="273"/>
      <c r="CF664" s="285"/>
      <c r="CG664" s="273"/>
      <c r="CH664" s="273"/>
      <c r="CI664" s="273"/>
      <c r="CJ664" s="273"/>
      <c r="CK664" s="273"/>
      <c r="CL664" s="125"/>
      <c r="CM664" s="273"/>
      <c r="CN664" s="285"/>
      <c r="CO664" s="273"/>
      <c r="CP664" s="273"/>
      <c r="CQ664" s="273"/>
      <c r="CR664" s="273"/>
      <c r="CS664" s="273"/>
      <c r="CT664" s="125"/>
      <c r="CU664" s="273"/>
      <c r="CV664" s="285"/>
      <c r="CW664" s="273"/>
      <c r="CX664" s="273"/>
      <c r="CY664" s="273"/>
      <c r="CZ664" s="273"/>
      <c r="DA664" s="273"/>
      <c r="DB664" s="125"/>
      <c r="DC664" s="273"/>
      <c r="DD664" s="285"/>
      <c r="DE664" s="273"/>
      <c r="DF664" s="273"/>
      <c r="DG664" s="273"/>
      <c r="DH664" s="273"/>
      <c r="DI664" s="273"/>
      <c r="DJ664" s="125"/>
      <c r="DK664" s="273"/>
      <c r="DL664" s="285"/>
      <c r="DM664" s="273"/>
      <c r="DN664" s="273"/>
      <c r="DO664" s="273"/>
      <c r="DP664" s="273"/>
      <c r="DQ664" s="273"/>
      <c r="DR664" s="125"/>
      <c r="DS664" s="273"/>
      <c r="DT664" s="285"/>
      <c r="DU664" s="273"/>
      <c r="DV664" s="273"/>
      <c r="DW664" s="273"/>
      <c r="DX664" s="273"/>
      <c r="DY664" s="273"/>
      <c r="DZ664" s="125"/>
      <c r="EA664" s="273"/>
      <c r="EB664" s="273"/>
      <c r="EC664" s="273"/>
      <c r="ED664" s="273"/>
      <c r="EE664" s="273"/>
      <c r="EF664" s="273"/>
      <c r="EG664" s="273"/>
      <c r="EH664" s="273"/>
      <c r="EI664" s="273"/>
      <c r="EJ664" s="273"/>
      <c r="EK664" s="273"/>
      <c r="EL664" s="273"/>
      <c r="EM664" s="273"/>
      <c r="EN664" s="273"/>
      <c r="EO664" s="273"/>
      <c r="EP664" s="273"/>
      <c r="EQ664" s="273"/>
      <c r="ER664" s="273"/>
      <c r="ES664" s="273"/>
      <c r="ET664" s="273"/>
      <c r="EU664" s="273"/>
      <c r="EV664" s="273"/>
      <c r="EW664" s="273"/>
      <c r="EX664" s="273"/>
      <c r="EY664" s="273"/>
      <c r="EZ664" s="273"/>
    </row>
    <row r="665" spans="1:156" ht="18.75">
      <c r="D665" s="75"/>
      <c r="Q665"/>
      <c r="R665" s="30"/>
      <c r="T665" s="75"/>
      <c r="Z665" s="264"/>
      <c r="AB665" s="75"/>
      <c r="AH665" s="125"/>
      <c r="AJ665" s="75"/>
      <c r="AP665" s="125"/>
      <c r="AR665" s="75"/>
      <c r="AX665" s="125"/>
      <c r="AZ665" s="75"/>
      <c r="BF665" s="125"/>
      <c r="BH665" s="75"/>
      <c r="BN665" s="125"/>
      <c r="BP665" s="75"/>
      <c r="BV665" s="125"/>
      <c r="BX665" s="75"/>
      <c r="CD665" s="125"/>
      <c r="CF665" s="75"/>
      <c r="CL665" s="125"/>
      <c r="CN665" s="75"/>
      <c r="CT665" s="125"/>
      <c r="CV665" s="75"/>
      <c r="DB665" s="125"/>
      <c r="DD665" s="75"/>
      <c r="DJ665" s="125"/>
      <c r="DL665" s="75"/>
      <c r="DR665" s="125"/>
      <c r="DT665" s="75"/>
      <c r="DZ665" s="125"/>
    </row>
    <row r="666" spans="1:156" ht="18.75">
      <c r="A666" s="273"/>
      <c r="B666" s="273"/>
      <c r="C666" s="273"/>
      <c r="D666" s="285"/>
      <c r="E666" s="273"/>
      <c r="F666" s="273"/>
      <c r="G666" s="273"/>
      <c r="H666" s="273"/>
      <c r="I666" s="273"/>
      <c r="J666" s="273"/>
      <c r="K666" s="273"/>
      <c r="L666" s="273"/>
      <c r="M666" s="273"/>
      <c r="N666" s="273"/>
      <c r="O666" s="273"/>
      <c r="P666" s="273"/>
      <c r="Q666" s="273"/>
      <c r="R666" s="286"/>
      <c r="S666" s="273"/>
      <c r="T666" s="285"/>
      <c r="U666" s="273"/>
      <c r="V666" s="273"/>
      <c r="W666" s="273"/>
      <c r="X666" s="273"/>
      <c r="Y666" s="273"/>
      <c r="Z666" s="264"/>
      <c r="AA666" s="273"/>
      <c r="AB666" s="285"/>
      <c r="AC666" s="273"/>
      <c r="AD666" s="273"/>
      <c r="AE666" s="273"/>
      <c r="AF666" s="273"/>
      <c r="AG666" s="273"/>
      <c r="AH666" s="125"/>
      <c r="AI666" s="273"/>
      <c r="AJ666" s="285"/>
      <c r="AK666" s="273"/>
      <c r="AL666" s="273"/>
      <c r="AM666" s="273"/>
      <c r="AN666" s="273"/>
      <c r="AO666" s="273"/>
      <c r="AP666" s="125"/>
      <c r="AQ666" s="273"/>
      <c r="AR666" s="285"/>
      <c r="AS666" s="273"/>
      <c r="AT666" s="273"/>
      <c r="AU666" s="273"/>
      <c r="AV666" s="273"/>
      <c r="AW666" s="273"/>
      <c r="AX666" s="125"/>
      <c r="AY666" s="273"/>
      <c r="AZ666" s="285"/>
      <c r="BA666" s="273"/>
      <c r="BB666" s="273"/>
      <c r="BC666" s="273"/>
      <c r="BD666" s="273"/>
      <c r="BE666" s="273"/>
      <c r="BF666" s="125"/>
      <c r="BG666" s="273"/>
      <c r="BH666" s="285"/>
      <c r="BI666" s="273"/>
      <c r="BJ666" s="273"/>
      <c r="BK666" s="273"/>
      <c r="BL666" s="273"/>
      <c r="BM666" s="273"/>
      <c r="BN666" s="125"/>
      <c r="BO666" s="273"/>
      <c r="BP666" s="285"/>
      <c r="BQ666" s="273"/>
      <c r="BR666" s="273"/>
      <c r="BS666" s="273"/>
      <c r="BT666" s="273"/>
      <c r="BU666" s="273"/>
      <c r="BV666" s="125"/>
      <c r="BW666" s="273"/>
      <c r="BX666" s="285"/>
      <c r="BY666" s="273"/>
      <c r="BZ666" s="273"/>
      <c r="CA666" s="273"/>
      <c r="CB666" s="273"/>
      <c r="CC666" s="273"/>
      <c r="CD666" s="125"/>
      <c r="CE666" s="273"/>
      <c r="CF666" s="285"/>
      <c r="CG666" s="273"/>
      <c r="CH666" s="273"/>
      <c r="CI666" s="273"/>
      <c r="CJ666" s="273"/>
      <c r="CK666" s="273"/>
      <c r="CL666" s="125"/>
      <c r="CM666" s="273"/>
      <c r="CN666" s="285"/>
      <c r="CO666" s="273"/>
      <c r="CP666" s="273"/>
      <c r="CQ666" s="273"/>
      <c r="CR666" s="273"/>
      <c r="CS666" s="273"/>
      <c r="CT666" s="125"/>
      <c r="CU666" s="273"/>
      <c r="CV666" s="285"/>
      <c r="CW666" s="273"/>
      <c r="CX666" s="273"/>
      <c r="CY666" s="273"/>
      <c r="CZ666" s="273"/>
      <c r="DA666" s="273"/>
      <c r="DB666" s="125"/>
      <c r="DC666" s="273"/>
      <c r="DD666" s="285"/>
      <c r="DE666" s="273"/>
      <c r="DF666" s="273"/>
      <c r="DG666" s="273"/>
      <c r="DH666" s="273"/>
      <c r="DI666" s="273"/>
      <c r="DJ666" s="125"/>
      <c r="DK666" s="273"/>
      <c r="DL666" s="285"/>
      <c r="DM666" s="273"/>
      <c r="DN666" s="273"/>
      <c r="DO666" s="273"/>
      <c r="DP666" s="273"/>
      <c r="DQ666" s="273"/>
      <c r="DR666" s="125"/>
      <c r="DS666" s="273"/>
      <c r="DT666" s="285"/>
      <c r="DU666" s="273"/>
      <c r="DV666" s="273"/>
      <c r="DW666" s="273"/>
      <c r="DX666" s="273"/>
      <c r="DY666" s="273"/>
      <c r="DZ666" s="125"/>
      <c r="EA666" s="273"/>
      <c r="EB666" s="273"/>
      <c r="EC666" s="273"/>
      <c r="ED666" s="273"/>
      <c r="EE666" s="273"/>
      <c r="EF666" s="273"/>
      <c r="EG666" s="273"/>
      <c r="EH666" s="273"/>
      <c r="EI666" s="273"/>
      <c r="EJ666" s="273"/>
      <c r="EK666" s="273"/>
      <c r="EL666" s="273"/>
      <c r="EM666" s="273"/>
      <c r="EN666" s="273"/>
      <c r="EO666" s="273"/>
      <c r="EP666" s="273"/>
      <c r="EQ666" s="273"/>
      <c r="ER666" s="273"/>
      <c r="ES666" s="273"/>
      <c r="ET666" s="273"/>
      <c r="EU666" s="273"/>
      <c r="EV666" s="273"/>
      <c r="EW666" s="273"/>
      <c r="EX666" s="273"/>
      <c r="EY666" s="273"/>
      <c r="EZ666" s="273"/>
    </row>
    <row r="667" spans="1:156" ht="18.75">
      <c r="D667" s="75"/>
      <c r="Q667"/>
      <c r="R667" s="30"/>
      <c r="T667" s="75"/>
      <c r="Z667" s="264"/>
      <c r="AB667" s="75"/>
      <c r="AH667" s="125"/>
      <c r="AJ667" s="75"/>
      <c r="AP667" s="125"/>
      <c r="AR667" s="75"/>
      <c r="AX667" s="125"/>
      <c r="AZ667" s="75"/>
      <c r="BF667" s="125"/>
      <c r="BH667" s="75"/>
      <c r="BN667" s="125"/>
      <c r="BP667" s="75"/>
      <c r="BV667" s="125"/>
      <c r="BX667" s="75"/>
      <c r="CD667" s="125"/>
      <c r="CF667" s="75"/>
      <c r="CL667" s="125"/>
      <c r="CN667" s="75"/>
      <c r="CT667" s="125"/>
      <c r="CV667" s="75"/>
      <c r="DB667" s="125"/>
      <c r="DD667" s="75"/>
      <c r="DJ667" s="125"/>
      <c r="DL667" s="75"/>
      <c r="DR667" s="125"/>
      <c r="DT667" s="75"/>
      <c r="DZ667" s="125"/>
    </row>
    <row r="668" spans="1:156" ht="18.75">
      <c r="A668" s="273"/>
      <c r="B668" s="273"/>
      <c r="C668" s="273"/>
      <c r="D668" s="285"/>
      <c r="E668" s="273"/>
      <c r="F668" s="273"/>
      <c r="G668" s="273"/>
      <c r="H668" s="273"/>
      <c r="I668" s="273"/>
      <c r="J668" s="273"/>
      <c r="K668" s="273"/>
      <c r="L668" s="273"/>
      <c r="M668" s="273"/>
      <c r="N668" s="273"/>
      <c r="O668" s="273"/>
      <c r="P668" s="273"/>
      <c r="Q668" s="273"/>
      <c r="R668" s="286"/>
      <c r="S668" s="273"/>
      <c r="T668" s="285"/>
      <c r="U668" s="273"/>
      <c r="V668" s="273"/>
      <c r="W668" s="273"/>
      <c r="X668" s="273"/>
      <c r="Y668" s="273"/>
      <c r="Z668" s="264"/>
      <c r="AA668" s="273"/>
      <c r="AB668" s="285"/>
      <c r="AC668" s="273"/>
      <c r="AD668" s="273"/>
      <c r="AE668" s="273"/>
      <c r="AF668" s="273"/>
      <c r="AG668" s="273"/>
      <c r="AH668" s="125"/>
      <c r="AI668" s="273"/>
      <c r="AJ668" s="285"/>
      <c r="AK668" s="273"/>
      <c r="AL668" s="273"/>
      <c r="AM668" s="273"/>
      <c r="AN668" s="273"/>
      <c r="AO668" s="273"/>
      <c r="AP668" s="125"/>
      <c r="AQ668" s="273"/>
      <c r="AR668" s="285"/>
      <c r="AS668" s="273"/>
      <c r="AT668" s="273"/>
      <c r="AU668" s="273"/>
      <c r="AV668" s="273"/>
      <c r="AW668" s="273"/>
      <c r="AX668" s="125"/>
      <c r="AY668" s="273"/>
      <c r="AZ668" s="285"/>
      <c r="BA668" s="273"/>
      <c r="BB668" s="273"/>
      <c r="BC668" s="273"/>
      <c r="BD668" s="273"/>
      <c r="BE668" s="273"/>
      <c r="BF668" s="125"/>
      <c r="BG668" s="273"/>
      <c r="BH668" s="285"/>
      <c r="BI668" s="273"/>
      <c r="BJ668" s="273"/>
      <c r="BK668" s="273"/>
      <c r="BL668" s="273"/>
      <c r="BM668" s="273"/>
      <c r="BN668" s="125"/>
      <c r="BO668" s="273"/>
      <c r="BP668" s="285"/>
      <c r="BQ668" s="273"/>
      <c r="BR668" s="273"/>
      <c r="BS668" s="273"/>
      <c r="BT668" s="273"/>
      <c r="BU668" s="273"/>
      <c r="BV668" s="125"/>
      <c r="BW668" s="273"/>
      <c r="BX668" s="285"/>
      <c r="BY668" s="273"/>
      <c r="BZ668" s="273"/>
      <c r="CA668" s="273"/>
      <c r="CB668" s="273"/>
      <c r="CC668" s="273"/>
      <c r="CD668" s="125"/>
      <c r="CE668" s="273"/>
      <c r="CF668" s="285"/>
      <c r="CG668" s="273"/>
      <c r="CH668" s="273"/>
      <c r="CI668" s="273"/>
      <c r="CJ668" s="273"/>
      <c r="CK668" s="273"/>
      <c r="CL668" s="125"/>
      <c r="CM668" s="273"/>
      <c r="CN668" s="285"/>
      <c r="CO668" s="273"/>
      <c r="CP668" s="273"/>
      <c r="CQ668" s="273"/>
      <c r="CR668" s="273"/>
      <c r="CS668" s="273"/>
      <c r="CT668" s="125"/>
      <c r="CU668" s="273"/>
      <c r="CV668" s="285"/>
      <c r="CW668" s="273"/>
      <c r="CX668" s="273"/>
      <c r="CY668" s="273"/>
      <c r="CZ668" s="273"/>
      <c r="DA668" s="273"/>
      <c r="DB668" s="125"/>
      <c r="DC668" s="273"/>
      <c r="DD668" s="285"/>
      <c r="DE668" s="273"/>
      <c r="DF668" s="273"/>
      <c r="DG668" s="273"/>
      <c r="DH668" s="273"/>
      <c r="DI668" s="273"/>
      <c r="DJ668" s="125"/>
      <c r="DK668" s="273"/>
      <c r="DL668" s="285"/>
      <c r="DM668" s="273"/>
      <c r="DN668" s="273"/>
      <c r="DO668" s="273"/>
      <c r="DP668" s="273"/>
      <c r="DQ668" s="273"/>
      <c r="DR668" s="125"/>
      <c r="DS668" s="273"/>
      <c r="DT668" s="285"/>
      <c r="DU668" s="273"/>
      <c r="DV668" s="273"/>
      <c r="DW668" s="273"/>
      <c r="DX668" s="273"/>
      <c r="DY668" s="273"/>
      <c r="DZ668" s="125"/>
      <c r="EA668" s="273"/>
      <c r="EB668" s="273"/>
      <c r="EC668" s="273"/>
      <c r="ED668" s="273"/>
      <c r="EE668" s="273"/>
      <c r="EF668" s="273"/>
      <c r="EG668" s="273"/>
      <c r="EH668" s="273"/>
      <c r="EI668" s="273"/>
      <c r="EJ668" s="273"/>
      <c r="EK668" s="273"/>
      <c r="EL668" s="273"/>
      <c r="EM668" s="273"/>
      <c r="EN668" s="273"/>
      <c r="EO668" s="273"/>
      <c r="EP668" s="273"/>
      <c r="EQ668" s="273"/>
      <c r="ER668" s="273"/>
      <c r="ES668" s="273"/>
      <c r="ET668" s="273"/>
      <c r="EU668" s="273"/>
      <c r="EV668" s="273"/>
      <c r="EW668" s="273"/>
      <c r="EX668" s="273"/>
      <c r="EY668" s="273"/>
      <c r="EZ668" s="273"/>
    </row>
    <row r="669" spans="1:156" ht="18.75">
      <c r="D669" s="75"/>
      <c r="Q669"/>
      <c r="R669" s="30"/>
      <c r="T669" s="75"/>
      <c r="Z669" s="264"/>
      <c r="AB669" s="75"/>
      <c r="AH669" s="125"/>
      <c r="AJ669" s="75"/>
      <c r="AP669" s="125"/>
      <c r="AR669" s="75"/>
      <c r="AX669" s="125"/>
      <c r="AZ669" s="75"/>
      <c r="BF669" s="125"/>
      <c r="BH669" s="75"/>
      <c r="BN669" s="125"/>
      <c r="BP669" s="75"/>
      <c r="BV669" s="125"/>
      <c r="BX669" s="75"/>
      <c r="CD669" s="125"/>
      <c r="CF669" s="75"/>
      <c r="CL669" s="125"/>
      <c r="CN669" s="75"/>
      <c r="CT669" s="125"/>
      <c r="CV669" s="75"/>
      <c r="DB669" s="125"/>
      <c r="DD669" s="75"/>
      <c r="DJ669" s="125"/>
      <c r="DL669" s="75"/>
      <c r="DR669" s="125"/>
      <c r="DT669" s="75"/>
      <c r="DZ669" s="125"/>
    </row>
    <row r="670" spans="1:156" ht="18.75">
      <c r="A670" s="273"/>
      <c r="B670" s="273"/>
      <c r="C670" s="273"/>
      <c r="D670" s="285"/>
      <c r="E670" s="273"/>
      <c r="F670" s="273"/>
      <c r="G670" s="273"/>
      <c r="H670" s="273"/>
      <c r="I670" s="273"/>
      <c r="J670" s="273"/>
      <c r="K670" s="273"/>
      <c r="L670" s="273"/>
      <c r="M670" s="273"/>
      <c r="N670" s="273"/>
      <c r="O670" s="273"/>
      <c r="P670" s="273"/>
      <c r="Q670" s="273"/>
      <c r="R670" s="286"/>
      <c r="S670" s="273"/>
      <c r="T670" s="285"/>
      <c r="U670" s="273"/>
      <c r="V670" s="273"/>
      <c r="W670" s="273"/>
      <c r="X670" s="273"/>
      <c r="Y670" s="273"/>
      <c r="Z670" s="264"/>
      <c r="AA670" s="273"/>
      <c r="AB670" s="285"/>
      <c r="AC670" s="273"/>
      <c r="AD670" s="273"/>
      <c r="AE670" s="273"/>
      <c r="AF670" s="273"/>
      <c r="AG670" s="273"/>
      <c r="AH670" s="125"/>
      <c r="AI670" s="273"/>
      <c r="AJ670" s="285"/>
      <c r="AK670" s="273"/>
      <c r="AL670" s="273"/>
      <c r="AM670" s="273"/>
      <c r="AN670" s="273"/>
      <c r="AO670" s="273"/>
      <c r="AP670" s="125"/>
      <c r="AQ670" s="273"/>
      <c r="AR670" s="285"/>
      <c r="AS670" s="273"/>
      <c r="AT670" s="273"/>
      <c r="AU670" s="273"/>
      <c r="AV670" s="273"/>
      <c r="AW670" s="273"/>
      <c r="AX670" s="125"/>
      <c r="AY670" s="273"/>
      <c r="AZ670" s="285"/>
      <c r="BA670" s="273"/>
      <c r="BB670" s="273"/>
      <c r="BC670" s="273"/>
      <c r="BD670" s="273"/>
      <c r="BE670" s="273"/>
      <c r="BF670" s="125"/>
      <c r="BG670" s="273"/>
      <c r="BH670" s="285"/>
      <c r="BI670" s="273"/>
      <c r="BJ670" s="273"/>
      <c r="BK670" s="273"/>
      <c r="BL670" s="273"/>
      <c r="BM670" s="273"/>
      <c r="BN670" s="125"/>
      <c r="BO670" s="273"/>
      <c r="BP670" s="285"/>
      <c r="BQ670" s="273"/>
      <c r="BR670" s="273"/>
      <c r="BS670" s="273"/>
      <c r="BT670" s="273"/>
      <c r="BU670" s="273"/>
      <c r="BV670" s="125"/>
      <c r="BW670" s="273"/>
      <c r="BX670" s="285"/>
      <c r="BY670" s="273"/>
      <c r="BZ670" s="273"/>
      <c r="CA670" s="273"/>
      <c r="CB670" s="273"/>
      <c r="CC670" s="273"/>
      <c r="CD670" s="125"/>
      <c r="CE670" s="273"/>
      <c r="CF670" s="285"/>
      <c r="CG670" s="273"/>
      <c r="CH670" s="273"/>
      <c r="CI670" s="273"/>
      <c r="CJ670" s="273"/>
      <c r="CK670" s="273"/>
      <c r="CL670" s="125"/>
      <c r="CM670" s="273"/>
      <c r="CN670" s="285"/>
      <c r="CO670" s="273"/>
      <c r="CP670" s="273"/>
      <c r="CQ670" s="273"/>
      <c r="CR670" s="273"/>
      <c r="CS670" s="273"/>
      <c r="CT670" s="125"/>
      <c r="CU670" s="273"/>
      <c r="CV670" s="285"/>
      <c r="CW670" s="273"/>
      <c r="CX670" s="273"/>
      <c r="CY670" s="273"/>
      <c r="CZ670" s="273"/>
      <c r="DA670" s="273"/>
      <c r="DB670" s="125"/>
      <c r="DC670" s="273"/>
      <c r="DD670" s="285"/>
      <c r="DE670" s="273"/>
      <c r="DF670" s="273"/>
      <c r="DG670" s="273"/>
      <c r="DH670" s="273"/>
      <c r="DI670" s="273"/>
      <c r="DJ670" s="125"/>
      <c r="DK670" s="273"/>
      <c r="DL670" s="285"/>
      <c r="DM670" s="273"/>
      <c r="DN670" s="273"/>
      <c r="DO670" s="273"/>
      <c r="DP670" s="273"/>
      <c r="DQ670" s="273"/>
      <c r="DR670" s="125"/>
      <c r="DS670" s="273"/>
      <c r="DT670" s="285"/>
      <c r="DU670" s="273"/>
      <c r="DV670" s="273"/>
      <c r="DW670" s="273"/>
      <c r="DX670" s="273"/>
      <c r="DY670" s="273"/>
      <c r="DZ670" s="125"/>
      <c r="EA670" s="273"/>
      <c r="EB670" s="273"/>
      <c r="EC670" s="273"/>
      <c r="ED670" s="273"/>
      <c r="EE670" s="273"/>
      <c r="EF670" s="273"/>
      <c r="EG670" s="273"/>
      <c r="EH670" s="273"/>
      <c r="EI670" s="273"/>
      <c r="EJ670" s="273"/>
      <c r="EK670" s="273"/>
      <c r="EL670" s="273"/>
      <c r="EM670" s="273"/>
      <c r="EN670" s="273"/>
      <c r="EO670" s="273"/>
      <c r="EP670" s="273"/>
      <c r="EQ670" s="273"/>
      <c r="ER670" s="273"/>
      <c r="ES670" s="273"/>
      <c r="ET670" s="273"/>
      <c r="EU670" s="273"/>
      <c r="EV670" s="273"/>
      <c r="EW670" s="273"/>
      <c r="EX670" s="273"/>
      <c r="EY670" s="273"/>
      <c r="EZ670" s="273"/>
    </row>
    <row r="671" spans="1:156" ht="18.75">
      <c r="D671" s="75"/>
      <c r="Q671"/>
      <c r="R671" s="30"/>
      <c r="T671" s="75"/>
      <c r="Z671" s="264"/>
      <c r="AB671" s="75"/>
      <c r="AH671" s="125"/>
      <c r="AJ671" s="75"/>
      <c r="AP671" s="125"/>
      <c r="AR671" s="75"/>
      <c r="AX671" s="125"/>
      <c r="AZ671" s="75"/>
      <c r="BF671" s="125"/>
      <c r="BH671" s="75"/>
      <c r="BN671" s="125"/>
      <c r="BP671" s="75"/>
      <c r="BV671" s="125"/>
      <c r="BX671" s="75"/>
      <c r="CD671" s="125"/>
      <c r="CF671" s="75"/>
      <c r="CL671" s="125"/>
      <c r="CN671" s="75"/>
      <c r="CT671" s="125"/>
      <c r="CV671" s="75"/>
      <c r="DB671" s="125"/>
      <c r="DD671" s="75"/>
      <c r="DJ671" s="125"/>
      <c r="DL671" s="75"/>
      <c r="DR671" s="125"/>
      <c r="DT671" s="75"/>
      <c r="DZ671" s="125"/>
    </row>
    <row r="672" spans="1:156" ht="18.75">
      <c r="A672" s="273"/>
      <c r="B672" s="273"/>
      <c r="C672" s="273"/>
      <c r="D672" s="285"/>
      <c r="E672" s="273"/>
      <c r="F672" s="273"/>
      <c r="G672" s="273"/>
      <c r="H672" s="273"/>
      <c r="I672" s="273"/>
      <c r="J672" s="273"/>
      <c r="K672" s="273"/>
      <c r="L672" s="273"/>
      <c r="M672" s="273"/>
      <c r="N672" s="273"/>
      <c r="O672" s="273"/>
      <c r="P672" s="273"/>
      <c r="Q672" s="273"/>
      <c r="R672" s="286"/>
      <c r="S672" s="273"/>
      <c r="T672" s="285"/>
      <c r="U672" s="273"/>
      <c r="V672" s="273"/>
      <c r="W672" s="273"/>
      <c r="X672" s="273"/>
      <c r="Y672" s="273"/>
      <c r="Z672" s="264"/>
      <c r="AA672" s="273"/>
      <c r="AB672" s="285"/>
      <c r="AC672" s="273"/>
      <c r="AD672" s="273"/>
      <c r="AE672" s="273"/>
      <c r="AF672" s="273"/>
      <c r="AG672" s="273"/>
      <c r="AH672" s="125"/>
      <c r="AI672" s="273"/>
      <c r="AJ672" s="285"/>
      <c r="AK672" s="273"/>
      <c r="AL672" s="273"/>
      <c r="AM672" s="273"/>
      <c r="AN672" s="273"/>
      <c r="AO672" s="273"/>
      <c r="AP672" s="125"/>
      <c r="AQ672" s="273"/>
      <c r="AR672" s="285"/>
      <c r="AS672" s="273"/>
      <c r="AT672" s="273"/>
      <c r="AU672" s="273"/>
      <c r="AV672" s="273"/>
      <c r="AW672" s="273"/>
      <c r="AX672" s="125"/>
      <c r="AY672" s="273"/>
      <c r="AZ672" s="285"/>
      <c r="BA672" s="273"/>
      <c r="BB672" s="273"/>
      <c r="BC672" s="273"/>
      <c r="BD672" s="273"/>
      <c r="BE672" s="273"/>
      <c r="BF672" s="125"/>
      <c r="BG672" s="273"/>
      <c r="BH672" s="285"/>
      <c r="BI672" s="273"/>
      <c r="BJ672" s="273"/>
      <c r="BK672" s="273"/>
      <c r="BL672" s="273"/>
      <c r="BM672" s="273"/>
      <c r="BN672" s="125"/>
      <c r="BO672" s="273"/>
      <c r="BP672" s="285"/>
      <c r="BQ672" s="273"/>
      <c r="BR672" s="273"/>
      <c r="BS672" s="273"/>
      <c r="BT672" s="273"/>
      <c r="BU672" s="273"/>
      <c r="BV672" s="125"/>
      <c r="BW672" s="273"/>
      <c r="BX672" s="285"/>
      <c r="BY672" s="273"/>
      <c r="BZ672" s="273"/>
      <c r="CA672" s="273"/>
      <c r="CB672" s="273"/>
      <c r="CC672" s="273"/>
      <c r="CD672" s="125"/>
      <c r="CE672" s="273"/>
      <c r="CF672" s="285"/>
      <c r="CG672" s="273"/>
      <c r="CH672" s="273"/>
      <c r="CI672" s="273"/>
      <c r="CJ672" s="273"/>
      <c r="CK672" s="273"/>
      <c r="CL672" s="125"/>
      <c r="CM672" s="273"/>
      <c r="CN672" s="285"/>
      <c r="CO672" s="273"/>
      <c r="CP672" s="273"/>
      <c r="CQ672" s="273"/>
      <c r="CR672" s="273"/>
      <c r="CS672" s="273"/>
      <c r="CT672" s="125"/>
      <c r="CU672" s="273"/>
      <c r="CV672" s="285"/>
      <c r="CW672" s="273"/>
      <c r="CX672" s="273"/>
      <c r="CY672" s="273"/>
      <c r="CZ672" s="273"/>
      <c r="DA672" s="273"/>
      <c r="DB672" s="125"/>
      <c r="DC672" s="273"/>
      <c r="DD672" s="285"/>
      <c r="DE672" s="273"/>
      <c r="DF672" s="273"/>
      <c r="DG672" s="273"/>
      <c r="DH672" s="273"/>
      <c r="DI672" s="273"/>
      <c r="DJ672" s="125"/>
      <c r="DK672" s="273"/>
      <c r="DL672" s="285"/>
      <c r="DM672" s="273"/>
      <c r="DN672" s="273"/>
      <c r="DO672" s="273"/>
      <c r="DP672" s="273"/>
      <c r="DQ672" s="273"/>
      <c r="DR672" s="125"/>
      <c r="DS672" s="273"/>
      <c r="DT672" s="285"/>
      <c r="DU672" s="273"/>
      <c r="DV672" s="273"/>
      <c r="DW672" s="273"/>
      <c r="DX672" s="273"/>
      <c r="DY672" s="273"/>
      <c r="DZ672" s="125"/>
      <c r="EA672" s="273"/>
      <c r="EB672" s="273"/>
      <c r="EC672" s="273"/>
      <c r="ED672" s="273"/>
      <c r="EE672" s="273"/>
      <c r="EF672" s="273"/>
      <c r="EG672" s="273"/>
      <c r="EH672" s="273"/>
      <c r="EI672" s="273"/>
      <c r="EJ672" s="273"/>
      <c r="EK672" s="273"/>
      <c r="EL672" s="273"/>
      <c r="EM672" s="273"/>
      <c r="EN672" s="273"/>
      <c r="EO672" s="273"/>
      <c r="EP672" s="273"/>
      <c r="EQ672" s="273"/>
      <c r="ER672" s="273"/>
      <c r="ES672" s="273"/>
      <c r="ET672" s="273"/>
      <c r="EU672" s="273"/>
      <c r="EV672" s="273"/>
      <c r="EW672" s="273"/>
      <c r="EX672" s="273"/>
      <c r="EY672" s="273"/>
      <c r="EZ672" s="273"/>
    </row>
    <row r="673" spans="1:156" ht="18.75">
      <c r="D673" s="75"/>
      <c r="Q673"/>
      <c r="R673" s="30"/>
      <c r="T673" s="75"/>
      <c r="Z673" s="264"/>
      <c r="AB673" s="75"/>
      <c r="AH673" s="125"/>
      <c r="AJ673" s="75"/>
      <c r="AP673" s="125"/>
      <c r="AR673" s="75"/>
      <c r="AX673" s="125"/>
      <c r="AZ673" s="75"/>
      <c r="BF673" s="125"/>
      <c r="BH673" s="75"/>
      <c r="BN673" s="125"/>
      <c r="BP673" s="75"/>
      <c r="BV673" s="125"/>
      <c r="BX673" s="75"/>
      <c r="CD673" s="125"/>
      <c r="CF673" s="75"/>
      <c r="CL673" s="125"/>
      <c r="CN673" s="75"/>
      <c r="CT673" s="125"/>
      <c r="CV673" s="75"/>
      <c r="DB673" s="125"/>
      <c r="DD673" s="75"/>
      <c r="DJ673" s="125"/>
      <c r="DL673" s="75"/>
      <c r="DR673" s="125"/>
      <c r="DT673" s="75"/>
      <c r="DZ673" s="125"/>
    </row>
    <row r="674" spans="1:156" ht="18.75">
      <c r="A674" s="273"/>
      <c r="B674" s="273"/>
      <c r="C674" s="273"/>
      <c r="D674" s="285"/>
      <c r="E674" s="273"/>
      <c r="F674" s="273"/>
      <c r="G674" s="273"/>
      <c r="H674" s="273"/>
      <c r="I674" s="273"/>
      <c r="J674" s="273"/>
      <c r="K674" s="273"/>
      <c r="L674" s="273"/>
      <c r="M674" s="273"/>
      <c r="N674" s="273"/>
      <c r="O674" s="273"/>
      <c r="P674" s="273"/>
      <c r="Q674" s="273"/>
      <c r="R674" s="286"/>
      <c r="S674" s="273"/>
      <c r="T674" s="285"/>
      <c r="U674" s="273"/>
      <c r="V674" s="273"/>
      <c r="W674" s="273"/>
      <c r="X674" s="273"/>
      <c r="Y674" s="273"/>
      <c r="Z674" s="264"/>
      <c r="AA674" s="273"/>
      <c r="AB674" s="285"/>
      <c r="AC674" s="273"/>
      <c r="AD674" s="273"/>
      <c r="AE674" s="273"/>
      <c r="AF674" s="273"/>
      <c r="AG674" s="273"/>
      <c r="AH674" s="125"/>
      <c r="AI674" s="273"/>
      <c r="AJ674" s="285"/>
      <c r="AK674" s="273"/>
      <c r="AL674" s="273"/>
      <c r="AM674" s="273"/>
      <c r="AN674" s="273"/>
      <c r="AO674" s="273"/>
      <c r="AP674" s="125"/>
      <c r="AQ674" s="273"/>
      <c r="AR674" s="285"/>
      <c r="AS674" s="273"/>
      <c r="AT674" s="273"/>
      <c r="AU674" s="273"/>
      <c r="AV674" s="273"/>
      <c r="AW674" s="273"/>
      <c r="AX674" s="125"/>
      <c r="AY674" s="273"/>
      <c r="AZ674" s="285"/>
      <c r="BA674" s="273"/>
      <c r="BB674" s="273"/>
      <c r="BC674" s="273"/>
      <c r="BD674" s="273"/>
      <c r="BE674" s="273"/>
      <c r="BF674" s="125"/>
      <c r="BG674" s="273"/>
      <c r="BH674" s="285"/>
      <c r="BI674" s="273"/>
      <c r="BJ674" s="273"/>
      <c r="BK674" s="273"/>
      <c r="BL674" s="273"/>
      <c r="BM674" s="273"/>
      <c r="BN674" s="125"/>
      <c r="BO674" s="273"/>
      <c r="BP674" s="285"/>
      <c r="BQ674" s="273"/>
      <c r="BR674" s="273"/>
      <c r="BS674" s="273"/>
      <c r="BT674" s="273"/>
      <c r="BU674" s="273"/>
      <c r="BV674" s="125"/>
      <c r="BW674" s="273"/>
      <c r="BX674" s="285"/>
      <c r="BY674" s="273"/>
      <c r="BZ674" s="273"/>
      <c r="CA674" s="273"/>
      <c r="CB674" s="273"/>
      <c r="CC674" s="273"/>
      <c r="CD674" s="125"/>
      <c r="CE674" s="273"/>
      <c r="CF674" s="285"/>
      <c r="CG674" s="273"/>
      <c r="CH674" s="273"/>
      <c r="CI674" s="273"/>
      <c r="CJ674" s="273"/>
      <c r="CK674" s="273"/>
      <c r="CL674" s="125"/>
      <c r="CM674" s="273"/>
      <c r="CN674" s="285"/>
      <c r="CO674" s="273"/>
      <c r="CP674" s="273"/>
      <c r="CQ674" s="273"/>
      <c r="CR674" s="273"/>
      <c r="CS674" s="273"/>
      <c r="CT674" s="125"/>
      <c r="CU674" s="273"/>
      <c r="CV674" s="285"/>
      <c r="CW674" s="273"/>
      <c r="CX674" s="273"/>
      <c r="CY674" s="273"/>
      <c r="CZ674" s="273"/>
      <c r="DA674" s="273"/>
      <c r="DB674" s="125"/>
      <c r="DC674" s="273"/>
      <c r="DD674" s="285"/>
      <c r="DE674" s="273"/>
      <c r="DF674" s="273"/>
      <c r="DG674" s="273"/>
      <c r="DH674" s="273"/>
      <c r="DI674" s="273"/>
      <c r="DJ674" s="125"/>
      <c r="DK674" s="273"/>
      <c r="DL674" s="285"/>
      <c r="DM674" s="273"/>
      <c r="DN674" s="273"/>
      <c r="DO674" s="273"/>
      <c r="DP674" s="273"/>
      <c r="DQ674" s="273"/>
      <c r="DR674" s="125"/>
      <c r="DS674" s="273"/>
      <c r="DT674" s="285"/>
      <c r="DU674" s="273"/>
      <c r="DV674" s="273"/>
      <c r="DW674" s="273"/>
      <c r="DX674" s="273"/>
      <c r="DY674" s="273"/>
      <c r="DZ674" s="125"/>
      <c r="EA674" s="273"/>
      <c r="EB674" s="273"/>
      <c r="EC674" s="273"/>
      <c r="ED674" s="273"/>
      <c r="EE674" s="273"/>
      <c r="EF674" s="273"/>
      <c r="EG674" s="273"/>
      <c r="EH674" s="273"/>
      <c r="EI674" s="273"/>
      <c r="EJ674" s="273"/>
      <c r="EK674" s="273"/>
      <c r="EL674" s="273"/>
      <c r="EM674" s="273"/>
      <c r="EN674" s="273"/>
      <c r="EO674" s="273"/>
      <c r="EP674" s="273"/>
      <c r="EQ674" s="273"/>
      <c r="ER674" s="273"/>
      <c r="ES674" s="273"/>
      <c r="ET674" s="273"/>
      <c r="EU674" s="273"/>
      <c r="EV674" s="273"/>
      <c r="EW674" s="273"/>
      <c r="EX674" s="273"/>
      <c r="EY674" s="273"/>
      <c r="EZ674" s="273"/>
    </row>
    <row r="675" spans="1:156" ht="18.75">
      <c r="D675" s="75"/>
      <c r="Q675"/>
      <c r="R675" s="30"/>
      <c r="T675" s="75"/>
      <c r="Z675" s="264"/>
      <c r="AB675" s="75"/>
      <c r="AH675" s="125"/>
      <c r="AJ675" s="75"/>
      <c r="AP675" s="125"/>
      <c r="AR675" s="75"/>
      <c r="AX675" s="125"/>
      <c r="AZ675" s="75"/>
      <c r="BF675" s="125"/>
      <c r="BH675" s="75"/>
      <c r="BN675" s="125"/>
      <c r="BP675" s="75"/>
      <c r="BV675" s="125"/>
      <c r="BX675" s="75"/>
      <c r="CD675" s="125"/>
      <c r="CF675" s="75"/>
      <c r="CL675" s="125"/>
      <c r="CN675" s="75"/>
      <c r="CT675" s="125"/>
      <c r="CV675" s="75"/>
      <c r="DB675" s="125"/>
      <c r="DD675" s="75"/>
      <c r="DJ675" s="125"/>
      <c r="DL675" s="75"/>
      <c r="DR675" s="125"/>
      <c r="DT675" s="75"/>
      <c r="DZ675" s="125"/>
    </row>
    <row r="676" spans="1:156" ht="18.75">
      <c r="A676" s="273"/>
      <c r="B676" s="273"/>
      <c r="C676" s="273"/>
      <c r="D676" s="285"/>
      <c r="E676" s="273"/>
      <c r="F676" s="273"/>
      <c r="G676" s="273"/>
      <c r="H676" s="273"/>
      <c r="I676" s="273"/>
      <c r="J676" s="273"/>
      <c r="K676" s="273"/>
      <c r="L676" s="273"/>
      <c r="M676" s="273"/>
      <c r="N676" s="273"/>
      <c r="O676" s="273"/>
      <c r="P676" s="273"/>
      <c r="Q676" s="273"/>
      <c r="R676" s="286"/>
      <c r="S676" s="273"/>
      <c r="T676" s="285"/>
      <c r="U676" s="273"/>
      <c r="V676" s="273"/>
      <c r="W676" s="273"/>
      <c r="X676" s="273"/>
      <c r="Y676" s="273"/>
      <c r="Z676" s="264"/>
      <c r="AA676" s="273"/>
      <c r="AB676" s="285"/>
      <c r="AC676" s="273"/>
      <c r="AD676" s="273"/>
      <c r="AE676" s="273"/>
      <c r="AF676" s="273"/>
      <c r="AG676" s="273"/>
      <c r="AH676" s="125"/>
      <c r="AI676" s="273"/>
      <c r="AJ676" s="285"/>
      <c r="AK676" s="273"/>
      <c r="AL676" s="273"/>
      <c r="AM676" s="273"/>
      <c r="AN676" s="273"/>
      <c r="AO676" s="273"/>
      <c r="AP676" s="125"/>
      <c r="AQ676" s="273"/>
      <c r="AR676" s="285"/>
      <c r="AS676" s="273"/>
      <c r="AT676" s="273"/>
      <c r="AU676" s="273"/>
      <c r="AV676" s="273"/>
      <c r="AW676" s="273"/>
      <c r="AX676" s="125"/>
      <c r="AY676" s="273"/>
      <c r="AZ676" s="285"/>
      <c r="BA676" s="273"/>
      <c r="BB676" s="273"/>
      <c r="BC676" s="273"/>
      <c r="BD676" s="273"/>
      <c r="BE676" s="273"/>
      <c r="BF676" s="125"/>
      <c r="BG676" s="273"/>
      <c r="BH676" s="285"/>
      <c r="BI676" s="273"/>
      <c r="BJ676" s="273"/>
      <c r="BK676" s="273"/>
      <c r="BL676" s="273"/>
      <c r="BM676" s="273"/>
      <c r="BN676" s="125"/>
      <c r="BO676" s="273"/>
      <c r="BP676" s="285"/>
      <c r="BQ676" s="273"/>
      <c r="BR676" s="273"/>
      <c r="BS676" s="273"/>
      <c r="BT676" s="273"/>
      <c r="BU676" s="273"/>
      <c r="BV676" s="125"/>
      <c r="BW676" s="273"/>
      <c r="BX676" s="285"/>
      <c r="BY676" s="273"/>
      <c r="BZ676" s="273"/>
      <c r="CA676" s="273"/>
      <c r="CB676" s="273"/>
      <c r="CC676" s="273"/>
      <c r="CD676" s="125"/>
      <c r="CE676" s="273"/>
      <c r="CF676" s="285"/>
      <c r="CG676" s="273"/>
      <c r="CH676" s="273"/>
      <c r="CI676" s="273"/>
      <c r="CJ676" s="273"/>
      <c r="CK676" s="273"/>
      <c r="CL676" s="125"/>
      <c r="CM676" s="273"/>
      <c r="CN676" s="285"/>
      <c r="CO676" s="273"/>
      <c r="CP676" s="273"/>
      <c r="CQ676" s="273"/>
      <c r="CR676" s="273"/>
      <c r="CS676" s="273"/>
      <c r="CT676" s="125"/>
      <c r="CU676" s="273"/>
      <c r="CV676" s="285"/>
      <c r="CW676" s="273"/>
      <c r="CX676" s="273"/>
      <c r="CY676" s="273"/>
      <c r="CZ676" s="273"/>
      <c r="DA676" s="273"/>
      <c r="DB676" s="125"/>
      <c r="DC676" s="273"/>
      <c r="DD676" s="285"/>
      <c r="DE676" s="273"/>
      <c r="DF676" s="273"/>
      <c r="DG676" s="273"/>
      <c r="DH676" s="273"/>
      <c r="DI676" s="273"/>
      <c r="DJ676" s="125"/>
      <c r="DK676" s="273"/>
      <c r="DL676" s="285"/>
      <c r="DM676" s="273"/>
      <c r="DN676" s="273"/>
      <c r="DO676" s="273"/>
      <c r="DP676" s="273"/>
      <c r="DQ676" s="273"/>
      <c r="DR676" s="125"/>
      <c r="DS676" s="273"/>
      <c r="DT676" s="285"/>
      <c r="DU676" s="273"/>
      <c r="DV676" s="273"/>
      <c r="DW676" s="273"/>
      <c r="DX676" s="273"/>
      <c r="DY676" s="273"/>
      <c r="DZ676" s="125"/>
      <c r="EA676" s="273"/>
      <c r="EB676" s="273"/>
      <c r="EC676" s="273"/>
      <c r="ED676" s="273"/>
      <c r="EE676" s="273"/>
      <c r="EF676" s="273"/>
      <c r="EG676" s="273"/>
      <c r="EH676" s="273"/>
      <c r="EI676" s="273"/>
      <c r="EJ676" s="273"/>
      <c r="EK676" s="273"/>
      <c r="EL676" s="273"/>
      <c r="EM676" s="273"/>
      <c r="EN676" s="273"/>
      <c r="EO676" s="273"/>
      <c r="EP676" s="273"/>
      <c r="EQ676" s="273"/>
      <c r="ER676" s="273"/>
      <c r="ES676" s="273"/>
      <c r="ET676" s="273"/>
      <c r="EU676" s="273"/>
      <c r="EV676" s="273"/>
      <c r="EW676" s="273"/>
      <c r="EX676" s="273"/>
      <c r="EY676" s="273"/>
      <c r="EZ676" s="273"/>
    </row>
    <row r="677" spans="1:156" ht="18.75">
      <c r="D677" s="75"/>
      <c r="Q677"/>
      <c r="R677" s="30"/>
      <c r="T677" s="75"/>
      <c r="Z677" s="264"/>
      <c r="AB677" s="75"/>
      <c r="AH677" s="125"/>
      <c r="AJ677" s="75"/>
      <c r="AP677" s="125"/>
      <c r="AR677" s="75"/>
      <c r="AX677" s="125"/>
      <c r="AZ677" s="75"/>
      <c r="BF677" s="125"/>
      <c r="BH677" s="75"/>
      <c r="BN677" s="125"/>
      <c r="BP677" s="75"/>
      <c r="BV677" s="125"/>
      <c r="BX677" s="75"/>
      <c r="CD677" s="125"/>
      <c r="CF677" s="75"/>
      <c r="CL677" s="125"/>
      <c r="CN677" s="75"/>
      <c r="CT677" s="125"/>
      <c r="CV677" s="75"/>
      <c r="DB677" s="125"/>
      <c r="DD677" s="75"/>
      <c r="DJ677" s="125"/>
      <c r="DL677" s="75"/>
      <c r="DR677" s="125"/>
      <c r="DT677" s="75"/>
      <c r="DZ677" s="125"/>
    </row>
    <row r="678" spans="1:156" ht="18.75">
      <c r="A678" s="273"/>
      <c r="B678" s="273"/>
      <c r="C678" s="273"/>
      <c r="D678" s="285"/>
      <c r="E678" s="273"/>
      <c r="F678" s="273"/>
      <c r="G678" s="273"/>
      <c r="H678" s="273"/>
      <c r="I678" s="273"/>
      <c r="J678" s="273"/>
      <c r="K678" s="273"/>
      <c r="L678" s="273"/>
      <c r="M678" s="273"/>
      <c r="N678" s="273"/>
      <c r="O678" s="273"/>
      <c r="P678" s="273"/>
      <c r="Q678" s="273"/>
      <c r="R678" s="286"/>
      <c r="S678" s="273"/>
      <c r="T678" s="285"/>
      <c r="U678" s="273"/>
      <c r="V678" s="273"/>
      <c r="W678" s="273"/>
      <c r="X678" s="273"/>
      <c r="Y678" s="273"/>
      <c r="Z678" s="264"/>
      <c r="AA678" s="273"/>
      <c r="AB678" s="285"/>
      <c r="AC678" s="273"/>
      <c r="AD678" s="273"/>
      <c r="AE678" s="273"/>
      <c r="AF678" s="273"/>
      <c r="AG678" s="273"/>
      <c r="AH678" s="125"/>
      <c r="AI678" s="273"/>
      <c r="AJ678" s="285"/>
      <c r="AK678" s="273"/>
      <c r="AL678" s="273"/>
      <c r="AM678" s="273"/>
      <c r="AN678" s="273"/>
      <c r="AO678" s="273"/>
      <c r="AP678" s="125"/>
      <c r="AQ678" s="273"/>
      <c r="AR678" s="285"/>
      <c r="AS678" s="273"/>
      <c r="AT678" s="273"/>
      <c r="AU678" s="273"/>
      <c r="AV678" s="273"/>
      <c r="AW678" s="273"/>
      <c r="AX678" s="125"/>
      <c r="AY678" s="273"/>
      <c r="AZ678" s="285"/>
      <c r="BA678" s="273"/>
      <c r="BB678" s="273"/>
      <c r="BC678" s="273"/>
      <c r="BD678" s="273"/>
      <c r="BE678" s="273"/>
      <c r="BF678" s="125"/>
      <c r="BG678" s="273"/>
      <c r="BH678" s="285"/>
      <c r="BI678" s="273"/>
      <c r="BJ678" s="273"/>
      <c r="BK678" s="273"/>
      <c r="BL678" s="273"/>
      <c r="BM678" s="273"/>
      <c r="BN678" s="125"/>
      <c r="BO678" s="273"/>
      <c r="BP678" s="285"/>
      <c r="BQ678" s="273"/>
      <c r="BR678" s="273"/>
      <c r="BS678" s="273"/>
      <c r="BT678" s="273"/>
      <c r="BU678" s="273"/>
      <c r="BV678" s="125"/>
      <c r="BW678" s="273"/>
      <c r="BX678" s="285"/>
      <c r="BY678" s="273"/>
      <c r="BZ678" s="273"/>
      <c r="CA678" s="273"/>
      <c r="CB678" s="273"/>
      <c r="CC678" s="273"/>
      <c r="CD678" s="125"/>
      <c r="CE678" s="273"/>
      <c r="CF678" s="285"/>
      <c r="CG678" s="273"/>
      <c r="CH678" s="273"/>
      <c r="CI678" s="273"/>
      <c r="CJ678" s="273"/>
      <c r="CK678" s="273"/>
      <c r="CL678" s="125"/>
      <c r="CM678" s="273"/>
      <c r="CN678" s="285"/>
      <c r="CO678" s="273"/>
      <c r="CP678" s="273"/>
      <c r="CQ678" s="273"/>
      <c r="CR678" s="273"/>
      <c r="CS678" s="273"/>
      <c r="CT678" s="125"/>
      <c r="CU678" s="273"/>
      <c r="CV678" s="285"/>
      <c r="CW678" s="273"/>
      <c r="CX678" s="273"/>
      <c r="CY678" s="273"/>
      <c r="CZ678" s="273"/>
      <c r="DA678" s="273"/>
      <c r="DB678" s="125"/>
      <c r="DC678" s="273"/>
      <c r="DD678" s="285"/>
      <c r="DE678" s="273"/>
      <c r="DF678" s="273"/>
      <c r="DG678" s="273"/>
      <c r="DH678" s="273"/>
      <c r="DI678" s="273"/>
      <c r="DJ678" s="125"/>
      <c r="DK678" s="273"/>
      <c r="DL678" s="285"/>
      <c r="DM678" s="273"/>
      <c r="DN678" s="273"/>
      <c r="DO678" s="273"/>
      <c r="DP678" s="273"/>
      <c r="DQ678" s="273"/>
      <c r="DR678" s="125"/>
      <c r="DS678" s="273"/>
      <c r="DT678" s="285"/>
      <c r="DU678" s="273"/>
      <c r="DV678" s="273"/>
      <c r="DW678" s="273"/>
      <c r="DX678" s="273"/>
      <c r="DY678" s="273"/>
      <c r="DZ678" s="125"/>
      <c r="EA678" s="273"/>
      <c r="EB678" s="273"/>
      <c r="EC678" s="273"/>
      <c r="ED678" s="273"/>
      <c r="EE678" s="273"/>
      <c r="EF678" s="273"/>
      <c r="EG678" s="273"/>
      <c r="EH678" s="273"/>
      <c r="EI678" s="273"/>
      <c r="EJ678" s="273"/>
      <c r="EK678" s="273"/>
      <c r="EL678" s="273"/>
      <c r="EM678" s="273"/>
      <c r="EN678" s="273"/>
      <c r="EO678" s="273"/>
      <c r="EP678" s="273"/>
      <c r="EQ678" s="273"/>
      <c r="ER678" s="273"/>
      <c r="ES678" s="273"/>
      <c r="ET678" s="273"/>
      <c r="EU678" s="273"/>
      <c r="EV678" s="273"/>
      <c r="EW678" s="273"/>
      <c r="EX678" s="273"/>
      <c r="EY678" s="273"/>
      <c r="EZ678" s="273"/>
    </row>
    <row r="679" spans="1:156" ht="18.75">
      <c r="D679" s="75"/>
      <c r="Q679"/>
      <c r="R679" s="30"/>
      <c r="T679" s="75"/>
      <c r="Z679" s="264"/>
      <c r="AB679" s="75"/>
      <c r="AH679" s="125"/>
      <c r="AJ679" s="75"/>
      <c r="AP679" s="125"/>
      <c r="AR679" s="75"/>
      <c r="AX679" s="125"/>
      <c r="AZ679" s="75"/>
      <c r="BF679" s="125"/>
      <c r="BH679" s="75"/>
      <c r="BN679" s="125"/>
      <c r="BP679" s="75"/>
      <c r="BV679" s="125"/>
      <c r="BX679" s="75"/>
      <c r="CD679" s="125"/>
      <c r="CF679" s="75"/>
      <c r="CL679" s="125"/>
      <c r="CN679" s="75"/>
      <c r="CT679" s="125"/>
      <c r="CV679" s="75"/>
      <c r="DB679" s="125"/>
      <c r="DD679" s="75"/>
      <c r="DJ679" s="125"/>
      <c r="DL679" s="75"/>
      <c r="DR679" s="125"/>
      <c r="DT679" s="75"/>
      <c r="DZ679" s="125"/>
    </row>
    <row r="680" spans="1:156" ht="18.75">
      <c r="A680" s="273"/>
      <c r="B680" s="273"/>
      <c r="C680" s="273"/>
      <c r="D680" s="285"/>
      <c r="E680" s="273"/>
      <c r="F680" s="273"/>
      <c r="G680" s="273"/>
      <c r="H680" s="273"/>
      <c r="I680" s="273"/>
      <c r="J680" s="273"/>
      <c r="K680" s="273"/>
      <c r="L680" s="273"/>
      <c r="M680" s="273"/>
      <c r="N680" s="273"/>
      <c r="O680" s="273"/>
      <c r="P680" s="273"/>
      <c r="Q680" s="273"/>
      <c r="R680" s="286"/>
      <c r="S680" s="273"/>
      <c r="T680" s="285"/>
      <c r="U680" s="273"/>
      <c r="V680" s="273"/>
      <c r="W680" s="273"/>
      <c r="X680" s="273"/>
      <c r="Y680" s="273"/>
      <c r="Z680" s="264"/>
      <c r="AA680" s="273"/>
      <c r="AB680" s="285"/>
      <c r="AC680" s="273"/>
      <c r="AD680" s="273"/>
      <c r="AE680" s="273"/>
      <c r="AF680" s="273"/>
      <c r="AG680" s="273"/>
      <c r="AH680" s="125"/>
      <c r="AI680" s="273"/>
      <c r="AJ680" s="285"/>
      <c r="AK680" s="273"/>
      <c r="AL680" s="273"/>
      <c r="AM680" s="273"/>
      <c r="AN680" s="273"/>
      <c r="AO680" s="273"/>
      <c r="AP680" s="125"/>
      <c r="AQ680" s="273"/>
      <c r="AR680" s="285"/>
      <c r="AS680" s="273"/>
      <c r="AT680" s="273"/>
      <c r="AU680" s="273"/>
      <c r="AV680" s="273"/>
      <c r="AW680" s="273"/>
      <c r="AX680" s="125"/>
      <c r="AY680" s="273"/>
      <c r="AZ680" s="285"/>
      <c r="BA680" s="273"/>
      <c r="BB680" s="273"/>
      <c r="BC680" s="273"/>
      <c r="BD680" s="273"/>
      <c r="BE680" s="273"/>
      <c r="BF680" s="125"/>
      <c r="BG680" s="273"/>
      <c r="BH680" s="285"/>
      <c r="BI680" s="273"/>
      <c r="BJ680" s="273"/>
      <c r="BK680" s="273"/>
      <c r="BL680" s="273"/>
      <c r="BM680" s="273"/>
      <c r="BN680" s="125"/>
      <c r="BO680" s="273"/>
      <c r="BP680" s="285"/>
      <c r="BQ680" s="273"/>
      <c r="BR680" s="273"/>
      <c r="BS680" s="273"/>
      <c r="BT680" s="273"/>
      <c r="BU680" s="273"/>
      <c r="BV680" s="125"/>
      <c r="BW680" s="273"/>
      <c r="BX680" s="285"/>
      <c r="BY680" s="273"/>
      <c r="BZ680" s="273"/>
      <c r="CA680" s="273"/>
      <c r="CB680" s="273"/>
      <c r="CC680" s="273"/>
      <c r="CD680" s="125"/>
      <c r="CE680" s="273"/>
      <c r="CF680" s="285"/>
      <c r="CG680" s="273"/>
      <c r="CH680" s="273"/>
      <c r="CI680" s="273"/>
      <c r="CJ680" s="273"/>
      <c r="CK680" s="273"/>
      <c r="CL680" s="125"/>
      <c r="CM680" s="273"/>
      <c r="CN680" s="285"/>
      <c r="CO680" s="273"/>
      <c r="CP680" s="273"/>
      <c r="CQ680" s="273"/>
      <c r="CR680" s="273"/>
      <c r="CS680" s="273"/>
      <c r="CT680" s="125"/>
      <c r="CU680" s="273"/>
      <c r="CV680" s="285"/>
      <c r="CW680" s="273"/>
      <c r="CX680" s="273"/>
      <c r="CY680" s="273"/>
      <c r="CZ680" s="273"/>
      <c r="DA680" s="273"/>
      <c r="DB680" s="125"/>
      <c r="DC680" s="273"/>
      <c r="DD680" s="285"/>
      <c r="DE680" s="273"/>
      <c r="DF680" s="273"/>
      <c r="DG680" s="273"/>
      <c r="DH680" s="273"/>
      <c r="DI680" s="273"/>
      <c r="DJ680" s="125"/>
      <c r="DK680" s="273"/>
      <c r="DL680" s="285"/>
      <c r="DM680" s="273"/>
      <c r="DN680" s="273"/>
      <c r="DO680" s="273"/>
      <c r="DP680" s="273"/>
      <c r="DQ680" s="273"/>
      <c r="DR680" s="125"/>
      <c r="DS680" s="273"/>
      <c r="DT680" s="285"/>
      <c r="DU680" s="273"/>
      <c r="DV680" s="273"/>
      <c r="DW680" s="273"/>
      <c r="DX680" s="273"/>
      <c r="DY680" s="273"/>
      <c r="DZ680" s="125"/>
      <c r="EA680" s="273"/>
      <c r="EB680" s="273"/>
      <c r="EC680" s="273"/>
      <c r="ED680" s="273"/>
      <c r="EE680" s="273"/>
      <c r="EF680" s="273"/>
      <c r="EG680" s="273"/>
      <c r="EH680" s="273"/>
      <c r="EI680" s="273"/>
      <c r="EJ680" s="273"/>
      <c r="EK680" s="273"/>
      <c r="EL680" s="273"/>
      <c r="EM680" s="273"/>
      <c r="EN680" s="273"/>
      <c r="EO680" s="273"/>
      <c r="EP680" s="273"/>
      <c r="EQ680" s="273"/>
      <c r="ER680" s="273"/>
      <c r="ES680" s="273"/>
      <c r="ET680" s="273"/>
      <c r="EU680" s="273"/>
      <c r="EV680" s="273"/>
      <c r="EW680" s="273"/>
      <c r="EX680" s="273"/>
      <c r="EY680" s="273"/>
      <c r="EZ680" s="273"/>
    </row>
    <row r="681" spans="1:156" ht="18.75">
      <c r="D681" s="75"/>
      <c r="Q681"/>
      <c r="R681" s="30"/>
      <c r="T681" s="75"/>
      <c r="Z681" s="264"/>
      <c r="AB681" s="75"/>
      <c r="AH681" s="125"/>
      <c r="AJ681" s="75"/>
      <c r="AP681" s="125"/>
      <c r="AR681" s="75"/>
      <c r="AX681" s="125"/>
      <c r="AZ681" s="75"/>
      <c r="BF681" s="125"/>
      <c r="BH681" s="75"/>
      <c r="BN681" s="125"/>
      <c r="BP681" s="75"/>
      <c r="BV681" s="125"/>
      <c r="BX681" s="75"/>
      <c r="CD681" s="125"/>
      <c r="CF681" s="75"/>
      <c r="CL681" s="125"/>
      <c r="CN681" s="75"/>
      <c r="CT681" s="125"/>
      <c r="CV681" s="75"/>
      <c r="DB681" s="125"/>
      <c r="DD681" s="75"/>
      <c r="DJ681" s="125"/>
      <c r="DL681" s="75"/>
      <c r="DR681" s="125"/>
      <c r="DT681" s="75"/>
      <c r="DZ681" s="125"/>
    </row>
    <row r="682" spans="1:156" ht="18.75">
      <c r="A682" s="273"/>
      <c r="B682" s="273"/>
      <c r="C682" s="273"/>
      <c r="D682" s="285"/>
      <c r="E682" s="273"/>
      <c r="F682" s="273"/>
      <c r="G682" s="273"/>
      <c r="H682" s="273"/>
      <c r="I682" s="273"/>
      <c r="J682" s="273"/>
      <c r="K682" s="273"/>
      <c r="L682" s="273"/>
      <c r="M682" s="273"/>
      <c r="N682" s="273"/>
      <c r="O682" s="273"/>
      <c r="P682" s="273"/>
      <c r="Q682" s="273"/>
      <c r="R682" s="286"/>
      <c r="S682" s="273"/>
      <c r="T682" s="285"/>
      <c r="U682" s="273"/>
      <c r="V682" s="273"/>
      <c r="W682" s="273"/>
      <c r="X682" s="273"/>
      <c r="Y682" s="273"/>
      <c r="Z682" s="264"/>
      <c r="AA682" s="273"/>
      <c r="AB682" s="285"/>
      <c r="AC682" s="273"/>
      <c r="AD682" s="273"/>
      <c r="AE682" s="273"/>
      <c r="AF682" s="273"/>
      <c r="AG682" s="273"/>
      <c r="AH682" s="125"/>
      <c r="AI682" s="273"/>
      <c r="AJ682" s="285"/>
      <c r="AK682" s="273"/>
      <c r="AL682" s="273"/>
      <c r="AM682" s="273"/>
      <c r="AN682" s="273"/>
      <c r="AO682" s="273"/>
      <c r="AP682" s="125"/>
      <c r="AQ682" s="273"/>
      <c r="AR682" s="285"/>
      <c r="AS682" s="273"/>
      <c r="AT682" s="273"/>
      <c r="AU682" s="273"/>
      <c r="AV682" s="273"/>
      <c r="AW682" s="273"/>
      <c r="AX682" s="125"/>
      <c r="AY682" s="273"/>
      <c r="AZ682" s="285"/>
      <c r="BA682" s="273"/>
      <c r="BB682" s="273"/>
      <c r="BC682" s="273"/>
      <c r="BD682" s="273"/>
      <c r="BE682" s="273"/>
      <c r="BF682" s="125"/>
      <c r="BG682" s="273"/>
      <c r="BH682" s="285"/>
      <c r="BI682" s="273"/>
      <c r="BJ682" s="273"/>
      <c r="BK682" s="273"/>
      <c r="BL682" s="273"/>
      <c r="BM682" s="273"/>
      <c r="BN682" s="125"/>
      <c r="BO682" s="273"/>
      <c r="BP682" s="285"/>
      <c r="BQ682" s="273"/>
      <c r="BR682" s="273"/>
      <c r="BS682" s="273"/>
      <c r="BT682" s="273"/>
      <c r="BU682" s="273"/>
      <c r="BV682" s="125"/>
      <c r="BW682" s="273"/>
      <c r="BX682" s="285"/>
      <c r="BY682" s="273"/>
      <c r="BZ682" s="273"/>
      <c r="CA682" s="273"/>
      <c r="CB682" s="273"/>
      <c r="CC682" s="273"/>
      <c r="CD682" s="125"/>
      <c r="CE682" s="273"/>
      <c r="CF682" s="285"/>
      <c r="CG682" s="273"/>
      <c r="CH682" s="273"/>
      <c r="CI682" s="273"/>
      <c r="CJ682" s="273"/>
      <c r="CK682" s="273"/>
      <c r="CL682" s="125"/>
      <c r="CM682" s="273"/>
      <c r="CN682" s="285"/>
      <c r="CO682" s="273"/>
      <c r="CP682" s="273"/>
      <c r="CQ682" s="273"/>
      <c r="CR682" s="273"/>
      <c r="CS682" s="273"/>
      <c r="CT682" s="125"/>
      <c r="CU682" s="273"/>
      <c r="CV682" s="285"/>
      <c r="CW682" s="273"/>
      <c r="CX682" s="273"/>
      <c r="CY682" s="273"/>
      <c r="CZ682" s="273"/>
      <c r="DA682" s="273"/>
      <c r="DB682" s="125"/>
      <c r="DC682" s="273"/>
      <c r="DD682" s="285"/>
      <c r="DE682" s="273"/>
      <c r="DF682" s="273"/>
      <c r="DG682" s="273"/>
      <c r="DH682" s="273"/>
      <c r="DI682" s="273"/>
      <c r="DJ682" s="125"/>
      <c r="DK682" s="273"/>
      <c r="DL682" s="285"/>
      <c r="DM682" s="273"/>
      <c r="DN682" s="273"/>
      <c r="DO682" s="273"/>
      <c r="DP682" s="273"/>
      <c r="DQ682" s="273"/>
      <c r="DR682" s="125"/>
      <c r="DS682" s="273"/>
      <c r="DT682" s="285"/>
      <c r="DU682" s="273"/>
      <c r="DV682" s="273"/>
      <c r="DW682" s="273"/>
      <c r="DX682" s="273"/>
      <c r="DY682" s="273"/>
      <c r="DZ682" s="125"/>
      <c r="EA682" s="273"/>
      <c r="EB682" s="273"/>
      <c r="EC682" s="273"/>
      <c r="ED682" s="273"/>
      <c r="EE682" s="273"/>
      <c r="EF682" s="273"/>
      <c r="EG682" s="273"/>
      <c r="EH682" s="273"/>
      <c r="EI682" s="273"/>
      <c r="EJ682" s="273"/>
      <c r="EK682" s="273"/>
      <c r="EL682" s="273"/>
      <c r="EM682" s="273"/>
      <c r="EN682" s="273"/>
      <c r="EO682" s="273"/>
      <c r="EP682" s="273"/>
      <c r="EQ682" s="273"/>
      <c r="ER682" s="273"/>
      <c r="ES682" s="273"/>
      <c r="ET682" s="273"/>
      <c r="EU682" s="273"/>
      <c r="EV682" s="273"/>
      <c r="EW682" s="273"/>
      <c r="EX682" s="273"/>
      <c r="EY682" s="273"/>
      <c r="EZ682" s="273"/>
    </row>
    <row r="683" spans="1:156" ht="18.75">
      <c r="D683" s="75"/>
      <c r="Q683"/>
      <c r="R683" s="30"/>
      <c r="T683" s="75"/>
      <c r="Z683" s="264"/>
      <c r="AB683" s="75"/>
      <c r="AH683" s="125"/>
      <c r="AJ683" s="75"/>
      <c r="AP683" s="125"/>
      <c r="AR683" s="75"/>
      <c r="AX683" s="125"/>
      <c r="AZ683" s="75"/>
      <c r="BF683" s="125"/>
      <c r="BH683" s="75"/>
      <c r="BN683" s="125"/>
      <c r="BP683" s="75"/>
      <c r="BV683" s="125"/>
      <c r="BX683" s="75"/>
      <c r="CD683" s="125"/>
      <c r="CF683" s="75"/>
      <c r="CL683" s="125"/>
      <c r="CN683" s="75"/>
      <c r="CT683" s="125"/>
      <c r="CV683" s="75"/>
      <c r="DB683" s="125"/>
      <c r="DD683" s="75"/>
      <c r="DJ683" s="125"/>
      <c r="DL683" s="75"/>
      <c r="DR683" s="125"/>
      <c r="DT683" s="75"/>
      <c r="DZ683" s="125"/>
    </row>
    <row r="684" spans="1:156" ht="18.75">
      <c r="A684" s="273"/>
      <c r="B684" s="273"/>
      <c r="C684" s="273"/>
      <c r="D684" s="285"/>
      <c r="E684" s="273"/>
      <c r="F684" s="273"/>
      <c r="G684" s="273"/>
      <c r="H684" s="273"/>
      <c r="I684" s="273"/>
      <c r="J684" s="273"/>
      <c r="K684" s="273"/>
      <c r="L684" s="273"/>
      <c r="M684" s="273"/>
      <c r="N684" s="273"/>
      <c r="O684" s="273"/>
      <c r="P684" s="273"/>
      <c r="Q684" s="273"/>
      <c r="R684" s="286"/>
      <c r="S684" s="273"/>
      <c r="T684" s="285"/>
      <c r="U684" s="273"/>
      <c r="V684" s="273"/>
      <c r="W684" s="273"/>
      <c r="X684" s="273"/>
      <c r="Y684" s="273"/>
      <c r="Z684" s="264"/>
      <c r="AA684" s="273"/>
      <c r="AB684" s="285"/>
      <c r="AC684" s="273"/>
      <c r="AD684" s="273"/>
      <c r="AE684" s="273"/>
      <c r="AF684" s="273"/>
      <c r="AG684" s="273"/>
      <c r="AH684" s="125"/>
      <c r="AI684" s="273"/>
      <c r="AJ684" s="285"/>
      <c r="AK684" s="273"/>
      <c r="AL684" s="273"/>
      <c r="AM684" s="273"/>
      <c r="AN684" s="273"/>
      <c r="AO684" s="273"/>
      <c r="AP684" s="125"/>
      <c r="AQ684" s="273"/>
      <c r="AR684" s="285"/>
      <c r="AS684" s="273"/>
      <c r="AT684" s="273"/>
      <c r="AU684" s="273"/>
      <c r="AV684" s="273"/>
      <c r="AW684" s="273"/>
      <c r="AX684" s="125"/>
      <c r="AY684" s="273"/>
      <c r="AZ684" s="285"/>
      <c r="BA684" s="273"/>
      <c r="BB684" s="273"/>
      <c r="BC684" s="273"/>
      <c r="BD684" s="273"/>
      <c r="BE684" s="273"/>
      <c r="BF684" s="125"/>
      <c r="BG684" s="273"/>
      <c r="BH684" s="285"/>
      <c r="BI684" s="273"/>
      <c r="BJ684" s="273"/>
      <c r="BK684" s="273"/>
      <c r="BL684" s="273"/>
      <c r="BM684" s="273"/>
      <c r="BN684" s="125"/>
      <c r="BO684" s="273"/>
      <c r="BP684" s="285"/>
      <c r="BQ684" s="273"/>
      <c r="BR684" s="273"/>
      <c r="BS684" s="273"/>
      <c r="BT684" s="273"/>
      <c r="BU684" s="273"/>
      <c r="BV684" s="125"/>
      <c r="BW684" s="273"/>
      <c r="BX684" s="285"/>
      <c r="BY684" s="273"/>
      <c r="BZ684" s="273"/>
      <c r="CA684" s="273"/>
      <c r="CB684" s="273"/>
      <c r="CC684" s="273"/>
      <c r="CD684" s="125"/>
      <c r="CE684" s="273"/>
      <c r="CF684" s="285"/>
      <c r="CG684" s="273"/>
      <c r="CH684" s="273"/>
      <c r="CI684" s="273"/>
      <c r="CJ684" s="273"/>
      <c r="CK684" s="273"/>
      <c r="CL684" s="125"/>
      <c r="CM684" s="273"/>
      <c r="CN684" s="285"/>
      <c r="CO684" s="273"/>
      <c r="CP684" s="273"/>
      <c r="CQ684" s="273"/>
      <c r="CR684" s="273"/>
      <c r="CS684" s="273"/>
      <c r="CT684" s="125"/>
      <c r="CU684" s="273"/>
      <c r="CV684" s="285"/>
      <c r="CW684" s="273"/>
      <c r="CX684" s="273"/>
      <c r="CY684" s="273"/>
      <c r="CZ684" s="273"/>
      <c r="DA684" s="273"/>
      <c r="DB684" s="125"/>
      <c r="DC684" s="273"/>
      <c r="DD684" s="285"/>
      <c r="DE684" s="273"/>
      <c r="DF684" s="273"/>
      <c r="DG684" s="273"/>
      <c r="DH684" s="273"/>
      <c r="DI684" s="273"/>
      <c r="DJ684" s="125"/>
      <c r="DK684" s="273"/>
      <c r="DL684" s="285"/>
      <c r="DM684" s="273"/>
      <c r="DN684" s="273"/>
      <c r="DO684" s="273"/>
      <c r="DP684" s="273"/>
      <c r="DQ684" s="273"/>
      <c r="DR684" s="125"/>
      <c r="DS684" s="273"/>
      <c r="DT684" s="285"/>
      <c r="DU684" s="273"/>
      <c r="DV684" s="273"/>
      <c r="DW684" s="273"/>
      <c r="DX684" s="273"/>
      <c r="DY684" s="273"/>
      <c r="DZ684" s="125"/>
      <c r="EA684" s="273"/>
      <c r="EB684" s="273"/>
      <c r="EC684" s="273"/>
      <c r="ED684" s="273"/>
      <c r="EE684" s="273"/>
      <c r="EF684" s="273"/>
      <c r="EG684" s="273"/>
      <c r="EH684" s="273"/>
      <c r="EI684" s="273"/>
      <c r="EJ684" s="273"/>
      <c r="EK684" s="273"/>
      <c r="EL684" s="273"/>
      <c r="EM684" s="273"/>
      <c r="EN684" s="273"/>
      <c r="EO684" s="273"/>
      <c r="EP684" s="273"/>
      <c r="EQ684" s="273"/>
      <c r="ER684" s="273"/>
      <c r="ES684" s="273"/>
      <c r="ET684" s="273"/>
      <c r="EU684" s="273"/>
      <c r="EV684" s="273"/>
      <c r="EW684" s="273"/>
      <c r="EX684" s="273"/>
      <c r="EY684" s="273"/>
      <c r="EZ684" s="273"/>
    </row>
    <row r="685" spans="1:156" ht="18.75">
      <c r="D685" s="75"/>
      <c r="Q685"/>
      <c r="R685" s="30"/>
      <c r="T685" s="75"/>
      <c r="Z685" s="264"/>
      <c r="AB685" s="75"/>
      <c r="AH685" s="125"/>
      <c r="AJ685" s="75"/>
      <c r="AP685" s="125"/>
      <c r="AR685" s="75"/>
      <c r="AX685" s="125"/>
      <c r="AZ685" s="75"/>
      <c r="BF685" s="125"/>
      <c r="BH685" s="75"/>
      <c r="BN685" s="125"/>
      <c r="BP685" s="75"/>
      <c r="BV685" s="125"/>
      <c r="BX685" s="75"/>
      <c r="CD685" s="125"/>
      <c r="CF685" s="75"/>
      <c r="CL685" s="125"/>
      <c r="CN685" s="75"/>
      <c r="CT685" s="125"/>
      <c r="CV685" s="75"/>
      <c r="DB685" s="125"/>
      <c r="DD685" s="75"/>
      <c r="DJ685" s="125"/>
      <c r="DL685" s="75"/>
      <c r="DR685" s="125"/>
      <c r="DT685" s="75"/>
      <c r="DZ685" s="125"/>
    </row>
    <row r="686" spans="1:156" ht="18.75">
      <c r="A686" s="273"/>
      <c r="B686" s="273"/>
      <c r="C686" s="273"/>
      <c r="D686" s="285"/>
      <c r="E686" s="273"/>
      <c r="F686" s="273"/>
      <c r="G686" s="273"/>
      <c r="H686" s="273"/>
      <c r="I686" s="273"/>
      <c r="J686" s="273"/>
      <c r="K686" s="273"/>
      <c r="L686" s="273"/>
      <c r="M686" s="273"/>
      <c r="N686" s="273"/>
      <c r="O686" s="273"/>
      <c r="P686" s="273"/>
      <c r="Q686" s="273"/>
      <c r="R686" s="286"/>
      <c r="S686" s="273"/>
      <c r="T686" s="285"/>
      <c r="U686" s="273"/>
      <c r="V686" s="273"/>
      <c r="W686" s="273"/>
      <c r="X686" s="273"/>
      <c r="Y686" s="273"/>
      <c r="Z686" s="264"/>
      <c r="AA686" s="273"/>
      <c r="AB686" s="285"/>
      <c r="AC686" s="273"/>
      <c r="AD686" s="273"/>
      <c r="AE686" s="273"/>
      <c r="AF686" s="273"/>
      <c r="AG686" s="273"/>
      <c r="AH686" s="125"/>
      <c r="AI686" s="273"/>
      <c r="AJ686" s="285"/>
      <c r="AK686" s="273"/>
      <c r="AL686" s="273"/>
      <c r="AM686" s="273"/>
      <c r="AN686" s="273"/>
      <c r="AO686" s="273"/>
      <c r="AP686" s="125"/>
      <c r="AQ686" s="273"/>
      <c r="AR686" s="285"/>
      <c r="AS686" s="273"/>
      <c r="AT686" s="273"/>
      <c r="AU686" s="273"/>
      <c r="AV686" s="273"/>
      <c r="AW686" s="273"/>
      <c r="AX686" s="125"/>
      <c r="AY686" s="273"/>
      <c r="AZ686" s="285"/>
      <c r="BA686" s="273"/>
      <c r="BB686" s="273"/>
      <c r="BC686" s="273"/>
      <c r="BD686" s="273"/>
      <c r="BE686" s="273"/>
      <c r="BF686" s="125"/>
      <c r="BG686" s="273"/>
      <c r="BH686" s="285"/>
      <c r="BI686" s="273"/>
      <c r="BJ686" s="273"/>
      <c r="BK686" s="273"/>
      <c r="BL686" s="273"/>
      <c r="BM686" s="273"/>
      <c r="BN686" s="125"/>
      <c r="BO686" s="273"/>
      <c r="BP686" s="285"/>
      <c r="BQ686" s="273"/>
      <c r="BR686" s="273"/>
      <c r="BS686" s="273"/>
      <c r="BT686" s="273"/>
      <c r="BU686" s="273"/>
      <c r="BV686" s="125"/>
      <c r="BW686" s="273"/>
      <c r="BX686" s="285"/>
      <c r="BY686" s="273"/>
      <c r="BZ686" s="273"/>
      <c r="CA686" s="273"/>
      <c r="CB686" s="273"/>
      <c r="CC686" s="273"/>
      <c r="CD686" s="125"/>
      <c r="CE686" s="273"/>
      <c r="CF686" s="285"/>
      <c r="CG686" s="273"/>
      <c r="CH686" s="273"/>
      <c r="CI686" s="273"/>
      <c r="CJ686" s="273"/>
      <c r="CK686" s="273"/>
      <c r="CL686" s="125"/>
      <c r="CM686" s="273"/>
      <c r="CN686" s="285"/>
      <c r="CO686" s="273"/>
      <c r="CP686" s="273"/>
      <c r="CQ686" s="273"/>
      <c r="CR686" s="273"/>
      <c r="CS686" s="273"/>
      <c r="CT686" s="125"/>
      <c r="CU686" s="273"/>
      <c r="CV686" s="285"/>
      <c r="CW686" s="273"/>
      <c r="CX686" s="273"/>
      <c r="CY686" s="273"/>
      <c r="CZ686" s="273"/>
      <c r="DA686" s="273"/>
      <c r="DB686" s="125"/>
      <c r="DC686" s="273"/>
      <c r="DD686" s="285"/>
      <c r="DE686" s="273"/>
      <c r="DF686" s="273"/>
      <c r="DG686" s="273"/>
      <c r="DH686" s="273"/>
      <c r="DI686" s="273"/>
      <c r="DJ686" s="125"/>
      <c r="DK686" s="273"/>
      <c r="DL686" s="285"/>
      <c r="DM686" s="273"/>
      <c r="DN686" s="273"/>
      <c r="DO686" s="273"/>
      <c r="DP686" s="273"/>
      <c r="DQ686" s="273"/>
      <c r="DR686" s="125"/>
      <c r="DS686" s="273"/>
      <c r="DT686" s="285"/>
      <c r="DU686" s="273"/>
      <c r="DV686" s="273"/>
      <c r="DW686" s="273"/>
      <c r="DX686" s="273"/>
      <c r="DY686" s="273"/>
      <c r="DZ686" s="125"/>
      <c r="EA686" s="273"/>
      <c r="EB686" s="273"/>
      <c r="EC686" s="273"/>
      <c r="ED686" s="273"/>
      <c r="EE686" s="273"/>
      <c r="EF686" s="273"/>
      <c r="EG686" s="273"/>
      <c r="EH686" s="273"/>
      <c r="EI686" s="273"/>
      <c r="EJ686" s="273"/>
      <c r="EK686" s="273"/>
      <c r="EL686" s="273"/>
      <c r="EM686" s="273"/>
      <c r="EN686" s="273"/>
      <c r="EO686" s="273"/>
      <c r="EP686" s="273"/>
      <c r="EQ686" s="273"/>
      <c r="ER686" s="273"/>
      <c r="ES686" s="273"/>
      <c r="ET686" s="273"/>
      <c r="EU686" s="273"/>
      <c r="EV686" s="273"/>
      <c r="EW686" s="273"/>
      <c r="EX686" s="273"/>
      <c r="EY686" s="273"/>
      <c r="EZ686" s="273"/>
    </row>
    <row r="687" spans="1:156" ht="18.75">
      <c r="D687" s="75"/>
      <c r="Q687"/>
      <c r="R687" s="30"/>
      <c r="T687" s="75"/>
      <c r="Z687" s="264"/>
      <c r="AB687" s="75"/>
      <c r="AH687" s="125"/>
      <c r="AJ687" s="75"/>
      <c r="AP687" s="125"/>
      <c r="AR687" s="75"/>
      <c r="AX687" s="125"/>
      <c r="AZ687" s="75"/>
      <c r="BF687" s="125"/>
      <c r="BH687" s="75"/>
      <c r="BN687" s="125"/>
      <c r="BP687" s="75"/>
      <c r="BV687" s="125"/>
      <c r="BX687" s="75"/>
      <c r="CD687" s="125"/>
      <c r="CF687" s="75"/>
      <c r="CL687" s="125"/>
      <c r="CN687" s="75"/>
      <c r="CT687" s="125"/>
      <c r="CV687" s="75"/>
      <c r="DB687" s="125"/>
      <c r="DD687" s="75"/>
      <c r="DJ687" s="125"/>
      <c r="DL687" s="75"/>
      <c r="DR687" s="125"/>
      <c r="DT687" s="75"/>
      <c r="DZ687" s="125"/>
    </row>
    <row r="688" spans="1:156" ht="18.75">
      <c r="A688" s="273"/>
      <c r="B688" s="273"/>
      <c r="C688" s="273"/>
      <c r="D688" s="285"/>
      <c r="E688" s="273"/>
      <c r="F688" s="273"/>
      <c r="G688" s="273"/>
      <c r="H688" s="273"/>
      <c r="I688" s="273"/>
      <c r="J688" s="273"/>
      <c r="K688" s="273"/>
      <c r="L688" s="273"/>
      <c r="M688" s="273"/>
      <c r="N688" s="273"/>
      <c r="O688" s="273"/>
      <c r="P688" s="273"/>
      <c r="Q688" s="273"/>
      <c r="R688" s="286"/>
      <c r="S688" s="273"/>
      <c r="T688" s="285"/>
      <c r="U688" s="273"/>
      <c r="V688" s="273"/>
      <c r="W688" s="273"/>
      <c r="X688" s="273"/>
      <c r="Y688" s="273"/>
      <c r="Z688" s="264"/>
      <c r="AA688" s="273"/>
      <c r="AB688" s="285"/>
      <c r="AC688" s="273"/>
      <c r="AD688" s="273"/>
      <c r="AE688" s="273"/>
      <c r="AF688" s="273"/>
      <c r="AG688" s="273"/>
      <c r="AH688" s="125"/>
      <c r="AI688" s="273"/>
      <c r="AJ688" s="285"/>
      <c r="AK688" s="273"/>
      <c r="AL688" s="273"/>
      <c r="AM688" s="273"/>
      <c r="AN688" s="273"/>
      <c r="AO688" s="273"/>
      <c r="AP688" s="125"/>
      <c r="AQ688" s="273"/>
      <c r="AR688" s="285"/>
      <c r="AS688" s="273"/>
      <c r="AT688" s="273"/>
      <c r="AU688" s="273"/>
      <c r="AV688" s="273"/>
      <c r="AW688" s="273"/>
      <c r="AX688" s="125"/>
      <c r="AY688" s="273"/>
      <c r="AZ688" s="285"/>
      <c r="BA688" s="273"/>
      <c r="BB688" s="273"/>
      <c r="BC688" s="273"/>
      <c r="BD688" s="273"/>
      <c r="BE688" s="273"/>
      <c r="BF688" s="125"/>
      <c r="BG688" s="273"/>
      <c r="BH688" s="285"/>
      <c r="BI688" s="273"/>
      <c r="BJ688" s="273"/>
      <c r="BK688" s="273"/>
      <c r="BL688" s="273"/>
      <c r="BM688" s="273"/>
      <c r="BN688" s="125"/>
      <c r="BO688" s="273"/>
      <c r="BP688" s="285"/>
      <c r="BQ688" s="273"/>
      <c r="BR688" s="273"/>
      <c r="BS688" s="273"/>
      <c r="BT688" s="273"/>
      <c r="BU688" s="273"/>
      <c r="BV688" s="125"/>
      <c r="BW688" s="273"/>
      <c r="BX688" s="285"/>
      <c r="BY688" s="273"/>
      <c r="BZ688" s="273"/>
      <c r="CA688" s="273"/>
      <c r="CB688" s="273"/>
      <c r="CC688" s="273"/>
      <c r="CD688" s="125"/>
      <c r="CE688" s="273"/>
      <c r="CF688" s="285"/>
      <c r="CG688" s="273"/>
      <c r="CH688" s="273"/>
      <c r="CI688" s="273"/>
      <c r="CJ688" s="273"/>
      <c r="CK688" s="273"/>
      <c r="CL688" s="125"/>
      <c r="CM688" s="273"/>
      <c r="CN688" s="285"/>
      <c r="CO688" s="273"/>
      <c r="CP688" s="273"/>
      <c r="CQ688" s="273"/>
      <c r="CR688" s="273"/>
      <c r="CS688" s="273"/>
      <c r="CT688" s="125"/>
      <c r="CU688" s="273"/>
      <c r="CV688" s="285"/>
      <c r="CW688" s="273"/>
      <c r="CX688" s="273"/>
      <c r="CY688" s="273"/>
      <c r="CZ688" s="273"/>
      <c r="DA688" s="273"/>
      <c r="DB688" s="125"/>
      <c r="DC688" s="273"/>
      <c r="DD688" s="285"/>
      <c r="DE688" s="273"/>
      <c r="DF688" s="273"/>
      <c r="DG688" s="273"/>
      <c r="DH688" s="273"/>
      <c r="DI688" s="273"/>
      <c r="DJ688" s="125"/>
      <c r="DK688" s="273"/>
      <c r="DL688" s="285"/>
      <c r="DM688" s="273"/>
      <c r="DN688" s="273"/>
      <c r="DO688" s="273"/>
      <c r="DP688" s="273"/>
      <c r="DQ688" s="273"/>
      <c r="DR688" s="125"/>
      <c r="DS688" s="273"/>
      <c r="DT688" s="285"/>
      <c r="DU688" s="273"/>
      <c r="DV688" s="273"/>
      <c r="DW688" s="273"/>
      <c r="DX688" s="273"/>
      <c r="DY688" s="273"/>
      <c r="DZ688" s="125"/>
      <c r="EA688" s="273"/>
      <c r="EB688" s="273"/>
      <c r="EC688" s="273"/>
      <c r="ED688" s="273"/>
      <c r="EE688" s="273"/>
      <c r="EF688" s="273"/>
      <c r="EG688" s="273"/>
      <c r="EH688" s="273"/>
      <c r="EI688" s="273"/>
      <c r="EJ688" s="273"/>
      <c r="EK688" s="273"/>
      <c r="EL688" s="273"/>
      <c r="EM688" s="273"/>
      <c r="EN688" s="273"/>
      <c r="EO688" s="273"/>
      <c r="EP688" s="273"/>
      <c r="EQ688" s="273"/>
      <c r="ER688" s="273"/>
      <c r="ES688" s="273"/>
      <c r="ET688" s="273"/>
      <c r="EU688" s="273"/>
      <c r="EV688" s="273"/>
      <c r="EW688" s="273"/>
      <c r="EX688" s="273"/>
      <c r="EY688" s="273"/>
      <c r="EZ688" s="273"/>
    </row>
    <row r="689" spans="1:156" ht="18.75">
      <c r="D689" s="75"/>
      <c r="Q689"/>
      <c r="R689" s="30"/>
      <c r="T689" s="75"/>
      <c r="Z689" s="264"/>
      <c r="AB689" s="75"/>
      <c r="AH689" s="125"/>
      <c r="AJ689" s="75"/>
      <c r="AP689" s="125"/>
      <c r="AR689" s="75"/>
      <c r="AX689" s="125"/>
      <c r="AZ689" s="75"/>
      <c r="BF689" s="125"/>
      <c r="BH689" s="75"/>
      <c r="BN689" s="125"/>
      <c r="BP689" s="75"/>
      <c r="BV689" s="125"/>
      <c r="BX689" s="75"/>
      <c r="CD689" s="125"/>
      <c r="CF689" s="75"/>
      <c r="CL689" s="125"/>
      <c r="CN689" s="75"/>
      <c r="CT689" s="125"/>
      <c r="CV689" s="75"/>
      <c r="DB689" s="125"/>
      <c r="DD689" s="75"/>
      <c r="DJ689" s="125"/>
      <c r="DL689" s="75"/>
      <c r="DR689" s="125"/>
      <c r="DT689" s="75"/>
      <c r="DZ689" s="125"/>
    </row>
    <row r="690" spans="1:156" ht="18.75">
      <c r="A690" s="273"/>
      <c r="B690" s="273"/>
      <c r="C690" s="273"/>
      <c r="D690" s="285"/>
      <c r="E690" s="273"/>
      <c r="F690" s="273"/>
      <c r="G690" s="273"/>
      <c r="H690" s="273"/>
      <c r="I690" s="273"/>
      <c r="J690" s="273"/>
      <c r="K690" s="273"/>
      <c r="L690" s="273"/>
      <c r="M690" s="273"/>
      <c r="N690" s="273"/>
      <c r="O690" s="273"/>
      <c r="P690" s="273"/>
      <c r="Q690" s="273"/>
      <c r="R690" s="286"/>
      <c r="S690" s="273"/>
      <c r="T690" s="285"/>
      <c r="U690" s="273"/>
      <c r="V690" s="273"/>
      <c r="W690" s="273"/>
      <c r="X690" s="273"/>
      <c r="Y690" s="273"/>
      <c r="Z690" s="264"/>
      <c r="AA690" s="273"/>
      <c r="AB690" s="285"/>
      <c r="AC690" s="273"/>
      <c r="AD690" s="273"/>
      <c r="AE690" s="273"/>
      <c r="AF690" s="273"/>
      <c r="AG690" s="273"/>
      <c r="AH690" s="125"/>
      <c r="AI690" s="273"/>
      <c r="AJ690" s="285"/>
      <c r="AK690" s="273"/>
      <c r="AL690" s="273"/>
      <c r="AM690" s="273"/>
      <c r="AN690" s="273"/>
      <c r="AO690" s="273"/>
      <c r="AP690" s="125"/>
      <c r="AQ690" s="273"/>
      <c r="AR690" s="285"/>
      <c r="AS690" s="273"/>
      <c r="AT690" s="273"/>
      <c r="AU690" s="273"/>
      <c r="AV690" s="273"/>
      <c r="AW690" s="273"/>
      <c r="AX690" s="125"/>
      <c r="AY690" s="273"/>
      <c r="AZ690" s="285"/>
      <c r="BA690" s="273"/>
      <c r="BB690" s="273"/>
      <c r="BC690" s="273"/>
      <c r="BD690" s="273"/>
      <c r="BE690" s="273"/>
      <c r="BF690" s="125"/>
      <c r="BG690" s="273"/>
      <c r="BH690" s="285"/>
      <c r="BI690" s="273"/>
      <c r="BJ690" s="273"/>
      <c r="BK690" s="273"/>
      <c r="BL690" s="273"/>
      <c r="BM690" s="273"/>
      <c r="BN690" s="125"/>
      <c r="BO690" s="273"/>
      <c r="BP690" s="285"/>
      <c r="BQ690" s="273"/>
      <c r="BR690" s="273"/>
      <c r="BS690" s="273"/>
      <c r="BT690" s="273"/>
      <c r="BU690" s="273"/>
      <c r="BV690" s="125"/>
      <c r="BW690" s="273"/>
      <c r="BX690" s="285"/>
      <c r="BY690" s="273"/>
      <c r="BZ690" s="273"/>
      <c r="CA690" s="273"/>
      <c r="CB690" s="273"/>
      <c r="CC690" s="273"/>
      <c r="CD690" s="125"/>
      <c r="CE690" s="273"/>
      <c r="CF690" s="285"/>
      <c r="CG690" s="273"/>
      <c r="CH690" s="273"/>
      <c r="CI690" s="273"/>
      <c r="CJ690" s="273"/>
      <c r="CK690" s="273"/>
      <c r="CL690" s="125"/>
      <c r="CM690" s="273"/>
      <c r="CN690" s="285"/>
      <c r="CO690" s="273"/>
      <c r="CP690" s="273"/>
      <c r="CQ690" s="273"/>
      <c r="CR690" s="273"/>
      <c r="CS690" s="273"/>
      <c r="CT690" s="125"/>
      <c r="CU690" s="273"/>
      <c r="CV690" s="285"/>
      <c r="CW690" s="273"/>
      <c r="CX690" s="273"/>
      <c r="CY690" s="273"/>
      <c r="CZ690" s="273"/>
      <c r="DA690" s="273"/>
      <c r="DB690" s="125"/>
      <c r="DC690" s="273"/>
      <c r="DD690" s="285"/>
      <c r="DE690" s="273"/>
      <c r="DF690" s="273"/>
      <c r="DG690" s="273"/>
      <c r="DH690" s="273"/>
      <c r="DI690" s="273"/>
      <c r="DJ690" s="125"/>
      <c r="DK690" s="273"/>
      <c r="DL690" s="285"/>
      <c r="DM690" s="273"/>
      <c r="DN690" s="273"/>
      <c r="DO690" s="273"/>
      <c r="DP690" s="273"/>
      <c r="DQ690" s="273"/>
      <c r="DR690" s="125"/>
      <c r="DS690" s="273"/>
      <c r="DT690" s="285"/>
      <c r="DU690" s="273"/>
      <c r="DV690" s="273"/>
      <c r="DW690" s="273"/>
      <c r="DX690" s="273"/>
      <c r="DY690" s="273"/>
      <c r="DZ690" s="125"/>
      <c r="EA690" s="273"/>
      <c r="EB690" s="273"/>
      <c r="EC690" s="273"/>
      <c r="ED690" s="273"/>
      <c r="EE690" s="273"/>
      <c r="EF690" s="273"/>
      <c r="EG690" s="273"/>
      <c r="EH690" s="273"/>
      <c r="EI690" s="273"/>
      <c r="EJ690" s="273"/>
      <c r="EK690" s="273"/>
      <c r="EL690" s="273"/>
      <c r="EM690" s="273"/>
      <c r="EN690" s="273"/>
      <c r="EO690" s="273"/>
      <c r="EP690" s="273"/>
      <c r="EQ690" s="273"/>
      <c r="ER690" s="273"/>
      <c r="ES690" s="273"/>
      <c r="ET690" s="273"/>
      <c r="EU690" s="273"/>
      <c r="EV690" s="273"/>
      <c r="EW690" s="273"/>
      <c r="EX690" s="273"/>
      <c r="EY690" s="273"/>
      <c r="EZ690" s="273"/>
    </row>
    <row r="691" spans="1:156" ht="18.75">
      <c r="D691" s="75"/>
      <c r="Q691"/>
      <c r="R691" s="30"/>
      <c r="T691" s="75"/>
      <c r="Z691" s="264"/>
      <c r="AB691" s="75"/>
      <c r="AH691" s="125"/>
      <c r="AJ691" s="75"/>
      <c r="AP691" s="125"/>
      <c r="AR691" s="75"/>
      <c r="AX691" s="125"/>
      <c r="AZ691" s="75"/>
      <c r="BF691" s="125"/>
      <c r="BH691" s="75"/>
      <c r="BN691" s="125"/>
      <c r="BP691" s="75"/>
      <c r="BV691" s="125"/>
      <c r="BX691" s="75"/>
      <c r="CD691" s="125"/>
      <c r="CF691" s="75"/>
      <c r="CL691" s="125"/>
      <c r="CN691" s="75"/>
      <c r="CT691" s="125"/>
      <c r="CV691" s="75"/>
      <c r="DB691" s="125"/>
      <c r="DD691" s="75"/>
      <c r="DJ691" s="125"/>
      <c r="DL691" s="75"/>
      <c r="DR691" s="125"/>
      <c r="DT691" s="75"/>
      <c r="DZ691" s="125"/>
    </row>
    <row r="692" spans="1:156" ht="18.75">
      <c r="A692" s="273"/>
      <c r="B692" s="273"/>
      <c r="C692" s="273"/>
      <c r="D692" s="285"/>
      <c r="E692" s="273"/>
      <c r="F692" s="273"/>
      <c r="G692" s="273"/>
      <c r="H692" s="273"/>
      <c r="I692" s="273"/>
      <c r="J692" s="273"/>
      <c r="K692" s="273"/>
      <c r="L692" s="273"/>
      <c r="M692" s="273"/>
      <c r="N692" s="273"/>
      <c r="O692" s="273"/>
      <c r="P692" s="273"/>
      <c r="Q692" s="273"/>
      <c r="R692" s="286"/>
      <c r="S692" s="273"/>
      <c r="T692" s="285"/>
      <c r="U692" s="273"/>
      <c r="V692" s="273"/>
      <c r="W692" s="273"/>
      <c r="X692" s="273"/>
      <c r="Y692" s="273"/>
      <c r="Z692" s="264"/>
      <c r="AA692" s="273"/>
      <c r="AB692" s="285"/>
      <c r="AC692" s="273"/>
      <c r="AD692" s="273"/>
      <c r="AE692" s="273"/>
      <c r="AF692" s="273"/>
      <c r="AG692" s="273"/>
      <c r="AH692" s="125"/>
      <c r="AI692" s="273"/>
      <c r="AJ692" s="285"/>
      <c r="AK692" s="273"/>
      <c r="AL692" s="273"/>
      <c r="AM692" s="273"/>
      <c r="AN692" s="273"/>
      <c r="AO692" s="273"/>
      <c r="AP692" s="125"/>
      <c r="AQ692" s="273"/>
      <c r="AR692" s="285"/>
      <c r="AS692" s="273"/>
      <c r="AT692" s="273"/>
      <c r="AU692" s="273"/>
      <c r="AV692" s="273"/>
      <c r="AW692" s="273"/>
      <c r="AX692" s="125"/>
      <c r="AY692" s="273"/>
      <c r="AZ692" s="285"/>
      <c r="BA692" s="273"/>
      <c r="BB692" s="273"/>
      <c r="BC692" s="273"/>
      <c r="BD692" s="273"/>
      <c r="BE692" s="273"/>
      <c r="BF692" s="125"/>
      <c r="BG692" s="273"/>
      <c r="BH692" s="285"/>
      <c r="BI692" s="273"/>
      <c r="BJ692" s="273"/>
      <c r="BK692" s="273"/>
      <c r="BL692" s="273"/>
      <c r="BM692" s="273"/>
      <c r="BN692" s="125"/>
      <c r="BO692" s="273"/>
      <c r="BP692" s="285"/>
      <c r="BQ692" s="273"/>
      <c r="BR692" s="273"/>
      <c r="BS692" s="273"/>
      <c r="BT692" s="273"/>
      <c r="BU692" s="273"/>
      <c r="BV692" s="125"/>
      <c r="BW692" s="273"/>
      <c r="BX692" s="285"/>
      <c r="BY692" s="273"/>
      <c r="BZ692" s="273"/>
      <c r="CA692" s="273"/>
      <c r="CB692" s="273"/>
      <c r="CC692" s="273"/>
      <c r="CD692" s="125"/>
      <c r="CE692" s="273"/>
      <c r="CF692" s="285"/>
      <c r="CG692" s="273"/>
      <c r="CH692" s="273"/>
      <c r="CI692" s="273"/>
      <c r="CJ692" s="273"/>
      <c r="CK692" s="273"/>
      <c r="CL692" s="125"/>
      <c r="CM692" s="273"/>
      <c r="CN692" s="285"/>
      <c r="CO692" s="273"/>
      <c r="CP692" s="273"/>
      <c r="CQ692" s="273"/>
      <c r="CR692" s="273"/>
      <c r="CS692" s="273"/>
      <c r="CT692" s="125"/>
      <c r="CU692" s="273"/>
      <c r="CV692" s="285"/>
      <c r="CW692" s="273"/>
      <c r="CX692" s="273"/>
      <c r="CY692" s="273"/>
      <c r="CZ692" s="273"/>
      <c r="DA692" s="273"/>
      <c r="DB692" s="125"/>
      <c r="DC692" s="273"/>
      <c r="DD692" s="285"/>
      <c r="DE692" s="273"/>
      <c r="DF692" s="273"/>
      <c r="DG692" s="273"/>
      <c r="DH692" s="273"/>
      <c r="DI692" s="273"/>
      <c r="DJ692" s="125"/>
      <c r="DK692" s="273"/>
      <c r="DL692" s="285"/>
      <c r="DM692" s="273"/>
      <c r="DN692" s="273"/>
      <c r="DO692" s="273"/>
      <c r="DP692" s="273"/>
      <c r="DQ692" s="273"/>
      <c r="DR692" s="125"/>
      <c r="DS692" s="273"/>
      <c r="DT692" s="285"/>
      <c r="DU692" s="273"/>
      <c r="DV692" s="273"/>
      <c r="DW692" s="273"/>
      <c r="DX692" s="273"/>
      <c r="DY692" s="273"/>
      <c r="DZ692" s="125"/>
      <c r="EA692" s="273"/>
      <c r="EB692" s="273"/>
      <c r="EC692" s="273"/>
      <c r="ED692" s="273"/>
      <c r="EE692" s="273"/>
      <c r="EF692" s="273"/>
      <c r="EG692" s="273"/>
      <c r="EH692" s="273"/>
      <c r="EI692" s="273"/>
      <c r="EJ692" s="273"/>
      <c r="EK692" s="273"/>
      <c r="EL692" s="273"/>
      <c r="EM692" s="273"/>
      <c r="EN692" s="273"/>
      <c r="EO692" s="273"/>
      <c r="EP692" s="273"/>
      <c r="EQ692" s="273"/>
      <c r="ER692" s="273"/>
      <c r="ES692" s="273"/>
      <c r="ET692" s="273"/>
      <c r="EU692" s="273"/>
      <c r="EV692" s="273"/>
      <c r="EW692" s="273"/>
      <c r="EX692" s="273"/>
      <c r="EY692" s="273"/>
      <c r="EZ692" s="273"/>
    </row>
    <row r="693" spans="1:156" ht="18.75">
      <c r="D693" s="75"/>
      <c r="Q693"/>
      <c r="R693" s="30"/>
      <c r="T693" s="75"/>
      <c r="Z693" s="264"/>
      <c r="AB693" s="75"/>
      <c r="AH693" s="125"/>
      <c r="AJ693" s="75"/>
      <c r="AP693" s="125"/>
      <c r="AR693" s="75"/>
      <c r="AX693" s="125"/>
      <c r="AZ693" s="75"/>
      <c r="BF693" s="125"/>
      <c r="BH693" s="75"/>
      <c r="BN693" s="125"/>
      <c r="BP693" s="75"/>
      <c r="BV693" s="125"/>
      <c r="BX693" s="75"/>
      <c r="CD693" s="125"/>
      <c r="CF693" s="75"/>
      <c r="CL693" s="125"/>
      <c r="CN693" s="75"/>
      <c r="CT693" s="125"/>
      <c r="CV693" s="75"/>
      <c r="DB693" s="125"/>
      <c r="DD693" s="75"/>
      <c r="DJ693" s="125"/>
      <c r="DL693" s="75"/>
      <c r="DR693" s="125"/>
      <c r="DT693" s="75"/>
      <c r="DZ693" s="125"/>
    </row>
    <row r="694" spans="1:156" ht="18.75">
      <c r="A694" s="273"/>
      <c r="B694" s="273"/>
      <c r="C694" s="273"/>
      <c r="D694" s="285"/>
      <c r="E694" s="273"/>
      <c r="F694" s="273"/>
      <c r="G694" s="273"/>
      <c r="H694" s="273"/>
      <c r="I694" s="273"/>
      <c r="J694" s="273"/>
      <c r="K694" s="273"/>
      <c r="L694" s="273"/>
      <c r="M694" s="273"/>
      <c r="N694" s="273"/>
      <c r="O694" s="273"/>
      <c r="P694" s="273"/>
      <c r="Q694" s="273"/>
      <c r="R694" s="286"/>
      <c r="S694" s="273"/>
      <c r="T694" s="285"/>
      <c r="U694" s="273"/>
      <c r="V694" s="273"/>
      <c r="W694" s="273"/>
      <c r="X694" s="273"/>
      <c r="Y694" s="273"/>
      <c r="Z694" s="264"/>
      <c r="AA694" s="273"/>
      <c r="AB694" s="285"/>
      <c r="AC694" s="273"/>
      <c r="AD694" s="273"/>
      <c r="AE694" s="273"/>
      <c r="AF694" s="273"/>
      <c r="AG694" s="273"/>
      <c r="AH694" s="125"/>
      <c r="AI694" s="273"/>
      <c r="AJ694" s="285"/>
      <c r="AK694" s="273"/>
      <c r="AL694" s="273"/>
      <c r="AM694" s="273"/>
      <c r="AN694" s="273"/>
      <c r="AO694" s="273"/>
      <c r="AP694" s="125"/>
      <c r="AQ694" s="273"/>
      <c r="AR694" s="285"/>
      <c r="AS694" s="273"/>
      <c r="AT694" s="273"/>
      <c r="AU694" s="273"/>
      <c r="AV694" s="273"/>
      <c r="AW694" s="273"/>
      <c r="AX694" s="125"/>
      <c r="AY694" s="273"/>
      <c r="AZ694" s="285"/>
      <c r="BA694" s="273"/>
      <c r="BB694" s="273"/>
      <c r="BC694" s="273"/>
      <c r="BD694" s="273"/>
      <c r="BE694" s="273"/>
      <c r="BF694" s="125"/>
      <c r="BG694" s="273"/>
      <c r="BH694" s="285"/>
      <c r="BI694" s="273"/>
      <c r="BJ694" s="273"/>
      <c r="BK694" s="273"/>
      <c r="BL694" s="273"/>
      <c r="BM694" s="273"/>
      <c r="BN694" s="125"/>
      <c r="BO694" s="273"/>
      <c r="BP694" s="285"/>
      <c r="BQ694" s="273"/>
      <c r="BR694" s="273"/>
      <c r="BS694" s="273"/>
      <c r="BT694" s="273"/>
      <c r="BU694" s="273"/>
      <c r="BV694" s="125"/>
      <c r="BW694" s="273"/>
      <c r="BX694" s="285"/>
      <c r="BY694" s="273"/>
      <c r="BZ694" s="273"/>
      <c r="CA694" s="273"/>
      <c r="CB694" s="273"/>
      <c r="CC694" s="273"/>
      <c r="CD694" s="125"/>
      <c r="CE694" s="273"/>
      <c r="CF694" s="285"/>
      <c r="CG694" s="273"/>
      <c r="CH694" s="273"/>
      <c r="CI694" s="273"/>
      <c r="CJ694" s="273"/>
      <c r="CK694" s="273"/>
      <c r="CL694" s="125"/>
      <c r="CM694" s="273"/>
      <c r="CN694" s="285"/>
      <c r="CO694" s="273"/>
      <c r="CP694" s="273"/>
      <c r="CQ694" s="273"/>
      <c r="CR694" s="273"/>
      <c r="CS694" s="273"/>
      <c r="CT694" s="125"/>
      <c r="CU694" s="273"/>
      <c r="CV694" s="285"/>
      <c r="CW694" s="273"/>
      <c r="CX694" s="273"/>
      <c r="CY694" s="273"/>
      <c r="CZ694" s="273"/>
      <c r="DA694" s="273"/>
      <c r="DB694" s="125"/>
      <c r="DC694" s="273"/>
      <c r="DD694" s="285"/>
      <c r="DE694" s="273"/>
      <c r="DF694" s="273"/>
      <c r="DG694" s="273"/>
      <c r="DH694" s="273"/>
      <c r="DI694" s="273"/>
      <c r="DJ694" s="125"/>
      <c r="DK694" s="273"/>
      <c r="DL694" s="285"/>
      <c r="DM694" s="273"/>
      <c r="DN694" s="273"/>
      <c r="DO694" s="273"/>
      <c r="DP694" s="273"/>
      <c r="DQ694" s="273"/>
      <c r="DR694" s="125"/>
      <c r="DS694" s="273"/>
      <c r="DT694" s="285"/>
      <c r="DU694" s="273"/>
      <c r="DV694" s="273"/>
      <c r="DW694" s="273"/>
      <c r="DX694" s="273"/>
      <c r="DY694" s="273"/>
      <c r="DZ694" s="125"/>
      <c r="EA694" s="273"/>
      <c r="EB694" s="273"/>
      <c r="EC694" s="273"/>
      <c r="ED694" s="273"/>
      <c r="EE694" s="273"/>
      <c r="EF694" s="273"/>
      <c r="EG694" s="273"/>
      <c r="EH694" s="273"/>
      <c r="EI694" s="273"/>
      <c r="EJ694" s="273"/>
      <c r="EK694" s="273"/>
      <c r="EL694" s="273"/>
      <c r="EM694" s="273"/>
      <c r="EN694" s="273"/>
      <c r="EO694" s="273"/>
      <c r="EP694" s="273"/>
      <c r="EQ694" s="273"/>
      <c r="ER694" s="273"/>
      <c r="ES694" s="273"/>
      <c r="ET694" s="273"/>
      <c r="EU694" s="273"/>
      <c r="EV694" s="273"/>
      <c r="EW694" s="273"/>
      <c r="EX694" s="273"/>
      <c r="EY694" s="273"/>
      <c r="EZ694" s="273"/>
    </row>
    <row r="695" spans="1:156" ht="18.75">
      <c r="D695" s="75"/>
      <c r="Q695"/>
      <c r="R695" s="30"/>
      <c r="T695" s="75"/>
      <c r="Z695" s="264"/>
      <c r="AB695" s="75"/>
      <c r="AH695" s="125"/>
      <c r="AJ695" s="75"/>
      <c r="AP695" s="125"/>
      <c r="AR695" s="75"/>
      <c r="AX695" s="125"/>
      <c r="AZ695" s="75"/>
      <c r="BF695" s="125"/>
      <c r="BH695" s="75"/>
      <c r="BN695" s="125"/>
      <c r="BP695" s="75"/>
      <c r="BV695" s="125"/>
      <c r="BX695" s="75"/>
      <c r="CD695" s="125"/>
      <c r="CF695" s="75"/>
      <c r="CL695" s="125"/>
      <c r="CN695" s="75"/>
      <c r="CT695" s="125"/>
      <c r="CV695" s="75"/>
      <c r="DB695" s="125"/>
      <c r="DD695" s="75"/>
      <c r="DJ695" s="125"/>
      <c r="DL695" s="75"/>
      <c r="DR695" s="125"/>
      <c r="DT695" s="75"/>
      <c r="DZ695" s="125"/>
    </row>
    <row r="696" spans="1:156" ht="18.75">
      <c r="A696" s="273"/>
      <c r="B696" s="273"/>
      <c r="C696" s="273"/>
      <c r="D696" s="285"/>
      <c r="E696" s="273"/>
      <c r="F696" s="273"/>
      <c r="G696" s="273"/>
      <c r="H696" s="273"/>
      <c r="I696" s="273"/>
      <c r="J696" s="273"/>
      <c r="K696" s="273"/>
      <c r="L696" s="273"/>
      <c r="M696" s="273"/>
      <c r="N696" s="273"/>
      <c r="O696" s="273"/>
      <c r="P696" s="273"/>
      <c r="Q696" s="273"/>
      <c r="R696" s="286"/>
      <c r="S696" s="273"/>
      <c r="T696" s="285"/>
      <c r="U696" s="273"/>
      <c r="V696" s="273"/>
      <c r="W696" s="273"/>
      <c r="X696" s="273"/>
      <c r="Y696" s="273"/>
      <c r="Z696" s="264"/>
      <c r="AA696" s="273"/>
      <c r="AB696" s="285"/>
      <c r="AC696" s="273"/>
      <c r="AD696" s="273"/>
      <c r="AE696" s="273"/>
      <c r="AF696" s="273"/>
      <c r="AG696" s="273"/>
      <c r="AH696" s="125"/>
      <c r="AI696" s="273"/>
      <c r="AJ696" s="285"/>
      <c r="AK696" s="273"/>
      <c r="AL696" s="273"/>
      <c r="AM696" s="273"/>
      <c r="AN696" s="273"/>
      <c r="AO696" s="273"/>
      <c r="AP696" s="125"/>
      <c r="AQ696" s="273"/>
      <c r="AR696" s="285"/>
      <c r="AS696" s="273"/>
      <c r="AT696" s="273"/>
      <c r="AU696" s="273"/>
      <c r="AV696" s="273"/>
      <c r="AW696" s="273"/>
      <c r="AX696" s="125"/>
      <c r="AY696" s="273"/>
      <c r="AZ696" s="285"/>
      <c r="BA696" s="273"/>
      <c r="BB696" s="273"/>
      <c r="BC696" s="273"/>
      <c r="BD696" s="273"/>
      <c r="BE696" s="273"/>
      <c r="BF696" s="125"/>
      <c r="BG696" s="273"/>
      <c r="BH696" s="285"/>
      <c r="BI696" s="273"/>
      <c r="BJ696" s="273"/>
      <c r="BK696" s="273"/>
      <c r="BL696" s="273"/>
      <c r="BM696" s="273"/>
      <c r="BN696" s="125"/>
      <c r="BO696" s="273"/>
      <c r="BP696" s="285"/>
      <c r="BQ696" s="273"/>
      <c r="BR696" s="273"/>
      <c r="BS696" s="273"/>
      <c r="BT696" s="273"/>
      <c r="BU696" s="273"/>
      <c r="BV696" s="125"/>
      <c r="BW696" s="273"/>
      <c r="BX696" s="285"/>
      <c r="BY696" s="273"/>
      <c r="BZ696" s="273"/>
      <c r="CA696" s="273"/>
      <c r="CB696" s="273"/>
      <c r="CC696" s="273"/>
      <c r="CD696" s="125"/>
      <c r="CE696" s="273"/>
      <c r="CF696" s="285"/>
      <c r="CG696" s="273"/>
      <c r="CH696" s="273"/>
      <c r="CI696" s="273"/>
      <c r="CJ696" s="273"/>
      <c r="CK696" s="273"/>
      <c r="CL696" s="125"/>
      <c r="CM696" s="273"/>
      <c r="CN696" s="285"/>
      <c r="CO696" s="273"/>
      <c r="CP696" s="273"/>
      <c r="CQ696" s="273"/>
      <c r="CR696" s="273"/>
      <c r="CS696" s="273"/>
      <c r="CT696" s="125"/>
      <c r="CU696" s="273"/>
      <c r="CV696" s="285"/>
      <c r="CW696" s="273"/>
      <c r="CX696" s="273"/>
      <c r="CY696" s="273"/>
      <c r="CZ696" s="273"/>
      <c r="DA696" s="273"/>
      <c r="DB696" s="125"/>
      <c r="DC696" s="273"/>
      <c r="DD696" s="285"/>
      <c r="DE696" s="273"/>
      <c r="DF696" s="273"/>
      <c r="DG696" s="273"/>
      <c r="DH696" s="273"/>
      <c r="DI696" s="273"/>
      <c r="DJ696" s="125"/>
      <c r="DK696" s="273"/>
      <c r="DL696" s="285"/>
      <c r="DM696" s="273"/>
      <c r="DN696" s="273"/>
      <c r="DO696" s="273"/>
      <c r="DP696" s="273"/>
      <c r="DQ696" s="273"/>
      <c r="DR696" s="125"/>
      <c r="DS696" s="273"/>
      <c r="DT696" s="285"/>
      <c r="DU696" s="273"/>
      <c r="DV696" s="273"/>
      <c r="DW696" s="273"/>
      <c r="DX696" s="273"/>
      <c r="DY696" s="273"/>
      <c r="DZ696" s="125"/>
      <c r="EA696" s="273"/>
      <c r="EB696" s="273"/>
      <c r="EC696" s="273"/>
      <c r="ED696" s="273"/>
      <c r="EE696" s="273"/>
      <c r="EF696" s="273"/>
      <c r="EG696" s="273"/>
      <c r="EH696" s="273"/>
      <c r="EI696" s="273"/>
      <c r="EJ696" s="273"/>
      <c r="EK696" s="273"/>
      <c r="EL696" s="273"/>
      <c r="EM696" s="273"/>
      <c r="EN696" s="273"/>
      <c r="EO696" s="273"/>
      <c r="EP696" s="273"/>
      <c r="EQ696" s="273"/>
      <c r="ER696" s="273"/>
      <c r="ES696" s="273"/>
      <c r="ET696" s="273"/>
      <c r="EU696" s="273"/>
      <c r="EV696" s="273"/>
      <c r="EW696" s="273"/>
      <c r="EX696" s="273"/>
      <c r="EY696" s="273"/>
      <c r="EZ696" s="273"/>
    </row>
    <row r="697" spans="1:156" ht="18.75">
      <c r="D697" s="75"/>
      <c r="Q697"/>
      <c r="R697" s="30"/>
      <c r="T697" s="75"/>
      <c r="Z697" s="264"/>
      <c r="AB697" s="75"/>
      <c r="AH697" s="125"/>
      <c r="AJ697" s="75"/>
      <c r="AP697" s="125"/>
      <c r="AR697" s="75"/>
      <c r="AX697" s="125"/>
      <c r="AZ697" s="75"/>
      <c r="BF697" s="125"/>
      <c r="BH697" s="75"/>
      <c r="BN697" s="125"/>
      <c r="BP697" s="75"/>
      <c r="BV697" s="125"/>
      <c r="BX697" s="75"/>
      <c r="CD697" s="125"/>
      <c r="CF697" s="75"/>
      <c r="CL697" s="125"/>
      <c r="CN697" s="75"/>
      <c r="CT697" s="125"/>
      <c r="CV697" s="75"/>
      <c r="DB697" s="125"/>
      <c r="DD697" s="75"/>
      <c r="DJ697" s="125"/>
      <c r="DL697" s="75"/>
      <c r="DR697" s="125"/>
      <c r="DT697" s="75"/>
      <c r="DZ697" s="125"/>
    </row>
    <row r="698" spans="1:156" ht="18.75">
      <c r="A698" s="273"/>
      <c r="B698" s="273"/>
      <c r="C698" s="273"/>
      <c r="D698" s="285"/>
      <c r="E698" s="273"/>
      <c r="F698" s="273"/>
      <c r="G698" s="273"/>
      <c r="H698" s="273"/>
      <c r="I698" s="273"/>
      <c r="J698" s="273"/>
      <c r="K698" s="273"/>
      <c r="L698" s="273"/>
      <c r="M698" s="273"/>
      <c r="N698" s="273"/>
      <c r="O698" s="273"/>
      <c r="P698" s="273"/>
      <c r="Q698" s="273"/>
      <c r="R698" s="286"/>
      <c r="S698" s="273"/>
      <c r="T698" s="285"/>
      <c r="U698" s="273"/>
      <c r="V698" s="273"/>
      <c r="W698" s="273"/>
      <c r="X698" s="273"/>
      <c r="Y698" s="273"/>
      <c r="Z698" s="264"/>
      <c r="AA698" s="273"/>
      <c r="AB698" s="285"/>
      <c r="AC698" s="273"/>
      <c r="AD698" s="273"/>
      <c r="AE698" s="273"/>
      <c r="AF698" s="273"/>
      <c r="AG698" s="273"/>
      <c r="AH698" s="125"/>
      <c r="AI698" s="273"/>
      <c r="AJ698" s="285"/>
      <c r="AK698" s="273"/>
      <c r="AL698" s="273"/>
      <c r="AM698" s="273"/>
      <c r="AN698" s="273"/>
      <c r="AO698" s="273"/>
      <c r="AP698" s="125"/>
      <c r="AQ698" s="273"/>
      <c r="AR698" s="285"/>
      <c r="AS698" s="273"/>
      <c r="AT698" s="273"/>
      <c r="AU698" s="273"/>
      <c r="AV698" s="273"/>
      <c r="AW698" s="273"/>
      <c r="AX698" s="125"/>
      <c r="AY698" s="273"/>
      <c r="AZ698" s="285"/>
      <c r="BA698" s="273"/>
      <c r="BB698" s="273"/>
      <c r="BC698" s="273"/>
      <c r="BD698" s="273"/>
      <c r="BE698" s="273"/>
      <c r="BF698" s="125"/>
      <c r="BG698" s="273"/>
      <c r="BH698" s="285"/>
      <c r="BI698" s="273"/>
      <c r="BJ698" s="273"/>
      <c r="BK698" s="273"/>
      <c r="BL698" s="273"/>
      <c r="BM698" s="273"/>
      <c r="BN698" s="125"/>
      <c r="BO698" s="273"/>
      <c r="BP698" s="285"/>
      <c r="BQ698" s="273"/>
      <c r="BR698" s="273"/>
      <c r="BS698" s="273"/>
      <c r="BT698" s="273"/>
      <c r="BU698" s="273"/>
      <c r="BV698" s="125"/>
      <c r="BW698" s="273"/>
      <c r="BX698" s="285"/>
      <c r="BY698" s="273"/>
      <c r="BZ698" s="273"/>
      <c r="CA698" s="273"/>
      <c r="CB698" s="273"/>
      <c r="CC698" s="273"/>
      <c r="CD698" s="125"/>
      <c r="CE698" s="273"/>
      <c r="CF698" s="285"/>
      <c r="CG698" s="273"/>
      <c r="CH698" s="273"/>
      <c r="CI698" s="273"/>
      <c r="CJ698" s="273"/>
      <c r="CK698" s="273"/>
      <c r="CL698" s="125"/>
      <c r="CM698" s="273"/>
      <c r="CN698" s="285"/>
      <c r="CO698" s="273"/>
      <c r="CP698" s="273"/>
      <c r="CQ698" s="273"/>
      <c r="CR698" s="273"/>
      <c r="CS698" s="273"/>
      <c r="CT698" s="125"/>
      <c r="CU698" s="273"/>
      <c r="CV698" s="285"/>
      <c r="CW698" s="273"/>
      <c r="CX698" s="273"/>
      <c r="CY698" s="273"/>
      <c r="CZ698" s="273"/>
      <c r="DA698" s="273"/>
      <c r="DB698" s="125"/>
      <c r="DC698" s="273"/>
      <c r="DD698" s="285"/>
      <c r="DE698" s="273"/>
      <c r="DF698" s="273"/>
      <c r="DG698" s="273"/>
      <c r="DH698" s="273"/>
      <c r="DI698" s="273"/>
      <c r="DJ698" s="125"/>
      <c r="DK698" s="273"/>
      <c r="DL698" s="285"/>
      <c r="DM698" s="273"/>
      <c r="DN698" s="273"/>
      <c r="DO698" s="273"/>
      <c r="DP698" s="273"/>
      <c r="DQ698" s="273"/>
      <c r="DR698" s="125"/>
      <c r="DS698" s="273"/>
      <c r="DT698" s="285"/>
      <c r="DU698" s="273"/>
      <c r="DV698" s="273"/>
      <c r="DW698" s="273"/>
      <c r="DX698" s="273"/>
      <c r="DY698" s="273"/>
      <c r="DZ698" s="125"/>
      <c r="EA698" s="273"/>
      <c r="EB698" s="273"/>
      <c r="EC698" s="273"/>
      <c r="ED698" s="273"/>
      <c r="EE698" s="273"/>
      <c r="EF698" s="273"/>
      <c r="EG698" s="273"/>
      <c r="EH698" s="273"/>
      <c r="EI698" s="273"/>
      <c r="EJ698" s="273"/>
      <c r="EK698" s="273"/>
      <c r="EL698" s="273"/>
      <c r="EM698" s="273"/>
      <c r="EN698" s="273"/>
      <c r="EO698" s="273"/>
      <c r="EP698" s="273"/>
      <c r="EQ698" s="273"/>
      <c r="ER698" s="273"/>
      <c r="ES698" s="273"/>
      <c r="ET698" s="273"/>
      <c r="EU698" s="273"/>
      <c r="EV698" s="273"/>
      <c r="EW698" s="273"/>
      <c r="EX698" s="273"/>
      <c r="EY698" s="273"/>
      <c r="EZ698" s="273"/>
    </row>
    <row r="699" spans="1:156" ht="18.75">
      <c r="D699" s="75"/>
      <c r="Q699"/>
      <c r="R699" s="30"/>
      <c r="T699" s="75"/>
      <c r="Z699" s="264"/>
      <c r="AB699" s="75"/>
      <c r="AH699" s="125"/>
      <c r="AJ699" s="75"/>
      <c r="AP699" s="125"/>
      <c r="AR699" s="75"/>
      <c r="AX699" s="125"/>
      <c r="AZ699" s="75"/>
      <c r="BF699" s="125"/>
      <c r="BH699" s="75"/>
      <c r="BN699" s="125"/>
      <c r="BP699" s="75"/>
      <c r="BV699" s="125"/>
      <c r="BX699" s="75"/>
      <c r="CD699" s="125"/>
      <c r="CF699" s="75"/>
      <c r="CL699" s="125"/>
      <c r="CN699" s="75"/>
      <c r="CT699" s="125"/>
      <c r="CV699" s="75"/>
      <c r="DB699" s="125"/>
      <c r="DD699" s="75"/>
      <c r="DJ699" s="125"/>
      <c r="DL699" s="75"/>
      <c r="DR699" s="125"/>
      <c r="DT699" s="75"/>
      <c r="DZ699" s="125"/>
    </row>
    <row r="700" spans="1:156" ht="18.75">
      <c r="A700" s="273"/>
      <c r="B700" s="273"/>
      <c r="C700" s="273"/>
      <c r="D700" s="285"/>
      <c r="E700" s="273"/>
      <c r="F700" s="273"/>
      <c r="G700" s="273"/>
      <c r="H700" s="273"/>
      <c r="I700" s="273"/>
      <c r="J700" s="273"/>
      <c r="K700" s="273"/>
      <c r="L700" s="273"/>
      <c r="M700" s="273"/>
      <c r="N700" s="273"/>
      <c r="O700" s="273"/>
      <c r="P700" s="273"/>
      <c r="Q700" s="273"/>
      <c r="R700" s="286"/>
      <c r="S700" s="273"/>
      <c r="T700" s="285"/>
      <c r="U700" s="273"/>
      <c r="V700" s="273"/>
      <c r="W700" s="273"/>
      <c r="X700" s="273"/>
      <c r="Y700" s="273"/>
      <c r="Z700" s="264"/>
      <c r="AA700" s="273"/>
      <c r="AB700" s="285"/>
      <c r="AC700" s="273"/>
      <c r="AD700" s="273"/>
      <c r="AE700" s="273"/>
      <c r="AF700" s="273"/>
      <c r="AG700" s="273"/>
      <c r="AH700" s="125"/>
      <c r="AI700" s="273"/>
      <c r="AJ700" s="285"/>
      <c r="AK700" s="273"/>
      <c r="AL700" s="273"/>
      <c r="AM700" s="273"/>
      <c r="AN700" s="273"/>
      <c r="AO700" s="273"/>
      <c r="AP700" s="125"/>
      <c r="AQ700" s="273"/>
      <c r="AR700" s="285"/>
      <c r="AS700" s="273"/>
      <c r="AT700" s="273"/>
      <c r="AU700" s="273"/>
      <c r="AV700" s="273"/>
      <c r="AW700" s="273"/>
      <c r="AX700" s="125"/>
      <c r="AY700" s="273"/>
      <c r="AZ700" s="285"/>
      <c r="BA700" s="273"/>
      <c r="BB700" s="273"/>
      <c r="BC700" s="273"/>
      <c r="BD700" s="273"/>
      <c r="BE700" s="273"/>
      <c r="BF700" s="125"/>
      <c r="BG700" s="273"/>
      <c r="BH700" s="285"/>
      <c r="BI700" s="273"/>
      <c r="BJ700" s="273"/>
      <c r="BK700" s="273"/>
      <c r="BL700" s="273"/>
      <c r="BM700" s="273"/>
      <c r="BN700" s="125"/>
      <c r="BO700" s="273"/>
      <c r="BP700" s="285"/>
      <c r="BQ700" s="273"/>
      <c r="BR700" s="273"/>
      <c r="BS700" s="273"/>
      <c r="BT700" s="273"/>
      <c r="BU700" s="273"/>
      <c r="BV700" s="125"/>
      <c r="BW700" s="273"/>
      <c r="BX700" s="285"/>
      <c r="BY700" s="273"/>
      <c r="BZ700" s="273"/>
      <c r="CA700" s="273"/>
      <c r="CB700" s="273"/>
      <c r="CC700" s="273"/>
      <c r="CD700" s="125"/>
      <c r="CE700" s="273"/>
      <c r="CF700" s="285"/>
      <c r="CG700" s="273"/>
      <c r="CH700" s="273"/>
      <c r="CI700" s="273"/>
      <c r="CJ700" s="273"/>
      <c r="CK700" s="273"/>
      <c r="CL700" s="125"/>
      <c r="CM700" s="273"/>
      <c r="CN700" s="285"/>
      <c r="CO700" s="273"/>
      <c r="CP700" s="273"/>
      <c r="CQ700" s="273"/>
      <c r="CR700" s="273"/>
      <c r="CS700" s="273"/>
      <c r="CT700" s="125"/>
      <c r="CU700" s="273"/>
      <c r="CV700" s="285"/>
      <c r="CW700" s="273"/>
      <c r="CX700" s="273"/>
      <c r="CY700" s="273"/>
      <c r="CZ700" s="273"/>
      <c r="DA700" s="273"/>
      <c r="DB700" s="125"/>
      <c r="DC700" s="273"/>
      <c r="DD700" s="285"/>
      <c r="DE700" s="273"/>
      <c r="DF700" s="273"/>
      <c r="DG700" s="273"/>
      <c r="DH700" s="273"/>
      <c r="DI700" s="273"/>
      <c r="DJ700" s="125"/>
      <c r="DK700" s="273"/>
      <c r="DL700" s="285"/>
      <c r="DM700" s="273"/>
      <c r="DN700" s="273"/>
      <c r="DO700" s="273"/>
      <c r="DP700" s="273"/>
      <c r="DQ700" s="273"/>
      <c r="DR700" s="125"/>
      <c r="DS700" s="273"/>
      <c r="DT700" s="285"/>
      <c r="DU700" s="273"/>
      <c r="DV700" s="273"/>
      <c r="DW700" s="273"/>
      <c r="DX700" s="273"/>
      <c r="DY700" s="273"/>
      <c r="DZ700" s="125"/>
      <c r="EA700" s="273"/>
      <c r="EB700" s="273"/>
      <c r="EC700" s="273"/>
      <c r="ED700" s="273"/>
      <c r="EE700" s="273"/>
      <c r="EF700" s="273"/>
      <c r="EG700" s="273"/>
      <c r="EH700" s="273"/>
      <c r="EI700" s="273"/>
      <c r="EJ700" s="273"/>
      <c r="EK700" s="273"/>
      <c r="EL700" s="273"/>
      <c r="EM700" s="273"/>
      <c r="EN700" s="273"/>
      <c r="EO700" s="273"/>
      <c r="EP700" s="273"/>
      <c r="EQ700" s="273"/>
      <c r="ER700" s="273"/>
      <c r="ES700" s="273"/>
      <c r="ET700" s="273"/>
      <c r="EU700" s="273"/>
      <c r="EV700" s="273"/>
      <c r="EW700" s="273"/>
      <c r="EX700" s="273"/>
      <c r="EY700" s="273"/>
      <c r="EZ700" s="273"/>
    </row>
    <row r="701" spans="1:156" ht="18.75">
      <c r="D701" s="75"/>
      <c r="Q701"/>
      <c r="R701" s="30"/>
      <c r="T701" s="75"/>
      <c r="Z701" s="264"/>
      <c r="AB701" s="75"/>
      <c r="AH701" s="125"/>
      <c r="AJ701" s="75"/>
      <c r="AP701" s="125"/>
      <c r="AR701" s="75"/>
      <c r="AX701" s="125"/>
      <c r="AZ701" s="75"/>
      <c r="BF701" s="125"/>
      <c r="BH701" s="75"/>
      <c r="BN701" s="125"/>
      <c r="BP701" s="75"/>
      <c r="BV701" s="125"/>
      <c r="BX701" s="75"/>
      <c r="CD701" s="125"/>
      <c r="CF701" s="75"/>
      <c r="CL701" s="125"/>
      <c r="CN701" s="75"/>
      <c r="CT701" s="125"/>
      <c r="CV701" s="75"/>
      <c r="DB701" s="125"/>
      <c r="DD701" s="75"/>
      <c r="DJ701" s="125"/>
      <c r="DL701" s="75"/>
      <c r="DR701" s="125"/>
      <c r="DT701" s="75"/>
      <c r="DZ701" s="125"/>
    </row>
    <row r="702" spans="1:156" ht="18.75">
      <c r="A702" s="273"/>
      <c r="B702" s="273"/>
      <c r="C702" s="273"/>
      <c r="D702" s="285"/>
      <c r="E702" s="273"/>
      <c r="F702" s="273"/>
      <c r="G702" s="273"/>
      <c r="H702" s="273"/>
      <c r="I702" s="273"/>
      <c r="J702" s="273"/>
      <c r="K702" s="273"/>
      <c r="L702" s="273"/>
      <c r="M702" s="273"/>
      <c r="N702" s="273"/>
      <c r="O702" s="273"/>
      <c r="P702" s="273"/>
      <c r="Q702" s="273"/>
      <c r="R702" s="286"/>
      <c r="S702" s="273"/>
      <c r="T702" s="285"/>
      <c r="U702" s="273"/>
      <c r="V702" s="273"/>
      <c r="W702" s="273"/>
      <c r="X702" s="273"/>
      <c r="Y702" s="273"/>
      <c r="Z702" s="264"/>
      <c r="AA702" s="273"/>
      <c r="AB702" s="285"/>
      <c r="AC702" s="273"/>
      <c r="AD702" s="273"/>
      <c r="AE702" s="273"/>
      <c r="AF702" s="273"/>
      <c r="AG702" s="273"/>
      <c r="AH702" s="125"/>
      <c r="AI702" s="273"/>
      <c r="AJ702" s="285"/>
      <c r="AK702" s="273"/>
      <c r="AL702" s="273"/>
      <c r="AM702" s="273"/>
      <c r="AN702" s="273"/>
      <c r="AO702" s="273"/>
      <c r="AP702" s="125"/>
      <c r="AQ702" s="273"/>
      <c r="AR702" s="285"/>
      <c r="AS702" s="273"/>
      <c r="AT702" s="273"/>
      <c r="AU702" s="273"/>
      <c r="AV702" s="273"/>
      <c r="AW702" s="273"/>
      <c r="AX702" s="125"/>
      <c r="AY702" s="273"/>
      <c r="AZ702" s="285"/>
      <c r="BA702" s="273"/>
      <c r="BB702" s="273"/>
      <c r="BC702" s="273"/>
      <c r="BD702" s="273"/>
      <c r="BE702" s="273"/>
      <c r="BF702" s="125"/>
      <c r="BG702" s="273"/>
      <c r="BH702" s="285"/>
      <c r="BI702" s="273"/>
      <c r="BJ702" s="273"/>
      <c r="BK702" s="273"/>
      <c r="BL702" s="273"/>
      <c r="BM702" s="273"/>
      <c r="BN702" s="125"/>
      <c r="BO702" s="273"/>
      <c r="BP702" s="285"/>
      <c r="BQ702" s="273"/>
      <c r="BR702" s="273"/>
      <c r="BS702" s="273"/>
      <c r="BT702" s="273"/>
      <c r="BU702" s="273"/>
      <c r="BV702" s="125"/>
      <c r="BW702" s="273"/>
      <c r="BX702" s="285"/>
      <c r="BY702" s="273"/>
      <c r="BZ702" s="273"/>
      <c r="CA702" s="273"/>
      <c r="CB702" s="273"/>
      <c r="CC702" s="273"/>
      <c r="CD702" s="125"/>
      <c r="CE702" s="273"/>
      <c r="CF702" s="285"/>
      <c r="CG702" s="273"/>
      <c r="CH702" s="273"/>
      <c r="CI702" s="273"/>
      <c r="CJ702" s="273"/>
      <c r="CK702" s="273"/>
      <c r="CL702" s="125"/>
      <c r="CM702" s="273"/>
      <c r="CN702" s="285"/>
      <c r="CO702" s="273"/>
      <c r="CP702" s="273"/>
      <c r="CQ702" s="273"/>
      <c r="CR702" s="273"/>
      <c r="CS702" s="273"/>
      <c r="CT702" s="125"/>
      <c r="CU702" s="273"/>
      <c r="CV702" s="285"/>
      <c r="CW702" s="273"/>
      <c r="CX702" s="273"/>
      <c r="CY702" s="273"/>
      <c r="CZ702" s="273"/>
      <c r="DA702" s="273"/>
      <c r="DB702" s="125"/>
      <c r="DC702" s="273"/>
      <c r="DD702" s="285"/>
      <c r="DE702" s="273"/>
      <c r="DF702" s="273"/>
      <c r="DG702" s="273"/>
      <c r="DH702" s="273"/>
      <c r="DI702" s="273"/>
      <c r="DJ702" s="125"/>
      <c r="DK702" s="273"/>
      <c r="DL702" s="285"/>
      <c r="DM702" s="273"/>
      <c r="DN702" s="273"/>
      <c r="DO702" s="273"/>
      <c r="DP702" s="273"/>
      <c r="DQ702" s="273"/>
      <c r="DR702" s="125"/>
      <c r="DS702" s="273"/>
      <c r="DT702" s="285"/>
      <c r="DU702" s="273"/>
      <c r="DV702" s="273"/>
      <c r="DW702" s="273"/>
      <c r="DX702" s="273"/>
      <c r="DY702" s="273"/>
      <c r="DZ702" s="125"/>
      <c r="EA702" s="273"/>
      <c r="EB702" s="273"/>
      <c r="EC702" s="273"/>
      <c r="ED702" s="273"/>
      <c r="EE702" s="273"/>
      <c r="EF702" s="273"/>
      <c r="EG702" s="273"/>
      <c r="EH702" s="273"/>
      <c r="EI702" s="273"/>
      <c r="EJ702" s="273"/>
      <c r="EK702" s="273"/>
      <c r="EL702" s="273"/>
      <c r="EM702" s="273"/>
      <c r="EN702" s="273"/>
      <c r="EO702" s="273"/>
      <c r="EP702" s="273"/>
      <c r="EQ702" s="273"/>
      <c r="ER702" s="273"/>
      <c r="ES702" s="273"/>
      <c r="ET702" s="273"/>
      <c r="EU702" s="273"/>
      <c r="EV702" s="273"/>
      <c r="EW702" s="273"/>
      <c r="EX702" s="273"/>
      <c r="EY702" s="273"/>
      <c r="EZ702" s="273"/>
    </row>
    <row r="703" spans="1:156" ht="18.75">
      <c r="D703" s="75"/>
      <c r="Q703"/>
      <c r="R703" s="30"/>
      <c r="T703" s="75"/>
      <c r="Z703" s="264"/>
      <c r="AB703" s="75"/>
      <c r="AH703" s="125"/>
      <c r="AJ703" s="75"/>
      <c r="AP703" s="125"/>
      <c r="AR703" s="75"/>
      <c r="AX703" s="125"/>
      <c r="AZ703" s="75"/>
      <c r="BF703" s="125"/>
      <c r="BH703" s="75"/>
      <c r="BN703" s="125"/>
      <c r="BP703" s="75"/>
      <c r="BV703" s="125"/>
      <c r="BX703" s="75"/>
      <c r="CD703" s="125"/>
      <c r="CF703" s="75"/>
      <c r="CL703" s="125"/>
      <c r="CN703" s="75"/>
      <c r="CT703" s="125"/>
      <c r="CV703" s="75"/>
      <c r="DB703" s="125"/>
      <c r="DD703" s="75"/>
      <c r="DJ703" s="125"/>
      <c r="DL703" s="75"/>
      <c r="DR703" s="125"/>
      <c r="DT703" s="75"/>
      <c r="DZ703" s="125"/>
    </row>
    <row r="704" spans="1:156" ht="18.75">
      <c r="A704" s="273"/>
      <c r="B704" s="273"/>
      <c r="C704" s="273"/>
      <c r="D704" s="285"/>
      <c r="E704" s="273"/>
      <c r="F704" s="273"/>
      <c r="G704" s="273"/>
      <c r="H704" s="273"/>
      <c r="I704" s="273"/>
      <c r="J704" s="273"/>
      <c r="K704" s="273"/>
      <c r="L704" s="273"/>
      <c r="M704" s="273"/>
      <c r="N704" s="273"/>
      <c r="O704" s="273"/>
      <c r="P704" s="273"/>
      <c r="Q704" s="273"/>
      <c r="R704" s="286"/>
      <c r="S704" s="273"/>
      <c r="T704" s="285"/>
      <c r="U704" s="273"/>
      <c r="V704" s="273"/>
      <c r="W704" s="273"/>
      <c r="X704" s="273"/>
      <c r="Y704" s="273"/>
      <c r="Z704" s="264"/>
      <c r="AA704" s="273"/>
      <c r="AB704" s="285"/>
      <c r="AC704" s="273"/>
      <c r="AD704" s="273"/>
      <c r="AE704" s="273"/>
      <c r="AF704" s="273"/>
      <c r="AG704" s="273"/>
      <c r="AH704" s="125"/>
      <c r="AI704" s="273"/>
      <c r="AJ704" s="285"/>
      <c r="AK704" s="273"/>
      <c r="AL704" s="273"/>
      <c r="AM704" s="273"/>
      <c r="AN704" s="273"/>
      <c r="AO704" s="273"/>
      <c r="AP704" s="125"/>
      <c r="AQ704" s="273"/>
      <c r="AR704" s="285"/>
      <c r="AS704" s="273"/>
      <c r="AT704" s="273"/>
      <c r="AU704" s="273"/>
      <c r="AV704" s="273"/>
      <c r="AW704" s="273"/>
      <c r="AX704" s="125"/>
      <c r="AY704" s="273"/>
      <c r="AZ704" s="285"/>
      <c r="BA704" s="273"/>
      <c r="BB704" s="273"/>
      <c r="BC704" s="273"/>
      <c r="BD704" s="273"/>
      <c r="BE704" s="273"/>
      <c r="BF704" s="125"/>
      <c r="BG704" s="273"/>
      <c r="BH704" s="285"/>
      <c r="BI704" s="273"/>
      <c r="BJ704" s="273"/>
      <c r="BK704" s="273"/>
      <c r="BL704" s="273"/>
      <c r="BM704" s="273"/>
      <c r="BN704" s="125"/>
      <c r="BO704" s="273"/>
      <c r="BP704" s="285"/>
      <c r="BQ704" s="273"/>
      <c r="BR704" s="273"/>
      <c r="BS704" s="273"/>
      <c r="BT704" s="273"/>
      <c r="BU704" s="273"/>
      <c r="BV704" s="125"/>
      <c r="BW704" s="273"/>
      <c r="BX704" s="285"/>
      <c r="BY704" s="273"/>
      <c r="BZ704" s="273"/>
      <c r="CA704" s="273"/>
      <c r="CB704" s="273"/>
      <c r="CC704" s="273"/>
      <c r="CD704" s="125"/>
      <c r="CE704" s="273"/>
      <c r="CF704" s="285"/>
      <c r="CG704" s="273"/>
      <c r="CH704" s="273"/>
      <c r="CI704" s="273"/>
      <c r="CJ704" s="273"/>
      <c r="CK704" s="273"/>
      <c r="CL704" s="125"/>
      <c r="CM704" s="273"/>
      <c r="CN704" s="285"/>
      <c r="CO704" s="273"/>
      <c r="CP704" s="273"/>
      <c r="CQ704" s="273"/>
      <c r="CR704" s="273"/>
      <c r="CS704" s="273"/>
      <c r="CT704" s="125"/>
      <c r="CU704" s="273"/>
      <c r="CV704" s="285"/>
      <c r="CW704" s="273"/>
      <c r="CX704" s="273"/>
      <c r="CY704" s="273"/>
      <c r="CZ704" s="273"/>
      <c r="DA704" s="273"/>
      <c r="DB704" s="125"/>
      <c r="DC704" s="273"/>
      <c r="DD704" s="285"/>
      <c r="DE704" s="273"/>
      <c r="DF704" s="273"/>
      <c r="DG704" s="273"/>
      <c r="DH704" s="273"/>
      <c r="DI704" s="273"/>
      <c r="DJ704" s="125"/>
      <c r="DK704" s="273"/>
      <c r="DL704" s="285"/>
      <c r="DM704" s="273"/>
      <c r="DN704" s="273"/>
      <c r="DO704" s="273"/>
      <c r="DP704" s="273"/>
      <c r="DQ704" s="273"/>
      <c r="DR704" s="125"/>
      <c r="DS704" s="273"/>
      <c r="DT704" s="285"/>
      <c r="DU704" s="273"/>
      <c r="DV704" s="273"/>
      <c r="DW704" s="273"/>
      <c r="DX704" s="273"/>
      <c r="DY704" s="273"/>
      <c r="DZ704" s="125"/>
      <c r="EA704" s="273"/>
      <c r="EB704" s="273"/>
      <c r="EC704" s="273"/>
      <c r="ED704" s="273"/>
      <c r="EE704" s="273"/>
      <c r="EF704" s="273"/>
      <c r="EG704" s="273"/>
      <c r="EH704" s="273"/>
      <c r="EI704" s="273"/>
      <c r="EJ704" s="273"/>
      <c r="EK704" s="273"/>
      <c r="EL704" s="273"/>
      <c r="EM704" s="273"/>
      <c r="EN704" s="273"/>
      <c r="EO704" s="273"/>
      <c r="EP704" s="273"/>
      <c r="EQ704" s="273"/>
      <c r="ER704" s="273"/>
      <c r="ES704" s="273"/>
      <c r="ET704" s="273"/>
      <c r="EU704" s="273"/>
      <c r="EV704" s="273"/>
      <c r="EW704" s="273"/>
      <c r="EX704" s="273"/>
      <c r="EY704" s="273"/>
      <c r="EZ704" s="273"/>
    </row>
    <row r="705" spans="1:156" ht="18.75">
      <c r="D705" s="75"/>
      <c r="Q705"/>
      <c r="R705" s="30"/>
      <c r="T705" s="75"/>
      <c r="Z705" s="264"/>
      <c r="AB705" s="75"/>
      <c r="AH705" s="125"/>
      <c r="AJ705" s="75"/>
      <c r="AP705" s="125"/>
      <c r="AR705" s="75"/>
      <c r="AX705" s="125"/>
      <c r="AZ705" s="75"/>
      <c r="BF705" s="125"/>
      <c r="BH705" s="75"/>
      <c r="BN705" s="125"/>
      <c r="BP705" s="75"/>
      <c r="BV705" s="125"/>
      <c r="BX705" s="75"/>
      <c r="CD705" s="125"/>
      <c r="CF705" s="75"/>
      <c r="CL705" s="125"/>
      <c r="CN705" s="75"/>
      <c r="CT705" s="125"/>
      <c r="CV705" s="75"/>
      <c r="DB705" s="125"/>
      <c r="DD705" s="75"/>
      <c r="DJ705" s="125"/>
      <c r="DL705" s="75"/>
      <c r="DR705" s="125"/>
      <c r="DT705" s="75"/>
      <c r="DZ705" s="125"/>
    </row>
    <row r="706" spans="1:156" ht="18.75">
      <c r="A706" s="273"/>
      <c r="B706" s="273"/>
      <c r="C706" s="273"/>
      <c r="D706" s="285"/>
      <c r="E706" s="273"/>
      <c r="F706" s="273"/>
      <c r="G706" s="273"/>
      <c r="H706" s="273"/>
      <c r="I706" s="273"/>
      <c r="J706" s="273"/>
      <c r="K706" s="273"/>
      <c r="L706" s="273"/>
      <c r="M706" s="273"/>
      <c r="N706" s="273"/>
      <c r="O706" s="273"/>
      <c r="P706" s="273"/>
      <c r="Q706" s="273"/>
      <c r="R706" s="286"/>
      <c r="S706" s="273"/>
      <c r="T706" s="285"/>
      <c r="U706" s="273"/>
      <c r="V706" s="273"/>
      <c r="W706" s="273"/>
      <c r="X706" s="273"/>
      <c r="Y706" s="273"/>
      <c r="Z706" s="264"/>
      <c r="AA706" s="273"/>
      <c r="AB706" s="285"/>
      <c r="AC706" s="273"/>
      <c r="AD706" s="273"/>
      <c r="AE706" s="273"/>
      <c r="AF706" s="273"/>
      <c r="AG706" s="273"/>
      <c r="AH706" s="125"/>
      <c r="AI706" s="273"/>
      <c r="AJ706" s="285"/>
      <c r="AK706" s="273"/>
      <c r="AL706" s="273"/>
      <c r="AM706" s="273"/>
      <c r="AN706" s="273"/>
      <c r="AO706" s="273"/>
      <c r="AP706" s="125"/>
      <c r="AQ706" s="273"/>
      <c r="AR706" s="285"/>
      <c r="AS706" s="273"/>
      <c r="AT706" s="273"/>
      <c r="AU706" s="273"/>
      <c r="AV706" s="273"/>
      <c r="AW706" s="273"/>
      <c r="AX706" s="125"/>
      <c r="AY706" s="273"/>
      <c r="AZ706" s="285"/>
      <c r="BA706" s="273"/>
      <c r="BB706" s="273"/>
      <c r="BC706" s="273"/>
      <c r="BD706" s="273"/>
      <c r="BE706" s="273"/>
      <c r="BF706" s="125"/>
      <c r="BG706" s="273"/>
      <c r="BH706" s="285"/>
      <c r="BI706" s="273"/>
      <c r="BJ706" s="273"/>
      <c r="BK706" s="273"/>
      <c r="BL706" s="273"/>
      <c r="BM706" s="273"/>
      <c r="BN706" s="125"/>
      <c r="BO706" s="273"/>
      <c r="BP706" s="285"/>
      <c r="BQ706" s="273"/>
      <c r="BR706" s="273"/>
      <c r="BS706" s="273"/>
      <c r="BT706" s="273"/>
      <c r="BU706" s="273"/>
      <c r="BV706" s="125"/>
      <c r="BW706" s="273"/>
      <c r="BX706" s="285"/>
      <c r="BY706" s="273"/>
      <c r="BZ706" s="273"/>
      <c r="CA706" s="273"/>
      <c r="CB706" s="273"/>
      <c r="CC706" s="273"/>
      <c r="CD706" s="125"/>
      <c r="CE706" s="273"/>
      <c r="CF706" s="285"/>
      <c r="CG706" s="273"/>
      <c r="CH706" s="273"/>
      <c r="CI706" s="273"/>
      <c r="CJ706" s="273"/>
      <c r="CK706" s="273"/>
      <c r="CL706" s="125"/>
      <c r="CM706" s="273"/>
      <c r="CN706" s="285"/>
      <c r="CO706" s="273"/>
      <c r="CP706" s="273"/>
      <c r="CQ706" s="273"/>
      <c r="CR706" s="273"/>
      <c r="CS706" s="273"/>
      <c r="CT706" s="125"/>
      <c r="CU706" s="273"/>
      <c r="CV706" s="285"/>
      <c r="CW706" s="273"/>
      <c r="CX706" s="273"/>
      <c r="CY706" s="273"/>
      <c r="CZ706" s="273"/>
      <c r="DA706" s="273"/>
      <c r="DB706" s="125"/>
      <c r="DC706" s="273"/>
      <c r="DD706" s="285"/>
      <c r="DE706" s="273"/>
      <c r="DF706" s="273"/>
      <c r="DG706" s="273"/>
      <c r="DH706" s="273"/>
      <c r="DI706" s="273"/>
      <c r="DJ706" s="125"/>
      <c r="DK706" s="273"/>
      <c r="DL706" s="285"/>
      <c r="DM706" s="273"/>
      <c r="DN706" s="273"/>
      <c r="DO706" s="273"/>
      <c r="DP706" s="273"/>
      <c r="DQ706" s="273"/>
      <c r="DR706" s="125"/>
      <c r="DS706" s="273"/>
      <c r="DT706" s="285"/>
      <c r="DU706" s="273"/>
      <c r="DV706" s="273"/>
      <c r="DW706" s="273"/>
      <c r="DX706" s="273"/>
      <c r="DY706" s="273"/>
      <c r="DZ706" s="125"/>
      <c r="EA706" s="273"/>
      <c r="EB706" s="273"/>
      <c r="EC706" s="273"/>
      <c r="ED706" s="273"/>
      <c r="EE706" s="273"/>
      <c r="EF706" s="273"/>
      <c r="EG706" s="273"/>
      <c r="EH706" s="273"/>
      <c r="EI706" s="273"/>
      <c r="EJ706" s="273"/>
      <c r="EK706" s="273"/>
      <c r="EL706" s="273"/>
      <c r="EM706" s="273"/>
      <c r="EN706" s="273"/>
      <c r="EO706" s="273"/>
      <c r="EP706" s="273"/>
      <c r="EQ706" s="273"/>
      <c r="ER706" s="273"/>
      <c r="ES706" s="273"/>
      <c r="ET706" s="273"/>
      <c r="EU706" s="273"/>
      <c r="EV706" s="273"/>
      <c r="EW706" s="273"/>
      <c r="EX706" s="273"/>
      <c r="EY706" s="273"/>
      <c r="EZ706" s="273"/>
    </row>
    <row r="707" spans="1:156" ht="18.75">
      <c r="D707" s="75"/>
      <c r="Q707"/>
      <c r="R707" s="30"/>
      <c r="T707" s="75"/>
      <c r="Z707" s="264"/>
      <c r="AB707" s="75"/>
      <c r="AH707" s="125"/>
      <c r="AJ707" s="75"/>
      <c r="AP707" s="125"/>
      <c r="AR707" s="75"/>
      <c r="AX707" s="125"/>
      <c r="AZ707" s="75"/>
      <c r="BF707" s="125"/>
      <c r="BH707" s="75"/>
      <c r="BN707" s="125"/>
      <c r="BP707" s="75"/>
      <c r="BV707" s="125"/>
      <c r="BX707" s="75"/>
      <c r="CD707" s="125"/>
      <c r="CF707" s="75"/>
      <c r="CL707" s="125"/>
      <c r="CN707" s="75"/>
      <c r="CT707" s="125"/>
      <c r="CV707" s="75"/>
      <c r="DB707" s="125"/>
      <c r="DD707" s="75"/>
      <c r="DJ707" s="125"/>
      <c r="DL707" s="75"/>
      <c r="DR707" s="125"/>
      <c r="DT707" s="75"/>
      <c r="DZ707" s="125"/>
    </row>
    <row r="708" spans="1:156" ht="18.75">
      <c r="A708" s="273"/>
      <c r="B708" s="273"/>
      <c r="C708" s="273"/>
      <c r="D708" s="285"/>
      <c r="E708" s="273"/>
      <c r="F708" s="273"/>
      <c r="G708" s="273"/>
      <c r="H708" s="273"/>
      <c r="I708" s="273"/>
      <c r="J708" s="273"/>
      <c r="K708" s="273"/>
      <c r="L708" s="273"/>
      <c r="M708" s="273"/>
      <c r="N708" s="273"/>
      <c r="O708" s="273"/>
      <c r="P708" s="273"/>
      <c r="Q708" s="273"/>
      <c r="R708" s="286"/>
      <c r="S708" s="273"/>
      <c r="T708" s="285"/>
      <c r="U708" s="273"/>
      <c r="V708" s="273"/>
      <c r="W708" s="273"/>
      <c r="X708" s="273"/>
      <c r="Y708" s="273"/>
      <c r="Z708" s="264"/>
      <c r="AA708" s="273"/>
      <c r="AB708" s="285"/>
      <c r="AC708" s="273"/>
      <c r="AD708" s="273"/>
      <c r="AE708" s="273"/>
      <c r="AF708" s="273"/>
      <c r="AG708" s="273"/>
      <c r="AH708" s="125"/>
      <c r="AI708" s="273"/>
      <c r="AJ708" s="285"/>
      <c r="AK708" s="273"/>
      <c r="AL708" s="273"/>
      <c r="AM708" s="273"/>
      <c r="AN708" s="273"/>
      <c r="AO708" s="273"/>
      <c r="AP708" s="125"/>
      <c r="AQ708" s="273"/>
      <c r="AR708" s="285"/>
      <c r="AS708" s="273"/>
      <c r="AT708" s="273"/>
      <c r="AU708" s="273"/>
      <c r="AV708" s="273"/>
      <c r="AW708" s="273"/>
      <c r="AX708" s="125"/>
      <c r="AY708" s="273"/>
      <c r="AZ708" s="285"/>
      <c r="BA708" s="273"/>
      <c r="BB708" s="273"/>
      <c r="BC708" s="273"/>
      <c r="BD708" s="273"/>
      <c r="BE708" s="273"/>
      <c r="BF708" s="125"/>
      <c r="BG708" s="273"/>
      <c r="BH708" s="285"/>
      <c r="BI708" s="273"/>
      <c r="BJ708" s="273"/>
      <c r="BK708" s="273"/>
      <c r="BL708" s="273"/>
      <c r="BM708" s="273"/>
      <c r="BN708" s="125"/>
      <c r="BO708" s="273"/>
      <c r="BP708" s="285"/>
      <c r="BQ708" s="273"/>
      <c r="BR708" s="273"/>
      <c r="BS708" s="273"/>
      <c r="BT708" s="273"/>
      <c r="BU708" s="273"/>
      <c r="BV708" s="125"/>
      <c r="BW708" s="273"/>
      <c r="BX708" s="285"/>
      <c r="BY708" s="273"/>
      <c r="BZ708" s="273"/>
      <c r="CA708" s="273"/>
      <c r="CB708" s="273"/>
      <c r="CC708" s="273"/>
      <c r="CD708" s="125"/>
      <c r="CE708" s="273"/>
      <c r="CF708" s="285"/>
      <c r="CG708" s="273"/>
      <c r="CH708" s="273"/>
      <c r="CI708" s="273"/>
      <c r="CJ708" s="273"/>
      <c r="CK708" s="273"/>
      <c r="CL708" s="125"/>
      <c r="CM708" s="273"/>
      <c r="CN708" s="285"/>
      <c r="CO708" s="273"/>
      <c r="CP708" s="273"/>
      <c r="CQ708" s="273"/>
      <c r="CR708" s="273"/>
      <c r="CS708" s="273"/>
      <c r="CT708" s="125"/>
      <c r="CU708" s="273"/>
      <c r="CV708" s="285"/>
      <c r="CW708" s="273"/>
      <c r="CX708" s="273"/>
      <c r="CY708" s="273"/>
      <c r="CZ708" s="273"/>
      <c r="DA708" s="273"/>
      <c r="DB708" s="125"/>
      <c r="DC708" s="273"/>
      <c r="DD708" s="285"/>
      <c r="DE708" s="273"/>
      <c r="DF708" s="273"/>
      <c r="DG708" s="273"/>
      <c r="DH708" s="273"/>
      <c r="DI708" s="273"/>
      <c r="DJ708" s="125"/>
      <c r="DK708" s="273"/>
      <c r="DL708" s="285"/>
      <c r="DM708" s="273"/>
      <c r="DN708" s="273"/>
      <c r="DO708" s="273"/>
      <c r="DP708" s="273"/>
      <c r="DQ708" s="273"/>
      <c r="DR708" s="125"/>
      <c r="DS708" s="273"/>
      <c r="DT708" s="285"/>
      <c r="DU708" s="273"/>
      <c r="DV708" s="273"/>
      <c r="DW708" s="273"/>
      <c r="DX708" s="273"/>
      <c r="DY708" s="273"/>
      <c r="DZ708" s="125"/>
      <c r="EA708" s="273"/>
      <c r="EB708" s="273"/>
      <c r="EC708" s="273"/>
      <c r="ED708" s="273"/>
      <c r="EE708" s="273"/>
      <c r="EF708" s="273"/>
      <c r="EG708" s="273"/>
      <c r="EH708" s="273"/>
      <c r="EI708" s="273"/>
      <c r="EJ708" s="273"/>
      <c r="EK708" s="273"/>
      <c r="EL708" s="273"/>
      <c r="EM708" s="273"/>
      <c r="EN708" s="273"/>
      <c r="EO708" s="273"/>
      <c r="EP708" s="273"/>
      <c r="EQ708" s="273"/>
      <c r="ER708" s="273"/>
      <c r="ES708" s="273"/>
      <c r="ET708" s="273"/>
      <c r="EU708" s="273"/>
      <c r="EV708" s="273"/>
      <c r="EW708" s="273"/>
      <c r="EX708" s="273"/>
      <c r="EY708" s="273"/>
      <c r="EZ708" s="273"/>
    </row>
    <row r="709" spans="1:156" ht="18.75">
      <c r="D709" s="75"/>
      <c r="Q709"/>
      <c r="R709" s="30"/>
      <c r="T709" s="75"/>
      <c r="Z709" s="264"/>
      <c r="AB709" s="75"/>
      <c r="AH709" s="125"/>
      <c r="AJ709" s="75"/>
      <c r="AP709" s="125"/>
      <c r="AR709" s="75"/>
      <c r="AX709" s="125"/>
      <c r="AZ709" s="75"/>
      <c r="BF709" s="125"/>
      <c r="BH709" s="75"/>
      <c r="BN709" s="125"/>
      <c r="BP709" s="75"/>
      <c r="BV709" s="125"/>
      <c r="BX709" s="75"/>
      <c r="CD709" s="125"/>
      <c r="CF709" s="75"/>
      <c r="CL709" s="125"/>
      <c r="CN709" s="75"/>
      <c r="CT709" s="125"/>
      <c r="CV709" s="75"/>
      <c r="DB709" s="125"/>
      <c r="DD709" s="75"/>
      <c r="DJ709" s="125"/>
      <c r="DL709" s="75"/>
      <c r="DR709" s="125"/>
      <c r="DT709" s="75"/>
      <c r="DZ709" s="125"/>
    </row>
    <row r="710" spans="1:156" ht="18.75">
      <c r="A710" s="273"/>
      <c r="B710" s="273"/>
      <c r="C710" s="273"/>
      <c r="D710" s="285"/>
      <c r="E710" s="273"/>
      <c r="F710" s="273"/>
      <c r="G710" s="273"/>
      <c r="H710" s="273"/>
      <c r="I710" s="273"/>
      <c r="J710" s="273"/>
      <c r="K710" s="273"/>
      <c r="L710" s="273"/>
      <c r="M710" s="273"/>
      <c r="N710" s="273"/>
      <c r="O710" s="273"/>
      <c r="P710" s="273"/>
      <c r="Q710" s="273"/>
      <c r="R710" s="286"/>
      <c r="S710" s="273"/>
      <c r="T710" s="285"/>
      <c r="U710" s="273"/>
      <c r="V710" s="273"/>
      <c r="W710" s="273"/>
      <c r="X710" s="273"/>
      <c r="Y710" s="273"/>
      <c r="Z710" s="264"/>
      <c r="AA710" s="273"/>
      <c r="AB710" s="285"/>
      <c r="AC710" s="273"/>
      <c r="AD710" s="273"/>
      <c r="AE710" s="273"/>
      <c r="AF710" s="273"/>
      <c r="AG710" s="273"/>
      <c r="AH710" s="125"/>
      <c r="AI710" s="273"/>
      <c r="AJ710" s="285"/>
      <c r="AK710" s="273"/>
      <c r="AL710" s="273"/>
      <c r="AM710" s="273"/>
      <c r="AN710" s="273"/>
      <c r="AO710" s="273"/>
      <c r="AP710" s="125"/>
      <c r="AQ710" s="273"/>
      <c r="AR710" s="285"/>
      <c r="AS710" s="273"/>
      <c r="AT710" s="273"/>
      <c r="AU710" s="273"/>
      <c r="AV710" s="273"/>
      <c r="AW710" s="273"/>
      <c r="AX710" s="125"/>
      <c r="AY710" s="273"/>
      <c r="AZ710" s="285"/>
      <c r="BA710" s="273"/>
      <c r="BB710" s="273"/>
      <c r="BC710" s="273"/>
      <c r="BD710" s="273"/>
      <c r="BE710" s="273"/>
      <c r="BF710" s="125"/>
      <c r="BG710" s="273"/>
      <c r="BH710" s="285"/>
      <c r="BI710" s="273"/>
      <c r="BJ710" s="273"/>
      <c r="BK710" s="273"/>
      <c r="BL710" s="273"/>
      <c r="BM710" s="273"/>
      <c r="BN710" s="125"/>
      <c r="BO710" s="273"/>
      <c r="BP710" s="285"/>
      <c r="BQ710" s="273"/>
      <c r="BR710" s="273"/>
      <c r="BS710" s="273"/>
      <c r="BT710" s="273"/>
      <c r="BU710" s="273"/>
      <c r="BV710" s="125"/>
      <c r="BW710" s="273"/>
      <c r="BX710" s="285"/>
      <c r="BY710" s="273"/>
      <c r="BZ710" s="273"/>
      <c r="CA710" s="273"/>
      <c r="CB710" s="273"/>
      <c r="CC710" s="273"/>
      <c r="CD710" s="125"/>
      <c r="CE710" s="273"/>
      <c r="CF710" s="285"/>
      <c r="CG710" s="273"/>
      <c r="CH710" s="273"/>
      <c r="CI710" s="273"/>
      <c r="CJ710" s="273"/>
      <c r="CK710" s="273"/>
      <c r="CL710" s="125"/>
      <c r="CM710" s="273"/>
      <c r="CN710" s="285"/>
      <c r="CO710" s="273"/>
      <c r="CP710" s="273"/>
      <c r="CQ710" s="273"/>
      <c r="CR710" s="273"/>
      <c r="CS710" s="273"/>
      <c r="CT710" s="125"/>
      <c r="CU710" s="273"/>
      <c r="CV710" s="285"/>
      <c r="CW710" s="273"/>
      <c r="CX710" s="273"/>
      <c r="CY710" s="273"/>
      <c r="CZ710" s="273"/>
      <c r="DA710" s="273"/>
      <c r="DB710" s="125"/>
      <c r="DC710" s="273"/>
      <c r="DD710" s="285"/>
      <c r="DE710" s="273"/>
      <c r="DF710" s="273"/>
      <c r="DG710" s="273"/>
      <c r="DH710" s="273"/>
      <c r="DI710" s="273"/>
      <c r="DJ710" s="125"/>
      <c r="DK710" s="273"/>
      <c r="DL710" s="285"/>
      <c r="DM710" s="273"/>
      <c r="DN710" s="273"/>
      <c r="DO710" s="273"/>
      <c r="DP710" s="273"/>
      <c r="DQ710" s="273"/>
      <c r="DR710" s="125"/>
      <c r="DS710" s="273"/>
      <c r="DT710" s="285"/>
      <c r="DU710" s="273"/>
      <c r="DV710" s="273"/>
      <c r="DW710" s="273"/>
      <c r="DX710" s="273"/>
      <c r="DY710" s="273"/>
      <c r="DZ710" s="125"/>
      <c r="EA710" s="273"/>
      <c r="EB710" s="273"/>
      <c r="EC710" s="273"/>
      <c r="ED710" s="273"/>
      <c r="EE710" s="273"/>
      <c r="EF710" s="273"/>
      <c r="EG710" s="273"/>
      <c r="EH710" s="273"/>
      <c r="EI710" s="273"/>
      <c r="EJ710" s="273"/>
      <c r="EK710" s="273"/>
      <c r="EL710" s="273"/>
      <c r="EM710" s="273"/>
      <c r="EN710" s="273"/>
      <c r="EO710" s="273"/>
      <c r="EP710" s="273"/>
      <c r="EQ710" s="273"/>
      <c r="ER710" s="273"/>
      <c r="ES710" s="273"/>
      <c r="ET710" s="273"/>
      <c r="EU710" s="273"/>
      <c r="EV710" s="273"/>
      <c r="EW710" s="273"/>
      <c r="EX710" s="273"/>
      <c r="EY710" s="273"/>
      <c r="EZ710" s="273"/>
    </row>
    <row r="711" spans="1:156" ht="18.75">
      <c r="D711" s="75"/>
      <c r="Q711"/>
      <c r="R711" s="30"/>
      <c r="T711" s="75"/>
      <c r="Z711" s="264"/>
      <c r="AB711" s="75"/>
      <c r="AH711" s="125"/>
      <c r="AJ711" s="75"/>
      <c r="AP711" s="125"/>
      <c r="AR711" s="75"/>
      <c r="AX711" s="125"/>
      <c r="AZ711" s="75"/>
      <c r="BF711" s="125"/>
      <c r="BH711" s="75"/>
      <c r="BN711" s="125"/>
      <c r="BP711" s="75"/>
      <c r="BV711" s="125"/>
      <c r="BX711" s="75"/>
      <c r="CD711" s="125"/>
      <c r="CF711" s="75"/>
      <c r="CL711" s="125"/>
      <c r="CN711" s="75"/>
      <c r="CT711" s="125"/>
      <c r="CV711" s="75"/>
      <c r="DB711" s="125"/>
      <c r="DD711" s="75"/>
      <c r="DJ711" s="125"/>
      <c r="DL711" s="75"/>
      <c r="DR711" s="125"/>
      <c r="DT711" s="75"/>
      <c r="DZ711" s="125"/>
    </row>
    <row r="712" spans="1:156" ht="18.75">
      <c r="A712" s="273"/>
      <c r="B712" s="273"/>
      <c r="C712" s="273"/>
      <c r="D712" s="285"/>
      <c r="E712" s="273"/>
      <c r="F712" s="273"/>
      <c r="G712" s="273"/>
      <c r="H712" s="273"/>
      <c r="I712" s="273"/>
      <c r="J712" s="273"/>
      <c r="K712" s="273"/>
      <c r="L712" s="273"/>
      <c r="M712" s="273"/>
      <c r="N712" s="273"/>
      <c r="O712" s="273"/>
      <c r="P712" s="273"/>
      <c r="Q712" s="273"/>
      <c r="R712" s="286"/>
      <c r="S712" s="273"/>
      <c r="T712" s="285"/>
      <c r="U712" s="273"/>
      <c r="V712" s="273"/>
      <c r="W712" s="273"/>
      <c r="X712" s="273"/>
      <c r="Y712" s="273"/>
      <c r="Z712" s="264"/>
      <c r="AA712" s="273"/>
      <c r="AB712" s="285"/>
      <c r="AC712" s="273"/>
      <c r="AD712" s="273"/>
      <c r="AE712" s="273"/>
      <c r="AF712" s="273"/>
      <c r="AG712" s="273"/>
      <c r="AH712" s="125"/>
      <c r="AI712" s="273"/>
      <c r="AJ712" s="285"/>
      <c r="AK712" s="273"/>
      <c r="AL712" s="273"/>
      <c r="AM712" s="273"/>
      <c r="AN712" s="273"/>
      <c r="AO712" s="273"/>
      <c r="AP712" s="125"/>
      <c r="AQ712" s="273"/>
      <c r="AR712" s="285"/>
      <c r="AS712" s="273"/>
      <c r="AT712" s="273"/>
      <c r="AU712" s="273"/>
      <c r="AV712" s="273"/>
      <c r="AW712" s="273"/>
      <c r="AX712" s="125"/>
      <c r="AY712" s="273"/>
      <c r="AZ712" s="285"/>
      <c r="BA712" s="273"/>
      <c r="BB712" s="273"/>
      <c r="BC712" s="273"/>
      <c r="BD712" s="273"/>
      <c r="BE712" s="273"/>
      <c r="BF712" s="125"/>
      <c r="BG712" s="273"/>
      <c r="BH712" s="285"/>
      <c r="BI712" s="273"/>
      <c r="BJ712" s="273"/>
      <c r="BK712" s="273"/>
      <c r="BL712" s="273"/>
      <c r="BM712" s="273"/>
      <c r="BN712" s="125"/>
      <c r="BO712" s="273"/>
      <c r="BP712" s="285"/>
      <c r="BQ712" s="273"/>
      <c r="BR712" s="273"/>
      <c r="BS712" s="273"/>
      <c r="BT712" s="273"/>
      <c r="BU712" s="273"/>
      <c r="BV712" s="125"/>
      <c r="BW712" s="273"/>
      <c r="BX712" s="285"/>
      <c r="BY712" s="273"/>
      <c r="BZ712" s="273"/>
      <c r="CA712" s="273"/>
      <c r="CB712" s="273"/>
      <c r="CC712" s="273"/>
      <c r="CD712" s="125"/>
      <c r="CE712" s="273"/>
      <c r="CF712" s="285"/>
      <c r="CG712" s="273"/>
      <c r="CH712" s="273"/>
      <c r="CI712" s="273"/>
      <c r="CJ712" s="273"/>
      <c r="CK712" s="273"/>
      <c r="CL712" s="125"/>
      <c r="CM712" s="273"/>
      <c r="CN712" s="285"/>
      <c r="CO712" s="273"/>
      <c r="CP712" s="273"/>
      <c r="CQ712" s="273"/>
      <c r="CR712" s="273"/>
      <c r="CS712" s="273"/>
      <c r="CT712" s="125"/>
      <c r="CU712" s="273"/>
      <c r="CV712" s="285"/>
      <c r="CW712" s="273"/>
      <c r="CX712" s="273"/>
      <c r="CY712" s="273"/>
      <c r="CZ712" s="273"/>
      <c r="DA712" s="273"/>
      <c r="DB712" s="125"/>
      <c r="DC712" s="273"/>
      <c r="DD712" s="285"/>
      <c r="DE712" s="273"/>
      <c r="DF712" s="273"/>
      <c r="DG712" s="273"/>
      <c r="DH712" s="273"/>
      <c r="DI712" s="273"/>
      <c r="DJ712" s="125"/>
      <c r="DK712" s="273"/>
      <c r="DL712" s="285"/>
      <c r="DM712" s="273"/>
      <c r="DN712" s="273"/>
      <c r="DO712" s="273"/>
      <c r="DP712" s="273"/>
      <c r="DQ712" s="273"/>
      <c r="DR712" s="125"/>
      <c r="DS712" s="273"/>
      <c r="DT712" s="285"/>
      <c r="DU712" s="273"/>
      <c r="DV712" s="273"/>
      <c r="DW712" s="273"/>
      <c r="DX712" s="273"/>
      <c r="DY712" s="273"/>
      <c r="DZ712" s="125"/>
      <c r="EA712" s="273"/>
      <c r="EB712" s="273"/>
      <c r="EC712" s="273"/>
      <c r="ED712" s="273"/>
      <c r="EE712" s="273"/>
      <c r="EF712" s="273"/>
      <c r="EG712" s="273"/>
      <c r="EH712" s="273"/>
      <c r="EI712" s="273"/>
      <c r="EJ712" s="273"/>
      <c r="EK712" s="273"/>
      <c r="EL712" s="273"/>
      <c r="EM712" s="273"/>
      <c r="EN712" s="273"/>
      <c r="EO712" s="273"/>
      <c r="EP712" s="273"/>
      <c r="EQ712" s="273"/>
      <c r="ER712" s="273"/>
      <c r="ES712" s="273"/>
      <c r="ET712" s="273"/>
      <c r="EU712" s="273"/>
      <c r="EV712" s="273"/>
      <c r="EW712" s="273"/>
      <c r="EX712" s="273"/>
      <c r="EY712" s="273"/>
      <c r="EZ712" s="273"/>
    </row>
    <row r="713" spans="1:156" ht="18.75">
      <c r="D713" s="75"/>
      <c r="Q713"/>
      <c r="R713" s="30"/>
      <c r="T713" s="75"/>
      <c r="Z713" s="264"/>
      <c r="AB713" s="75"/>
      <c r="AH713" s="125"/>
      <c r="AJ713" s="75"/>
      <c r="AP713" s="125"/>
      <c r="AR713" s="75"/>
      <c r="AX713" s="125"/>
      <c r="AZ713" s="75"/>
      <c r="BF713" s="125"/>
      <c r="BH713" s="75"/>
      <c r="BN713" s="125"/>
      <c r="BP713" s="75"/>
      <c r="BV713" s="125"/>
      <c r="BX713" s="75"/>
      <c r="CD713" s="125"/>
      <c r="CF713" s="75"/>
      <c r="CL713" s="125"/>
      <c r="CN713" s="75"/>
      <c r="CT713" s="125"/>
      <c r="CV713" s="75"/>
      <c r="DB713" s="125"/>
      <c r="DD713" s="75"/>
      <c r="DJ713" s="125"/>
      <c r="DL713" s="75"/>
      <c r="DR713" s="125"/>
      <c r="DT713" s="75"/>
      <c r="DZ713" s="125"/>
    </row>
    <row r="714" spans="1:156" ht="18.75">
      <c r="A714" s="273"/>
      <c r="B714" s="273"/>
      <c r="C714" s="273"/>
      <c r="D714" s="285"/>
      <c r="E714" s="273"/>
      <c r="F714" s="273"/>
      <c r="G714" s="273"/>
      <c r="H714" s="273"/>
      <c r="I714" s="273"/>
      <c r="J714" s="273"/>
      <c r="K714" s="273"/>
      <c r="L714" s="273"/>
      <c r="M714" s="273"/>
      <c r="N714" s="273"/>
      <c r="O714" s="273"/>
      <c r="P714" s="273"/>
      <c r="Q714" s="273"/>
      <c r="R714" s="286"/>
      <c r="S714" s="273"/>
      <c r="T714" s="285"/>
      <c r="U714" s="273"/>
      <c r="V714" s="273"/>
      <c r="W714" s="273"/>
      <c r="X714" s="273"/>
      <c r="Y714" s="273"/>
      <c r="Z714" s="264"/>
      <c r="AA714" s="273"/>
      <c r="AB714" s="285"/>
      <c r="AC714" s="273"/>
      <c r="AD714" s="273"/>
      <c r="AE714" s="273"/>
      <c r="AF714" s="273"/>
      <c r="AG714" s="273"/>
      <c r="AH714" s="125"/>
      <c r="AI714" s="273"/>
      <c r="AJ714" s="285"/>
      <c r="AK714" s="273"/>
      <c r="AL714" s="273"/>
      <c r="AM714" s="273"/>
      <c r="AN714" s="273"/>
      <c r="AO714" s="273"/>
      <c r="AP714" s="125"/>
      <c r="AQ714" s="273"/>
      <c r="AR714" s="285"/>
      <c r="AS714" s="273"/>
      <c r="AT714" s="273"/>
      <c r="AU714" s="273"/>
      <c r="AV714" s="273"/>
      <c r="AW714" s="273"/>
      <c r="AX714" s="125"/>
      <c r="AY714" s="273"/>
      <c r="AZ714" s="285"/>
      <c r="BA714" s="273"/>
      <c r="BB714" s="273"/>
      <c r="BC714" s="273"/>
      <c r="BD714" s="273"/>
      <c r="BE714" s="273"/>
      <c r="BF714" s="125"/>
      <c r="BG714" s="273"/>
      <c r="BH714" s="285"/>
      <c r="BI714" s="273"/>
      <c r="BJ714" s="273"/>
      <c r="BK714" s="273"/>
      <c r="BL714" s="273"/>
      <c r="BM714" s="273"/>
      <c r="BN714" s="125"/>
      <c r="BO714" s="273"/>
      <c r="BP714" s="285"/>
      <c r="BQ714" s="273"/>
      <c r="BR714" s="273"/>
      <c r="BS714" s="273"/>
      <c r="BT714" s="273"/>
      <c r="BU714" s="273"/>
      <c r="BV714" s="125"/>
      <c r="BW714" s="273"/>
      <c r="BX714" s="285"/>
      <c r="BY714" s="273"/>
      <c r="BZ714" s="273"/>
      <c r="CA714" s="273"/>
      <c r="CB714" s="273"/>
      <c r="CC714" s="273"/>
      <c r="CD714" s="125"/>
      <c r="CE714" s="273"/>
      <c r="CF714" s="285"/>
      <c r="CG714" s="273"/>
      <c r="CH714" s="273"/>
      <c r="CI714" s="273"/>
      <c r="CJ714" s="273"/>
      <c r="CK714" s="273"/>
      <c r="CL714" s="125"/>
      <c r="CM714" s="273"/>
      <c r="CN714" s="285"/>
      <c r="CO714" s="273"/>
      <c r="CP714" s="273"/>
      <c r="CQ714" s="273"/>
      <c r="CR714" s="273"/>
      <c r="CS714" s="273"/>
      <c r="CT714" s="125"/>
      <c r="CU714" s="273"/>
      <c r="CV714" s="285"/>
      <c r="CW714" s="273"/>
      <c r="CX714" s="273"/>
      <c r="CY714" s="273"/>
      <c r="CZ714" s="273"/>
      <c r="DA714" s="273"/>
      <c r="DB714" s="125"/>
      <c r="DC714" s="273"/>
      <c r="DD714" s="285"/>
      <c r="DE714" s="273"/>
      <c r="DF714" s="273"/>
      <c r="DG714" s="273"/>
      <c r="DH714" s="273"/>
      <c r="DI714" s="273"/>
      <c r="DJ714" s="125"/>
      <c r="DK714" s="273"/>
      <c r="DL714" s="285"/>
      <c r="DM714" s="273"/>
      <c r="DN714" s="273"/>
      <c r="DO714" s="273"/>
      <c r="DP714" s="273"/>
      <c r="DQ714" s="273"/>
      <c r="DR714" s="125"/>
      <c r="DS714" s="273"/>
      <c r="DT714" s="285"/>
      <c r="DU714" s="273"/>
      <c r="DV714" s="273"/>
      <c r="DW714" s="273"/>
      <c r="DX714" s="273"/>
      <c r="DY714" s="273"/>
      <c r="DZ714" s="125"/>
      <c r="EA714" s="273"/>
      <c r="EB714" s="273"/>
      <c r="EC714" s="273"/>
      <c r="ED714" s="273"/>
      <c r="EE714" s="273"/>
      <c r="EF714" s="273"/>
      <c r="EG714" s="273"/>
      <c r="EH714" s="273"/>
      <c r="EI714" s="273"/>
      <c r="EJ714" s="273"/>
      <c r="EK714" s="273"/>
      <c r="EL714" s="273"/>
      <c r="EM714" s="273"/>
      <c r="EN714" s="273"/>
      <c r="EO714" s="273"/>
      <c r="EP714" s="273"/>
      <c r="EQ714" s="273"/>
      <c r="ER714" s="273"/>
      <c r="ES714" s="273"/>
      <c r="ET714" s="273"/>
      <c r="EU714" s="273"/>
      <c r="EV714" s="273"/>
      <c r="EW714" s="273"/>
      <c r="EX714" s="273"/>
      <c r="EY714" s="273"/>
      <c r="EZ714" s="273"/>
    </row>
    <row r="715" spans="1:156" ht="18.75">
      <c r="D715" s="75"/>
      <c r="Q715"/>
      <c r="R715" s="30"/>
      <c r="T715" s="75"/>
      <c r="Z715" s="264"/>
      <c r="AB715" s="75"/>
      <c r="AH715" s="125"/>
      <c r="AJ715" s="75"/>
      <c r="AP715" s="125"/>
      <c r="AR715" s="75"/>
      <c r="AX715" s="125"/>
      <c r="AZ715" s="75"/>
      <c r="BF715" s="125"/>
      <c r="BH715" s="75"/>
      <c r="BN715" s="125"/>
      <c r="BP715" s="75"/>
      <c r="BV715" s="125"/>
      <c r="BX715" s="75"/>
      <c r="CD715" s="125"/>
      <c r="CF715" s="75"/>
      <c r="CL715" s="125"/>
      <c r="CN715" s="75"/>
      <c r="CT715" s="125"/>
      <c r="CV715" s="75"/>
      <c r="DB715" s="125"/>
      <c r="DD715" s="75"/>
      <c r="DJ715" s="125"/>
      <c r="DL715" s="75"/>
      <c r="DR715" s="125"/>
      <c r="DT715" s="75"/>
      <c r="DZ715" s="125"/>
    </row>
    <row r="716" spans="1:156" ht="18.75">
      <c r="A716" s="273"/>
      <c r="B716" s="273"/>
      <c r="C716" s="273"/>
      <c r="D716" s="285"/>
      <c r="E716" s="273"/>
      <c r="F716" s="273"/>
      <c r="G716" s="273"/>
      <c r="H716" s="273"/>
      <c r="I716" s="273"/>
      <c r="J716" s="273"/>
      <c r="K716" s="273"/>
      <c r="L716" s="273"/>
      <c r="M716" s="273"/>
      <c r="N716" s="273"/>
      <c r="O716" s="273"/>
      <c r="P716" s="273"/>
      <c r="Q716" s="273"/>
      <c r="R716" s="286"/>
      <c r="S716" s="273"/>
      <c r="T716" s="285"/>
      <c r="U716" s="273"/>
      <c r="V716" s="273"/>
      <c r="W716" s="273"/>
      <c r="X716" s="273"/>
      <c r="Y716" s="273"/>
      <c r="Z716" s="264"/>
      <c r="AA716" s="273"/>
      <c r="AB716" s="285"/>
      <c r="AC716" s="273"/>
      <c r="AD716" s="273"/>
      <c r="AE716" s="273"/>
      <c r="AF716" s="273"/>
      <c r="AG716" s="273"/>
      <c r="AH716" s="125"/>
      <c r="AI716" s="273"/>
      <c r="AJ716" s="285"/>
      <c r="AK716" s="273"/>
      <c r="AL716" s="273"/>
      <c r="AM716" s="273"/>
      <c r="AN716" s="273"/>
      <c r="AO716" s="273"/>
      <c r="AP716" s="125"/>
      <c r="AQ716" s="273"/>
      <c r="AR716" s="285"/>
      <c r="AS716" s="273"/>
      <c r="AT716" s="273"/>
      <c r="AU716" s="273"/>
      <c r="AV716" s="273"/>
      <c r="AW716" s="273"/>
      <c r="AX716" s="125"/>
      <c r="AY716" s="273"/>
      <c r="AZ716" s="285"/>
      <c r="BA716" s="273"/>
      <c r="BB716" s="273"/>
      <c r="BC716" s="273"/>
      <c r="BD716" s="273"/>
      <c r="BE716" s="273"/>
      <c r="BF716" s="125"/>
      <c r="BG716" s="273"/>
      <c r="BH716" s="285"/>
      <c r="BI716" s="273"/>
      <c r="BJ716" s="273"/>
      <c r="BK716" s="273"/>
      <c r="BL716" s="273"/>
      <c r="BM716" s="273"/>
      <c r="BN716" s="125"/>
      <c r="BO716" s="273"/>
      <c r="BP716" s="285"/>
      <c r="BQ716" s="273"/>
      <c r="BR716" s="273"/>
      <c r="BS716" s="273"/>
      <c r="BT716" s="273"/>
      <c r="BU716" s="273"/>
      <c r="BV716" s="125"/>
      <c r="BW716" s="273"/>
      <c r="BX716" s="285"/>
      <c r="BY716" s="273"/>
      <c r="BZ716" s="273"/>
      <c r="CA716" s="273"/>
      <c r="CB716" s="273"/>
      <c r="CC716" s="273"/>
      <c r="CD716" s="125"/>
      <c r="CE716" s="273"/>
      <c r="CF716" s="285"/>
      <c r="CG716" s="273"/>
      <c r="CH716" s="273"/>
      <c r="CI716" s="273"/>
      <c r="CJ716" s="273"/>
      <c r="CK716" s="273"/>
      <c r="CL716" s="125"/>
      <c r="CM716" s="273"/>
      <c r="CN716" s="285"/>
      <c r="CO716" s="273"/>
      <c r="CP716" s="273"/>
      <c r="CQ716" s="273"/>
      <c r="CR716" s="273"/>
      <c r="CS716" s="273"/>
      <c r="CT716" s="125"/>
      <c r="CU716" s="273"/>
      <c r="CV716" s="285"/>
      <c r="CW716" s="273"/>
      <c r="CX716" s="273"/>
      <c r="CY716" s="273"/>
      <c r="CZ716" s="273"/>
      <c r="DA716" s="273"/>
      <c r="DB716" s="125"/>
      <c r="DC716" s="273"/>
      <c r="DD716" s="285"/>
      <c r="DE716" s="273"/>
      <c r="DF716" s="273"/>
      <c r="DG716" s="273"/>
      <c r="DH716" s="273"/>
      <c r="DI716" s="273"/>
      <c r="DJ716" s="125"/>
      <c r="DK716" s="273"/>
      <c r="DL716" s="285"/>
      <c r="DM716" s="273"/>
      <c r="DN716" s="273"/>
      <c r="DO716" s="273"/>
      <c r="DP716" s="273"/>
      <c r="DQ716" s="273"/>
      <c r="DR716" s="125"/>
      <c r="DS716" s="273"/>
      <c r="DT716" s="285"/>
      <c r="DU716" s="273"/>
      <c r="DV716" s="273"/>
      <c r="DW716" s="273"/>
      <c r="DX716" s="273"/>
      <c r="DY716" s="273"/>
      <c r="DZ716" s="125"/>
      <c r="EA716" s="273"/>
      <c r="EB716" s="273"/>
      <c r="EC716" s="273"/>
      <c r="ED716" s="273"/>
      <c r="EE716" s="273"/>
      <c r="EF716" s="273"/>
      <c r="EG716" s="273"/>
      <c r="EH716" s="273"/>
      <c r="EI716" s="273"/>
      <c r="EJ716" s="273"/>
      <c r="EK716" s="273"/>
      <c r="EL716" s="273"/>
      <c r="EM716" s="273"/>
      <c r="EN716" s="273"/>
      <c r="EO716" s="273"/>
      <c r="EP716" s="273"/>
      <c r="EQ716" s="273"/>
      <c r="ER716" s="273"/>
      <c r="ES716" s="273"/>
      <c r="ET716" s="273"/>
      <c r="EU716" s="273"/>
      <c r="EV716" s="273"/>
      <c r="EW716" s="273"/>
      <c r="EX716" s="273"/>
      <c r="EY716" s="273"/>
      <c r="EZ716" s="273"/>
    </row>
    <row r="717" spans="1:156" ht="18.75">
      <c r="D717" s="75"/>
      <c r="Q717"/>
      <c r="R717" s="30"/>
      <c r="T717" s="75"/>
      <c r="Z717" s="264"/>
      <c r="AB717" s="75"/>
      <c r="AH717" s="125"/>
      <c r="AJ717" s="75"/>
      <c r="AP717" s="125"/>
      <c r="AR717" s="75"/>
      <c r="AX717" s="125"/>
      <c r="AZ717" s="75"/>
      <c r="BF717" s="125"/>
      <c r="BH717" s="75"/>
      <c r="BN717" s="125"/>
      <c r="BP717" s="75"/>
      <c r="BV717" s="125"/>
      <c r="BX717" s="75"/>
      <c r="CD717" s="125"/>
      <c r="CF717" s="75"/>
      <c r="CL717" s="125"/>
      <c r="CN717" s="75"/>
      <c r="CT717" s="125"/>
      <c r="CV717" s="75"/>
      <c r="DB717" s="125"/>
      <c r="DD717" s="75"/>
      <c r="DJ717" s="125"/>
      <c r="DL717" s="75"/>
      <c r="DR717" s="125"/>
      <c r="DT717" s="75"/>
      <c r="DZ717" s="125"/>
    </row>
    <row r="718" spans="1:156" ht="18.75">
      <c r="A718" s="273"/>
      <c r="B718" s="273"/>
      <c r="C718" s="273"/>
      <c r="D718" s="285"/>
      <c r="E718" s="273"/>
      <c r="F718" s="273"/>
      <c r="G718" s="273"/>
      <c r="H718" s="273"/>
      <c r="I718" s="273"/>
      <c r="J718" s="273"/>
      <c r="K718" s="273"/>
      <c r="L718" s="273"/>
      <c r="M718" s="273"/>
      <c r="N718" s="273"/>
      <c r="O718" s="273"/>
      <c r="P718" s="273"/>
      <c r="Q718" s="273"/>
      <c r="R718" s="286"/>
      <c r="S718" s="273"/>
      <c r="T718" s="285"/>
      <c r="U718" s="273"/>
      <c r="V718" s="273"/>
      <c r="W718" s="273"/>
      <c r="X718" s="273"/>
      <c r="Y718" s="273"/>
      <c r="Z718" s="264"/>
      <c r="AA718" s="273"/>
      <c r="AB718" s="285"/>
      <c r="AC718" s="273"/>
      <c r="AD718" s="273"/>
      <c r="AE718" s="273"/>
      <c r="AF718" s="273"/>
      <c r="AG718" s="273"/>
      <c r="AH718" s="125"/>
      <c r="AI718" s="273"/>
      <c r="AJ718" s="285"/>
      <c r="AK718" s="273"/>
      <c r="AL718" s="273"/>
      <c r="AM718" s="273"/>
      <c r="AN718" s="273"/>
      <c r="AO718" s="273"/>
      <c r="AP718" s="125"/>
      <c r="AQ718" s="273"/>
      <c r="AR718" s="285"/>
      <c r="AS718" s="273"/>
      <c r="AT718" s="273"/>
      <c r="AU718" s="273"/>
      <c r="AV718" s="273"/>
      <c r="AW718" s="273"/>
      <c r="AX718" s="125"/>
      <c r="AY718" s="273"/>
      <c r="AZ718" s="285"/>
      <c r="BA718" s="273"/>
      <c r="BB718" s="273"/>
      <c r="BC718" s="273"/>
      <c r="BD718" s="273"/>
      <c r="BE718" s="273"/>
      <c r="BF718" s="125"/>
      <c r="BG718" s="273"/>
      <c r="BH718" s="285"/>
      <c r="BI718" s="273"/>
      <c r="BJ718" s="273"/>
      <c r="BK718" s="273"/>
      <c r="BL718" s="273"/>
      <c r="BM718" s="273"/>
      <c r="BN718" s="125"/>
      <c r="BO718" s="273"/>
      <c r="BP718" s="285"/>
      <c r="BQ718" s="273"/>
      <c r="BR718" s="273"/>
      <c r="BS718" s="273"/>
      <c r="BT718" s="273"/>
      <c r="BU718" s="273"/>
      <c r="BV718" s="125"/>
      <c r="BW718" s="273"/>
      <c r="BX718" s="285"/>
      <c r="BY718" s="273"/>
      <c r="BZ718" s="273"/>
      <c r="CA718" s="273"/>
      <c r="CB718" s="273"/>
      <c r="CC718" s="273"/>
      <c r="CD718" s="125"/>
      <c r="CE718" s="273"/>
      <c r="CF718" s="285"/>
      <c r="CG718" s="273"/>
      <c r="CH718" s="273"/>
      <c r="CI718" s="273"/>
      <c r="CJ718" s="273"/>
      <c r="CK718" s="273"/>
      <c r="CL718" s="125"/>
      <c r="CM718" s="273"/>
      <c r="CN718" s="285"/>
      <c r="CO718" s="273"/>
      <c r="CP718" s="273"/>
      <c r="CQ718" s="273"/>
      <c r="CR718" s="273"/>
      <c r="CS718" s="273"/>
      <c r="CT718" s="125"/>
      <c r="CU718" s="273"/>
      <c r="CV718" s="285"/>
      <c r="CW718" s="273"/>
      <c r="CX718" s="273"/>
      <c r="CY718" s="273"/>
      <c r="CZ718" s="273"/>
      <c r="DA718" s="273"/>
      <c r="DB718" s="125"/>
      <c r="DC718" s="273"/>
      <c r="DD718" s="285"/>
      <c r="DE718" s="273"/>
      <c r="DF718" s="273"/>
      <c r="DG718" s="273"/>
      <c r="DH718" s="273"/>
      <c r="DI718" s="273"/>
      <c r="DJ718" s="125"/>
      <c r="DK718" s="273"/>
      <c r="DL718" s="285"/>
      <c r="DM718" s="273"/>
      <c r="DN718" s="273"/>
      <c r="DO718" s="273"/>
      <c r="DP718" s="273"/>
      <c r="DQ718" s="273"/>
      <c r="DR718" s="125"/>
      <c r="DS718" s="273"/>
      <c r="DT718" s="285"/>
      <c r="DU718" s="273"/>
      <c r="DV718" s="273"/>
      <c r="DW718" s="273"/>
      <c r="DX718" s="273"/>
      <c r="DY718" s="273"/>
      <c r="DZ718" s="125"/>
      <c r="EA718" s="273"/>
      <c r="EB718" s="273"/>
      <c r="EC718" s="273"/>
      <c r="ED718" s="273"/>
      <c r="EE718" s="273"/>
      <c r="EF718" s="273"/>
      <c r="EG718" s="273"/>
      <c r="EH718" s="273"/>
      <c r="EI718" s="273"/>
      <c r="EJ718" s="273"/>
      <c r="EK718" s="273"/>
      <c r="EL718" s="273"/>
      <c r="EM718" s="273"/>
      <c r="EN718" s="273"/>
      <c r="EO718" s="273"/>
      <c r="EP718" s="273"/>
      <c r="EQ718" s="273"/>
      <c r="ER718" s="273"/>
      <c r="ES718" s="273"/>
      <c r="ET718" s="273"/>
      <c r="EU718" s="273"/>
      <c r="EV718" s="273"/>
      <c r="EW718" s="273"/>
      <c r="EX718" s="273"/>
      <c r="EY718" s="273"/>
      <c r="EZ718" s="273"/>
    </row>
    <row r="719" spans="1:156" ht="18.75">
      <c r="D719" s="75"/>
      <c r="Q719"/>
      <c r="R719" s="30"/>
      <c r="T719" s="75"/>
      <c r="Z719" s="264"/>
      <c r="AB719" s="75"/>
      <c r="AH719" s="125"/>
      <c r="AJ719" s="75"/>
      <c r="AP719" s="125"/>
      <c r="AR719" s="75"/>
      <c r="AX719" s="125"/>
      <c r="AZ719" s="75"/>
      <c r="BF719" s="125"/>
      <c r="BH719" s="75"/>
      <c r="BN719" s="125"/>
      <c r="BP719" s="75"/>
      <c r="BV719" s="125"/>
      <c r="BX719" s="75"/>
      <c r="CD719" s="125"/>
      <c r="CF719" s="75"/>
      <c r="CL719" s="125"/>
      <c r="CN719" s="75"/>
      <c r="CT719" s="125"/>
      <c r="CV719" s="75"/>
      <c r="DB719" s="125"/>
      <c r="DD719" s="75"/>
      <c r="DJ719" s="125"/>
      <c r="DL719" s="75"/>
      <c r="DR719" s="125"/>
      <c r="DT719" s="75"/>
      <c r="DZ719" s="125"/>
    </row>
    <row r="720" spans="1:156" ht="18.75">
      <c r="A720" s="273"/>
      <c r="B720" s="273"/>
      <c r="C720" s="273"/>
      <c r="D720" s="285"/>
      <c r="E720" s="273"/>
      <c r="F720" s="273"/>
      <c r="G720" s="273"/>
      <c r="H720" s="273"/>
      <c r="I720" s="273"/>
      <c r="J720" s="273"/>
      <c r="K720" s="273"/>
      <c r="L720" s="273"/>
      <c r="M720" s="273"/>
      <c r="N720" s="273"/>
      <c r="O720" s="273"/>
      <c r="P720" s="273"/>
      <c r="Q720" s="273"/>
      <c r="R720" s="286"/>
      <c r="S720" s="273"/>
      <c r="T720" s="285"/>
      <c r="U720" s="273"/>
      <c r="V720" s="273"/>
      <c r="W720" s="273"/>
      <c r="X720" s="273"/>
      <c r="Y720" s="273"/>
      <c r="Z720" s="264"/>
      <c r="AA720" s="273"/>
      <c r="AB720" s="285"/>
      <c r="AC720" s="273"/>
      <c r="AD720" s="273"/>
      <c r="AE720" s="273"/>
      <c r="AF720" s="273"/>
      <c r="AG720" s="273"/>
      <c r="AH720" s="125"/>
      <c r="AI720" s="273"/>
      <c r="AJ720" s="285"/>
      <c r="AK720" s="273"/>
      <c r="AL720" s="273"/>
      <c r="AM720" s="273"/>
      <c r="AN720" s="273"/>
      <c r="AO720" s="273"/>
      <c r="AP720" s="125"/>
      <c r="AQ720" s="273"/>
      <c r="AR720" s="285"/>
      <c r="AS720" s="273"/>
      <c r="AT720" s="273"/>
      <c r="AU720" s="273"/>
      <c r="AV720" s="273"/>
      <c r="AW720" s="273"/>
      <c r="AX720" s="125"/>
      <c r="AY720" s="273"/>
      <c r="AZ720" s="285"/>
      <c r="BA720" s="273"/>
      <c r="BB720" s="273"/>
      <c r="BC720" s="273"/>
      <c r="BD720" s="273"/>
      <c r="BE720" s="273"/>
      <c r="BF720" s="125"/>
      <c r="BG720" s="273"/>
      <c r="BH720" s="285"/>
      <c r="BI720" s="273"/>
      <c r="BJ720" s="273"/>
      <c r="BK720" s="273"/>
      <c r="BL720" s="273"/>
      <c r="BM720" s="273"/>
      <c r="BN720" s="125"/>
      <c r="BO720" s="273"/>
      <c r="BP720" s="285"/>
      <c r="BQ720" s="273"/>
      <c r="BR720" s="273"/>
      <c r="BS720" s="273"/>
      <c r="BT720" s="273"/>
      <c r="BU720" s="273"/>
      <c r="BV720" s="125"/>
      <c r="BW720" s="273"/>
      <c r="BX720" s="285"/>
      <c r="BY720" s="273"/>
      <c r="BZ720" s="273"/>
      <c r="CA720" s="273"/>
      <c r="CB720" s="273"/>
      <c r="CC720" s="273"/>
      <c r="CD720" s="125"/>
      <c r="CE720" s="273"/>
      <c r="CF720" s="285"/>
      <c r="CG720" s="273"/>
      <c r="CH720" s="273"/>
      <c r="CI720" s="273"/>
      <c r="CJ720" s="273"/>
      <c r="CK720" s="273"/>
      <c r="CL720" s="125"/>
      <c r="CM720" s="273"/>
      <c r="CN720" s="285"/>
      <c r="CO720" s="273"/>
      <c r="CP720" s="273"/>
      <c r="CQ720" s="273"/>
      <c r="CR720" s="273"/>
      <c r="CS720" s="273"/>
      <c r="CT720" s="125"/>
      <c r="CU720" s="273"/>
      <c r="CV720" s="285"/>
      <c r="CW720" s="273"/>
      <c r="CX720" s="273"/>
      <c r="CY720" s="273"/>
      <c r="CZ720" s="273"/>
      <c r="DA720" s="273"/>
      <c r="DB720" s="125"/>
      <c r="DC720" s="273"/>
      <c r="DD720" s="285"/>
      <c r="DE720" s="273"/>
      <c r="DF720" s="273"/>
      <c r="DG720" s="273"/>
      <c r="DH720" s="273"/>
      <c r="DI720" s="273"/>
      <c r="DJ720" s="125"/>
      <c r="DK720" s="273"/>
      <c r="DL720" s="285"/>
      <c r="DM720" s="273"/>
      <c r="DN720" s="273"/>
      <c r="DO720" s="273"/>
      <c r="DP720" s="273"/>
      <c r="DQ720" s="273"/>
      <c r="DR720" s="125"/>
      <c r="DS720" s="273"/>
      <c r="DT720" s="285"/>
      <c r="DU720" s="273"/>
      <c r="DV720" s="273"/>
      <c r="DW720" s="273"/>
      <c r="DX720" s="273"/>
      <c r="DY720" s="273"/>
      <c r="DZ720" s="125"/>
      <c r="EA720" s="273"/>
      <c r="EB720" s="273"/>
      <c r="EC720" s="273"/>
      <c r="ED720" s="273"/>
      <c r="EE720" s="273"/>
      <c r="EF720" s="273"/>
      <c r="EG720" s="273"/>
      <c r="EH720" s="273"/>
      <c r="EI720" s="273"/>
      <c r="EJ720" s="273"/>
      <c r="EK720" s="273"/>
      <c r="EL720" s="273"/>
      <c r="EM720" s="273"/>
      <c r="EN720" s="273"/>
      <c r="EO720" s="273"/>
      <c r="EP720" s="273"/>
      <c r="EQ720" s="273"/>
      <c r="ER720" s="273"/>
      <c r="ES720" s="273"/>
      <c r="ET720" s="273"/>
      <c r="EU720" s="273"/>
      <c r="EV720" s="273"/>
      <c r="EW720" s="273"/>
      <c r="EX720" s="273"/>
      <c r="EY720" s="273"/>
      <c r="EZ720" s="273"/>
    </row>
    <row r="721" spans="1:156" ht="18.75">
      <c r="D721" s="75"/>
      <c r="Q721"/>
      <c r="R721" s="30"/>
      <c r="T721" s="75"/>
      <c r="Z721" s="264"/>
      <c r="AB721" s="75"/>
      <c r="AH721" s="125"/>
      <c r="AJ721" s="75"/>
      <c r="AP721" s="125"/>
      <c r="AR721" s="75"/>
      <c r="AX721" s="125"/>
      <c r="AZ721" s="75"/>
      <c r="BF721" s="125"/>
      <c r="BH721" s="75"/>
      <c r="BN721" s="125"/>
      <c r="BP721" s="75"/>
      <c r="BV721" s="125"/>
      <c r="BX721" s="75"/>
      <c r="CD721" s="125"/>
      <c r="CF721" s="75"/>
      <c r="CL721" s="125"/>
      <c r="CN721" s="75"/>
      <c r="CT721" s="125"/>
      <c r="CV721" s="75"/>
      <c r="DB721" s="125"/>
      <c r="DD721" s="75"/>
      <c r="DJ721" s="125"/>
      <c r="DL721" s="75"/>
      <c r="DR721" s="125"/>
      <c r="DT721" s="75"/>
      <c r="DZ721" s="125"/>
    </row>
    <row r="722" spans="1:156" ht="18.75">
      <c r="A722" s="273"/>
      <c r="B722" s="273"/>
      <c r="C722" s="273"/>
      <c r="D722" s="285"/>
      <c r="E722" s="273"/>
      <c r="F722" s="273"/>
      <c r="G722" s="273"/>
      <c r="H722" s="273"/>
      <c r="I722" s="273"/>
      <c r="J722" s="273"/>
      <c r="K722" s="273"/>
      <c r="L722" s="273"/>
      <c r="M722" s="273"/>
      <c r="N722" s="273"/>
      <c r="O722" s="273"/>
      <c r="P722" s="273"/>
      <c r="Q722" s="273"/>
      <c r="R722" s="286"/>
      <c r="S722" s="273"/>
      <c r="T722" s="285"/>
      <c r="U722" s="273"/>
      <c r="V722" s="273"/>
      <c r="W722" s="273"/>
      <c r="X722" s="273"/>
      <c r="Y722" s="273"/>
      <c r="Z722" s="264"/>
      <c r="AA722" s="273"/>
      <c r="AB722" s="285"/>
      <c r="AC722" s="273"/>
      <c r="AD722" s="273"/>
      <c r="AE722" s="273"/>
      <c r="AF722" s="273"/>
      <c r="AG722" s="273"/>
      <c r="AH722" s="125"/>
      <c r="AI722" s="273"/>
      <c r="AJ722" s="285"/>
      <c r="AK722" s="273"/>
      <c r="AL722" s="273"/>
      <c r="AM722" s="273"/>
      <c r="AN722" s="273"/>
      <c r="AO722" s="273"/>
      <c r="AP722" s="125"/>
      <c r="AQ722" s="273"/>
      <c r="AR722" s="285"/>
      <c r="AS722" s="273"/>
      <c r="AT722" s="273"/>
      <c r="AU722" s="273"/>
      <c r="AV722" s="273"/>
      <c r="AW722" s="273"/>
      <c r="AX722" s="125"/>
      <c r="AY722" s="273"/>
      <c r="AZ722" s="285"/>
      <c r="BA722" s="273"/>
      <c r="BB722" s="273"/>
      <c r="BC722" s="273"/>
      <c r="BD722" s="273"/>
      <c r="BE722" s="273"/>
      <c r="BF722" s="125"/>
      <c r="BG722" s="273"/>
      <c r="BH722" s="285"/>
      <c r="BI722" s="273"/>
      <c r="BJ722" s="273"/>
      <c r="BK722" s="273"/>
      <c r="BL722" s="273"/>
      <c r="BM722" s="273"/>
      <c r="BN722" s="125"/>
      <c r="BO722" s="273"/>
      <c r="BP722" s="285"/>
      <c r="BQ722" s="273"/>
      <c r="BR722" s="273"/>
      <c r="BS722" s="273"/>
      <c r="BT722" s="273"/>
      <c r="BU722" s="273"/>
      <c r="BV722" s="125"/>
      <c r="BW722" s="273"/>
      <c r="BX722" s="285"/>
      <c r="BY722" s="273"/>
      <c r="BZ722" s="273"/>
      <c r="CA722" s="273"/>
      <c r="CB722" s="273"/>
      <c r="CC722" s="273"/>
      <c r="CD722" s="125"/>
      <c r="CE722" s="273"/>
      <c r="CF722" s="285"/>
      <c r="CG722" s="273"/>
      <c r="CH722" s="273"/>
      <c r="CI722" s="273"/>
      <c r="CJ722" s="273"/>
      <c r="CK722" s="273"/>
      <c r="CL722" s="125"/>
      <c r="CM722" s="273"/>
      <c r="CN722" s="285"/>
      <c r="CO722" s="273"/>
      <c r="CP722" s="273"/>
      <c r="CQ722" s="273"/>
      <c r="CR722" s="273"/>
      <c r="CS722" s="273"/>
      <c r="CT722" s="125"/>
      <c r="CU722" s="273"/>
      <c r="CV722" s="285"/>
      <c r="CW722" s="273"/>
      <c r="CX722" s="273"/>
      <c r="CY722" s="273"/>
      <c r="CZ722" s="273"/>
      <c r="DA722" s="273"/>
      <c r="DB722" s="125"/>
      <c r="DC722" s="273"/>
      <c r="DD722" s="285"/>
      <c r="DE722" s="273"/>
      <c r="DF722" s="273"/>
      <c r="DG722" s="273"/>
      <c r="DH722" s="273"/>
      <c r="DI722" s="273"/>
      <c r="DJ722" s="125"/>
      <c r="DK722" s="273"/>
      <c r="DL722" s="285"/>
      <c r="DM722" s="273"/>
      <c r="DN722" s="273"/>
      <c r="DO722" s="273"/>
      <c r="DP722" s="273"/>
      <c r="DQ722" s="273"/>
      <c r="DR722" s="125"/>
      <c r="DS722" s="273"/>
      <c r="DT722" s="285"/>
      <c r="DU722" s="273"/>
      <c r="DV722" s="273"/>
      <c r="DW722" s="273"/>
      <c r="DX722" s="273"/>
      <c r="DY722" s="273"/>
      <c r="DZ722" s="125"/>
      <c r="EA722" s="273"/>
      <c r="EB722" s="273"/>
      <c r="EC722" s="273"/>
      <c r="ED722" s="273"/>
      <c r="EE722" s="273"/>
      <c r="EF722" s="273"/>
      <c r="EG722" s="273"/>
      <c r="EH722" s="273"/>
      <c r="EI722" s="273"/>
      <c r="EJ722" s="273"/>
      <c r="EK722" s="273"/>
      <c r="EL722" s="273"/>
      <c r="EM722" s="273"/>
      <c r="EN722" s="273"/>
      <c r="EO722" s="273"/>
      <c r="EP722" s="273"/>
      <c r="EQ722" s="273"/>
      <c r="ER722" s="273"/>
      <c r="ES722" s="273"/>
      <c r="ET722" s="273"/>
      <c r="EU722" s="273"/>
      <c r="EV722" s="273"/>
      <c r="EW722" s="273"/>
      <c r="EX722" s="273"/>
      <c r="EY722" s="273"/>
      <c r="EZ722" s="273"/>
    </row>
    <row r="723" spans="1:156" ht="18.75">
      <c r="D723" s="75"/>
      <c r="Q723"/>
      <c r="R723" s="30"/>
      <c r="T723" s="75"/>
      <c r="Z723" s="264"/>
      <c r="AB723" s="75"/>
      <c r="AH723" s="125"/>
      <c r="AJ723" s="75"/>
      <c r="AP723" s="125"/>
      <c r="AR723" s="75"/>
      <c r="AX723" s="125"/>
      <c r="AZ723" s="75"/>
      <c r="BF723" s="125"/>
      <c r="BH723" s="75"/>
      <c r="BN723" s="125"/>
      <c r="BP723" s="75"/>
      <c r="BV723" s="125"/>
      <c r="BX723" s="75"/>
      <c r="CD723" s="125"/>
      <c r="CF723" s="75"/>
      <c r="CL723" s="125"/>
      <c r="CN723" s="75"/>
      <c r="CT723" s="125"/>
      <c r="CV723" s="75"/>
      <c r="DB723" s="125"/>
      <c r="DD723" s="75"/>
      <c r="DJ723" s="125"/>
      <c r="DL723" s="75"/>
      <c r="DR723" s="125"/>
      <c r="DT723" s="75"/>
      <c r="DZ723" s="125"/>
    </row>
    <row r="724" spans="1:156" ht="18.75">
      <c r="A724" s="273"/>
      <c r="B724" s="273"/>
      <c r="C724" s="273"/>
      <c r="D724" s="285"/>
      <c r="E724" s="273"/>
      <c r="F724" s="273"/>
      <c r="G724" s="273"/>
      <c r="H724" s="273"/>
      <c r="I724" s="273"/>
      <c r="J724" s="273"/>
      <c r="K724" s="273"/>
      <c r="L724" s="273"/>
      <c r="M724" s="273"/>
      <c r="N724" s="273"/>
      <c r="O724" s="273"/>
      <c r="P724" s="273"/>
      <c r="Q724" s="273"/>
      <c r="R724" s="286"/>
      <c r="S724" s="273"/>
      <c r="T724" s="285"/>
      <c r="U724" s="273"/>
      <c r="V724" s="273"/>
      <c r="W724" s="273"/>
      <c r="X724" s="273"/>
      <c r="Y724" s="273"/>
      <c r="Z724" s="264"/>
      <c r="AA724" s="273"/>
      <c r="AB724" s="285"/>
      <c r="AC724" s="273"/>
      <c r="AD724" s="273"/>
      <c r="AE724" s="273"/>
      <c r="AF724" s="273"/>
      <c r="AG724" s="273"/>
      <c r="AH724" s="125"/>
      <c r="AI724" s="273"/>
      <c r="AJ724" s="285"/>
      <c r="AK724" s="273"/>
      <c r="AL724" s="273"/>
      <c r="AM724" s="273"/>
      <c r="AN724" s="273"/>
      <c r="AO724" s="273"/>
      <c r="AP724" s="125"/>
      <c r="AQ724" s="273"/>
      <c r="AR724" s="285"/>
      <c r="AS724" s="273"/>
      <c r="AT724" s="273"/>
      <c r="AU724" s="273"/>
      <c r="AV724" s="273"/>
      <c r="AW724" s="273"/>
      <c r="AX724" s="125"/>
      <c r="AY724" s="273"/>
      <c r="AZ724" s="285"/>
      <c r="BA724" s="273"/>
      <c r="BB724" s="273"/>
      <c r="BC724" s="273"/>
      <c r="BD724" s="273"/>
      <c r="BE724" s="273"/>
      <c r="BF724" s="125"/>
      <c r="BG724" s="273"/>
      <c r="BH724" s="285"/>
      <c r="BI724" s="273"/>
      <c r="BJ724" s="273"/>
      <c r="BK724" s="273"/>
      <c r="BL724" s="273"/>
      <c r="BM724" s="273"/>
      <c r="BN724" s="125"/>
      <c r="BO724" s="273"/>
      <c r="BP724" s="285"/>
      <c r="BQ724" s="273"/>
      <c r="BR724" s="273"/>
      <c r="BS724" s="273"/>
      <c r="BT724" s="273"/>
      <c r="BU724" s="273"/>
      <c r="BV724" s="125"/>
      <c r="BW724" s="273"/>
      <c r="BX724" s="285"/>
      <c r="BY724" s="273"/>
      <c r="BZ724" s="273"/>
      <c r="CA724" s="273"/>
      <c r="CB724" s="273"/>
      <c r="CC724" s="273"/>
      <c r="CD724" s="125"/>
      <c r="CE724" s="273"/>
      <c r="CF724" s="285"/>
      <c r="CG724" s="273"/>
      <c r="CH724" s="273"/>
      <c r="CI724" s="273"/>
      <c r="CJ724" s="273"/>
      <c r="CK724" s="273"/>
      <c r="CL724" s="125"/>
      <c r="CM724" s="273"/>
      <c r="CN724" s="285"/>
      <c r="CO724" s="273"/>
      <c r="CP724" s="273"/>
      <c r="CQ724" s="273"/>
      <c r="CR724" s="273"/>
      <c r="CS724" s="273"/>
      <c r="CT724" s="125"/>
      <c r="CU724" s="273"/>
      <c r="CV724" s="285"/>
      <c r="CW724" s="273"/>
      <c r="CX724" s="273"/>
      <c r="CY724" s="273"/>
      <c r="CZ724" s="273"/>
      <c r="DA724" s="273"/>
      <c r="DB724" s="125"/>
      <c r="DC724" s="273"/>
      <c r="DD724" s="285"/>
      <c r="DE724" s="273"/>
      <c r="DF724" s="273"/>
      <c r="DG724" s="273"/>
      <c r="DH724" s="273"/>
      <c r="DI724" s="273"/>
      <c r="DJ724" s="125"/>
      <c r="DK724" s="273"/>
      <c r="DL724" s="285"/>
      <c r="DM724" s="273"/>
      <c r="DN724" s="273"/>
      <c r="DO724" s="273"/>
      <c r="DP724" s="273"/>
      <c r="DQ724" s="273"/>
      <c r="DR724" s="125"/>
      <c r="DS724" s="273"/>
      <c r="DT724" s="285"/>
      <c r="DU724" s="273"/>
      <c r="DV724" s="273"/>
      <c r="DW724" s="273"/>
      <c r="DX724" s="273"/>
      <c r="DY724" s="273"/>
      <c r="DZ724" s="125"/>
      <c r="EA724" s="273"/>
      <c r="EB724" s="273"/>
      <c r="EC724" s="273"/>
      <c r="ED724" s="273"/>
      <c r="EE724" s="273"/>
      <c r="EF724" s="273"/>
      <c r="EG724" s="273"/>
      <c r="EH724" s="273"/>
      <c r="EI724" s="273"/>
      <c r="EJ724" s="273"/>
      <c r="EK724" s="273"/>
      <c r="EL724" s="273"/>
      <c r="EM724" s="273"/>
      <c r="EN724" s="273"/>
      <c r="EO724" s="273"/>
      <c r="EP724" s="273"/>
      <c r="EQ724" s="273"/>
      <c r="ER724" s="273"/>
      <c r="ES724" s="273"/>
      <c r="ET724" s="273"/>
      <c r="EU724" s="273"/>
      <c r="EV724" s="273"/>
      <c r="EW724" s="273"/>
      <c r="EX724" s="273"/>
      <c r="EY724" s="273"/>
      <c r="EZ724" s="273"/>
    </row>
    <row r="725" spans="1:156" ht="18.75">
      <c r="D725" s="75"/>
      <c r="Q725"/>
      <c r="R725" s="30"/>
      <c r="T725" s="75"/>
      <c r="Z725" s="264"/>
      <c r="AB725" s="75"/>
      <c r="AH725" s="125"/>
      <c r="AJ725" s="75"/>
      <c r="AP725" s="125"/>
      <c r="AR725" s="75"/>
      <c r="AX725" s="125"/>
      <c r="AZ725" s="75"/>
      <c r="BF725" s="125"/>
      <c r="BH725" s="75"/>
      <c r="BN725" s="125"/>
      <c r="BP725" s="75"/>
      <c r="BV725" s="125"/>
      <c r="BX725" s="75"/>
      <c r="CD725" s="125"/>
      <c r="CF725" s="75"/>
      <c r="CL725" s="125"/>
      <c r="CN725" s="75"/>
      <c r="CT725" s="125"/>
      <c r="CV725" s="75"/>
      <c r="DB725" s="125"/>
      <c r="DD725" s="75"/>
      <c r="DJ725" s="125"/>
      <c r="DL725" s="75"/>
      <c r="DR725" s="125"/>
      <c r="DT725" s="75"/>
      <c r="DZ725" s="125"/>
    </row>
    <row r="726" spans="1:156" ht="18.75">
      <c r="A726" s="273"/>
      <c r="B726" s="273"/>
      <c r="C726" s="273"/>
      <c r="D726" s="285"/>
      <c r="E726" s="273"/>
      <c r="F726" s="273"/>
      <c r="G726" s="273"/>
      <c r="H726" s="273"/>
      <c r="I726" s="273"/>
      <c r="J726" s="273"/>
      <c r="K726" s="273"/>
      <c r="L726" s="273"/>
      <c r="M726" s="273"/>
      <c r="N726" s="273"/>
      <c r="O726" s="273"/>
      <c r="P726" s="273"/>
      <c r="Q726" s="273"/>
      <c r="R726" s="286"/>
      <c r="S726" s="273"/>
      <c r="T726" s="285"/>
      <c r="U726" s="273"/>
      <c r="V726" s="273"/>
      <c r="W726" s="273"/>
      <c r="X726" s="273"/>
      <c r="Y726" s="273"/>
      <c r="Z726" s="264"/>
      <c r="AA726" s="273"/>
      <c r="AB726" s="285"/>
      <c r="AC726" s="273"/>
      <c r="AD726" s="273"/>
      <c r="AE726" s="273"/>
      <c r="AF726" s="273"/>
      <c r="AG726" s="273"/>
      <c r="AH726" s="125"/>
      <c r="AI726" s="273"/>
      <c r="AJ726" s="285"/>
      <c r="AK726" s="273"/>
      <c r="AL726" s="273"/>
      <c r="AM726" s="273"/>
      <c r="AN726" s="273"/>
      <c r="AO726" s="273"/>
      <c r="AP726" s="125"/>
      <c r="AQ726" s="273"/>
      <c r="AR726" s="285"/>
      <c r="AS726" s="273"/>
      <c r="AT726" s="273"/>
      <c r="AU726" s="273"/>
      <c r="AV726" s="273"/>
      <c r="AW726" s="273"/>
      <c r="AX726" s="125"/>
      <c r="AY726" s="273"/>
      <c r="AZ726" s="285"/>
      <c r="BA726" s="273"/>
      <c r="BB726" s="273"/>
      <c r="BC726" s="273"/>
      <c r="BD726" s="273"/>
      <c r="BE726" s="273"/>
      <c r="BF726" s="125"/>
      <c r="BG726" s="273"/>
      <c r="BH726" s="285"/>
      <c r="BI726" s="273"/>
      <c r="BJ726" s="273"/>
      <c r="BK726" s="273"/>
      <c r="BL726" s="273"/>
      <c r="BM726" s="273"/>
      <c r="BN726" s="125"/>
      <c r="BO726" s="273"/>
      <c r="BP726" s="285"/>
      <c r="BQ726" s="273"/>
      <c r="BR726" s="273"/>
      <c r="BS726" s="273"/>
      <c r="BT726" s="273"/>
      <c r="BU726" s="273"/>
      <c r="BV726" s="125"/>
      <c r="BW726" s="273"/>
      <c r="BX726" s="285"/>
      <c r="BY726" s="273"/>
      <c r="BZ726" s="273"/>
      <c r="CA726" s="273"/>
      <c r="CB726" s="273"/>
      <c r="CC726" s="273"/>
      <c r="CD726" s="125"/>
      <c r="CE726" s="273"/>
      <c r="CF726" s="285"/>
      <c r="CG726" s="273"/>
      <c r="CH726" s="273"/>
      <c r="CI726" s="273"/>
      <c r="CJ726" s="273"/>
      <c r="CK726" s="273"/>
      <c r="CL726" s="125"/>
      <c r="CM726" s="273"/>
      <c r="CN726" s="285"/>
      <c r="CO726" s="273"/>
      <c r="CP726" s="273"/>
      <c r="CQ726" s="273"/>
      <c r="CR726" s="273"/>
      <c r="CS726" s="273"/>
      <c r="CT726" s="125"/>
      <c r="CU726" s="273"/>
      <c r="CV726" s="285"/>
      <c r="CW726" s="273"/>
      <c r="CX726" s="273"/>
      <c r="CY726" s="273"/>
      <c r="CZ726" s="273"/>
      <c r="DA726" s="273"/>
      <c r="DB726" s="125"/>
      <c r="DC726" s="273"/>
      <c r="DD726" s="285"/>
      <c r="DE726" s="273"/>
      <c r="DF726" s="273"/>
      <c r="DG726" s="273"/>
      <c r="DH726" s="273"/>
      <c r="DI726" s="273"/>
      <c r="DJ726" s="125"/>
      <c r="DK726" s="273"/>
      <c r="DL726" s="285"/>
      <c r="DM726" s="273"/>
      <c r="DN726" s="273"/>
      <c r="DO726" s="273"/>
      <c r="DP726" s="273"/>
      <c r="DQ726" s="273"/>
      <c r="DR726" s="125"/>
      <c r="DS726" s="273"/>
      <c r="DT726" s="285"/>
      <c r="DU726" s="273"/>
      <c r="DV726" s="273"/>
      <c r="DW726" s="273"/>
      <c r="DX726" s="273"/>
      <c r="DY726" s="273"/>
      <c r="DZ726" s="125"/>
      <c r="EA726" s="273"/>
      <c r="EB726" s="273"/>
      <c r="EC726" s="273"/>
      <c r="ED726" s="273"/>
      <c r="EE726" s="273"/>
      <c r="EF726" s="273"/>
      <c r="EG726" s="273"/>
      <c r="EH726" s="273"/>
      <c r="EI726" s="273"/>
      <c r="EJ726" s="273"/>
      <c r="EK726" s="273"/>
      <c r="EL726" s="273"/>
      <c r="EM726" s="273"/>
      <c r="EN726" s="273"/>
      <c r="EO726" s="273"/>
      <c r="EP726" s="273"/>
      <c r="EQ726" s="273"/>
      <c r="ER726" s="273"/>
      <c r="ES726" s="273"/>
      <c r="ET726" s="273"/>
      <c r="EU726" s="273"/>
      <c r="EV726" s="273"/>
      <c r="EW726" s="273"/>
      <c r="EX726" s="273"/>
      <c r="EY726" s="273"/>
      <c r="EZ726" s="273"/>
    </row>
    <row r="727" spans="1:156" ht="18.75">
      <c r="D727" s="75"/>
      <c r="Q727"/>
      <c r="R727" s="30"/>
      <c r="T727" s="75"/>
      <c r="Z727" s="264"/>
      <c r="AB727" s="75"/>
      <c r="AH727" s="125"/>
      <c r="AJ727" s="75"/>
      <c r="AP727" s="125"/>
      <c r="AR727" s="75"/>
      <c r="AX727" s="125"/>
      <c r="AZ727" s="75"/>
      <c r="BF727" s="125"/>
      <c r="BH727" s="75"/>
      <c r="BN727" s="125"/>
      <c r="BP727" s="75"/>
      <c r="BV727" s="125"/>
      <c r="BX727" s="75"/>
      <c r="CD727" s="125"/>
      <c r="CF727" s="75"/>
      <c r="CL727" s="125"/>
      <c r="CN727" s="75"/>
      <c r="CT727" s="125"/>
      <c r="CV727" s="75"/>
      <c r="DB727" s="125"/>
      <c r="DD727" s="75"/>
      <c r="DJ727" s="125"/>
      <c r="DL727" s="75"/>
      <c r="DR727" s="125"/>
      <c r="DT727" s="75"/>
      <c r="DZ727" s="125"/>
    </row>
    <row r="728" spans="1:156" ht="18.75">
      <c r="A728" s="273"/>
      <c r="B728" s="273"/>
      <c r="C728" s="273"/>
      <c r="D728" s="285"/>
      <c r="E728" s="273"/>
      <c r="F728" s="273"/>
      <c r="G728" s="273"/>
      <c r="H728" s="273"/>
      <c r="I728" s="273"/>
      <c r="J728" s="273"/>
      <c r="K728" s="273"/>
      <c r="L728" s="273"/>
      <c r="M728" s="273"/>
      <c r="N728" s="273"/>
      <c r="O728" s="273"/>
      <c r="P728" s="273"/>
      <c r="Q728" s="273"/>
      <c r="R728" s="286"/>
      <c r="S728" s="273"/>
      <c r="T728" s="285"/>
      <c r="U728" s="273"/>
      <c r="V728" s="273"/>
      <c r="W728" s="273"/>
      <c r="X728" s="273"/>
      <c r="Y728" s="273"/>
      <c r="Z728" s="264"/>
      <c r="AA728" s="273"/>
      <c r="AB728" s="285"/>
      <c r="AC728" s="273"/>
      <c r="AD728" s="273"/>
      <c r="AE728" s="273"/>
      <c r="AF728" s="273"/>
      <c r="AG728" s="273"/>
      <c r="AH728" s="125"/>
      <c r="AI728" s="273"/>
      <c r="AJ728" s="285"/>
      <c r="AK728" s="273"/>
      <c r="AL728" s="273"/>
      <c r="AM728" s="273"/>
      <c r="AN728" s="273"/>
      <c r="AO728" s="273"/>
      <c r="AP728" s="125"/>
      <c r="AQ728" s="273"/>
      <c r="AR728" s="285"/>
      <c r="AS728" s="273"/>
      <c r="AT728" s="273"/>
      <c r="AU728" s="273"/>
      <c r="AV728" s="273"/>
      <c r="AW728" s="273"/>
      <c r="AX728" s="125"/>
      <c r="AY728" s="273"/>
      <c r="AZ728" s="285"/>
      <c r="BA728" s="273"/>
      <c r="BB728" s="273"/>
      <c r="BC728" s="273"/>
      <c r="BD728" s="273"/>
      <c r="BE728" s="273"/>
      <c r="BF728" s="125"/>
      <c r="BG728" s="273"/>
      <c r="BH728" s="285"/>
      <c r="BI728" s="273"/>
      <c r="BJ728" s="273"/>
      <c r="BK728" s="273"/>
      <c r="BL728" s="273"/>
      <c r="BM728" s="273"/>
      <c r="BN728" s="125"/>
      <c r="BO728" s="273"/>
      <c r="BP728" s="285"/>
      <c r="BQ728" s="273"/>
      <c r="BR728" s="273"/>
      <c r="BS728" s="273"/>
      <c r="BT728" s="273"/>
      <c r="BU728" s="273"/>
      <c r="BV728" s="125"/>
      <c r="BW728" s="273"/>
      <c r="BX728" s="285"/>
      <c r="BY728" s="273"/>
      <c r="BZ728" s="273"/>
      <c r="CA728" s="273"/>
      <c r="CB728" s="273"/>
      <c r="CC728" s="273"/>
      <c r="CD728" s="125"/>
      <c r="CE728" s="273"/>
      <c r="CF728" s="285"/>
      <c r="CG728" s="273"/>
      <c r="CH728" s="273"/>
      <c r="CI728" s="273"/>
      <c r="CJ728" s="273"/>
      <c r="CK728" s="273"/>
      <c r="CL728" s="125"/>
      <c r="CM728" s="273"/>
      <c r="CN728" s="285"/>
      <c r="CO728" s="273"/>
      <c r="CP728" s="273"/>
      <c r="CQ728" s="273"/>
      <c r="CR728" s="273"/>
      <c r="CS728" s="273"/>
      <c r="CT728" s="125"/>
      <c r="CU728" s="273"/>
      <c r="CV728" s="285"/>
      <c r="CW728" s="273"/>
      <c r="CX728" s="273"/>
      <c r="CY728" s="273"/>
      <c r="CZ728" s="273"/>
      <c r="DA728" s="273"/>
      <c r="DB728" s="125"/>
      <c r="DC728" s="273"/>
      <c r="DD728" s="285"/>
      <c r="DE728" s="273"/>
      <c r="DF728" s="273"/>
      <c r="DG728" s="273"/>
      <c r="DH728" s="273"/>
      <c r="DI728" s="273"/>
      <c r="DJ728" s="125"/>
      <c r="DK728" s="273"/>
      <c r="DL728" s="285"/>
      <c r="DM728" s="273"/>
      <c r="DN728" s="273"/>
      <c r="DO728" s="273"/>
      <c r="DP728" s="273"/>
      <c r="DQ728" s="273"/>
      <c r="DR728" s="125"/>
      <c r="DS728" s="273"/>
      <c r="DT728" s="285"/>
      <c r="DU728" s="273"/>
      <c r="DV728" s="273"/>
      <c r="DW728" s="273"/>
      <c r="DX728" s="273"/>
      <c r="DY728" s="273"/>
      <c r="DZ728" s="125"/>
      <c r="EA728" s="273"/>
      <c r="EB728" s="273"/>
      <c r="EC728" s="273"/>
      <c r="ED728" s="273"/>
      <c r="EE728" s="273"/>
      <c r="EF728" s="273"/>
      <c r="EG728" s="273"/>
      <c r="EH728" s="273"/>
      <c r="EI728" s="273"/>
      <c r="EJ728" s="273"/>
      <c r="EK728" s="273"/>
      <c r="EL728" s="273"/>
      <c r="EM728" s="273"/>
      <c r="EN728" s="273"/>
      <c r="EO728" s="273"/>
      <c r="EP728" s="273"/>
      <c r="EQ728" s="273"/>
      <c r="ER728" s="273"/>
      <c r="ES728" s="273"/>
      <c r="ET728" s="273"/>
      <c r="EU728" s="273"/>
      <c r="EV728" s="273"/>
      <c r="EW728" s="273"/>
      <c r="EX728" s="273"/>
      <c r="EY728" s="273"/>
      <c r="EZ728" s="273"/>
    </row>
    <row r="729" spans="1:156" ht="18.75">
      <c r="D729" s="75"/>
      <c r="Q729"/>
      <c r="R729" s="30"/>
      <c r="T729" s="75"/>
      <c r="Z729" s="264"/>
      <c r="AB729" s="75"/>
      <c r="AH729" s="125"/>
      <c r="AJ729" s="75"/>
      <c r="AP729" s="125"/>
      <c r="AR729" s="75"/>
      <c r="AX729" s="125"/>
      <c r="AZ729" s="75"/>
      <c r="BF729" s="125"/>
      <c r="BH729" s="75"/>
      <c r="BN729" s="125"/>
      <c r="BP729" s="75"/>
      <c r="BV729" s="125"/>
      <c r="BX729" s="75"/>
      <c r="CD729" s="125"/>
      <c r="CF729" s="75"/>
      <c r="CL729" s="125"/>
      <c r="CN729" s="75"/>
      <c r="CT729" s="125"/>
      <c r="CV729" s="75"/>
      <c r="DB729" s="125"/>
      <c r="DD729" s="75"/>
      <c r="DJ729" s="125"/>
      <c r="DL729" s="75"/>
      <c r="DR729" s="125"/>
      <c r="DT729" s="75"/>
      <c r="DZ729" s="125"/>
    </row>
    <row r="730" spans="1:156" ht="18.75">
      <c r="A730" s="273"/>
      <c r="B730" s="273"/>
      <c r="C730" s="273"/>
      <c r="D730" s="285"/>
      <c r="E730" s="273"/>
      <c r="F730" s="273"/>
      <c r="G730" s="273"/>
      <c r="H730" s="273"/>
      <c r="I730" s="273"/>
      <c r="J730" s="273"/>
      <c r="K730" s="273"/>
      <c r="L730" s="273"/>
      <c r="M730" s="273"/>
      <c r="N730" s="273"/>
      <c r="O730" s="273"/>
      <c r="P730" s="273"/>
      <c r="Q730" s="273"/>
      <c r="R730" s="286"/>
      <c r="S730" s="273"/>
      <c r="T730" s="285"/>
      <c r="U730" s="273"/>
      <c r="V730" s="273"/>
      <c r="W730" s="273"/>
      <c r="X730" s="273"/>
      <c r="Y730" s="273"/>
      <c r="Z730" s="264"/>
      <c r="AA730" s="273"/>
      <c r="AB730" s="285"/>
      <c r="AC730" s="273"/>
      <c r="AD730" s="273"/>
      <c r="AE730" s="273"/>
      <c r="AF730" s="273"/>
      <c r="AG730" s="273"/>
      <c r="AH730" s="125"/>
      <c r="AI730" s="273"/>
      <c r="AJ730" s="285"/>
      <c r="AK730" s="273"/>
      <c r="AL730" s="273"/>
      <c r="AM730" s="273"/>
      <c r="AN730" s="273"/>
      <c r="AO730" s="273"/>
      <c r="AP730" s="125"/>
      <c r="AQ730" s="273"/>
      <c r="AR730" s="285"/>
      <c r="AS730" s="273"/>
      <c r="AT730" s="273"/>
      <c r="AU730" s="273"/>
      <c r="AV730" s="273"/>
      <c r="AW730" s="273"/>
      <c r="AX730" s="125"/>
      <c r="AY730" s="273"/>
      <c r="AZ730" s="285"/>
      <c r="BA730" s="273"/>
      <c r="BB730" s="273"/>
      <c r="BC730" s="273"/>
      <c r="BD730" s="273"/>
      <c r="BE730" s="273"/>
      <c r="BF730" s="125"/>
      <c r="BG730" s="273"/>
      <c r="BH730" s="285"/>
      <c r="BI730" s="273"/>
      <c r="BJ730" s="273"/>
      <c r="BK730" s="273"/>
      <c r="BL730" s="273"/>
      <c r="BM730" s="273"/>
      <c r="BN730" s="125"/>
      <c r="BO730" s="273"/>
      <c r="BP730" s="285"/>
      <c r="BQ730" s="273"/>
      <c r="BR730" s="273"/>
      <c r="BS730" s="273"/>
      <c r="BT730" s="273"/>
      <c r="BU730" s="273"/>
      <c r="BV730" s="125"/>
      <c r="BW730" s="273"/>
      <c r="BX730" s="285"/>
      <c r="BY730" s="273"/>
      <c r="BZ730" s="273"/>
      <c r="CA730" s="273"/>
      <c r="CB730" s="273"/>
      <c r="CC730" s="273"/>
      <c r="CD730" s="125"/>
      <c r="CE730" s="273"/>
      <c r="CF730" s="285"/>
      <c r="CG730" s="273"/>
      <c r="CH730" s="273"/>
      <c r="CI730" s="273"/>
      <c r="CJ730" s="273"/>
      <c r="CK730" s="273"/>
      <c r="CL730" s="125"/>
      <c r="CM730" s="273"/>
      <c r="CN730" s="285"/>
      <c r="CO730" s="273"/>
      <c r="CP730" s="273"/>
      <c r="CQ730" s="273"/>
      <c r="CR730" s="273"/>
      <c r="CS730" s="273"/>
      <c r="CT730" s="125"/>
      <c r="CU730" s="273"/>
      <c r="CV730" s="285"/>
      <c r="CW730" s="273"/>
      <c r="CX730" s="273"/>
      <c r="CY730" s="273"/>
      <c r="CZ730" s="273"/>
      <c r="DA730" s="273"/>
      <c r="DB730" s="125"/>
      <c r="DC730" s="273"/>
      <c r="DD730" s="285"/>
      <c r="DE730" s="273"/>
      <c r="DF730" s="273"/>
      <c r="DG730" s="273"/>
      <c r="DH730" s="273"/>
      <c r="DI730" s="273"/>
      <c r="DJ730" s="125"/>
      <c r="DK730" s="273"/>
      <c r="DL730" s="285"/>
      <c r="DM730" s="273"/>
      <c r="DN730" s="273"/>
      <c r="DO730" s="273"/>
      <c r="DP730" s="273"/>
      <c r="DQ730" s="273"/>
      <c r="DR730" s="125"/>
      <c r="DS730" s="273"/>
      <c r="DT730" s="285"/>
      <c r="DU730" s="273"/>
      <c r="DV730" s="273"/>
      <c r="DW730" s="273"/>
      <c r="DX730" s="273"/>
      <c r="DY730" s="273"/>
      <c r="DZ730" s="125"/>
      <c r="EA730" s="273"/>
      <c r="EB730" s="273"/>
      <c r="EC730" s="273"/>
      <c r="ED730" s="273"/>
      <c r="EE730" s="273"/>
      <c r="EF730" s="273"/>
      <c r="EG730" s="273"/>
      <c r="EH730" s="273"/>
      <c r="EI730" s="273"/>
      <c r="EJ730" s="273"/>
      <c r="EK730" s="273"/>
      <c r="EL730" s="273"/>
      <c r="EM730" s="273"/>
      <c r="EN730" s="273"/>
      <c r="EO730" s="273"/>
      <c r="EP730" s="273"/>
      <c r="EQ730" s="273"/>
      <c r="ER730" s="273"/>
      <c r="ES730" s="273"/>
      <c r="ET730" s="273"/>
      <c r="EU730" s="273"/>
      <c r="EV730" s="273"/>
      <c r="EW730" s="273"/>
      <c r="EX730" s="273"/>
      <c r="EY730" s="273"/>
      <c r="EZ730" s="273"/>
    </row>
    <row r="731" spans="1:156" ht="18.75">
      <c r="D731" s="75"/>
      <c r="Q731"/>
      <c r="R731" s="30"/>
      <c r="T731" s="75"/>
      <c r="Z731" s="264"/>
      <c r="AB731" s="75"/>
      <c r="AH731" s="125"/>
      <c r="AJ731" s="75"/>
      <c r="AP731" s="125"/>
      <c r="AR731" s="75"/>
      <c r="AX731" s="125"/>
      <c r="AZ731" s="75"/>
      <c r="BF731" s="125"/>
      <c r="BH731" s="75"/>
      <c r="BN731" s="125"/>
      <c r="BP731" s="75"/>
      <c r="BV731" s="125"/>
      <c r="BX731" s="75"/>
      <c r="CD731" s="125"/>
      <c r="CF731" s="75"/>
      <c r="CL731" s="125"/>
      <c r="CN731" s="75"/>
      <c r="CT731" s="125"/>
      <c r="CV731" s="75"/>
      <c r="DB731" s="125"/>
      <c r="DD731" s="75"/>
      <c r="DJ731" s="125"/>
      <c r="DL731" s="75"/>
      <c r="DR731" s="125"/>
      <c r="DT731" s="75"/>
      <c r="DZ731" s="125"/>
    </row>
    <row r="732" spans="1:156" ht="18.75">
      <c r="A732" s="273"/>
      <c r="B732" s="273"/>
      <c r="C732" s="273"/>
      <c r="D732" s="285"/>
      <c r="E732" s="273"/>
      <c r="F732" s="273"/>
      <c r="G732" s="273"/>
      <c r="H732" s="273"/>
      <c r="I732" s="273"/>
      <c r="J732" s="273"/>
      <c r="K732" s="273"/>
      <c r="L732" s="273"/>
      <c r="M732" s="273"/>
      <c r="N732" s="273"/>
      <c r="O732" s="273"/>
      <c r="P732" s="273"/>
      <c r="Q732" s="273"/>
      <c r="R732" s="286"/>
      <c r="S732" s="273"/>
      <c r="T732" s="285"/>
      <c r="U732" s="273"/>
      <c r="V732" s="273"/>
      <c r="W732" s="273"/>
      <c r="X732" s="273"/>
      <c r="Y732" s="273"/>
      <c r="Z732" s="264"/>
      <c r="AA732" s="273"/>
      <c r="AB732" s="285"/>
      <c r="AC732" s="273"/>
      <c r="AD732" s="273"/>
      <c r="AE732" s="273"/>
      <c r="AF732" s="273"/>
      <c r="AG732" s="273"/>
      <c r="AH732" s="125"/>
      <c r="AI732" s="273"/>
      <c r="AJ732" s="285"/>
      <c r="AK732" s="273"/>
      <c r="AL732" s="273"/>
      <c r="AM732" s="273"/>
      <c r="AN732" s="273"/>
      <c r="AO732" s="273"/>
      <c r="AP732" s="125"/>
      <c r="AQ732" s="273"/>
      <c r="AR732" s="285"/>
      <c r="AS732" s="273"/>
      <c r="AT732" s="273"/>
      <c r="AU732" s="273"/>
      <c r="AV732" s="273"/>
      <c r="AW732" s="273"/>
      <c r="AX732" s="125"/>
      <c r="AY732" s="273"/>
      <c r="AZ732" s="285"/>
      <c r="BA732" s="273"/>
      <c r="BB732" s="273"/>
      <c r="BC732" s="273"/>
      <c r="BD732" s="273"/>
      <c r="BE732" s="273"/>
      <c r="BF732" s="125"/>
      <c r="BG732" s="273"/>
      <c r="BH732" s="285"/>
      <c r="BI732" s="273"/>
      <c r="BJ732" s="273"/>
      <c r="BK732" s="273"/>
      <c r="BL732" s="273"/>
      <c r="BM732" s="273"/>
      <c r="BN732" s="125"/>
      <c r="BO732" s="273"/>
      <c r="BP732" s="285"/>
      <c r="BQ732" s="273"/>
      <c r="BR732" s="273"/>
      <c r="BS732" s="273"/>
      <c r="BT732" s="273"/>
      <c r="BU732" s="273"/>
      <c r="BV732" s="125"/>
      <c r="BW732" s="273"/>
      <c r="BX732" s="285"/>
      <c r="BY732" s="273"/>
      <c r="BZ732" s="273"/>
      <c r="CA732" s="273"/>
      <c r="CB732" s="273"/>
      <c r="CC732" s="273"/>
      <c r="CD732" s="125"/>
      <c r="CE732" s="273"/>
      <c r="CF732" s="285"/>
      <c r="CG732" s="273"/>
      <c r="CH732" s="273"/>
      <c r="CI732" s="273"/>
      <c r="CJ732" s="273"/>
      <c r="CK732" s="273"/>
      <c r="CL732" s="125"/>
      <c r="CM732" s="273"/>
      <c r="CN732" s="285"/>
      <c r="CO732" s="273"/>
      <c r="CP732" s="273"/>
      <c r="CQ732" s="273"/>
      <c r="CR732" s="273"/>
      <c r="CS732" s="273"/>
      <c r="CT732" s="125"/>
      <c r="CU732" s="273"/>
      <c r="CV732" s="285"/>
      <c r="CW732" s="273"/>
      <c r="CX732" s="273"/>
      <c r="CY732" s="273"/>
      <c r="CZ732" s="273"/>
      <c r="DA732" s="273"/>
      <c r="DB732" s="125"/>
      <c r="DC732" s="273"/>
      <c r="DD732" s="285"/>
      <c r="DE732" s="273"/>
      <c r="DF732" s="273"/>
      <c r="DG732" s="273"/>
      <c r="DH732" s="273"/>
      <c r="DI732" s="273"/>
      <c r="DJ732" s="125"/>
      <c r="DK732" s="273"/>
      <c r="DL732" s="285"/>
      <c r="DM732" s="273"/>
      <c r="DN732" s="273"/>
      <c r="DO732" s="273"/>
      <c r="DP732" s="273"/>
      <c r="DQ732" s="273"/>
      <c r="DR732" s="125"/>
      <c r="DS732" s="273"/>
      <c r="DT732" s="285"/>
      <c r="DU732" s="273"/>
      <c r="DV732" s="273"/>
      <c r="DW732" s="273"/>
      <c r="DX732" s="273"/>
      <c r="DY732" s="273"/>
      <c r="DZ732" s="125"/>
      <c r="EA732" s="273"/>
      <c r="EB732" s="273"/>
      <c r="EC732" s="273"/>
      <c r="ED732" s="273"/>
      <c r="EE732" s="273"/>
      <c r="EF732" s="273"/>
      <c r="EG732" s="273"/>
      <c r="EH732" s="273"/>
      <c r="EI732" s="273"/>
      <c r="EJ732" s="273"/>
      <c r="EK732" s="273"/>
      <c r="EL732" s="273"/>
      <c r="EM732" s="273"/>
      <c r="EN732" s="273"/>
      <c r="EO732" s="273"/>
      <c r="EP732" s="273"/>
      <c r="EQ732" s="273"/>
      <c r="ER732" s="273"/>
      <c r="ES732" s="273"/>
      <c r="ET732" s="273"/>
      <c r="EU732" s="273"/>
      <c r="EV732" s="273"/>
      <c r="EW732" s="273"/>
      <c r="EX732" s="273"/>
      <c r="EY732" s="273"/>
      <c r="EZ732" s="273"/>
    </row>
    <row r="733" spans="1:156" ht="18.75">
      <c r="D733" s="75"/>
      <c r="Q733"/>
      <c r="R733" s="30"/>
      <c r="T733" s="75"/>
      <c r="Z733" s="264"/>
      <c r="AB733" s="75"/>
      <c r="AH733" s="125"/>
      <c r="AJ733" s="75"/>
      <c r="AP733" s="125"/>
      <c r="AR733" s="75"/>
      <c r="AX733" s="125"/>
      <c r="AZ733" s="75"/>
      <c r="BF733" s="125"/>
      <c r="BH733" s="75"/>
      <c r="BN733" s="125"/>
      <c r="BP733" s="75"/>
      <c r="BV733" s="125"/>
      <c r="BX733" s="75"/>
      <c r="CD733" s="125"/>
      <c r="CF733" s="75"/>
      <c r="CL733" s="125"/>
      <c r="CN733" s="75"/>
      <c r="CT733" s="125"/>
      <c r="CV733" s="75"/>
      <c r="DB733" s="125"/>
      <c r="DD733" s="75"/>
      <c r="DJ733" s="125"/>
      <c r="DL733" s="75"/>
      <c r="DR733" s="125"/>
      <c r="DT733" s="75"/>
      <c r="DZ733" s="125"/>
    </row>
    <row r="734" spans="1:156" ht="18.75">
      <c r="A734" s="273"/>
      <c r="B734" s="273"/>
      <c r="C734" s="273"/>
      <c r="D734" s="285"/>
      <c r="E734" s="273"/>
      <c r="F734" s="273"/>
      <c r="G734" s="273"/>
      <c r="H734" s="273"/>
      <c r="I734" s="273"/>
      <c r="J734" s="273"/>
      <c r="K734" s="273"/>
      <c r="L734" s="273"/>
      <c r="M734" s="273"/>
      <c r="N734" s="273"/>
      <c r="O734" s="273"/>
      <c r="P734" s="273"/>
      <c r="Q734" s="273"/>
      <c r="R734" s="286"/>
      <c r="S734" s="273"/>
      <c r="T734" s="285"/>
      <c r="U734" s="273"/>
      <c r="V734" s="273"/>
      <c r="W734" s="273"/>
      <c r="X734" s="273"/>
      <c r="Y734" s="273"/>
      <c r="Z734" s="264"/>
      <c r="AA734" s="273"/>
      <c r="AB734" s="285"/>
      <c r="AC734" s="273"/>
      <c r="AD734" s="273"/>
      <c r="AE734" s="273"/>
      <c r="AF734" s="273"/>
      <c r="AG734" s="273"/>
      <c r="AH734" s="125"/>
      <c r="AI734" s="273"/>
      <c r="AJ734" s="285"/>
      <c r="AK734" s="273"/>
      <c r="AL734" s="273"/>
      <c r="AM734" s="273"/>
      <c r="AN734" s="273"/>
      <c r="AO734" s="273"/>
      <c r="AP734" s="125"/>
      <c r="AQ734" s="273"/>
      <c r="AR734" s="285"/>
      <c r="AS734" s="273"/>
      <c r="AT734" s="273"/>
      <c r="AU734" s="273"/>
      <c r="AV734" s="273"/>
      <c r="AW734" s="273"/>
      <c r="AX734" s="125"/>
      <c r="AY734" s="273"/>
      <c r="AZ734" s="285"/>
      <c r="BA734" s="273"/>
      <c r="BB734" s="273"/>
      <c r="BC734" s="273"/>
      <c r="BD734" s="273"/>
      <c r="BE734" s="273"/>
      <c r="BF734" s="125"/>
      <c r="BG734" s="273"/>
      <c r="BH734" s="285"/>
      <c r="BI734" s="273"/>
      <c r="BJ734" s="273"/>
      <c r="BK734" s="273"/>
      <c r="BL734" s="273"/>
      <c r="BM734" s="273"/>
      <c r="BN734" s="125"/>
      <c r="BO734" s="273"/>
      <c r="BP734" s="285"/>
      <c r="BQ734" s="273"/>
      <c r="BR734" s="273"/>
      <c r="BS734" s="273"/>
      <c r="BT734" s="273"/>
      <c r="BU734" s="273"/>
      <c r="BV734" s="125"/>
      <c r="BW734" s="273"/>
      <c r="BX734" s="285"/>
      <c r="BY734" s="273"/>
      <c r="BZ734" s="273"/>
      <c r="CA734" s="273"/>
      <c r="CB734" s="273"/>
      <c r="CC734" s="273"/>
      <c r="CD734" s="125"/>
      <c r="CE734" s="273"/>
      <c r="CF734" s="285"/>
      <c r="CG734" s="273"/>
      <c r="CH734" s="273"/>
      <c r="CI734" s="273"/>
      <c r="CJ734" s="273"/>
      <c r="CK734" s="273"/>
      <c r="CL734" s="125"/>
      <c r="CM734" s="273"/>
      <c r="CN734" s="285"/>
      <c r="CO734" s="273"/>
      <c r="CP734" s="273"/>
      <c r="CQ734" s="273"/>
      <c r="CR734" s="273"/>
      <c r="CS734" s="273"/>
      <c r="CT734" s="125"/>
      <c r="CU734" s="273"/>
      <c r="CV734" s="285"/>
      <c r="CW734" s="273"/>
      <c r="CX734" s="273"/>
      <c r="CY734" s="273"/>
      <c r="CZ734" s="273"/>
      <c r="DA734" s="273"/>
      <c r="DB734" s="125"/>
      <c r="DC734" s="273"/>
      <c r="DD734" s="285"/>
      <c r="DE734" s="273"/>
      <c r="DF734" s="273"/>
      <c r="DG734" s="273"/>
      <c r="DH734" s="273"/>
      <c r="DI734" s="273"/>
      <c r="DJ734" s="125"/>
      <c r="DK734" s="273"/>
      <c r="DL734" s="285"/>
      <c r="DM734" s="273"/>
      <c r="DN734" s="273"/>
      <c r="DO734" s="273"/>
      <c r="DP734" s="273"/>
      <c r="DQ734" s="273"/>
      <c r="DR734" s="125"/>
      <c r="DS734" s="273"/>
      <c r="DT734" s="285"/>
      <c r="DU734" s="273"/>
      <c r="DV734" s="273"/>
      <c r="DW734" s="273"/>
      <c r="DX734" s="273"/>
      <c r="DY734" s="273"/>
      <c r="DZ734" s="125"/>
      <c r="EA734" s="273"/>
      <c r="EB734" s="273"/>
      <c r="EC734" s="273"/>
      <c r="ED734" s="273"/>
      <c r="EE734" s="273"/>
      <c r="EF734" s="273"/>
      <c r="EG734" s="273"/>
      <c r="EH734" s="273"/>
      <c r="EI734" s="273"/>
      <c r="EJ734" s="273"/>
      <c r="EK734" s="273"/>
      <c r="EL734" s="273"/>
      <c r="EM734" s="273"/>
      <c r="EN734" s="273"/>
      <c r="EO734" s="273"/>
      <c r="EP734" s="273"/>
      <c r="EQ734" s="273"/>
      <c r="ER734" s="273"/>
      <c r="ES734" s="273"/>
      <c r="ET734" s="273"/>
      <c r="EU734" s="273"/>
      <c r="EV734" s="273"/>
      <c r="EW734" s="273"/>
      <c r="EX734" s="273"/>
      <c r="EY734" s="273"/>
      <c r="EZ734" s="273"/>
    </row>
    <row r="735" spans="1:156" ht="18.75">
      <c r="D735" s="75"/>
      <c r="Q735"/>
      <c r="R735" s="30"/>
      <c r="T735" s="75"/>
      <c r="Z735" s="264"/>
      <c r="AB735" s="75"/>
      <c r="AH735" s="125"/>
      <c r="AJ735" s="75"/>
      <c r="AP735" s="125"/>
      <c r="AR735" s="75"/>
      <c r="AX735" s="125"/>
      <c r="AZ735" s="75"/>
      <c r="BF735" s="125"/>
      <c r="BH735" s="75"/>
      <c r="BN735" s="125"/>
      <c r="BP735" s="75"/>
      <c r="BV735" s="125"/>
      <c r="BX735" s="75"/>
      <c r="CD735" s="125"/>
      <c r="CF735" s="75"/>
      <c r="CL735" s="125"/>
      <c r="CN735" s="75"/>
      <c r="CT735" s="125"/>
      <c r="CV735" s="75"/>
      <c r="DB735" s="125"/>
      <c r="DD735" s="75"/>
      <c r="DJ735" s="125"/>
      <c r="DL735" s="75"/>
      <c r="DR735" s="125"/>
      <c r="DT735" s="75"/>
      <c r="DZ735" s="125"/>
    </row>
    <row r="736" spans="1:156" ht="18.75">
      <c r="A736" s="273"/>
      <c r="B736" s="273"/>
      <c r="C736" s="273"/>
      <c r="D736" s="285"/>
      <c r="E736" s="273"/>
      <c r="F736" s="273"/>
      <c r="G736" s="273"/>
      <c r="H736" s="273"/>
      <c r="I736" s="273"/>
      <c r="J736" s="273"/>
      <c r="K736" s="273"/>
      <c r="L736" s="273"/>
      <c r="M736" s="273"/>
      <c r="N736" s="273"/>
      <c r="O736" s="273"/>
      <c r="P736" s="273"/>
      <c r="Q736" s="273"/>
      <c r="R736" s="286"/>
      <c r="S736" s="273"/>
      <c r="T736" s="285"/>
      <c r="U736" s="273"/>
      <c r="V736" s="273"/>
      <c r="W736" s="273"/>
      <c r="X736" s="273"/>
      <c r="Y736" s="273"/>
      <c r="Z736" s="264"/>
      <c r="AA736" s="273"/>
      <c r="AB736" s="285"/>
      <c r="AC736" s="273"/>
      <c r="AD736" s="273"/>
      <c r="AE736" s="273"/>
      <c r="AF736" s="273"/>
      <c r="AG736" s="273"/>
      <c r="AH736" s="125"/>
      <c r="AI736" s="273"/>
      <c r="AJ736" s="285"/>
      <c r="AK736" s="273"/>
      <c r="AL736" s="273"/>
      <c r="AM736" s="273"/>
      <c r="AN736" s="273"/>
      <c r="AO736" s="273"/>
      <c r="AP736" s="125"/>
      <c r="AQ736" s="273"/>
      <c r="AR736" s="285"/>
      <c r="AS736" s="273"/>
      <c r="AT736" s="273"/>
      <c r="AU736" s="273"/>
      <c r="AV736" s="273"/>
      <c r="AW736" s="273"/>
      <c r="AX736" s="125"/>
      <c r="AY736" s="273"/>
      <c r="AZ736" s="285"/>
      <c r="BA736" s="273"/>
      <c r="BB736" s="273"/>
      <c r="BC736" s="273"/>
      <c r="BD736" s="273"/>
      <c r="BE736" s="273"/>
      <c r="BF736" s="125"/>
      <c r="BG736" s="273"/>
      <c r="BH736" s="285"/>
      <c r="BI736" s="273"/>
      <c r="BJ736" s="273"/>
      <c r="BK736" s="273"/>
      <c r="BL736" s="273"/>
      <c r="BM736" s="273"/>
      <c r="BN736" s="125"/>
      <c r="BO736" s="273"/>
      <c r="BP736" s="285"/>
      <c r="BQ736" s="273"/>
      <c r="BR736" s="273"/>
      <c r="BS736" s="273"/>
      <c r="BT736" s="273"/>
      <c r="BU736" s="273"/>
      <c r="BV736" s="125"/>
      <c r="BW736" s="273"/>
      <c r="BX736" s="285"/>
      <c r="BY736" s="273"/>
      <c r="BZ736" s="273"/>
      <c r="CA736" s="273"/>
      <c r="CB736" s="273"/>
      <c r="CC736" s="273"/>
      <c r="CD736" s="125"/>
      <c r="CE736" s="273"/>
      <c r="CF736" s="285"/>
      <c r="CG736" s="273"/>
      <c r="CH736" s="273"/>
      <c r="CI736" s="273"/>
      <c r="CJ736" s="273"/>
      <c r="CK736" s="273"/>
      <c r="CL736" s="125"/>
      <c r="CM736" s="273"/>
      <c r="CN736" s="285"/>
      <c r="CO736" s="273"/>
      <c r="CP736" s="273"/>
      <c r="CQ736" s="273"/>
      <c r="CR736" s="273"/>
      <c r="CS736" s="273"/>
      <c r="CT736" s="125"/>
      <c r="CU736" s="273"/>
      <c r="CV736" s="285"/>
      <c r="CW736" s="273"/>
      <c r="CX736" s="273"/>
      <c r="CY736" s="273"/>
      <c r="CZ736" s="273"/>
      <c r="DA736" s="273"/>
      <c r="DB736" s="125"/>
      <c r="DC736" s="273"/>
      <c r="DD736" s="285"/>
      <c r="DE736" s="273"/>
      <c r="DF736" s="273"/>
      <c r="DG736" s="273"/>
      <c r="DH736" s="273"/>
      <c r="DI736" s="273"/>
      <c r="DJ736" s="125"/>
      <c r="DK736" s="273"/>
      <c r="DL736" s="285"/>
      <c r="DM736" s="273"/>
      <c r="DN736" s="273"/>
      <c r="DO736" s="273"/>
      <c r="DP736" s="273"/>
      <c r="DQ736" s="273"/>
      <c r="DR736" s="125"/>
      <c r="DS736" s="273"/>
      <c r="DT736" s="285"/>
      <c r="DU736" s="273"/>
      <c r="DV736" s="273"/>
      <c r="DW736" s="273"/>
      <c r="DX736" s="273"/>
      <c r="DY736" s="273"/>
      <c r="DZ736" s="125"/>
      <c r="EA736" s="273"/>
      <c r="EB736" s="273"/>
      <c r="EC736" s="273"/>
      <c r="ED736" s="273"/>
      <c r="EE736" s="273"/>
      <c r="EF736" s="273"/>
      <c r="EG736" s="273"/>
      <c r="EH736" s="273"/>
      <c r="EI736" s="273"/>
      <c r="EJ736" s="273"/>
      <c r="EK736" s="273"/>
      <c r="EL736" s="273"/>
      <c r="EM736" s="273"/>
      <c r="EN736" s="273"/>
      <c r="EO736" s="273"/>
      <c r="EP736" s="273"/>
      <c r="EQ736" s="273"/>
      <c r="ER736" s="273"/>
      <c r="ES736" s="273"/>
      <c r="ET736" s="273"/>
      <c r="EU736" s="273"/>
      <c r="EV736" s="273"/>
      <c r="EW736" s="273"/>
      <c r="EX736" s="273"/>
      <c r="EY736" s="273"/>
      <c r="EZ736" s="273"/>
    </row>
    <row r="737" spans="1:156" ht="18.75">
      <c r="D737" s="75"/>
      <c r="Q737"/>
      <c r="R737" s="30"/>
      <c r="T737" s="75"/>
      <c r="Z737" s="264"/>
      <c r="AB737" s="75"/>
      <c r="AH737" s="125"/>
      <c r="AJ737" s="75"/>
      <c r="AP737" s="125"/>
      <c r="AR737" s="75"/>
      <c r="AX737" s="125"/>
      <c r="AZ737" s="75"/>
      <c r="BF737" s="125"/>
      <c r="BH737" s="75"/>
      <c r="BN737" s="125"/>
      <c r="BP737" s="75"/>
      <c r="BV737" s="125"/>
      <c r="BX737" s="75"/>
      <c r="CD737" s="125"/>
      <c r="CF737" s="75"/>
      <c r="CL737" s="125"/>
      <c r="CN737" s="75"/>
      <c r="CT737" s="125"/>
      <c r="CV737" s="75"/>
      <c r="DB737" s="125"/>
      <c r="DD737" s="75"/>
      <c r="DJ737" s="125"/>
      <c r="DL737" s="75"/>
      <c r="DR737" s="125"/>
      <c r="DT737" s="75"/>
      <c r="DZ737" s="125"/>
    </row>
    <row r="738" spans="1:156" ht="18.75">
      <c r="A738" s="273"/>
      <c r="B738" s="273"/>
      <c r="C738" s="273"/>
      <c r="D738" s="285"/>
      <c r="E738" s="273"/>
      <c r="F738" s="273"/>
      <c r="G738" s="273"/>
      <c r="H738" s="273"/>
      <c r="I738" s="273"/>
      <c r="J738" s="273"/>
      <c r="K738" s="273"/>
      <c r="L738" s="273"/>
      <c r="M738" s="273"/>
      <c r="N738" s="273"/>
      <c r="O738" s="273"/>
      <c r="P738" s="273"/>
      <c r="Q738" s="273"/>
      <c r="R738" s="286"/>
      <c r="S738" s="273"/>
      <c r="T738" s="285"/>
      <c r="U738" s="273"/>
      <c r="V738" s="273"/>
      <c r="W738" s="273"/>
      <c r="X738" s="273"/>
      <c r="Y738" s="273"/>
      <c r="Z738" s="264"/>
      <c r="AA738" s="273"/>
      <c r="AB738" s="285"/>
      <c r="AC738" s="273"/>
      <c r="AD738" s="273"/>
      <c r="AE738" s="273"/>
      <c r="AF738" s="273"/>
      <c r="AG738" s="273"/>
      <c r="AH738" s="125"/>
      <c r="AI738" s="273"/>
      <c r="AJ738" s="285"/>
      <c r="AK738" s="273"/>
      <c r="AL738" s="273"/>
      <c r="AM738" s="273"/>
      <c r="AN738" s="273"/>
      <c r="AO738" s="273"/>
      <c r="AP738" s="125"/>
      <c r="AQ738" s="273"/>
      <c r="AR738" s="285"/>
      <c r="AS738" s="273"/>
      <c r="AT738" s="273"/>
      <c r="AU738" s="273"/>
      <c r="AV738" s="273"/>
      <c r="AW738" s="273"/>
      <c r="AX738" s="125"/>
      <c r="AY738" s="273"/>
      <c r="AZ738" s="285"/>
      <c r="BA738" s="273"/>
      <c r="BB738" s="273"/>
      <c r="BC738" s="273"/>
      <c r="BD738" s="273"/>
      <c r="BE738" s="273"/>
      <c r="BF738" s="125"/>
      <c r="BG738" s="273"/>
      <c r="BH738" s="285"/>
      <c r="BI738" s="273"/>
      <c r="BJ738" s="273"/>
      <c r="BK738" s="273"/>
      <c r="BL738" s="273"/>
      <c r="BM738" s="273"/>
      <c r="BN738" s="125"/>
      <c r="BO738" s="273"/>
      <c r="BP738" s="285"/>
      <c r="BQ738" s="273"/>
      <c r="BR738" s="273"/>
      <c r="BS738" s="273"/>
      <c r="BT738" s="273"/>
      <c r="BU738" s="273"/>
      <c r="BV738" s="125"/>
      <c r="BW738" s="273"/>
      <c r="BX738" s="285"/>
      <c r="BY738" s="273"/>
      <c r="BZ738" s="273"/>
      <c r="CA738" s="273"/>
      <c r="CB738" s="273"/>
      <c r="CC738" s="273"/>
      <c r="CD738" s="125"/>
      <c r="CE738" s="273"/>
      <c r="CF738" s="285"/>
      <c r="CG738" s="273"/>
      <c r="CH738" s="273"/>
      <c r="CI738" s="273"/>
      <c r="CJ738" s="273"/>
      <c r="CK738" s="273"/>
      <c r="CL738" s="125"/>
      <c r="CM738" s="273"/>
      <c r="CN738" s="285"/>
      <c r="CO738" s="273"/>
      <c r="CP738" s="273"/>
      <c r="CQ738" s="273"/>
      <c r="CR738" s="273"/>
      <c r="CS738" s="273"/>
      <c r="CT738" s="125"/>
      <c r="CU738" s="273"/>
      <c r="CV738" s="285"/>
      <c r="CW738" s="273"/>
      <c r="CX738" s="273"/>
      <c r="CY738" s="273"/>
      <c r="CZ738" s="273"/>
      <c r="DA738" s="273"/>
      <c r="DB738" s="125"/>
      <c r="DC738" s="273"/>
      <c r="DD738" s="285"/>
      <c r="DE738" s="273"/>
      <c r="DF738" s="273"/>
      <c r="DG738" s="273"/>
      <c r="DH738" s="273"/>
      <c r="DI738" s="273"/>
      <c r="DJ738" s="125"/>
      <c r="DK738" s="273"/>
      <c r="DL738" s="285"/>
      <c r="DM738" s="273"/>
      <c r="DN738" s="273"/>
      <c r="DO738" s="273"/>
      <c r="DP738" s="273"/>
      <c r="DQ738" s="273"/>
      <c r="DR738" s="125"/>
      <c r="DS738" s="273"/>
      <c r="DT738" s="285"/>
      <c r="DU738" s="273"/>
      <c r="DV738" s="273"/>
      <c r="DW738" s="273"/>
      <c r="DX738" s="273"/>
      <c r="DY738" s="273"/>
      <c r="DZ738" s="125"/>
      <c r="EA738" s="273"/>
      <c r="EB738" s="273"/>
      <c r="EC738" s="273"/>
      <c r="ED738" s="273"/>
      <c r="EE738" s="273"/>
      <c r="EF738" s="273"/>
      <c r="EG738" s="273"/>
      <c r="EH738" s="273"/>
      <c r="EI738" s="273"/>
      <c r="EJ738" s="273"/>
      <c r="EK738" s="273"/>
      <c r="EL738" s="273"/>
      <c r="EM738" s="273"/>
      <c r="EN738" s="273"/>
      <c r="EO738" s="273"/>
      <c r="EP738" s="273"/>
      <c r="EQ738" s="273"/>
      <c r="ER738" s="273"/>
      <c r="ES738" s="273"/>
      <c r="ET738" s="273"/>
      <c r="EU738" s="273"/>
      <c r="EV738" s="273"/>
      <c r="EW738" s="273"/>
      <c r="EX738" s="273"/>
      <c r="EY738" s="273"/>
      <c r="EZ738" s="273"/>
    </row>
    <row r="739" spans="1:156" ht="18.75">
      <c r="D739" s="75"/>
      <c r="Q739"/>
      <c r="R739" s="30"/>
      <c r="T739" s="75"/>
      <c r="Z739" s="264"/>
      <c r="AB739" s="75"/>
      <c r="AH739" s="125"/>
      <c r="AJ739" s="75"/>
      <c r="AP739" s="125"/>
      <c r="AR739" s="75"/>
      <c r="AX739" s="125"/>
      <c r="AZ739" s="75"/>
      <c r="BF739" s="125"/>
      <c r="BH739" s="75"/>
      <c r="BN739" s="125"/>
      <c r="BP739" s="75"/>
      <c r="BV739" s="125"/>
      <c r="BX739" s="75"/>
      <c r="CD739" s="125"/>
      <c r="CF739" s="75"/>
      <c r="CL739" s="125"/>
      <c r="CN739" s="75"/>
      <c r="CT739" s="125"/>
      <c r="CV739" s="75"/>
      <c r="DB739" s="125"/>
      <c r="DD739" s="75"/>
      <c r="DJ739" s="125"/>
      <c r="DL739" s="75"/>
      <c r="DR739" s="125"/>
      <c r="DT739" s="75"/>
      <c r="DZ739" s="125"/>
    </row>
    <row r="740" spans="1:156" ht="18.75">
      <c r="A740" s="273"/>
      <c r="B740" s="273"/>
      <c r="C740" s="273"/>
      <c r="D740" s="285"/>
      <c r="E740" s="273"/>
      <c r="F740" s="273"/>
      <c r="G740" s="273"/>
      <c r="H740" s="273"/>
      <c r="I740" s="273"/>
      <c r="J740" s="273"/>
      <c r="K740" s="273"/>
      <c r="L740" s="273"/>
      <c r="M740" s="273"/>
      <c r="N740" s="273"/>
      <c r="O740" s="273"/>
      <c r="P740" s="273"/>
      <c r="Q740" s="273"/>
      <c r="R740" s="286"/>
      <c r="S740" s="273"/>
      <c r="T740" s="285"/>
      <c r="U740" s="273"/>
      <c r="V740" s="273"/>
      <c r="W740" s="273"/>
      <c r="X740" s="273"/>
      <c r="Y740" s="273"/>
      <c r="Z740" s="264"/>
      <c r="AA740" s="273"/>
      <c r="AB740" s="285"/>
      <c r="AC740" s="273"/>
      <c r="AD740" s="273"/>
      <c r="AE740" s="273"/>
      <c r="AF740" s="273"/>
      <c r="AG740" s="273"/>
      <c r="AH740" s="125"/>
      <c r="AI740" s="273"/>
      <c r="AJ740" s="285"/>
      <c r="AK740" s="273"/>
      <c r="AL740" s="273"/>
      <c r="AM740" s="273"/>
      <c r="AN740" s="273"/>
      <c r="AO740" s="273"/>
      <c r="AP740" s="125"/>
      <c r="AQ740" s="273"/>
      <c r="AR740" s="285"/>
      <c r="AS740" s="273"/>
      <c r="AT740" s="273"/>
      <c r="AU740" s="273"/>
      <c r="AV740" s="273"/>
      <c r="AW740" s="273"/>
      <c r="AX740" s="125"/>
      <c r="AY740" s="273"/>
      <c r="AZ740" s="285"/>
      <c r="BA740" s="273"/>
      <c r="BB740" s="273"/>
      <c r="BC740" s="273"/>
      <c r="BD740" s="273"/>
      <c r="BE740" s="273"/>
      <c r="BF740" s="125"/>
      <c r="BG740" s="273"/>
      <c r="BH740" s="285"/>
      <c r="BI740" s="273"/>
      <c r="BJ740" s="273"/>
      <c r="BK740" s="273"/>
      <c r="BL740" s="273"/>
      <c r="BM740" s="273"/>
      <c r="BN740" s="125"/>
      <c r="BO740" s="273"/>
      <c r="BP740" s="285"/>
      <c r="BQ740" s="273"/>
      <c r="BR740" s="273"/>
      <c r="BS740" s="273"/>
      <c r="BT740" s="273"/>
      <c r="BU740" s="273"/>
      <c r="BV740" s="125"/>
      <c r="BW740" s="273"/>
      <c r="BX740" s="285"/>
      <c r="BY740" s="273"/>
      <c r="BZ740" s="273"/>
      <c r="CA740" s="273"/>
      <c r="CB740" s="273"/>
      <c r="CC740" s="273"/>
      <c r="CD740" s="125"/>
      <c r="CE740" s="273"/>
      <c r="CF740" s="285"/>
      <c r="CG740" s="273"/>
      <c r="CH740" s="273"/>
      <c r="CI740" s="273"/>
      <c r="CJ740" s="273"/>
      <c r="CK740" s="273"/>
      <c r="CL740" s="125"/>
      <c r="CM740" s="273"/>
      <c r="CN740" s="285"/>
      <c r="CO740" s="273"/>
      <c r="CP740" s="273"/>
      <c r="CQ740" s="273"/>
      <c r="CR740" s="273"/>
      <c r="CS740" s="273"/>
      <c r="CT740" s="125"/>
      <c r="CU740" s="273"/>
      <c r="CV740" s="285"/>
      <c r="CW740" s="273"/>
      <c r="CX740" s="273"/>
      <c r="CY740" s="273"/>
      <c r="CZ740" s="273"/>
      <c r="DA740" s="273"/>
      <c r="DB740" s="125"/>
      <c r="DC740" s="273"/>
      <c r="DD740" s="285"/>
      <c r="DE740" s="273"/>
      <c r="DF740" s="273"/>
      <c r="DG740" s="273"/>
      <c r="DH740" s="273"/>
      <c r="DI740" s="273"/>
      <c r="DJ740" s="125"/>
      <c r="DK740" s="273"/>
      <c r="DL740" s="285"/>
      <c r="DM740" s="273"/>
      <c r="DN740" s="273"/>
      <c r="DO740" s="273"/>
      <c r="DP740" s="273"/>
      <c r="DQ740" s="273"/>
      <c r="DR740" s="125"/>
      <c r="DS740" s="273"/>
      <c r="DT740" s="285"/>
      <c r="DU740" s="273"/>
      <c r="DV740" s="273"/>
      <c r="DW740" s="273"/>
      <c r="DX740" s="273"/>
      <c r="DY740" s="273"/>
      <c r="DZ740" s="125"/>
      <c r="EA740" s="273"/>
      <c r="EB740" s="273"/>
      <c r="EC740" s="273"/>
      <c r="ED740" s="273"/>
      <c r="EE740" s="273"/>
      <c r="EF740" s="273"/>
      <c r="EG740" s="273"/>
      <c r="EH740" s="273"/>
      <c r="EI740" s="273"/>
      <c r="EJ740" s="273"/>
      <c r="EK740" s="273"/>
      <c r="EL740" s="273"/>
      <c r="EM740" s="273"/>
      <c r="EN740" s="273"/>
      <c r="EO740" s="273"/>
      <c r="EP740" s="273"/>
      <c r="EQ740" s="273"/>
      <c r="ER740" s="273"/>
      <c r="ES740" s="273"/>
      <c r="ET740" s="273"/>
      <c r="EU740" s="273"/>
      <c r="EV740" s="273"/>
      <c r="EW740" s="273"/>
      <c r="EX740" s="273"/>
      <c r="EY740" s="273"/>
      <c r="EZ740" s="273"/>
    </row>
    <row r="741" spans="1:156" ht="18.75">
      <c r="D741" s="75"/>
      <c r="Q741"/>
      <c r="R741" s="30"/>
      <c r="T741" s="75"/>
      <c r="Z741" s="264"/>
      <c r="AB741" s="75"/>
      <c r="AH741" s="125"/>
      <c r="AJ741" s="75"/>
      <c r="AP741" s="125"/>
      <c r="AR741" s="75"/>
      <c r="AX741" s="125"/>
      <c r="AZ741" s="75"/>
      <c r="BF741" s="125"/>
      <c r="BH741" s="75"/>
      <c r="BN741" s="125"/>
      <c r="BP741" s="75"/>
      <c r="BV741" s="125"/>
      <c r="BX741" s="75"/>
      <c r="CD741" s="125"/>
      <c r="CF741" s="75"/>
      <c r="CL741" s="125"/>
      <c r="CN741" s="75"/>
      <c r="CT741" s="125"/>
      <c r="CV741" s="75"/>
      <c r="DB741" s="125"/>
      <c r="DD741" s="75"/>
      <c r="DJ741" s="125"/>
      <c r="DL741" s="75"/>
      <c r="DR741" s="125"/>
      <c r="DT741" s="75"/>
      <c r="DZ741" s="125"/>
    </row>
    <row r="742" spans="1:156" ht="18.75">
      <c r="A742" s="273"/>
      <c r="B742" s="273"/>
      <c r="C742" s="273"/>
      <c r="D742" s="285"/>
      <c r="E742" s="273"/>
      <c r="F742" s="273"/>
      <c r="G742" s="273"/>
      <c r="H742" s="273"/>
      <c r="I742" s="273"/>
      <c r="J742" s="273"/>
      <c r="K742" s="273"/>
      <c r="L742" s="273"/>
      <c r="M742" s="273"/>
      <c r="N742" s="273"/>
      <c r="O742" s="273"/>
      <c r="P742" s="273"/>
      <c r="Q742" s="273"/>
      <c r="R742" s="286"/>
      <c r="S742" s="273"/>
      <c r="T742" s="285"/>
      <c r="U742" s="273"/>
      <c r="V742" s="273"/>
      <c r="W742" s="273"/>
      <c r="X742" s="273"/>
      <c r="Y742" s="273"/>
      <c r="Z742" s="264"/>
      <c r="AA742" s="273"/>
      <c r="AB742" s="285"/>
      <c r="AC742" s="273"/>
      <c r="AD742" s="273"/>
      <c r="AE742" s="273"/>
      <c r="AF742" s="273"/>
      <c r="AG742" s="273"/>
      <c r="AH742" s="125"/>
      <c r="AI742" s="273"/>
      <c r="AJ742" s="285"/>
      <c r="AK742" s="273"/>
      <c r="AL742" s="273"/>
      <c r="AM742" s="273"/>
      <c r="AN742" s="273"/>
      <c r="AO742" s="273"/>
      <c r="AP742" s="125"/>
      <c r="AQ742" s="273"/>
      <c r="AR742" s="285"/>
      <c r="AS742" s="273"/>
      <c r="AT742" s="273"/>
      <c r="AU742" s="273"/>
      <c r="AV742" s="273"/>
      <c r="AW742" s="273"/>
      <c r="AX742" s="125"/>
      <c r="AY742" s="273"/>
      <c r="AZ742" s="285"/>
      <c r="BA742" s="273"/>
      <c r="BB742" s="273"/>
      <c r="BC742" s="273"/>
      <c r="BD742" s="273"/>
      <c r="BE742" s="273"/>
      <c r="BF742" s="125"/>
      <c r="BG742" s="273"/>
      <c r="BH742" s="285"/>
      <c r="BI742" s="273"/>
      <c r="BJ742" s="273"/>
      <c r="BK742" s="273"/>
      <c r="BL742" s="273"/>
      <c r="BM742" s="273"/>
      <c r="BN742" s="125"/>
      <c r="BO742" s="273"/>
      <c r="BP742" s="285"/>
      <c r="BQ742" s="273"/>
      <c r="BR742" s="273"/>
      <c r="BS742" s="273"/>
      <c r="BT742" s="273"/>
      <c r="BU742" s="273"/>
      <c r="BV742" s="125"/>
      <c r="BW742" s="273"/>
      <c r="BX742" s="285"/>
      <c r="BY742" s="273"/>
      <c r="BZ742" s="273"/>
      <c r="CA742" s="273"/>
      <c r="CB742" s="273"/>
      <c r="CC742" s="273"/>
      <c r="CD742" s="125"/>
      <c r="CE742" s="273"/>
      <c r="CF742" s="285"/>
      <c r="CG742" s="273"/>
      <c r="CH742" s="273"/>
      <c r="CI742" s="273"/>
      <c r="CJ742" s="273"/>
      <c r="CK742" s="273"/>
      <c r="CL742" s="125"/>
      <c r="CM742" s="273"/>
      <c r="CN742" s="285"/>
      <c r="CO742" s="273"/>
      <c r="CP742" s="273"/>
      <c r="CQ742" s="273"/>
      <c r="CR742" s="273"/>
      <c r="CS742" s="273"/>
      <c r="CT742" s="125"/>
      <c r="CU742" s="273"/>
      <c r="CV742" s="285"/>
      <c r="CW742" s="273"/>
      <c r="CX742" s="273"/>
      <c r="CY742" s="273"/>
      <c r="CZ742" s="273"/>
      <c r="DA742" s="273"/>
      <c r="DB742" s="125"/>
      <c r="DC742" s="273"/>
      <c r="DD742" s="285"/>
      <c r="DE742" s="273"/>
      <c r="DF742" s="273"/>
      <c r="DG742" s="273"/>
      <c r="DH742" s="273"/>
      <c r="DI742" s="273"/>
      <c r="DJ742" s="125"/>
      <c r="DK742" s="273"/>
      <c r="DL742" s="285"/>
      <c r="DM742" s="273"/>
      <c r="DN742" s="273"/>
      <c r="DO742" s="273"/>
      <c r="DP742" s="273"/>
      <c r="DQ742" s="273"/>
      <c r="DR742" s="125"/>
      <c r="DS742" s="273"/>
      <c r="DT742" s="285"/>
      <c r="DU742" s="273"/>
      <c r="DV742" s="273"/>
      <c r="DW742" s="273"/>
      <c r="DX742" s="273"/>
      <c r="DY742" s="273"/>
      <c r="DZ742" s="125"/>
      <c r="EA742" s="273"/>
      <c r="EB742" s="273"/>
      <c r="EC742" s="273"/>
      <c r="ED742" s="273"/>
      <c r="EE742" s="273"/>
      <c r="EF742" s="273"/>
      <c r="EG742" s="273"/>
      <c r="EH742" s="273"/>
      <c r="EI742" s="273"/>
      <c r="EJ742" s="273"/>
      <c r="EK742" s="273"/>
      <c r="EL742" s="273"/>
      <c r="EM742" s="273"/>
      <c r="EN742" s="273"/>
      <c r="EO742" s="273"/>
      <c r="EP742" s="273"/>
      <c r="EQ742" s="273"/>
      <c r="ER742" s="273"/>
      <c r="ES742" s="273"/>
      <c r="ET742" s="273"/>
      <c r="EU742" s="273"/>
      <c r="EV742" s="273"/>
      <c r="EW742" s="273"/>
      <c r="EX742" s="273"/>
      <c r="EY742" s="273"/>
      <c r="EZ742" s="273"/>
    </row>
    <row r="743" spans="1:156" ht="18.75">
      <c r="D743" s="75"/>
      <c r="Q743"/>
      <c r="R743" s="30"/>
      <c r="T743" s="75"/>
      <c r="Z743" s="264"/>
      <c r="AB743" s="75"/>
      <c r="AH743" s="125"/>
      <c r="AJ743" s="75"/>
      <c r="AP743" s="125"/>
      <c r="AR743" s="75"/>
      <c r="AX743" s="125"/>
      <c r="AZ743" s="75"/>
      <c r="BF743" s="125"/>
      <c r="BH743" s="75"/>
      <c r="BN743" s="125"/>
      <c r="BP743" s="75"/>
      <c r="BV743" s="125"/>
      <c r="BX743" s="75"/>
      <c r="CD743" s="125"/>
      <c r="CF743" s="75"/>
      <c r="CL743" s="125"/>
      <c r="CN743" s="75"/>
      <c r="CT743" s="125"/>
      <c r="CV743" s="75"/>
      <c r="DB743" s="125"/>
      <c r="DD743" s="75"/>
      <c r="DJ743" s="125"/>
      <c r="DL743" s="75"/>
      <c r="DR743" s="125"/>
      <c r="DT743" s="75"/>
      <c r="DZ743" s="125"/>
    </row>
    <row r="744" spans="1:156" ht="18.75">
      <c r="A744" s="273"/>
      <c r="B744" s="273"/>
      <c r="C744" s="273"/>
      <c r="D744" s="285"/>
      <c r="E744" s="273"/>
      <c r="F744" s="273"/>
      <c r="G744" s="273"/>
      <c r="H744" s="273"/>
      <c r="I744" s="273"/>
      <c r="J744" s="273"/>
      <c r="K744" s="273"/>
      <c r="L744" s="273"/>
      <c r="M744" s="273"/>
      <c r="N744" s="273"/>
      <c r="O744" s="273"/>
      <c r="P744" s="273"/>
      <c r="Q744" s="273"/>
      <c r="R744" s="286"/>
      <c r="S744" s="273"/>
      <c r="T744" s="285"/>
      <c r="U744" s="273"/>
      <c r="V744" s="273"/>
      <c r="W744" s="273"/>
      <c r="X744" s="273"/>
      <c r="Y744" s="273"/>
      <c r="Z744" s="264"/>
      <c r="AA744" s="273"/>
      <c r="AB744" s="285"/>
      <c r="AC744" s="273"/>
      <c r="AD744" s="273"/>
      <c r="AE744" s="273"/>
      <c r="AF744" s="273"/>
      <c r="AG744" s="273"/>
      <c r="AH744" s="125"/>
      <c r="AI744" s="273"/>
      <c r="AJ744" s="285"/>
      <c r="AK744" s="273"/>
      <c r="AL744" s="273"/>
      <c r="AM744" s="273"/>
      <c r="AN744" s="273"/>
      <c r="AO744" s="273"/>
      <c r="AP744" s="125"/>
      <c r="AQ744" s="273"/>
      <c r="AR744" s="285"/>
      <c r="AS744" s="273"/>
      <c r="AT744" s="273"/>
      <c r="AU744" s="273"/>
      <c r="AV744" s="273"/>
      <c r="AW744" s="273"/>
      <c r="AX744" s="125"/>
      <c r="AY744" s="273"/>
      <c r="AZ744" s="285"/>
      <c r="BA744" s="273"/>
      <c r="BB744" s="273"/>
      <c r="BC744" s="273"/>
      <c r="BD744" s="273"/>
      <c r="BE744" s="273"/>
      <c r="BF744" s="125"/>
      <c r="BG744" s="273"/>
      <c r="BH744" s="285"/>
      <c r="BI744" s="273"/>
      <c r="BJ744" s="273"/>
      <c r="BK744" s="273"/>
      <c r="BL744" s="273"/>
      <c r="BM744" s="273"/>
      <c r="BN744" s="125"/>
      <c r="BO744" s="273"/>
      <c r="BP744" s="285"/>
      <c r="BQ744" s="273"/>
      <c r="BR744" s="273"/>
      <c r="BS744" s="273"/>
      <c r="BT744" s="273"/>
      <c r="BU744" s="273"/>
      <c r="BV744" s="125"/>
      <c r="BW744" s="273"/>
      <c r="BX744" s="285"/>
      <c r="BY744" s="273"/>
      <c r="BZ744" s="273"/>
      <c r="CA744" s="273"/>
      <c r="CB744" s="273"/>
      <c r="CC744" s="273"/>
      <c r="CD744" s="125"/>
      <c r="CE744" s="273"/>
      <c r="CF744" s="285"/>
      <c r="CG744" s="273"/>
      <c r="CH744" s="273"/>
      <c r="CI744" s="273"/>
      <c r="CJ744" s="273"/>
      <c r="CK744" s="273"/>
      <c r="CL744" s="125"/>
      <c r="CM744" s="273"/>
      <c r="CN744" s="285"/>
      <c r="CO744" s="273"/>
      <c r="CP744" s="273"/>
      <c r="CQ744" s="273"/>
      <c r="CR744" s="273"/>
      <c r="CS744" s="273"/>
      <c r="CT744" s="125"/>
      <c r="CU744" s="273"/>
      <c r="CV744" s="285"/>
      <c r="CW744" s="273"/>
      <c r="CX744" s="273"/>
      <c r="CY744" s="273"/>
      <c r="CZ744" s="273"/>
      <c r="DA744" s="273"/>
      <c r="DB744" s="125"/>
      <c r="DC744" s="273"/>
      <c r="DD744" s="285"/>
      <c r="DE744" s="273"/>
      <c r="DF744" s="273"/>
      <c r="DG744" s="273"/>
      <c r="DH744" s="273"/>
      <c r="DI744" s="273"/>
      <c r="DJ744" s="125"/>
      <c r="DK744" s="273"/>
      <c r="DL744" s="285"/>
      <c r="DM744" s="273"/>
      <c r="DN744" s="273"/>
      <c r="DO744" s="273"/>
      <c r="DP744" s="273"/>
      <c r="DQ744" s="273"/>
      <c r="DR744" s="125"/>
      <c r="DS744" s="273"/>
      <c r="DT744" s="285"/>
      <c r="DU744" s="273"/>
      <c r="DV744" s="273"/>
      <c r="DW744" s="273"/>
      <c r="DX744" s="273"/>
      <c r="DY744" s="273"/>
      <c r="DZ744" s="125"/>
      <c r="EA744" s="273"/>
      <c r="EB744" s="273"/>
      <c r="EC744" s="273"/>
      <c r="ED744" s="273"/>
      <c r="EE744" s="273"/>
      <c r="EF744" s="273"/>
      <c r="EG744" s="273"/>
      <c r="EH744" s="273"/>
      <c r="EI744" s="273"/>
      <c r="EJ744" s="273"/>
      <c r="EK744" s="273"/>
      <c r="EL744" s="273"/>
      <c r="EM744" s="273"/>
      <c r="EN744" s="273"/>
      <c r="EO744" s="273"/>
      <c r="EP744" s="273"/>
      <c r="EQ744" s="273"/>
      <c r="ER744" s="273"/>
      <c r="ES744" s="273"/>
      <c r="ET744" s="273"/>
      <c r="EU744" s="273"/>
      <c r="EV744" s="273"/>
      <c r="EW744" s="273"/>
      <c r="EX744" s="273"/>
      <c r="EY744" s="273"/>
      <c r="EZ744" s="273"/>
    </row>
    <row r="745" spans="1:156" ht="18.75">
      <c r="D745" s="75"/>
      <c r="Q745"/>
      <c r="R745" s="30"/>
      <c r="T745" s="75"/>
      <c r="Z745" s="264"/>
      <c r="AB745" s="75"/>
      <c r="AH745" s="125"/>
      <c r="AJ745" s="75"/>
      <c r="AP745" s="125"/>
      <c r="AR745" s="75"/>
      <c r="AX745" s="125"/>
      <c r="AZ745" s="75"/>
      <c r="BF745" s="125"/>
      <c r="BH745" s="75"/>
      <c r="BN745" s="125"/>
      <c r="BP745" s="75"/>
      <c r="BV745" s="125"/>
      <c r="BX745" s="75"/>
      <c r="CD745" s="125"/>
      <c r="CF745" s="75"/>
      <c r="CL745" s="125"/>
      <c r="CN745" s="75"/>
      <c r="CT745" s="125"/>
      <c r="CV745" s="75"/>
      <c r="DB745" s="125"/>
      <c r="DD745" s="75"/>
      <c r="DJ745" s="125"/>
      <c r="DL745" s="75"/>
      <c r="DR745" s="125"/>
      <c r="DT745" s="75"/>
      <c r="DZ745" s="125"/>
    </row>
    <row r="746" spans="1:156" ht="18.75">
      <c r="A746" s="273"/>
      <c r="B746" s="273"/>
      <c r="C746" s="273"/>
      <c r="D746" s="285"/>
      <c r="E746" s="273"/>
      <c r="F746" s="273"/>
      <c r="G746" s="273"/>
      <c r="H746" s="273"/>
      <c r="I746" s="273"/>
      <c r="J746" s="273"/>
      <c r="K746" s="273"/>
      <c r="L746" s="273"/>
      <c r="M746" s="273"/>
      <c r="N746" s="273"/>
      <c r="O746" s="273"/>
      <c r="P746" s="273"/>
      <c r="Q746" s="273"/>
      <c r="R746" s="286"/>
      <c r="S746" s="273"/>
      <c r="T746" s="285"/>
      <c r="U746" s="273"/>
      <c r="V746" s="273"/>
      <c r="W746" s="273"/>
      <c r="X746" s="273"/>
      <c r="Y746" s="273"/>
      <c r="Z746" s="264"/>
      <c r="AA746" s="273"/>
      <c r="AB746" s="285"/>
      <c r="AC746" s="273"/>
      <c r="AD746" s="273"/>
      <c r="AE746" s="273"/>
      <c r="AF746" s="273"/>
      <c r="AG746" s="273"/>
      <c r="AH746" s="125"/>
      <c r="AI746" s="273"/>
      <c r="AJ746" s="285"/>
      <c r="AK746" s="273"/>
      <c r="AL746" s="273"/>
      <c r="AM746" s="273"/>
      <c r="AN746" s="273"/>
      <c r="AO746" s="273"/>
      <c r="AP746" s="125"/>
      <c r="AQ746" s="273"/>
      <c r="AR746" s="285"/>
      <c r="AS746" s="273"/>
      <c r="AT746" s="273"/>
      <c r="AU746" s="273"/>
      <c r="AV746" s="273"/>
      <c r="AW746" s="273"/>
      <c r="AX746" s="125"/>
      <c r="AY746" s="273"/>
      <c r="AZ746" s="285"/>
      <c r="BA746" s="273"/>
      <c r="BB746" s="273"/>
      <c r="BC746" s="273"/>
      <c r="BD746" s="273"/>
      <c r="BE746" s="273"/>
      <c r="BF746" s="125"/>
      <c r="BG746" s="273"/>
      <c r="BH746" s="285"/>
      <c r="BI746" s="273"/>
      <c r="BJ746" s="273"/>
      <c r="BK746" s="273"/>
      <c r="BL746" s="273"/>
      <c r="BM746" s="273"/>
      <c r="BN746" s="125"/>
      <c r="BO746" s="273"/>
      <c r="BP746" s="285"/>
      <c r="BQ746" s="273"/>
      <c r="BR746" s="273"/>
      <c r="BS746" s="273"/>
      <c r="BT746" s="273"/>
      <c r="BU746" s="273"/>
      <c r="BV746" s="125"/>
      <c r="BW746" s="273"/>
      <c r="BX746" s="285"/>
      <c r="BY746" s="273"/>
      <c r="BZ746" s="273"/>
      <c r="CA746" s="273"/>
      <c r="CB746" s="273"/>
      <c r="CC746" s="273"/>
      <c r="CD746" s="125"/>
      <c r="CE746" s="273"/>
      <c r="CF746" s="285"/>
      <c r="CG746" s="273"/>
      <c r="CH746" s="273"/>
      <c r="CI746" s="273"/>
      <c r="CJ746" s="273"/>
      <c r="CK746" s="273"/>
      <c r="CL746" s="125"/>
      <c r="CM746" s="273"/>
      <c r="CN746" s="285"/>
      <c r="CO746" s="273"/>
      <c r="CP746" s="273"/>
      <c r="CQ746" s="273"/>
      <c r="CR746" s="273"/>
      <c r="CS746" s="273"/>
      <c r="CT746" s="125"/>
      <c r="CU746" s="273"/>
      <c r="CV746" s="285"/>
      <c r="CW746" s="273"/>
      <c r="CX746" s="273"/>
      <c r="CY746" s="273"/>
      <c r="CZ746" s="273"/>
      <c r="DA746" s="273"/>
      <c r="DB746" s="125"/>
      <c r="DC746" s="273"/>
      <c r="DD746" s="285"/>
      <c r="DE746" s="273"/>
      <c r="DF746" s="273"/>
      <c r="DG746" s="273"/>
      <c r="DH746" s="273"/>
      <c r="DI746" s="273"/>
      <c r="DJ746" s="125"/>
      <c r="DK746" s="273"/>
      <c r="DL746" s="285"/>
      <c r="DM746" s="273"/>
      <c r="DN746" s="273"/>
      <c r="DO746" s="273"/>
      <c r="DP746" s="273"/>
      <c r="DQ746" s="273"/>
      <c r="DR746" s="125"/>
      <c r="DS746" s="273"/>
      <c r="DT746" s="285"/>
      <c r="DU746" s="273"/>
      <c r="DV746" s="273"/>
      <c r="DW746" s="273"/>
      <c r="DX746" s="273"/>
      <c r="DY746" s="273"/>
      <c r="DZ746" s="125"/>
      <c r="EA746" s="273"/>
      <c r="EB746" s="273"/>
      <c r="EC746" s="273"/>
      <c r="ED746" s="273"/>
      <c r="EE746" s="273"/>
      <c r="EF746" s="273"/>
      <c r="EG746" s="273"/>
      <c r="EH746" s="273"/>
      <c r="EI746" s="273"/>
      <c r="EJ746" s="273"/>
      <c r="EK746" s="273"/>
      <c r="EL746" s="273"/>
      <c r="EM746" s="273"/>
      <c r="EN746" s="273"/>
      <c r="EO746" s="273"/>
      <c r="EP746" s="273"/>
      <c r="EQ746" s="273"/>
      <c r="ER746" s="273"/>
      <c r="ES746" s="273"/>
      <c r="ET746" s="273"/>
      <c r="EU746" s="273"/>
      <c r="EV746" s="273"/>
      <c r="EW746" s="273"/>
      <c r="EX746" s="273"/>
      <c r="EY746" s="273"/>
      <c r="EZ746" s="273"/>
    </row>
    <row r="747" spans="1:156" ht="18.75">
      <c r="D747" s="75"/>
      <c r="Q747"/>
      <c r="R747" s="30"/>
      <c r="T747" s="75"/>
      <c r="Z747" s="264"/>
      <c r="AB747" s="75"/>
      <c r="AH747" s="125"/>
      <c r="AJ747" s="75"/>
      <c r="AP747" s="125"/>
      <c r="AR747" s="75"/>
      <c r="AX747" s="125"/>
      <c r="AZ747" s="75"/>
      <c r="BF747" s="125"/>
      <c r="BH747" s="75"/>
      <c r="BN747" s="125"/>
      <c r="BP747" s="75"/>
      <c r="BV747" s="125"/>
      <c r="BX747" s="75"/>
      <c r="CD747" s="125"/>
      <c r="CF747" s="75"/>
      <c r="CL747" s="125"/>
      <c r="CN747" s="75"/>
      <c r="CT747" s="125"/>
      <c r="CV747" s="75"/>
      <c r="DB747" s="125"/>
      <c r="DD747" s="75"/>
      <c r="DJ747" s="125"/>
      <c r="DL747" s="75"/>
      <c r="DR747" s="125"/>
      <c r="DT747" s="75"/>
      <c r="DZ747" s="125"/>
    </row>
    <row r="748" spans="1:156" ht="18.75">
      <c r="A748" s="273"/>
      <c r="B748" s="273"/>
      <c r="C748" s="273"/>
      <c r="D748" s="285"/>
      <c r="E748" s="273"/>
      <c r="F748" s="273"/>
      <c r="G748" s="273"/>
      <c r="H748" s="273"/>
      <c r="I748" s="273"/>
      <c r="J748" s="273"/>
      <c r="K748" s="273"/>
      <c r="L748" s="273"/>
      <c r="M748" s="273"/>
      <c r="N748" s="273"/>
      <c r="O748" s="273"/>
      <c r="P748" s="273"/>
      <c r="Q748" s="273"/>
      <c r="R748" s="286"/>
      <c r="S748" s="273"/>
      <c r="T748" s="285"/>
      <c r="U748" s="273"/>
      <c r="V748" s="273"/>
      <c r="W748" s="273"/>
      <c r="X748" s="273"/>
      <c r="Y748" s="273"/>
      <c r="Z748" s="264"/>
      <c r="AA748" s="273"/>
      <c r="AB748" s="285"/>
      <c r="AC748" s="273"/>
      <c r="AD748" s="273"/>
      <c r="AE748" s="273"/>
      <c r="AF748" s="273"/>
      <c r="AG748" s="273"/>
      <c r="AH748" s="125"/>
      <c r="AI748" s="273"/>
      <c r="AJ748" s="285"/>
      <c r="AK748" s="273"/>
      <c r="AL748" s="273"/>
      <c r="AM748" s="273"/>
      <c r="AN748" s="273"/>
      <c r="AO748" s="273"/>
      <c r="AP748" s="125"/>
      <c r="AQ748" s="273"/>
      <c r="AR748" s="285"/>
      <c r="AS748" s="273"/>
      <c r="AT748" s="273"/>
      <c r="AU748" s="273"/>
      <c r="AV748" s="273"/>
      <c r="AW748" s="273"/>
      <c r="AX748" s="125"/>
      <c r="AY748" s="273"/>
      <c r="AZ748" s="285"/>
      <c r="BA748" s="273"/>
      <c r="BB748" s="273"/>
      <c r="BC748" s="273"/>
      <c r="BD748" s="273"/>
      <c r="BE748" s="273"/>
      <c r="BF748" s="125"/>
      <c r="BG748" s="273"/>
      <c r="BH748" s="285"/>
      <c r="BI748" s="273"/>
      <c r="BJ748" s="273"/>
      <c r="BK748" s="273"/>
      <c r="BL748" s="273"/>
      <c r="BM748" s="273"/>
      <c r="BN748" s="125"/>
      <c r="BO748" s="273"/>
      <c r="BP748" s="285"/>
      <c r="BQ748" s="273"/>
      <c r="BR748" s="273"/>
      <c r="BS748" s="273"/>
      <c r="BT748" s="273"/>
      <c r="BU748" s="273"/>
      <c r="BV748" s="125"/>
      <c r="BW748" s="273"/>
      <c r="BX748" s="285"/>
      <c r="BY748" s="273"/>
      <c r="BZ748" s="273"/>
      <c r="CA748" s="273"/>
      <c r="CB748" s="273"/>
      <c r="CC748" s="273"/>
      <c r="CD748" s="125"/>
      <c r="CE748" s="273"/>
      <c r="CF748" s="285"/>
      <c r="CG748" s="273"/>
      <c r="CH748" s="273"/>
      <c r="CI748" s="273"/>
      <c r="CJ748" s="273"/>
      <c r="CK748" s="273"/>
      <c r="CL748" s="125"/>
      <c r="CM748" s="273"/>
      <c r="CN748" s="285"/>
      <c r="CO748" s="273"/>
      <c r="CP748" s="273"/>
      <c r="CQ748" s="273"/>
      <c r="CR748" s="273"/>
      <c r="CS748" s="273"/>
      <c r="CT748" s="125"/>
      <c r="CU748" s="273"/>
      <c r="CV748" s="285"/>
      <c r="CW748" s="273"/>
      <c r="CX748" s="273"/>
      <c r="CY748" s="273"/>
      <c r="CZ748" s="273"/>
      <c r="DA748" s="273"/>
      <c r="DB748" s="125"/>
      <c r="DC748" s="273"/>
      <c r="DD748" s="285"/>
      <c r="DE748" s="273"/>
      <c r="DF748" s="273"/>
      <c r="DG748" s="273"/>
      <c r="DH748" s="273"/>
      <c r="DI748" s="273"/>
      <c r="DJ748" s="125"/>
      <c r="DK748" s="273"/>
      <c r="DL748" s="285"/>
      <c r="DM748" s="273"/>
      <c r="DN748" s="273"/>
      <c r="DO748" s="273"/>
      <c r="DP748" s="273"/>
      <c r="DQ748" s="273"/>
      <c r="DR748" s="125"/>
      <c r="DS748" s="273"/>
      <c r="DT748" s="285"/>
      <c r="DU748" s="273"/>
      <c r="DV748" s="273"/>
      <c r="DW748" s="273"/>
      <c r="DX748" s="273"/>
      <c r="DY748" s="273"/>
      <c r="DZ748" s="125"/>
      <c r="EA748" s="273"/>
      <c r="EB748" s="273"/>
      <c r="EC748" s="273"/>
      <c r="ED748" s="273"/>
      <c r="EE748" s="273"/>
      <c r="EF748" s="273"/>
      <c r="EG748" s="273"/>
      <c r="EH748" s="273"/>
      <c r="EI748" s="273"/>
      <c r="EJ748" s="273"/>
      <c r="EK748" s="273"/>
      <c r="EL748" s="273"/>
      <c r="EM748" s="273"/>
      <c r="EN748" s="273"/>
      <c r="EO748" s="273"/>
      <c r="EP748" s="273"/>
      <c r="EQ748" s="273"/>
      <c r="ER748" s="273"/>
      <c r="ES748" s="273"/>
      <c r="ET748" s="273"/>
      <c r="EU748" s="273"/>
      <c r="EV748" s="273"/>
      <c r="EW748" s="273"/>
      <c r="EX748" s="273"/>
      <c r="EY748" s="273"/>
      <c r="EZ748" s="273"/>
    </row>
    <row r="749" spans="1:156" ht="18.75">
      <c r="D749" s="75"/>
      <c r="Q749"/>
      <c r="R749" s="30"/>
      <c r="T749" s="75"/>
      <c r="Z749" s="264"/>
      <c r="AB749" s="75"/>
      <c r="AH749" s="125"/>
      <c r="AJ749" s="75"/>
      <c r="AP749" s="125"/>
      <c r="AR749" s="75"/>
      <c r="AX749" s="125"/>
      <c r="AZ749" s="75"/>
      <c r="BF749" s="125"/>
      <c r="BH749" s="75"/>
      <c r="BN749" s="125"/>
      <c r="BP749" s="75"/>
      <c r="BV749" s="125"/>
      <c r="BX749" s="75"/>
      <c r="CD749" s="125"/>
      <c r="CF749" s="75"/>
      <c r="CL749" s="125"/>
      <c r="CN749" s="75"/>
      <c r="CT749" s="125"/>
      <c r="CV749" s="75"/>
      <c r="DB749" s="125"/>
      <c r="DD749" s="75"/>
      <c r="DJ749" s="125"/>
      <c r="DL749" s="75"/>
      <c r="DR749" s="125"/>
      <c r="DT749" s="75"/>
      <c r="DZ749" s="125"/>
    </row>
    <row r="750" spans="1:156" ht="18.75">
      <c r="A750" s="273"/>
      <c r="B750" s="273"/>
      <c r="C750" s="273"/>
      <c r="D750" s="285"/>
      <c r="E750" s="273"/>
      <c r="F750" s="273"/>
      <c r="G750" s="273"/>
      <c r="H750" s="273"/>
      <c r="I750" s="273"/>
      <c r="J750" s="273"/>
      <c r="K750" s="273"/>
      <c r="L750" s="273"/>
      <c r="M750" s="273"/>
      <c r="N750" s="273"/>
      <c r="O750" s="273"/>
      <c r="P750" s="273"/>
      <c r="Q750" s="273"/>
      <c r="R750" s="286"/>
      <c r="S750" s="273"/>
      <c r="T750" s="285"/>
      <c r="U750" s="273"/>
      <c r="V750" s="273"/>
      <c r="W750" s="273"/>
      <c r="X750" s="273"/>
      <c r="Y750" s="273"/>
      <c r="Z750" s="264"/>
      <c r="AA750" s="273"/>
      <c r="AB750" s="285"/>
      <c r="AC750" s="273"/>
      <c r="AD750" s="273"/>
      <c r="AE750" s="273"/>
      <c r="AF750" s="273"/>
      <c r="AG750" s="273"/>
      <c r="AH750" s="125"/>
      <c r="AI750" s="273"/>
      <c r="AJ750" s="285"/>
      <c r="AK750" s="273"/>
      <c r="AL750" s="273"/>
      <c r="AM750" s="273"/>
      <c r="AN750" s="273"/>
      <c r="AO750" s="273"/>
      <c r="AP750" s="125"/>
      <c r="AQ750" s="273"/>
      <c r="AR750" s="285"/>
      <c r="AS750" s="273"/>
      <c r="AT750" s="273"/>
      <c r="AU750" s="273"/>
      <c r="AV750" s="273"/>
      <c r="AW750" s="273"/>
      <c r="AX750" s="125"/>
      <c r="AY750" s="273"/>
      <c r="AZ750" s="285"/>
      <c r="BA750" s="273"/>
      <c r="BB750" s="273"/>
      <c r="BC750" s="273"/>
      <c r="BD750" s="273"/>
      <c r="BE750" s="273"/>
      <c r="BF750" s="125"/>
      <c r="BG750" s="273"/>
      <c r="BH750" s="285"/>
      <c r="BI750" s="273"/>
      <c r="BJ750" s="273"/>
      <c r="BK750" s="273"/>
      <c r="BL750" s="273"/>
      <c r="BM750" s="273"/>
      <c r="BN750" s="125"/>
      <c r="BO750" s="273"/>
      <c r="BP750" s="285"/>
      <c r="BQ750" s="273"/>
      <c r="BR750" s="273"/>
      <c r="BS750" s="273"/>
      <c r="BT750" s="273"/>
      <c r="BU750" s="273"/>
      <c r="BV750" s="125"/>
      <c r="BW750" s="273"/>
      <c r="BX750" s="285"/>
      <c r="BY750" s="273"/>
      <c r="BZ750" s="273"/>
      <c r="CA750" s="273"/>
      <c r="CB750" s="273"/>
      <c r="CC750" s="273"/>
      <c r="CD750" s="125"/>
      <c r="CE750" s="273"/>
      <c r="CF750" s="285"/>
      <c r="CG750" s="273"/>
      <c r="CH750" s="273"/>
      <c r="CI750" s="273"/>
      <c r="CJ750" s="273"/>
      <c r="CK750" s="273"/>
      <c r="CL750" s="125"/>
      <c r="CM750" s="273"/>
      <c r="CN750" s="285"/>
      <c r="CO750" s="273"/>
      <c r="CP750" s="273"/>
      <c r="CQ750" s="273"/>
      <c r="CR750" s="273"/>
      <c r="CS750" s="273"/>
      <c r="CT750" s="125"/>
      <c r="CU750" s="273"/>
      <c r="CV750" s="285"/>
      <c r="CW750" s="273"/>
      <c r="CX750" s="273"/>
      <c r="CY750" s="273"/>
      <c r="CZ750" s="273"/>
      <c r="DA750" s="273"/>
      <c r="DB750" s="125"/>
      <c r="DC750" s="273"/>
      <c r="DD750" s="285"/>
      <c r="DE750" s="273"/>
      <c r="DF750" s="273"/>
      <c r="DG750" s="273"/>
      <c r="DH750" s="273"/>
      <c r="DI750" s="273"/>
      <c r="DJ750" s="125"/>
      <c r="DK750" s="273"/>
      <c r="DL750" s="285"/>
      <c r="DM750" s="273"/>
      <c r="DN750" s="273"/>
      <c r="DO750" s="273"/>
      <c r="DP750" s="273"/>
      <c r="DQ750" s="273"/>
      <c r="DR750" s="125"/>
      <c r="DS750" s="273"/>
      <c r="DT750" s="285"/>
      <c r="DU750" s="273"/>
      <c r="DV750" s="273"/>
      <c r="DW750" s="273"/>
      <c r="DX750" s="273"/>
      <c r="DY750" s="273"/>
      <c r="DZ750" s="125"/>
      <c r="EA750" s="273"/>
      <c r="EB750" s="273"/>
      <c r="EC750" s="273"/>
      <c r="ED750" s="273"/>
      <c r="EE750" s="273"/>
      <c r="EF750" s="273"/>
      <c r="EG750" s="273"/>
      <c r="EH750" s="273"/>
      <c r="EI750" s="273"/>
      <c r="EJ750" s="273"/>
      <c r="EK750" s="273"/>
      <c r="EL750" s="273"/>
      <c r="EM750" s="273"/>
      <c r="EN750" s="273"/>
      <c r="EO750" s="273"/>
      <c r="EP750" s="273"/>
      <c r="EQ750" s="273"/>
      <c r="ER750" s="273"/>
      <c r="ES750" s="273"/>
      <c r="ET750" s="273"/>
      <c r="EU750" s="273"/>
      <c r="EV750" s="273"/>
      <c r="EW750" s="273"/>
      <c r="EX750" s="273"/>
      <c r="EY750" s="273"/>
      <c r="EZ750" s="273"/>
    </row>
    <row r="751" spans="1:156" ht="18.75">
      <c r="D751" s="75"/>
      <c r="Q751"/>
      <c r="R751" s="30"/>
      <c r="T751" s="75"/>
      <c r="Z751" s="264"/>
      <c r="AB751" s="75"/>
      <c r="AH751" s="125"/>
      <c r="AJ751" s="75"/>
      <c r="AP751" s="125"/>
      <c r="AR751" s="75"/>
      <c r="AX751" s="125"/>
      <c r="AZ751" s="75"/>
      <c r="BF751" s="125"/>
      <c r="BH751" s="75"/>
      <c r="BN751" s="125"/>
      <c r="BP751" s="75"/>
      <c r="BV751" s="125"/>
      <c r="BX751" s="75"/>
      <c r="CD751" s="125"/>
      <c r="CF751" s="75"/>
      <c r="CL751" s="125"/>
      <c r="CN751" s="75"/>
      <c r="CT751" s="125"/>
      <c r="CV751" s="75"/>
      <c r="DB751" s="125"/>
      <c r="DD751" s="75"/>
      <c r="DJ751" s="125"/>
      <c r="DL751" s="75"/>
      <c r="DR751" s="125"/>
      <c r="DT751" s="75"/>
      <c r="DZ751" s="125"/>
    </row>
    <row r="752" spans="1:156" ht="18.75">
      <c r="A752" s="273"/>
      <c r="B752" s="273"/>
      <c r="C752" s="273"/>
      <c r="D752" s="285"/>
      <c r="E752" s="273"/>
      <c r="F752" s="273"/>
      <c r="G752" s="273"/>
      <c r="H752" s="273"/>
      <c r="I752" s="273"/>
      <c r="J752" s="273"/>
      <c r="K752" s="273"/>
      <c r="L752" s="273"/>
      <c r="M752" s="273"/>
      <c r="N752" s="273"/>
      <c r="O752" s="273"/>
      <c r="P752" s="273"/>
      <c r="Q752" s="273"/>
      <c r="R752" s="286"/>
      <c r="S752" s="273"/>
      <c r="T752" s="285"/>
      <c r="U752" s="273"/>
      <c r="V752" s="273"/>
      <c r="W752" s="273"/>
      <c r="X752" s="273"/>
      <c r="Y752" s="273"/>
      <c r="Z752" s="264"/>
      <c r="AA752" s="273"/>
      <c r="AB752" s="285"/>
      <c r="AC752" s="273"/>
      <c r="AD752" s="273"/>
      <c r="AE752" s="273"/>
      <c r="AF752" s="273"/>
      <c r="AG752" s="273"/>
      <c r="AH752" s="125"/>
      <c r="AI752" s="273"/>
      <c r="AJ752" s="285"/>
      <c r="AK752" s="273"/>
      <c r="AL752" s="273"/>
      <c r="AM752" s="273"/>
      <c r="AN752" s="273"/>
      <c r="AO752" s="273"/>
      <c r="AP752" s="125"/>
      <c r="AQ752" s="273"/>
      <c r="AR752" s="285"/>
      <c r="AS752" s="273"/>
      <c r="AT752" s="273"/>
      <c r="AU752" s="273"/>
      <c r="AV752" s="273"/>
      <c r="AW752" s="273"/>
      <c r="AX752" s="125"/>
      <c r="AY752" s="273"/>
      <c r="AZ752" s="285"/>
      <c r="BA752" s="273"/>
      <c r="BB752" s="273"/>
      <c r="BC752" s="273"/>
      <c r="BD752" s="273"/>
      <c r="BE752" s="273"/>
      <c r="BF752" s="125"/>
      <c r="BG752" s="273"/>
      <c r="BH752" s="285"/>
      <c r="BI752" s="273"/>
      <c r="BJ752" s="273"/>
      <c r="BK752" s="273"/>
      <c r="BL752" s="273"/>
      <c r="BM752" s="273"/>
      <c r="BN752" s="125"/>
      <c r="BO752" s="273"/>
      <c r="BP752" s="285"/>
      <c r="BQ752" s="273"/>
      <c r="BR752" s="273"/>
      <c r="BS752" s="273"/>
      <c r="BT752" s="273"/>
      <c r="BU752" s="273"/>
      <c r="BV752" s="125"/>
      <c r="BW752" s="273"/>
      <c r="BX752" s="285"/>
      <c r="BY752" s="273"/>
      <c r="BZ752" s="273"/>
      <c r="CA752" s="273"/>
      <c r="CB752" s="273"/>
      <c r="CC752" s="273"/>
      <c r="CD752" s="125"/>
      <c r="CE752" s="273"/>
      <c r="CF752" s="285"/>
      <c r="CG752" s="273"/>
      <c r="CH752" s="273"/>
      <c r="CI752" s="273"/>
      <c r="CJ752" s="273"/>
      <c r="CK752" s="273"/>
      <c r="CL752" s="125"/>
      <c r="CM752" s="273"/>
      <c r="CN752" s="285"/>
      <c r="CO752" s="273"/>
      <c r="CP752" s="273"/>
      <c r="CQ752" s="273"/>
      <c r="CR752" s="273"/>
      <c r="CS752" s="273"/>
      <c r="CT752" s="125"/>
      <c r="CU752" s="273"/>
      <c r="CV752" s="285"/>
      <c r="CW752" s="273"/>
      <c r="CX752" s="273"/>
      <c r="CY752" s="273"/>
      <c r="CZ752" s="273"/>
      <c r="DA752" s="273"/>
      <c r="DB752" s="125"/>
      <c r="DC752" s="273"/>
      <c r="DD752" s="285"/>
      <c r="DE752" s="273"/>
      <c r="DF752" s="273"/>
      <c r="DG752" s="273"/>
      <c r="DH752" s="273"/>
      <c r="DI752" s="273"/>
      <c r="DJ752" s="125"/>
      <c r="DK752" s="273"/>
      <c r="DL752" s="285"/>
      <c r="DM752" s="273"/>
      <c r="DN752" s="273"/>
      <c r="DO752" s="273"/>
      <c r="DP752" s="273"/>
      <c r="DQ752" s="273"/>
      <c r="DR752" s="125"/>
      <c r="DS752" s="273"/>
      <c r="DT752" s="285"/>
      <c r="DU752" s="273"/>
      <c r="DV752" s="273"/>
      <c r="DW752" s="273"/>
      <c r="DX752" s="273"/>
      <c r="DY752" s="273"/>
      <c r="DZ752" s="125"/>
      <c r="EA752" s="273"/>
      <c r="EB752" s="273"/>
      <c r="EC752" s="273"/>
      <c r="ED752" s="273"/>
      <c r="EE752" s="273"/>
      <c r="EF752" s="273"/>
      <c r="EG752" s="273"/>
      <c r="EH752" s="273"/>
      <c r="EI752" s="273"/>
      <c r="EJ752" s="273"/>
      <c r="EK752" s="273"/>
      <c r="EL752" s="273"/>
      <c r="EM752" s="273"/>
      <c r="EN752" s="273"/>
      <c r="EO752" s="273"/>
      <c r="EP752" s="273"/>
      <c r="EQ752" s="273"/>
      <c r="ER752" s="273"/>
      <c r="ES752" s="273"/>
      <c r="ET752" s="273"/>
      <c r="EU752" s="273"/>
      <c r="EV752" s="273"/>
      <c r="EW752" s="273"/>
      <c r="EX752" s="273"/>
      <c r="EY752" s="273"/>
      <c r="EZ752" s="273"/>
    </row>
    <row r="753" spans="1:156" ht="18.75">
      <c r="D753" s="75"/>
      <c r="Q753"/>
      <c r="R753" s="30"/>
      <c r="T753" s="75"/>
      <c r="Z753" s="264"/>
      <c r="AB753" s="75"/>
      <c r="AH753" s="125"/>
      <c r="AJ753" s="75"/>
      <c r="AP753" s="125"/>
      <c r="AR753" s="75"/>
      <c r="AX753" s="125"/>
      <c r="AZ753" s="75"/>
      <c r="BF753" s="125"/>
      <c r="BH753" s="75"/>
      <c r="BN753" s="125"/>
      <c r="BP753" s="75"/>
      <c r="BV753" s="125"/>
      <c r="BX753" s="75"/>
      <c r="CD753" s="125"/>
      <c r="CF753" s="75"/>
      <c r="CL753" s="125"/>
      <c r="CN753" s="75"/>
      <c r="CT753" s="125"/>
      <c r="CV753" s="75"/>
      <c r="DB753" s="125"/>
      <c r="DD753" s="75"/>
      <c r="DJ753" s="125"/>
      <c r="DL753" s="75"/>
      <c r="DR753" s="125"/>
      <c r="DT753" s="75"/>
      <c r="DZ753" s="125"/>
    </row>
    <row r="754" spans="1:156" ht="18.75">
      <c r="A754" s="273"/>
      <c r="B754" s="273"/>
      <c r="C754" s="273"/>
      <c r="D754" s="285"/>
      <c r="E754" s="273"/>
      <c r="F754" s="273"/>
      <c r="G754" s="273"/>
      <c r="H754" s="273"/>
      <c r="I754" s="273"/>
      <c r="J754" s="273"/>
      <c r="K754" s="273"/>
      <c r="L754" s="273"/>
      <c r="M754" s="273"/>
      <c r="N754" s="273"/>
      <c r="O754" s="273"/>
      <c r="P754" s="273"/>
      <c r="Q754" s="273"/>
      <c r="R754" s="286"/>
      <c r="S754" s="273"/>
      <c r="T754" s="285"/>
      <c r="U754" s="273"/>
      <c r="V754" s="273"/>
      <c r="W754" s="273"/>
      <c r="X754" s="273"/>
      <c r="Y754" s="273"/>
      <c r="Z754" s="264"/>
      <c r="AA754" s="273"/>
      <c r="AB754" s="285"/>
      <c r="AC754" s="273"/>
      <c r="AD754" s="273"/>
      <c r="AE754" s="273"/>
      <c r="AF754" s="273"/>
      <c r="AG754" s="273"/>
      <c r="AH754" s="125"/>
      <c r="AI754" s="273"/>
      <c r="AJ754" s="285"/>
      <c r="AK754" s="273"/>
      <c r="AL754" s="273"/>
      <c r="AM754" s="273"/>
      <c r="AN754" s="273"/>
      <c r="AO754" s="273"/>
      <c r="AP754" s="125"/>
      <c r="AQ754" s="273"/>
      <c r="AR754" s="285"/>
      <c r="AS754" s="273"/>
      <c r="AT754" s="273"/>
      <c r="AU754" s="273"/>
      <c r="AV754" s="273"/>
      <c r="AW754" s="273"/>
      <c r="AX754" s="125"/>
      <c r="AY754" s="273"/>
      <c r="AZ754" s="285"/>
      <c r="BA754" s="273"/>
      <c r="BB754" s="273"/>
      <c r="BC754" s="273"/>
      <c r="BD754" s="273"/>
      <c r="BE754" s="273"/>
      <c r="BF754" s="125"/>
      <c r="BG754" s="273"/>
      <c r="BH754" s="285"/>
      <c r="BI754" s="273"/>
      <c r="BJ754" s="273"/>
      <c r="BK754" s="273"/>
      <c r="BL754" s="273"/>
      <c r="BM754" s="273"/>
      <c r="BN754" s="125"/>
      <c r="BO754" s="273"/>
      <c r="BP754" s="285"/>
      <c r="BQ754" s="273"/>
      <c r="BR754" s="273"/>
      <c r="BS754" s="273"/>
      <c r="BT754" s="273"/>
      <c r="BU754" s="273"/>
      <c r="BV754" s="125"/>
      <c r="BW754" s="273"/>
      <c r="BX754" s="285"/>
      <c r="BY754" s="273"/>
      <c r="BZ754" s="273"/>
      <c r="CA754" s="273"/>
      <c r="CB754" s="273"/>
      <c r="CC754" s="273"/>
      <c r="CD754" s="125"/>
      <c r="CE754" s="273"/>
      <c r="CF754" s="285"/>
      <c r="CG754" s="273"/>
      <c r="CH754" s="273"/>
      <c r="CI754" s="273"/>
      <c r="CJ754" s="273"/>
      <c r="CK754" s="273"/>
      <c r="CL754" s="125"/>
      <c r="CM754" s="273"/>
      <c r="CN754" s="285"/>
      <c r="CO754" s="273"/>
      <c r="CP754" s="273"/>
      <c r="CQ754" s="273"/>
      <c r="CR754" s="273"/>
      <c r="CS754" s="273"/>
      <c r="CT754" s="125"/>
      <c r="CU754" s="273"/>
      <c r="CV754" s="285"/>
      <c r="CW754" s="273"/>
      <c r="CX754" s="273"/>
      <c r="CY754" s="273"/>
      <c r="CZ754" s="273"/>
      <c r="DA754" s="273"/>
      <c r="DB754" s="125"/>
      <c r="DC754" s="273"/>
      <c r="DD754" s="285"/>
      <c r="DE754" s="273"/>
      <c r="DF754" s="273"/>
      <c r="DG754" s="273"/>
      <c r="DH754" s="273"/>
      <c r="DI754" s="273"/>
      <c r="DJ754" s="125"/>
      <c r="DK754" s="273"/>
      <c r="DL754" s="285"/>
      <c r="DM754" s="273"/>
      <c r="DN754" s="273"/>
      <c r="DO754" s="273"/>
      <c r="DP754" s="273"/>
      <c r="DQ754" s="273"/>
      <c r="DR754" s="125"/>
      <c r="DS754" s="273"/>
      <c r="DT754" s="285"/>
      <c r="DU754" s="273"/>
      <c r="DV754" s="273"/>
      <c r="DW754" s="273"/>
      <c r="DX754" s="273"/>
      <c r="DY754" s="273"/>
      <c r="DZ754" s="125"/>
      <c r="EA754" s="273"/>
      <c r="EB754" s="273"/>
      <c r="EC754" s="273"/>
      <c r="ED754" s="273"/>
      <c r="EE754" s="273"/>
      <c r="EF754" s="273"/>
      <c r="EG754" s="273"/>
      <c r="EH754" s="273"/>
      <c r="EI754" s="273"/>
      <c r="EJ754" s="273"/>
      <c r="EK754" s="273"/>
      <c r="EL754" s="273"/>
      <c r="EM754" s="273"/>
      <c r="EN754" s="273"/>
      <c r="EO754" s="273"/>
      <c r="EP754" s="273"/>
      <c r="EQ754" s="273"/>
      <c r="ER754" s="273"/>
      <c r="ES754" s="273"/>
      <c r="ET754" s="273"/>
      <c r="EU754" s="273"/>
      <c r="EV754" s="273"/>
      <c r="EW754" s="273"/>
      <c r="EX754" s="273"/>
      <c r="EY754" s="273"/>
      <c r="EZ754" s="273"/>
    </row>
    <row r="755" spans="1:156" ht="18.75">
      <c r="D755" s="75"/>
      <c r="Q755"/>
      <c r="R755" s="30"/>
      <c r="T755" s="75"/>
      <c r="Z755" s="264"/>
      <c r="AB755" s="75"/>
      <c r="AH755" s="125"/>
      <c r="AJ755" s="75"/>
      <c r="AP755" s="125"/>
      <c r="AR755" s="75"/>
      <c r="AX755" s="125"/>
      <c r="AZ755" s="75"/>
      <c r="BF755" s="125"/>
      <c r="BH755" s="75"/>
      <c r="BN755" s="125"/>
      <c r="BP755" s="75"/>
      <c r="BV755" s="125"/>
      <c r="BX755" s="75"/>
      <c r="CD755" s="125"/>
      <c r="CF755" s="75"/>
      <c r="CL755" s="125"/>
      <c r="CN755" s="75"/>
      <c r="CT755" s="125"/>
      <c r="CV755" s="75"/>
      <c r="DB755" s="125"/>
      <c r="DD755" s="75"/>
      <c r="DJ755" s="125"/>
      <c r="DL755" s="75"/>
      <c r="DR755" s="125"/>
      <c r="DT755" s="75"/>
      <c r="DZ755" s="125"/>
    </row>
    <row r="756" spans="1:156" ht="18.75">
      <c r="A756" s="273"/>
      <c r="B756" s="273"/>
      <c r="C756" s="273"/>
      <c r="D756" s="285"/>
      <c r="E756" s="273"/>
      <c r="F756" s="273"/>
      <c r="G756" s="273"/>
      <c r="H756" s="273"/>
      <c r="I756" s="273"/>
      <c r="J756" s="273"/>
      <c r="K756" s="273"/>
      <c r="L756" s="273"/>
      <c r="M756" s="273"/>
      <c r="N756" s="273"/>
      <c r="O756" s="273"/>
      <c r="P756" s="273"/>
      <c r="Q756" s="273"/>
      <c r="R756" s="286"/>
      <c r="S756" s="273"/>
      <c r="T756" s="285"/>
      <c r="U756" s="273"/>
      <c r="V756" s="273"/>
      <c r="W756" s="273"/>
      <c r="X756" s="273"/>
      <c r="Y756" s="273"/>
      <c r="Z756" s="264"/>
      <c r="AA756" s="273"/>
      <c r="AB756" s="285"/>
      <c r="AC756" s="273"/>
      <c r="AD756" s="273"/>
      <c r="AE756" s="273"/>
      <c r="AF756" s="273"/>
      <c r="AG756" s="273"/>
      <c r="AH756" s="125"/>
      <c r="AI756" s="273"/>
      <c r="AJ756" s="285"/>
      <c r="AK756" s="273"/>
      <c r="AL756" s="273"/>
      <c r="AM756" s="273"/>
      <c r="AN756" s="273"/>
      <c r="AO756" s="273"/>
      <c r="AP756" s="125"/>
      <c r="AQ756" s="273"/>
      <c r="AR756" s="285"/>
      <c r="AS756" s="273"/>
      <c r="AT756" s="273"/>
      <c r="AU756" s="273"/>
      <c r="AV756" s="273"/>
      <c r="AW756" s="273"/>
      <c r="AX756" s="125"/>
      <c r="AY756" s="273"/>
      <c r="AZ756" s="285"/>
      <c r="BA756" s="273"/>
      <c r="BB756" s="273"/>
      <c r="BC756" s="273"/>
      <c r="BD756" s="273"/>
      <c r="BE756" s="273"/>
      <c r="BF756" s="125"/>
      <c r="BG756" s="273"/>
      <c r="BH756" s="285"/>
      <c r="BI756" s="273"/>
      <c r="BJ756" s="273"/>
      <c r="BK756" s="273"/>
      <c r="BL756" s="273"/>
      <c r="BM756" s="273"/>
      <c r="BN756" s="125"/>
      <c r="BO756" s="273"/>
      <c r="BP756" s="285"/>
      <c r="BQ756" s="273"/>
      <c r="BR756" s="273"/>
      <c r="BS756" s="273"/>
      <c r="BT756" s="273"/>
      <c r="BU756" s="273"/>
      <c r="BV756" s="125"/>
      <c r="BW756" s="273"/>
      <c r="BX756" s="285"/>
      <c r="BY756" s="273"/>
      <c r="BZ756" s="273"/>
      <c r="CA756" s="273"/>
      <c r="CB756" s="273"/>
      <c r="CC756" s="273"/>
      <c r="CD756" s="125"/>
      <c r="CE756" s="273"/>
      <c r="CF756" s="285"/>
      <c r="CG756" s="273"/>
      <c r="CH756" s="273"/>
      <c r="CI756" s="273"/>
      <c r="CJ756" s="273"/>
      <c r="CK756" s="273"/>
      <c r="CL756" s="125"/>
      <c r="CM756" s="273"/>
      <c r="CN756" s="285"/>
      <c r="CO756" s="273"/>
      <c r="CP756" s="273"/>
      <c r="CQ756" s="273"/>
      <c r="CR756" s="273"/>
      <c r="CS756" s="273"/>
      <c r="CT756" s="125"/>
      <c r="CU756" s="273"/>
      <c r="CV756" s="285"/>
      <c r="CW756" s="273"/>
      <c r="CX756" s="273"/>
      <c r="CY756" s="273"/>
      <c r="CZ756" s="273"/>
      <c r="DA756" s="273"/>
      <c r="DB756" s="125"/>
      <c r="DC756" s="273"/>
      <c r="DD756" s="285"/>
      <c r="DE756" s="273"/>
      <c r="DF756" s="273"/>
      <c r="DG756" s="273"/>
      <c r="DH756" s="273"/>
      <c r="DI756" s="273"/>
      <c r="DJ756" s="125"/>
      <c r="DK756" s="273"/>
      <c r="DL756" s="285"/>
      <c r="DM756" s="273"/>
      <c r="DN756" s="273"/>
      <c r="DO756" s="273"/>
      <c r="DP756" s="273"/>
      <c r="DQ756" s="273"/>
      <c r="DR756" s="125"/>
      <c r="DS756" s="273"/>
      <c r="DT756" s="285"/>
      <c r="DU756" s="273"/>
      <c r="DV756" s="273"/>
      <c r="DW756" s="273"/>
      <c r="DX756" s="273"/>
      <c r="DY756" s="273"/>
      <c r="DZ756" s="125"/>
      <c r="EA756" s="273"/>
      <c r="EB756" s="273"/>
      <c r="EC756" s="273"/>
      <c r="ED756" s="273"/>
      <c r="EE756" s="273"/>
      <c r="EF756" s="273"/>
      <c r="EG756" s="273"/>
      <c r="EH756" s="273"/>
      <c r="EI756" s="273"/>
      <c r="EJ756" s="273"/>
      <c r="EK756" s="273"/>
      <c r="EL756" s="273"/>
      <c r="EM756" s="273"/>
      <c r="EN756" s="273"/>
      <c r="EO756" s="273"/>
      <c r="EP756" s="273"/>
      <c r="EQ756" s="273"/>
      <c r="ER756" s="273"/>
      <c r="ES756" s="273"/>
      <c r="ET756" s="273"/>
      <c r="EU756" s="273"/>
      <c r="EV756" s="273"/>
      <c r="EW756" s="273"/>
      <c r="EX756" s="273"/>
      <c r="EY756" s="273"/>
      <c r="EZ756" s="273"/>
    </row>
    <row r="757" spans="1:156" ht="18.75">
      <c r="D757" s="75"/>
      <c r="Q757"/>
      <c r="R757" s="30"/>
      <c r="T757" s="75"/>
      <c r="Z757" s="264"/>
      <c r="AB757" s="75"/>
      <c r="AH757" s="125"/>
      <c r="AJ757" s="75"/>
      <c r="AP757" s="125"/>
      <c r="AR757" s="75"/>
      <c r="AX757" s="125"/>
      <c r="AZ757" s="75"/>
      <c r="BF757" s="125"/>
      <c r="BH757" s="75"/>
      <c r="BN757" s="125"/>
      <c r="BP757" s="75"/>
      <c r="BV757" s="125"/>
      <c r="BX757" s="75"/>
      <c r="CD757" s="125"/>
      <c r="CF757" s="75"/>
      <c r="CL757" s="125"/>
      <c r="CN757" s="75"/>
      <c r="CT757" s="125"/>
      <c r="CV757" s="75"/>
      <c r="DB757" s="125"/>
      <c r="DD757" s="75"/>
      <c r="DJ757" s="125"/>
      <c r="DL757" s="75"/>
      <c r="DR757" s="125"/>
      <c r="DT757" s="75"/>
      <c r="DZ757" s="125"/>
    </row>
    <row r="758" spans="1:156" ht="18.75">
      <c r="A758" s="273"/>
      <c r="B758" s="273"/>
      <c r="C758" s="273"/>
      <c r="D758" s="285"/>
      <c r="E758" s="273"/>
      <c r="F758" s="273"/>
      <c r="G758" s="273"/>
      <c r="H758" s="273"/>
      <c r="I758" s="273"/>
      <c r="J758" s="273"/>
      <c r="K758" s="273"/>
      <c r="L758" s="273"/>
      <c r="M758" s="273"/>
      <c r="N758" s="273"/>
      <c r="O758" s="273"/>
      <c r="P758" s="273"/>
      <c r="Q758" s="273"/>
      <c r="R758" s="286"/>
      <c r="S758" s="273"/>
      <c r="T758" s="285"/>
      <c r="U758" s="273"/>
      <c r="V758" s="273"/>
      <c r="W758" s="273"/>
      <c r="X758" s="273"/>
      <c r="Y758" s="273"/>
      <c r="Z758" s="264"/>
      <c r="AA758" s="273"/>
      <c r="AB758" s="285"/>
      <c r="AC758" s="273"/>
      <c r="AD758" s="273"/>
      <c r="AE758" s="273"/>
      <c r="AF758" s="273"/>
      <c r="AG758" s="273"/>
      <c r="AH758" s="125"/>
      <c r="AI758" s="273"/>
      <c r="AJ758" s="285"/>
      <c r="AK758" s="273"/>
      <c r="AL758" s="273"/>
      <c r="AM758" s="273"/>
      <c r="AN758" s="273"/>
      <c r="AO758" s="273"/>
      <c r="AP758" s="125"/>
      <c r="AQ758" s="273"/>
      <c r="AR758" s="285"/>
      <c r="AS758" s="273"/>
      <c r="AT758" s="273"/>
      <c r="AU758" s="273"/>
      <c r="AV758" s="273"/>
      <c r="AW758" s="273"/>
      <c r="AX758" s="125"/>
      <c r="AY758" s="273"/>
      <c r="AZ758" s="285"/>
      <c r="BA758" s="273"/>
      <c r="BB758" s="273"/>
      <c r="BC758" s="273"/>
      <c r="BD758" s="273"/>
      <c r="BE758" s="273"/>
      <c r="BF758" s="125"/>
      <c r="BG758" s="273"/>
      <c r="BH758" s="285"/>
      <c r="BI758" s="273"/>
      <c r="BJ758" s="273"/>
      <c r="BK758" s="273"/>
      <c r="BL758" s="273"/>
      <c r="BM758" s="273"/>
      <c r="BN758" s="125"/>
      <c r="BO758" s="273"/>
      <c r="BP758" s="285"/>
      <c r="BQ758" s="273"/>
      <c r="BR758" s="273"/>
      <c r="BS758" s="273"/>
      <c r="BT758" s="273"/>
      <c r="BU758" s="273"/>
      <c r="BV758" s="125"/>
      <c r="BW758" s="273"/>
      <c r="BX758" s="285"/>
      <c r="BY758" s="273"/>
      <c r="BZ758" s="273"/>
      <c r="CA758" s="273"/>
      <c r="CB758" s="273"/>
      <c r="CC758" s="273"/>
      <c r="CD758" s="125"/>
      <c r="CE758" s="273"/>
      <c r="CF758" s="285"/>
      <c r="CG758" s="273"/>
      <c r="CH758" s="273"/>
      <c r="CI758" s="273"/>
      <c r="CJ758" s="273"/>
      <c r="CK758" s="273"/>
      <c r="CL758" s="125"/>
      <c r="CM758" s="273"/>
      <c r="CN758" s="285"/>
      <c r="CO758" s="273"/>
      <c r="CP758" s="273"/>
      <c r="CQ758" s="273"/>
      <c r="CR758" s="273"/>
      <c r="CS758" s="273"/>
      <c r="CT758" s="125"/>
      <c r="CU758" s="273"/>
      <c r="CV758" s="285"/>
      <c r="CW758" s="273"/>
      <c r="CX758" s="273"/>
      <c r="CY758" s="273"/>
      <c r="CZ758" s="273"/>
      <c r="DA758" s="273"/>
      <c r="DB758" s="125"/>
      <c r="DC758" s="273"/>
      <c r="DD758" s="285"/>
      <c r="DE758" s="273"/>
      <c r="DF758" s="273"/>
      <c r="DG758" s="273"/>
      <c r="DH758" s="273"/>
      <c r="DI758" s="273"/>
      <c r="DJ758" s="125"/>
      <c r="DK758" s="273"/>
      <c r="DL758" s="285"/>
      <c r="DM758" s="273"/>
      <c r="DN758" s="273"/>
      <c r="DO758" s="273"/>
      <c r="DP758" s="273"/>
      <c r="DQ758" s="273"/>
      <c r="DR758" s="125"/>
      <c r="DS758" s="273"/>
      <c r="DT758" s="285"/>
      <c r="DU758" s="273"/>
      <c r="DV758" s="273"/>
      <c r="DW758" s="273"/>
      <c r="DX758" s="273"/>
      <c r="DY758" s="273"/>
      <c r="DZ758" s="125"/>
      <c r="EA758" s="273"/>
      <c r="EB758" s="273"/>
      <c r="EC758" s="273"/>
      <c r="ED758" s="273"/>
      <c r="EE758" s="273"/>
      <c r="EF758" s="273"/>
      <c r="EG758" s="273"/>
      <c r="EH758" s="273"/>
      <c r="EI758" s="273"/>
      <c r="EJ758" s="273"/>
      <c r="EK758" s="273"/>
      <c r="EL758" s="273"/>
      <c r="EM758" s="273"/>
      <c r="EN758" s="273"/>
      <c r="EO758" s="273"/>
      <c r="EP758" s="273"/>
      <c r="EQ758" s="273"/>
      <c r="ER758" s="273"/>
      <c r="ES758" s="273"/>
      <c r="ET758" s="273"/>
      <c r="EU758" s="273"/>
      <c r="EV758" s="273"/>
      <c r="EW758" s="273"/>
      <c r="EX758" s="273"/>
      <c r="EY758" s="273"/>
      <c r="EZ758" s="273"/>
    </row>
    <row r="759" spans="1:156" ht="18.75">
      <c r="D759" s="75"/>
      <c r="Q759"/>
      <c r="R759" s="30"/>
      <c r="T759" s="75"/>
      <c r="Z759" s="264"/>
      <c r="AB759" s="75"/>
      <c r="AH759" s="125"/>
      <c r="AJ759" s="75"/>
      <c r="AP759" s="125"/>
      <c r="AR759" s="75"/>
      <c r="AX759" s="125"/>
      <c r="AZ759" s="75"/>
      <c r="BF759" s="125"/>
      <c r="BH759" s="75"/>
      <c r="BN759" s="125"/>
      <c r="BP759" s="75"/>
      <c r="BV759" s="125"/>
      <c r="BX759" s="75"/>
      <c r="CD759" s="125"/>
      <c r="CF759" s="75"/>
      <c r="CL759" s="125"/>
      <c r="CN759" s="75"/>
      <c r="CT759" s="125"/>
      <c r="CV759" s="75"/>
      <c r="DB759" s="125"/>
      <c r="DD759" s="75"/>
      <c r="DJ759" s="125"/>
      <c r="DL759" s="75"/>
      <c r="DR759" s="125"/>
      <c r="DT759" s="75"/>
      <c r="DZ759" s="125"/>
    </row>
    <row r="760" spans="1:156" ht="18.75">
      <c r="A760" s="273"/>
      <c r="B760" s="273"/>
      <c r="C760" s="273"/>
      <c r="D760" s="285"/>
      <c r="E760" s="273"/>
      <c r="F760" s="273"/>
      <c r="G760" s="273"/>
      <c r="H760" s="273"/>
      <c r="I760" s="273"/>
      <c r="J760" s="273"/>
      <c r="K760" s="273"/>
      <c r="L760" s="273"/>
      <c r="M760" s="273"/>
      <c r="N760" s="273"/>
      <c r="O760" s="273"/>
      <c r="P760" s="273"/>
      <c r="Q760" s="273"/>
      <c r="R760" s="286"/>
      <c r="S760" s="273"/>
      <c r="T760" s="285"/>
      <c r="U760" s="273"/>
      <c r="V760" s="273"/>
      <c r="W760" s="273"/>
      <c r="X760" s="273"/>
      <c r="Y760" s="273"/>
      <c r="Z760" s="264"/>
      <c r="AA760" s="273"/>
      <c r="AB760" s="285"/>
      <c r="AC760" s="273"/>
      <c r="AD760" s="273"/>
      <c r="AE760" s="273"/>
      <c r="AF760" s="273"/>
      <c r="AG760" s="273"/>
      <c r="AH760" s="125"/>
      <c r="AI760" s="273"/>
      <c r="AJ760" s="285"/>
      <c r="AK760" s="273"/>
      <c r="AL760" s="273"/>
      <c r="AM760" s="273"/>
      <c r="AN760" s="273"/>
      <c r="AO760" s="273"/>
      <c r="AP760" s="125"/>
      <c r="AQ760" s="273"/>
      <c r="AR760" s="285"/>
      <c r="AS760" s="273"/>
      <c r="AT760" s="273"/>
      <c r="AU760" s="273"/>
      <c r="AV760" s="273"/>
      <c r="AW760" s="273"/>
      <c r="AX760" s="125"/>
      <c r="AY760" s="273"/>
      <c r="AZ760" s="285"/>
      <c r="BA760" s="273"/>
      <c r="BB760" s="273"/>
      <c r="BC760" s="273"/>
      <c r="BD760" s="273"/>
      <c r="BE760" s="273"/>
      <c r="BF760" s="125"/>
      <c r="BG760" s="273"/>
      <c r="BH760" s="285"/>
      <c r="BI760" s="273"/>
      <c r="BJ760" s="273"/>
      <c r="BK760" s="273"/>
      <c r="BL760" s="273"/>
      <c r="BM760" s="273"/>
      <c r="BN760" s="125"/>
      <c r="BO760" s="273"/>
      <c r="BP760" s="285"/>
      <c r="BQ760" s="273"/>
      <c r="BR760" s="273"/>
      <c r="BS760" s="273"/>
      <c r="BT760" s="273"/>
      <c r="BU760" s="273"/>
      <c r="BV760" s="125"/>
      <c r="BW760" s="273"/>
      <c r="BX760" s="285"/>
      <c r="BY760" s="273"/>
      <c r="BZ760" s="273"/>
      <c r="CA760" s="273"/>
      <c r="CB760" s="273"/>
      <c r="CC760" s="273"/>
      <c r="CD760" s="125"/>
      <c r="CE760" s="273"/>
      <c r="CF760" s="285"/>
      <c r="CG760" s="273"/>
      <c r="CH760" s="273"/>
      <c r="CI760" s="273"/>
      <c r="CJ760" s="273"/>
      <c r="CK760" s="273"/>
      <c r="CL760" s="125"/>
      <c r="CM760" s="273"/>
      <c r="CN760" s="285"/>
      <c r="CO760" s="273"/>
      <c r="CP760" s="273"/>
      <c r="CQ760" s="273"/>
      <c r="CR760" s="273"/>
      <c r="CS760" s="273"/>
      <c r="CT760" s="125"/>
      <c r="CU760" s="273"/>
      <c r="CV760" s="285"/>
      <c r="CW760" s="273"/>
      <c r="CX760" s="273"/>
      <c r="CY760" s="273"/>
      <c r="CZ760" s="273"/>
      <c r="DA760" s="273"/>
      <c r="DB760" s="125"/>
      <c r="DC760" s="273"/>
      <c r="DD760" s="285"/>
      <c r="DE760" s="273"/>
      <c r="DF760" s="273"/>
      <c r="DG760" s="273"/>
      <c r="DH760" s="273"/>
      <c r="DI760" s="273"/>
      <c r="DJ760" s="125"/>
      <c r="DK760" s="273"/>
      <c r="DL760" s="285"/>
      <c r="DM760" s="273"/>
      <c r="DN760" s="273"/>
      <c r="DO760" s="273"/>
      <c r="DP760" s="273"/>
      <c r="DQ760" s="273"/>
      <c r="DR760" s="125"/>
      <c r="DS760" s="273"/>
      <c r="DT760" s="285"/>
      <c r="DU760" s="273"/>
      <c r="DV760" s="273"/>
      <c r="DW760" s="273"/>
      <c r="DX760" s="273"/>
      <c r="DY760" s="273"/>
      <c r="DZ760" s="125"/>
      <c r="EA760" s="273"/>
      <c r="EB760" s="273"/>
      <c r="EC760" s="273"/>
      <c r="ED760" s="273"/>
      <c r="EE760" s="273"/>
      <c r="EF760" s="273"/>
      <c r="EG760" s="273"/>
      <c r="EH760" s="273"/>
      <c r="EI760" s="273"/>
      <c r="EJ760" s="273"/>
      <c r="EK760" s="273"/>
      <c r="EL760" s="273"/>
      <c r="EM760" s="273"/>
      <c r="EN760" s="273"/>
      <c r="EO760" s="273"/>
      <c r="EP760" s="273"/>
      <c r="EQ760" s="273"/>
      <c r="ER760" s="273"/>
      <c r="ES760" s="273"/>
      <c r="ET760" s="273"/>
      <c r="EU760" s="273"/>
      <c r="EV760" s="273"/>
      <c r="EW760" s="273"/>
      <c r="EX760" s="273"/>
      <c r="EY760" s="273"/>
      <c r="EZ760" s="273"/>
    </row>
    <row r="761" spans="1:156" ht="18.75">
      <c r="D761" s="75"/>
      <c r="Q761"/>
      <c r="R761" s="30"/>
      <c r="T761" s="75"/>
      <c r="Z761" s="264"/>
      <c r="AB761" s="75"/>
      <c r="AH761" s="125"/>
      <c r="AJ761" s="75"/>
      <c r="AP761" s="125"/>
      <c r="AR761" s="75"/>
      <c r="AX761" s="125"/>
      <c r="AZ761" s="75"/>
      <c r="BF761" s="125"/>
      <c r="BH761" s="75"/>
      <c r="BN761" s="125"/>
      <c r="BP761" s="75"/>
      <c r="BV761" s="125"/>
      <c r="BX761" s="75"/>
      <c r="CD761" s="125"/>
      <c r="CF761" s="75"/>
      <c r="CL761" s="125"/>
      <c r="CN761" s="75"/>
      <c r="CT761" s="125"/>
      <c r="CV761" s="75"/>
      <c r="DB761" s="125"/>
      <c r="DD761" s="75"/>
      <c r="DJ761" s="125"/>
      <c r="DL761" s="75"/>
      <c r="DR761" s="125"/>
      <c r="DT761" s="75"/>
      <c r="DZ761" s="125"/>
    </row>
    <row r="762" spans="1:156" ht="18.75">
      <c r="A762" s="273"/>
      <c r="B762" s="273"/>
      <c r="C762" s="273"/>
      <c r="D762" s="285"/>
      <c r="E762" s="273"/>
      <c r="F762" s="273"/>
      <c r="G762" s="273"/>
      <c r="H762" s="273"/>
      <c r="I762" s="273"/>
      <c r="J762" s="273"/>
      <c r="K762" s="273"/>
      <c r="L762" s="273"/>
      <c r="M762" s="273"/>
      <c r="N762" s="273"/>
      <c r="O762" s="273"/>
      <c r="P762" s="273"/>
      <c r="Q762" s="273"/>
      <c r="R762" s="286"/>
      <c r="S762" s="273"/>
      <c r="T762" s="285"/>
      <c r="U762" s="273"/>
      <c r="V762" s="273"/>
      <c r="W762" s="273"/>
      <c r="X762" s="273"/>
      <c r="Y762" s="273"/>
      <c r="Z762" s="264"/>
      <c r="AA762" s="273"/>
      <c r="AB762" s="285"/>
      <c r="AC762" s="273"/>
      <c r="AD762" s="273"/>
      <c r="AE762" s="273"/>
      <c r="AF762" s="273"/>
      <c r="AG762" s="273"/>
      <c r="AH762" s="125"/>
      <c r="AI762" s="273"/>
      <c r="AJ762" s="285"/>
      <c r="AK762" s="273"/>
      <c r="AL762" s="273"/>
      <c r="AM762" s="273"/>
      <c r="AN762" s="273"/>
      <c r="AO762" s="273"/>
      <c r="AP762" s="125"/>
      <c r="AQ762" s="273"/>
      <c r="AR762" s="285"/>
      <c r="AS762" s="273"/>
      <c r="AT762" s="273"/>
      <c r="AU762" s="273"/>
      <c r="AV762" s="273"/>
      <c r="AW762" s="273"/>
      <c r="AX762" s="125"/>
      <c r="AY762" s="273"/>
      <c r="AZ762" s="285"/>
      <c r="BA762" s="273"/>
      <c r="BB762" s="273"/>
      <c r="BC762" s="273"/>
      <c r="BD762" s="273"/>
      <c r="BE762" s="273"/>
      <c r="BF762" s="125"/>
      <c r="BG762" s="273"/>
      <c r="BH762" s="285"/>
      <c r="BI762" s="273"/>
      <c r="BJ762" s="273"/>
      <c r="BK762" s="273"/>
      <c r="BL762" s="273"/>
      <c r="BM762" s="273"/>
      <c r="BN762" s="125"/>
      <c r="BO762" s="273"/>
      <c r="BP762" s="285"/>
      <c r="BQ762" s="273"/>
      <c r="BR762" s="273"/>
      <c r="BS762" s="273"/>
      <c r="BT762" s="273"/>
      <c r="BU762" s="273"/>
      <c r="BV762" s="125"/>
      <c r="BW762" s="273"/>
      <c r="BX762" s="285"/>
      <c r="BY762" s="273"/>
      <c r="BZ762" s="273"/>
      <c r="CA762" s="273"/>
      <c r="CB762" s="273"/>
      <c r="CC762" s="273"/>
      <c r="CD762" s="125"/>
      <c r="CE762" s="273"/>
      <c r="CF762" s="285"/>
      <c r="CG762" s="273"/>
      <c r="CH762" s="273"/>
      <c r="CI762" s="273"/>
      <c r="CJ762" s="273"/>
      <c r="CK762" s="273"/>
      <c r="CL762" s="125"/>
      <c r="CM762" s="273"/>
      <c r="CN762" s="285"/>
      <c r="CO762" s="273"/>
      <c r="CP762" s="273"/>
      <c r="CQ762" s="273"/>
      <c r="CR762" s="273"/>
      <c r="CS762" s="273"/>
      <c r="CT762" s="125"/>
      <c r="CU762" s="273"/>
      <c r="CV762" s="285"/>
      <c r="CW762" s="273"/>
      <c r="CX762" s="273"/>
      <c r="CY762" s="273"/>
      <c r="CZ762" s="273"/>
      <c r="DA762" s="273"/>
      <c r="DB762" s="125"/>
      <c r="DC762" s="273"/>
      <c r="DD762" s="285"/>
      <c r="DE762" s="273"/>
      <c r="DF762" s="273"/>
      <c r="DG762" s="273"/>
      <c r="DH762" s="273"/>
      <c r="DI762" s="273"/>
      <c r="DJ762" s="125"/>
      <c r="DK762" s="273"/>
      <c r="DL762" s="285"/>
      <c r="DM762" s="273"/>
      <c r="DN762" s="273"/>
      <c r="DO762" s="273"/>
      <c r="DP762" s="273"/>
      <c r="DQ762" s="273"/>
      <c r="DR762" s="125"/>
      <c r="DS762" s="273"/>
      <c r="DT762" s="285"/>
      <c r="DU762" s="273"/>
      <c r="DV762" s="273"/>
      <c r="DW762" s="273"/>
      <c r="DX762" s="273"/>
      <c r="DY762" s="273"/>
      <c r="DZ762" s="125"/>
      <c r="EA762" s="273"/>
      <c r="EB762" s="273"/>
      <c r="EC762" s="273"/>
      <c r="ED762" s="273"/>
      <c r="EE762" s="273"/>
      <c r="EF762" s="273"/>
      <c r="EG762" s="273"/>
      <c r="EH762" s="273"/>
      <c r="EI762" s="273"/>
      <c r="EJ762" s="273"/>
      <c r="EK762" s="273"/>
      <c r="EL762" s="273"/>
      <c r="EM762" s="273"/>
      <c r="EN762" s="273"/>
      <c r="EO762" s="273"/>
      <c r="EP762" s="273"/>
      <c r="EQ762" s="273"/>
      <c r="ER762" s="273"/>
      <c r="ES762" s="273"/>
      <c r="ET762" s="273"/>
      <c r="EU762" s="273"/>
      <c r="EV762" s="273"/>
      <c r="EW762" s="273"/>
      <c r="EX762" s="273"/>
      <c r="EY762" s="273"/>
      <c r="EZ762" s="273"/>
    </row>
    <row r="763" spans="1:156" ht="18.75">
      <c r="D763" s="75"/>
      <c r="Q763"/>
      <c r="R763" s="30"/>
      <c r="T763" s="75"/>
      <c r="Z763" s="264"/>
      <c r="AB763" s="75"/>
      <c r="AH763" s="125"/>
      <c r="AJ763" s="75"/>
      <c r="AP763" s="125"/>
      <c r="AR763" s="75"/>
      <c r="AX763" s="125"/>
      <c r="AZ763" s="75"/>
      <c r="BF763" s="125"/>
      <c r="BH763" s="75"/>
      <c r="BN763" s="125"/>
      <c r="BP763" s="75"/>
      <c r="BV763" s="125"/>
      <c r="BX763" s="75"/>
      <c r="CD763" s="125"/>
      <c r="CF763" s="75"/>
      <c r="CL763" s="125"/>
      <c r="CN763" s="75"/>
      <c r="CT763" s="125"/>
      <c r="CV763" s="75"/>
      <c r="DB763" s="125"/>
      <c r="DD763" s="75"/>
      <c r="DJ763" s="125"/>
      <c r="DL763" s="75"/>
      <c r="DR763" s="125"/>
      <c r="DT763" s="75"/>
      <c r="DZ763" s="125"/>
    </row>
    <row r="764" spans="1:156" ht="18.75">
      <c r="A764" s="273"/>
      <c r="B764" s="273"/>
      <c r="C764" s="273"/>
      <c r="D764" s="285"/>
      <c r="E764" s="273"/>
      <c r="F764" s="273"/>
      <c r="G764" s="273"/>
      <c r="H764" s="273"/>
      <c r="I764" s="273"/>
      <c r="J764" s="273"/>
      <c r="K764" s="273"/>
      <c r="L764" s="273"/>
      <c r="M764" s="273"/>
      <c r="N764" s="273"/>
      <c r="O764" s="273"/>
      <c r="P764" s="273"/>
      <c r="Q764" s="273"/>
      <c r="R764" s="286"/>
      <c r="S764" s="273"/>
      <c r="T764" s="285"/>
      <c r="U764" s="273"/>
      <c r="V764" s="273"/>
      <c r="W764" s="273"/>
      <c r="X764" s="273"/>
      <c r="Y764" s="273"/>
      <c r="Z764" s="264"/>
      <c r="AA764" s="273"/>
      <c r="AB764" s="285"/>
      <c r="AC764" s="273"/>
      <c r="AD764" s="273"/>
      <c r="AE764" s="273"/>
      <c r="AF764" s="273"/>
      <c r="AG764" s="273"/>
      <c r="AH764" s="125"/>
      <c r="AI764" s="273"/>
      <c r="AJ764" s="285"/>
      <c r="AK764" s="273"/>
      <c r="AL764" s="273"/>
      <c r="AM764" s="273"/>
      <c r="AN764" s="273"/>
      <c r="AO764" s="273"/>
      <c r="AP764" s="125"/>
      <c r="AQ764" s="273"/>
      <c r="AR764" s="285"/>
      <c r="AS764" s="273"/>
      <c r="AT764" s="273"/>
      <c r="AU764" s="273"/>
      <c r="AV764" s="273"/>
      <c r="AW764" s="273"/>
      <c r="AX764" s="125"/>
      <c r="AY764" s="273"/>
      <c r="AZ764" s="285"/>
      <c r="BA764" s="273"/>
      <c r="BB764" s="273"/>
      <c r="BC764" s="273"/>
      <c r="BD764" s="273"/>
      <c r="BE764" s="273"/>
      <c r="BF764" s="125"/>
      <c r="BG764" s="273"/>
      <c r="BH764" s="285"/>
      <c r="BI764" s="273"/>
      <c r="BJ764" s="273"/>
      <c r="BK764" s="273"/>
      <c r="BL764" s="273"/>
      <c r="BM764" s="273"/>
      <c r="BN764" s="125"/>
      <c r="BO764" s="273"/>
      <c r="BP764" s="285"/>
      <c r="BQ764" s="273"/>
      <c r="BR764" s="273"/>
      <c r="BS764" s="273"/>
      <c r="BT764" s="273"/>
      <c r="BU764" s="273"/>
      <c r="BV764" s="125"/>
      <c r="BW764" s="273"/>
      <c r="BX764" s="285"/>
      <c r="BY764" s="273"/>
      <c r="BZ764" s="273"/>
      <c r="CA764" s="273"/>
      <c r="CB764" s="273"/>
      <c r="CC764" s="273"/>
      <c r="CD764" s="125"/>
      <c r="CE764" s="273"/>
      <c r="CF764" s="285"/>
      <c r="CG764" s="273"/>
      <c r="CH764" s="273"/>
      <c r="CI764" s="273"/>
      <c r="CJ764" s="273"/>
      <c r="CK764" s="273"/>
      <c r="CL764" s="125"/>
      <c r="CM764" s="273"/>
      <c r="CN764" s="285"/>
      <c r="CO764" s="273"/>
      <c r="CP764" s="273"/>
      <c r="CQ764" s="273"/>
      <c r="CR764" s="273"/>
      <c r="CS764" s="273"/>
      <c r="CT764" s="125"/>
      <c r="CU764" s="273"/>
      <c r="CV764" s="285"/>
      <c r="CW764" s="273"/>
      <c r="CX764" s="273"/>
      <c r="CY764" s="273"/>
      <c r="CZ764" s="273"/>
      <c r="DA764" s="273"/>
      <c r="DB764" s="125"/>
      <c r="DC764" s="273"/>
      <c r="DD764" s="285"/>
      <c r="DE764" s="273"/>
      <c r="DF764" s="273"/>
      <c r="DG764" s="273"/>
      <c r="DH764" s="273"/>
      <c r="DI764" s="273"/>
      <c r="DJ764" s="125"/>
      <c r="DK764" s="273"/>
      <c r="DL764" s="285"/>
      <c r="DM764" s="273"/>
      <c r="DN764" s="273"/>
      <c r="DO764" s="273"/>
      <c r="DP764" s="273"/>
      <c r="DQ764" s="273"/>
      <c r="DR764" s="125"/>
      <c r="DS764" s="273"/>
      <c r="DT764" s="285"/>
      <c r="DU764" s="273"/>
      <c r="DV764" s="273"/>
      <c r="DW764" s="273"/>
      <c r="DX764" s="273"/>
      <c r="DY764" s="273"/>
      <c r="DZ764" s="125"/>
      <c r="EA764" s="273"/>
      <c r="EB764" s="273"/>
      <c r="EC764" s="273"/>
      <c r="ED764" s="273"/>
      <c r="EE764" s="273"/>
      <c r="EF764" s="273"/>
      <c r="EG764" s="273"/>
      <c r="EH764" s="273"/>
      <c r="EI764" s="273"/>
      <c r="EJ764" s="273"/>
      <c r="EK764" s="273"/>
      <c r="EL764" s="273"/>
      <c r="EM764" s="273"/>
      <c r="EN764" s="273"/>
      <c r="EO764" s="273"/>
      <c r="EP764" s="273"/>
      <c r="EQ764" s="273"/>
      <c r="ER764" s="273"/>
      <c r="ES764" s="273"/>
      <c r="ET764" s="273"/>
      <c r="EU764" s="273"/>
      <c r="EV764" s="273"/>
      <c r="EW764" s="273"/>
      <c r="EX764" s="273"/>
      <c r="EY764" s="273"/>
      <c r="EZ764" s="273"/>
    </row>
    <row r="765" spans="1:156" ht="18.75">
      <c r="D765" s="75"/>
      <c r="Q765"/>
      <c r="R765" s="30"/>
      <c r="T765" s="75"/>
      <c r="Z765" s="264"/>
      <c r="AB765" s="75"/>
      <c r="AH765" s="125"/>
      <c r="AJ765" s="75"/>
      <c r="AP765" s="125"/>
      <c r="AR765" s="75"/>
      <c r="AX765" s="125"/>
      <c r="AZ765" s="75"/>
      <c r="BF765" s="125"/>
      <c r="BH765" s="75"/>
      <c r="BN765" s="125"/>
      <c r="BP765" s="75"/>
      <c r="BV765" s="125"/>
      <c r="BX765" s="75"/>
      <c r="CD765" s="125"/>
      <c r="CF765" s="75"/>
      <c r="CL765" s="125"/>
      <c r="CN765" s="75"/>
      <c r="CT765" s="125"/>
      <c r="CV765" s="75"/>
      <c r="DB765" s="125"/>
      <c r="DD765" s="75"/>
      <c r="DJ765" s="125"/>
      <c r="DL765" s="75"/>
      <c r="DR765" s="125"/>
      <c r="DT765" s="75"/>
      <c r="DZ765" s="125"/>
    </row>
    <row r="766" spans="1:156" ht="18.75">
      <c r="A766" s="273"/>
      <c r="B766" s="273"/>
      <c r="C766" s="273"/>
      <c r="D766" s="285"/>
      <c r="E766" s="273"/>
      <c r="F766" s="273"/>
      <c r="G766" s="273"/>
      <c r="H766" s="273"/>
      <c r="I766" s="273"/>
      <c r="J766" s="273"/>
      <c r="K766" s="273"/>
      <c r="L766" s="273"/>
      <c r="M766" s="273"/>
      <c r="N766" s="273"/>
      <c r="O766" s="273"/>
      <c r="P766" s="273"/>
      <c r="Q766" s="273"/>
      <c r="R766" s="286"/>
      <c r="S766" s="273"/>
      <c r="T766" s="285"/>
      <c r="U766" s="273"/>
      <c r="V766" s="273"/>
      <c r="W766" s="273"/>
      <c r="X766" s="273"/>
      <c r="Y766" s="273"/>
      <c r="Z766" s="264"/>
      <c r="AA766" s="273"/>
      <c r="AB766" s="285"/>
      <c r="AC766" s="273"/>
      <c r="AD766" s="273"/>
      <c r="AE766" s="273"/>
      <c r="AF766" s="273"/>
      <c r="AG766" s="273"/>
      <c r="AH766" s="125"/>
      <c r="AI766" s="273"/>
      <c r="AJ766" s="285"/>
      <c r="AK766" s="273"/>
      <c r="AL766" s="273"/>
      <c r="AM766" s="273"/>
      <c r="AN766" s="273"/>
      <c r="AO766" s="273"/>
      <c r="AP766" s="125"/>
      <c r="AQ766" s="273"/>
      <c r="AR766" s="285"/>
      <c r="AS766" s="273"/>
      <c r="AT766" s="273"/>
      <c r="AU766" s="273"/>
      <c r="AV766" s="273"/>
      <c r="AW766" s="273"/>
      <c r="AX766" s="125"/>
      <c r="AY766" s="273"/>
      <c r="AZ766" s="285"/>
      <c r="BA766" s="273"/>
      <c r="BB766" s="273"/>
      <c r="BC766" s="273"/>
      <c r="BD766" s="273"/>
      <c r="BE766" s="273"/>
      <c r="BF766" s="125"/>
      <c r="BG766" s="273"/>
      <c r="BH766" s="285"/>
      <c r="BI766" s="273"/>
      <c r="BJ766" s="273"/>
      <c r="BK766" s="273"/>
      <c r="BL766" s="273"/>
      <c r="BM766" s="273"/>
      <c r="BN766" s="125"/>
      <c r="BO766" s="273"/>
      <c r="BP766" s="285"/>
      <c r="BQ766" s="273"/>
      <c r="BR766" s="273"/>
      <c r="BS766" s="273"/>
      <c r="BT766" s="273"/>
      <c r="BU766" s="273"/>
      <c r="BV766" s="125"/>
      <c r="BW766" s="273"/>
      <c r="BX766" s="285"/>
      <c r="BY766" s="273"/>
      <c r="BZ766" s="273"/>
      <c r="CA766" s="273"/>
      <c r="CB766" s="273"/>
      <c r="CC766" s="273"/>
      <c r="CD766" s="125"/>
      <c r="CE766" s="273"/>
      <c r="CF766" s="285"/>
      <c r="CG766" s="273"/>
      <c r="CH766" s="273"/>
      <c r="CI766" s="273"/>
      <c r="CJ766" s="273"/>
      <c r="CK766" s="273"/>
      <c r="CL766" s="125"/>
      <c r="CM766" s="273"/>
      <c r="CN766" s="285"/>
      <c r="CO766" s="273"/>
      <c r="CP766" s="273"/>
      <c r="CQ766" s="273"/>
      <c r="CR766" s="273"/>
      <c r="CS766" s="273"/>
      <c r="CT766" s="125"/>
      <c r="CU766" s="273"/>
      <c r="CV766" s="285"/>
      <c r="CW766" s="273"/>
      <c r="CX766" s="273"/>
      <c r="CY766" s="273"/>
      <c r="CZ766" s="273"/>
      <c r="DA766" s="273"/>
      <c r="DB766" s="125"/>
      <c r="DC766" s="273"/>
      <c r="DD766" s="285"/>
      <c r="DE766" s="273"/>
      <c r="DF766" s="273"/>
      <c r="DG766" s="273"/>
      <c r="DH766" s="273"/>
      <c r="DI766" s="273"/>
      <c r="DJ766" s="125"/>
      <c r="DK766" s="273"/>
      <c r="DL766" s="285"/>
      <c r="DM766" s="273"/>
      <c r="DN766" s="273"/>
      <c r="DO766" s="273"/>
      <c r="DP766" s="273"/>
      <c r="DQ766" s="273"/>
      <c r="DR766" s="125"/>
      <c r="DS766" s="273"/>
      <c r="DT766" s="285"/>
      <c r="DU766" s="273"/>
      <c r="DV766" s="273"/>
      <c r="DW766" s="273"/>
      <c r="DX766" s="273"/>
      <c r="DY766" s="273"/>
      <c r="DZ766" s="125"/>
      <c r="EA766" s="273"/>
      <c r="EB766" s="273"/>
      <c r="EC766" s="273"/>
      <c r="ED766" s="273"/>
      <c r="EE766" s="273"/>
      <c r="EF766" s="273"/>
      <c r="EG766" s="273"/>
      <c r="EH766" s="273"/>
      <c r="EI766" s="273"/>
      <c r="EJ766" s="273"/>
      <c r="EK766" s="273"/>
      <c r="EL766" s="273"/>
      <c r="EM766" s="273"/>
      <c r="EN766" s="273"/>
      <c r="EO766" s="273"/>
      <c r="EP766" s="273"/>
      <c r="EQ766" s="273"/>
      <c r="ER766" s="273"/>
      <c r="ES766" s="273"/>
      <c r="ET766" s="273"/>
      <c r="EU766" s="273"/>
      <c r="EV766" s="273"/>
      <c r="EW766" s="273"/>
      <c r="EX766" s="273"/>
      <c r="EY766" s="273"/>
      <c r="EZ766" s="273"/>
    </row>
    <row r="767" spans="1:156" ht="18.75">
      <c r="D767" s="75"/>
      <c r="Q767"/>
      <c r="R767" s="30"/>
      <c r="T767" s="75"/>
      <c r="Z767" s="264"/>
      <c r="AB767" s="75"/>
      <c r="AH767" s="125"/>
      <c r="AJ767" s="75"/>
      <c r="AP767" s="125"/>
      <c r="AR767" s="75"/>
      <c r="AX767" s="125"/>
      <c r="AZ767" s="75"/>
      <c r="BF767" s="125"/>
      <c r="BH767" s="75"/>
      <c r="BN767" s="125"/>
      <c r="BP767" s="75"/>
      <c r="BV767" s="125"/>
      <c r="BX767" s="75"/>
      <c r="CD767" s="125"/>
      <c r="CF767" s="75"/>
      <c r="CL767" s="125"/>
      <c r="CN767" s="75"/>
      <c r="CT767" s="125"/>
      <c r="CV767" s="75"/>
      <c r="DB767" s="125"/>
      <c r="DD767" s="75"/>
      <c r="DJ767" s="125"/>
      <c r="DL767" s="75"/>
      <c r="DR767" s="125"/>
      <c r="DT767" s="75"/>
      <c r="DZ767" s="125"/>
    </row>
    <row r="768" spans="1:156" ht="18.75">
      <c r="A768" s="273"/>
      <c r="B768" s="273"/>
      <c r="C768" s="273"/>
      <c r="D768" s="285"/>
      <c r="E768" s="273"/>
      <c r="F768" s="273"/>
      <c r="G768" s="273"/>
      <c r="H768" s="273"/>
      <c r="I768" s="273"/>
      <c r="J768" s="273"/>
      <c r="K768" s="273"/>
      <c r="L768" s="273"/>
      <c r="M768" s="273"/>
      <c r="N768" s="273"/>
      <c r="O768" s="273"/>
      <c r="P768" s="273"/>
      <c r="Q768" s="273"/>
      <c r="R768" s="286"/>
      <c r="S768" s="273"/>
      <c r="T768" s="285"/>
      <c r="U768" s="273"/>
      <c r="V768" s="273"/>
      <c r="W768" s="273"/>
      <c r="X768" s="273"/>
      <c r="Y768" s="273"/>
      <c r="Z768" s="264"/>
      <c r="AA768" s="273"/>
      <c r="AB768" s="285"/>
      <c r="AC768" s="273"/>
      <c r="AD768" s="273"/>
      <c r="AE768" s="273"/>
      <c r="AF768" s="273"/>
      <c r="AG768" s="273"/>
      <c r="AH768" s="125"/>
      <c r="AI768" s="273"/>
      <c r="AJ768" s="285"/>
      <c r="AK768" s="273"/>
      <c r="AL768" s="273"/>
      <c r="AM768" s="273"/>
      <c r="AN768" s="273"/>
      <c r="AO768" s="273"/>
      <c r="AP768" s="125"/>
      <c r="AQ768" s="273"/>
      <c r="AR768" s="285"/>
      <c r="AS768" s="273"/>
      <c r="AT768" s="273"/>
      <c r="AU768" s="273"/>
      <c r="AV768" s="273"/>
      <c r="AW768" s="273"/>
      <c r="AX768" s="125"/>
      <c r="AY768" s="273"/>
      <c r="AZ768" s="285"/>
      <c r="BA768" s="273"/>
      <c r="BB768" s="273"/>
      <c r="BC768" s="273"/>
      <c r="BD768" s="273"/>
      <c r="BE768" s="273"/>
      <c r="BF768" s="125"/>
      <c r="BG768" s="273"/>
      <c r="BH768" s="285"/>
      <c r="BI768" s="273"/>
      <c r="BJ768" s="273"/>
      <c r="BK768" s="273"/>
      <c r="BL768" s="273"/>
      <c r="BM768" s="273"/>
      <c r="BN768" s="125"/>
      <c r="BO768" s="273"/>
      <c r="BP768" s="285"/>
      <c r="BQ768" s="273"/>
      <c r="BR768" s="273"/>
      <c r="BS768" s="273"/>
      <c r="BT768" s="273"/>
      <c r="BU768" s="273"/>
      <c r="BV768" s="125"/>
      <c r="BW768" s="273"/>
      <c r="BX768" s="285"/>
      <c r="BY768" s="273"/>
      <c r="BZ768" s="273"/>
      <c r="CA768" s="273"/>
      <c r="CB768" s="273"/>
      <c r="CC768" s="273"/>
      <c r="CD768" s="125"/>
      <c r="CE768" s="273"/>
      <c r="CF768" s="285"/>
      <c r="CG768" s="273"/>
      <c r="CH768" s="273"/>
      <c r="CI768" s="273"/>
      <c r="CJ768" s="273"/>
      <c r="CK768" s="273"/>
      <c r="CL768" s="125"/>
      <c r="CM768" s="273"/>
      <c r="CN768" s="285"/>
      <c r="CO768" s="273"/>
      <c r="CP768" s="273"/>
      <c r="CQ768" s="273"/>
      <c r="CR768" s="273"/>
      <c r="CS768" s="273"/>
      <c r="CT768" s="125"/>
      <c r="CU768" s="273"/>
      <c r="CV768" s="285"/>
      <c r="CW768" s="273"/>
      <c r="CX768" s="273"/>
      <c r="CY768" s="273"/>
      <c r="CZ768" s="273"/>
      <c r="DA768" s="273"/>
      <c r="DB768" s="125"/>
      <c r="DC768" s="273"/>
      <c r="DD768" s="285"/>
      <c r="DE768" s="273"/>
      <c r="DF768" s="273"/>
      <c r="DG768" s="273"/>
      <c r="DH768" s="273"/>
      <c r="DI768" s="273"/>
      <c r="DJ768" s="125"/>
      <c r="DK768" s="273"/>
      <c r="DL768" s="285"/>
      <c r="DM768" s="273"/>
      <c r="DN768" s="273"/>
      <c r="DO768" s="273"/>
      <c r="DP768" s="273"/>
      <c r="DQ768" s="273"/>
      <c r="DR768" s="125"/>
      <c r="DS768" s="273"/>
      <c r="DT768" s="285"/>
      <c r="DU768" s="273"/>
      <c r="DV768" s="273"/>
      <c r="DW768" s="273"/>
      <c r="DX768" s="273"/>
      <c r="DY768" s="273"/>
      <c r="DZ768" s="125"/>
      <c r="EA768" s="273"/>
      <c r="EB768" s="273"/>
      <c r="EC768" s="273"/>
      <c r="ED768" s="273"/>
      <c r="EE768" s="273"/>
      <c r="EF768" s="273"/>
      <c r="EG768" s="273"/>
      <c r="EH768" s="273"/>
      <c r="EI768" s="273"/>
      <c r="EJ768" s="273"/>
      <c r="EK768" s="273"/>
      <c r="EL768" s="273"/>
      <c r="EM768" s="273"/>
      <c r="EN768" s="273"/>
      <c r="EO768" s="273"/>
      <c r="EP768" s="273"/>
      <c r="EQ768" s="273"/>
      <c r="ER768" s="273"/>
      <c r="ES768" s="273"/>
      <c r="ET768" s="273"/>
      <c r="EU768" s="273"/>
      <c r="EV768" s="273"/>
      <c r="EW768" s="273"/>
      <c r="EX768" s="273"/>
      <c r="EY768" s="273"/>
      <c r="EZ768" s="273"/>
    </row>
    <row r="769" spans="1:156" ht="18.75">
      <c r="D769" s="75"/>
      <c r="Q769"/>
      <c r="R769" s="30"/>
      <c r="T769" s="75"/>
      <c r="Z769" s="264"/>
      <c r="AB769" s="75"/>
      <c r="AH769" s="125"/>
      <c r="AJ769" s="75"/>
      <c r="AP769" s="125"/>
      <c r="AR769" s="75"/>
      <c r="AX769" s="125"/>
      <c r="AZ769" s="75"/>
      <c r="BF769" s="125"/>
      <c r="BH769" s="75"/>
      <c r="BN769" s="125"/>
      <c r="BP769" s="75"/>
      <c r="BV769" s="125"/>
      <c r="BX769" s="75"/>
      <c r="CD769" s="125"/>
      <c r="CF769" s="75"/>
      <c r="CL769" s="125"/>
      <c r="CN769" s="75"/>
      <c r="CT769" s="125"/>
      <c r="CV769" s="75"/>
      <c r="DB769" s="125"/>
      <c r="DD769" s="75"/>
      <c r="DJ769" s="125"/>
      <c r="DL769" s="75"/>
      <c r="DR769" s="125"/>
      <c r="DT769" s="75"/>
      <c r="DZ769" s="125"/>
    </row>
    <row r="770" spans="1:156" ht="18.75">
      <c r="A770" s="273"/>
      <c r="B770" s="273"/>
      <c r="C770" s="273"/>
      <c r="D770" s="285"/>
      <c r="E770" s="273"/>
      <c r="F770" s="273"/>
      <c r="G770" s="273"/>
      <c r="H770" s="273"/>
      <c r="I770" s="273"/>
      <c r="J770" s="273"/>
      <c r="K770" s="273"/>
      <c r="L770" s="273"/>
      <c r="M770" s="273"/>
      <c r="N770" s="273"/>
      <c r="O770" s="273"/>
      <c r="P770" s="273"/>
      <c r="Q770" s="273"/>
      <c r="R770" s="286"/>
      <c r="S770" s="273"/>
      <c r="T770" s="285"/>
      <c r="U770" s="273"/>
      <c r="V770" s="273"/>
      <c r="W770" s="273"/>
      <c r="X770" s="273"/>
      <c r="Y770" s="273"/>
      <c r="Z770" s="264"/>
      <c r="AA770" s="273"/>
      <c r="AB770" s="285"/>
      <c r="AC770" s="273"/>
      <c r="AD770" s="273"/>
      <c r="AE770" s="273"/>
      <c r="AF770" s="273"/>
      <c r="AG770" s="273"/>
      <c r="AH770" s="125"/>
      <c r="AI770" s="273"/>
      <c r="AJ770" s="285"/>
      <c r="AK770" s="273"/>
      <c r="AL770" s="273"/>
      <c r="AM770" s="273"/>
      <c r="AN770" s="273"/>
      <c r="AO770" s="273"/>
      <c r="AP770" s="125"/>
      <c r="AQ770" s="273"/>
      <c r="AR770" s="285"/>
      <c r="AS770" s="273"/>
      <c r="AT770" s="273"/>
      <c r="AU770" s="273"/>
      <c r="AV770" s="273"/>
      <c r="AW770" s="273"/>
      <c r="AX770" s="125"/>
      <c r="AY770" s="273"/>
      <c r="AZ770" s="285"/>
      <c r="BA770" s="273"/>
      <c r="BB770" s="273"/>
      <c r="BC770" s="273"/>
      <c r="BD770" s="273"/>
      <c r="BE770" s="273"/>
      <c r="BF770" s="125"/>
      <c r="BG770" s="273"/>
      <c r="BH770" s="285"/>
      <c r="BI770" s="273"/>
      <c r="BJ770" s="273"/>
      <c r="BK770" s="273"/>
      <c r="BL770" s="273"/>
      <c r="BM770" s="273"/>
      <c r="BN770" s="125"/>
      <c r="BO770" s="273"/>
      <c r="BP770" s="285"/>
      <c r="BQ770" s="273"/>
      <c r="BR770" s="273"/>
      <c r="BS770" s="273"/>
      <c r="BT770" s="273"/>
      <c r="BU770" s="273"/>
      <c r="BV770" s="125"/>
      <c r="BW770" s="273"/>
      <c r="BX770" s="285"/>
      <c r="BY770" s="273"/>
      <c r="BZ770" s="273"/>
      <c r="CA770" s="273"/>
      <c r="CB770" s="273"/>
      <c r="CC770" s="273"/>
      <c r="CD770" s="125"/>
      <c r="CE770" s="273"/>
      <c r="CF770" s="285"/>
      <c r="CG770" s="273"/>
      <c r="CH770" s="273"/>
      <c r="CI770" s="273"/>
      <c r="CJ770" s="273"/>
      <c r="CK770" s="273"/>
      <c r="CL770" s="125"/>
      <c r="CM770" s="273"/>
      <c r="CN770" s="285"/>
      <c r="CO770" s="273"/>
      <c r="CP770" s="273"/>
      <c r="CQ770" s="273"/>
      <c r="CR770" s="273"/>
      <c r="CS770" s="273"/>
      <c r="CT770" s="125"/>
      <c r="CU770" s="273"/>
      <c r="CV770" s="285"/>
      <c r="CW770" s="273"/>
      <c r="CX770" s="273"/>
      <c r="CY770" s="273"/>
      <c r="CZ770" s="273"/>
      <c r="DA770" s="273"/>
      <c r="DB770" s="125"/>
      <c r="DC770" s="273"/>
      <c r="DD770" s="285"/>
      <c r="DE770" s="273"/>
      <c r="DF770" s="273"/>
      <c r="DG770" s="273"/>
      <c r="DH770" s="273"/>
      <c r="DI770" s="273"/>
      <c r="DJ770" s="125"/>
      <c r="DK770" s="273"/>
      <c r="DL770" s="285"/>
      <c r="DM770" s="273"/>
      <c r="DN770" s="273"/>
      <c r="DO770" s="273"/>
      <c r="DP770" s="273"/>
      <c r="DQ770" s="273"/>
      <c r="DR770" s="125"/>
      <c r="DS770" s="273"/>
      <c r="DT770" s="285"/>
      <c r="DU770" s="273"/>
      <c r="DV770" s="273"/>
      <c r="DW770" s="273"/>
      <c r="DX770" s="273"/>
      <c r="DY770" s="273"/>
      <c r="DZ770" s="125"/>
      <c r="EA770" s="273"/>
      <c r="EB770" s="273"/>
      <c r="EC770" s="273"/>
      <c r="ED770" s="273"/>
      <c r="EE770" s="273"/>
      <c r="EF770" s="273"/>
      <c r="EG770" s="273"/>
      <c r="EH770" s="273"/>
      <c r="EI770" s="273"/>
      <c r="EJ770" s="273"/>
      <c r="EK770" s="273"/>
      <c r="EL770" s="273"/>
      <c r="EM770" s="273"/>
      <c r="EN770" s="273"/>
      <c r="EO770" s="273"/>
      <c r="EP770" s="273"/>
      <c r="EQ770" s="273"/>
      <c r="ER770" s="273"/>
      <c r="ES770" s="273"/>
      <c r="ET770" s="273"/>
      <c r="EU770" s="273"/>
      <c r="EV770" s="273"/>
      <c r="EW770" s="273"/>
      <c r="EX770" s="273"/>
      <c r="EY770" s="273"/>
      <c r="EZ770" s="273"/>
    </row>
    <row r="771" spans="1:156" ht="18.75">
      <c r="D771" s="75"/>
      <c r="Q771"/>
      <c r="R771" s="30"/>
      <c r="T771" s="75"/>
      <c r="Z771" s="264"/>
      <c r="AB771" s="75"/>
      <c r="AH771" s="125"/>
      <c r="AJ771" s="75"/>
      <c r="AP771" s="125"/>
      <c r="AR771" s="75"/>
      <c r="AX771" s="125"/>
      <c r="AZ771" s="75"/>
      <c r="BF771" s="125"/>
      <c r="BH771" s="75"/>
      <c r="BN771" s="125"/>
      <c r="BP771" s="75"/>
      <c r="BV771" s="125"/>
      <c r="BX771" s="75"/>
      <c r="CD771" s="125"/>
      <c r="CF771" s="75"/>
      <c r="CL771" s="125"/>
      <c r="CN771" s="75"/>
      <c r="CT771" s="125"/>
      <c r="CV771" s="75"/>
      <c r="DB771" s="125"/>
      <c r="DD771" s="75"/>
      <c r="DJ771" s="125"/>
      <c r="DL771" s="75"/>
      <c r="DR771" s="125"/>
      <c r="DT771" s="75"/>
      <c r="DZ771" s="125"/>
    </row>
    <row r="772" spans="1:156" ht="18.75">
      <c r="A772" s="273"/>
      <c r="B772" s="273"/>
      <c r="C772" s="273"/>
      <c r="D772" s="285"/>
      <c r="E772" s="273"/>
      <c r="F772" s="273"/>
      <c r="G772" s="273"/>
      <c r="H772" s="273"/>
      <c r="I772" s="273"/>
      <c r="J772" s="273"/>
      <c r="K772" s="273"/>
      <c r="L772" s="273"/>
      <c r="M772" s="273"/>
      <c r="N772" s="273"/>
      <c r="O772" s="273"/>
      <c r="P772" s="273"/>
      <c r="Q772" s="273"/>
      <c r="R772" s="286"/>
      <c r="S772" s="273"/>
      <c r="T772" s="285"/>
      <c r="U772" s="273"/>
      <c r="V772" s="273"/>
      <c r="W772" s="273"/>
      <c r="X772" s="273"/>
      <c r="Y772" s="273"/>
      <c r="Z772" s="264"/>
      <c r="AA772" s="273"/>
      <c r="AB772" s="285"/>
      <c r="AC772" s="273"/>
      <c r="AD772" s="273"/>
      <c r="AE772" s="273"/>
      <c r="AF772" s="273"/>
      <c r="AG772" s="273"/>
      <c r="AH772" s="125"/>
      <c r="AI772" s="273"/>
      <c r="AJ772" s="285"/>
      <c r="AK772" s="273"/>
      <c r="AL772" s="273"/>
      <c r="AM772" s="273"/>
      <c r="AN772" s="273"/>
      <c r="AO772" s="273"/>
      <c r="AP772" s="125"/>
      <c r="AQ772" s="273"/>
      <c r="AR772" s="285"/>
      <c r="AS772" s="273"/>
      <c r="AT772" s="273"/>
      <c r="AU772" s="273"/>
      <c r="AV772" s="273"/>
      <c r="AW772" s="273"/>
      <c r="AX772" s="125"/>
      <c r="AY772" s="273"/>
      <c r="AZ772" s="285"/>
      <c r="BA772" s="273"/>
      <c r="BB772" s="273"/>
      <c r="BC772" s="273"/>
      <c r="BD772" s="273"/>
      <c r="BE772" s="273"/>
      <c r="BF772" s="125"/>
      <c r="BG772" s="273"/>
      <c r="BH772" s="285"/>
      <c r="BI772" s="273"/>
      <c r="BJ772" s="273"/>
      <c r="BK772" s="273"/>
      <c r="BL772" s="273"/>
      <c r="BM772" s="273"/>
      <c r="BN772" s="125"/>
      <c r="BO772" s="273"/>
      <c r="BP772" s="285"/>
      <c r="BQ772" s="273"/>
      <c r="BR772" s="273"/>
      <c r="BS772" s="273"/>
      <c r="BT772" s="273"/>
      <c r="BU772" s="273"/>
      <c r="BV772" s="125"/>
      <c r="BW772" s="273"/>
      <c r="BX772" s="285"/>
      <c r="BY772" s="273"/>
      <c r="BZ772" s="273"/>
      <c r="CA772" s="273"/>
      <c r="CB772" s="273"/>
      <c r="CC772" s="273"/>
      <c r="CD772" s="125"/>
      <c r="CE772" s="273"/>
      <c r="CF772" s="285"/>
      <c r="CG772" s="273"/>
      <c r="CH772" s="273"/>
      <c r="CI772" s="273"/>
      <c r="CJ772" s="273"/>
      <c r="CK772" s="273"/>
      <c r="CL772" s="125"/>
      <c r="CM772" s="273"/>
      <c r="CN772" s="285"/>
      <c r="CO772" s="273"/>
      <c r="CP772" s="273"/>
      <c r="CQ772" s="273"/>
      <c r="CR772" s="273"/>
      <c r="CS772" s="273"/>
      <c r="CT772" s="125"/>
      <c r="CU772" s="273"/>
      <c r="CV772" s="285"/>
      <c r="CW772" s="273"/>
      <c r="CX772" s="273"/>
      <c r="CY772" s="273"/>
      <c r="CZ772" s="273"/>
      <c r="DA772" s="273"/>
      <c r="DB772" s="125"/>
      <c r="DC772" s="273"/>
      <c r="DD772" s="285"/>
      <c r="DE772" s="273"/>
      <c r="DF772" s="273"/>
      <c r="DG772" s="273"/>
      <c r="DH772" s="273"/>
      <c r="DI772" s="273"/>
      <c r="DJ772" s="125"/>
      <c r="DK772" s="273"/>
      <c r="DL772" s="285"/>
      <c r="DM772" s="273"/>
      <c r="DN772" s="273"/>
      <c r="DO772" s="273"/>
      <c r="DP772" s="273"/>
      <c r="DQ772" s="273"/>
      <c r="DR772" s="125"/>
      <c r="DS772" s="273"/>
      <c r="DT772" s="285"/>
      <c r="DU772" s="273"/>
      <c r="DV772" s="273"/>
      <c r="DW772" s="273"/>
      <c r="DX772" s="273"/>
      <c r="DY772" s="273"/>
      <c r="DZ772" s="125"/>
      <c r="EA772" s="273"/>
      <c r="EB772" s="273"/>
      <c r="EC772" s="273"/>
      <c r="ED772" s="273"/>
      <c r="EE772" s="273"/>
      <c r="EF772" s="273"/>
      <c r="EG772" s="273"/>
      <c r="EH772" s="273"/>
      <c r="EI772" s="273"/>
      <c r="EJ772" s="273"/>
      <c r="EK772" s="273"/>
      <c r="EL772" s="273"/>
      <c r="EM772" s="273"/>
      <c r="EN772" s="273"/>
      <c r="EO772" s="273"/>
      <c r="EP772" s="273"/>
      <c r="EQ772" s="273"/>
      <c r="ER772" s="273"/>
      <c r="ES772" s="273"/>
      <c r="ET772" s="273"/>
      <c r="EU772" s="273"/>
      <c r="EV772" s="273"/>
      <c r="EW772" s="273"/>
      <c r="EX772" s="273"/>
      <c r="EY772" s="273"/>
      <c r="EZ772" s="273"/>
    </row>
    <row r="773" spans="1:156" ht="18.75">
      <c r="D773" s="75"/>
      <c r="Q773"/>
      <c r="R773" s="30"/>
      <c r="T773" s="75"/>
      <c r="Z773" s="264"/>
      <c r="AB773" s="75"/>
      <c r="AH773" s="125"/>
      <c r="AJ773" s="75"/>
      <c r="AP773" s="125"/>
      <c r="AR773" s="75"/>
      <c r="AX773" s="125"/>
      <c r="AZ773" s="75"/>
      <c r="BF773" s="125"/>
      <c r="BH773" s="75"/>
      <c r="BN773" s="125"/>
      <c r="BP773" s="75"/>
      <c r="BV773" s="125"/>
      <c r="BX773" s="75"/>
      <c r="CD773" s="125"/>
      <c r="CF773" s="75"/>
      <c r="CL773" s="125"/>
      <c r="CN773" s="75"/>
      <c r="CT773" s="125"/>
      <c r="CV773" s="75"/>
      <c r="DB773" s="125"/>
      <c r="DD773" s="75"/>
      <c r="DJ773" s="125"/>
      <c r="DL773" s="75"/>
      <c r="DR773" s="125"/>
      <c r="DT773" s="75"/>
      <c r="DZ773" s="125"/>
    </row>
    <row r="774" spans="1:156" ht="18.75">
      <c r="A774" s="273"/>
      <c r="B774" s="273"/>
      <c r="C774" s="273"/>
      <c r="D774" s="285"/>
      <c r="E774" s="273"/>
      <c r="F774" s="273"/>
      <c r="G774" s="273"/>
      <c r="H774" s="273"/>
      <c r="I774" s="273"/>
      <c r="J774" s="273"/>
      <c r="K774" s="273"/>
      <c r="L774" s="273"/>
      <c r="M774" s="273"/>
      <c r="N774" s="273"/>
      <c r="O774" s="273"/>
      <c r="P774" s="273"/>
      <c r="Q774" s="273"/>
      <c r="R774" s="286"/>
      <c r="S774" s="273"/>
      <c r="T774" s="285"/>
      <c r="U774" s="273"/>
      <c r="V774" s="273"/>
      <c r="W774" s="273"/>
      <c r="X774" s="273"/>
      <c r="Y774" s="273"/>
      <c r="Z774" s="264"/>
      <c r="AA774" s="273"/>
      <c r="AB774" s="285"/>
      <c r="AC774" s="273"/>
      <c r="AD774" s="273"/>
      <c r="AE774" s="273"/>
      <c r="AF774" s="273"/>
      <c r="AG774" s="273"/>
      <c r="AH774" s="125"/>
      <c r="AI774" s="273"/>
      <c r="AJ774" s="285"/>
      <c r="AK774" s="273"/>
      <c r="AL774" s="273"/>
      <c r="AM774" s="273"/>
      <c r="AN774" s="273"/>
      <c r="AO774" s="273"/>
      <c r="AP774" s="125"/>
      <c r="AQ774" s="273"/>
      <c r="AR774" s="285"/>
      <c r="AS774" s="273"/>
      <c r="AT774" s="273"/>
      <c r="AU774" s="273"/>
      <c r="AV774" s="273"/>
      <c r="AW774" s="273"/>
      <c r="AX774" s="125"/>
      <c r="AY774" s="273"/>
      <c r="AZ774" s="285"/>
      <c r="BA774" s="273"/>
      <c r="BB774" s="273"/>
      <c r="BC774" s="273"/>
      <c r="BD774" s="273"/>
      <c r="BE774" s="273"/>
      <c r="BF774" s="125"/>
      <c r="BG774" s="273"/>
      <c r="BH774" s="285"/>
      <c r="BI774" s="273"/>
      <c r="BJ774" s="273"/>
      <c r="BK774" s="273"/>
      <c r="BL774" s="273"/>
      <c r="BM774" s="273"/>
      <c r="BN774" s="125"/>
      <c r="BO774" s="273"/>
      <c r="BP774" s="285"/>
      <c r="BQ774" s="273"/>
      <c r="BR774" s="273"/>
      <c r="BS774" s="273"/>
      <c r="BT774" s="273"/>
      <c r="BU774" s="273"/>
      <c r="BV774" s="125"/>
      <c r="BW774" s="273"/>
      <c r="BX774" s="285"/>
      <c r="BY774" s="273"/>
      <c r="BZ774" s="273"/>
      <c r="CA774" s="273"/>
      <c r="CB774" s="273"/>
      <c r="CC774" s="273"/>
      <c r="CD774" s="125"/>
      <c r="CE774" s="273"/>
      <c r="CF774" s="285"/>
      <c r="CG774" s="273"/>
      <c r="CH774" s="273"/>
      <c r="CI774" s="273"/>
      <c r="CJ774" s="273"/>
      <c r="CK774" s="273"/>
      <c r="CL774" s="125"/>
      <c r="CM774" s="273"/>
      <c r="CN774" s="285"/>
      <c r="CO774" s="273"/>
      <c r="CP774" s="273"/>
      <c r="CQ774" s="273"/>
      <c r="CR774" s="273"/>
      <c r="CS774" s="273"/>
      <c r="CT774" s="125"/>
      <c r="CU774" s="273"/>
      <c r="CV774" s="285"/>
      <c r="CW774" s="273"/>
      <c r="CX774" s="273"/>
      <c r="CY774" s="273"/>
      <c r="CZ774" s="273"/>
      <c r="DA774" s="273"/>
      <c r="DB774" s="125"/>
      <c r="DC774" s="273"/>
      <c r="DD774" s="285"/>
      <c r="DE774" s="273"/>
      <c r="DF774" s="273"/>
      <c r="DG774" s="273"/>
      <c r="DH774" s="273"/>
      <c r="DI774" s="273"/>
      <c r="DJ774" s="125"/>
      <c r="DK774" s="273"/>
      <c r="DL774" s="285"/>
      <c r="DM774" s="273"/>
      <c r="DN774" s="273"/>
      <c r="DO774" s="273"/>
      <c r="DP774" s="273"/>
      <c r="DQ774" s="273"/>
      <c r="DR774" s="125"/>
      <c r="DS774" s="273"/>
      <c r="DT774" s="285"/>
      <c r="DU774" s="273"/>
      <c r="DV774" s="273"/>
      <c r="DW774" s="273"/>
      <c r="DX774" s="273"/>
      <c r="DY774" s="273"/>
      <c r="DZ774" s="125"/>
      <c r="EA774" s="273"/>
      <c r="EB774" s="273"/>
      <c r="EC774" s="273"/>
      <c r="ED774" s="273"/>
      <c r="EE774" s="273"/>
      <c r="EF774" s="273"/>
      <c r="EG774" s="273"/>
      <c r="EH774" s="273"/>
      <c r="EI774" s="273"/>
      <c r="EJ774" s="273"/>
      <c r="EK774" s="273"/>
      <c r="EL774" s="273"/>
      <c r="EM774" s="273"/>
      <c r="EN774" s="273"/>
      <c r="EO774" s="273"/>
      <c r="EP774" s="273"/>
      <c r="EQ774" s="273"/>
      <c r="ER774" s="273"/>
      <c r="ES774" s="273"/>
      <c r="ET774" s="273"/>
      <c r="EU774" s="273"/>
      <c r="EV774" s="273"/>
      <c r="EW774" s="273"/>
      <c r="EX774" s="273"/>
      <c r="EY774" s="273"/>
      <c r="EZ774" s="273"/>
    </row>
    <row r="775" spans="1:156" ht="18.75">
      <c r="D775" s="75"/>
      <c r="Q775"/>
      <c r="R775" s="30"/>
      <c r="T775" s="75"/>
      <c r="Z775" s="264"/>
      <c r="AB775" s="75"/>
      <c r="AH775" s="125"/>
      <c r="AJ775" s="75"/>
      <c r="AP775" s="125"/>
      <c r="AR775" s="75"/>
      <c r="AX775" s="125"/>
      <c r="AZ775" s="75"/>
      <c r="BF775" s="125"/>
      <c r="BH775" s="75"/>
      <c r="BN775" s="125"/>
      <c r="BP775" s="75"/>
      <c r="BV775" s="125"/>
      <c r="BX775" s="75"/>
      <c r="CD775" s="125"/>
      <c r="CF775" s="75"/>
      <c r="CL775" s="125"/>
      <c r="CN775" s="75"/>
      <c r="CT775" s="125"/>
      <c r="CV775" s="75"/>
      <c r="DB775" s="125"/>
      <c r="DD775" s="75"/>
      <c r="DJ775" s="125"/>
      <c r="DL775" s="75"/>
      <c r="DR775" s="125"/>
      <c r="DT775" s="75"/>
      <c r="DZ775" s="125"/>
    </row>
    <row r="776" spans="1:156" ht="18.75">
      <c r="A776" s="273"/>
      <c r="B776" s="273"/>
      <c r="C776" s="273"/>
      <c r="D776" s="285"/>
      <c r="E776" s="273"/>
      <c r="F776" s="273"/>
      <c r="G776" s="273"/>
      <c r="H776" s="273"/>
      <c r="I776" s="273"/>
      <c r="J776" s="273"/>
      <c r="K776" s="273"/>
      <c r="L776" s="273"/>
      <c r="M776" s="273"/>
      <c r="N776" s="273"/>
      <c r="O776" s="273"/>
      <c r="P776" s="273"/>
      <c r="Q776" s="273"/>
      <c r="R776" s="286"/>
      <c r="S776" s="273"/>
      <c r="T776" s="285"/>
      <c r="U776" s="273"/>
      <c r="V776" s="273"/>
      <c r="W776" s="273"/>
      <c r="X776" s="273"/>
      <c r="Y776" s="273"/>
      <c r="Z776" s="264"/>
      <c r="AA776" s="273"/>
      <c r="AB776" s="285"/>
      <c r="AC776" s="273"/>
      <c r="AD776" s="273"/>
      <c r="AE776" s="273"/>
      <c r="AF776" s="273"/>
      <c r="AG776" s="273"/>
      <c r="AH776" s="125"/>
      <c r="AI776" s="273"/>
      <c r="AJ776" s="285"/>
      <c r="AK776" s="273"/>
      <c r="AL776" s="273"/>
      <c r="AM776" s="273"/>
      <c r="AN776" s="273"/>
      <c r="AO776" s="273"/>
      <c r="AP776" s="125"/>
      <c r="AQ776" s="273"/>
      <c r="AR776" s="285"/>
      <c r="AS776" s="273"/>
      <c r="AT776" s="273"/>
      <c r="AU776" s="273"/>
      <c r="AV776" s="273"/>
      <c r="AW776" s="273"/>
      <c r="AX776" s="125"/>
      <c r="AY776" s="273"/>
      <c r="AZ776" s="285"/>
      <c r="BA776" s="273"/>
      <c r="BB776" s="273"/>
      <c r="BC776" s="273"/>
      <c r="BD776" s="273"/>
      <c r="BE776" s="273"/>
      <c r="BF776" s="125"/>
      <c r="BG776" s="273"/>
      <c r="BH776" s="285"/>
      <c r="BI776" s="273"/>
      <c r="BJ776" s="273"/>
      <c r="BK776" s="273"/>
      <c r="BL776" s="273"/>
      <c r="BM776" s="273"/>
      <c r="BN776" s="125"/>
      <c r="BO776" s="273"/>
      <c r="BP776" s="285"/>
      <c r="BQ776" s="273"/>
      <c r="BR776" s="273"/>
      <c r="BS776" s="273"/>
      <c r="BT776" s="273"/>
      <c r="BU776" s="273"/>
      <c r="BV776" s="125"/>
      <c r="BW776" s="273"/>
      <c r="BX776" s="285"/>
      <c r="BY776" s="273"/>
      <c r="BZ776" s="273"/>
      <c r="CA776" s="273"/>
      <c r="CB776" s="273"/>
      <c r="CC776" s="273"/>
      <c r="CD776" s="125"/>
      <c r="CE776" s="273"/>
      <c r="CF776" s="285"/>
      <c r="CG776" s="273"/>
      <c r="CH776" s="273"/>
      <c r="CI776" s="273"/>
      <c r="CJ776" s="273"/>
      <c r="CK776" s="273"/>
      <c r="CL776" s="125"/>
      <c r="CM776" s="273"/>
      <c r="CN776" s="285"/>
      <c r="CO776" s="273"/>
      <c r="CP776" s="273"/>
      <c r="CQ776" s="273"/>
      <c r="CR776" s="273"/>
      <c r="CS776" s="273"/>
      <c r="CT776" s="125"/>
      <c r="CU776" s="273"/>
      <c r="CV776" s="285"/>
      <c r="CW776" s="273"/>
      <c r="CX776" s="273"/>
      <c r="CY776" s="273"/>
      <c r="CZ776" s="273"/>
      <c r="DA776" s="273"/>
      <c r="DB776" s="125"/>
      <c r="DC776" s="273"/>
      <c r="DD776" s="285"/>
      <c r="DE776" s="273"/>
      <c r="DF776" s="273"/>
      <c r="DG776" s="273"/>
      <c r="DH776" s="273"/>
      <c r="DI776" s="273"/>
      <c r="DJ776" s="125"/>
      <c r="DK776" s="273"/>
      <c r="DL776" s="285"/>
      <c r="DM776" s="273"/>
      <c r="DN776" s="273"/>
      <c r="DO776" s="273"/>
      <c r="DP776" s="273"/>
      <c r="DQ776" s="273"/>
      <c r="DR776" s="125"/>
      <c r="DS776" s="273"/>
      <c r="DT776" s="285"/>
      <c r="DU776" s="273"/>
      <c r="DV776" s="273"/>
      <c r="DW776" s="273"/>
      <c r="DX776" s="273"/>
      <c r="DY776" s="273"/>
      <c r="DZ776" s="125"/>
      <c r="EA776" s="273"/>
      <c r="EB776" s="273"/>
      <c r="EC776" s="273"/>
      <c r="ED776" s="273"/>
      <c r="EE776" s="273"/>
      <c r="EF776" s="273"/>
      <c r="EG776" s="273"/>
      <c r="EH776" s="273"/>
      <c r="EI776" s="273"/>
      <c r="EJ776" s="273"/>
      <c r="EK776" s="273"/>
      <c r="EL776" s="273"/>
      <c r="EM776" s="273"/>
      <c r="EN776" s="273"/>
      <c r="EO776" s="273"/>
      <c r="EP776" s="273"/>
      <c r="EQ776" s="273"/>
      <c r="ER776" s="273"/>
      <c r="ES776" s="273"/>
      <c r="ET776" s="273"/>
      <c r="EU776" s="273"/>
      <c r="EV776" s="273"/>
      <c r="EW776" s="273"/>
      <c r="EX776" s="273"/>
      <c r="EY776" s="273"/>
      <c r="EZ776" s="273"/>
    </row>
    <row r="777" spans="1:156" ht="18.75">
      <c r="D777" s="75"/>
      <c r="Q777"/>
      <c r="R777" s="30"/>
      <c r="T777" s="75"/>
      <c r="Z777" s="264"/>
      <c r="AB777" s="75"/>
      <c r="AH777" s="125"/>
      <c r="AJ777" s="75"/>
      <c r="AP777" s="125"/>
      <c r="AR777" s="75"/>
      <c r="AX777" s="125"/>
      <c r="AZ777" s="75"/>
      <c r="BF777" s="125"/>
      <c r="BH777" s="75"/>
      <c r="BN777" s="125"/>
      <c r="BP777" s="75"/>
      <c r="BV777" s="125"/>
      <c r="BX777" s="75"/>
      <c r="CD777" s="125"/>
      <c r="CF777" s="75"/>
      <c r="CL777" s="125"/>
      <c r="CN777" s="75"/>
      <c r="CT777" s="125"/>
      <c r="CV777" s="75"/>
      <c r="DB777" s="125"/>
      <c r="DD777" s="75"/>
      <c r="DJ777" s="125"/>
      <c r="DL777" s="75"/>
      <c r="DR777" s="125"/>
      <c r="DT777" s="75"/>
      <c r="DZ777" s="125"/>
    </row>
    <row r="778" spans="1:156" ht="18.75">
      <c r="A778" s="273"/>
      <c r="B778" s="273"/>
      <c r="C778" s="273"/>
      <c r="D778" s="285"/>
      <c r="E778" s="273"/>
      <c r="F778" s="273"/>
      <c r="G778" s="273"/>
      <c r="H778" s="273"/>
      <c r="I778" s="273"/>
      <c r="J778" s="273"/>
      <c r="K778" s="273"/>
      <c r="L778" s="273"/>
      <c r="M778" s="273"/>
      <c r="N778" s="273"/>
      <c r="O778" s="273"/>
      <c r="P778" s="273"/>
      <c r="Q778" s="273"/>
      <c r="R778" s="286"/>
      <c r="S778" s="273"/>
      <c r="T778" s="285"/>
      <c r="U778" s="273"/>
      <c r="V778" s="273"/>
      <c r="W778" s="273"/>
      <c r="X778" s="273"/>
      <c r="Y778" s="273"/>
      <c r="Z778" s="264"/>
      <c r="AA778" s="273"/>
      <c r="AB778" s="285"/>
      <c r="AC778" s="273"/>
      <c r="AD778" s="273"/>
      <c r="AE778" s="273"/>
      <c r="AF778" s="273"/>
      <c r="AG778" s="273"/>
      <c r="AH778" s="125"/>
      <c r="AI778" s="273"/>
      <c r="AJ778" s="285"/>
      <c r="AK778" s="273"/>
      <c r="AL778" s="273"/>
      <c r="AM778" s="273"/>
      <c r="AN778" s="273"/>
      <c r="AO778" s="273"/>
      <c r="AP778" s="125"/>
      <c r="AQ778" s="273"/>
      <c r="AR778" s="285"/>
      <c r="AS778" s="273"/>
      <c r="AT778" s="273"/>
      <c r="AU778" s="273"/>
      <c r="AV778" s="273"/>
      <c r="AW778" s="273"/>
      <c r="AX778" s="125"/>
      <c r="AY778" s="273"/>
      <c r="AZ778" s="285"/>
      <c r="BA778" s="273"/>
      <c r="BB778" s="273"/>
      <c r="BC778" s="273"/>
      <c r="BD778" s="273"/>
      <c r="BE778" s="273"/>
      <c r="BF778" s="125"/>
      <c r="BG778" s="273"/>
      <c r="BH778" s="285"/>
      <c r="BI778" s="273"/>
      <c r="BJ778" s="273"/>
      <c r="BK778" s="273"/>
      <c r="BL778" s="273"/>
      <c r="BM778" s="273"/>
      <c r="BN778" s="125"/>
      <c r="BO778" s="273"/>
      <c r="BP778" s="285"/>
      <c r="BQ778" s="273"/>
      <c r="BR778" s="273"/>
      <c r="BS778" s="273"/>
      <c r="BT778" s="273"/>
      <c r="BU778" s="273"/>
      <c r="BV778" s="125"/>
      <c r="BW778" s="273"/>
      <c r="BX778" s="285"/>
      <c r="BY778" s="273"/>
      <c r="BZ778" s="273"/>
      <c r="CA778" s="273"/>
      <c r="CB778" s="273"/>
      <c r="CC778" s="273"/>
      <c r="CD778" s="125"/>
      <c r="CE778" s="273"/>
      <c r="CF778" s="285"/>
      <c r="CG778" s="273"/>
      <c r="CH778" s="273"/>
      <c r="CI778" s="273"/>
      <c r="CJ778" s="273"/>
      <c r="CK778" s="273"/>
      <c r="CL778" s="125"/>
      <c r="CM778" s="273"/>
      <c r="CN778" s="285"/>
      <c r="CO778" s="273"/>
      <c r="CP778" s="273"/>
      <c r="CQ778" s="273"/>
      <c r="CR778" s="273"/>
      <c r="CS778" s="273"/>
      <c r="CT778" s="125"/>
      <c r="CU778" s="273"/>
      <c r="CV778" s="285"/>
      <c r="CW778" s="273"/>
      <c r="CX778" s="273"/>
      <c r="CY778" s="273"/>
      <c r="CZ778" s="273"/>
      <c r="DA778" s="273"/>
      <c r="DB778" s="125"/>
      <c r="DC778" s="273"/>
      <c r="DD778" s="285"/>
      <c r="DE778" s="273"/>
      <c r="DF778" s="273"/>
      <c r="DG778" s="273"/>
      <c r="DH778" s="273"/>
      <c r="DI778" s="273"/>
      <c r="DJ778" s="125"/>
      <c r="DK778" s="273"/>
      <c r="DL778" s="285"/>
      <c r="DM778" s="273"/>
      <c r="DN778" s="273"/>
      <c r="DO778" s="273"/>
      <c r="DP778" s="273"/>
      <c r="DQ778" s="273"/>
      <c r="DR778" s="125"/>
      <c r="DS778" s="273"/>
      <c r="DT778" s="285"/>
      <c r="DU778" s="273"/>
      <c r="DV778" s="273"/>
      <c r="DW778" s="273"/>
      <c r="DX778" s="273"/>
      <c r="DY778" s="273"/>
      <c r="DZ778" s="125"/>
      <c r="EA778" s="273"/>
      <c r="EB778" s="273"/>
      <c r="EC778" s="273"/>
      <c r="ED778" s="273"/>
      <c r="EE778" s="273"/>
      <c r="EF778" s="273"/>
      <c r="EG778" s="273"/>
      <c r="EH778" s="273"/>
      <c r="EI778" s="273"/>
      <c r="EJ778" s="273"/>
      <c r="EK778" s="273"/>
      <c r="EL778" s="273"/>
      <c r="EM778" s="273"/>
      <c r="EN778" s="273"/>
      <c r="EO778" s="273"/>
      <c r="EP778" s="273"/>
      <c r="EQ778" s="273"/>
      <c r="ER778" s="273"/>
      <c r="ES778" s="273"/>
      <c r="ET778" s="273"/>
      <c r="EU778" s="273"/>
      <c r="EV778" s="273"/>
      <c r="EW778" s="273"/>
      <c r="EX778" s="273"/>
      <c r="EY778" s="273"/>
      <c r="EZ778" s="273"/>
    </row>
    <row r="779" spans="1:156" ht="18.75">
      <c r="D779" s="75"/>
      <c r="Q779"/>
      <c r="R779" s="30"/>
      <c r="T779" s="75"/>
      <c r="Z779" s="264"/>
      <c r="AB779" s="75"/>
      <c r="AH779" s="125"/>
      <c r="AJ779" s="75"/>
      <c r="AP779" s="125"/>
      <c r="AR779" s="75"/>
      <c r="AX779" s="125"/>
      <c r="AZ779" s="75"/>
      <c r="BF779" s="125"/>
      <c r="BH779" s="75"/>
      <c r="BN779" s="125"/>
      <c r="BP779" s="75"/>
      <c r="BV779" s="125"/>
      <c r="BX779" s="75"/>
      <c r="CD779" s="125"/>
      <c r="CF779" s="75"/>
      <c r="CL779" s="125"/>
      <c r="CN779" s="75"/>
      <c r="CT779" s="125"/>
      <c r="CV779" s="75"/>
      <c r="DB779" s="125"/>
      <c r="DD779" s="75"/>
      <c r="DJ779" s="125"/>
      <c r="DL779" s="75"/>
      <c r="DR779" s="125"/>
      <c r="DT779" s="75"/>
      <c r="DZ779" s="125"/>
    </row>
    <row r="780" spans="1:156" ht="18.75">
      <c r="A780" s="273"/>
      <c r="B780" s="273"/>
      <c r="C780" s="273"/>
      <c r="D780" s="285"/>
      <c r="E780" s="273"/>
      <c r="F780" s="273"/>
      <c r="G780" s="273"/>
      <c r="H780" s="273"/>
      <c r="I780" s="273"/>
      <c r="J780" s="273"/>
      <c r="K780" s="273"/>
      <c r="L780" s="273"/>
      <c r="M780" s="273"/>
      <c r="N780" s="273"/>
      <c r="O780" s="273"/>
      <c r="P780" s="273"/>
      <c r="Q780" s="273"/>
      <c r="R780" s="286"/>
      <c r="S780" s="273"/>
      <c r="T780" s="285"/>
      <c r="U780" s="273"/>
      <c r="V780" s="273"/>
      <c r="W780" s="273"/>
      <c r="X780" s="273"/>
      <c r="Y780" s="273"/>
      <c r="Z780" s="264"/>
      <c r="AA780" s="273"/>
      <c r="AB780" s="285"/>
      <c r="AC780" s="273"/>
      <c r="AD780" s="273"/>
      <c r="AE780" s="273"/>
      <c r="AF780" s="273"/>
      <c r="AG780" s="273"/>
      <c r="AH780" s="125"/>
      <c r="AI780" s="273"/>
      <c r="AJ780" s="285"/>
      <c r="AK780" s="273"/>
      <c r="AL780" s="273"/>
      <c r="AM780" s="273"/>
      <c r="AN780" s="273"/>
      <c r="AO780" s="273"/>
      <c r="AP780" s="125"/>
      <c r="AQ780" s="273"/>
      <c r="AR780" s="285"/>
      <c r="AS780" s="273"/>
      <c r="AT780" s="273"/>
      <c r="AU780" s="273"/>
      <c r="AV780" s="273"/>
      <c r="AW780" s="273"/>
      <c r="AX780" s="125"/>
      <c r="AY780" s="273"/>
      <c r="AZ780" s="285"/>
      <c r="BA780" s="273"/>
      <c r="BB780" s="273"/>
      <c r="BC780" s="273"/>
      <c r="BD780" s="273"/>
      <c r="BE780" s="273"/>
      <c r="BF780" s="125"/>
      <c r="BG780" s="273"/>
      <c r="BH780" s="285"/>
      <c r="BI780" s="273"/>
      <c r="BJ780" s="273"/>
      <c r="BK780" s="273"/>
      <c r="BL780" s="273"/>
      <c r="BM780" s="273"/>
      <c r="BN780" s="125"/>
      <c r="BO780" s="273"/>
      <c r="BP780" s="285"/>
      <c r="BQ780" s="273"/>
      <c r="BR780" s="273"/>
      <c r="BS780" s="273"/>
      <c r="BT780" s="273"/>
      <c r="BU780" s="273"/>
      <c r="BV780" s="125"/>
      <c r="BW780" s="273"/>
      <c r="BX780" s="285"/>
      <c r="BY780" s="273"/>
      <c r="BZ780" s="273"/>
      <c r="CA780" s="273"/>
      <c r="CB780" s="273"/>
      <c r="CC780" s="273"/>
      <c r="CD780" s="125"/>
      <c r="CE780" s="273"/>
      <c r="CF780" s="285"/>
      <c r="CG780" s="273"/>
      <c r="CH780" s="273"/>
      <c r="CI780" s="273"/>
      <c r="CJ780" s="273"/>
      <c r="CK780" s="273"/>
      <c r="CL780" s="125"/>
      <c r="CM780" s="273"/>
      <c r="CN780" s="285"/>
      <c r="CO780" s="273"/>
      <c r="CP780" s="273"/>
      <c r="CQ780" s="273"/>
      <c r="CR780" s="273"/>
      <c r="CS780" s="273"/>
      <c r="CT780" s="125"/>
      <c r="CU780" s="273"/>
      <c r="CV780" s="285"/>
      <c r="CW780" s="273"/>
      <c r="CX780" s="273"/>
      <c r="CY780" s="273"/>
      <c r="CZ780" s="273"/>
      <c r="DA780" s="273"/>
      <c r="DB780" s="125"/>
      <c r="DC780" s="273"/>
      <c r="DD780" s="285"/>
      <c r="DE780" s="273"/>
      <c r="DF780" s="273"/>
      <c r="DG780" s="273"/>
      <c r="DH780" s="273"/>
      <c r="DI780" s="273"/>
      <c r="DJ780" s="125"/>
      <c r="DK780" s="273"/>
      <c r="DL780" s="285"/>
      <c r="DM780" s="273"/>
      <c r="DN780" s="273"/>
      <c r="DO780" s="273"/>
      <c r="DP780" s="273"/>
      <c r="DQ780" s="273"/>
      <c r="DR780" s="125"/>
      <c r="DS780" s="273"/>
      <c r="DT780" s="285"/>
      <c r="DU780" s="273"/>
      <c r="DV780" s="273"/>
      <c r="DW780" s="273"/>
      <c r="DX780" s="273"/>
      <c r="DY780" s="273"/>
      <c r="DZ780" s="125"/>
      <c r="EA780" s="273"/>
      <c r="EB780" s="273"/>
      <c r="EC780" s="273"/>
      <c r="ED780" s="273"/>
      <c r="EE780" s="273"/>
      <c r="EF780" s="273"/>
      <c r="EG780" s="273"/>
      <c r="EH780" s="273"/>
      <c r="EI780" s="273"/>
      <c r="EJ780" s="273"/>
      <c r="EK780" s="273"/>
      <c r="EL780" s="273"/>
      <c r="EM780" s="273"/>
      <c r="EN780" s="273"/>
      <c r="EO780" s="273"/>
      <c r="EP780" s="273"/>
      <c r="EQ780" s="273"/>
      <c r="ER780" s="273"/>
      <c r="ES780" s="273"/>
      <c r="ET780" s="273"/>
      <c r="EU780" s="273"/>
      <c r="EV780" s="273"/>
      <c r="EW780" s="273"/>
      <c r="EX780" s="273"/>
      <c r="EY780" s="273"/>
      <c r="EZ780" s="273"/>
    </row>
    <row r="781" spans="1:156" ht="18.75">
      <c r="D781" s="75"/>
      <c r="Q781"/>
      <c r="R781" s="30"/>
      <c r="T781" s="75"/>
      <c r="Z781" s="264"/>
      <c r="AB781" s="75"/>
      <c r="AH781" s="125"/>
      <c r="AJ781" s="75"/>
      <c r="AP781" s="125"/>
      <c r="AR781" s="75"/>
      <c r="AX781" s="125"/>
      <c r="AZ781" s="75"/>
      <c r="BF781" s="125"/>
      <c r="BH781" s="75"/>
      <c r="BN781" s="125"/>
      <c r="BP781" s="75"/>
      <c r="BV781" s="125"/>
      <c r="BX781" s="75"/>
      <c r="CD781" s="125"/>
      <c r="CF781" s="75"/>
      <c r="CL781" s="125"/>
      <c r="CN781" s="75"/>
      <c r="CT781" s="125"/>
      <c r="CV781" s="75"/>
      <c r="DB781" s="125"/>
      <c r="DD781" s="75"/>
      <c r="DJ781" s="125"/>
      <c r="DL781" s="75"/>
      <c r="DR781" s="125"/>
      <c r="DT781" s="75"/>
      <c r="DZ781" s="125"/>
    </row>
    <row r="782" spans="1:156" ht="18.75">
      <c r="A782" s="273"/>
      <c r="B782" s="273"/>
      <c r="C782" s="273"/>
      <c r="D782" s="285"/>
      <c r="E782" s="273"/>
      <c r="F782" s="273"/>
      <c r="G782" s="273"/>
      <c r="H782" s="273"/>
      <c r="I782" s="273"/>
      <c r="J782" s="273"/>
      <c r="K782" s="273"/>
      <c r="L782" s="273"/>
      <c r="M782" s="273"/>
      <c r="N782" s="273"/>
      <c r="O782" s="273"/>
      <c r="P782" s="273"/>
      <c r="Q782" s="273"/>
      <c r="R782" s="286"/>
      <c r="S782" s="273"/>
      <c r="T782" s="285"/>
      <c r="U782" s="273"/>
      <c r="V782" s="273"/>
      <c r="W782" s="273"/>
      <c r="X782" s="273"/>
      <c r="Y782" s="273"/>
      <c r="Z782" s="264"/>
      <c r="AA782" s="273"/>
      <c r="AB782" s="285"/>
      <c r="AC782" s="273"/>
      <c r="AD782" s="273"/>
      <c r="AE782" s="273"/>
      <c r="AF782" s="273"/>
      <c r="AG782" s="273"/>
      <c r="AH782" s="125"/>
      <c r="AI782" s="273"/>
      <c r="AJ782" s="285"/>
      <c r="AK782" s="273"/>
      <c r="AL782" s="273"/>
      <c r="AM782" s="273"/>
      <c r="AN782" s="273"/>
      <c r="AO782" s="273"/>
      <c r="AP782" s="125"/>
      <c r="AQ782" s="273"/>
      <c r="AR782" s="285"/>
      <c r="AS782" s="273"/>
      <c r="AT782" s="273"/>
      <c r="AU782" s="273"/>
      <c r="AV782" s="273"/>
      <c r="AW782" s="273"/>
      <c r="AX782" s="125"/>
      <c r="AY782" s="273"/>
      <c r="AZ782" s="285"/>
      <c r="BA782" s="273"/>
      <c r="BB782" s="273"/>
      <c r="BC782" s="273"/>
      <c r="BD782" s="273"/>
      <c r="BE782" s="273"/>
      <c r="BF782" s="125"/>
      <c r="BG782" s="273"/>
      <c r="BH782" s="285"/>
      <c r="BI782" s="273"/>
      <c r="BJ782" s="273"/>
      <c r="BK782" s="273"/>
      <c r="BL782" s="273"/>
      <c r="BM782" s="273"/>
      <c r="BN782" s="125"/>
      <c r="BO782" s="273"/>
      <c r="BP782" s="285"/>
      <c r="BQ782" s="273"/>
      <c r="BR782" s="273"/>
      <c r="BS782" s="273"/>
      <c r="BT782" s="273"/>
      <c r="BU782" s="273"/>
      <c r="BV782" s="125"/>
      <c r="BW782" s="273"/>
      <c r="BX782" s="285"/>
      <c r="BY782" s="273"/>
      <c r="BZ782" s="273"/>
      <c r="CA782" s="273"/>
      <c r="CB782" s="273"/>
      <c r="CC782" s="273"/>
      <c r="CD782" s="125"/>
      <c r="CE782" s="273"/>
      <c r="CF782" s="285"/>
      <c r="CG782" s="273"/>
      <c r="CH782" s="273"/>
      <c r="CI782" s="273"/>
      <c r="CJ782" s="273"/>
      <c r="CK782" s="273"/>
      <c r="CL782" s="125"/>
      <c r="CM782" s="273"/>
      <c r="CN782" s="285"/>
      <c r="CO782" s="273"/>
      <c r="CP782" s="273"/>
      <c r="CQ782" s="273"/>
      <c r="CR782" s="273"/>
      <c r="CS782" s="273"/>
      <c r="CT782" s="125"/>
      <c r="CU782" s="273"/>
      <c r="CV782" s="285"/>
      <c r="CW782" s="273"/>
      <c r="CX782" s="273"/>
      <c r="CY782" s="273"/>
      <c r="CZ782" s="273"/>
      <c r="DA782" s="273"/>
      <c r="DB782" s="125"/>
      <c r="DC782" s="273"/>
      <c r="DD782" s="285"/>
      <c r="DE782" s="273"/>
      <c r="DF782" s="273"/>
      <c r="DG782" s="273"/>
      <c r="DH782" s="273"/>
      <c r="DI782" s="273"/>
      <c r="DJ782" s="125"/>
      <c r="DK782" s="273"/>
      <c r="DL782" s="285"/>
      <c r="DM782" s="273"/>
      <c r="DN782" s="273"/>
      <c r="DO782" s="273"/>
      <c r="DP782" s="273"/>
      <c r="DQ782" s="273"/>
      <c r="DR782" s="125"/>
      <c r="DS782" s="273"/>
      <c r="DT782" s="285"/>
      <c r="DU782" s="273"/>
      <c r="DV782" s="273"/>
      <c r="DW782" s="273"/>
      <c r="DX782" s="273"/>
      <c r="DY782" s="273"/>
      <c r="DZ782" s="125"/>
      <c r="EA782" s="273"/>
      <c r="EB782" s="273"/>
      <c r="EC782" s="273"/>
      <c r="ED782" s="273"/>
      <c r="EE782" s="273"/>
      <c r="EF782" s="273"/>
      <c r="EG782" s="273"/>
      <c r="EH782" s="273"/>
      <c r="EI782" s="273"/>
      <c r="EJ782" s="273"/>
      <c r="EK782" s="273"/>
      <c r="EL782" s="273"/>
      <c r="EM782" s="273"/>
      <c r="EN782" s="273"/>
      <c r="EO782" s="273"/>
      <c r="EP782" s="273"/>
      <c r="EQ782" s="273"/>
      <c r="ER782" s="273"/>
      <c r="ES782" s="273"/>
      <c r="ET782" s="273"/>
      <c r="EU782" s="273"/>
      <c r="EV782" s="273"/>
      <c r="EW782" s="273"/>
      <c r="EX782" s="273"/>
      <c r="EY782" s="273"/>
      <c r="EZ782" s="273"/>
    </row>
    <row r="783" spans="1:156" ht="18.75">
      <c r="D783" s="75"/>
      <c r="Q783"/>
      <c r="R783" s="30"/>
      <c r="T783" s="75"/>
      <c r="Z783" s="264"/>
      <c r="AB783" s="75"/>
      <c r="AH783" s="125"/>
      <c r="AJ783" s="75"/>
      <c r="AP783" s="125"/>
      <c r="AR783" s="75"/>
      <c r="AX783" s="125"/>
      <c r="AZ783" s="75"/>
      <c r="BF783" s="125"/>
      <c r="BH783" s="75"/>
      <c r="BN783" s="125"/>
      <c r="BP783" s="75"/>
      <c r="BV783" s="125"/>
      <c r="BX783" s="75"/>
      <c r="CD783" s="125"/>
      <c r="CF783" s="75"/>
      <c r="CL783" s="125"/>
      <c r="CN783" s="75"/>
      <c r="CT783" s="125"/>
      <c r="CV783" s="75"/>
      <c r="DB783" s="125"/>
      <c r="DD783" s="75"/>
      <c r="DJ783" s="125"/>
      <c r="DL783" s="75"/>
      <c r="DR783" s="125"/>
      <c r="DT783" s="75"/>
      <c r="DZ783" s="125"/>
    </row>
    <row r="784" spans="1:156" ht="18.75">
      <c r="A784" s="273"/>
      <c r="B784" s="273"/>
      <c r="C784" s="273"/>
      <c r="D784" s="285"/>
      <c r="E784" s="273"/>
      <c r="F784" s="273"/>
      <c r="G784" s="273"/>
      <c r="H784" s="273"/>
      <c r="I784" s="273"/>
      <c r="J784" s="273"/>
      <c r="K784" s="273"/>
      <c r="L784" s="273"/>
      <c r="M784" s="273"/>
      <c r="N784" s="273"/>
      <c r="O784" s="273"/>
      <c r="P784" s="273"/>
      <c r="Q784" s="273"/>
      <c r="R784" s="286"/>
      <c r="S784" s="273"/>
      <c r="T784" s="285"/>
      <c r="U784" s="273"/>
      <c r="V784" s="273"/>
      <c r="W784" s="273"/>
      <c r="X784" s="273"/>
      <c r="Y784" s="273"/>
      <c r="Z784" s="264"/>
      <c r="AA784" s="273"/>
      <c r="AB784" s="285"/>
      <c r="AC784" s="273"/>
      <c r="AD784" s="273"/>
      <c r="AE784" s="273"/>
      <c r="AF784" s="273"/>
      <c r="AG784" s="273"/>
      <c r="AH784" s="125"/>
      <c r="AI784" s="273"/>
      <c r="AJ784" s="285"/>
      <c r="AK784" s="273"/>
      <c r="AL784" s="273"/>
      <c r="AM784" s="273"/>
      <c r="AN784" s="273"/>
      <c r="AO784" s="273"/>
      <c r="AP784" s="125"/>
      <c r="AQ784" s="273"/>
      <c r="AR784" s="285"/>
      <c r="AS784" s="273"/>
      <c r="AT784" s="273"/>
      <c r="AU784" s="273"/>
      <c r="AV784" s="273"/>
      <c r="AW784" s="273"/>
      <c r="AX784" s="125"/>
      <c r="AY784" s="273"/>
      <c r="AZ784" s="285"/>
      <c r="BA784" s="273"/>
      <c r="BB784" s="273"/>
      <c r="BC784" s="273"/>
      <c r="BD784" s="273"/>
      <c r="BE784" s="273"/>
      <c r="BF784" s="125"/>
      <c r="BG784" s="273"/>
      <c r="BH784" s="285"/>
      <c r="BI784" s="273"/>
      <c r="BJ784" s="273"/>
      <c r="BK784" s="273"/>
      <c r="BL784" s="273"/>
      <c r="BM784" s="273"/>
      <c r="BN784" s="125"/>
      <c r="BO784" s="273"/>
      <c r="BP784" s="285"/>
      <c r="BQ784" s="273"/>
      <c r="BR784" s="273"/>
      <c r="BS784" s="273"/>
      <c r="BT784" s="273"/>
      <c r="BU784" s="273"/>
      <c r="BV784" s="125"/>
      <c r="BW784" s="273"/>
      <c r="BX784" s="285"/>
      <c r="BY784" s="273"/>
      <c r="BZ784" s="273"/>
      <c r="CA784" s="273"/>
      <c r="CB784" s="273"/>
      <c r="CC784" s="273"/>
      <c r="CD784" s="125"/>
      <c r="CE784" s="273"/>
      <c r="CF784" s="285"/>
      <c r="CG784" s="273"/>
      <c r="CH784" s="273"/>
      <c r="CI784" s="273"/>
      <c r="CJ784" s="273"/>
      <c r="CK784" s="273"/>
      <c r="CL784" s="125"/>
      <c r="CM784" s="273"/>
      <c r="CN784" s="285"/>
      <c r="CO784" s="273"/>
      <c r="CP784" s="273"/>
      <c r="CQ784" s="273"/>
      <c r="CR784" s="273"/>
      <c r="CS784" s="273"/>
      <c r="CT784" s="125"/>
      <c r="CU784" s="273"/>
      <c r="CV784" s="285"/>
      <c r="CW784" s="273"/>
      <c r="CX784" s="273"/>
      <c r="CY784" s="273"/>
      <c r="CZ784" s="273"/>
      <c r="DA784" s="273"/>
      <c r="DB784" s="125"/>
      <c r="DC784" s="273"/>
      <c r="DD784" s="285"/>
      <c r="DE784" s="273"/>
      <c r="DF784" s="273"/>
      <c r="DG784" s="273"/>
      <c r="DH784" s="273"/>
      <c r="DI784" s="273"/>
      <c r="DJ784" s="125"/>
      <c r="DK784" s="273"/>
      <c r="DL784" s="285"/>
      <c r="DM784" s="273"/>
      <c r="DN784" s="273"/>
      <c r="DO784" s="273"/>
      <c r="DP784" s="273"/>
      <c r="DQ784" s="273"/>
      <c r="DR784" s="125"/>
      <c r="DS784" s="273"/>
      <c r="DT784" s="285"/>
      <c r="DU784" s="273"/>
      <c r="DV784" s="273"/>
      <c r="DW784" s="273"/>
      <c r="DX784" s="273"/>
      <c r="DY784" s="273"/>
      <c r="DZ784" s="125"/>
      <c r="EA784" s="273"/>
      <c r="EB784" s="273"/>
      <c r="EC784" s="273"/>
      <c r="ED784" s="273"/>
      <c r="EE784" s="273"/>
      <c r="EF784" s="273"/>
      <c r="EG784" s="273"/>
      <c r="EH784" s="273"/>
      <c r="EI784" s="273"/>
      <c r="EJ784" s="273"/>
      <c r="EK784" s="273"/>
      <c r="EL784" s="273"/>
      <c r="EM784" s="273"/>
      <c r="EN784" s="273"/>
      <c r="EO784" s="273"/>
      <c r="EP784" s="273"/>
      <c r="EQ784" s="273"/>
      <c r="ER784" s="273"/>
      <c r="ES784" s="273"/>
      <c r="ET784" s="273"/>
      <c r="EU784" s="273"/>
      <c r="EV784" s="273"/>
      <c r="EW784" s="273"/>
      <c r="EX784" s="273"/>
      <c r="EY784" s="273"/>
      <c r="EZ784" s="273"/>
    </row>
    <row r="785" spans="1:156" ht="18.75">
      <c r="D785" s="75"/>
      <c r="Q785"/>
      <c r="R785" s="30"/>
      <c r="T785" s="75"/>
      <c r="Z785" s="264"/>
      <c r="AB785" s="75"/>
      <c r="AH785" s="125"/>
      <c r="AJ785" s="75"/>
      <c r="AP785" s="125"/>
      <c r="AR785" s="75"/>
      <c r="AX785" s="125"/>
      <c r="AZ785" s="75"/>
      <c r="BF785" s="125"/>
      <c r="BH785" s="75"/>
      <c r="BN785" s="125"/>
      <c r="BP785" s="75"/>
      <c r="BV785" s="125"/>
      <c r="BX785" s="75"/>
      <c r="CD785" s="125"/>
      <c r="CF785" s="75"/>
      <c r="CL785" s="125"/>
      <c r="CN785" s="75"/>
      <c r="CT785" s="125"/>
      <c r="CV785" s="75"/>
      <c r="DB785" s="125"/>
      <c r="DD785" s="75"/>
      <c r="DJ785" s="125"/>
      <c r="DL785" s="75"/>
      <c r="DR785" s="125"/>
      <c r="DT785" s="75"/>
      <c r="DZ785" s="125"/>
    </row>
    <row r="786" spans="1:156" ht="18.75">
      <c r="A786" s="273"/>
      <c r="B786" s="273"/>
      <c r="C786" s="273"/>
      <c r="D786" s="285"/>
      <c r="E786" s="273"/>
      <c r="F786" s="273"/>
      <c r="G786" s="273"/>
      <c r="H786" s="273"/>
      <c r="I786" s="273"/>
      <c r="J786" s="273"/>
      <c r="K786" s="273"/>
      <c r="L786" s="273"/>
      <c r="M786" s="273"/>
      <c r="N786" s="273"/>
      <c r="O786" s="273"/>
      <c r="P786" s="273"/>
      <c r="Q786" s="273"/>
      <c r="R786" s="286"/>
      <c r="S786" s="273"/>
      <c r="T786" s="285"/>
      <c r="U786" s="273"/>
      <c r="V786" s="273"/>
      <c r="W786" s="273"/>
      <c r="X786" s="273"/>
      <c r="Y786" s="273"/>
      <c r="Z786" s="264"/>
      <c r="AA786" s="273"/>
      <c r="AB786" s="285"/>
      <c r="AC786" s="273"/>
      <c r="AD786" s="273"/>
      <c r="AE786" s="273"/>
      <c r="AF786" s="273"/>
      <c r="AG786" s="273"/>
      <c r="AH786" s="125"/>
      <c r="AI786" s="273"/>
      <c r="AJ786" s="285"/>
      <c r="AK786" s="273"/>
      <c r="AL786" s="273"/>
      <c r="AM786" s="273"/>
      <c r="AN786" s="273"/>
      <c r="AO786" s="273"/>
      <c r="AP786" s="125"/>
      <c r="AQ786" s="273"/>
      <c r="AR786" s="285"/>
      <c r="AS786" s="273"/>
      <c r="AT786" s="273"/>
      <c r="AU786" s="273"/>
      <c r="AV786" s="273"/>
      <c r="AW786" s="273"/>
      <c r="AX786" s="125"/>
      <c r="AY786" s="273"/>
      <c r="AZ786" s="285"/>
      <c r="BA786" s="273"/>
      <c r="BB786" s="273"/>
      <c r="BC786" s="273"/>
      <c r="BD786" s="273"/>
      <c r="BE786" s="273"/>
      <c r="BF786" s="125"/>
      <c r="BG786" s="273"/>
      <c r="BH786" s="285"/>
      <c r="BI786" s="273"/>
      <c r="BJ786" s="273"/>
      <c r="BK786" s="273"/>
      <c r="BL786" s="273"/>
      <c r="BM786" s="273"/>
      <c r="BN786" s="125"/>
      <c r="BO786" s="273"/>
      <c r="BP786" s="285"/>
      <c r="BQ786" s="273"/>
      <c r="BR786" s="273"/>
      <c r="BS786" s="273"/>
      <c r="BT786" s="273"/>
      <c r="BU786" s="273"/>
      <c r="BV786" s="125"/>
      <c r="BW786" s="273"/>
      <c r="BX786" s="285"/>
      <c r="BY786" s="273"/>
      <c r="BZ786" s="273"/>
      <c r="CA786" s="273"/>
      <c r="CB786" s="273"/>
      <c r="CC786" s="273"/>
      <c r="CD786" s="125"/>
      <c r="CE786" s="273"/>
      <c r="CF786" s="285"/>
      <c r="CG786" s="273"/>
      <c r="CH786" s="273"/>
      <c r="CI786" s="273"/>
      <c r="CJ786" s="273"/>
      <c r="CK786" s="273"/>
      <c r="CL786" s="125"/>
      <c r="CM786" s="273"/>
      <c r="CN786" s="285"/>
      <c r="CO786" s="273"/>
      <c r="CP786" s="273"/>
      <c r="CQ786" s="273"/>
      <c r="CR786" s="273"/>
      <c r="CS786" s="273"/>
      <c r="CT786" s="125"/>
      <c r="CU786" s="273"/>
      <c r="CV786" s="285"/>
      <c r="CW786" s="273"/>
      <c r="CX786" s="273"/>
      <c r="CY786" s="273"/>
      <c r="CZ786" s="273"/>
      <c r="DA786" s="273"/>
      <c r="DB786" s="125"/>
      <c r="DC786" s="273"/>
      <c r="DD786" s="285"/>
      <c r="DE786" s="273"/>
      <c r="DF786" s="273"/>
      <c r="DG786" s="273"/>
      <c r="DH786" s="273"/>
      <c r="DI786" s="273"/>
      <c r="DJ786" s="125"/>
      <c r="DK786" s="273"/>
      <c r="DL786" s="285"/>
      <c r="DM786" s="273"/>
      <c r="DN786" s="273"/>
      <c r="DO786" s="273"/>
      <c r="DP786" s="273"/>
      <c r="DQ786" s="273"/>
      <c r="DR786" s="125"/>
      <c r="DS786" s="273"/>
      <c r="DT786" s="285"/>
      <c r="DU786" s="273"/>
      <c r="DV786" s="273"/>
      <c r="DW786" s="273"/>
      <c r="DX786" s="273"/>
      <c r="DY786" s="273"/>
      <c r="DZ786" s="125"/>
      <c r="EA786" s="273"/>
      <c r="EB786" s="273"/>
      <c r="EC786" s="273"/>
      <c r="ED786" s="273"/>
      <c r="EE786" s="273"/>
      <c r="EF786" s="273"/>
      <c r="EG786" s="273"/>
      <c r="EH786" s="273"/>
      <c r="EI786" s="273"/>
      <c r="EJ786" s="273"/>
      <c r="EK786" s="273"/>
      <c r="EL786" s="273"/>
      <c r="EM786" s="273"/>
      <c r="EN786" s="273"/>
      <c r="EO786" s="273"/>
      <c r="EP786" s="273"/>
      <c r="EQ786" s="273"/>
      <c r="ER786" s="273"/>
      <c r="ES786" s="273"/>
      <c r="ET786" s="273"/>
      <c r="EU786" s="273"/>
      <c r="EV786" s="273"/>
      <c r="EW786" s="273"/>
      <c r="EX786" s="273"/>
      <c r="EY786" s="273"/>
      <c r="EZ786" s="273"/>
    </row>
    <row r="787" spans="1:156" ht="18.75">
      <c r="D787" s="75"/>
      <c r="Q787"/>
      <c r="R787" s="30"/>
      <c r="T787" s="75"/>
      <c r="Z787" s="264"/>
      <c r="AB787" s="75"/>
      <c r="AH787" s="125"/>
      <c r="AJ787" s="75"/>
      <c r="AP787" s="125"/>
      <c r="AR787" s="75"/>
      <c r="AX787" s="125"/>
      <c r="AZ787" s="75"/>
      <c r="BF787" s="125"/>
      <c r="BH787" s="75"/>
      <c r="BN787" s="125"/>
      <c r="BP787" s="75"/>
      <c r="BV787" s="125"/>
      <c r="BX787" s="75"/>
      <c r="CD787" s="125"/>
      <c r="CF787" s="75"/>
      <c r="CL787" s="125"/>
      <c r="CN787" s="75"/>
      <c r="CT787" s="125"/>
      <c r="CV787" s="75"/>
      <c r="DB787" s="125"/>
      <c r="DD787" s="75"/>
      <c r="DJ787" s="125"/>
      <c r="DL787" s="75"/>
      <c r="DR787" s="125"/>
      <c r="DT787" s="75"/>
      <c r="DZ787" s="125"/>
    </row>
    <row r="788" spans="1:156" ht="18.75">
      <c r="A788" s="273"/>
      <c r="B788" s="273"/>
      <c r="C788" s="273"/>
      <c r="D788" s="285"/>
      <c r="E788" s="273"/>
      <c r="F788" s="273"/>
      <c r="G788" s="273"/>
      <c r="H788" s="273"/>
      <c r="I788" s="273"/>
      <c r="J788" s="273"/>
      <c r="K788" s="273"/>
      <c r="L788" s="273"/>
      <c r="M788" s="273"/>
      <c r="N788" s="273"/>
      <c r="O788" s="273"/>
      <c r="P788" s="273"/>
      <c r="Q788" s="273"/>
      <c r="R788" s="286"/>
      <c r="S788" s="273"/>
      <c r="T788" s="285"/>
      <c r="U788" s="273"/>
      <c r="V788" s="273"/>
      <c r="W788" s="273"/>
      <c r="X788" s="273"/>
      <c r="Y788" s="273"/>
      <c r="Z788" s="264"/>
      <c r="AA788" s="273"/>
      <c r="AB788" s="285"/>
      <c r="AC788" s="273"/>
      <c r="AD788" s="273"/>
      <c r="AE788" s="273"/>
      <c r="AF788" s="273"/>
      <c r="AG788" s="273"/>
      <c r="AH788" s="125"/>
      <c r="AI788" s="273"/>
      <c r="AJ788" s="285"/>
      <c r="AK788" s="273"/>
      <c r="AL788" s="273"/>
      <c r="AM788" s="273"/>
      <c r="AN788" s="273"/>
      <c r="AO788" s="273"/>
      <c r="AP788" s="125"/>
      <c r="AQ788" s="273"/>
      <c r="AR788" s="285"/>
      <c r="AS788" s="273"/>
      <c r="AT788" s="273"/>
      <c r="AU788" s="273"/>
      <c r="AV788" s="273"/>
      <c r="AW788" s="273"/>
      <c r="AX788" s="125"/>
      <c r="AY788" s="273"/>
      <c r="AZ788" s="285"/>
      <c r="BA788" s="273"/>
      <c r="BB788" s="273"/>
      <c r="BC788" s="273"/>
      <c r="BD788" s="273"/>
      <c r="BE788" s="273"/>
      <c r="BF788" s="125"/>
      <c r="BG788" s="273"/>
      <c r="BH788" s="285"/>
      <c r="BI788" s="273"/>
      <c r="BJ788" s="273"/>
      <c r="BK788" s="273"/>
      <c r="BL788" s="273"/>
      <c r="BM788" s="273"/>
      <c r="BN788" s="125"/>
      <c r="BO788" s="273"/>
      <c r="BP788" s="285"/>
      <c r="BQ788" s="273"/>
      <c r="BR788" s="273"/>
      <c r="BS788" s="273"/>
      <c r="BT788" s="273"/>
      <c r="BU788" s="273"/>
      <c r="BV788" s="125"/>
      <c r="BW788" s="273"/>
      <c r="BX788" s="285"/>
      <c r="BY788" s="273"/>
      <c r="BZ788" s="273"/>
      <c r="CA788" s="273"/>
      <c r="CB788" s="273"/>
      <c r="CC788" s="273"/>
      <c r="CD788" s="125"/>
      <c r="CE788" s="273"/>
      <c r="CF788" s="285"/>
      <c r="CG788" s="273"/>
      <c r="CH788" s="273"/>
      <c r="CI788" s="273"/>
      <c r="CJ788" s="273"/>
      <c r="CK788" s="273"/>
      <c r="CL788" s="125"/>
      <c r="CM788" s="273"/>
      <c r="CN788" s="285"/>
      <c r="CO788" s="273"/>
      <c r="CP788" s="273"/>
      <c r="CQ788" s="273"/>
      <c r="CR788" s="273"/>
      <c r="CS788" s="273"/>
      <c r="CT788" s="125"/>
      <c r="CU788" s="273"/>
      <c r="CV788" s="285"/>
      <c r="CW788" s="273"/>
      <c r="CX788" s="273"/>
      <c r="CY788" s="273"/>
      <c r="CZ788" s="273"/>
      <c r="DA788" s="273"/>
      <c r="DB788" s="125"/>
      <c r="DC788" s="273"/>
      <c r="DD788" s="285"/>
      <c r="DE788" s="273"/>
      <c r="DF788" s="273"/>
      <c r="DG788" s="273"/>
      <c r="DH788" s="273"/>
      <c r="DI788" s="273"/>
      <c r="DJ788" s="125"/>
      <c r="DK788" s="273"/>
      <c r="DL788" s="285"/>
      <c r="DM788" s="273"/>
      <c r="DN788" s="273"/>
      <c r="DO788" s="273"/>
      <c r="DP788" s="273"/>
      <c r="DQ788" s="273"/>
      <c r="DR788" s="125"/>
      <c r="DS788" s="273"/>
      <c r="DT788" s="285"/>
      <c r="DU788" s="273"/>
      <c r="DV788" s="273"/>
      <c r="DW788" s="273"/>
      <c r="DX788" s="273"/>
      <c r="DY788" s="273"/>
      <c r="DZ788" s="125"/>
      <c r="EA788" s="273"/>
      <c r="EB788" s="273"/>
      <c r="EC788" s="273"/>
      <c r="ED788" s="273"/>
      <c r="EE788" s="273"/>
      <c r="EF788" s="273"/>
      <c r="EG788" s="273"/>
      <c r="EH788" s="273"/>
      <c r="EI788" s="273"/>
      <c r="EJ788" s="273"/>
      <c r="EK788" s="273"/>
      <c r="EL788" s="273"/>
      <c r="EM788" s="273"/>
      <c r="EN788" s="273"/>
      <c r="EO788" s="273"/>
      <c r="EP788" s="273"/>
      <c r="EQ788" s="273"/>
      <c r="ER788" s="273"/>
      <c r="ES788" s="273"/>
      <c r="ET788" s="273"/>
      <c r="EU788" s="273"/>
      <c r="EV788" s="273"/>
      <c r="EW788" s="273"/>
      <c r="EX788" s="273"/>
      <c r="EY788" s="273"/>
      <c r="EZ788" s="273"/>
    </row>
    <row r="789" spans="1:156" ht="18.75">
      <c r="D789" s="75"/>
      <c r="Q789"/>
      <c r="R789" s="30"/>
      <c r="T789" s="75"/>
      <c r="Z789" s="264"/>
      <c r="AB789" s="75"/>
      <c r="AH789" s="125"/>
      <c r="AJ789" s="75"/>
      <c r="AP789" s="125"/>
      <c r="AR789" s="75"/>
      <c r="AX789" s="125"/>
      <c r="AZ789" s="75"/>
      <c r="BF789" s="125"/>
      <c r="BH789" s="75"/>
      <c r="BN789" s="125"/>
      <c r="BP789" s="75"/>
      <c r="BV789" s="125"/>
      <c r="BX789" s="75"/>
      <c r="CD789" s="125"/>
      <c r="CF789" s="75"/>
      <c r="CL789" s="125"/>
      <c r="CN789" s="75"/>
      <c r="CT789" s="125"/>
      <c r="CV789" s="75"/>
      <c r="DB789" s="125"/>
      <c r="DD789" s="75"/>
      <c r="DJ789" s="125"/>
      <c r="DL789" s="75"/>
      <c r="DR789" s="125"/>
      <c r="DT789" s="75"/>
      <c r="DZ789" s="125"/>
    </row>
    <row r="790" spans="1:156" ht="18.75">
      <c r="A790" s="273"/>
      <c r="B790" s="273"/>
      <c r="C790" s="273"/>
      <c r="D790" s="285"/>
      <c r="E790" s="273"/>
      <c r="F790" s="273"/>
      <c r="G790" s="273"/>
      <c r="H790" s="273"/>
      <c r="I790" s="273"/>
      <c r="J790" s="273"/>
      <c r="K790" s="273"/>
      <c r="L790" s="273"/>
      <c r="M790" s="273"/>
      <c r="N790" s="273"/>
      <c r="O790" s="273"/>
      <c r="P790" s="273"/>
      <c r="Q790" s="273"/>
      <c r="R790" s="286"/>
      <c r="S790" s="273"/>
      <c r="T790" s="285"/>
      <c r="U790" s="273"/>
      <c r="V790" s="273"/>
      <c r="W790" s="273"/>
      <c r="X790" s="273"/>
      <c r="Y790" s="273"/>
      <c r="Z790" s="264"/>
      <c r="AA790" s="273"/>
      <c r="AB790" s="285"/>
      <c r="AC790" s="273"/>
      <c r="AD790" s="273"/>
      <c r="AE790" s="273"/>
      <c r="AF790" s="273"/>
      <c r="AG790" s="273"/>
      <c r="AH790" s="125"/>
      <c r="AI790" s="273"/>
      <c r="AJ790" s="285"/>
      <c r="AK790" s="273"/>
      <c r="AL790" s="273"/>
      <c r="AM790" s="273"/>
      <c r="AN790" s="273"/>
      <c r="AO790" s="273"/>
      <c r="AP790" s="125"/>
      <c r="AQ790" s="273"/>
      <c r="AR790" s="285"/>
      <c r="AS790" s="273"/>
      <c r="AT790" s="273"/>
      <c r="AU790" s="273"/>
      <c r="AV790" s="273"/>
      <c r="AW790" s="273"/>
      <c r="AX790" s="125"/>
      <c r="AY790" s="273"/>
      <c r="AZ790" s="285"/>
      <c r="BA790" s="273"/>
      <c r="BB790" s="273"/>
      <c r="BC790" s="273"/>
      <c r="BD790" s="273"/>
      <c r="BE790" s="273"/>
      <c r="BF790" s="125"/>
      <c r="BG790" s="273"/>
      <c r="BH790" s="285"/>
      <c r="BI790" s="273"/>
      <c r="BJ790" s="273"/>
      <c r="BK790" s="273"/>
      <c r="BL790" s="273"/>
      <c r="BM790" s="273"/>
      <c r="BN790" s="125"/>
      <c r="BO790" s="273"/>
      <c r="BP790" s="285"/>
      <c r="BQ790" s="273"/>
      <c r="BR790" s="273"/>
      <c r="BS790" s="273"/>
      <c r="BT790" s="273"/>
      <c r="BU790" s="273"/>
      <c r="BV790" s="125"/>
      <c r="BW790" s="273"/>
      <c r="BX790" s="285"/>
      <c r="BY790" s="273"/>
      <c r="BZ790" s="273"/>
      <c r="CA790" s="273"/>
      <c r="CB790" s="273"/>
      <c r="CC790" s="273"/>
      <c r="CD790" s="125"/>
      <c r="CE790" s="273"/>
      <c r="CF790" s="285"/>
      <c r="CG790" s="273"/>
      <c r="CH790" s="273"/>
      <c r="CI790" s="273"/>
      <c r="CJ790" s="273"/>
      <c r="CK790" s="273"/>
      <c r="CL790" s="125"/>
      <c r="CM790" s="273"/>
      <c r="CN790" s="285"/>
      <c r="CO790" s="273"/>
      <c r="CP790" s="273"/>
      <c r="CQ790" s="273"/>
      <c r="CR790" s="273"/>
      <c r="CS790" s="273"/>
      <c r="CT790" s="125"/>
      <c r="CU790" s="273"/>
      <c r="CV790" s="285"/>
      <c r="CW790" s="273"/>
      <c r="CX790" s="273"/>
      <c r="CY790" s="273"/>
      <c r="CZ790" s="273"/>
      <c r="DA790" s="273"/>
      <c r="DB790" s="125"/>
      <c r="DC790" s="273"/>
      <c r="DD790" s="285"/>
      <c r="DE790" s="273"/>
      <c r="DF790" s="273"/>
      <c r="DG790" s="273"/>
      <c r="DH790" s="273"/>
      <c r="DI790" s="273"/>
      <c r="DJ790" s="125"/>
      <c r="DK790" s="273"/>
      <c r="DL790" s="285"/>
      <c r="DM790" s="273"/>
      <c r="DN790" s="273"/>
      <c r="DO790" s="273"/>
      <c r="DP790" s="273"/>
      <c r="DQ790" s="273"/>
      <c r="DR790" s="125"/>
      <c r="DS790" s="273"/>
      <c r="DT790" s="285"/>
      <c r="DU790" s="273"/>
      <c r="DV790" s="273"/>
      <c r="DW790" s="273"/>
      <c r="DX790" s="273"/>
      <c r="DY790" s="273"/>
      <c r="DZ790" s="125"/>
      <c r="EA790" s="273"/>
      <c r="EB790" s="273"/>
      <c r="EC790" s="273"/>
      <c r="ED790" s="273"/>
      <c r="EE790" s="273"/>
      <c r="EF790" s="273"/>
      <c r="EG790" s="273"/>
      <c r="EH790" s="273"/>
      <c r="EI790" s="273"/>
      <c r="EJ790" s="273"/>
      <c r="EK790" s="273"/>
      <c r="EL790" s="273"/>
      <c r="EM790" s="273"/>
      <c r="EN790" s="273"/>
      <c r="EO790" s="273"/>
      <c r="EP790" s="273"/>
      <c r="EQ790" s="273"/>
      <c r="ER790" s="273"/>
      <c r="ES790" s="273"/>
      <c r="ET790" s="273"/>
      <c r="EU790" s="273"/>
      <c r="EV790" s="273"/>
      <c r="EW790" s="273"/>
      <c r="EX790" s="273"/>
      <c r="EY790" s="273"/>
      <c r="EZ790" s="273"/>
    </row>
    <row r="791" spans="1:156" ht="18.75">
      <c r="D791" s="75"/>
      <c r="Q791"/>
      <c r="R791" s="30"/>
      <c r="T791" s="75"/>
      <c r="Z791" s="264"/>
      <c r="AB791" s="75"/>
      <c r="AH791" s="125"/>
      <c r="AJ791" s="75"/>
      <c r="AP791" s="125"/>
      <c r="AR791" s="75"/>
      <c r="AX791" s="125"/>
      <c r="AZ791" s="75"/>
      <c r="BF791" s="125"/>
      <c r="BH791" s="75"/>
      <c r="BN791" s="125"/>
      <c r="BP791" s="75"/>
      <c r="BV791" s="125"/>
      <c r="BX791" s="75"/>
      <c r="CD791" s="125"/>
      <c r="CF791" s="75"/>
      <c r="CL791" s="125"/>
      <c r="CN791" s="75"/>
      <c r="CT791" s="125"/>
      <c r="CV791" s="75"/>
      <c r="DB791" s="125"/>
      <c r="DD791" s="75"/>
      <c r="DJ791" s="125"/>
      <c r="DL791" s="75"/>
      <c r="DR791" s="125"/>
      <c r="DT791" s="75"/>
      <c r="DZ791" s="125"/>
    </row>
    <row r="792" spans="1:156" ht="18.75">
      <c r="A792" s="273"/>
      <c r="B792" s="273"/>
      <c r="C792" s="273"/>
      <c r="D792" s="285"/>
      <c r="E792" s="273"/>
      <c r="F792" s="273"/>
      <c r="G792" s="273"/>
      <c r="H792" s="273"/>
      <c r="I792" s="273"/>
      <c r="J792" s="273"/>
      <c r="K792" s="273"/>
      <c r="L792" s="273"/>
      <c r="M792" s="273"/>
      <c r="N792" s="273"/>
      <c r="O792" s="273"/>
      <c r="P792" s="273"/>
      <c r="Q792" s="273"/>
      <c r="R792" s="286"/>
      <c r="S792" s="273"/>
      <c r="T792" s="285"/>
      <c r="U792" s="273"/>
      <c r="V792" s="273"/>
      <c r="W792" s="273"/>
      <c r="X792" s="273"/>
      <c r="Y792" s="273"/>
      <c r="Z792" s="264"/>
      <c r="AA792" s="273"/>
      <c r="AB792" s="285"/>
      <c r="AC792" s="273"/>
      <c r="AD792" s="273"/>
      <c r="AE792" s="273"/>
      <c r="AF792" s="273"/>
      <c r="AG792" s="273"/>
      <c r="AH792" s="125"/>
      <c r="AI792" s="273"/>
      <c r="AJ792" s="285"/>
      <c r="AK792" s="273"/>
      <c r="AL792" s="273"/>
      <c r="AM792" s="273"/>
      <c r="AN792" s="273"/>
      <c r="AO792" s="273"/>
      <c r="AP792" s="125"/>
      <c r="AQ792" s="273"/>
      <c r="AR792" s="285"/>
      <c r="AS792" s="273"/>
      <c r="AT792" s="273"/>
      <c r="AU792" s="273"/>
      <c r="AV792" s="273"/>
      <c r="AW792" s="273"/>
      <c r="AX792" s="125"/>
      <c r="AY792" s="273"/>
      <c r="AZ792" s="285"/>
      <c r="BA792" s="273"/>
      <c r="BB792" s="273"/>
      <c r="BC792" s="273"/>
      <c r="BD792" s="273"/>
      <c r="BE792" s="273"/>
      <c r="BF792" s="125"/>
      <c r="BG792" s="273"/>
      <c r="BH792" s="285"/>
      <c r="BI792" s="273"/>
      <c r="BJ792" s="273"/>
      <c r="BK792" s="273"/>
      <c r="BL792" s="273"/>
      <c r="BM792" s="273"/>
      <c r="BN792" s="125"/>
      <c r="BO792" s="273"/>
      <c r="BP792" s="285"/>
      <c r="BQ792" s="273"/>
      <c r="BR792" s="273"/>
      <c r="BS792" s="273"/>
      <c r="BT792" s="273"/>
      <c r="BU792" s="273"/>
      <c r="BV792" s="125"/>
      <c r="BW792" s="273"/>
      <c r="BX792" s="285"/>
      <c r="BY792" s="273"/>
      <c r="BZ792" s="273"/>
      <c r="CA792" s="273"/>
      <c r="CB792" s="273"/>
      <c r="CC792" s="273"/>
      <c r="CD792" s="125"/>
      <c r="CE792" s="273"/>
      <c r="CF792" s="285"/>
      <c r="CG792" s="273"/>
      <c r="CH792" s="273"/>
      <c r="CI792" s="273"/>
      <c r="CJ792" s="273"/>
      <c r="CK792" s="273"/>
      <c r="CL792" s="125"/>
      <c r="CM792" s="273"/>
      <c r="CN792" s="285"/>
      <c r="CO792" s="273"/>
      <c r="CP792" s="273"/>
      <c r="CQ792" s="273"/>
      <c r="CR792" s="273"/>
      <c r="CS792" s="273"/>
      <c r="CT792" s="125"/>
      <c r="CU792" s="273"/>
      <c r="CV792" s="285"/>
      <c r="CW792" s="273"/>
      <c r="CX792" s="273"/>
      <c r="CY792" s="273"/>
      <c r="CZ792" s="273"/>
      <c r="DA792" s="273"/>
      <c r="DB792" s="125"/>
      <c r="DC792" s="273"/>
      <c r="DD792" s="285"/>
      <c r="DE792" s="273"/>
      <c r="DF792" s="273"/>
      <c r="DG792" s="273"/>
      <c r="DH792" s="273"/>
      <c r="DI792" s="273"/>
      <c r="DJ792" s="125"/>
      <c r="DK792" s="273"/>
      <c r="DL792" s="285"/>
      <c r="DM792" s="273"/>
      <c r="DN792" s="273"/>
      <c r="DO792" s="273"/>
      <c r="DP792" s="273"/>
      <c r="DQ792" s="273"/>
      <c r="DR792" s="125"/>
      <c r="DS792" s="273"/>
      <c r="DT792" s="285"/>
      <c r="DU792" s="273"/>
      <c r="DV792" s="273"/>
      <c r="DW792" s="273"/>
      <c r="DX792" s="273"/>
      <c r="DY792" s="273"/>
      <c r="DZ792" s="125"/>
      <c r="EA792" s="273"/>
      <c r="EB792" s="273"/>
      <c r="EC792" s="273"/>
      <c r="ED792" s="273"/>
      <c r="EE792" s="273"/>
      <c r="EF792" s="273"/>
      <c r="EG792" s="273"/>
      <c r="EH792" s="273"/>
      <c r="EI792" s="273"/>
      <c r="EJ792" s="273"/>
      <c r="EK792" s="273"/>
      <c r="EL792" s="273"/>
      <c r="EM792" s="273"/>
      <c r="EN792" s="273"/>
      <c r="EO792" s="273"/>
      <c r="EP792" s="273"/>
      <c r="EQ792" s="273"/>
      <c r="ER792" s="273"/>
      <c r="ES792" s="273"/>
      <c r="ET792" s="273"/>
      <c r="EU792" s="273"/>
      <c r="EV792" s="273"/>
      <c r="EW792" s="273"/>
      <c r="EX792" s="273"/>
      <c r="EY792" s="273"/>
      <c r="EZ792" s="273"/>
    </row>
    <row r="793" spans="1:156" ht="18.75">
      <c r="D793" s="75"/>
      <c r="Q793"/>
      <c r="R793" s="30"/>
      <c r="T793" s="75"/>
      <c r="Z793" s="264"/>
      <c r="AB793" s="75"/>
      <c r="AH793" s="125"/>
      <c r="AJ793" s="75"/>
      <c r="AP793" s="125"/>
      <c r="AR793" s="75"/>
      <c r="AX793" s="125"/>
      <c r="AZ793" s="75"/>
      <c r="BF793" s="125"/>
      <c r="BH793" s="75"/>
      <c r="BN793" s="125"/>
      <c r="BP793" s="75"/>
      <c r="BV793" s="125"/>
      <c r="BX793" s="75"/>
      <c r="CD793" s="125"/>
      <c r="CF793" s="75"/>
      <c r="CL793" s="125"/>
      <c r="CN793" s="75"/>
      <c r="CT793" s="125"/>
      <c r="CV793" s="75"/>
      <c r="DB793" s="125"/>
      <c r="DD793" s="75"/>
      <c r="DJ793" s="125"/>
      <c r="DL793" s="75"/>
      <c r="DR793" s="125"/>
      <c r="DT793" s="75"/>
      <c r="DZ793" s="125"/>
    </row>
    <row r="794" spans="1:156" ht="18.75">
      <c r="A794" s="273"/>
      <c r="B794" s="273"/>
      <c r="C794" s="273"/>
      <c r="D794" s="285"/>
      <c r="E794" s="273"/>
      <c r="F794" s="273"/>
      <c r="G794" s="273"/>
      <c r="H794" s="273"/>
      <c r="I794" s="273"/>
      <c r="J794" s="273"/>
      <c r="K794" s="273"/>
      <c r="L794" s="273"/>
      <c r="M794" s="273"/>
      <c r="N794" s="273"/>
      <c r="O794" s="273"/>
      <c r="P794" s="273"/>
      <c r="Q794" s="273"/>
      <c r="R794" s="286"/>
      <c r="S794" s="273"/>
      <c r="T794" s="285"/>
      <c r="U794" s="273"/>
      <c r="V794" s="273"/>
      <c r="W794" s="273"/>
      <c r="X794" s="273"/>
      <c r="Y794" s="273"/>
      <c r="Z794" s="264"/>
      <c r="AA794" s="273"/>
      <c r="AB794" s="285"/>
      <c r="AC794" s="273"/>
      <c r="AD794" s="273"/>
      <c r="AE794" s="273"/>
      <c r="AF794" s="273"/>
      <c r="AG794" s="273"/>
      <c r="AH794" s="125"/>
      <c r="AI794" s="273"/>
      <c r="AJ794" s="285"/>
      <c r="AK794" s="273"/>
      <c r="AL794" s="273"/>
      <c r="AM794" s="273"/>
      <c r="AN794" s="273"/>
      <c r="AO794" s="273"/>
      <c r="AP794" s="125"/>
      <c r="AQ794" s="273"/>
      <c r="AR794" s="285"/>
      <c r="AS794" s="273"/>
      <c r="AT794" s="273"/>
      <c r="AU794" s="273"/>
      <c r="AV794" s="273"/>
      <c r="AW794" s="273"/>
      <c r="AX794" s="125"/>
      <c r="AY794" s="273"/>
      <c r="AZ794" s="285"/>
      <c r="BA794" s="273"/>
      <c r="BB794" s="273"/>
      <c r="BC794" s="273"/>
      <c r="BD794" s="273"/>
      <c r="BE794" s="273"/>
      <c r="BF794" s="125"/>
      <c r="BG794" s="273"/>
      <c r="BH794" s="285"/>
      <c r="BI794" s="273"/>
      <c r="BJ794" s="273"/>
      <c r="BK794" s="273"/>
      <c r="BL794" s="273"/>
      <c r="BM794" s="273"/>
      <c r="BN794" s="125"/>
      <c r="BO794" s="273"/>
      <c r="BP794" s="285"/>
      <c r="BQ794" s="273"/>
      <c r="BR794" s="273"/>
      <c r="BS794" s="273"/>
      <c r="BT794" s="273"/>
      <c r="BU794" s="273"/>
      <c r="BV794" s="125"/>
      <c r="BW794" s="273"/>
      <c r="BX794" s="285"/>
      <c r="BY794" s="273"/>
      <c r="BZ794" s="273"/>
      <c r="CA794" s="273"/>
      <c r="CB794" s="273"/>
      <c r="CC794" s="273"/>
      <c r="CD794" s="125"/>
      <c r="CE794" s="273"/>
      <c r="CF794" s="285"/>
      <c r="CG794" s="273"/>
      <c r="CH794" s="273"/>
      <c r="CI794" s="273"/>
      <c r="CJ794" s="273"/>
      <c r="CK794" s="273"/>
      <c r="CL794" s="125"/>
      <c r="CM794" s="273"/>
      <c r="CN794" s="285"/>
      <c r="CO794" s="273"/>
      <c r="CP794" s="273"/>
      <c r="CQ794" s="273"/>
      <c r="CR794" s="273"/>
      <c r="CS794" s="273"/>
      <c r="CT794" s="125"/>
      <c r="CU794" s="273"/>
      <c r="CV794" s="285"/>
      <c r="CW794" s="273"/>
      <c r="CX794" s="273"/>
      <c r="CY794" s="273"/>
      <c r="CZ794" s="273"/>
      <c r="DA794" s="273"/>
      <c r="DB794" s="125"/>
      <c r="DC794" s="273"/>
      <c r="DD794" s="285"/>
      <c r="DE794" s="273"/>
      <c r="DF794" s="273"/>
      <c r="DG794" s="273"/>
      <c r="DH794" s="273"/>
      <c r="DI794" s="273"/>
      <c r="DJ794" s="125"/>
      <c r="DK794" s="273"/>
      <c r="DL794" s="285"/>
      <c r="DM794" s="273"/>
      <c r="DN794" s="273"/>
      <c r="DO794" s="273"/>
      <c r="DP794" s="273"/>
      <c r="DQ794" s="273"/>
      <c r="DR794" s="125"/>
      <c r="DS794" s="273"/>
      <c r="DT794" s="285"/>
      <c r="DU794" s="273"/>
      <c r="DV794" s="273"/>
      <c r="DW794" s="273"/>
      <c r="DX794" s="273"/>
      <c r="DY794" s="273"/>
      <c r="DZ794" s="125"/>
      <c r="EA794" s="273"/>
      <c r="EB794" s="273"/>
      <c r="EC794" s="273"/>
      <c r="ED794" s="273"/>
      <c r="EE794" s="273"/>
      <c r="EF794" s="273"/>
      <c r="EG794" s="273"/>
      <c r="EH794" s="273"/>
      <c r="EI794" s="273"/>
      <c r="EJ794" s="273"/>
      <c r="EK794" s="273"/>
      <c r="EL794" s="273"/>
      <c r="EM794" s="273"/>
      <c r="EN794" s="273"/>
      <c r="EO794" s="273"/>
      <c r="EP794" s="273"/>
      <c r="EQ794" s="273"/>
      <c r="ER794" s="273"/>
      <c r="ES794" s="273"/>
      <c r="ET794" s="273"/>
      <c r="EU794" s="273"/>
      <c r="EV794" s="273"/>
      <c r="EW794" s="273"/>
      <c r="EX794" s="273"/>
      <c r="EY794" s="273"/>
      <c r="EZ794" s="273"/>
    </row>
    <row r="795" spans="1:156" ht="18.75">
      <c r="D795" s="75"/>
      <c r="Q795"/>
      <c r="R795" s="30"/>
      <c r="T795" s="75"/>
      <c r="Z795" s="264"/>
      <c r="AB795" s="75"/>
      <c r="AH795" s="125"/>
      <c r="AJ795" s="75"/>
      <c r="AP795" s="125"/>
      <c r="AR795" s="75"/>
      <c r="AX795" s="125"/>
      <c r="AZ795" s="75"/>
      <c r="BF795" s="125"/>
      <c r="BH795" s="75"/>
      <c r="BN795" s="125"/>
      <c r="BP795" s="75"/>
      <c r="BV795" s="125"/>
      <c r="BX795" s="75"/>
      <c r="CD795" s="125"/>
      <c r="CF795" s="75"/>
      <c r="CL795" s="125"/>
      <c r="CN795" s="75"/>
      <c r="CT795" s="125"/>
      <c r="CV795" s="75"/>
      <c r="DB795" s="125"/>
      <c r="DD795" s="75"/>
      <c r="DJ795" s="125"/>
      <c r="DL795" s="75"/>
      <c r="DR795" s="125"/>
      <c r="DT795" s="75"/>
      <c r="DZ795" s="125"/>
    </row>
    <row r="796" spans="1:156" ht="18.75">
      <c r="A796" s="273"/>
      <c r="B796" s="273"/>
      <c r="C796" s="273"/>
      <c r="D796" s="285"/>
      <c r="E796" s="273"/>
      <c r="F796" s="273"/>
      <c r="G796" s="273"/>
      <c r="H796" s="273"/>
      <c r="I796" s="273"/>
      <c r="J796" s="273"/>
      <c r="K796" s="273"/>
      <c r="L796" s="273"/>
      <c r="M796" s="273"/>
      <c r="N796" s="273"/>
      <c r="O796" s="273"/>
      <c r="P796" s="273"/>
      <c r="Q796" s="273"/>
      <c r="R796" s="286"/>
      <c r="S796" s="273"/>
      <c r="T796" s="285"/>
      <c r="U796" s="273"/>
      <c r="V796" s="273"/>
      <c r="W796" s="273"/>
      <c r="X796" s="273"/>
      <c r="Y796" s="273"/>
      <c r="Z796" s="264"/>
      <c r="AA796" s="273"/>
      <c r="AB796" s="285"/>
      <c r="AC796" s="273"/>
      <c r="AD796" s="273"/>
      <c r="AE796" s="273"/>
      <c r="AF796" s="273"/>
      <c r="AG796" s="273"/>
      <c r="AH796" s="125"/>
      <c r="AI796" s="273"/>
      <c r="AJ796" s="285"/>
      <c r="AK796" s="273"/>
      <c r="AL796" s="273"/>
      <c r="AM796" s="273"/>
      <c r="AN796" s="273"/>
      <c r="AO796" s="273"/>
      <c r="AP796" s="125"/>
      <c r="AQ796" s="273"/>
      <c r="AR796" s="285"/>
      <c r="AS796" s="273"/>
      <c r="AT796" s="273"/>
      <c r="AU796" s="273"/>
      <c r="AV796" s="273"/>
      <c r="AW796" s="273"/>
      <c r="AX796" s="125"/>
      <c r="AY796" s="273"/>
      <c r="AZ796" s="285"/>
      <c r="BA796" s="273"/>
      <c r="BB796" s="273"/>
      <c r="BC796" s="273"/>
      <c r="BD796" s="273"/>
      <c r="BE796" s="273"/>
      <c r="BF796" s="125"/>
      <c r="BG796" s="273"/>
      <c r="BH796" s="285"/>
      <c r="BI796" s="273"/>
      <c r="BJ796" s="273"/>
      <c r="BK796" s="273"/>
      <c r="BL796" s="273"/>
      <c r="BM796" s="273"/>
      <c r="BN796" s="125"/>
      <c r="BO796" s="273"/>
      <c r="BP796" s="285"/>
      <c r="BQ796" s="273"/>
      <c r="BR796" s="273"/>
      <c r="BS796" s="273"/>
      <c r="BT796" s="273"/>
      <c r="BU796" s="273"/>
      <c r="BV796" s="125"/>
      <c r="BW796" s="273"/>
      <c r="BX796" s="285"/>
      <c r="BY796" s="273"/>
      <c r="BZ796" s="273"/>
      <c r="CA796" s="273"/>
      <c r="CB796" s="273"/>
      <c r="CC796" s="273"/>
      <c r="CD796" s="125"/>
      <c r="CE796" s="273"/>
      <c r="CF796" s="285"/>
      <c r="CG796" s="273"/>
      <c r="CH796" s="273"/>
      <c r="CI796" s="273"/>
      <c r="CJ796" s="273"/>
      <c r="CK796" s="273"/>
      <c r="CL796" s="125"/>
      <c r="CM796" s="273"/>
      <c r="CN796" s="285"/>
      <c r="CO796" s="273"/>
      <c r="CP796" s="273"/>
      <c r="CQ796" s="273"/>
      <c r="CR796" s="273"/>
      <c r="CS796" s="273"/>
      <c r="CT796" s="125"/>
      <c r="CU796" s="273"/>
      <c r="CV796" s="285"/>
      <c r="CW796" s="273"/>
      <c r="CX796" s="273"/>
      <c r="CY796" s="273"/>
      <c r="CZ796" s="273"/>
      <c r="DA796" s="273"/>
      <c r="DB796" s="125"/>
      <c r="DC796" s="273"/>
      <c r="DD796" s="285"/>
      <c r="DE796" s="273"/>
      <c r="DF796" s="273"/>
      <c r="DG796" s="273"/>
      <c r="DH796" s="273"/>
      <c r="DI796" s="273"/>
      <c r="DJ796" s="125"/>
      <c r="DK796" s="273"/>
      <c r="DL796" s="285"/>
      <c r="DM796" s="273"/>
      <c r="DN796" s="273"/>
      <c r="DO796" s="273"/>
      <c r="DP796" s="273"/>
      <c r="DQ796" s="273"/>
      <c r="DR796" s="125"/>
      <c r="DS796" s="273"/>
      <c r="DT796" s="285"/>
      <c r="DU796" s="273"/>
      <c r="DV796" s="273"/>
      <c r="DW796" s="273"/>
      <c r="DX796" s="273"/>
      <c r="DY796" s="273"/>
      <c r="DZ796" s="125"/>
      <c r="EA796" s="273"/>
      <c r="EB796" s="273"/>
      <c r="EC796" s="273"/>
      <c r="ED796" s="273"/>
      <c r="EE796" s="273"/>
      <c r="EF796" s="273"/>
      <c r="EG796" s="273"/>
      <c r="EH796" s="273"/>
      <c r="EI796" s="273"/>
      <c r="EJ796" s="273"/>
      <c r="EK796" s="273"/>
      <c r="EL796" s="273"/>
      <c r="EM796" s="273"/>
      <c r="EN796" s="273"/>
      <c r="EO796" s="273"/>
      <c r="EP796" s="273"/>
      <c r="EQ796" s="273"/>
      <c r="ER796" s="273"/>
      <c r="ES796" s="273"/>
      <c r="ET796" s="273"/>
      <c r="EU796" s="273"/>
      <c r="EV796" s="273"/>
      <c r="EW796" s="273"/>
      <c r="EX796" s="273"/>
      <c r="EY796" s="273"/>
      <c r="EZ796" s="273"/>
    </row>
    <row r="797" spans="1:156" ht="18.75">
      <c r="D797" s="75"/>
      <c r="Q797"/>
      <c r="R797" s="30"/>
      <c r="T797" s="75"/>
      <c r="Z797" s="264"/>
      <c r="AB797" s="75"/>
      <c r="AH797" s="125"/>
      <c r="AJ797" s="75"/>
      <c r="AP797" s="125"/>
      <c r="AR797" s="75"/>
      <c r="AX797" s="125"/>
      <c r="AZ797" s="75"/>
      <c r="BF797" s="125"/>
      <c r="BH797" s="75"/>
      <c r="BN797" s="125"/>
      <c r="BP797" s="75"/>
      <c r="BV797" s="125"/>
      <c r="BX797" s="75"/>
      <c r="CD797" s="125"/>
      <c r="CF797" s="75"/>
      <c r="CL797" s="125"/>
      <c r="CN797" s="75"/>
      <c r="CT797" s="125"/>
      <c r="CV797" s="75"/>
      <c r="DB797" s="125"/>
      <c r="DD797" s="75"/>
      <c r="DJ797" s="125"/>
      <c r="DL797" s="75"/>
      <c r="DR797" s="125"/>
      <c r="DT797" s="75"/>
      <c r="DZ797" s="125"/>
    </row>
    <row r="798" spans="1:156" ht="18.75">
      <c r="A798" s="273"/>
      <c r="B798" s="273"/>
      <c r="C798" s="273"/>
      <c r="D798" s="285"/>
      <c r="E798" s="273"/>
      <c r="F798" s="273"/>
      <c r="G798" s="273"/>
      <c r="H798" s="273"/>
      <c r="I798" s="273"/>
      <c r="J798" s="273"/>
      <c r="K798" s="273"/>
      <c r="L798" s="273"/>
      <c r="M798" s="273"/>
      <c r="N798" s="273"/>
      <c r="O798" s="273"/>
      <c r="P798" s="273"/>
      <c r="Q798" s="273"/>
      <c r="R798" s="286"/>
      <c r="S798" s="273"/>
      <c r="T798" s="285"/>
      <c r="U798" s="273"/>
      <c r="V798" s="273"/>
      <c r="W798" s="273"/>
      <c r="X798" s="273"/>
      <c r="Y798" s="273"/>
      <c r="Z798" s="264"/>
      <c r="AA798" s="273"/>
      <c r="AB798" s="285"/>
      <c r="AC798" s="273"/>
      <c r="AD798" s="273"/>
      <c r="AE798" s="273"/>
      <c r="AF798" s="273"/>
      <c r="AG798" s="273"/>
      <c r="AH798" s="125"/>
      <c r="AI798" s="273"/>
      <c r="AJ798" s="285"/>
      <c r="AK798" s="273"/>
      <c r="AL798" s="273"/>
      <c r="AM798" s="273"/>
      <c r="AN798" s="273"/>
      <c r="AO798" s="273"/>
      <c r="AP798" s="125"/>
      <c r="AQ798" s="273"/>
      <c r="AR798" s="285"/>
      <c r="AS798" s="273"/>
      <c r="AT798" s="273"/>
      <c r="AU798" s="273"/>
      <c r="AV798" s="273"/>
      <c r="AW798" s="273"/>
      <c r="AX798" s="125"/>
      <c r="AY798" s="273"/>
      <c r="AZ798" s="285"/>
      <c r="BA798" s="273"/>
      <c r="BB798" s="273"/>
      <c r="BC798" s="273"/>
      <c r="BD798" s="273"/>
      <c r="BE798" s="273"/>
      <c r="BF798" s="125"/>
      <c r="BG798" s="273"/>
      <c r="BH798" s="285"/>
      <c r="BI798" s="273"/>
      <c r="BJ798" s="273"/>
      <c r="BK798" s="273"/>
      <c r="BL798" s="273"/>
      <c r="BM798" s="273"/>
      <c r="BN798" s="125"/>
      <c r="BO798" s="273"/>
      <c r="BP798" s="285"/>
      <c r="BQ798" s="273"/>
      <c r="BR798" s="273"/>
      <c r="BS798" s="273"/>
      <c r="BT798" s="273"/>
      <c r="BU798" s="273"/>
      <c r="BV798" s="125"/>
      <c r="BW798" s="273"/>
      <c r="BX798" s="285"/>
      <c r="BY798" s="273"/>
      <c r="BZ798" s="273"/>
      <c r="CA798" s="273"/>
      <c r="CB798" s="273"/>
      <c r="CC798" s="273"/>
      <c r="CD798" s="125"/>
      <c r="CE798" s="273"/>
      <c r="CF798" s="285"/>
      <c r="CG798" s="273"/>
      <c r="CH798" s="273"/>
      <c r="CI798" s="273"/>
      <c r="CJ798" s="273"/>
      <c r="CK798" s="273"/>
      <c r="CL798" s="125"/>
      <c r="CM798" s="273"/>
      <c r="CN798" s="285"/>
      <c r="CO798" s="273"/>
      <c r="CP798" s="273"/>
      <c r="CQ798" s="273"/>
      <c r="CR798" s="273"/>
      <c r="CS798" s="273"/>
      <c r="CT798" s="125"/>
      <c r="CU798" s="273"/>
      <c r="CV798" s="285"/>
      <c r="CW798" s="273"/>
      <c r="CX798" s="273"/>
      <c r="CY798" s="273"/>
      <c r="CZ798" s="273"/>
      <c r="DA798" s="273"/>
      <c r="DB798" s="125"/>
      <c r="DC798" s="273"/>
      <c r="DD798" s="285"/>
      <c r="DE798" s="273"/>
      <c r="DF798" s="273"/>
      <c r="DG798" s="273"/>
      <c r="DH798" s="273"/>
      <c r="DI798" s="273"/>
      <c r="DJ798" s="125"/>
      <c r="DK798" s="273"/>
      <c r="DL798" s="285"/>
      <c r="DM798" s="273"/>
      <c r="DN798" s="273"/>
      <c r="DO798" s="273"/>
      <c r="DP798" s="273"/>
      <c r="DQ798" s="273"/>
      <c r="DR798" s="125"/>
      <c r="DS798" s="273"/>
      <c r="DT798" s="285"/>
      <c r="DU798" s="273"/>
      <c r="DV798" s="273"/>
      <c r="DW798" s="273"/>
      <c r="DX798" s="273"/>
      <c r="DY798" s="273"/>
      <c r="DZ798" s="125"/>
      <c r="EA798" s="273"/>
      <c r="EB798" s="273"/>
      <c r="EC798" s="273"/>
      <c r="ED798" s="273"/>
      <c r="EE798" s="273"/>
      <c r="EF798" s="273"/>
      <c r="EG798" s="273"/>
      <c r="EH798" s="273"/>
      <c r="EI798" s="273"/>
      <c r="EJ798" s="273"/>
      <c r="EK798" s="273"/>
      <c r="EL798" s="273"/>
      <c r="EM798" s="273"/>
      <c r="EN798" s="273"/>
      <c r="EO798" s="273"/>
      <c r="EP798" s="273"/>
      <c r="EQ798" s="273"/>
      <c r="ER798" s="273"/>
      <c r="ES798" s="273"/>
      <c r="ET798" s="273"/>
      <c r="EU798" s="273"/>
      <c r="EV798" s="273"/>
      <c r="EW798" s="273"/>
      <c r="EX798" s="273"/>
      <c r="EY798" s="273"/>
      <c r="EZ798" s="273"/>
    </row>
    <row r="799" spans="1:156" ht="18.75">
      <c r="D799" s="75"/>
      <c r="Q799"/>
      <c r="R799" s="30"/>
      <c r="T799" s="75"/>
      <c r="Z799" s="264"/>
      <c r="AB799" s="75"/>
      <c r="AH799" s="125"/>
      <c r="AJ799" s="75"/>
      <c r="AP799" s="125"/>
      <c r="AR799" s="75"/>
      <c r="AX799" s="125"/>
      <c r="AZ799" s="75"/>
      <c r="BF799" s="125"/>
      <c r="BH799" s="75"/>
      <c r="BN799" s="125"/>
      <c r="BP799" s="75"/>
      <c r="BV799" s="125"/>
      <c r="BX799" s="75"/>
      <c r="CD799" s="125"/>
      <c r="CF799" s="75"/>
      <c r="CL799" s="125"/>
      <c r="CN799" s="75"/>
      <c r="CT799" s="125"/>
      <c r="CV799" s="75"/>
      <c r="DB799" s="125"/>
      <c r="DD799" s="75"/>
      <c r="DJ799" s="125"/>
      <c r="DL799" s="75"/>
      <c r="DR799" s="125"/>
      <c r="DT799" s="75"/>
      <c r="DZ799" s="125"/>
    </row>
    <row r="800" spans="1:156" ht="18.75">
      <c r="A800" s="273"/>
      <c r="B800" s="273"/>
      <c r="C800" s="273"/>
      <c r="D800" s="285"/>
      <c r="E800" s="273"/>
      <c r="F800" s="273"/>
      <c r="G800" s="273"/>
      <c r="H800" s="273"/>
      <c r="I800" s="273"/>
      <c r="J800" s="273"/>
      <c r="K800" s="273"/>
      <c r="L800" s="273"/>
      <c r="M800" s="273"/>
      <c r="N800" s="273"/>
      <c r="O800" s="273"/>
      <c r="P800" s="273"/>
      <c r="Q800" s="273"/>
      <c r="R800" s="286"/>
      <c r="S800" s="273"/>
      <c r="T800" s="285"/>
      <c r="U800" s="273"/>
      <c r="V800" s="273"/>
      <c r="W800" s="273"/>
      <c r="X800" s="273"/>
      <c r="Y800" s="273"/>
      <c r="Z800" s="264"/>
      <c r="AA800" s="273"/>
      <c r="AB800" s="285"/>
      <c r="AC800" s="273"/>
      <c r="AD800" s="273"/>
      <c r="AE800" s="273"/>
      <c r="AF800" s="273"/>
      <c r="AG800" s="273"/>
      <c r="AH800" s="125"/>
      <c r="AI800" s="273"/>
      <c r="AJ800" s="285"/>
      <c r="AK800" s="273"/>
      <c r="AL800" s="273"/>
      <c r="AM800" s="273"/>
      <c r="AN800" s="273"/>
      <c r="AO800" s="273"/>
      <c r="AP800" s="125"/>
      <c r="AQ800" s="273"/>
      <c r="AR800" s="285"/>
      <c r="AS800" s="273"/>
      <c r="AT800" s="273"/>
      <c r="AU800" s="273"/>
      <c r="AV800" s="273"/>
      <c r="AW800" s="273"/>
      <c r="AX800" s="125"/>
      <c r="AY800" s="273"/>
      <c r="AZ800" s="285"/>
      <c r="BA800" s="273"/>
      <c r="BB800" s="273"/>
      <c r="BC800" s="273"/>
      <c r="BD800" s="273"/>
      <c r="BE800" s="273"/>
      <c r="BF800" s="125"/>
      <c r="BG800" s="273"/>
      <c r="BH800" s="285"/>
      <c r="BI800" s="273"/>
      <c r="BJ800" s="273"/>
      <c r="BK800" s="273"/>
      <c r="BL800" s="273"/>
      <c r="BM800" s="273"/>
      <c r="BN800" s="125"/>
      <c r="BO800" s="273"/>
      <c r="BP800" s="285"/>
      <c r="BQ800" s="273"/>
      <c r="BR800" s="273"/>
      <c r="BS800" s="273"/>
      <c r="BT800" s="273"/>
      <c r="BU800" s="273"/>
      <c r="BV800" s="125"/>
      <c r="BW800" s="273"/>
      <c r="BX800" s="285"/>
      <c r="BY800" s="273"/>
      <c r="BZ800" s="273"/>
      <c r="CA800" s="273"/>
      <c r="CB800" s="273"/>
      <c r="CC800" s="273"/>
      <c r="CD800" s="125"/>
      <c r="CE800" s="273"/>
      <c r="CF800" s="285"/>
      <c r="CG800" s="273"/>
      <c r="CH800" s="273"/>
      <c r="CI800" s="273"/>
      <c r="CJ800" s="273"/>
      <c r="CK800" s="273"/>
      <c r="CL800" s="125"/>
      <c r="CM800" s="273"/>
      <c r="CN800" s="285"/>
      <c r="CO800" s="273"/>
      <c r="CP800" s="273"/>
      <c r="CQ800" s="273"/>
      <c r="CR800" s="273"/>
      <c r="CS800" s="273"/>
      <c r="CT800" s="125"/>
      <c r="CU800" s="273"/>
      <c r="CV800" s="285"/>
      <c r="CW800" s="273"/>
      <c r="CX800" s="273"/>
      <c r="CY800" s="273"/>
      <c r="CZ800" s="273"/>
      <c r="DA800" s="273"/>
      <c r="DB800" s="125"/>
      <c r="DC800" s="273"/>
      <c r="DD800" s="285"/>
      <c r="DE800" s="273"/>
      <c r="DF800" s="273"/>
      <c r="DG800" s="273"/>
      <c r="DH800" s="273"/>
      <c r="DI800" s="273"/>
      <c r="DJ800" s="125"/>
      <c r="DK800" s="273"/>
      <c r="DL800" s="285"/>
      <c r="DM800" s="273"/>
      <c r="DN800" s="273"/>
      <c r="DO800" s="273"/>
      <c r="DP800" s="273"/>
      <c r="DQ800" s="273"/>
      <c r="DR800" s="125"/>
      <c r="DS800" s="273"/>
      <c r="DT800" s="285"/>
      <c r="DU800" s="273"/>
      <c r="DV800" s="273"/>
      <c r="DW800" s="273"/>
      <c r="DX800" s="273"/>
      <c r="DY800" s="273"/>
      <c r="DZ800" s="125"/>
      <c r="EA800" s="273"/>
      <c r="EB800" s="273"/>
      <c r="EC800" s="273"/>
      <c r="ED800" s="273"/>
      <c r="EE800" s="273"/>
      <c r="EF800" s="273"/>
      <c r="EG800" s="273"/>
      <c r="EH800" s="273"/>
      <c r="EI800" s="273"/>
      <c r="EJ800" s="273"/>
      <c r="EK800" s="273"/>
      <c r="EL800" s="273"/>
      <c r="EM800" s="273"/>
      <c r="EN800" s="273"/>
      <c r="EO800" s="273"/>
      <c r="EP800" s="273"/>
      <c r="EQ800" s="273"/>
      <c r="ER800" s="273"/>
      <c r="ES800" s="273"/>
      <c r="ET800" s="273"/>
      <c r="EU800" s="273"/>
      <c r="EV800" s="273"/>
      <c r="EW800" s="273"/>
      <c r="EX800" s="273"/>
      <c r="EY800" s="273"/>
      <c r="EZ800" s="273"/>
    </row>
    <row r="801" spans="1:156" ht="18.75">
      <c r="D801" s="75"/>
      <c r="Q801"/>
      <c r="R801" s="30"/>
      <c r="T801" s="75"/>
      <c r="Z801" s="264"/>
      <c r="AB801" s="75"/>
      <c r="AH801" s="125"/>
      <c r="AJ801" s="75"/>
      <c r="AP801" s="125"/>
      <c r="AR801" s="75"/>
      <c r="AX801" s="125"/>
      <c r="AZ801" s="75"/>
      <c r="BF801" s="125"/>
      <c r="BH801" s="75"/>
      <c r="BN801" s="125"/>
      <c r="BP801" s="75"/>
      <c r="BV801" s="125"/>
      <c r="BX801" s="75"/>
      <c r="CD801" s="125"/>
      <c r="CF801" s="75"/>
      <c r="CL801" s="125"/>
      <c r="CN801" s="75"/>
      <c r="CT801" s="125"/>
      <c r="CV801" s="75"/>
      <c r="DB801" s="125"/>
      <c r="DD801" s="75"/>
      <c r="DJ801" s="125"/>
      <c r="DL801" s="75"/>
      <c r="DR801" s="125"/>
      <c r="DT801" s="75"/>
      <c r="DZ801" s="125"/>
    </row>
    <row r="802" spans="1:156" ht="18.75">
      <c r="A802" s="273"/>
      <c r="B802" s="273"/>
      <c r="C802" s="273"/>
      <c r="D802" s="285"/>
      <c r="E802" s="273"/>
      <c r="F802" s="273"/>
      <c r="G802" s="273"/>
      <c r="H802" s="273"/>
      <c r="I802" s="273"/>
      <c r="J802" s="273"/>
      <c r="K802" s="273"/>
      <c r="L802" s="273"/>
      <c r="M802" s="273"/>
      <c r="N802" s="273"/>
      <c r="O802" s="273"/>
      <c r="P802" s="273"/>
      <c r="Q802" s="273"/>
      <c r="R802" s="286"/>
      <c r="S802" s="273"/>
      <c r="T802" s="285"/>
      <c r="U802" s="273"/>
      <c r="V802" s="273"/>
      <c r="W802" s="273"/>
      <c r="X802" s="273"/>
      <c r="Y802" s="273"/>
      <c r="Z802" s="264"/>
      <c r="AA802" s="273"/>
      <c r="AB802" s="285"/>
      <c r="AC802" s="273"/>
      <c r="AD802" s="273"/>
      <c r="AE802" s="273"/>
      <c r="AF802" s="273"/>
      <c r="AG802" s="273"/>
      <c r="AH802" s="125"/>
      <c r="AI802" s="273"/>
      <c r="AJ802" s="285"/>
      <c r="AK802" s="273"/>
      <c r="AL802" s="273"/>
      <c r="AM802" s="273"/>
      <c r="AN802" s="273"/>
      <c r="AO802" s="273"/>
      <c r="AP802" s="125"/>
      <c r="AQ802" s="273"/>
      <c r="AR802" s="285"/>
      <c r="AS802" s="273"/>
      <c r="AT802" s="273"/>
      <c r="AU802" s="273"/>
      <c r="AV802" s="273"/>
      <c r="AW802" s="273"/>
      <c r="AX802" s="125"/>
      <c r="AY802" s="273"/>
      <c r="AZ802" s="285"/>
      <c r="BA802" s="273"/>
      <c r="BB802" s="273"/>
      <c r="BC802" s="273"/>
      <c r="BD802" s="273"/>
      <c r="BE802" s="273"/>
      <c r="BF802" s="125"/>
      <c r="BG802" s="273"/>
      <c r="BH802" s="285"/>
      <c r="BI802" s="273"/>
      <c r="BJ802" s="273"/>
      <c r="BK802" s="273"/>
      <c r="BL802" s="273"/>
      <c r="BM802" s="273"/>
      <c r="BN802" s="125"/>
      <c r="BO802" s="273"/>
      <c r="BP802" s="285"/>
      <c r="BQ802" s="273"/>
      <c r="BR802" s="273"/>
      <c r="BS802" s="273"/>
      <c r="BT802" s="273"/>
      <c r="BU802" s="273"/>
      <c r="BV802" s="125"/>
      <c r="BW802" s="273"/>
      <c r="BX802" s="285"/>
      <c r="BY802" s="273"/>
      <c r="BZ802" s="273"/>
      <c r="CA802" s="273"/>
      <c r="CB802" s="273"/>
      <c r="CC802" s="273"/>
      <c r="CD802" s="125"/>
      <c r="CE802" s="273"/>
      <c r="CF802" s="285"/>
      <c r="CG802" s="273"/>
      <c r="CH802" s="273"/>
      <c r="CI802" s="273"/>
      <c r="CJ802" s="273"/>
      <c r="CK802" s="273"/>
      <c r="CL802" s="125"/>
      <c r="CM802" s="273"/>
      <c r="CN802" s="285"/>
      <c r="CO802" s="273"/>
      <c r="CP802" s="273"/>
      <c r="CQ802" s="273"/>
      <c r="CR802" s="273"/>
      <c r="CS802" s="273"/>
      <c r="CT802" s="125"/>
      <c r="CU802" s="273"/>
      <c r="CV802" s="285"/>
      <c r="CW802" s="273"/>
      <c r="CX802" s="273"/>
      <c r="CY802" s="273"/>
      <c r="CZ802" s="273"/>
      <c r="DA802" s="273"/>
      <c r="DB802" s="125"/>
      <c r="DC802" s="273"/>
      <c r="DD802" s="285"/>
      <c r="DE802" s="273"/>
      <c r="DF802" s="273"/>
      <c r="DG802" s="273"/>
      <c r="DH802" s="273"/>
      <c r="DI802" s="273"/>
      <c r="DJ802" s="125"/>
      <c r="DK802" s="273"/>
      <c r="DL802" s="285"/>
      <c r="DM802" s="273"/>
      <c r="DN802" s="273"/>
      <c r="DO802" s="273"/>
      <c r="DP802" s="273"/>
      <c r="DQ802" s="273"/>
      <c r="DR802" s="125"/>
      <c r="DS802" s="273"/>
      <c r="DT802" s="285"/>
      <c r="DU802" s="273"/>
      <c r="DV802" s="273"/>
      <c r="DW802" s="273"/>
      <c r="DX802" s="273"/>
      <c r="DY802" s="273"/>
      <c r="DZ802" s="125"/>
      <c r="EA802" s="273"/>
      <c r="EB802" s="273"/>
      <c r="EC802" s="273"/>
      <c r="ED802" s="273"/>
      <c r="EE802" s="273"/>
      <c r="EF802" s="273"/>
      <c r="EG802" s="273"/>
      <c r="EH802" s="273"/>
      <c r="EI802" s="273"/>
      <c r="EJ802" s="273"/>
      <c r="EK802" s="273"/>
      <c r="EL802" s="273"/>
      <c r="EM802" s="273"/>
      <c r="EN802" s="273"/>
      <c r="EO802" s="273"/>
      <c r="EP802" s="273"/>
      <c r="EQ802" s="273"/>
      <c r="ER802" s="273"/>
      <c r="ES802" s="273"/>
      <c r="ET802" s="273"/>
      <c r="EU802" s="273"/>
      <c r="EV802" s="273"/>
      <c r="EW802" s="273"/>
      <c r="EX802" s="273"/>
      <c r="EY802" s="273"/>
      <c r="EZ802" s="273"/>
    </row>
    <row r="803" spans="1:156" ht="18.75">
      <c r="D803" s="75"/>
      <c r="Q803"/>
      <c r="R803" s="30"/>
      <c r="T803" s="75"/>
      <c r="Z803" s="264"/>
      <c r="AB803" s="75"/>
      <c r="AH803" s="125"/>
      <c r="AJ803" s="75"/>
      <c r="AP803" s="125"/>
      <c r="AR803" s="75"/>
      <c r="AX803" s="125"/>
      <c r="AZ803" s="75"/>
      <c r="BF803" s="125"/>
      <c r="BH803" s="75"/>
      <c r="BN803" s="125"/>
      <c r="BP803" s="75"/>
      <c r="BV803" s="125"/>
      <c r="BX803" s="75"/>
      <c r="CD803" s="125"/>
      <c r="CF803" s="75"/>
      <c r="CL803" s="125"/>
      <c r="CN803" s="75"/>
      <c r="CT803" s="125"/>
      <c r="CV803" s="75"/>
      <c r="DB803" s="125"/>
      <c r="DD803" s="75"/>
      <c r="DJ803" s="125"/>
      <c r="DL803" s="75"/>
      <c r="DR803" s="125"/>
      <c r="DT803" s="75"/>
      <c r="DZ803" s="125"/>
    </row>
    <row r="804" spans="1:156" ht="18.75">
      <c r="A804" s="273"/>
      <c r="B804" s="273"/>
      <c r="C804" s="273"/>
      <c r="D804" s="285"/>
      <c r="E804" s="273"/>
      <c r="F804" s="273"/>
      <c r="G804" s="273"/>
      <c r="H804" s="273"/>
      <c r="I804" s="273"/>
      <c r="J804" s="273"/>
      <c r="K804" s="273"/>
      <c r="L804" s="273"/>
      <c r="M804" s="273"/>
      <c r="N804" s="273"/>
      <c r="O804" s="273"/>
      <c r="P804" s="273"/>
      <c r="Q804" s="273"/>
      <c r="R804" s="286"/>
      <c r="S804" s="273"/>
      <c r="T804" s="285"/>
      <c r="U804" s="273"/>
      <c r="V804" s="273"/>
      <c r="W804" s="273"/>
      <c r="X804" s="273"/>
      <c r="Y804" s="273"/>
      <c r="Z804" s="264"/>
      <c r="AA804" s="273"/>
      <c r="AB804" s="285"/>
      <c r="AC804" s="273"/>
      <c r="AD804" s="273"/>
      <c r="AE804" s="273"/>
      <c r="AF804" s="273"/>
      <c r="AG804" s="273"/>
      <c r="AH804" s="125"/>
      <c r="AI804" s="273"/>
      <c r="AJ804" s="285"/>
      <c r="AK804" s="273"/>
      <c r="AL804" s="273"/>
      <c r="AM804" s="273"/>
      <c r="AN804" s="273"/>
      <c r="AO804" s="273"/>
      <c r="AP804" s="125"/>
      <c r="AQ804" s="273"/>
      <c r="AR804" s="285"/>
      <c r="AS804" s="273"/>
      <c r="AT804" s="273"/>
      <c r="AU804" s="273"/>
      <c r="AV804" s="273"/>
      <c r="AW804" s="273"/>
      <c r="AX804" s="125"/>
      <c r="AY804" s="273"/>
      <c r="AZ804" s="285"/>
      <c r="BA804" s="273"/>
      <c r="BB804" s="273"/>
      <c r="BC804" s="273"/>
      <c r="BD804" s="273"/>
      <c r="BE804" s="273"/>
      <c r="BF804" s="125"/>
      <c r="BG804" s="273"/>
      <c r="BH804" s="285"/>
      <c r="BI804" s="273"/>
      <c r="BJ804" s="273"/>
      <c r="BK804" s="273"/>
      <c r="BL804" s="273"/>
      <c r="BM804" s="273"/>
      <c r="BN804" s="125"/>
      <c r="BO804" s="273"/>
      <c r="BP804" s="285"/>
      <c r="BQ804" s="273"/>
      <c r="BR804" s="273"/>
      <c r="BS804" s="273"/>
      <c r="BT804" s="273"/>
      <c r="BU804" s="273"/>
      <c r="BV804" s="125"/>
      <c r="BW804" s="273"/>
      <c r="BX804" s="285"/>
      <c r="BY804" s="273"/>
      <c r="BZ804" s="273"/>
      <c r="CA804" s="273"/>
      <c r="CB804" s="273"/>
      <c r="CC804" s="273"/>
      <c r="CD804" s="125"/>
      <c r="CE804" s="273"/>
      <c r="CF804" s="285"/>
      <c r="CG804" s="273"/>
      <c r="CH804" s="273"/>
      <c r="CI804" s="273"/>
      <c r="CJ804" s="273"/>
      <c r="CK804" s="273"/>
      <c r="CL804" s="125"/>
      <c r="CM804" s="273"/>
      <c r="CN804" s="285"/>
      <c r="CO804" s="273"/>
      <c r="CP804" s="273"/>
      <c r="CQ804" s="273"/>
      <c r="CR804" s="273"/>
      <c r="CS804" s="273"/>
      <c r="CT804" s="125"/>
      <c r="CU804" s="273"/>
      <c r="CV804" s="285"/>
      <c r="CW804" s="273"/>
      <c r="CX804" s="273"/>
      <c r="CY804" s="273"/>
      <c r="CZ804" s="273"/>
      <c r="DA804" s="273"/>
      <c r="DB804" s="125"/>
      <c r="DC804" s="273"/>
      <c r="DD804" s="285"/>
      <c r="DE804" s="273"/>
      <c r="DF804" s="273"/>
      <c r="DG804" s="273"/>
      <c r="DH804" s="273"/>
      <c r="DI804" s="273"/>
      <c r="DJ804" s="125"/>
      <c r="DK804" s="273"/>
      <c r="DL804" s="285"/>
      <c r="DM804" s="273"/>
      <c r="DN804" s="273"/>
      <c r="DO804" s="273"/>
      <c r="DP804" s="273"/>
      <c r="DQ804" s="273"/>
      <c r="DR804" s="125"/>
      <c r="DS804" s="273"/>
      <c r="DT804" s="285"/>
      <c r="DU804" s="273"/>
      <c r="DV804" s="273"/>
      <c r="DW804" s="273"/>
      <c r="DX804" s="273"/>
      <c r="DY804" s="273"/>
      <c r="DZ804" s="125"/>
      <c r="EA804" s="273"/>
      <c r="EB804" s="273"/>
      <c r="EC804" s="273"/>
      <c r="ED804" s="273"/>
      <c r="EE804" s="273"/>
      <c r="EF804" s="273"/>
      <c r="EG804" s="273"/>
      <c r="EH804" s="273"/>
      <c r="EI804" s="273"/>
      <c r="EJ804" s="273"/>
      <c r="EK804" s="273"/>
      <c r="EL804" s="273"/>
      <c r="EM804" s="273"/>
      <c r="EN804" s="273"/>
      <c r="EO804" s="273"/>
      <c r="EP804" s="273"/>
      <c r="EQ804" s="273"/>
      <c r="ER804" s="273"/>
      <c r="ES804" s="273"/>
      <c r="ET804" s="273"/>
      <c r="EU804" s="273"/>
      <c r="EV804" s="273"/>
      <c r="EW804" s="273"/>
      <c r="EX804" s="273"/>
      <c r="EY804" s="273"/>
      <c r="EZ804" s="273"/>
    </row>
    <row r="805" spans="1:156" ht="18.75">
      <c r="D805" s="75"/>
      <c r="Q805"/>
      <c r="R805" s="30"/>
      <c r="T805" s="75"/>
      <c r="Z805" s="264"/>
      <c r="AB805" s="75"/>
      <c r="AH805" s="125"/>
      <c r="AJ805" s="75"/>
      <c r="AP805" s="125"/>
      <c r="AR805" s="75"/>
      <c r="AX805" s="125"/>
      <c r="AZ805" s="75"/>
      <c r="BF805" s="125"/>
      <c r="BH805" s="75"/>
      <c r="BN805" s="125"/>
      <c r="BP805" s="75"/>
      <c r="BV805" s="125"/>
      <c r="BX805" s="75"/>
      <c r="CD805" s="125"/>
      <c r="CF805" s="75"/>
      <c r="CL805" s="125"/>
      <c r="CN805" s="75"/>
      <c r="CT805" s="125"/>
      <c r="CV805" s="75"/>
      <c r="DB805" s="125"/>
      <c r="DD805" s="75"/>
      <c r="DJ805" s="125"/>
      <c r="DL805" s="75"/>
      <c r="DR805" s="125"/>
      <c r="DT805" s="75"/>
      <c r="DZ805" s="125"/>
    </row>
    <row r="806" spans="1:156" ht="18.75">
      <c r="A806" s="273"/>
      <c r="B806" s="273"/>
      <c r="C806" s="273"/>
      <c r="D806" s="285"/>
      <c r="E806" s="273"/>
      <c r="F806" s="273"/>
      <c r="G806" s="273"/>
      <c r="H806" s="273"/>
      <c r="I806" s="273"/>
      <c r="J806" s="273"/>
      <c r="K806" s="273"/>
      <c r="L806" s="273"/>
      <c r="M806" s="273"/>
      <c r="N806" s="273"/>
      <c r="O806" s="273"/>
      <c r="P806" s="273"/>
      <c r="Q806" s="273"/>
      <c r="R806" s="286"/>
      <c r="S806" s="273"/>
      <c r="T806" s="285"/>
      <c r="U806" s="273"/>
      <c r="V806" s="273"/>
      <c r="W806" s="273"/>
      <c r="X806" s="273"/>
      <c r="Y806" s="273"/>
      <c r="Z806" s="264"/>
      <c r="AA806" s="273"/>
      <c r="AB806" s="285"/>
      <c r="AC806" s="273"/>
      <c r="AD806" s="273"/>
      <c r="AE806" s="273"/>
      <c r="AF806" s="273"/>
      <c r="AG806" s="273"/>
      <c r="AH806" s="125"/>
      <c r="AI806" s="273"/>
      <c r="AJ806" s="285"/>
      <c r="AK806" s="273"/>
      <c r="AL806" s="273"/>
      <c r="AM806" s="273"/>
      <c r="AN806" s="273"/>
      <c r="AO806" s="273"/>
      <c r="AP806" s="125"/>
      <c r="AQ806" s="273"/>
      <c r="AR806" s="285"/>
      <c r="AS806" s="273"/>
      <c r="AT806" s="273"/>
      <c r="AU806" s="273"/>
      <c r="AV806" s="273"/>
      <c r="AW806" s="273"/>
      <c r="AX806" s="125"/>
      <c r="AY806" s="273"/>
      <c r="AZ806" s="285"/>
      <c r="BA806" s="273"/>
      <c r="BB806" s="273"/>
      <c r="BC806" s="273"/>
      <c r="BD806" s="273"/>
      <c r="BE806" s="273"/>
      <c r="BF806" s="125"/>
      <c r="BG806" s="273"/>
      <c r="BH806" s="285"/>
      <c r="BI806" s="273"/>
      <c r="BJ806" s="273"/>
      <c r="BK806" s="273"/>
      <c r="BL806" s="273"/>
      <c r="BM806" s="273"/>
      <c r="BN806" s="125"/>
      <c r="BO806" s="273"/>
      <c r="BP806" s="285"/>
      <c r="BQ806" s="273"/>
      <c r="BR806" s="273"/>
      <c r="BS806" s="273"/>
      <c r="BT806" s="273"/>
      <c r="BU806" s="273"/>
      <c r="BV806" s="125"/>
      <c r="BW806" s="273"/>
      <c r="BX806" s="285"/>
      <c r="BY806" s="273"/>
      <c r="BZ806" s="273"/>
      <c r="CA806" s="273"/>
      <c r="CB806" s="273"/>
      <c r="CC806" s="273"/>
      <c r="CD806" s="125"/>
      <c r="CE806" s="273"/>
      <c r="CF806" s="285"/>
      <c r="CG806" s="273"/>
      <c r="CH806" s="273"/>
      <c r="CI806" s="273"/>
      <c r="CJ806" s="273"/>
      <c r="CK806" s="273"/>
      <c r="CL806" s="125"/>
      <c r="CM806" s="273"/>
      <c r="CN806" s="285"/>
      <c r="CO806" s="273"/>
      <c r="CP806" s="273"/>
      <c r="CQ806" s="273"/>
      <c r="CR806" s="273"/>
      <c r="CS806" s="273"/>
      <c r="CT806" s="125"/>
      <c r="CU806" s="273"/>
      <c r="CV806" s="285"/>
      <c r="CW806" s="273"/>
      <c r="CX806" s="273"/>
      <c r="CY806" s="273"/>
      <c r="CZ806" s="273"/>
      <c r="DA806" s="273"/>
      <c r="DB806" s="125"/>
      <c r="DC806" s="273"/>
      <c r="DD806" s="285"/>
      <c r="DE806" s="273"/>
      <c r="DF806" s="273"/>
      <c r="DG806" s="273"/>
      <c r="DH806" s="273"/>
      <c r="DI806" s="273"/>
      <c r="DJ806" s="125"/>
      <c r="DK806" s="273"/>
      <c r="DL806" s="285"/>
      <c r="DM806" s="273"/>
      <c r="DN806" s="273"/>
      <c r="DO806" s="273"/>
      <c r="DP806" s="273"/>
      <c r="DQ806" s="273"/>
      <c r="DR806" s="125"/>
      <c r="DS806" s="273"/>
      <c r="DT806" s="285"/>
      <c r="DU806" s="273"/>
      <c r="DV806" s="273"/>
      <c r="DW806" s="273"/>
      <c r="DX806" s="273"/>
      <c r="DY806" s="273"/>
      <c r="DZ806" s="125"/>
      <c r="EA806" s="273"/>
      <c r="EB806" s="273"/>
      <c r="EC806" s="273"/>
      <c r="ED806" s="273"/>
      <c r="EE806" s="273"/>
      <c r="EF806" s="273"/>
      <c r="EG806" s="273"/>
      <c r="EH806" s="273"/>
      <c r="EI806" s="273"/>
      <c r="EJ806" s="273"/>
      <c r="EK806" s="273"/>
      <c r="EL806" s="273"/>
      <c r="EM806" s="273"/>
      <c r="EN806" s="273"/>
      <c r="EO806" s="273"/>
      <c r="EP806" s="273"/>
      <c r="EQ806" s="273"/>
      <c r="ER806" s="273"/>
      <c r="ES806" s="273"/>
      <c r="ET806" s="273"/>
      <c r="EU806" s="273"/>
      <c r="EV806" s="273"/>
      <c r="EW806" s="273"/>
      <c r="EX806" s="273"/>
      <c r="EY806" s="273"/>
      <c r="EZ806" s="273"/>
    </row>
    <row r="807" spans="1:156" ht="18.75">
      <c r="D807" s="75"/>
      <c r="Q807"/>
      <c r="R807" s="30"/>
      <c r="T807" s="75"/>
      <c r="Z807" s="264"/>
      <c r="AB807" s="75"/>
      <c r="AH807" s="125"/>
      <c r="AJ807" s="75"/>
      <c r="AP807" s="125"/>
      <c r="AR807" s="75"/>
      <c r="AX807" s="125"/>
      <c r="AZ807" s="75"/>
      <c r="BF807" s="125"/>
      <c r="BH807" s="75"/>
      <c r="BN807" s="125"/>
      <c r="BP807" s="75"/>
      <c r="BV807" s="125"/>
      <c r="BX807" s="75"/>
      <c r="CD807" s="125"/>
      <c r="CF807" s="75"/>
      <c r="CL807" s="125"/>
      <c r="CN807" s="75"/>
      <c r="CT807" s="125"/>
      <c r="CV807" s="75"/>
      <c r="DB807" s="125"/>
      <c r="DD807" s="75"/>
      <c r="DJ807" s="125"/>
      <c r="DL807" s="75"/>
      <c r="DR807" s="125"/>
      <c r="DT807" s="75"/>
      <c r="DZ807" s="125"/>
    </row>
    <row r="808" spans="1:156" ht="18.75">
      <c r="A808" s="273"/>
      <c r="B808" s="273"/>
      <c r="C808" s="273"/>
      <c r="D808" s="285"/>
      <c r="E808" s="273"/>
      <c r="F808" s="273"/>
      <c r="G808" s="273"/>
      <c r="H808" s="273"/>
      <c r="I808" s="273"/>
      <c r="J808" s="273"/>
      <c r="K808" s="273"/>
      <c r="L808" s="273"/>
      <c r="M808" s="273"/>
      <c r="N808" s="273"/>
      <c r="O808" s="273"/>
      <c r="P808" s="273"/>
      <c r="Q808" s="273"/>
      <c r="R808" s="286"/>
      <c r="S808" s="273"/>
      <c r="T808" s="285"/>
      <c r="U808" s="273"/>
      <c r="V808" s="273"/>
      <c r="W808" s="273"/>
      <c r="X808" s="273"/>
      <c r="Y808" s="273"/>
      <c r="Z808" s="264"/>
      <c r="AA808" s="273"/>
      <c r="AB808" s="285"/>
      <c r="AC808" s="273"/>
      <c r="AD808" s="273"/>
      <c r="AE808" s="273"/>
      <c r="AF808" s="273"/>
      <c r="AG808" s="273"/>
      <c r="AH808" s="125"/>
      <c r="AI808" s="273"/>
      <c r="AJ808" s="285"/>
      <c r="AK808" s="273"/>
      <c r="AL808" s="273"/>
      <c r="AM808" s="273"/>
      <c r="AN808" s="273"/>
      <c r="AO808" s="273"/>
      <c r="AP808" s="125"/>
      <c r="AQ808" s="273"/>
      <c r="AR808" s="285"/>
      <c r="AS808" s="273"/>
      <c r="AT808" s="273"/>
      <c r="AU808" s="273"/>
      <c r="AV808" s="273"/>
      <c r="AW808" s="273"/>
      <c r="AX808" s="125"/>
      <c r="AY808" s="273"/>
      <c r="AZ808" s="285"/>
      <c r="BA808" s="273"/>
      <c r="BB808" s="273"/>
      <c r="BC808" s="273"/>
      <c r="BD808" s="273"/>
      <c r="BE808" s="273"/>
      <c r="BF808" s="125"/>
      <c r="BG808" s="273"/>
      <c r="BH808" s="285"/>
      <c r="BI808" s="273"/>
      <c r="BJ808" s="273"/>
      <c r="BK808" s="273"/>
      <c r="BL808" s="273"/>
      <c r="BM808" s="273"/>
      <c r="BN808" s="125"/>
      <c r="BO808" s="273"/>
      <c r="BP808" s="285"/>
      <c r="BQ808" s="273"/>
      <c r="BR808" s="273"/>
      <c r="BS808" s="273"/>
      <c r="BT808" s="273"/>
      <c r="BU808" s="273"/>
      <c r="BV808" s="125"/>
      <c r="BW808" s="273"/>
      <c r="BX808" s="285"/>
      <c r="BY808" s="273"/>
      <c r="BZ808" s="273"/>
      <c r="CA808" s="273"/>
      <c r="CB808" s="273"/>
      <c r="CC808" s="273"/>
      <c r="CD808" s="125"/>
      <c r="CE808" s="273"/>
      <c r="CF808" s="285"/>
      <c r="CG808" s="273"/>
      <c r="CH808" s="273"/>
      <c r="CI808" s="273"/>
      <c r="CJ808" s="273"/>
      <c r="CK808" s="273"/>
      <c r="CL808" s="125"/>
      <c r="CM808" s="273"/>
      <c r="CN808" s="285"/>
      <c r="CO808" s="273"/>
      <c r="CP808" s="273"/>
      <c r="CQ808" s="273"/>
      <c r="CR808" s="273"/>
      <c r="CS808" s="273"/>
      <c r="CT808" s="125"/>
      <c r="CU808" s="273"/>
      <c r="CV808" s="285"/>
      <c r="CW808" s="273"/>
      <c r="CX808" s="273"/>
      <c r="CY808" s="273"/>
      <c r="CZ808" s="273"/>
      <c r="DA808" s="273"/>
      <c r="DB808" s="125"/>
      <c r="DC808" s="273"/>
      <c r="DD808" s="285"/>
      <c r="DE808" s="273"/>
      <c r="DF808" s="273"/>
      <c r="DG808" s="273"/>
      <c r="DH808" s="273"/>
      <c r="DI808" s="273"/>
      <c r="DJ808" s="125"/>
      <c r="DK808" s="273"/>
      <c r="DL808" s="285"/>
      <c r="DM808" s="273"/>
      <c r="DN808" s="273"/>
      <c r="DO808" s="273"/>
      <c r="DP808" s="273"/>
      <c r="DQ808" s="273"/>
      <c r="DR808" s="125"/>
      <c r="DS808" s="273"/>
      <c r="DT808" s="285"/>
      <c r="DU808" s="273"/>
      <c r="DV808" s="273"/>
      <c r="DW808" s="273"/>
      <c r="DX808" s="273"/>
      <c r="DY808" s="273"/>
      <c r="DZ808" s="125"/>
      <c r="EA808" s="273"/>
      <c r="EB808" s="273"/>
      <c r="EC808" s="273"/>
      <c r="ED808" s="273"/>
      <c r="EE808" s="273"/>
      <c r="EF808" s="273"/>
      <c r="EG808" s="273"/>
      <c r="EH808" s="273"/>
      <c r="EI808" s="273"/>
      <c r="EJ808" s="273"/>
      <c r="EK808" s="273"/>
      <c r="EL808" s="273"/>
      <c r="EM808" s="273"/>
      <c r="EN808" s="273"/>
      <c r="EO808" s="273"/>
      <c r="EP808" s="273"/>
      <c r="EQ808" s="273"/>
      <c r="ER808" s="273"/>
      <c r="ES808" s="273"/>
      <c r="ET808" s="273"/>
      <c r="EU808" s="273"/>
      <c r="EV808" s="273"/>
      <c r="EW808" s="273"/>
      <c r="EX808" s="273"/>
      <c r="EY808" s="273"/>
      <c r="EZ808" s="273"/>
    </row>
    <row r="809" spans="1:156" ht="18.75">
      <c r="D809" s="75"/>
      <c r="Q809"/>
      <c r="R809" s="30"/>
      <c r="T809" s="75"/>
      <c r="Z809" s="264"/>
      <c r="AB809" s="75"/>
      <c r="AH809" s="125"/>
      <c r="AJ809" s="75"/>
      <c r="AP809" s="125"/>
      <c r="AR809" s="75"/>
      <c r="AX809" s="125"/>
      <c r="AZ809" s="75"/>
      <c r="BF809" s="125"/>
      <c r="BH809" s="75"/>
      <c r="BN809" s="125"/>
      <c r="BP809" s="75"/>
      <c r="BV809" s="125"/>
      <c r="BX809" s="75"/>
      <c r="CD809" s="125"/>
      <c r="CF809" s="75"/>
      <c r="CL809" s="125"/>
      <c r="CN809" s="75"/>
      <c r="CT809" s="125"/>
      <c r="CV809" s="75"/>
      <c r="DB809" s="125"/>
      <c r="DD809" s="75"/>
      <c r="DJ809" s="125"/>
      <c r="DL809" s="75"/>
      <c r="DR809" s="125"/>
      <c r="DT809" s="75"/>
      <c r="DZ809" s="125"/>
    </row>
    <row r="810" spans="1:156" ht="18.75">
      <c r="A810" s="273"/>
      <c r="B810" s="273"/>
      <c r="C810" s="273"/>
      <c r="D810" s="285"/>
      <c r="E810" s="273"/>
      <c r="F810" s="273"/>
      <c r="G810" s="273"/>
      <c r="H810" s="273"/>
      <c r="I810" s="273"/>
      <c r="J810" s="273"/>
      <c r="K810" s="273"/>
      <c r="L810" s="273"/>
      <c r="M810" s="273"/>
      <c r="N810" s="273"/>
      <c r="O810" s="273"/>
      <c r="P810" s="273"/>
      <c r="Q810" s="273"/>
      <c r="R810" s="286"/>
      <c r="S810" s="273"/>
      <c r="T810" s="285"/>
      <c r="U810" s="273"/>
      <c r="V810" s="273"/>
      <c r="W810" s="273"/>
      <c r="X810" s="273"/>
      <c r="Y810" s="273"/>
      <c r="Z810" s="264"/>
      <c r="AA810" s="273"/>
      <c r="AB810" s="285"/>
      <c r="AC810" s="273"/>
      <c r="AD810" s="273"/>
      <c r="AE810" s="273"/>
      <c r="AF810" s="273"/>
      <c r="AG810" s="273"/>
      <c r="AH810" s="125"/>
      <c r="AI810" s="273"/>
      <c r="AJ810" s="285"/>
      <c r="AK810" s="273"/>
      <c r="AL810" s="273"/>
      <c r="AM810" s="273"/>
      <c r="AN810" s="273"/>
      <c r="AO810" s="273"/>
      <c r="AP810" s="125"/>
      <c r="AQ810" s="273"/>
      <c r="AR810" s="285"/>
      <c r="AS810" s="273"/>
      <c r="AT810" s="273"/>
      <c r="AU810" s="273"/>
      <c r="AV810" s="273"/>
      <c r="AW810" s="273"/>
      <c r="AX810" s="125"/>
      <c r="AY810" s="273"/>
      <c r="AZ810" s="285"/>
      <c r="BA810" s="273"/>
      <c r="BB810" s="273"/>
      <c r="BC810" s="273"/>
      <c r="BD810" s="273"/>
      <c r="BE810" s="273"/>
      <c r="BF810" s="125"/>
      <c r="BG810" s="273"/>
      <c r="BH810" s="285"/>
      <c r="BI810" s="273"/>
      <c r="BJ810" s="273"/>
      <c r="BK810" s="273"/>
      <c r="BL810" s="273"/>
      <c r="BM810" s="273"/>
      <c r="BN810" s="125"/>
      <c r="BO810" s="273"/>
      <c r="BP810" s="285"/>
      <c r="BQ810" s="273"/>
      <c r="BR810" s="273"/>
      <c r="BS810" s="273"/>
      <c r="BT810" s="273"/>
      <c r="BU810" s="273"/>
      <c r="BV810" s="125"/>
      <c r="BW810" s="273"/>
      <c r="BX810" s="285"/>
      <c r="BY810" s="273"/>
      <c r="BZ810" s="273"/>
      <c r="CA810" s="273"/>
      <c r="CB810" s="273"/>
      <c r="CC810" s="273"/>
      <c r="CD810" s="125"/>
      <c r="CE810" s="273"/>
      <c r="CF810" s="285"/>
      <c r="CG810" s="273"/>
      <c r="CH810" s="273"/>
      <c r="CI810" s="273"/>
      <c r="CJ810" s="273"/>
      <c r="CK810" s="273"/>
      <c r="CL810" s="125"/>
      <c r="CM810" s="273"/>
      <c r="CN810" s="285"/>
      <c r="CO810" s="273"/>
      <c r="CP810" s="273"/>
      <c r="CQ810" s="273"/>
      <c r="CR810" s="273"/>
      <c r="CS810" s="273"/>
      <c r="CT810" s="125"/>
      <c r="CU810" s="273"/>
      <c r="CV810" s="285"/>
      <c r="CW810" s="273"/>
      <c r="CX810" s="273"/>
      <c r="CY810" s="273"/>
      <c r="CZ810" s="273"/>
      <c r="DA810" s="273"/>
      <c r="DB810" s="125"/>
      <c r="DC810" s="273"/>
      <c r="DD810" s="285"/>
      <c r="DE810" s="273"/>
      <c r="DF810" s="273"/>
      <c r="DG810" s="273"/>
      <c r="DH810" s="273"/>
      <c r="DI810" s="273"/>
      <c r="DJ810" s="125"/>
      <c r="DK810" s="273"/>
      <c r="DL810" s="285"/>
      <c r="DM810" s="273"/>
      <c r="DN810" s="273"/>
      <c r="DO810" s="273"/>
      <c r="DP810" s="273"/>
      <c r="DQ810" s="273"/>
      <c r="DR810" s="125"/>
      <c r="DS810" s="273"/>
      <c r="DT810" s="285"/>
      <c r="DU810" s="273"/>
      <c r="DV810" s="273"/>
      <c r="DW810" s="273"/>
      <c r="DX810" s="273"/>
      <c r="DY810" s="273"/>
      <c r="DZ810" s="125"/>
      <c r="EA810" s="273"/>
      <c r="EB810" s="273"/>
      <c r="EC810" s="273"/>
      <c r="ED810" s="273"/>
      <c r="EE810" s="273"/>
      <c r="EF810" s="273"/>
      <c r="EG810" s="273"/>
      <c r="EH810" s="273"/>
      <c r="EI810" s="273"/>
      <c r="EJ810" s="273"/>
      <c r="EK810" s="273"/>
      <c r="EL810" s="273"/>
      <c r="EM810" s="273"/>
      <c r="EN810" s="273"/>
      <c r="EO810" s="273"/>
      <c r="EP810" s="273"/>
      <c r="EQ810" s="273"/>
      <c r="ER810" s="273"/>
      <c r="ES810" s="273"/>
      <c r="ET810" s="273"/>
      <c r="EU810" s="273"/>
      <c r="EV810" s="273"/>
      <c r="EW810" s="273"/>
      <c r="EX810" s="273"/>
      <c r="EY810" s="273"/>
      <c r="EZ810" s="273"/>
    </row>
    <row r="811" spans="1:156" ht="18.75">
      <c r="D811" s="75"/>
      <c r="Q811"/>
      <c r="R811" s="30"/>
      <c r="T811" s="75"/>
      <c r="Z811" s="264"/>
      <c r="AB811" s="75"/>
      <c r="AH811" s="125"/>
      <c r="AJ811" s="75"/>
      <c r="AP811" s="125"/>
      <c r="AR811" s="75"/>
      <c r="AX811" s="125"/>
      <c r="AZ811" s="75"/>
      <c r="BF811" s="125"/>
      <c r="BH811" s="75"/>
      <c r="BN811" s="125"/>
      <c r="BP811" s="75"/>
      <c r="BV811" s="125"/>
      <c r="BX811" s="75"/>
      <c r="CD811" s="125"/>
      <c r="CF811" s="75"/>
      <c r="CL811" s="125"/>
      <c r="CN811" s="75"/>
      <c r="CT811" s="125"/>
      <c r="CV811" s="75"/>
      <c r="DB811" s="125"/>
      <c r="DD811" s="75"/>
      <c r="DJ811" s="125"/>
      <c r="DL811" s="75"/>
      <c r="DR811" s="125"/>
      <c r="DT811" s="75"/>
      <c r="DZ811" s="125"/>
    </row>
    <row r="812" spans="1:156" ht="18.75">
      <c r="A812" s="273"/>
      <c r="B812" s="273"/>
      <c r="C812" s="273"/>
      <c r="D812" s="285"/>
      <c r="E812" s="273"/>
      <c r="F812" s="273"/>
      <c r="G812" s="273"/>
      <c r="H812" s="273"/>
      <c r="I812" s="273"/>
      <c r="J812" s="273"/>
      <c r="K812" s="273"/>
      <c r="L812" s="273"/>
      <c r="M812" s="273"/>
      <c r="N812" s="273"/>
      <c r="O812" s="273"/>
      <c r="P812" s="273"/>
      <c r="Q812" s="273"/>
      <c r="R812" s="286"/>
      <c r="S812" s="273"/>
      <c r="T812" s="285"/>
      <c r="U812" s="273"/>
      <c r="V812" s="273"/>
      <c r="W812" s="273"/>
      <c r="X812" s="273"/>
      <c r="Y812" s="273"/>
      <c r="Z812" s="264"/>
      <c r="AA812" s="273"/>
      <c r="AB812" s="285"/>
      <c r="AC812" s="273"/>
      <c r="AD812" s="273"/>
      <c r="AE812" s="273"/>
      <c r="AF812" s="273"/>
      <c r="AG812" s="273"/>
      <c r="AH812" s="125"/>
      <c r="AI812" s="273"/>
      <c r="AJ812" s="285"/>
      <c r="AK812" s="273"/>
      <c r="AL812" s="273"/>
      <c r="AM812" s="273"/>
      <c r="AN812" s="273"/>
      <c r="AO812" s="273"/>
      <c r="AP812" s="125"/>
      <c r="AQ812" s="273"/>
      <c r="AR812" s="285"/>
      <c r="AS812" s="273"/>
      <c r="AT812" s="273"/>
      <c r="AU812" s="273"/>
      <c r="AV812" s="273"/>
      <c r="AW812" s="273"/>
      <c r="AX812" s="125"/>
      <c r="AY812" s="273"/>
      <c r="AZ812" s="285"/>
      <c r="BA812" s="273"/>
      <c r="BB812" s="273"/>
      <c r="BC812" s="273"/>
      <c r="BD812" s="273"/>
      <c r="BE812" s="273"/>
      <c r="BF812" s="125"/>
      <c r="BG812" s="273"/>
      <c r="BH812" s="285"/>
      <c r="BI812" s="273"/>
      <c r="BJ812" s="273"/>
      <c r="BK812" s="273"/>
      <c r="BL812" s="273"/>
      <c r="BM812" s="273"/>
      <c r="BN812" s="125"/>
      <c r="BO812" s="273"/>
      <c r="BP812" s="285"/>
      <c r="BQ812" s="273"/>
      <c r="BR812" s="273"/>
      <c r="BS812" s="273"/>
      <c r="BT812" s="273"/>
      <c r="BU812" s="273"/>
      <c r="BV812" s="125"/>
      <c r="BW812" s="273"/>
      <c r="BX812" s="285"/>
      <c r="BY812" s="273"/>
      <c r="BZ812" s="273"/>
      <c r="CA812" s="273"/>
      <c r="CB812" s="273"/>
      <c r="CC812" s="273"/>
      <c r="CD812" s="125"/>
      <c r="CE812" s="273"/>
      <c r="CF812" s="285"/>
      <c r="CG812" s="273"/>
      <c r="CH812" s="273"/>
      <c r="CI812" s="273"/>
      <c r="CJ812" s="273"/>
      <c r="CK812" s="273"/>
      <c r="CL812" s="125"/>
      <c r="CM812" s="273"/>
      <c r="CN812" s="285"/>
      <c r="CO812" s="273"/>
      <c r="CP812" s="273"/>
      <c r="CQ812" s="273"/>
      <c r="CR812" s="273"/>
      <c r="CS812" s="273"/>
      <c r="CT812" s="125"/>
      <c r="CU812" s="273"/>
      <c r="CV812" s="285"/>
      <c r="CW812" s="273"/>
      <c r="CX812" s="273"/>
      <c r="CY812" s="273"/>
      <c r="CZ812" s="273"/>
      <c r="DA812" s="273"/>
      <c r="DB812" s="125"/>
      <c r="DC812" s="273"/>
      <c r="DD812" s="285"/>
      <c r="DE812" s="273"/>
      <c r="DF812" s="273"/>
      <c r="DG812" s="273"/>
      <c r="DH812" s="273"/>
      <c r="DI812" s="273"/>
      <c r="DJ812" s="125"/>
      <c r="DK812" s="273"/>
      <c r="DL812" s="285"/>
      <c r="DM812" s="273"/>
      <c r="DN812" s="273"/>
      <c r="DO812" s="273"/>
      <c r="DP812" s="273"/>
      <c r="DQ812" s="273"/>
      <c r="DR812" s="125"/>
      <c r="DS812" s="273"/>
      <c r="DT812" s="285"/>
      <c r="DU812" s="273"/>
      <c r="DV812" s="273"/>
      <c r="DW812" s="273"/>
      <c r="DX812" s="273"/>
      <c r="DY812" s="273"/>
      <c r="DZ812" s="125"/>
      <c r="EA812" s="273"/>
      <c r="EB812" s="273"/>
      <c r="EC812" s="273"/>
      <c r="ED812" s="273"/>
      <c r="EE812" s="273"/>
      <c r="EF812" s="273"/>
      <c r="EG812" s="273"/>
      <c r="EH812" s="273"/>
      <c r="EI812" s="273"/>
      <c r="EJ812" s="273"/>
      <c r="EK812" s="273"/>
      <c r="EL812" s="273"/>
      <c r="EM812" s="273"/>
      <c r="EN812" s="273"/>
      <c r="EO812" s="273"/>
      <c r="EP812" s="273"/>
      <c r="EQ812" s="273"/>
      <c r="ER812" s="273"/>
      <c r="ES812" s="273"/>
      <c r="ET812" s="273"/>
      <c r="EU812" s="273"/>
      <c r="EV812" s="273"/>
      <c r="EW812" s="273"/>
      <c r="EX812" s="273"/>
      <c r="EY812" s="273"/>
      <c r="EZ812" s="273"/>
    </row>
    <row r="813" spans="1:156" ht="18.75">
      <c r="D813" s="75"/>
      <c r="Q813"/>
      <c r="R813" s="30"/>
      <c r="T813" s="75"/>
      <c r="Z813" s="264"/>
      <c r="AB813" s="75"/>
      <c r="AH813" s="125"/>
      <c r="AJ813" s="75"/>
      <c r="AP813" s="125"/>
      <c r="AR813" s="75"/>
      <c r="AX813" s="125"/>
      <c r="AZ813" s="75"/>
      <c r="BF813" s="125"/>
      <c r="BH813" s="75"/>
      <c r="BN813" s="125"/>
      <c r="BP813" s="75"/>
      <c r="BV813" s="125"/>
      <c r="BX813" s="75"/>
      <c r="CD813" s="125"/>
      <c r="CF813" s="75"/>
      <c r="CL813" s="125"/>
      <c r="CN813" s="75"/>
      <c r="CT813" s="125"/>
      <c r="CV813" s="75"/>
      <c r="DB813" s="125"/>
      <c r="DD813" s="75"/>
      <c r="DJ813" s="125"/>
      <c r="DL813" s="75"/>
      <c r="DR813" s="125"/>
      <c r="DT813" s="75"/>
      <c r="DZ813" s="125"/>
    </row>
    <row r="814" spans="1:156" ht="18.75">
      <c r="A814" s="273"/>
      <c r="B814" s="273"/>
      <c r="C814" s="273"/>
      <c r="D814" s="285"/>
      <c r="E814" s="273"/>
      <c r="F814" s="273"/>
      <c r="G814" s="273"/>
      <c r="H814" s="273"/>
      <c r="I814" s="273"/>
      <c r="J814" s="273"/>
      <c r="K814" s="273"/>
      <c r="L814" s="273"/>
      <c r="M814" s="273"/>
      <c r="N814" s="273"/>
      <c r="O814" s="273"/>
      <c r="P814" s="273"/>
      <c r="Q814" s="273"/>
      <c r="R814" s="286"/>
      <c r="S814" s="273"/>
      <c r="T814" s="285"/>
      <c r="U814" s="273"/>
      <c r="V814" s="273"/>
      <c r="W814" s="273"/>
      <c r="X814" s="273"/>
      <c r="Y814" s="273"/>
      <c r="Z814" s="264"/>
      <c r="AA814" s="273"/>
      <c r="AB814" s="285"/>
      <c r="AC814" s="273"/>
      <c r="AD814" s="273"/>
      <c r="AE814" s="273"/>
      <c r="AF814" s="273"/>
      <c r="AG814" s="273"/>
      <c r="AH814" s="125"/>
      <c r="AI814" s="273"/>
      <c r="AJ814" s="285"/>
      <c r="AK814" s="273"/>
      <c r="AL814" s="273"/>
      <c r="AM814" s="273"/>
      <c r="AN814" s="273"/>
      <c r="AO814" s="273"/>
      <c r="AP814" s="125"/>
      <c r="AQ814" s="273"/>
      <c r="AR814" s="285"/>
      <c r="AS814" s="273"/>
      <c r="AT814" s="273"/>
      <c r="AU814" s="273"/>
      <c r="AV814" s="273"/>
      <c r="AW814" s="273"/>
      <c r="AX814" s="125"/>
      <c r="AY814" s="273"/>
      <c r="AZ814" s="285"/>
      <c r="BA814" s="273"/>
      <c r="BB814" s="273"/>
      <c r="BC814" s="273"/>
      <c r="BD814" s="273"/>
      <c r="BE814" s="273"/>
      <c r="BF814" s="125"/>
      <c r="BG814" s="273"/>
      <c r="BH814" s="285"/>
      <c r="BI814" s="273"/>
      <c r="BJ814" s="273"/>
      <c r="BK814" s="273"/>
      <c r="BL814" s="273"/>
      <c r="BM814" s="273"/>
      <c r="BN814" s="125"/>
      <c r="BO814" s="273"/>
      <c r="BP814" s="285"/>
      <c r="BQ814" s="273"/>
      <c r="BR814" s="273"/>
      <c r="BS814" s="273"/>
      <c r="BT814" s="273"/>
      <c r="BU814" s="273"/>
      <c r="BV814" s="125"/>
      <c r="BW814" s="273"/>
      <c r="BX814" s="285"/>
      <c r="BY814" s="273"/>
      <c r="BZ814" s="273"/>
      <c r="CA814" s="273"/>
      <c r="CB814" s="273"/>
      <c r="CC814" s="273"/>
      <c r="CD814" s="125"/>
      <c r="CE814" s="273"/>
      <c r="CF814" s="285"/>
      <c r="CG814" s="273"/>
      <c r="CH814" s="273"/>
      <c r="CI814" s="273"/>
      <c r="CJ814" s="273"/>
      <c r="CK814" s="273"/>
      <c r="CL814" s="125"/>
      <c r="CM814" s="273"/>
      <c r="CN814" s="285"/>
      <c r="CO814" s="273"/>
      <c r="CP814" s="273"/>
      <c r="CQ814" s="273"/>
      <c r="CR814" s="273"/>
      <c r="CS814" s="273"/>
      <c r="CT814" s="125"/>
      <c r="CU814" s="273"/>
      <c r="CV814" s="285"/>
      <c r="CW814" s="273"/>
      <c r="CX814" s="273"/>
      <c r="CY814" s="273"/>
      <c r="CZ814" s="273"/>
      <c r="DA814" s="273"/>
      <c r="DB814" s="125"/>
      <c r="DC814" s="273"/>
      <c r="DD814" s="285"/>
      <c r="DE814" s="273"/>
      <c r="DF814" s="273"/>
      <c r="DG814" s="273"/>
      <c r="DH814" s="273"/>
      <c r="DI814" s="273"/>
      <c r="DJ814" s="125"/>
      <c r="DK814" s="273"/>
      <c r="DL814" s="285"/>
      <c r="DM814" s="273"/>
      <c r="DN814" s="273"/>
      <c r="DO814" s="273"/>
      <c r="DP814" s="273"/>
      <c r="DQ814" s="273"/>
      <c r="DR814" s="125"/>
      <c r="DS814" s="273"/>
      <c r="DT814" s="285"/>
      <c r="DU814" s="273"/>
      <c r="DV814" s="273"/>
      <c r="DW814" s="273"/>
      <c r="DX814" s="273"/>
      <c r="DY814" s="273"/>
      <c r="DZ814" s="125"/>
      <c r="EA814" s="273"/>
      <c r="EB814" s="273"/>
      <c r="EC814" s="273"/>
      <c r="ED814" s="273"/>
      <c r="EE814" s="273"/>
      <c r="EF814" s="273"/>
      <c r="EG814" s="273"/>
      <c r="EH814" s="273"/>
      <c r="EI814" s="273"/>
      <c r="EJ814" s="273"/>
      <c r="EK814" s="273"/>
      <c r="EL814" s="273"/>
      <c r="EM814" s="273"/>
      <c r="EN814" s="273"/>
      <c r="EO814" s="273"/>
      <c r="EP814" s="273"/>
      <c r="EQ814" s="273"/>
      <c r="ER814" s="273"/>
      <c r="ES814" s="273"/>
      <c r="ET814" s="273"/>
      <c r="EU814" s="273"/>
      <c r="EV814" s="273"/>
      <c r="EW814" s="273"/>
      <c r="EX814" s="273"/>
      <c r="EY814" s="273"/>
      <c r="EZ814" s="273"/>
    </row>
    <row r="815" spans="1:156" ht="18.75">
      <c r="D815" s="75"/>
      <c r="Q815"/>
      <c r="R815" s="30"/>
      <c r="T815" s="75"/>
      <c r="Z815" s="264"/>
      <c r="AB815" s="75"/>
      <c r="AH815" s="125"/>
      <c r="AJ815" s="75"/>
      <c r="AP815" s="125"/>
      <c r="AR815" s="75"/>
      <c r="AX815" s="125"/>
      <c r="AZ815" s="75"/>
      <c r="BF815" s="125"/>
      <c r="BH815" s="75"/>
      <c r="BN815" s="125"/>
      <c r="BP815" s="75"/>
      <c r="BV815" s="125"/>
      <c r="BX815" s="75"/>
      <c r="CD815" s="125"/>
      <c r="CF815" s="75"/>
      <c r="CL815" s="125"/>
      <c r="CN815" s="75"/>
      <c r="CT815" s="125"/>
      <c r="CV815" s="75"/>
      <c r="DB815" s="125"/>
      <c r="DD815" s="75"/>
      <c r="DJ815" s="125"/>
      <c r="DL815" s="75"/>
      <c r="DR815" s="125"/>
      <c r="DT815" s="75"/>
      <c r="DZ815" s="125"/>
    </row>
    <row r="816" spans="1:156" ht="18.75">
      <c r="A816" s="273"/>
      <c r="B816" s="273"/>
      <c r="C816" s="273"/>
      <c r="D816" s="285"/>
      <c r="E816" s="273"/>
      <c r="F816" s="273"/>
      <c r="G816" s="273"/>
      <c r="H816" s="273"/>
      <c r="I816" s="273"/>
      <c r="J816" s="273"/>
      <c r="K816" s="273"/>
      <c r="L816" s="273"/>
      <c r="M816" s="273"/>
      <c r="N816" s="273"/>
      <c r="O816" s="273"/>
      <c r="P816" s="273"/>
      <c r="Q816" s="273"/>
      <c r="R816" s="286"/>
      <c r="S816" s="273"/>
      <c r="T816" s="285"/>
      <c r="U816" s="273"/>
      <c r="V816" s="273"/>
      <c r="W816" s="273"/>
      <c r="X816" s="273"/>
      <c r="Y816" s="273"/>
      <c r="Z816" s="264"/>
      <c r="AA816" s="273"/>
      <c r="AB816" s="285"/>
      <c r="AC816" s="273"/>
      <c r="AD816" s="273"/>
      <c r="AE816" s="273"/>
      <c r="AF816" s="273"/>
      <c r="AG816" s="273"/>
      <c r="AH816" s="125"/>
      <c r="AI816" s="273"/>
      <c r="AJ816" s="285"/>
      <c r="AK816" s="273"/>
      <c r="AL816" s="273"/>
      <c r="AM816" s="273"/>
      <c r="AN816" s="273"/>
      <c r="AO816" s="273"/>
      <c r="AP816" s="125"/>
      <c r="AQ816" s="273"/>
      <c r="AR816" s="285"/>
      <c r="AS816" s="273"/>
      <c r="AT816" s="273"/>
      <c r="AU816" s="273"/>
      <c r="AV816" s="273"/>
      <c r="AW816" s="273"/>
      <c r="AX816" s="125"/>
      <c r="AY816" s="273"/>
      <c r="AZ816" s="285"/>
      <c r="BA816" s="273"/>
      <c r="BB816" s="273"/>
      <c r="BC816" s="273"/>
      <c r="BD816" s="273"/>
      <c r="BE816" s="273"/>
      <c r="BF816" s="125"/>
      <c r="BG816" s="273"/>
      <c r="BH816" s="285"/>
      <c r="BI816" s="273"/>
      <c r="BJ816" s="273"/>
      <c r="BK816" s="273"/>
      <c r="BL816" s="273"/>
      <c r="BM816" s="273"/>
      <c r="BN816" s="125"/>
      <c r="BO816" s="273"/>
      <c r="BP816" s="285"/>
      <c r="BQ816" s="273"/>
      <c r="BR816" s="273"/>
      <c r="BS816" s="273"/>
      <c r="BT816" s="273"/>
      <c r="BU816" s="273"/>
      <c r="BV816" s="125"/>
      <c r="BW816" s="273"/>
      <c r="BX816" s="285"/>
      <c r="BY816" s="273"/>
      <c r="BZ816" s="273"/>
      <c r="CA816" s="273"/>
      <c r="CB816" s="273"/>
      <c r="CC816" s="273"/>
      <c r="CD816" s="125"/>
      <c r="CE816" s="273"/>
      <c r="CF816" s="285"/>
      <c r="CG816" s="273"/>
      <c r="CH816" s="273"/>
      <c r="CI816" s="273"/>
      <c r="CJ816" s="273"/>
      <c r="CK816" s="273"/>
      <c r="CL816" s="125"/>
      <c r="CM816" s="273"/>
      <c r="CN816" s="285"/>
      <c r="CO816" s="273"/>
      <c r="CP816" s="273"/>
      <c r="CQ816" s="273"/>
      <c r="CR816" s="273"/>
      <c r="CS816" s="273"/>
      <c r="CT816" s="125"/>
      <c r="CU816" s="273"/>
      <c r="CV816" s="285"/>
      <c r="CW816" s="273"/>
      <c r="CX816" s="273"/>
      <c r="CY816" s="273"/>
      <c r="CZ816" s="273"/>
      <c r="DA816" s="273"/>
      <c r="DB816" s="125"/>
      <c r="DC816" s="273"/>
      <c r="DD816" s="285"/>
      <c r="DE816" s="273"/>
      <c r="DF816" s="273"/>
      <c r="DG816" s="273"/>
      <c r="DH816" s="273"/>
      <c r="DI816" s="273"/>
      <c r="DJ816" s="125"/>
      <c r="DK816" s="273"/>
      <c r="DL816" s="285"/>
      <c r="DM816" s="273"/>
      <c r="DN816" s="273"/>
      <c r="DO816" s="273"/>
      <c r="DP816" s="273"/>
      <c r="DQ816" s="273"/>
      <c r="DR816" s="125"/>
      <c r="DS816" s="273"/>
      <c r="DT816" s="285"/>
      <c r="DU816" s="273"/>
      <c r="DV816" s="273"/>
      <c r="DW816" s="273"/>
      <c r="DX816" s="273"/>
      <c r="DY816" s="273"/>
      <c r="DZ816" s="125"/>
      <c r="EA816" s="273"/>
      <c r="EB816" s="273"/>
      <c r="EC816" s="273"/>
      <c r="ED816" s="273"/>
      <c r="EE816" s="273"/>
      <c r="EF816" s="273"/>
      <c r="EG816" s="273"/>
      <c r="EH816" s="273"/>
      <c r="EI816" s="273"/>
      <c r="EJ816" s="273"/>
      <c r="EK816" s="273"/>
      <c r="EL816" s="273"/>
      <c r="EM816" s="273"/>
      <c r="EN816" s="273"/>
      <c r="EO816" s="273"/>
      <c r="EP816" s="273"/>
      <c r="EQ816" s="273"/>
      <c r="ER816" s="273"/>
      <c r="ES816" s="273"/>
      <c r="ET816" s="273"/>
      <c r="EU816" s="273"/>
      <c r="EV816" s="273"/>
      <c r="EW816" s="273"/>
      <c r="EX816" s="273"/>
      <c r="EY816" s="273"/>
      <c r="EZ816" s="273"/>
    </row>
    <row r="817" spans="1:156" ht="18.75">
      <c r="D817" s="75"/>
      <c r="Q817"/>
      <c r="R817" s="30"/>
      <c r="T817" s="75"/>
      <c r="Z817" s="264"/>
      <c r="AB817" s="75"/>
      <c r="AH817" s="125"/>
      <c r="AJ817" s="75"/>
      <c r="AP817" s="125"/>
      <c r="AR817" s="75"/>
      <c r="AX817" s="125"/>
      <c r="AZ817" s="75"/>
      <c r="BF817" s="125"/>
      <c r="BH817" s="75"/>
      <c r="BN817" s="125"/>
      <c r="BP817" s="75"/>
      <c r="BV817" s="125"/>
      <c r="BX817" s="75"/>
      <c r="CD817" s="125"/>
      <c r="CF817" s="75"/>
      <c r="CL817" s="125"/>
      <c r="CN817" s="75"/>
      <c r="CT817" s="125"/>
      <c r="CV817" s="75"/>
      <c r="DB817" s="125"/>
      <c r="DD817" s="75"/>
      <c r="DJ817" s="125"/>
      <c r="DL817" s="75"/>
      <c r="DR817" s="125"/>
      <c r="DT817" s="75"/>
      <c r="DZ817" s="125"/>
    </row>
    <row r="818" spans="1:156" ht="18.75">
      <c r="A818" s="273"/>
      <c r="B818" s="273"/>
      <c r="C818" s="273"/>
      <c r="D818" s="285"/>
      <c r="E818" s="273"/>
      <c r="F818" s="273"/>
      <c r="G818" s="273"/>
      <c r="H818" s="273"/>
      <c r="I818" s="273"/>
      <c r="J818" s="273"/>
      <c r="K818" s="273"/>
      <c r="L818" s="273"/>
      <c r="M818" s="273"/>
      <c r="N818" s="273"/>
      <c r="O818" s="273"/>
      <c r="P818" s="273"/>
      <c r="Q818" s="273"/>
      <c r="R818" s="286"/>
      <c r="S818" s="273"/>
      <c r="T818" s="285"/>
      <c r="U818" s="273"/>
      <c r="V818" s="273"/>
      <c r="W818" s="273"/>
      <c r="X818" s="273"/>
      <c r="Y818" s="273"/>
      <c r="Z818" s="264"/>
      <c r="AA818" s="273"/>
      <c r="AB818" s="285"/>
      <c r="AC818" s="273"/>
      <c r="AD818" s="273"/>
      <c r="AE818" s="273"/>
      <c r="AF818" s="273"/>
      <c r="AG818" s="273"/>
      <c r="AH818" s="125"/>
      <c r="AI818" s="273"/>
      <c r="AJ818" s="285"/>
      <c r="AK818" s="273"/>
      <c r="AL818" s="273"/>
      <c r="AM818" s="273"/>
      <c r="AN818" s="273"/>
      <c r="AO818" s="273"/>
      <c r="AP818" s="125"/>
      <c r="AQ818" s="273"/>
      <c r="AR818" s="285"/>
      <c r="AS818" s="273"/>
      <c r="AT818" s="273"/>
      <c r="AU818" s="273"/>
      <c r="AV818" s="273"/>
      <c r="AW818" s="273"/>
      <c r="AX818" s="125"/>
      <c r="AY818" s="273"/>
      <c r="AZ818" s="285"/>
      <c r="BA818" s="273"/>
      <c r="BB818" s="273"/>
      <c r="BC818" s="273"/>
      <c r="BD818" s="273"/>
      <c r="BE818" s="273"/>
      <c r="BF818" s="125"/>
      <c r="BG818" s="273"/>
      <c r="BH818" s="285"/>
      <c r="BI818" s="273"/>
      <c r="BJ818" s="273"/>
      <c r="BK818" s="273"/>
      <c r="BL818" s="273"/>
      <c r="BM818" s="273"/>
      <c r="BN818" s="125"/>
      <c r="BO818" s="273"/>
      <c r="BP818" s="285"/>
      <c r="BQ818" s="273"/>
      <c r="BR818" s="273"/>
      <c r="BS818" s="273"/>
      <c r="BT818" s="273"/>
      <c r="BU818" s="273"/>
      <c r="BV818" s="125"/>
      <c r="BW818" s="273"/>
      <c r="BX818" s="285"/>
      <c r="BY818" s="273"/>
      <c r="BZ818" s="273"/>
      <c r="CA818" s="273"/>
      <c r="CB818" s="273"/>
      <c r="CC818" s="273"/>
      <c r="CD818" s="125"/>
      <c r="CE818" s="273"/>
      <c r="CF818" s="285"/>
      <c r="CG818" s="273"/>
      <c r="CH818" s="273"/>
      <c r="CI818" s="273"/>
      <c r="CJ818" s="273"/>
      <c r="CK818" s="273"/>
      <c r="CL818" s="125"/>
      <c r="CM818" s="273"/>
      <c r="CN818" s="285"/>
      <c r="CO818" s="273"/>
      <c r="CP818" s="273"/>
      <c r="CQ818" s="273"/>
      <c r="CR818" s="273"/>
      <c r="CS818" s="273"/>
      <c r="CT818" s="125"/>
      <c r="CU818" s="273"/>
      <c r="CV818" s="285"/>
      <c r="CW818" s="273"/>
      <c r="CX818" s="273"/>
      <c r="CY818" s="273"/>
      <c r="CZ818" s="273"/>
      <c r="DA818" s="273"/>
      <c r="DB818" s="125"/>
      <c r="DC818" s="273"/>
      <c r="DD818" s="285"/>
      <c r="DE818" s="273"/>
      <c r="DF818" s="273"/>
      <c r="DG818" s="273"/>
      <c r="DH818" s="273"/>
      <c r="DI818" s="273"/>
      <c r="DJ818" s="125"/>
      <c r="DK818" s="273"/>
      <c r="DL818" s="285"/>
      <c r="DM818" s="273"/>
      <c r="DN818" s="273"/>
      <c r="DO818" s="273"/>
      <c r="DP818" s="273"/>
      <c r="DQ818" s="273"/>
      <c r="DR818" s="125"/>
      <c r="DS818" s="273"/>
      <c r="DT818" s="285"/>
      <c r="DU818" s="273"/>
      <c r="DV818" s="273"/>
      <c r="DW818" s="273"/>
      <c r="DX818" s="273"/>
      <c r="DY818" s="273"/>
      <c r="DZ818" s="125"/>
      <c r="EA818" s="273"/>
      <c r="EB818" s="273"/>
      <c r="EC818" s="273"/>
      <c r="ED818" s="273"/>
      <c r="EE818" s="273"/>
      <c r="EF818" s="273"/>
      <c r="EG818" s="273"/>
      <c r="EH818" s="273"/>
      <c r="EI818" s="273"/>
      <c r="EJ818" s="273"/>
      <c r="EK818" s="273"/>
      <c r="EL818" s="273"/>
      <c r="EM818" s="273"/>
      <c r="EN818" s="273"/>
      <c r="EO818" s="273"/>
      <c r="EP818" s="273"/>
      <c r="EQ818" s="273"/>
      <c r="ER818" s="273"/>
      <c r="ES818" s="273"/>
      <c r="ET818" s="273"/>
      <c r="EU818" s="273"/>
      <c r="EV818" s="273"/>
      <c r="EW818" s="273"/>
      <c r="EX818" s="273"/>
      <c r="EY818" s="273"/>
      <c r="EZ818" s="273"/>
    </row>
    <row r="819" spans="1:156" ht="18.75">
      <c r="D819" s="75"/>
      <c r="Q819"/>
      <c r="R819" s="30"/>
      <c r="T819" s="75"/>
      <c r="Z819" s="264"/>
      <c r="AB819" s="75"/>
      <c r="AH819" s="125"/>
      <c r="AJ819" s="75"/>
      <c r="AP819" s="125"/>
      <c r="AR819" s="75"/>
      <c r="AX819" s="125"/>
      <c r="AZ819" s="75"/>
      <c r="BF819" s="125"/>
      <c r="BH819" s="75"/>
      <c r="BN819" s="125"/>
      <c r="BP819" s="75"/>
      <c r="BV819" s="125"/>
      <c r="BX819" s="75"/>
      <c r="CD819" s="125"/>
      <c r="CF819" s="75"/>
      <c r="CL819" s="125"/>
      <c r="CN819" s="75"/>
      <c r="CT819" s="125"/>
      <c r="CV819" s="75"/>
      <c r="DB819" s="125"/>
      <c r="DD819" s="75"/>
      <c r="DJ819" s="125"/>
      <c r="DL819" s="75"/>
      <c r="DR819" s="125"/>
      <c r="DT819" s="75"/>
      <c r="DZ819" s="125"/>
    </row>
    <row r="820" spans="1:156" ht="18.75">
      <c r="A820" s="273"/>
      <c r="B820" s="273"/>
      <c r="C820" s="273"/>
      <c r="D820" s="285"/>
      <c r="E820" s="273"/>
      <c r="F820" s="273"/>
      <c r="G820" s="273"/>
      <c r="H820" s="273"/>
      <c r="I820" s="273"/>
      <c r="J820" s="273"/>
      <c r="K820" s="273"/>
      <c r="L820" s="273"/>
      <c r="M820" s="273"/>
      <c r="N820" s="273"/>
      <c r="O820" s="273"/>
      <c r="P820" s="273"/>
      <c r="Q820" s="273"/>
      <c r="R820" s="286"/>
      <c r="S820" s="273"/>
      <c r="T820" s="285"/>
      <c r="U820" s="273"/>
      <c r="V820" s="273"/>
      <c r="W820" s="273"/>
      <c r="X820" s="273"/>
      <c r="Y820" s="273"/>
      <c r="Z820" s="264"/>
      <c r="AA820" s="273"/>
      <c r="AB820" s="285"/>
      <c r="AC820" s="273"/>
      <c r="AD820" s="273"/>
      <c r="AE820" s="273"/>
      <c r="AF820" s="273"/>
      <c r="AG820" s="273"/>
      <c r="AH820" s="125"/>
      <c r="AI820" s="273"/>
      <c r="AJ820" s="285"/>
      <c r="AK820" s="273"/>
      <c r="AL820" s="273"/>
      <c r="AM820" s="273"/>
      <c r="AN820" s="273"/>
      <c r="AO820" s="273"/>
      <c r="AP820" s="125"/>
      <c r="AQ820" s="273"/>
      <c r="AR820" s="285"/>
      <c r="AS820" s="273"/>
      <c r="AT820" s="273"/>
      <c r="AU820" s="273"/>
      <c r="AV820" s="273"/>
      <c r="AW820" s="273"/>
      <c r="AX820" s="125"/>
      <c r="AY820" s="273"/>
      <c r="AZ820" s="285"/>
      <c r="BA820" s="273"/>
      <c r="BB820" s="273"/>
      <c r="BC820" s="273"/>
      <c r="BD820" s="273"/>
      <c r="BE820" s="273"/>
      <c r="BF820" s="125"/>
      <c r="BG820" s="273"/>
      <c r="BH820" s="285"/>
      <c r="BI820" s="273"/>
      <c r="BJ820" s="273"/>
      <c r="BK820" s="273"/>
      <c r="BL820" s="273"/>
      <c r="BM820" s="273"/>
      <c r="BN820" s="125"/>
      <c r="BO820" s="273"/>
      <c r="BP820" s="285"/>
      <c r="BQ820" s="273"/>
      <c r="BR820" s="273"/>
      <c r="BS820" s="273"/>
      <c r="BT820" s="273"/>
      <c r="BU820" s="273"/>
      <c r="BV820" s="125"/>
      <c r="BW820" s="273"/>
      <c r="BX820" s="285"/>
      <c r="BY820" s="273"/>
      <c r="BZ820" s="273"/>
      <c r="CA820" s="273"/>
      <c r="CB820" s="273"/>
      <c r="CC820" s="273"/>
      <c r="CD820" s="125"/>
      <c r="CE820" s="273"/>
      <c r="CF820" s="285"/>
      <c r="CG820" s="273"/>
      <c r="CH820" s="273"/>
      <c r="CI820" s="273"/>
      <c r="CJ820" s="273"/>
      <c r="CK820" s="273"/>
      <c r="CL820" s="125"/>
      <c r="CM820" s="273"/>
      <c r="CN820" s="285"/>
      <c r="CO820" s="273"/>
      <c r="CP820" s="273"/>
      <c r="CQ820" s="273"/>
      <c r="CR820" s="273"/>
      <c r="CS820" s="273"/>
      <c r="CT820" s="125"/>
      <c r="CU820" s="273"/>
      <c r="CV820" s="285"/>
      <c r="CW820" s="273"/>
      <c r="CX820" s="273"/>
      <c r="CY820" s="273"/>
      <c r="CZ820" s="273"/>
      <c r="DA820" s="273"/>
      <c r="DB820" s="125"/>
      <c r="DC820" s="273"/>
      <c r="DD820" s="285"/>
      <c r="DE820" s="273"/>
      <c r="DF820" s="273"/>
      <c r="DG820" s="273"/>
      <c r="DH820" s="273"/>
      <c r="DI820" s="273"/>
      <c r="DJ820" s="125"/>
      <c r="DK820" s="273"/>
      <c r="DL820" s="285"/>
      <c r="DM820" s="273"/>
      <c r="DN820" s="273"/>
      <c r="DO820" s="273"/>
      <c r="DP820" s="273"/>
      <c r="DQ820" s="273"/>
      <c r="DR820" s="125"/>
      <c r="DS820" s="273"/>
      <c r="DT820" s="285"/>
      <c r="DU820" s="273"/>
      <c r="DV820" s="273"/>
      <c r="DW820" s="273"/>
      <c r="DX820" s="273"/>
      <c r="DY820" s="273"/>
      <c r="DZ820" s="125"/>
      <c r="EA820" s="273"/>
      <c r="EB820" s="273"/>
      <c r="EC820" s="273"/>
      <c r="ED820" s="273"/>
      <c r="EE820" s="273"/>
      <c r="EF820" s="273"/>
      <c r="EG820" s="273"/>
      <c r="EH820" s="273"/>
      <c r="EI820" s="273"/>
      <c r="EJ820" s="273"/>
      <c r="EK820" s="273"/>
      <c r="EL820" s="273"/>
      <c r="EM820" s="273"/>
      <c r="EN820" s="273"/>
      <c r="EO820" s="273"/>
      <c r="EP820" s="273"/>
      <c r="EQ820" s="273"/>
      <c r="ER820" s="273"/>
      <c r="ES820" s="273"/>
      <c r="ET820" s="273"/>
      <c r="EU820" s="273"/>
      <c r="EV820" s="273"/>
      <c r="EW820" s="273"/>
      <c r="EX820" s="273"/>
      <c r="EY820" s="273"/>
      <c r="EZ820" s="273"/>
    </row>
    <row r="821" spans="1:156" ht="18.75">
      <c r="D821" s="75"/>
      <c r="Q821"/>
      <c r="R821" s="30"/>
      <c r="T821" s="75"/>
      <c r="Z821" s="264"/>
      <c r="AB821" s="75"/>
      <c r="AH821" s="125"/>
      <c r="AJ821" s="75"/>
      <c r="AP821" s="125"/>
      <c r="AR821" s="75"/>
      <c r="AX821" s="125"/>
      <c r="AZ821" s="75"/>
      <c r="BF821" s="125"/>
      <c r="BH821" s="75"/>
      <c r="BN821" s="125"/>
      <c r="BP821" s="75"/>
      <c r="BV821" s="125"/>
      <c r="BX821" s="75"/>
      <c r="CD821" s="125"/>
      <c r="CF821" s="75"/>
      <c r="CL821" s="125"/>
      <c r="CN821" s="75"/>
      <c r="CT821" s="125"/>
      <c r="CV821" s="75"/>
      <c r="DB821" s="125"/>
      <c r="DD821" s="75"/>
      <c r="DJ821" s="125"/>
      <c r="DL821" s="75"/>
      <c r="DR821" s="125"/>
      <c r="DT821" s="75"/>
      <c r="DZ821" s="125"/>
    </row>
    <row r="822" spans="1:156" ht="18.75">
      <c r="A822" s="273"/>
      <c r="B822" s="273"/>
      <c r="C822" s="273"/>
      <c r="D822" s="285"/>
      <c r="E822" s="273"/>
      <c r="F822" s="273"/>
      <c r="G822" s="273"/>
      <c r="H822" s="273"/>
      <c r="I822" s="273"/>
      <c r="J822" s="273"/>
      <c r="K822" s="273"/>
      <c r="L822" s="273"/>
      <c r="M822" s="273"/>
      <c r="N822" s="273"/>
      <c r="O822" s="273"/>
      <c r="P822" s="273"/>
      <c r="Q822" s="273"/>
      <c r="R822" s="286"/>
      <c r="S822" s="273"/>
      <c r="T822" s="285"/>
      <c r="U822" s="273"/>
      <c r="V822" s="273"/>
      <c r="W822" s="273"/>
      <c r="X822" s="273"/>
      <c r="Y822" s="273"/>
      <c r="Z822" s="264"/>
      <c r="AA822" s="273"/>
      <c r="AB822" s="285"/>
      <c r="AC822" s="273"/>
      <c r="AD822" s="273"/>
      <c r="AE822" s="273"/>
      <c r="AF822" s="273"/>
      <c r="AG822" s="273"/>
      <c r="AH822" s="125"/>
      <c r="AI822" s="273"/>
      <c r="AJ822" s="285"/>
      <c r="AK822" s="273"/>
      <c r="AL822" s="273"/>
      <c r="AM822" s="273"/>
      <c r="AN822" s="273"/>
      <c r="AO822" s="273"/>
      <c r="AP822" s="125"/>
      <c r="AQ822" s="273"/>
      <c r="AR822" s="285"/>
      <c r="AS822" s="273"/>
      <c r="AT822" s="273"/>
      <c r="AU822" s="273"/>
      <c r="AV822" s="273"/>
      <c r="AW822" s="273"/>
      <c r="AX822" s="125"/>
      <c r="AY822" s="273"/>
      <c r="AZ822" s="285"/>
      <c r="BA822" s="273"/>
      <c r="BB822" s="273"/>
      <c r="BC822" s="273"/>
      <c r="BD822" s="273"/>
      <c r="BE822" s="273"/>
      <c r="BF822" s="125"/>
      <c r="BG822" s="273"/>
      <c r="BH822" s="285"/>
      <c r="BI822" s="273"/>
      <c r="BJ822" s="273"/>
      <c r="BK822" s="273"/>
      <c r="BL822" s="273"/>
      <c r="BM822" s="273"/>
      <c r="BN822" s="125"/>
      <c r="BO822" s="273"/>
      <c r="BP822" s="285"/>
      <c r="BQ822" s="273"/>
      <c r="BR822" s="273"/>
      <c r="BS822" s="273"/>
      <c r="BT822" s="273"/>
      <c r="BU822" s="273"/>
      <c r="BV822" s="125"/>
      <c r="BW822" s="273"/>
      <c r="BX822" s="285"/>
      <c r="BY822" s="273"/>
      <c r="BZ822" s="273"/>
      <c r="CA822" s="273"/>
      <c r="CB822" s="273"/>
      <c r="CC822" s="273"/>
      <c r="CD822" s="125"/>
      <c r="CE822" s="273"/>
      <c r="CF822" s="285"/>
      <c r="CG822" s="273"/>
      <c r="CH822" s="273"/>
      <c r="CI822" s="273"/>
      <c r="CJ822" s="273"/>
      <c r="CK822" s="273"/>
      <c r="CL822" s="125"/>
      <c r="CM822" s="273"/>
      <c r="CN822" s="285"/>
      <c r="CO822" s="273"/>
      <c r="CP822" s="273"/>
      <c r="CQ822" s="273"/>
      <c r="CR822" s="273"/>
      <c r="CS822" s="273"/>
      <c r="CT822" s="125"/>
      <c r="CU822" s="273"/>
      <c r="CV822" s="285"/>
      <c r="CW822" s="273"/>
      <c r="CX822" s="273"/>
      <c r="CY822" s="273"/>
      <c r="CZ822" s="273"/>
      <c r="DA822" s="273"/>
      <c r="DB822" s="125"/>
      <c r="DC822" s="273"/>
      <c r="DD822" s="285"/>
      <c r="DE822" s="273"/>
      <c r="DF822" s="273"/>
      <c r="DG822" s="273"/>
      <c r="DH822" s="273"/>
      <c r="DI822" s="273"/>
      <c r="DJ822" s="125"/>
      <c r="DK822" s="273"/>
      <c r="DL822" s="285"/>
      <c r="DM822" s="273"/>
      <c r="DN822" s="273"/>
      <c r="DO822" s="273"/>
      <c r="DP822" s="273"/>
      <c r="DQ822" s="273"/>
      <c r="DR822" s="125"/>
      <c r="DS822" s="273"/>
      <c r="DT822" s="285"/>
      <c r="DU822" s="273"/>
      <c r="DV822" s="273"/>
      <c r="DW822" s="273"/>
      <c r="DX822" s="273"/>
      <c r="DY822" s="273"/>
      <c r="DZ822" s="125"/>
      <c r="EA822" s="273"/>
      <c r="EB822" s="273"/>
      <c r="EC822" s="273"/>
      <c r="ED822" s="273"/>
      <c r="EE822" s="273"/>
      <c r="EF822" s="273"/>
      <c r="EG822" s="273"/>
      <c r="EH822" s="273"/>
      <c r="EI822" s="273"/>
      <c r="EJ822" s="273"/>
      <c r="EK822" s="273"/>
      <c r="EL822" s="273"/>
      <c r="EM822" s="273"/>
      <c r="EN822" s="273"/>
      <c r="EO822" s="273"/>
      <c r="EP822" s="273"/>
      <c r="EQ822" s="273"/>
      <c r="ER822" s="273"/>
      <c r="ES822" s="273"/>
      <c r="ET822" s="273"/>
      <c r="EU822" s="273"/>
      <c r="EV822" s="273"/>
      <c r="EW822" s="273"/>
      <c r="EX822" s="273"/>
      <c r="EY822" s="273"/>
      <c r="EZ822" s="273"/>
    </row>
    <row r="823" spans="1:156" ht="18.75">
      <c r="D823" s="75"/>
      <c r="Q823"/>
      <c r="R823" s="30"/>
      <c r="T823" s="75"/>
      <c r="Z823" s="264"/>
      <c r="AB823" s="75"/>
      <c r="AH823" s="125"/>
      <c r="AJ823" s="75"/>
      <c r="AP823" s="125"/>
      <c r="AR823" s="75"/>
      <c r="AX823" s="125"/>
      <c r="AZ823" s="75"/>
      <c r="BF823" s="125"/>
      <c r="BH823" s="75"/>
      <c r="BN823" s="125"/>
      <c r="BP823" s="75"/>
      <c r="BV823" s="125"/>
      <c r="BX823" s="75"/>
      <c r="CD823" s="125"/>
      <c r="CF823" s="75"/>
      <c r="CL823" s="125"/>
      <c r="CN823" s="75"/>
      <c r="CT823" s="125"/>
      <c r="CV823" s="75"/>
      <c r="DB823" s="125"/>
      <c r="DD823" s="75"/>
      <c r="DJ823" s="125"/>
      <c r="DL823" s="75"/>
      <c r="DR823" s="125"/>
      <c r="DT823" s="75"/>
      <c r="DZ823" s="125"/>
    </row>
    <row r="824" spans="1:156" ht="18.75">
      <c r="A824" s="273"/>
      <c r="B824" s="273"/>
      <c r="C824" s="273"/>
      <c r="D824" s="285"/>
      <c r="E824" s="273"/>
      <c r="F824" s="273"/>
      <c r="G824" s="273"/>
      <c r="H824" s="273"/>
      <c r="I824" s="273"/>
      <c r="J824" s="273"/>
      <c r="K824" s="273"/>
      <c r="L824" s="273"/>
      <c r="M824" s="273"/>
      <c r="N824" s="273"/>
      <c r="O824" s="273"/>
      <c r="P824" s="273"/>
      <c r="Q824" s="273"/>
      <c r="R824" s="286"/>
      <c r="S824" s="273"/>
      <c r="T824" s="285"/>
      <c r="U824" s="273"/>
      <c r="V824" s="273"/>
      <c r="W824" s="273"/>
      <c r="X824" s="273"/>
      <c r="Y824" s="273"/>
      <c r="Z824" s="264"/>
      <c r="AA824" s="273"/>
      <c r="AB824" s="285"/>
      <c r="AC824" s="273"/>
      <c r="AD824" s="273"/>
      <c r="AE824" s="273"/>
      <c r="AF824" s="273"/>
      <c r="AG824" s="273"/>
      <c r="AH824" s="125"/>
      <c r="AI824" s="273"/>
      <c r="AJ824" s="285"/>
      <c r="AK824" s="273"/>
      <c r="AL824" s="273"/>
      <c r="AM824" s="273"/>
      <c r="AN824" s="273"/>
      <c r="AO824" s="273"/>
      <c r="AP824" s="125"/>
      <c r="AQ824" s="273"/>
      <c r="AR824" s="285"/>
      <c r="AS824" s="273"/>
      <c r="AT824" s="273"/>
      <c r="AU824" s="273"/>
      <c r="AV824" s="273"/>
      <c r="AW824" s="273"/>
      <c r="AX824" s="125"/>
      <c r="AY824" s="273"/>
      <c r="AZ824" s="285"/>
      <c r="BA824" s="273"/>
      <c r="BB824" s="273"/>
      <c r="BC824" s="273"/>
      <c r="BD824" s="273"/>
      <c r="BE824" s="273"/>
      <c r="BF824" s="125"/>
      <c r="BG824" s="273"/>
      <c r="BH824" s="285"/>
      <c r="BI824" s="273"/>
      <c r="BJ824" s="273"/>
      <c r="BK824" s="273"/>
      <c r="BL824" s="273"/>
      <c r="BM824" s="273"/>
      <c r="BN824" s="125"/>
      <c r="BO824" s="273"/>
      <c r="BP824" s="285"/>
      <c r="BQ824" s="273"/>
      <c r="BR824" s="273"/>
      <c r="BS824" s="273"/>
      <c r="BT824" s="273"/>
      <c r="BU824" s="273"/>
      <c r="BV824" s="125"/>
      <c r="BW824" s="273"/>
      <c r="BX824" s="285"/>
      <c r="BY824" s="273"/>
      <c r="BZ824" s="273"/>
      <c r="CA824" s="273"/>
      <c r="CB824" s="273"/>
      <c r="CC824" s="273"/>
      <c r="CD824" s="125"/>
      <c r="CE824" s="273"/>
      <c r="CF824" s="285"/>
      <c r="CG824" s="273"/>
      <c r="CH824" s="273"/>
      <c r="CI824" s="273"/>
      <c r="CJ824" s="273"/>
      <c r="CK824" s="273"/>
      <c r="CL824" s="125"/>
      <c r="CM824" s="273"/>
      <c r="CN824" s="285"/>
      <c r="CO824" s="273"/>
      <c r="CP824" s="273"/>
      <c r="CQ824" s="273"/>
      <c r="CR824" s="273"/>
      <c r="CS824" s="273"/>
      <c r="CT824" s="125"/>
      <c r="CU824" s="273"/>
      <c r="CV824" s="285"/>
      <c r="CW824" s="273"/>
      <c r="CX824" s="273"/>
      <c r="CY824" s="273"/>
      <c r="CZ824" s="273"/>
      <c r="DA824" s="273"/>
      <c r="DB824" s="125"/>
      <c r="DC824" s="273"/>
      <c r="DD824" s="285"/>
      <c r="DE824" s="273"/>
      <c r="DF824" s="273"/>
      <c r="DG824" s="273"/>
      <c r="DH824" s="273"/>
      <c r="DI824" s="273"/>
      <c r="DJ824" s="125"/>
      <c r="DK824" s="273"/>
      <c r="DL824" s="285"/>
      <c r="DM824" s="273"/>
      <c r="DN824" s="273"/>
      <c r="DO824" s="273"/>
      <c r="DP824" s="273"/>
      <c r="DQ824" s="273"/>
      <c r="DR824" s="125"/>
      <c r="DS824" s="273"/>
      <c r="DT824" s="285"/>
      <c r="DU824" s="273"/>
      <c r="DV824" s="273"/>
      <c r="DW824" s="273"/>
      <c r="DX824" s="273"/>
      <c r="DY824" s="273"/>
      <c r="DZ824" s="125"/>
      <c r="EA824" s="273"/>
      <c r="EB824" s="273"/>
      <c r="EC824" s="273"/>
      <c r="ED824" s="273"/>
      <c r="EE824" s="273"/>
      <c r="EF824" s="273"/>
      <c r="EG824" s="273"/>
      <c r="EH824" s="273"/>
      <c r="EI824" s="273"/>
      <c r="EJ824" s="273"/>
      <c r="EK824" s="273"/>
      <c r="EL824" s="273"/>
      <c r="EM824" s="273"/>
      <c r="EN824" s="273"/>
      <c r="EO824" s="273"/>
      <c r="EP824" s="273"/>
      <c r="EQ824" s="273"/>
      <c r="ER824" s="273"/>
      <c r="ES824" s="273"/>
      <c r="ET824" s="273"/>
      <c r="EU824" s="273"/>
      <c r="EV824" s="273"/>
      <c r="EW824" s="273"/>
      <c r="EX824" s="273"/>
      <c r="EY824" s="273"/>
      <c r="EZ824" s="273"/>
    </row>
    <row r="825" spans="1:156" ht="18.75">
      <c r="D825" s="75"/>
      <c r="Q825"/>
      <c r="R825" s="30"/>
      <c r="T825" s="75"/>
      <c r="Z825" s="264"/>
      <c r="AB825" s="75"/>
      <c r="AH825" s="125"/>
      <c r="AJ825" s="75"/>
      <c r="AP825" s="125"/>
      <c r="AR825" s="75"/>
      <c r="AX825" s="125"/>
      <c r="AZ825" s="75"/>
      <c r="BF825" s="125"/>
      <c r="BH825" s="75"/>
      <c r="BN825" s="125"/>
      <c r="BP825" s="75"/>
      <c r="BV825" s="125"/>
      <c r="BX825" s="75"/>
      <c r="CD825" s="125"/>
      <c r="CF825" s="75"/>
      <c r="CL825" s="125"/>
      <c r="CN825" s="75"/>
      <c r="CT825" s="125"/>
      <c r="CV825" s="75"/>
      <c r="DB825" s="125"/>
      <c r="DD825" s="75"/>
      <c r="DJ825" s="125"/>
      <c r="DL825" s="75"/>
      <c r="DR825" s="125"/>
      <c r="DT825" s="75"/>
      <c r="DZ825" s="125"/>
    </row>
    <row r="826" spans="1:156" ht="18.75">
      <c r="A826" s="273"/>
      <c r="B826" s="273"/>
      <c r="C826" s="273"/>
      <c r="D826" s="285"/>
      <c r="E826" s="273"/>
      <c r="F826" s="273"/>
      <c r="G826" s="273"/>
      <c r="H826" s="273"/>
      <c r="I826" s="273"/>
      <c r="J826" s="273"/>
      <c r="K826" s="273"/>
      <c r="L826" s="273"/>
      <c r="M826" s="273"/>
      <c r="N826" s="273"/>
      <c r="O826" s="273"/>
      <c r="P826" s="273"/>
      <c r="Q826" s="273"/>
      <c r="R826" s="286"/>
      <c r="S826" s="273"/>
      <c r="T826" s="285"/>
      <c r="U826" s="273"/>
      <c r="V826" s="273"/>
      <c r="W826" s="273"/>
      <c r="X826" s="273"/>
      <c r="Y826" s="273"/>
      <c r="Z826" s="264"/>
      <c r="AA826" s="273"/>
      <c r="AB826" s="285"/>
      <c r="AC826" s="273"/>
      <c r="AD826" s="273"/>
      <c r="AE826" s="273"/>
      <c r="AF826" s="273"/>
      <c r="AG826" s="273"/>
      <c r="AH826" s="125"/>
      <c r="AI826" s="273"/>
      <c r="AJ826" s="285"/>
      <c r="AK826" s="273"/>
      <c r="AL826" s="273"/>
      <c r="AM826" s="273"/>
      <c r="AN826" s="273"/>
      <c r="AO826" s="273"/>
      <c r="AP826" s="125"/>
      <c r="AQ826" s="273"/>
      <c r="AR826" s="285"/>
      <c r="AS826" s="273"/>
      <c r="AT826" s="273"/>
      <c r="AU826" s="273"/>
      <c r="AV826" s="273"/>
      <c r="AW826" s="273"/>
      <c r="AX826" s="125"/>
      <c r="AY826" s="273"/>
      <c r="AZ826" s="285"/>
      <c r="BA826" s="273"/>
      <c r="BB826" s="273"/>
      <c r="BC826" s="273"/>
      <c r="BD826" s="273"/>
      <c r="BE826" s="273"/>
      <c r="BF826" s="125"/>
      <c r="BG826" s="273"/>
      <c r="BH826" s="285"/>
      <c r="BI826" s="273"/>
      <c r="BJ826" s="273"/>
      <c r="BK826" s="273"/>
      <c r="BL826" s="273"/>
      <c r="BM826" s="273"/>
      <c r="BN826" s="125"/>
      <c r="BO826" s="273"/>
      <c r="BP826" s="285"/>
      <c r="BQ826" s="273"/>
      <c r="BR826" s="273"/>
      <c r="BS826" s="273"/>
      <c r="BT826" s="273"/>
      <c r="BU826" s="273"/>
      <c r="BV826" s="125"/>
      <c r="BW826" s="273"/>
      <c r="BX826" s="285"/>
      <c r="BY826" s="273"/>
      <c r="BZ826" s="273"/>
      <c r="CA826" s="273"/>
      <c r="CB826" s="273"/>
      <c r="CC826" s="273"/>
      <c r="CD826" s="125"/>
      <c r="CE826" s="273"/>
      <c r="CF826" s="285"/>
      <c r="CG826" s="273"/>
      <c r="CH826" s="273"/>
      <c r="CI826" s="273"/>
      <c r="CJ826" s="273"/>
      <c r="CK826" s="273"/>
      <c r="CL826" s="125"/>
      <c r="CM826" s="273"/>
      <c r="CN826" s="285"/>
      <c r="CO826" s="273"/>
      <c r="CP826" s="273"/>
      <c r="CQ826" s="273"/>
      <c r="CR826" s="273"/>
      <c r="CS826" s="273"/>
      <c r="CT826" s="125"/>
      <c r="CU826" s="273"/>
      <c r="CV826" s="285"/>
      <c r="CW826" s="273"/>
      <c r="CX826" s="273"/>
      <c r="CY826" s="273"/>
      <c r="CZ826" s="273"/>
      <c r="DA826" s="273"/>
      <c r="DB826" s="125"/>
      <c r="DC826" s="273"/>
      <c r="DD826" s="285"/>
      <c r="DE826" s="273"/>
      <c r="DF826" s="273"/>
      <c r="DG826" s="273"/>
      <c r="DH826" s="273"/>
      <c r="DI826" s="273"/>
      <c r="DJ826" s="125"/>
      <c r="DK826" s="273"/>
      <c r="DL826" s="285"/>
      <c r="DM826" s="273"/>
      <c r="DN826" s="273"/>
      <c r="DO826" s="273"/>
      <c r="DP826" s="273"/>
      <c r="DQ826" s="273"/>
      <c r="DR826" s="125"/>
      <c r="DS826" s="273"/>
      <c r="DT826" s="285"/>
      <c r="DU826" s="273"/>
      <c r="DV826" s="273"/>
      <c r="DW826" s="273"/>
      <c r="DX826" s="273"/>
      <c r="DY826" s="273"/>
      <c r="DZ826" s="125"/>
      <c r="EA826" s="273"/>
      <c r="EB826" s="273"/>
      <c r="EC826" s="273"/>
      <c r="ED826" s="273"/>
      <c r="EE826" s="273"/>
      <c r="EF826" s="273"/>
      <c r="EG826" s="273"/>
      <c r="EH826" s="273"/>
      <c r="EI826" s="273"/>
      <c r="EJ826" s="273"/>
      <c r="EK826" s="273"/>
      <c r="EL826" s="273"/>
      <c r="EM826" s="273"/>
      <c r="EN826" s="273"/>
      <c r="EO826" s="273"/>
      <c r="EP826" s="273"/>
      <c r="EQ826" s="273"/>
      <c r="ER826" s="273"/>
      <c r="ES826" s="273"/>
      <c r="ET826" s="273"/>
      <c r="EU826" s="273"/>
      <c r="EV826" s="273"/>
      <c r="EW826" s="273"/>
      <c r="EX826" s="273"/>
      <c r="EY826" s="273"/>
      <c r="EZ826" s="273"/>
    </row>
    <row r="827" spans="1:156" ht="18.75">
      <c r="D827" s="75"/>
      <c r="Q827"/>
      <c r="R827" s="30"/>
      <c r="T827" s="75"/>
      <c r="Z827" s="264"/>
      <c r="AB827" s="75"/>
      <c r="AH827" s="125"/>
      <c r="AJ827" s="75"/>
      <c r="AP827" s="125"/>
      <c r="AR827" s="75"/>
      <c r="AX827" s="125"/>
      <c r="AZ827" s="75"/>
      <c r="BF827" s="125"/>
      <c r="BH827" s="75"/>
      <c r="BN827" s="125"/>
      <c r="BP827" s="75"/>
      <c r="BV827" s="125"/>
      <c r="BX827" s="75"/>
      <c r="CD827" s="125"/>
      <c r="CF827" s="75"/>
      <c r="CL827" s="125"/>
      <c r="CN827" s="75"/>
      <c r="CT827" s="125"/>
      <c r="CV827" s="75"/>
      <c r="DB827" s="125"/>
      <c r="DD827" s="75"/>
      <c r="DJ827" s="125"/>
      <c r="DL827" s="75"/>
      <c r="DR827" s="125"/>
      <c r="DT827" s="75"/>
      <c r="DZ827" s="125"/>
    </row>
    <row r="828" spans="1:156" ht="18.75">
      <c r="A828" s="273"/>
      <c r="B828" s="273"/>
      <c r="C828" s="273"/>
      <c r="D828" s="285"/>
      <c r="E828" s="273"/>
      <c r="F828" s="273"/>
      <c r="G828" s="273"/>
      <c r="H828" s="273"/>
      <c r="I828" s="273"/>
      <c r="J828" s="273"/>
      <c r="K828" s="273"/>
      <c r="L828" s="273"/>
      <c r="M828" s="273"/>
      <c r="N828" s="273"/>
      <c r="O828" s="273"/>
      <c r="P828" s="273"/>
      <c r="Q828" s="273"/>
      <c r="R828" s="286"/>
      <c r="S828" s="273"/>
      <c r="T828" s="285"/>
      <c r="U828" s="273"/>
      <c r="V828" s="273"/>
      <c r="W828" s="273"/>
      <c r="X828" s="273"/>
      <c r="Y828" s="273"/>
      <c r="Z828" s="264"/>
      <c r="AA828" s="273"/>
      <c r="AB828" s="285"/>
      <c r="AC828" s="273"/>
      <c r="AD828" s="273"/>
      <c r="AE828" s="273"/>
      <c r="AF828" s="273"/>
      <c r="AG828" s="273"/>
      <c r="AH828" s="125"/>
      <c r="AI828" s="273"/>
      <c r="AJ828" s="285"/>
      <c r="AK828" s="273"/>
      <c r="AL828" s="273"/>
      <c r="AM828" s="273"/>
      <c r="AN828" s="273"/>
      <c r="AO828" s="273"/>
      <c r="AP828" s="125"/>
      <c r="AQ828" s="273"/>
      <c r="AR828" s="285"/>
      <c r="AS828" s="273"/>
      <c r="AT828" s="273"/>
      <c r="AU828" s="273"/>
      <c r="AV828" s="273"/>
      <c r="AW828" s="273"/>
      <c r="AX828" s="125"/>
      <c r="AY828" s="273"/>
      <c r="AZ828" s="285"/>
      <c r="BA828" s="273"/>
      <c r="BB828" s="273"/>
      <c r="BC828" s="273"/>
      <c r="BD828" s="273"/>
      <c r="BE828" s="273"/>
      <c r="BF828" s="125"/>
      <c r="BG828" s="273"/>
      <c r="BH828" s="285"/>
      <c r="BI828" s="273"/>
      <c r="BJ828" s="273"/>
      <c r="BK828" s="273"/>
      <c r="BL828" s="273"/>
      <c r="BM828" s="273"/>
      <c r="BN828" s="125"/>
      <c r="BO828" s="273"/>
      <c r="BP828" s="285"/>
      <c r="BQ828" s="273"/>
      <c r="BR828" s="273"/>
      <c r="BS828" s="273"/>
      <c r="BT828" s="273"/>
      <c r="BU828" s="273"/>
      <c r="BV828" s="125"/>
      <c r="BW828" s="273"/>
      <c r="BX828" s="285"/>
      <c r="BY828" s="273"/>
      <c r="BZ828" s="273"/>
      <c r="CA828" s="273"/>
      <c r="CB828" s="273"/>
      <c r="CC828" s="273"/>
      <c r="CD828" s="125"/>
      <c r="CE828" s="273"/>
      <c r="CF828" s="285"/>
      <c r="CG828" s="273"/>
      <c r="CH828" s="273"/>
      <c r="CI828" s="273"/>
      <c r="CJ828" s="273"/>
      <c r="CK828" s="273"/>
      <c r="CL828" s="125"/>
      <c r="CM828" s="273"/>
      <c r="CN828" s="285"/>
      <c r="CO828" s="273"/>
      <c r="CP828" s="273"/>
      <c r="CQ828" s="273"/>
      <c r="CR828" s="273"/>
      <c r="CS828" s="273"/>
      <c r="CT828" s="125"/>
      <c r="CU828" s="273"/>
      <c r="CV828" s="285"/>
      <c r="CW828" s="273"/>
      <c r="CX828" s="273"/>
      <c r="CY828" s="273"/>
      <c r="CZ828" s="273"/>
      <c r="DA828" s="273"/>
      <c r="DB828" s="125"/>
      <c r="DC828" s="273"/>
      <c r="DD828" s="285"/>
      <c r="DE828" s="273"/>
      <c r="DF828" s="273"/>
      <c r="DG828" s="273"/>
      <c r="DH828" s="273"/>
      <c r="DI828" s="273"/>
      <c r="DJ828" s="125"/>
      <c r="DK828" s="273"/>
      <c r="DL828" s="285"/>
      <c r="DM828" s="273"/>
      <c r="DN828" s="273"/>
      <c r="DO828" s="273"/>
      <c r="DP828" s="273"/>
      <c r="DQ828" s="273"/>
      <c r="DR828" s="125"/>
      <c r="DS828" s="273"/>
      <c r="DT828" s="285"/>
      <c r="DU828" s="273"/>
      <c r="DV828" s="273"/>
      <c r="DW828" s="273"/>
      <c r="DX828" s="273"/>
      <c r="DY828" s="273"/>
      <c r="DZ828" s="125"/>
      <c r="EA828" s="273"/>
      <c r="EB828" s="273"/>
      <c r="EC828" s="273"/>
      <c r="ED828" s="273"/>
      <c r="EE828" s="273"/>
      <c r="EF828" s="273"/>
      <c r="EG828" s="273"/>
      <c r="EH828" s="273"/>
      <c r="EI828" s="273"/>
      <c r="EJ828" s="273"/>
      <c r="EK828" s="273"/>
      <c r="EL828" s="273"/>
      <c r="EM828" s="273"/>
      <c r="EN828" s="273"/>
      <c r="EO828" s="273"/>
      <c r="EP828" s="273"/>
      <c r="EQ828" s="273"/>
      <c r="ER828" s="273"/>
      <c r="ES828" s="273"/>
      <c r="ET828" s="273"/>
      <c r="EU828" s="273"/>
      <c r="EV828" s="273"/>
      <c r="EW828" s="273"/>
      <c r="EX828" s="273"/>
      <c r="EY828" s="273"/>
      <c r="EZ828" s="273"/>
    </row>
    <row r="829" spans="1:156" ht="18.75">
      <c r="D829" s="75"/>
      <c r="Q829"/>
      <c r="R829" s="30"/>
      <c r="T829" s="75"/>
      <c r="Z829" s="264"/>
      <c r="AB829" s="75"/>
      <c r="AH829" s="125"/>
      <c r="AJ829" s="75"/>
      <c r="AP829" s="125"/>
      <c r="AR829" s="75"/>
      <c r="AX829" s="125"/>
      <c r="AZ829" s="75"/>
      <c r="BF829" s="125"/>
      <c r="BH829" s="75"/>
      <c r="BN829" s="125"/>
      <c r="BP829" s="75"/>
      <c r="BV829" s="125"/>
      <c r="BX829" s="75"/>
      <c r="CD829" s="125"/>
      <c r="CF829" s="75"/>
      <c r="CL829" s="125"/>
      <c r="CN829" s="75"/>
      <c r="CT829" s="125"/>
      <c r="CV829" s="75"/>
      <c r="DB829" s="125"/>
      <c r="DD829" s="75"/>
      <c r="DJ829" s="125"/>
      <c r="DL829" s="75"/>
      <c r="DR829" s="125"/>
      <c r="DT829" s="75"/>
      <c r="DZ829" s="125"/>
    </row>
    <row r="830" spans="1:156" ht="18.75">
      <c r="A830" s="273"/>
      <c r="B830" s="273"/>
      <c r="C830" s="273"/>
      <c r="D830" s="285"/>
      <c r="E830" s="273"/>
      <c r="F830" s="273"/>
      <c r="G830" s="273"/>
      <c r="H830" s="273"/>
      <c r="I830" s="273"/>
      <c r="J830" s="273"/>
      <c r="K830" s="273"/>
      <c r="L830" s="273"/>
      <c r="M830" s="273"/>
      <c r="N830" s="273"/>
      <c r="O830" s="273"/>
      <c r="P830" s="273"/>
      <c r="Q830" s="273"/>
      <c r="R830" s="286"/>
      <c r="S830" s="273"/>
      <c r="T830" s="285"/>
      <c r="U830" s="273"/>
      <c r="V830" s="273"/>
      <c r="W830" s="273"/>
      <c r="X830" s="273"/>
      <c r="Y830" s="273"/>
      <c r="Z830" s="264"/>
      <c r="AA830" s="273"/>
      <c r="AB830" s="285"/>
      <c r="AC830" s="273"/>
      <c r="AD830" s="273"/>
      <c r="AE830" s="273"/>
      <c r="AF830" s="273"/>
      <c r="AG830" s="273"/>
      <c r="AH830" s="125"/>
      <c r="AI830" s="273"/>
      <c r="AJ830" s="285"/>
      <c r="AK830" s="273"/>
      <c r="AL830" s="273"/>
      <c r="AM830" s="273"/>
      <c r="AN830" s="273"/>
      <c r="AO830" s="273"/>
      <c r="AP830" s="125"/>
      <c r="AQ830" s="273"/>
      <c r="AR830" s="285"/>
      <c r="AS830" s="273"/>
      <c r="AT830" s="273"/>
      <c r="AU830" s="273"/>
      <c r="AV830" s="273"/>
      <c r="AW830" s="273"/>
      <c r="AX830" s="125"/>
      <c r="AY830" s="273"/>
      <c r="AZ830" s="285"/>
      <c r="BA830" s="273"/>
      <c r="BB830" s="273"/>
      <c r="BC830" s="273"/>
      <c r="BD830" s="273"/>
      <c r="BE830" s="273"/>
      <c r="BF830" s="125"/>
      <c r="BG830" s="273"/>
      <c r="BH830" s="285"/>
      <c r="BI830" s="273"/>
      <c r="BJ830" s="273"/>
      <c r="BK830" s="273"/>
      <c r="BL830" s="273"/>
      <c r="BM830" s="273"/>
      <c r="BN830" s="125"/>
      <c r="BO830" s="273"/>
      <c r="BP830" s="285"/>
      <c r="BQ830" s="273"/>
      <c r="BR830" s="273"/>
      <c r="BS830" s="273"/>
      <c r="BT830" s="273"/>
      <c r="BU830" s="273"/>
      <c r="BV830" s="125"/>
      <c r="BW830" s="273"/>
      <c r="BX830" s="285"/>
      <c r="BY830" s="273"/>
      <c r="BZ830" s="273"/>
      <c r="CA830" s="273"/>
      <c r="CB830" s="273"/>
      <c r="CC830" s="273"/>
      <c r="CD830" s="125"/>
      <c r="CE830" s="273"/>
      <c r="CF830" s="285"/>
      <c r="CG830" s="273"/>
      <c r="CH830" s="273"/>
      <c r="CI830" s="273"/>
      <c r="CJ830" s="273"/>
      <c r="CK830" s="273"/>
      <c r="CL830" s="125"/>
      <c r="CM830" s="273"/>
      <c r="CN830" s="285"/>
      <c r="CO830" s="273"/>
      <c r="CP830" s="273"/>
      <c r="CQ830" s="273"/>
      <c r="CR830" s="273"/>
      <c r="CS830" s="273"/>
      <c r="CT830" s="125"/>
      <c r="CU830" s="273"/>
      <c r="CV830" s="285"/>
      <c r="CW830" s="273"/>
      <c r="CX830" s="273"/>
      <c r="CY830" s="273"/>
      <c r="CZ830" s="273"/>
      <c r="DA830" s="273"/>
      <c r="DB830" s="125"/>
      <c r="DC830" s="273"/>
      <c r="DD830" s="285"/>
      <c r="DE830" s="273"/>
      <c r="DF830" s="273"/>
      <c r="DG830" s="273"/>
      <c r="DH830" s="273"/>
      <c r="DI830" s="273"/>
      <c r="DJ830" s="125"/>
      <c r="DK830" s="273"/>
      <c r="DL830" s="285"/>
      <c r="DM830" s="273"/>
      <c r="DN830" s="273"/>
      <c r="DO830" s="273"/>
      <c r="DP830" s="273"/>
      <c r="DQ830" s="273"/>
      <c r="DR830" s="125"/>
      <c r="DS830" s="273"/>
      <c r="DT830" s="285"/>
      <c r="DU830" s="273"/>
      <c r="DV830" s="273"/>
      <c r="DW830" s="273"/>
      <c r="DX830" s="273"/>
      <c r="DY830" s="273"/>
      <c r="DZ830" s="125"/>
      <c r="EA830" s="273"/>
      <c r="EB830" s="273"/>
      <c r="EC830" s="273"/>
      <c r="ED830" s="273"/>
      <c r="EE830" s="273"/>
      <c r="EF830" s="273"/>
      <c r="EG830" s="273"/>
      <c r="EH830" s="273"/>
      <c r="EI830" s="273"/>
      <c r="EJ830" s="273"/>
      <c r="EK830" s="273"/>
      <c r="EL830" s="273"/>
      <c r="EM830" s="273"/>
      <c r="EN830" s="273"/>
      <c r="EO830" s="273"/>
      <c r="EP830" s="273"/>
      <c r="EQ830" s="273"/>
      <c r="ER830" s="273"/>
      <c r="ES830" s="273"/>
      <c r="ET830" s="273"/>
      <c r="EU830" s="273"/>
      <c r="EV830" s="273"/>
      <c r="EW830" s="273"/>
      <c r="EX830" s="273"/>
      <c r="EY830" s="273"/>
      <c r="EZ830" s="273"/>
    </row>
    <row r="831" spans="1:156" ht="18.75">
      <c r="D831" s="75"/>
      <c r="Q831"/>
      <c r="R831" s="30"/>
      <c r="T831" s="75"/>
      <c r="Z831" s="264"/>
      <c r="AB831" s="75"/>
      <c r="AH831" s="125"/>
      <c r="AJ831" s="75"/>
      <c r="AP831" s="125"/>
      <c r="AR831" s="75"/>
      <c r="AX831" s="125"/>
      <c r="AZ831" s="75"/>
      <c r="BF831" s="125"/>
      <c r="BH831" s="75"/>
      <c r="BN831" s="125"/>
      <c r="BP831" s="75"/>
      <c r="BV831" s="125"/>
      <c r="BX831" s="75"/>
      <c r="CD831" s="125"/>
      <c r="CF831" s="75"/>
      <c r="CL831" s="125"/>
      <c r="CN831" s="75"/>
      <c r="CT831" s="125"/>
      <c r="CV831" s="75"/>
      <c r="DB831" s="125"/>
      <c r="DD831" s="75"/>
      <c r="DJ831" s="125"/>
      <c r="DL831" s="75"/>
      <c r="DR831" s="125"/>
      <c r="DT831" s="75"/>
      <c r="DZ831" s="125"/>
    </row>
    <row r="832" spans="1:156" ht="18.75">
      <c r="A832" s="273"/>
      <c r="B832" s="273"/>
      <c r="C832" s="273"/>
      <c r="D832" s="285"/>
      <c r="E832" s="273"/>
      <c r="F832" s="273"/>
      <c r="G832" s="273"/>
      <c r="H832" s="273"/>
      <c r="I832" s="273"/>
      <c r="J832" s="273"/>
      <c r="K832" s="273"/>
      <c r="L832" s="273"/>
      <c r="M832" s="273"/>
      <c r="N832" s="273"/>
      <c r="O832" s="273"/>
      <c r="P832" s="273"/>
      <c r="Q832" s="273"/>
      <c r="R832" s="286"/>
      <c r="S832" s="273"/>
      <c r="T832" s="285"/>
      <c r="U832" s="273"/>
      <c r="V832" s="273"/>
      <c r="W832" s="273"/>
      <c r="X832" s="273"/>
      <c r="Y832" s="273"/>
      <c r="Z832" s="264"/>
      <c r="AA832" s="273"/>
      <c r="AB832" s="285"/>
      <c r="AC832" s="273"/>
      <c r="AD832" s="273"/>
      <c r="AE832" s="273"/>
      <c r="AF832" s="273"/>
      <c r="AG832" s="273"/>
      <c r="AH832" s="125"/>
      <c r="AI832" s="273"/>
      <c r="AJ832" s="285"/>
      <c r="AK832" s="273"/>
      <c r="AL832" s="273"/>
      <c r="AM832" s="273"/>
      <c r="AN832" s="273"/>
      <c r="AO832" s="273"/>
      <c r="AP832" s="125"/>
      <c r="AQ832" s="273"/>
      <c r="AR832" s="285"/>
      <c r="AS832" s="273"/>
      <c r="AT832" s="273"/>
      <c r="AU832" s="273"/>
      <c r="AV832" s="273"/>
      <c r="AW832" s="273"/>
      <c r="AX832" s="125"/>
      <c r="AY832" s="273"/>
      <c r="AZ832" s="285"/>
      <c r="BA832" s="273"/>
      <c r="BB832" s="273"/>
      <c r="BC832" s="273"/>
      <c r="BD832" s="273"/>
      <c r="BE832" s="273"/>
      <c r="BF832" s="125"/>
      <c r="BG832" s="273"/>
      <c r="BH832" s="285"/>
      <c r="BI832" s="273"/>
      <c r="BJ832" s="273"/>
      <c r="BK832" s="273"/>
      <c r="BL832" s="273"/>
      <c r="BM832" s="273"/>
      <c r="BN832" s="125"/>
      <c r="BO832" s="273"/>
      <c r="BP832" s="285"/>
      <c r="BQ832" s="273"/>
      <c r="BR832" s="273"/>
      <c r="BS832" s="273"/>
      <c r="BT832" s="273"/>
      <c r="BU832" s="273"/>
      <c r="BV832" s="125"/>
      <c r="BW832" s="273"/>
      <c r="BX832" s="285"/>
      <c r="BY832" s="273"/>
      <c r="BZ832" s="273"/>
      <c r="CA832" s="273"/>
      <c r="CB832" s="273"/>
      <c r="CC832" s="273"/>
      <c r="CD832" s="125"/>
      <c r="CE832" s="273"/>
      <c r="CF832" s="285"/>
      <c r="CG832" s="273"/>
      <c r="CH832" s="273"/>
      <c r="CI832" s="273"/>
      <c r="CJ832" s="273"/>
      <c r="CK832" s="273"/>
      <c r="CL832" s="125"/>
      <c r="CM832" s="273"/>
      <c r="CN832" s="285"/>
      <c r="CO832" s="273"/>
      <c r="CP832" s="273"/>
      <c r="CQ832" s="273"/>
      <c r="CR832" s="273"/>
      <c r="CS832" s="273"/>
      <c r="CT832" s="125"/>
      <c r="CU832" s="273"/>
      <c r="CV832" s="285"/>
      <c r="CW832" s="273"/>
      <c r="CX832" s="273"/>
      <c r="CY832" s="273"/>
      <c r="CZ832" s="273"/>
      <c r="DA832" s="273"/>
      <c r="DB832" s="125"/>
      <c r="DC832" s="273"/>
      <c r="DD832" s="285"/>
      <c r="DE832" s="273"/>
      <c r="DF832" s="273"/>
      <c r="DG832" s="273"/>
      <c r="DH832" s="273"/>
      <c r="DI832" s="273"/>
      <c r="DJ832" s="125"/>
      <c r="DK832" s="273"/>
      <c r="DL832" s="285"/>
      <c r="DM832" s="273"/>
      <c r="DN832" s="273"/>
      <c r="DO832" s="273"/>
      <c r="DP832" s="273"/>
      <c r="DQ832" s="273"/>
      <c r="DR832" s="125"/>
      <c r="DS832" s="273"/>
      <c r="DT832" s="285"/>
      <c r="DU832" s="273"/>
      <c r="DV832" s="273"/>
      <c r="DW832" s="273"/>
      <c r="DX832" s="273"/>
      <c r="DY832" s="273"/>
      <c r="DZ832" s="125"/>
      <c r="EA832" s="273"/>
      <c r="EB832" s="273"/>
      <c r="EC832" s="273"/>
      <c r="ED832" s="273"/>
      <c r="EE832" s="273"/>
      <c r="EF832" s="273"/>
      <c r="EG832" s="273"/>
      <c r="EH832" s="273"/>
      <c r="EI832" s="273"/>
      <c r="EJ832" s="273"/>
      <c r="EK832" s="273"/>
      <c r="EL832" s="273"/>
      <c r="EM832" s="273"/>
      <c r="EN832" s="273"/>
      <c r="EO832" s="273"/>
      <c r="EP832" s="273"/>
      <c r="EQ832" s="273"/>
      <c r="ER832" s="273"/>
      <c r="ES832" s="273"/>
      <c r="ET832" s="273"/>
      <c r="EU832" s="273"/>
      <c r="EV832" s="273"/>
      <c r="EW832" s="273"/>
      <c r="EX832" s="273"/>
      <c r="EY832" s="273"/>
      <c r="EZ832" s="273"/>
    </row>
    <row r="833" spans="1:156" ht="18.75">
      <c r="D833" s="75"/>
      <c r="Q833"/>
      <c r="R833" s="30"/>
      <c r="T833" s="75"/>
      <c r="Z833" s="264"/>
      <c r="AB833" s="75"/>
      <c r="AH833" s="125"/>
      <c r="AJ833" s="75"/>
      <c r="AP833" s="125"/>
      <c r="AR833" s="75"/>
      <c r="AX833" s="125"/>
      <c r="AZ833" s="75"/>
      <c r="BF833" s="125"/>
      <c r="BH833" s="75"/>
      <c r="BN833" s="125"/>
      <c r="BP833" s="75"/>
      <c r="BV833" s="125"/>
      <c r="BX833" s="75"/>
      <c r="CD833" s="125"/>
      <c r="CF833" s="75"/>
      <c r="CL833" s="125"/>
      <c r="CN833" s="75"/>
      <c r="CT833" s="125"/>
      <c r="CV833" s="75"/>
      <c r="DB833" s="125"/>
      <c r="DD833" s="75"/>
      <c r="DJ833" s="125"/>
      <c r="DL833" s="75"/>
      <c r="DR833" s="125"/>
      <c r="DT833" s="75"/>
      <c r="DZ833" s="125"/>
    </row>
    <row r="834" spans="1:156" ht="18.75">
      <c r="A834" s="273"/>
      <c r="B834" s="273"/>
      <c r="C834" s="273"/>
      <c r="D834" s="285"/>
      <c r="E834" s="273"/>
      <c r="F834" s="273"/>
      <c r="G834" s="273"/>
      <c r="H834" s="273"/>
      <c r="I834" s="273"/>
      <c r="J834" s="273"/>
      <c r="K834" s="273"/>
      <c r="L834" s="273"/>
      <c r="M834" s="273"/>
      <c r="N834" s="273"/>
      <c r="O834" s="273"/>
      <c r="P834" s="273"/>
      <c r="Q834" s="273"/>
      <c r="R834" s="286"/>
      <c r="S834" s="273"/>
      <c r="T834" s="285"/>
      <c r="U834" s="273"/>
      <c r="V834" s="273"/>
      <c r="W834" s="273"/>
      <c r="X834" s="273"/>
      <c r="Y834" s="273"/>
      <c r="Z834" s="264"/>
      <c r="AA834" s="273"/>
      <c r="AB834" s="285"/>
      <c r="AC834" s="273"/>
      <c r="AD834" s="273"/>
      <c r="AE834" s="273"/>
      <c r="AF834" s="273"/>
      <c r="AG834" s="273"/>
      <c r="AH834" s="125"/>
      <c r="AI834" s="273"/>
      <c r="AJ834" s="285"/>
      <c r="AK834" s="273"/>
      <c r="AL834" s="273"/>
      <c r="AM834" s="273"/>
      <c r="AN834" s="273"/>
      <c r="AO834" s="273"/>
      <c r="AP834" s="125"/>
      <c r="AQ834" s="273"/>
      <c r="AR834" s="285"/>
      <c r="AS834" s="273"/>
      <c r="AT834" s="273"/>
      <c r="AU834" s="273"/>
      <c r="AV834" s="273"/>
      <c r="AW834" s="273"/>
      <c r="AX834" s="125"/>
      <c r="AY834" s="273"/>
      <c r="AZ834" s="285"/>
      <c r="BA834" s="273"/>
      <c r="BB834" s="273"/>
      <c r="BC834" s="273"/>
      <c r="BD834" s="273"/>
      <c r="BE834" s="273"/>
      <c r="BF834" s="125"/>
      <c r="BG834" s="273"/>
      <c r="BH834" s="285"/>
      <c r="BI834" s="273"/>
      <c r="BJ834" s="273"/>
      <c r="BK834" s="273"/>
      <c r="BL834" s="273"/>
      <c r="BM834" s="273"/>
      <c r="BN834" s="125"/>
      <c r="BO834" s="273"/>
      <c r="BP834" s="285"/>
      <c r="BQ834" s="273"/>
      <c r="BR834" s="273"/>
      <c r="BS834" s="273"/>
      <c r="BT834" s="273"/>
      <c r="BU834" s="273"/>
      <c r="BV834" s="125"/>
      <c r="BW834" s="273"/>
      <c r="BX834" s="285"/>
      <c r="BY834" s="273"/>
      <c r="BZ834" s="273"/>
      <c r="CA834" s="273"/>
      <c r="CB834" s="273"/>
      <c r="CC834" s="273"/>
      <c r="CD834" s="125"/>
      <c r="CE834" s="273"/>
      <c r="CF834" s="285"/>
      <c r="CG834" s="273"/>
      <c r="CH834" s="273"/>
      <c r="CI834" s="273"/>
      <c r="CJ834" s="273"/>
      <c r="CK834" s="273"/>
      <c r="CL834" s="125"/>
      <c r="CM834" s="273"/>
      <c r="CN834" s="285"/>
      <c r="CO834" s="273"/>
      <c r="CP834" s="273"/>
      <c r="CQ834" s="273"/>
      <c r="CR834" s="273"/>
      <c r="CS834" s="273"/>
      <c r="CT834" s="125"/>
      <c r="CU834" s="273"/>
      <c r="CV834" s="285"/>
      <c r="CW834" s="273"/>
      <c r="CX834" s="273"/>
      <c r="CY834" s="273"/>
      <c r="CZ834" s="273"/>
      <c r="DA834" s="273"/>
      <c r="DB834" s="125"/>
      <c r="DC834" s="273"/>
      <c r="DD834" s="285"/>
      <c r="DE834" s="273"/>
      <c r="DF834" s="273"/>
      <c r="DG834" s="273"/>
      <c r="DH834" s="273"/>
      <c r="DI834" s="273"/>
      <c r="DJ834" s="125"/>
      <c r="DK834" s="273"/>
      <c r="DL834" s="285"/>
      <c r="DM834" s="273"/>
      <c r="DN834" s="273"/>
      <c r="DO834" s="273"/>
      <c r="DP834" s="273"/>
      <c r="DQ834" s="273"/>
      <c r="DR834" s="125"/>
      <c r="DS834" s="273"/>
      <c r="DT834" s="285"/>
      <c r="DU834" s="273"/>
      <c r="DV834" s="273"/>
      <c r="DW834" s="273"/>
      <c r="DX834" s="273"/>
      <c r="DY834" s="273"/>
      <c r="DZ834" s="125"/>
      <c r="EA834" s="273"/>
      <c r="EB834" s="273"/>
      <c r="EC834" s="273"/>
      <c r="ED834" s="273"/>
      <c r="EE834" s="273"/>
      <c r="EF834" s="273"/>
      <c r="EG834" s="273"/>
      <c r="EH834" s="273"/>
      <c r="EI834" s="273"/>
      <c r="EJ834" s="273"/>
      <c r="EK834" s="273"/>
      <c r="EL834" s="273"/>
      <c r="EM834" s="273"/>
      <c r="EN834" s="273"/>
      <c r="EO834" s="273"/>
      <c r="EP834" s="273"/>
      <c r="EQ834" s="273"/>
      <c r="ER834" s="273"/>
      <c r="ES834" s="273"/>
      <c r="ET834" s="273"/>
      <c r="EU834" s="273"/>
      <c r="EV834" s="273"/>
      <c r="EW834" s="273"/>
      <c r="EX834" s="273"/>
      <c r="EY834" s="273"/>
      <c r="EZ834" s="273"/>
    </row>
    <row r="835" spans="1:156" ht="18.75">
      <c r="D835" s="75"/>
      <c r="Q835"/>
      <c r="R835" s="30"/>
      <c r="T835" s="75"/>
      <c r="Z835" s="264"/>
      <c r="AB835" s="75"/>
      <c r="AH835" s="125"/>
      <c r="AJ835" s="75"/>
      <c r="AP835" s="125"/>
      <c r="AR835" s="75"/>
      <c r="AX835" s="125"/>
      <c r="AZ835" s="75"/>
      <c r="BF835" s="125"/>
      <c r="BH835" s="75"/>
      <c r="BN835" s="125"/>
      <c r="BP835" s="75"/>
      <c r="BV835" s="125"/>
      <c r="BX835" s="75"/>
      <c r="CD835" s="125"/>
      <c r="CF835" s="75"/>
      <c r="CL835" s="125"/>
      <c r="CN835" s="75"/>
      <c r="CT835" s="125"/>
      <c r="CV835" s="75"/>
      <c r="DB835" s="125"/>
      <c r="DD835" s="75"/>
      <c r="DJ835" s="125"/>
      <c r="DL835" s="75"/>
      <c r="DR835" s="125"/>
      <c r="DT835" s="75"/>
      <c r="DZ835" s="125"/>
    </row>
    <row r="836" spans="1:156" ht="18.75">
      <c r="A836" s="273"/>
      <c r="B836" s="273"/>
      <c r="C836" s="273"/>
      <c r="D836" s="285"/>
      <c r="E836" s="273"/>
      <c r="F836" s="273"/>
      <c r="G836" s="273"/>
      <c r="H836" s="273"/>
      <c r="I836" s="273"/>
      <c r="J836" s="273"/>
      <c r="K836" s="273"/>
      <c r="L836" s="273"/>
      <c r="M836" s="273"/>
      <c r="N836" s="273"/>
      <c r="O836" s="273"/>
      <c r="P836" s="273"/>
      <c r="Q836" s="273"/>
      <c r="R836" s="286"/>
      <c r="S836" s="273"/>
      <c r="T836" s="285"/>
      <c r="U836" s="273"/>
      <c r="V836" s="273"/>
      <c r="W836" s="273"/>
      <c r="X836" s="273"/>
      <c r="Y836" s="273"/>
      <c r="Z836" s="264"/>
      <c r="AA836" s="273"/>
      <c r="AB836" s="285"/>
      <c r="AC836" s="273"/>
      <c r="AD836" s="273"/>
      <c r="AE836" s="273"/>
      <c r="AF836" s="273"/>
      <c r="AG836" s="273"/>
      <c r="AH836" s="125"/>
      <c r="AI836" s="273"/>
      <c r="AJ836" s="285"/>
      <c r="AK836" s="273"/>
      <c r="AL836" s="273"/>
      <c r="AM836" s="273"/>
      <c r="AN836" s="273"/>
      <c r="AO836" s="273"/>
      <c r="AP836" s="125"/>
      <c r="AQ836" s="273"/>
      <c r="AR836" s="285"/>
      <c r="AS836" s="273"/>
      <c r="AT836" s="273"/>
      <c r="AU836" s="273"/>
      <c r="AV836" s="273"/>
      <c r="AW836" s="273"/>
      <c r="AX836" s="125"/>
      <c r="AY836" s="273"/>
      <c r="AZ836" s="285"/>
      <c r="BA836" s="273"/>
      <c r="BB836" s="273"/>
      <c r="BC836" s="273"/>
      <c r="BD836" s="273"/>
      <c r="BE836" s="273"/>
      <c r="BF836" s="125"/>
      <c r="BG836" s="273"/>
      <c r="BH836" s="285"/>
      <c r="BI836" s="273"/>
      <c r="BJ836" s="273"/>
      <c r="BK836" s="273"/>
      <c r="BL836" s="273"/>
      <c r="BM836" s="273"/>
      <c r="BN836" s="125"/>
      <c r="BO836" s="273"/>
      <c r="BP836" s="285"/>
      <c r="BQ836" s="273"/>
      <c r="BR836" s="273"/>
      <c r="BS836" s="273"/>
      <c r="BT836" s="273"/>
      <c r="BU836" s="273"/>
      <c r="BV836" s="125"/>
      <c r="BW836" s="273"/>
      <c r="BX836" s="285"/>
      <c r="BY836" s="273"/>
      <c r="BZ836" s="273"/>
      <c r="CA836" s="273"/>
      <c r="CB836" s="273"/>
      <c r="CC836" s="273"/>
      <c r="CD836" s="125"/>
      <c r="CE836" s="273"/>
      <c r="CF836" s="285"/>
      <c r="CG836" s="273"/>
      <c r="CH836" s="273"/>
      <c r="CI836" s="273"/>
      <c r="CJ836" s="273"/>
      <c r="CK836" s="273"/>
      <c r="CL836" s="125"/>
      <c r="CM836" s="273"/>
      <c r="CN836" s="285"/>
      <c r="CO836" s="273"/>
      <c r="CP836" s="273"/>
      <c r="CQ836" s="273"/>
      <c r="CR836" s="273"/>
      <c r="CS836" s="273"/>
      <c r="CT836" s="125"/>
      <c r="CU836" s="273"/>
      <c r="CV836" s="285"/>
      <c r="CW836" s="273"/>
      <c r="CX836" s="273"/>
      <c r="CY836" s="273"/>
      <c r="CZ836" s="273"/>
      <c r="DA836" s="273"/>
      <c r="DB836" s="125"/>
      <c r="DC836" s="273"/>
      <c r="DD836" s="285"/>
      <c r="DE836" s="273"/>
      <c r="DF836" s="273"/>
      <c r="DG836" s="273"/>
      <c r="DH836" s="273"/>
      <c r="DI836" s="273"/>
      <c r="DJ836" s="125"/>
      <c r="DK836" s="273"/>
      <c r="DL836" s="285"/>
      <c r="DM836" s="273"/>
      <c r="DN836" s="273"/>
      <c r="DO836" s="273"/>
      <c r="DP836" s="273"/>
      <c r="DQ836" s="273"/>
      <c r="DR836" s="125"/>
      <c r="DS836" s="273"/>
      <c r="DT836" s="285"/>
      <c r="DU836" s="273"/>
      <c r="DV836" s="273"/>
      <c r="DW836" s="273"/>
      <c r="DX836" s="273"/>
      <c r="DY836" s="273"/>
      <c r="DZ836" s="125"/>
      <c r="EA836" s="273"/>
      <c r="EB836" s="273"/>
      <c r="EC836" s="273"/>
      <c r="ED836" s="273"/>
      <c r="EE836" s="273"/>
      <c r="EF836" s="273"/>
      <c r="EG836" s="273"/>
      <c r="EH836" s="273"/>
      <c r="EI836" s="273"/>
      <c r="EJ836" s="273"/>
      <c r="EK836" s="273"/>
      <c r="EL836" s="273"/>
      <c r="EM836" s="273"/>
      <c r="EN836" s="273"/>
      <c r="EO836" s="273"/>
      <c r="EP836" s="273"/>
      <c r="EQ836" s="273"/>
      <c r="ER836" s="273"/>
      <c r="ES836" s="273"/>
      <c r="ET836" s="273"/>
      <c r="EU836" s="273"/>
      <c r="EV836" s="273"/>
      <c r="EW836" s="273"/>
      <c r="EX836" s="273"/>
      <c r="EY836" s="273"/>
      <c r="EZ836" s="273"/>
    </row>
    <row r="837" spans="1:156" ht="18.75">
      <c r="D837" s="75"/>
      <c r="Q837"/>
      <c r="R837" s="30"/>
      <c r="T837" s="75"/>
      <c r="Z837" s="264"/>
      <c r="AB837" s="75"/>
      <c r="AH837" s="125"/>
      <c r="AJ837" s="75"/>
      <c r="AP837" s="125"/>
      <c r="AR837" s="75"/>
      <c r="AX837" s="125"/>
      <c r="AZ837" s="75"/>
      <c r="BF837" s="125"/>
      <c r="BH837" s="75"/>
      <c r="BN837" s="125"/>
      <c r="BP837" s="75"/>
      <c r="BV837" s="125"/>
      <c r="BX837" s="75"/>
      <c r="CD837" s="125"/>
      <c r="CF837" s="75"/>
      <c r="CL837" s="125"/>
      <c r="CN837" s="75"/>
      <c r="CT837" s="125"/>
      <c r="CV837" s="75"/>
      <c r="DB837" s="125"/>
      <c r="DD837" s="75"/>
      <c r="DJ837" s="125"/>
      <c r="DL837" s="75"/>
      <c r="DR837" s="125"/>
      <c r="DT837" s="75"/>
      <c r="DZ837" s="125"/>
    </row>
    <row r="838" spans="1:156" ht="18.75">
      <c r="A838" s="273"/>
      <c r="B838" s="273"/>
      <c r="C838" s="273"/>
      <c r="D838" s="285"/>
      <c r="E838" s="273"/>
      <c r="F838" s="273"/>
      <c r="G838" s="273"/>
      <c r="H838" s="273"/>
      <c r="I838" s="273"/>
      <c r="J838" s="273"/>
      <c r="K838" s="273"/>
      <c r="L838" s="273"/>
      <c r="M838" s="273"/>
      <c r="N838" s="273"/>
      <c r="O838" s="273"/>
      <c r="P838" s="273"/>
      <c r="Q838" s="273"/>
      <c r="R838" s="286"/>
      <c r="S838" s="273"/>
      <c r="T838" s="285"/>
      <c r="U838" s="273"/>
      <c r="V838" s="273"/>
      <c r="W838" s="273"/>
      <c r="X838" s="273"/>
      <c r="Y838" s="273"/>
      <c r="Z838" s="264"/>
      <c r="AA838" s="273"/>
      <c r="AB838" s="285"/>
      <c r="AC838" s="273"/>
      <c r="AD838" s="273"/>
      <c r="AE838" s="273"/>
      <c r="AF838" s="273"/>
      <c r="AG838" s="273"/>
      <c r="AH838" s="125"/>
      <c r="AI838" s="273"/>
      <c r="AJ838" s="285"/>
      <c r="AK838" s="273"/>
      <c r="AL838" s="273"/>
      <c r="AM838" s="273"/>
      <c r="AN838" s="273"/>
      <c r="AO838" s="273"/>
      <c r="AP838" s="125"/>
      <c r="AQ838" s="273"/>
      <c r="AR838" s="285"/>
      <c r="AS838" s="273"/>
      <c r="AT838" s="273"/>
      <c r="AU838" s="273"/>
      <c r="AV838" s="273"/>
      <c r="AW838" s="273"/>
      <c r="AX838" s="125"/>
      <c r="AY838" s="273"/>
      <c r="AZ838" s="285"/>
      <c r="BA838" s="273"/>
      <c r="BB838" s="273"/>
      <c r="BC838" s="273"/>
      <c r="BD838" s="273"/>
      <c r="BE838" s="273"/>
      <c r="BF838" s="125"/>
      <c r="BG838" s="273"/>
      <c r="BH838" s="285"/>
      <c r="BI838" s="273"/>
      <c r="BJ838" s="273"/>
      <c r="BK838" s="273"/>
      <c r="BL838" s="273"/>
      <c r="BM838" s="273"/>
      <c r="BN838" s="125"/>
      <c r="BO838" s="273"/>
      <c r="BP838" s="285"/>
      <c r="BQ838" s="273"/>
      <c r="BR838" s="273"/>
      <c r="BS838" s="273"/>
      <c r="BT838" s="273"/>
      <c r="BU838" s="273"/>
      <c r="BV838" s="125"/>
      <c r="BW838" s="273"/>
      <c r="BX838" s="285"/>
      <c r="BY838" s="273"/>
      <c r="BZ838" s="273"/>
      <c r="CA838" s="273"/>
      <c r="CB838" s="273"/>
      <c r="CC838" s="273"/>
      <c r="CD838" s="125"/>
      <c r="CE838" s="273"/>
      <c r="CF838" s="285"/>
      <c r="CG838" s="273"/>
      <c r="CH838" s="273"/>
      <c r="CI838" s="273"/>
      <c r="CJ838" s="273"/>
      <c r="CK838" s="273"/>
      <c r="CL838" s="125"/>
      <c r="CM838" s="273"/>
      <c r="CN838" s="285"/>
      <c r="CO838" s="273"/>
      <c r="CP838" s="273"/>
      <c r="CQ838" s="273"/>
      <c r="CR838" s="273"/>
      <c r="CS838" s="273"/>
      <c r="CT838" s="125"/>
      <c r="CU838" s="273"/>
      <c r="CV838" s="285"/>
      <c r="CW838" s="273"/>
      <c r="CX838" s="273"/>
      <c r="CY838" s="273"/>
      <c r="CZ838" s="273"/>
      <c r="DA838" s="273"/>
      <c r="DB838" s="125"/>
      <c r="DC838" s="273"/>
      <c r="DD838" s="285"/>
      <c r="DE838" s="273"/>
      <c r="DF838" s="273"/>
      <c r="DG838" s="273"/>
      <c r="DH838" s="273"/>
      <c r="DI838" s="273"/>
      <c r="DJ838" s="125"/>
      <c r="DK838" s="273"/>
      <c r="DL838" s="285"/>
      <c r="DM838" s="273"/>
      <c r="DN838" s="273"/>
      <c r="DO838" s="273"/>
      <c r="DP838" s="273"/>
      <c r="DQ838" s="273"/>
      <c r="DR838" s="125"/>
      <c r="DS838" s="273"/>
      <c r="DT838" s="285"/>
      <c r="DU838" s="273"/>
      <c r="DV838" s="273"/>
      <c r="DW838" s="273"/>
      <c r="DX838" s="273"/>
      <c r="DY838" s="273"/>
      <c r="DZ838" s="125"/>
      <c r="EA838" s="273"/>
      <c r="EB838" s="273"/>
      <c r="EC838" s="273"/>
      <c r="ED838" s="273"/>
      <c r="EE838" s="273"/>
      <c r="EF838" s="273"/>
      <c r="EG838" s="273"/>
      <c r="EH838" s="273"/>
      <c r="EI838" s="273"/>
      <c r="EJ838" s="273"/>
      <c r="EK838" s="273"/>
      <c r="EL838" s="273"/>
      <c r="EM838" s="273"/>
      <c r="EN838" s="273"/>
      <c r="EO838" s="273"/>
      <c r="EP838" s="273"/>
      <c r="EQ838" s="273"/>
      <c r="ER838" s="273"/>
      <c r="ES838" s="273"/>
      <c r="ET838" s="273"/>
      <c r="EU838" s="273"/>
      <c r="EV838" s="273"/>
      <c r="EW838" s="273"/>
      <c r="EX838" s="273"/>
      <c r="EY838" s="273"/>
      <c r="EZ838" s="273"/>
    </row>
    <row r="839" spans="1:156" ht="18.75">
      <c r="D839" s="75"/>
      <c r="Q839"/>
      <c r="R839" s="30"/>
      <c r="T839" s="75"/>
      <c r="Z839" s="264"/>
      <c r="AB839" s="75"/>
      <c r="AH839" s="125"/>
      <c r="AJ839" s="75"/>
      <c r="AP839" s="125"/>
      <c r="AR839" s="75"/>
      <c r="AX839" s="125"/>
      <c r="AZ839" s="75"/>
      <c r="BF839" s="125"/>
      <c r="BH839" s="75"/>
      <c r="BN839" s="125"/>
      <c r="BP839" s="75"/>
      <c r="BV839" s="125"/>
      <c r="BX839" s="75"/>
      <c r="CD839" s="125"/>
      <c r="CF839" s="75"/>
      <c r="CL839" s="125"/>
      <c r="CN839" s="75"/>
      <c r="CT839" s="125"/>
      <c r="CV839" s="75"/>
      <c r="DB839" s="125"/>
      <c r="DD839" s="75"/>
      <c r="DJ839" s="125"/>
      <c r="DL839" s="75"/>
      <c r="DR839" s="125"/>
      <c r="DT839" s="75"/>
      <c r="DZ839" s="125"/>
    </row>
    <row r="840" spans="1:156" ht="18.75">
      <c r="A840" s="273"/>
      <c r="B840" s="273"/>
      <c r="C840" s="273"/>
      <c r="D840" s="285"/>
      <c r="E840" s="273"/>
      <c r="F840" s="273"/>
      <c r="G840" s="273"/>
      <c r="H840" s="273"/>
      <c r="I840" s="273"/>
      <c r="J840" s="273"/>
      <c r="K840" s="273"/>
      <c r="L840" s="273"/>
      <c r="M840" s="273"/>
      <c r="N840" s="273"/>
      <c r="O840" s="273"/>
      <c r="P840" s="273"/>
      <c r="Q840" s="273"/>
      <c r="R840" s="286"/>
      <c r="S840" s="273"/>
      <c r="T840" s="285"/>
      <c r="U840" s="273"/>
      <c r="V840" s="273"/>
      <c r="W840" s="273"/>
      <c r="X840" s="273"/>
      <c r="Y840" s="273"/>
      <c r="Z840" s="264"/>
      <c r="AA840" s="273"/>
      <c r="AB840" s="285"/>
      <c r="AC840" s="273"/>
      <c r="AD840" s="273"/>
      <c r="AE840" s="273"/>
      <c r="AF840" s="273"/>
      <c r="AG840" s="273"/>
      <c r="AH840" s="125"/>
      <c r="AI840" s="273"/>
      <c r="AJ840" s="285"/>
      <c r="AK840" s="273"/>
      <c r="AL840" s="273"/>
      <c r="AM840" s="273"/>
      <c r="AN840" s="273"/>
      <c r="AO840" s="273"/>
      <c r="AP840" s="125"/>
      <c r="AQ840" s="273"/>
      <c r="AR840" s="285"/>
      <c r="AS840" s="273"/>
      <c r="AT840" s="273"/>
      <c r="AU840" s="273"/>
      <c r="AV840" s="273"/>
      <c r="AW840" s="273"/>
      <c r="AX840" s="125"/>
      <c r="AY840" s="273"/>
      <c r="AZ840" s="285"/>
      <c r="BA840" s="273"/>
      <c r="BB840" s="273"/>
      <c r="BC840" s="273"/>
      <c r="BD840" s="273"/>
      <c r="BE840" s="273"/>
      <c r="BF840" s="125"/>
      <c r="BG840" s="273"/>
      <c r="BH840" s="285"/>
      <c r="BI840" s="273"/>
      <c r="BJ840" s="273"/>
      <c r="BK840" s="273"/>
      <c r="BL840" s="273"/>
      <c r="BM840" s="273"/>
      <c r="BN840" s="125"/>
      <c r="BO840" s="273"/>
      <c r="BP840" s="285"/>
      <c r="BQ840" s="273"/>
      <c r="BR840" s="273"/>
      <c r="BS840" s="273"/>
      <c r="BT840" s="273"/>
      <c r="BU840" s="273"/>
      <c r="BV840" s="125"/>
      <c r="BW840" s="273"/>
      <c r="BX840" s="285"/>
      <c r="BY840" s="273"/>
      <c r="BZ840" s="273"/>
      <c r="CA840" s="273"/>
      <c r="CB840" s="273"/>
      <c r="CC840" s="273"/>
      <c r="CD840" s="125"/>
      <c r="CE840" s="273"/>
      <c r="CF840" s="285"/>
      <c r="CG840" s="273"/>
      <c r="CH840" s="273"/>
      <c r="CI840" s="273"/>
      <c r="CJ840" s="273"/>
      <c r="CK840" s="273"/>
      <c r="CL840" s="125"/>
      <c r="CM840" s="273"/>
      <c r="CN840" s="285"/>
      <c r="CO840" s="273"/>
      <c r="CP840" s="273"/>
      <c r="CQ840" s="273"/>
      <c r="CR840" s="273"/>
      <c r="CS840" s="273"/>
      <c r="CT840" s="125"/>
      <c r="CU840" s="273"/>
      <c r="CV840" s="285"/>
      <c r="CW840" s="273"/>
      <c r="CX840" s="273"/>
      <c r="CY840" s="273"/>
      <c r="CZ840" s="273"/>
      <c r="DA840" s="273"/>
      <c r="DB840" s="125"/>
      <c r="DC840" s="273"/>
      <c r="DD840" s="285"/>
      <c r="DE840" s="273"/>
      <c r="DF840" s="273"/>
      <c r="DG840" s="273"/>
      <c r="DH840" s="273"/>
      <c r="DI840" s="273"/>
      <c r="DJ840" s="125"/>
      <c r="DK840" s="273"/>
      <c r="DL840" s="285"/>
      <c r="DM840" s="273"/>
      <c r="DN840" s="273"/>
      <c r="DO840" s="273"/>
      <c r="DP840" s="273"/>
      <c r="DQ840" s="273"/>
      <c r="DR840" s="125"/>
      <c r="DS840" s="273"/>
      <c r="DT840" s="285"/>
      <c r="DU840" s="273"/>
      <c r="DV840" s="273"/>
      <c r="DW840" s="273"/>
      <c r="DX840" s="273"/>
      <c r="DY840" s="273"/>
      <c r="DZ840" s="125"/>
      <c r="EA840" s="273"/>
      <c r="EB840" s="273"/>
      <c r="EC840" s="273"/>
      <c r="ED840" s="273"/>
      <c r="EE840" s="273"/>
      <c r="EF840" s="273"/>
      <c r="EG840" s="273"/>
      <c r="EH840" s="273"/>
      <c r="EI840" s="273"/>
      <c r="EJ840" s="273"/>
      <c r="EK840" s="273"/>
      <c r="EL840" s="273"/>
      <c r="EM840" s="273"/>
      <c r="EN840" s="273"/>
      <c r="EO840" s="273"/>
      <c r="EP840" s="273"/>
      <c r="EQ840" s="273"/>
      <c r="ER840" s="273"/>
      <c r="ES840" s="273"/>
      <c r="ET840" s="273"/>
      <c r="EU840" s="273"/>
      <c r="EV840" s="273"/>
      <c r="EW840" s="273"/>
      <c r="EX840" s="273"/>
      <c r="EY840" s="273"/>
      <c r="EZ840" s="273"/>
    </row>
    <row r="841" spans="1:156" ht="18.75">
      <c r="D841" s="75"/>
      <c r="Q841"/>
      <c r="R841" s="30"/>
      <c r="T841" s="75"/>
      <c r="Z841" s="264"/>
      <c r="AB841" s="75"/>
      <c r="AH841" s="125"/>
      <c r="AJ841" s="75"/>
      <c r="AP841" s="125"/>
      <c r="AR841" s="75"/>
      <c r="AX841" s="125"/>
      <c r="AZ841" s="75"/>
      <c r="BF841" s="125"/>
      <c r="BH841" s="75"/>
      <c r="BN841" s="125"/>
      <c r="BP841" s="75"/>
      <c r="BV841" s="125"/>
      <c r="BX841" s="75"/>
      <c r="CD841" s="125"/>
      <c r="CF841" s="75"/>
      <c r="CL841" s="125"/>
      <c r="CN841" s="75"/>
      <c r="CT841" s="125"/>
      <c r="CV841" s="75"/>
      <c r="DB841" s="125"/>
      <c r="DD841" s="75"/>
      <c r="DJ841" s="125"/>
      <c r="DL841" s="75"/>
      <c r="DR841" s="125"/>
      <c r="DT841" s="75"/>
      <c r="DZ841" s="125"/>
    </row>
    <row r="842" spans="1:156" ht="18.75">
      <c r="A842" s="273"/>
      <c r="B842" s="273"/>
      <c r="C842" s="273"/>
      <c r="D842" s="285"/>
      <c r="E842" s="273"/>
      <c r="F842" s="273"/>
      <c r="G842" s="273"/>
      <c r="H842" s="273"/>
      <c r="I842" s="273"/>
      <c r="J842" s="273"/>
      <c r="K842" s="273"/>
      <c r="L842" s="273"/>
      <c r="M842" s="273"/>
      <c r="N842" s="273"/>
      <c r="O842" s="273"/>
      <c r="P842" s="273"/>
      <c r="Q842" s="273"/>
      <c r="R842" s="286"/>
      <c r="S842" s="273"/>
      <c r="T842" s="285"/>
      <c r="U842" s="273"/>
      <c r="V842" s="273"/>
      <c r="W842" s="273"/>
      <c r="X842" s="273"/>
      <c r="Y842" s="273"/>
      <c r="Z842" s="264"/>
      <c r="AA842" s="273"/>
      <c r="AB842" s="285"/>
      <c r="AC842" s="273"/>
      <c r="AD842" s="273"/>
      <c r="AE842" s="273"/>
      <c r="AF842" s="273"/>
      <c r="AG842" s="273"/>
      <c r="AH842" s="125"/>
      <c r="AI842" s="273"/>
      <c r="AJ842" s="285"/>
      <c r="AK842" s="273"/>
      <c r="AL842" s="273"/>
      <c r="AM842" s="273"/>
      <c r="AN842" s="273"/>
      <c r="AO842" s="273"/>
      <c r="AP842" s="125"/>
      <c r="AQ842" s="273"/>
      <c r="AR842" s="285"/>
      <c r="AS842" s="273"/>
      <c r="AT842" s="273"/>
      <c r="AU842" s="273"/>
      <c r="AV842" s="273"/>
      <c r="AW842" s="273"/>
      <c r="AX842" s="125"/>
      <c r="AY842" s="273"/>
      <c r="AZ842" s="285"/>
      <c r="BA842" s="273"/>
      <c r="BB842" s="273"/>
      <c r="BC842" s="273"/>
      <c r="BD842" s="273"/>
      <c r="BE842" s="273"/>
      <c r="BF842" s="125"/>
      <c r="BG842" s="273"/>
      <c r="BH842" s="285"/>
      <c r="BI842" s="273"/>
      <c r="BJ842" s="273"/>
      <c r="BK842" s="273"/>
      <c r="BL842" s="273"/>
      <c r="BM842" s="273"/>
      <c r="BN842" s="125"/>
      <c r="BO842" s="273"/>
      <c r="BP842" s="285"/>
      <c r="BQ842" s="273"/>
      <c r="BR842" s="273"/>
      <c r="BS842" s="273"/>
      <c r="BT842" s="273"/>
      <c r="BU842" s="273"/>
      <c r="BV842" s="125"/>
      <c r="BW842" s="273"/>
      <c r="BX842" s="285"/>
      <c r="BY842" s="273"/>
      <c r="BZ842" s="273"/>
      <c r="CA842" s="273"/>
      <c r="CB842" s="273"/>
      <c r="CC842" s="273"/>
      <c r="CD842" s="125"/>
      <c r="CE842" s="273"/>
      <c r="CF842" s="285"/>
      <c r="CG842" s="273"/>
      <c r="CH842" s="273"/>
      <c r="CI842" s="273"/>
      <c r="CJ842" s="273"/>
      <c r="CK842" s="273"/>
      <c r="CL842" s="125"/>
      <c r="CM842" s="273"/>
      <c r="CN842" s="285"/>
      <c r="CO842" s="273"/>
      <c r="CP842" s="273"/>
      <c r="CQ842" s="273"/>
      <c r="CR842" s="273"/>
      <c r="CS842" s="273"/>
      <c r="CT842" s="125"/>
      <c r="CU842" s="273"/>
      <c r="CV842" s="285"/>
      <c r="CW842" s="273"/>
      <c r="CX842" s="273"/>
      <c r="CY842" s="273"/>
      <c r="CZ842" s="273"/>
      <c r="DA842" s="273"/>
      <c r="DB842" s="125"/>
      <c r="DC842" s="273"/>
      <c r="DD842" s="285"/>
      <c r="DE842" s="273"/>
      <c r="DF842" s="273"/>
      <c r="DG842" s="273"/>
      <c r="DH842" s="273"/>
      <c r="DI842" s="273"/>
      <c r="DJ842" s="125"/>
      <c r="DK842" s="273"/>
      <c r="DL842" s="285"/>
      <c r="DM842" s="273"/>
      <c r="DN842" s="273"/>
      <c r="DO842" s="273"/>
      <c r="DP842" s="273"/>
      <c r="DQ842" s="273"/>
      <c r="DR842" s="125"/>
      <c r="DS842" s="273"/>
      <c r="DT842" s="285"/>
      <c r="DU842" s="273"/>
      <c r="DV842" s="273"/>
      <c r="DW842" s="273"/>
      <c r="DX842" s="273"/>
      <c r="DY842" s="273"/>
      <c r="DZ842" s="125"/>
      <c r="EA842" s="273"/>
      <c r="EB842" s="273"/>
      <c r="EC842" s="273"/>
      <c r="ED842" s="273"/>
      <c r="EE842" s="273"/>
      <c r="EF842" s="273"/>
      <c r="EG842" s="273"/>
      <c r="EH842" s="273"/>
      <c r="EI842" s="273"/>
      <c r="EJ842" s="273"/>
      <c r="EK842" s="273"/>
      <c r="EL842" s="273"/>
      <c r="EM842" s="273"/>
      <c r="EN842" s="273"/>
      <c r="EO842" s="273"/>
      <c r="EP842" s="273"/>
      <c r="EQ842" s="273"/>
      <c r="ER842" s="273"/>
      <c r="ES842" s="273"/>
      <c r="ET842" s="273"/>
      <c r="EU842" s="273"/>
      <c r="EV842" s="273"/>
      <c r="EW842" s="273"/>
      <c r="EX842" s="273"/>
      <c r="EY842" s="273"/>
      <c r="EZ842" s="273"/>
    </row>
    <row r="843" spans="1:156" ht="18.75">
      <c r="D843" s="75"/>
      <c r="Q843"/>
      <c r="R843" s="30"/>
      <c r="T843" s="75"/>
      <c r="Z843" s="264"/>
      <c r="AB843" s="75"/>
      <c r="AH843" s="125"/>
      <c r="AJ843" s="75"/>
      <c r="AP843" s="125"/>
      <c r="AR843" s="75"/>
      <c r="AX843" s="125"/>
      <c r="AZ843" s="75"/>
      <c r="BF843" s="125"/>
      <c r="BH843" s="75"/>
      <c r="BN843" s="125"/>
      <c r="BP843" s="75"/>
      <c r="BV843" s="125"/>
      <c r="BX843" s="75"/>
      <c r="CD843" s="125"/>
      <c r="CF843" s="75"/>
      <c r="CL843" s="125"/>
      <c r="CN843" s="75"/>
      <c r="CT843" s="125"/>
      <c r="CV843" s="75"/>
      <c r="DB843" s="125"/>
      <c r="DD843" s="75"/>
      <c r="DJ843" s="125"/>
      <c r="DL843" s="75"/>
      <c r="DR843" s="125"/>
      <c r="DT843" s="75"/>
      <c r="DZ843" s="125"/>
    </row>
    <row r="844" spans="1:156" ht="18.75">
      <c r="A844" s="273"/>
      <c r="B844" s="273"/>
      <c r="C844" s="273"/>
      <c r="D844" s="285"/>
      <c r="E844" s="273"/>
      <c r="F844" s="273"/>
      <c r="G844" s="273"/>
      <c r="H844" s="273"/>
      <c r="I844" s="273"/>
      <c r="J844" s="273"/>
      <c r="K844" s="273"/>
      <c r="L844" s="273"/>
      <c r="M844" s="273"/>
      <c r="N844" s="273"/>
      <c r="O844" s="273"/>
      <c r="P844" s="273"/>
      <c r="Q844" s="273"/>
      <c r="R844" s="286"/>
      <c r="S844" s="273"/>
      <c r="T844" s="285"/>
      <c r="U844" s="273"/>
      <c r="V844" s="273"/>
      <c r="W844" s="273"/>
      <c r="X844" s="273"/>
      <c r="Y844" s="273"/>
      <c r="Z844" s="264"/>
      <c r="AA844" s="273"/>
      <c r="AB844" s="285"/>
      <c r="AC844" s="273"/>
      <c r="AD844" s="273"/>
      <c r="AE844" s="273"/>
      <c r="AF844" s="273"/>
      <c r="AG844" s="273"/>
      <c r="AH844" s="125"/>
      <c r="AI844" s="273"/>
      <c r="AJ844" s="285"/>
      <c r="AK844" s="273"/>
      <c r="AL844" s="273"/>
      <c r="AM844" s="273"/>
      <c r="AN844" s="273"/>
      <c r="AO844" s="273"/>
      <c r="AP844" s="125"/>
      <c r="AQ844" s="273"/>
      <c r="AR844" s="285"/>
      <c r="AS844" s="273"/>
      <c r="AT844" s="273"/>
      <c r="AU844" s="273"/>
      <c r="AV844" s="273"/>
      <c r="AW844" s="273"/>
      <c r="AX844" s="125"/>
      <c r="AY844" s="273"/>
      <c r="AZ844" s="285"/>
      <c r="BA844" s="273"/>
      <c r="BB844" s="273"/>
      <c r="BC844" s="273"/>
      <c r="BD844" s="273"/>
      <c r="BE844" s="273"/>
      <c r="BF844" s="125"/>
      <c r="BG844" s="273"/>
      <c r="BH844" s="285"/>
      <c r="BI844" s="273"/>
      <c r="BJ844" s="273"/>
      <c r="BK844" s="273"/>
      <c r="BL844" s="273"/>
      <c r="BM844" s="273"/>
      <c r="BN844" s="125"/>
      <c r="BO844" s="273"/>
      <c r="BP844" s="285"/>
      <c r="BQ844" s="273"/>
      <c r="BR844" s="273"/>
      <c r="BS844" s="273"/>
      <c r="BT844" s="273"/>
      <c r="BU844" s="273"/>
      <c r="BV844" s="125"/>
      <c r="BW844" s="273"/>
      <c r="BX844" s="285"/>
      <c r="BY844" s="273"/>
      <c r="BZ844" s="273"/>
      <c r="CA844" s="273"/>
      <c r="CB844" s="273"/>
      <c r="CC844" s="273"/>
      <c r="CD844" s="125"/>
      <c r="CE844" s="273"/>
      <c r="CF844" s="285"/>
      <c r="CG844" s="273"/>
      <c r="CH844" s="273"/>
      <c r="CI844" s="273"/>
      <c r="CJ844" s="273"/>
      <c r="CK844" s="273"/>
      <c r="CL844" s="125"/>
      <c r="CM844" s="273"/>
      <c r="CN844" s="285"/>
      <c r="CO844" s="273"/>
      <c r="CP844" s="273"/>
      <c r="CQ844" s="273"/>
      <c r="CR844" s="273"/>
      <c r="CS844" s="273"/>
      <c r="CT844" s="125"/>
      <c r="CU844" s="273"/>
      <c r="CV844" s="285"/>
      <c r="CW844" s="273"/>
      <c r="CX844" s="273"/>
      <c r="CY844" s="273"/>
      <c r="CZ844" s="273"/>
      <c r="DA844" s="273"/>
      <c r="DB844" s="125"/>
      <c r="DC844" s="273"/>
      <c r="DD844" s="285"/>
      <c r="DE844" s="273"/>
      <c r="DF844" s="273"/>
      <c r="DG844" s="273"/>
      <c r="DH844" s="273"/>
      <c r="DI844" s="273"/>
      <c r="DJ844" s="125"/>
      <c r="DK844" s="273"/>
      <c r="DL844" s="285"/>
      <c r="DM844" s="273"/>
      <c r="DN844" s="273"/>
      <c r="DO844" s="273"/>
      <c r="DP844" s="273"/>
      <c r="DQ844" s="273"/>
      <c r="DR844" s="125"/>
      <c r="DS844" s="273"/>
      <c r="DT844" s="285"/>
      <c r="DU844" s="273"/>
      <c r="DV844" s="273"/>
      <c r="DW844" s="273"/>
      <c r="DX844" s="273"/>
      <c r="DY844" s="273"/>
      <c r="DZ844" s="125"/>
      <c r="EA844" s="273"/>
      <c r="EB844" s="273"/>
      <c r="EC844" s="273"/>
      <c r="ED844" s="273"/>
      <c r="EE844" s="273"/>
      <c r="EF844" s="273"/>
      <c r="EG844" s="273"/>
      <c r="EH844" s="273"/>
      <c r="EI844" s="273"/>
      <c r="EJ844" s="273"/>
      <c r="EK844" s="273"/>
      <c r="EL844" s="273"/>
      <c r="EM844" s="273"/>
      <c r="EN844" s="273"/>
      <c r="EO844" s="273"/>
      <c r="EP844" s="273"/>
      <c r="EQ844" s="273"/>
      <c r="ER844" s="273"/>
      <c r="ES844" s="273"/>
      <c r="ET844" s="273"/>
      <c r="EU844" s="273"/>
      <c r="EV844" s="273"/>
      <c r="EW844" s="273"/>
      <c r="EX844" s="273"/>
      <c r="EY844" s="273"/>
      <c r="EZ844" s="273"/>
    </row>
    <row r="845" spans="1:156" ht="18.75">
      <c r="D845" s="75"/>
      <c r="Q845"/>
      <c r="R845" s="30"/>
      <c r="T845" s="75"/>
      <c r="Z845" s="264"/>
      <c r="AB845" s="75"/>
      <c r="AH845" s="125"/>
      <c r="AJ845" s="75"/>
      <c r="AP845" s="125"/>
      <c r="AR845" s="75"/>
      <c r="AX845" s="125"/>
      <c r="AZ845" s="75"/>
      <c r="BF845" s="125"/>
      <c r="BH845" s="75"/>
      <c r="BN845" s="125"/>
      <c r="BP845" s="75"/>
      <c r="BV845" s="125"/>
      <c r="BX845" s="75"/>
      <c r="CD845" s="125"/>
      <c r="CF845" s="75"/>
      <c r="CL845" s="125"/>
      <c r="CN845" s="75"/>
      <c r="CT845" s="125"/>
      <c r="CV845" s="75"/>
      <c r="DB845" s="125"/>
      <c r="DD845" s="75"/>
      <c r="DJ845" s="125"/>
      <c r="DL845" s="75"/>
      <c r="DR845" s="125"/>
      <c r="DT845" s="75"/>
      <c r="DZ845" s="125"/>
    </row>
    <row r="846" spans="1:156" ht="18.75">
      <c r="A846" s="273"/>
      <c r="B846" s="273"/>
      <c r="C846" s="273"/>
      <c r="D846" s="285"/>
      <c r="E846" s="273"/>
      <c r="F846" s="273"/>
      <c r="G846" s="273"/>
      <c r="H846" s="273"/>
      <c r="I846" s="273"/>
      <c r="J846" s="273"/>
      <c r="K846" s="273"/>
      <c r="L846" s="273"/>
      <c r="M846" s="273"/>
      <c r="N846" s="273"/>
      <c r="O846" s="273"/>
      <c r="P846" s="273"/>
      <c r="Q846" s="273"/>
      <c r="R846" s="286"/>
      <c r="S846" s="273"/>
      <c r="T846" s="285"/>
      <c r="U846" s="273"/>
      <c r="V846" s="273"/>
      <c r="W846" s="273"/>
      <c r="X846" s="273"/>
      <c r="Y846" s="273"/>
      <c r="Z846" s="264"/>
      <c r="AA846" s="273"/>
      <c r="AB846" s="285"/>
      <c r="AC846" s="273"/>
      <c r="AD846" s="273"/>
      <c r="AE846" s="273"/>
      <c r="AF846" s="273"/>
      <c r="AG846" s="273"/>
      <c r="AH846" s="125"/>
      <c r="AI846" s="273"/>
      <c r="AJ846" s="285"/>
      <c r="AK846" s="273"/>
      <c r="AL846" s="273"/>
      <c r="AM846" s="273"/>
      <c r="AN846" s="273"/>
      <c r="AO846" s="273"/>
      <c r="AP846" s="125"/>
      <c r="AQ846" s="273"/>
      <c r="AR846" s="285"/>
      <c r="AS846" s="273"/>
      <c r="AT846" s="273"/>
      <c r="AU846" s="273"/>
      <c r="AV846" s="273"/>
      <c r="AW846" s="273"/>
      <c r="AX846" s="125"/>
      <c r="AY846" s="273"/>
      <c r="AZ846" s="285"/>
      <c r="BA846" s="273"/>
      <c r="BB846" s="273"/>
      <c r="BC846" s="273"/>
      <c r="BD846" s="273"/>
      <c r="BE846" s="273"/>
      <c r="BF846" s="125"/>
      <c r="BG846" s="273"/>
      <c r="BH846" s="285"/>
      <c r="BI846" s="273"/>
      <c r="BJ846" s="273"/>
      <c r="BK846" s="273"/>
      <c r="BL846" s="273"/>
      <c r="BM846" s="273"/>
      <c r="BN846" s="125"/>
      <c r="BO846" s="273"/>
      <c r="BP846" s="285"/>
      <c r="BQ846" s="273"/>
      <c r="BR846" s="273"/>
      <c r="BS846" s="273"/>
      <c r="BT846" s="273"/>
      <c r="BU846" s="273"/>
      <c r="BV846" s="125"/>
      <c r="BW846" s="273"/>
      <c r="BX846" s="285"/>
      <c r="BY846" s="273"/>
      <c r="BZ846" s="273"/>
      <c r="CA846" s="273"/>
      <c r="CB846" s="273"/>
      <c r="CC846" s="273"/>
      <c r="CD846" s="125"/>
      <c r="CE846" s="273"/>
      <c r="CF846" s="285"/>
      <c r="CG846" s="273"/>
      <c r="CH846" s="273"/>
      <c r="CI846" s="273"/>
      <c r="CJ846" s="273"/>
      <c r="CK846" s="273"/>
      <c r="CL846" s="125"/>
      <c r="CM846" s="273"/>
      <c r="CN846" s="285"/>
      <c r="CO846" s="273"/>
      <c r="CP846" s="273"/>
      <c r="CQ846" s="273"/>
      <c r="CR846" s="273"/>
      <c r="CS846" s="273"/>
      <c r="CT846" s="125"/>
      <c r="CU846" s="273"/>
      <c r="CV846" s="285"/>
      <c r="CW846" s="273"/>
      <c r="CX846" s="273"/>
      <c r="CY846" s="273"/>
      <c r="CZ846" s="273"/>
      <c r="DA846" s="273"/>
      <c r="DB846" s="125"/>
      <c r="DC846" s="273"/>
      <c r="DD846" s="285"/>
      <c r="DE846" s="273"/>
      <c r="DF846" s="273"/>
      <c r="DG846" s="273"/>
      <c r="DH846" s="273"/>
      <c r="DI846" s="273"/>
      <c r="DJ846" s="125"/>
      <c r="DK846" s="273"/>
      <c r="DL846" s="285"/>
      <c r="DM846" s="273"/>
      <c r="DN846" s="273"/>
      <c r="DO846" s="273"/>
      <c r="DP846" s="273"/>
      <c r="DQ846" s="273"/>
      <c r="DR846" s="125"/>
      <c r="DS846" s="273"/>
      <c r="DT846" s="285"/>
      <c r="DU846" s="273"/>
      <c r="DV846" s="273"/>
      <c r="DW846" s="273"/>
      <c r="DX846" s="273"/>
      <c r="DY846" s="273"/>
      <c r="DZ846" s="125"/>
      <c r="EA846" s="273"/>
      <c r="EB846" s="273"/>
      <c r="EC846" s="273"/>
      <c r="ED846" s="273"/>
      <c r="EE846" s="273"/>
      <c r="EF846" s="273"/>
      <c r="EG846" s="273"/>
      <c r="EH846" s="273"/>
      <c r="EI846" s="273"/>
      <c r="EJ846" s="273"/>
      <c r="EK846" s="273"/>
      <c r="EL846" s="273"/>
      <c r="EM846" s="273"/>
      <c r="EN846" s="273"/>
      <c r="EO846" s="273"/>
      <c r="EP846" s="273"/>
      <c r="EQ846" s="273"/>
      <c r="ER846" s="273"/>
      <c r="ES846" s="273"/>
      <c r="ET846" s="273"/>
      <c r="EU846" s="273"/>
      <c r="EV846" s="273"/>
      <c r="EW846" s="273"/>
      <c r="EX846" s="273"/>
      <c r="EY846" s="273"/>
      <c r="EZ846" s="273"/>
    </row>
    <row r="847" spans="1:156" ht="18.75">
      <c r="D847" s="75"/>
      <c r="Q847"/>
      <c r="R847" s="30"/>
      <c r="T847" s="75"/>
      <c r="Z847" s="264"/>
      <c r="AB847" s="75"/>
      <c r="AH847" s="125"/>
      <c r="AJ847" s="75"/>
      <c r="AP847" s="125"/>
      <c r="AR847" s="75"/>
      <c r="AX847" s="125"/>
      <c r="AZ847" s="75"/>
      <c r="BF847" s="125"/>
      <c r="BH847" s="75"/>
      <c r="BN847" s="125"/>
      <c r="BP847" s="75"/>
      <c r="BV847" s="125"/>
      <c r="BX847" s="75"/>
      <c r="CD847" s="125"/>
      <c r="CF847" s="75"/>
      <c r="CL847" s="125"/>
      <c r="CN847" s="75"/>
      <c r="CT847" s="125"/>
      <c r="CV847" s="75"/>
      <c r="DB847" s="125"/>
      <c r="DD847" s="75"/>
      <c r="DJ847" s="125"/>
      <c r="DL847" s="75"/>
      <c r="DR847" s="125"/>
      <c r="DT847" s="75"/>
      <c r="DZ847" s="125"/>
    </row>
    <row r="848" spans="1:156" ht="18.75">
      <c r="A848" s="273"/>
      <c r="B848" s="273"/>
      <c r="C848" s="273"/>
      <c r="D848" s="285"/>
      <c r="E848" s="273"/>
      <c r="F848" s="273"/>
      <c r="G848" s="273"/>
      <c r="H848" s="273"/>
      <c r="I848" s="273"/>
      <c r="J848" s="273"/>
      <c r="K848" s="273"/>
      <c r="L848" s="273"/>
      <c r="M848" s="273"/>
      <c r="N848" s="273"/>
      <c r="O848" s="273"/>
      <c r="P848" s="273"/>
      <c r="Q848" s="273"/>
      <c r="R848" s="286"/>
      <c r="S848" s="273"/>
      <c r="T848" s="285"/>
      <c r="U848" s="273"/>
      <c r="V848" s="273"/>
      <c r="W848" s="273"/>
      <c r="X848" s="273"/>
      <c r="Y848" s="273"/>
      <c r="Z848" s="264"/>
      <c r="AA848" s="273"/>
      <c r="AB848" s="285"/>
      <c r="AC848" s="273"/>
      <c r="AD848" s="273"/>
      <c r="AE848" s="273"/>
      <c r="AF848" s="273"/>
      <c r="AG848" s="273"/>
      <c r="AH848" s="125"/>
      <c r="AI848" s="273"/>
      <c r="AJ848" s="285"/>
      <c r="AK848" s="273"/>
      <c r="AL848" s="273"/>
      <c r="AM848" s="273"/>
      <c r="AN848" s="273"/>
      <c r="AO848" s="273"/>
      <c r="AP848" s="125"/>
      <c r="AQ848" s="273"/>
      <c r="AR848" s="285"/>
      <c r="AS848" s="273"/>
      <c r="AT848" s="273"/>
      <c r="AU848" s="273"/>
      <c r="AV848" s="273"/>
      <c r="AW848" s="273"/>
      <c r="AX848" s="125"/>
      <c r="AY848" s="273"/>
      <c r="AZ848" s="285"/>
      <c r="BA848" s="273"/>
      <c r="BB848" s="273"/>
      <c r="BC848" s="273"/>
      <c r="BD848" s="273"/>
      <c r="BE848" s="273"/>
      <c r="BF848" s="125"/>
      <c r="BG848" s="273"/>
      <c r="BH848" s="285"/>
      <c r="BI848" s="273"/>
      <c r="BJ848" s="273"/>
      <c r="BK848" s="273"/>
      <c r="BL848" s="273"/>
      <c r="BM848" s="273"/>
      <c r="BN848" s="125"/>
      <c r="BO848" s="273"/>
      <c r="BP848" s="285"/>
      <c r="BQ848" s="273"/>
      <c r="BR848" s="273"/>
      <c r="BS848" s="273"/>
      <c r="BT848" s="273"/>
      <c r="BU848" s="273"/>
      <c r="BV848" s="125"/>
      <c r="BW848" s="273"/>
      <c r="BX848" s="285"/>
      <c r="BY848" s="273"/>
      <c r="BZ848" s="273"/>
      <c r="CA848" s="273"/>
      <c r="CB848" s="273"/>
      <c r="CC848" s="273"/>
      <c r="CD848" s="125"/>
      <c r="CE848" s="273"/>
      <c r="CF848" s="285"/>
      <c r="CG848" s="273"/>
      <c r="CH848" s="273"/>
      <c r="CI848" s="273"/>
      <c r="CJ848" s="273"/>
      <c r="CK848" s="273"/>
      <c r="CL848" s="125"/>
      <c r="CM848" s="273"/>
      <c r="CN848" s="285"/>
      <c r="CO848" s="273"/>
      <c r="CP848" s="273"/>
      <c r="CQ848" s="273"/>
      <c r="CR848" s="273"/>
      <c r="CS848" s="273"/>
      <c r="CT848" s="125"/>
      <c r="CU848" s="273"/>
      <c r="CV848" s="285"/>
      <c r="CW848" s="273"/>
      <c r="CX848" s="273"/>
      <c r="CY848" s="273"/>
      <c r="CZ848" s="273"/>
      <c r="DA848" s="273"/>
      <c r="DB848" s="125"/>
      <c r="DC848" s="273"/>
      <c r="DD848" s="285"/>
      <c r="DE848" s="273"/>
      <c r="DF848" s="273"/>
      <c r="DG848" s="273"/>
      <c r="DH848" s="273"/>
      <c r="DI848" s="273"/>
      <c r="DJ848" s="125"/>
      <c r="DK848" s="273"/>
      <c r="DL848" s="285"/>
      <c r="DM848" s="273"/>
      <c r="DN848" s="273"/>
      <c r="DO848" s="273"/>
      <c r="DP848" s="273"/>
      <c r="DQ848" s="273"/>
      <c r="DR848" s="125"/>
      <c r="DS848" s="273"/>
      <c r="DT848" s="285"/>
      <c r="DU848" s="273"/>
      <c r="DV848" s="273"/>
      <c r="DW848" s="273"/>
      <c r="DX848" s="273"/>
      <c r="DY848" s="273"/>
      <c r="DZ848" s="125"/>
      <c r="EA848" s="273"/>
      <c r="EB848" s="273"/>
      <c r="EC848" s="273"/>
      <c r="ED848" s="273"/>
      <c r="EE848" s="273"/>
      <c r="EF848" s="273"/>
      <c r="EG848" s="273"/>
      <c r="EH848" s="273"/>
      <c r="EI848" s="273"/>
      <c r="EJ848" s="273"/>
      <c r="EK848" s="273"/>
      <c r="EL848" s="273"/>
      <c r="EM848" s="273"/>
      <c r="EN848" s="273"/>
      <c r="EO848" s="273"/>
      <c r="EP848" s="273"/>
      <c r="EQ848" s="273"/>
      <c r="ER848" s="273"/>
      <c r="ES848" s="273"/>
      <c r="ET848" s="273"/>
      <c r="EU848" s="273"/>
      <c r="EV848" s="273"/>
      <c r="EW848" s="273"/>
      <c r="EX848" s="273"/>
      <c r="EY848" s="273"/>
      <c r="EZ848" s="273"/>
    </row>
    <row r="849" spans="1:156" ht="18.75">
      <c r="D849" s="75"/>
      <c r="Q849"/>
      <c r="R849" s="30"/>
      <c r="T849" s="75"/>
      <c r="Z849" s="264"/>
      <c r="AB849" s="75"/>
      <c r="AH849" s="125"/>
      <c r="AJ849" s="75"/>
      <c r="AP849" s="125"/>
      <c r="AR849" s="75"/>
      <c r="AX849" s="125"/>
      <c r="AZ849" s="75"/>
      <c r="BF849" s="125"/>
      <c r="BH849" s="75"/>
      <c r="BN849" s="125"/>
      <c r="BP849" s="75"/>
      <c r="BV849" s="125"/>
      <c r="BX849" s="75"/>
      <c r="CD849" s="125"/>
      <c r="CF849" s="75"/>
      <c r="CL849" s="125"/>
      <c r="CN849" s="75"/>
      <c r="CT849" s="125"/>
      <c r="CV849" s="75"/>
      <c r="DB849" s="125"/>
      <c r="DD849" s="75"/>
      <c r="DJ849" s="125"/>
      <c r="DL849" s="75"/>
      <c r="DR849" s="125"/>
      <c r="DT849" s="75"/>
      <c r="DZ849" s="125"/>
    </row>
    <row r="850" spans="1:156" ht="18.75">
      <c r="A850" s="273"/>
      <c r="B850" s="273"/>
      <c r="C850" s="273"/>
      <c r="D850" s="285"/>
      <c r="E850" s="273"/>
      <c r="F850" s="273"/>
      <c r="G850" s="273"/>
      <c r="H850" s="273"/>
      <c r="I850" s="273"/>
      <c r="J850" s="273"/>
      <c r="K850" s="273"/>
      <c r="L850" s="273"/>
      <c r="M850" s="273"/>
      <c r="N850" s="273"/>
      <c r="O850" s="273"/>
      <c r="P850" s="273"/>
      <c r="Q850" s="273"/>
      <c r="R850" s="286"/>
      <c r="S850" s="273"/>
      <c r="T850" s="285"/>
      <c r="U850" s="273"/>
      <c r="V850" s="273"/>
      <c r="W850" s="273"/>
      <c r="X850" s="273"/>
      <c r="Y850" s="273"/>
      <c r="Z850" s="264"/>
      <c r="AA850" s="273"/>
      <c r="AB850" s="285"/>
      <c r="AC850" s="273"/>
      <c r="AD850" s="273"/>
      <c r="AE850" s="273"/>
      <c r="AF850" s="273"/>
      <c r="AG850" s="273"/>
      <c r="AH850" s="125"/>
      <c r="AI850" s="273"/>
      <c r="AJ850" s="285"/>
      <c r="AK850" s="273"/>
      <c r="AL850" s="273"/>
      <c r="AM850" s="273"/>
      <c r="AN850" s="273"/>
      <c r="AO850" s="273"/>
      <c r="AP850" s="125"/>
      <c r="AQ850" s="273"/>
      <c r="AR850" s="285"/>
      <c r="AS850" s="273"/>
      <c r="AT850" s="273"/>
      <c r="AU850" s="273"/>
      <c r="AV850" s="273"/>
      <c r="AW850" s="273"/>
      <c r="AX850" s="125"/>
      <c r="AY850" s="273"/>
      <c r="AZ850" s="285"/>
      <c r="BA850" s="273"/>
      <c r="BB850" s="273"/>
      <c r="BC850" s="273"/>
      <c r="BD850" s="273"/>
      <c r="BE850" s="273"/>
      <c r="BF850" s="125"/>
      <c r="BG850" s="273"/>
      <c r="BH850" s="285"/>
      <c r="BI850" s="273"/>
      <c r="BJ850" s="273"/>
      <c r="BK850" s="273"/>
      <c r="BL850" s="273"/>
      <c r="BM850" s="273"/>
      <c r="BN850" s="125"/>
      <c r="BO850" s="273"/>
      <c r="BP850" s="285"/>
      <c r="BQ850" s="273"/>
      <c r="BR850" s="273"/>
      <c r="BS850" s="273"/>
      <c r="BT850" s="273"/>
      <c r="BU850" s="273"/>
      <c r="BV850" s="125"/>
      <c r="BW850" s="273"/>
      <c r="BX850" s="285"/>
      <c r="BY850" s="273"/>
      <c r="BZ850" s="273"/>
      <c r="CA850" s="273"/>
      <c r="CB850" s="273"/>
      <c r="CC850" s="273"/>
      <c r="CD850" s="125"/>
      <c r="CE850" s="273"/>
      <c r="CF850" s="285"/>
      <c r="CG850" s="273"/>
      <c r="CH850" s="273"/>
      <c r="CI850" s="273"/>
      <c r="CJ850" s="273"/>
      <c r="CK850" s="273"/>
      <c r="CL850" s="125"/>
      <c r="CM850" s="273"/>
      <c r="CN850" s="285"/>
      <c r="CO850" s="273"/>
      <c r="CP850" s="273"/>
      <c r="CQ850" s="273"/>
      <c r="CR850" s="273"/>
      <c r="CS850" s="273"/>
      <c r="CT850" s="125"/>
      <c r="CU850" s="273"/>
      <c r="CV850" s="285"/>
      <c r="CW850" s="273"/>
      <c r="CX850" s="273"/>
      <c r="CY850" s="273"/>
      <c r="CZ850" s="273"/>
      <c r="DA850" s="273"/>
      <c r="DB850" s="125"/>
      <c r="DC850" s="273"/>
      <c r="DD850" s="285"/>
      <c r="DE850" s="273"/>
      <c r="DF850" s="273"/>
      <c r="DG850" s="273"/>
      <c r="DH850" s="273"/>
      <c r="DI850" s="273"/>
      <c r="DJ850" s="125"/>
      <c r="DK850" s="273"/>
      <c r="DL850" s="285"/>
      <c r="DM850" s="273"/>
      <c r="DN850" s="273"/>
      <c r="DO850" s="273"/>
      <c r="DP850" s="273"/>
      <c r="DQ850" s="273"/>
      <c r="DR850" s="125"/>
      <c r="DS850" s="273"/>
      <c r="DT850" s="285"/>
      <c r="DU850" s="273"/>
      <c r="DV850" s="273"/>
      <c r="DW850" s="273"/>
      <c r="DX850" s="273"/>
      <c r="DY850" s="273"/>
      <c r="DZ850" s="125"/>
      <c r="EA850" s="273"/>
      <c r="EB850" s="273"/>
      <c r="EC850" s="273"/>
      <c r="ED850" s="273"/>
      <c r="EE850" s="273"/>
      <c r="EF850" s="273"/>
      <c r="EG850" s="273"/>
      <c r="EH850" s="273"/>
      <c r="EI850" s="273"/>
      <c r="EJ850" s="273"/>
      <c r="EK850" s="273"/>
      <c r="EL850" s="273"/>
      <c r="EM850" s="273"/>
      <c r="EN850" s="273"/>
      <c r="EO850" s="273"/>
      <c r="EP850" s="273"/>
      <c r="EQ850" s="273"/>
      <c r="ER850" s="273"/>
      <c r="ES850" s="273"/>
      <c r="ET850" s="273"/>
      <c r="EU850" s="273"/>
      <c r="EV850" s="273"/>
      <c r="EW850" s="273"/>
      <c r="EX850" s="273"/>
      <c r="EY850" s="273"/>
      <c r="EZ850" s="273"/>
    </row>
    <row r="851" spans="1:156" ht="18.75">
      <c r="D851" s="75"/>
      <c r="Q851"/>
      <c r="R851" s="30"/>
      <c r="T851" s="75"/>
      <c r="Z851" s="264"/>
      <c r="AB851" s="75"/>
      <c r="AH851" s="125"/>
      <c r="AJ851" s="75"/>
      <c r="AP851" s="125"/>
      <c r="AR851" s="75"/>
      <c r="AX851" s="125"/>
      <c r="AZ851" s="75"/>
      <c r="BF851" s="125"/>
      <c r="BH851" s="75"/>
      <c r="BN851" s="125"/>
      <c r="BP851" s="75"/>
      <c r="BV851" s="125"/>
      <c r="BX851" s="75"/>
      <c r="CD851" s="125"/>
      <c r="CF851" s="75"/>
      <c r="CL851" s="125"/>
      <c r="CN851" s="75"/>
      <c r="CT851" s="125"/>
      <c r="CV851" s="75"/>
      <c r="DB851" s="125"/>
      <c r="DD851" s="75"/>
      <c r="DJ851" s="125"/>
      <c r="DL851" s="75"/>
      <c r="DR851" s="125"/>
      <c r="DT851" s="75"/>
      <c r="DZ851" s="125"/>
    </row>
    <row r="852" spans="1:156" ht="18.75">
      <c r="A852" s="273"/>
      <c r="B852" s="273"/>
      <c r="C852" s="273"/>
      <c r="D852" s="285"/>
      <c r="E852" s="273"/>
      <c r="F852" s="273"/>
      <c r="G852" s="273"/>
      <c r="H852" s="273"/>
      <c r="I852" s="273"/>
      <c r="J852" s="273"/>
      <c r="K852" s="273"/>
      <c r="L852" s="273"/>
      <c r="M852" s="273"/>
      <c r="N852" s="273"/>
      <c r="O852" s="273"/>
      <c r="P852" s="273"/>
      <c r="Q852" s="273"/>
      <c r="R852" s="286"/>
      <c r="S852" s="273"/>
      <c r="T852" s="285"/>
      <c r="U852" s="273"/>
      <c r="V852" s="273"/>
      <c r="W852" s="273"/>
      <c r="X852" s="273"/>
      <c r="Y852" s="273"/>
      <c r="Z852" s="264"/>
      <c r="AA852" s="273"/>
      <c r="AB852" s="285"/>
      <c r="AC852" s="273"/>
      <c r="AD852" s="273"/>
      <c r="AE852" s="273"/>
      <c r="AF852" s="273"/>
      <c r="AG852" s="273"/>
      <c r="AH852" s="125"/>
      <c r="AI852" s="273"/>
      <c r="AJ852" s="285"/>
      <c r="AK852" s="273"/>
      <c r="AL852" s="273"/>
      <c r="AM852" s="273"/>
      <c r="AN852" s="273"/>
      <c r="AO852" s="273"/>
      <c r="AP852" s="125"/>
      <c r="AQ852" s="273"/>
      <c r="AR852" s="285"/>
      <c r="AS852" s="273"/>
      <c r="AT852" s="273"/>
      <c r="AU852" s="273"/>
      <c r="AV852" s="273"/>
      <c r="AW852" s="273"/>
      <c r="AX852" s="125"/>
      <c r="AY852" s="273"/>
      <c r="AZ852" s="285"/>
      <c r="BA852" s="273"/>
      <c r="BB852" s="273"/>
      <c r="BC852" s="273"/>
      <c r="BD852" s="273"/>
      <c r="BE852" s="273"/>
      <c r="BF852" s="125"/>
      <c r="BG852" s="273"/>
      <c r="BH852" s="285"/>
      <c r="BI852" s="273"/>
      <c r="BJ852" s="273"/>
      <c r="BK852" s="273"/>
      <c r="BL852" s="273"/>
      <c r="BM852" s="273"/>
      <c r="BN852" s="125"/>
      <c r="BO852" s="273"/>
      <c r="BP852" s="285"/>
      <c r="BQ852" s="273"/>
      <c r="BR852" s="273"/>
      <c r="BS852" s="273"/>
      <c r="BT852" s="273"/>
      <c r="BU852" s="273"/>
      <c r="BV852" s="125"/>
      <c r="BW852" s="273"/>
      <c r="BX852" s="285"/>
      <c r="BY852" s="273"/>
      <c r="BZ852" s="273"/>
      <c r="CA852" s="273"/>
      <c r="CB852" s="273"/>
      <c r="CC852" s="273"/>
      <c r="CD852" s="125"/>
      <c r="CE852" s="273"/>
      <c r="CF852" s="285"/>
      <c r="CG852" s="273"/>
      <c r="CH852" s="273"/>
      <c r="CI852" s="273"/>
      <c r="CJ852" s="273"/>
      <c r="CK852" s="273"/>
      <c r="CL852" s="125"/>
      <c r="CM852" s="273"/>
      <c r="CN852" s="285"/>
      <c r="CO852" s="273"/>
      <c r="CP852" s="273"/>
      <c r="CQ852" s="273"/>
      <c r="CR852" s="273"/>
      <c r="CS852" s="273"/>
      <c r="CT852" s="125"/>
      <c r="CU852" s="273"/>
      <c r="CV852" s="285"/>
      <c r="CW852" s="273"/>
      <c r="CX852" s="273"/>
      <c r="CY852" s="273"/>
      <c r="CZ852" s="273"/>
      <c r="DA852" s="273"/>
      <c r="DB852" s="125"/>
      <c r="DC852" s="273"/>
      <c r="DD852" s="285"/>
      <c r="DE852" s="273"/>
      <c r="DF852" s="273"/>
      <c r="DG852" s="273"/>
      <c r="DH852" s="273"/>
      <c r="DI852" s="273"/>
      <c r="DJ852" s="125"/>
      <c r="DK852" s="273"/>
      <c r="DL852" s="285"/>
      <c r="DM852" s="273"/>
      <c r="DN852" s="273"/>
      <c r="DO852" s="273"/>
      <c r="DP852" s="273"/>
      <c r="DQ852" s="273"/>
      <c r="DR852" s="125"/>
      <c r="DS852" s="273"/>
      <c r="DT852" s="285"/>
      <c r="DU852" s="273"/>
      <c r="DV852" s="273"/>
      <c r="DW852" s="273"/>
      <c r="DX852" s="273"/>
      <c r="DY852" s="273"/>
      <c r="DZ852" s="125"/>
      <c r="EA852" s="273"/>
      <c r="EB852" s="273"/>
      <c r="EC852" s="273"/>
      <c r="ED852" s="273"/>
      <c r="EE852" s="273"/>
      <c r="EF852" s="273"/>
      <c r="EG852" s="273"/>
      <c r="EH852" s="273"/>
      <c r="EI852" s="273"/>
      <c r="EJ852" s="273"/>
      <c r="EK852" s="273"/>
      <c r="EL852" s="273"/>
      <c r="EM852" s="273"/>
      <c r="EN852" s="273"/>
      <c r="EO852" s="273"/>
      <c r="EP852" s="273"/>
      <c r="EQ852" s="273"/>
      <c r="ER852" s="273"/>
      <c r="ES852" s="273"/>
      <c r="ET852" s="273"/>
      <c r="EU852" s="273"/>
      <c r="EV852" s="273"/>
      <c r="EW852" s="273"/>
      <c r="EX852" s="273"/>
      <c r="EY852" s="273"/>
      <c r="EZ852" s="273"/>
    </row>
    <row r="853" spans="1:156" ht="18.75">
      <c r="D853" s="75"/>
      <c r="Q853"/>
      <c r="R853" s="30"/>
      <c r="T853" s="75"/>
      <c r="Z853" s="264"/>
      <c r="AB853" s="75"/>
      <c r="AH853" s="125"/>
      <c r="AJ853" s="75"/>
      <c r="AP853" s="125"/>
      <c r="AR853" s="75"/>
      <c r="AX853" s="125"/>
      <c r="AZ853" s="75"/>
      <c r="BF853" s="125"/>
      <c r="BH853" s="75"/>
      <c r="BN853" s="125"/>
      <c r="BP853" s="75"/>
      <c r="BV853" s="125"/>
      <c r="BX853" s="75"/>
      <c r="CD853" s="125"/>
      <c r="CF853" s="75"/>
      <c r="CL853" s="125"/>
      <c r="CN853" s="75"/>
      <c r="CT853" s="125"/>
      <c r="CV853" s="75"/>
      <c r="DB853" s="125"/>
      <c r="DD853" s="75"/>
      <c r="DJ853" s="125"/>
      <c r="DL853" s="75"/>
      <c r="DR853" s="125"/>
      <c r="DT853" s="75"/>
      <c r="DZ853" s="125"/>
    </row>
    <row r="854" spans="1:156" ht="18.75">
      <c r="A854" s="273"/>
      <c r="B854" s="273"/>
      <c r="C854" s="273"/>
      <c r="D854" s="285"/>
      <c r="E854" s="273"/>
      <c r="F854" s="273"/>
      <c r="G854" s="273"/>
      <c r="H854" s="273"/>
      <c r="I854" s="273"/>
      <c r="J854" s="273"/>
      <c r="K854" s="273"/>
      <c r="L854" s="273"/>
      <c r="M854" s="273"/>
      <c r="N854" s="273"/>
      <c r="O854" s="273"/>
      <c r="P854" s="273"/>
      <c r="Q854" s="273"/>
      <c r="R854" s="286"/>
      <c r="S854" s="273"/>
      <c r="T854" s="285"/>
      <c r="U854" s="273"/>
      <c r="V854" s="273"/>
      <c r="W854" s="273"/>
      <c r="X854" s="273"/>
      <c r="Y854" s="273"/>
      <c r="Z854" s="264"/>
      <c r="AA854" s="273"/>
      <c r="AB854" s="285"/>
      <c r="AC854" s="273"/>
      <c r="AD854" s="273"/>
      <c r="AE854" s="273"/>
      <c r="AF854" s="273"/>
      <c r="AG854" s="273"/>
      <c r="AH854" s="125"/>
      <c r="AI854" s="273"/>
      <c r="AJ854" s="285"/>
      <c r="AK854" s="273"/>
      <c r="AL854" s="273"/>
      <c r="AM854" s="273"/>
      <c r="AN854" s="273"/>
      <c r="AO854" s="273"/>
      <c r="AP854" s="125"/>
      <c r="AQ854" s="273"/>
      <c r="AR854" s="285"/>
      <c r="AS854" s="273"/>
      <c r="AT854" s="273"/>
      <c r="AU854" s="273"/>
      <c r="AV854" s="273"/>
      <c r="AW854" s="273"/>
      <c r="AX854" s="125"/>
      <c r="AY854" s="273"/>
      <c r="AZ854" s="285"/>
      <c r="BA854" s="273"/>
      <c r="BB854" s="273"/>
      <c r="BC854" s="273"/>
      <c r="BD854" s="273"/>
      <c r="BE854" s="273"/>
      <c r="BF854" s="125"/>
      <c r="BG854" s="273"/>
      <c r="BH854" s="285"/>
      <c r="BI854" s="273"/>
      <c r="BJ854" s="273"/>
      <c r="BK854" s="273"/>
      <c r="BL854" s="273"/>
      <c r="BM854" s="273"/>
      <c r="BN854" s="125"/>
      <c r="BO854" s="273"/>
      <c r="BP854" s="285"/>
      <c r="BQ854" s="273"/>
      <c r="BR854" s="273"/>
      <c r="BS854" s="273"/>
      <c r="BT854" s="273"/>
      <c r="BU854" s="273"/>
      <c r="BV854" s="125"/>
      <c r="BW854" s="273"/>
      <c r="BX854" s="285"/>
      <c r="BY854" s="273"/>
      <c r="BZ854" s="273"/>
      <c r="CA854" s="273"/>
      <c r="CB854" s="273"/>
      <c r="CC854" s="273"/>
      <c r="CD854" s="125"/>
      <c r="CE854" s="273"/>
      <c r="CF854" s="285"/>
      <c r="CG854" s="273"/>
      <c r="CH854" s="273"/>
      <c r="CI854" s="273"/>
      <c r="CJ854" s="273"/>
      <c r="CK854" s="273"/>
      <c r="CL854" s="125"/>
      <c r="CM854" s="273"/>
      <c r="CN854" s="285"/>
      <c r="CO854" s="273"/>
      <c r="CP854" s="273"/>
      <c r="CQ854" s="273"/>
      <c r="CR854" s="273"/>
      <c r="CS854" s="273"/>
      <c r="CT854" s="125"/>
      <c r="CU854" s="273"/>
      <c r="CV854" s="285"/>
      <c r="CW854" s="273"/>
      <c r="CX854" s="273"/>
      <c r="CY854" s="273"/>
      <c r="CZ854" s="273"/>
      <c r="DA854" s="273"/>
      <c r="DB854" s="125"/>
      <c r="DC854" s="273"/>
      <c r="DD854" s="285"/>
      <c r="DE854" s="273"/>
      <c r="DF854" s="273"/>
      <c r="DG854" s="273"/>
      <c r="DH854" s="273"/>
      <c r="DI854" s="273"/>
      <c r="DJ854" s="125"/>
      <c r="DK854" s="273"/>
      <c r="DL854" s="285"/>
      <c r="DM854" s="273"/>
      <c r="DN854" s="273"/>
      <c r="DO854" s="273"/>
      <c r="DP854" s="273"/>
      <c r="DQ854" s="273"/>
      <c r="DR854" s="125"/>
      <c r="DS854" s="273"/>
      <c r="DT854" s="285"/>
      <c r="DU854" s="273"/>
      <c r="DV854" s="273"/>
      <c r="DW854" s="273"/>
      <c r="DX854" s="273"/>
      <c r="DY854" s="273"/>
      <c r="DZ854" s="125"/>
      <c r="EA854" s="273"/>
      <c r="EB854" s="273"/>
      <c r="EC854" s="273"/>
      <c r="ED854" s="273"/>
      <c r="EE854" s="273"/>
      <c r="EF854" s="273"/>
      <c r="EG854" s="273"/>
      <c r="EH854" s="273"/>
      <c r="EI854" s="273"/>
      <c r="EJ854" s="273"/>
      <c r="EK854" s="273"/>
      <c r="EL854" s="273"/>
      <c r="EM854" s="273"/>
      <c r="EN854" s="273"/>
      <c r="EO854" s="273"/>
      <c r="EP854" s="273"/>
      <c r="EQ854" s="273"/>
      <c r="ER854" s="273"/>
      <c r="ES854" s="273"/>
      <c r="ET854" s="273"/>
      <c r="EU854" s="273"/>
      <c r="EV854" s="273"/>
      <c r="EW854" s="273"/>
      <c r="EX854" s="273"/>
      <c r="EY854" s="273"/>
      <c r="EZ854" s="273"/>
    </row>
    <row r="855" spans="1:156" ht="18.75">
      <c r="D855" s="75"/>
      <c r="Q855"/>
      <c r="R855" s="30"/>
      <c r="T855" s="75"/>
      <c r="Z855" s="264"/>
      <c r="AB855" s="75"/>
      <c r="AH855" s="125"/>
      <c r="AJ855" s="75"/>
      <c r="AP855" s="125"/>
      <c r="AR855" s="75"/>
      <c r="AX855" s="125"/>
      <c r="AZ855" s="75"/>
      <c r="BF855" s="125"/>
      <c r="BH855" s="75"/>
      <c r="BN855" s="125"/>
      <c r="BP855" s="75"/>
      <c r="BV855" s="125"/>
      <c r="BX855" s="75"/>
      <c r="CD855" s="125"/>
      <c r="CF855" s="75"/>
      <c r="CL855" s="125"/>
      <c r="CN855" s="75"/>
      <c r="CT855" s="125"/>
      <c r="CV855" s="75"/>
      <c r="DB855" s="125"/>
      <c r="DD855" s="75"/>
      <c r="DJ855" s="125"/>
      <c r="DL855" s="75"/>
      <c r="DR855" s="125"/>
      <c r="DT855" s="75"/>
      <c r="DZ855" s="125"/>
    </row>
    <row r="856" spans="1:156" ht="18.75">
      <c r="A856" s="273"/>
      <c r="B856" s="273"/>
      <c r="C856" s="273"/>
      <c r="D856" s="285"/>
      <c r="E856" s="273"/>
      <c r="F856" s="273"/>
      <c r="G856" s="273"/>
      <c r="H856" s="273"/>
      <c r="I856" s="273"/>
      <c r="J856" s="273"/>
      <c r="K856" s="273"/>
      <c r="L856" s="273"/>
      <c r="M856" s="273"/>
      <c r="N856" s="273"/>
      <c r="O856" s="273"/>
      <c r="P856" s="273"/>
      <c r="Q856" s="273"/>
      <c r="R856" s="286"/>
      <c r="S856" s="273"/>
      <c r="T856" s="285"/>
      <c r="U856" s="273"/>
      <c r="V856" s="273"/>
      <c r="W856" s="273"/>
      <c r="X856" s="273"/>
      <c r="Y856" s="273"/>
      <c r="Z856" s="264"/>
      <c r="AA856" s="273"/>
      <c r="AB856" s="285"/>
      <c r="AC856" s="273"/>
      <c r="AD856" s="273"/>
      <c r="AE856" s="273"/>
      <c r="AF856" s="273"/>
      <c r="AG856" s="273"/>
      <c r="AH856" s="125"/>
      <c r="AI856" s="273"/>
      <c r="AJ856" s="285"/>
      <c r="AK856" s="273"/>
      <c r="AL856" s="273"/>
      <c r="AM856" s="273"/>
      <c r="AN856" s="273"/>
      <c r="AO856" s="273"/>
      <c r="AP856" s="125"/>
      <c r="AQ856" s="273"/>
      <c r="AR856" s="285"/>
      <c r="AS856" s="273"/>
      <c r="AT856" s="273"/>
      <c r="AU856" s="273"/>
      <c r="AV856" s="273"/>
      <c r="AW856" s="273"/>
      <c r="AX856" s="125"/>
      <c r="AY856" s="273"/>
      <c r="AZ856" s="285"/>
      <c r="BA856" s="273"/>
      <c r="BB856" s="273"/>
      <c r="BC856" s="273"/>
      <c r="BD856" s="273"/>
      <c r="BE856" s="273"/>
      <c r="BF856" s="125"/>
      <c r="BG856" s="273"/>
      <c r="BH856" s="285"/>
      <c r="BI856" s="273"/>
      <c r="BJ856" s="273"/>
      <c r="BK856" s="273"/>
      <c r="BL856" s="273"/>
      <c r="BM856" s="273"/>
      <c r="BN856" s="125"/>
      <c r="BO856" s="273"/>
      <c r="BP856" s="285"/>
      <c r="BQ856" s="273"/>
      <c r="BR856" s="273"/>
      <c r="BS856" s="273"/>
      <c r="BT856" s="273"/>
      <c r="BU856" s="273"/>
      <c r="BV856" s="125"/>
      <c r="BW856" s="273"/>
      <c r="BX856" s="285"/>
      <c r="BY856" s="273"/>
      <c r="BZ856" s="273"/>
      <c r="CA856" s="273"/>
      <c r="CB856" s="273"/>
      <c r="CC856" s="273"/>
      <c r="CD856" s="125"/>
      <c r="CE856" s="273"/>
      <c r="CF856" s="285"/>
      <c r="CG856" s="273"/>
      <c r="CH856" s="273"/>
      <c r="CI856" s="273"/>
      <c r="CJ856" s="273"/>
      <c r="CK856" s="273"/>
      <c r="CL856" s="125"/>
      <c r="CM856" s="273"/>
      <c r="CN856" s="285"/>
      <c r="CO856" s="273"/>
      <c r="CP856" s="273"/>
      <c r="CQ856" s="273"/>
      <c r="CR856" s="273"/>
      <c r="CS856" s="273"/>
      <c r="CT856" s="125"/>
      <c r="CU856" s="273"/>
      <c r="CV856" s="285"/>
      <c r="CW856" s="273"/>
      <c r="CX856" s="273"/>
      <c r="CY856" s="273"/>
      <c r="CZ856" s="273"/>
      <c r="DA856" s="273"/>
      <c r="DB856" s="125"/>
      <c r="DC856" s="273"/>
      <c r="DD856" s="285"/>
      <c r="DE856" s="273"/>
      <c r="DF856" s="273"/>
      <c r="DG856" s="273"/>
      <c r="DH856" s="273"/>
      <c r="DI856" s="273"/>
      <c r="DJ856" s="125"/>
      <c r="DK856" s="273"/>
      <c r="DL856" s="285"/>
      <c r="DM856" s="273"/>
      <c r="DN856" s="273"/>
      <c r="DO856" s="273"/>
      <c r="DP856" s="273"/>
      <c r="DQ856" s="273"/>
      <c r="DR856" s="125"/>
      <c r="DS856" s="273"/>
      <c r="DT856" s="285"/>
      <c r="DU856" s="273"/>
      <c r="DV856" s="273"/>
      <c r="DW856" s="273"/>
      <c r="DX856" s="273"/>
      <c r="DY856" s="273"/>
      <c r="DZ856" s="125"/>
      <c r="EA856" s="273"/>
      <c r="EB856" s="273"/>
      <c r="EC856" s="273"/>
      <c r="ED856" s="273"/>
      <c r="EE856" s="273"/>
      <c r="EF856" s="273"/>
      <c r="EG856" s="273"/>
      <c r="EH856" s="273"/>
      <c r="EI856" s="273"/>
      <c r="EJ856" s="273"/>
      <c r="EK856" s="273"/>
      <c r="EL856" s="273"/>
      <c r="EM856" s="273"/>
      <c r="EN856" s="273"/>
      <c r="EO856" s="273"/>
      <c r="EP856" s="273"/>
      <c r="EQ856" s="273"/>
      <c r="ER856" s="273"/>
      <c r="ES856" s="273"/>
      <c r="ET856" s="273"/>
      <c r="EU856" s="273"/>
      <c r="EV856" s="273"/>
      <c r="EW856" s="273"/>
      <c r="EX856" s="273"/>
      <c r="EY856" s="273"/>
      <c r="EZ856" s="273"/>
    </row>
    <row r="857" spans="1:156" ht="18.75">
      <c r="D857" s="75"/>
      <c r="Q857"/>
      <c r="R857" s="30"/>
      <c r="T857" s="75"/>
      <c r="Z857" s="264"/>
      <c r="AB857" s="75"/>
      <c r="AH857" s="125"/>
      <c r="AJ857" s="75"/>
      <c r="AP857" s="125"/>
      <c r="AR857" s="75"/>
      <c r="AX857" s="125"/>
      <c r="AZ857" s="75"/>
      <c r="BF857" s="125"/>
      <c r="BH857" s="75"/>
      <c r="BN857" s="125"/>
      <c r="BP857" s="75"/>
      <c r="BV857" s="125"/>
      <c r="BX857" s="75"/>
      <c r="CD857" s="125"/>
      <c r="CF857" s="75"/>
      <c r="CL857" s="125"/>
      <c r="CN857" s="75"/>
      <c r="CT857" s="125"/>
      <c r="CV857" s="75"/>
      <c r="DB857" s="125"/>
      <c r="DD857" s="75"/>
      <c r="DJ857" s="125"/>
      <c r="DL857" s="75"/>
      <c r="DR857" s="125"/>
      <c r="DT857" s="75"/>
      <c r="DZ857" s="125"/>
    </row>
    <row r="858" spans="1:156" ht="18.75">
      <c r="A858" s="273"/>
      <c r="B858" s="273"/>
      <c r="C858" s="273"/>
      <c r="D858" s="285"/>
      <c r="E858" s="273"/>
      <c r="F858" s="273"/>
      <c r="G858" s="273"/>
      <c r="H858" s="273"/>
      <c r="I858" s="273"/>
      <c r="J858" s="273"/>
      <c r="K858" s="273"/>
      <c r="L858" s="273"/>
      <c r="M858" s="273"/>
      <c r="N858" s="273"/>
      <c r="O858" s="273"/>
      <c r="P858" s="273"/>
      <c r="Q858" s="273"/>
      <c r="R858" s="286"/>
      <c r="S858" s="273"/>
      <c r="T858" s="285"/>
      <c r="U858" s="273"/>
      <c r="V858" s="273"/>
      <c r="W858" s="273"/>
      <c r="X858" s="273"/>
      <c r="Y858" s="273"/>
      <c r="Z858" s="264"/>
      <c r="AA858" s="273"/>
      <c r="AB858" s="285"/>
      <c r="AC858" s="273"/>
      <c r="AD858" s="273"/>
      <c r="AE858" s="273"/>
      <c r="AF858" s="273"/>
      <c r="AG858" s="273"/>
      <c r="AH858" s="125"/>
      <c r="AI858" s="273"/>
      <c r="AJ858" s="285"/>
      <c r="AK858" s="273"/>
      <c r="AL858" s="273"/>
      <c r="AM858" s="273"/>
      <c r="AN858" s="273"/>
      <c r="AO858" s="273"/>
      <c r="AP858" s="125"/>
      <c r="AQ858" s="273"/>
      <c r="AR858" s="285"/>
      <c r="AS858" s="273"/>
      <c r="AT858" s="273"/>
      <c r="AU858" s="273"/>
      <c r="AV858" s="273"/>
      <c r="AW858" s="273"/>
      <c r="AX858" s="125"/>
      <c r="AY858" s="273"/>
      <c r="AZ858" s="285"/>
      <c r="BA858" s="273"/>
      <c r="BB858" s="273"/>
      <c r="BC858" s="273"/>
      <c r="BD858" s="273"/>
      <c r="BE858" s="273"/>
      <c r="BF858" s="125"/>
      <c r="BG858" s="273"/>
      <c r="BH858" s="285"/>
      <c r="BI858" s="273"/>
      <c r="BJ858" s="273"/>
      <c r="BK858" s="273"/>
      <c r="BL858" s="273"/>
      <c r="BM858" s="273"/>
      <c r="BN858" s="125"/>
      <c r="BO858" s="273"/>
      <c r="BP858" s="285"/>
      <c r="BQ858" s="273"/>
      <c r="BR858" s="273"/>
      <c r="BS858" s="273"/>
      <c r="BT858" s="273"/>
      <c r="BU858" s="273"/>
      <c r="BV858" s="125"/>
      <c r="BW858" s="273"/>
      <c r="BX858" s="285"/>
      <c r="BY858" s="273"/>
      <c r="BZ858" s="273"/>
      <c r="CA858" s="273"/>
      <c r="CB858" s="273"/>
      <c r="CC858" s="273"/>
      <c r="CD858" s="125"/>
      <c r="CE858" s="273"/>
      <c r="CF858" s="285"/>
      <c r="CG858" s="273"/>
      <c r="CH858" s="273"/>
      <c r="CI858" s="273"/>
      <c r="CJ858" s="273"/>
      <c r="CK858" s="273"/>
      <c r="CL858" s="125"/>
      <c r="CM858" s="273"/>
      <c r="CN858" s="285"/>
      <c r="CO858" s="273"/>
      <c r="CP858" s="273"/>
      <c r="CQ858" s="273"/>
      <c r="CR858" s="273"/>
      <c r="CS858" s="273"/>
      <c r="CT858" s="125"/>
      <c r="CU858" s="273"/>
      <c r="CV858" s="285"/>
      <c r="CW858" s="273"/>
      <c r="CX858" s="273"/>
      <c r="CY858" s="273"/>
      <c r="CZ858" s="273"/>
      <c r="DA858" s="273"/>
      <c r="DB858" s="125"/>
      <c r="DC858" s="273"/>
      <c r="DD858" s="285"/>
      <c r="DE858" s="273"/>
      <c r="DF858" s="273"/>
      <c r="DG858" s="273"/>
      <c r="DH858" s="273"/>
      <c r="DI858" s="273"/>
      <c r="DJ858" s="125"/>
      <c r="DK858" s="273"/>
      <c r="DL858" s="285"/>
      <c r="DM858" s="273"/>
      <c r="DN858" s="273"/>
      <c r="DO858" s="273"/>
      <c r="DP858" s="273"/>
      <c r="DQ858" s="273"/>
      <c r="DR858" s="125"/>
      <c r="DS858" s="273"/>
      <c r="DT858" s="285"/>
      <c r="DU858" s="273"/>
      <c r="DV858" s="273"/>
      <c r="DW858" s="273"/>
      <c r="DX858" s="273"/>
      <c r="DY858" s="273"/>
      <c r="DZ858" s="125"/>
      <c r="EA858" s="273"/>
      <c r="EB858" s="273"/>
      <c r="EC858" s="273"/>
      <c r="ED858" s="273"/>
      <c r="EE858" s="273"/>
      <c r="EF858" s="273"/>
      <c r="EG858" s="273"/>
      <c r="EH858" s="273"/>
      <c r="EI858" s="273"/>
      <c r="EJ858" s="273"/>
      <c r="EK858" s="273"/>
      <c r="EL858" s="273"/>
      <c r="EM858" s="273"/>
      <c r="EN858" s="273"/>
      <c r="EO858" s="273"/>
      <c r="EP858" s="273"/>
      <c r="EQ858" s="273"/>
      <c r="ER858" s="273"/>
      <c r="ES858" s="273"/>
      <c r="ET858" s="273"/>
      <c r="EU858" s="273"/>
      <c r="EV858" s="273"/>
      <c r="EW858" s="273"/>
      <c r="EX858" s="273"/>
      <c r="EY858" s="273"/>
      <c r="EZ858" s="273"/>
    </row>
    <row r="859" spans="1:156" ht="18.75">
      <c r="D859" s="75"/>
      <c r="Q859"/>
      <c r="R859" s="30"/>
      <c r="T859" s="75"/>
      <c r="Z859" s="264"/>
      <c r="AB859" s="75"/>
      <c r="AH859" s="125"/>
      <c r="AJ859" s="75"/>
      <c r="AP859" s="125"/>
      <c r="AR859" s="75"/>
      <c r="AX859" s="125"/>
      <c r="AZ859" s="75"/>
      <c r="BF859" s="125"/>
      <c r="BH859" s="75"/>
      <c r="BN859" s="125"/>
      <c r="BP859" s="75"/>
      <c r="BV859" s="125"/>
      <c r="BX859" s="75"/>
      <c r="CD859" s="125"/>
      <c r="CF859" s="75"/>
      <c r="CL859" s="125"/>
      <c r="CN859" s="75"/>
      <c r="CT859" s="125"/>
      <c r="CV859" s="75"/>
      <c r="DB859" s="125"/>
      <c r="DD859" s="75"/>
      <c r="DJ859" s="125"/>
      <c r="DL859" s="75"/>
      <c r="DR859" s="125"/>
      <c r="DT859" s="75"/>
      <c r="DZ859" s="125"/>
    </row>
    <row r="860" spans="1:156" ht="18.75">
      <c r="A860" s="273"/>
      <c r="B860" s="273"/>
      <c r="C860" s="273"/>
      <c r="D860" s="285"/>
      <c r="E860" s="273"/>
      <c r="F860" s="273"/>
      <c r="G860" s="273"/>
      <c r="H860" s="273"/>
      <c r="I860" s="273"/>
      <c r="J860" s="273"/>
      <c r="K860" s="273"/>
      <c r="L860" s="273"/>
      <c r="M860" s="273"/>
      <c r="N860" s="273"/>
      <c r="O860" s="273"/>
      <c r="P860" s="273"/>
      <c r="Q860" s="273"/>
      <c r="R860" s="286"/>
      <c r="S860" s="273"/>
      <c r="T860" s="285"/>
      <c r="U860" s="273"/>
      <c r="V860" s="273"/>
      <c r="W860" s="273"/>
      <c r="X860" s="273"/>
      <c r="Y860" s="273"/>
      <c r="Z860" s="264"/>
      <c r="AA860" s="273"/>
      <c r="AB860" s="285"/>
      <c r="AC860" s="273"/>
      <c r="AD860" s="273"/>
      <c r="AE860" s="273"/>
      <c r="AF860" s="273"/>
      <c r="AG860" s="273"/>
      <c r="AH860" s="125"/>
      <c r="AI860" s="273"/>
      <c r="AJ860" s="285"/>
      <c r="AK860" s="273"/>
      <c r="AL860" s="273"/>
      <c r="AM860" s="273"/>
      <c r="AN860" s="273"/>
      <c r="AO860" s="273"/>
      <c r="AP860" s="125"/>
      <c r="AQ860" s="273"/>
      <c r="AR860" s="285"/>
      <c r="AS860" s="273"/>
      <c r="AT860" s="273"/>
      <c r="AU860" s="273"/>
      <c r="AV860" s="273"/>
      <c r="AW860" s="273"/>
      <c r="AX860" s="125"/>
      <c r="AY860" s="273"/>
      <c r="AZ860" s="285"/>
      <c r="BA860" s="273"/>
      <c r="BB860" s="273"/>
      <c r="BC860" s="273"/>
      <c r="BD860" s="273"/>
      <c r="BE860" s="273"/>
      <c r="BF860" s="125"/>
      <c r="BG860" s="273"/>
      <c r="BH860" s="285"/>
      <c r="BI860" s="273"/>
      <c r="BJ860" s="273"/>
      <c r="BK860" s="273"/>
      <c r="BL860" s="273"/>
      <c r="BM860" s="273"/>
      <c r="BN860" s="125"/>
      <c r="BO860" s="273"/>
      <c r="BP860" s="285"/>
      <c r="BQ860" s="273"/>
      <c r="BR860" s="273"/>
      <c r="BS860" s="273"/>
      <c r="BT860" s="273"/>
      <c r="BU860" s="273"/>
      <c r="BV860" s="125"/>
      <c r="BW860" s="273"/>
      <c r="BX860" s="285"/>
      <c r="BY860" s="273"/>
      <c r="BZ860" s="273"/>
      <c r="CA860" s="273"/>
      <c r="CB860" s="273"/>
      <c r="CC860" s="273"/>
      <c r="CD860" s="125"/>
      <c r="CE860" s="273"/>
      <c r="CF860" s="285"/>
      <c r="CG860" s="273"/>
      <c r="CH860" s="273"/>
      <c r="CI860" s="273"/>
      <c r="CJ860" s="273"/>
      <c r="CK860" s="273"/>
      <c r="CL860" s="125"/>
      <c r="CM860" s="273"/>
      <c r="CN860" s="285"/>
      <c r="CO860" s="273"/>
      <c r="CP860" s="273"/>
      <c r="CQ860" s="273"/>
      <c r="CR860" s="273"/>
      <c r="CS860" s="273"/>
      <c r="CT860" s="125"/>
      <c r="CU860" s="273"/>
      <c r="CV860" s="285"/>
      <c r="CW860" s="273"/>
      <c r="CX860" s="273"/>
      <c r="CY860" s="273"/>
      <c r="CZ860" s="273"/>
      <c r="DA860" s="273"/>
      <c r="DB860" s="125"/>
      <c r="DC860" s="273"/>
      <c r="DD860" s="285"/>
      <c r="DE860" s="273"/>
      <c r="DF860" s="273"/>
      <c r="DG860" s="273"/>
      <c r="DH860" s="273"/>
      <c r="DI860" s="273"/>
      <c r="DJ860" s="125"/>
      <c r="DK860" s="273"/>
      <c r="DL860" s="285"/>
      <c r="DM860" s="273"/>
      <c r="DN860" s="273"/>
      <c r="DO860" s="273"/>
      <c r="DP860" s="273"/>
      <c r="DQ860" s="273"/>
      <c r="DR860" s="125"/>
      <c r="DS860" s="273"/>
      <c r="DT860" s="285"/>
      <c r="DU860" s="273"/>
      <c r="DV860" s="273"/>
      <c r="DW860" s="273"/>
      <c r="DX860" s="273"/>
      <c r="DY860" s="273"/>
      <c r="DZ860" s="125"/>
      <c r="EA860" s="273"/>
      <c r="EB860" s="273"/>
      <c r="EC860" s="273"/>
      <c r="ED860" s="273"/>
      <c r="EE860" s="273"/>
      <c r="EF860" s="273"/>
      <c r="EG860" s="273"/>
      <c r="EH860" s="273"/>
      <c r="EI860" s="273"/>
      <c r="EJ860" s="273"/>
      <c r="EK860" s="273"/>
      <c r="EL860" s="273"/>
      <c r="EM860" s="273"/>
      <c r="EN860" s="273"/>
      <c r="EO860" s="273"/>
      <c r="EP860" s="273"/>
      <c r="EQ860" s="273"/>
      <c r="ER860" s="273"/>
      <c r="ES860" s="273"/>
      <c r="ET860" s="273"/>
      <c r="EU860" s="273"/>
      <c r="EV860" s="273"/>
      <c r="EW860" s="273"/>
      <c r="EX860" s="273"/>
      <c r="EY860" s="273"/>
      <c r="EZ860" s="273"/>
    </row>
    <row r="861" spans="1:156" ht="18.75">
      <c r="D861" s="75"/>
      <c r="Q861"/>
      <c r="R861" s="30"/>
      <c r="T861" s="75"/>
      <c r="Z861" s="264"/>
      <c r="AB861" s="75"/>
      <c r="AH861" s="125"/>
      <c r="AJ861" s="75"/>
      <c r="AP861" s="125"/>
      <c r="AR861" s="75"/>
      <c r="AX861" s="125"/>
      <c r="AZ861" s="75"/>
      <c r="BF861" s="125"/>
      <c r="BH861" s="75"/>
      <c r="BN861" s="125"/>
      <c r="BP861" s="75"/>
      <c r="BV861" s="125"/>
      <c r="BX861" s="75"/>
      <c r="CD861" s="125"/>
      <c r="CF861" s="75"/>
      <c r="CL861" s="125"/>
      <c r="CN861" s="75"/>
      <c r="CT861" s="125"/>
      <c r="CV861" s="75"/>
      <c r="DB861" s="125"/>
      <c r="DD861" s="75"/>
      <c r="DJ861" s="125"/>
      <c r="DL861" s="75"/>
      <c r="DR861" s="125"/>
      <c r="DT861" s="75"/>
      <c r="DZ861" s="125"/>
    </row>
    <row r="862" spans="1:156" ht="18.75">
      <c r="A862" s="273"/>
      <c r="B862" s="273"/>
      <c r="C862" s="273"/>
      <c r="D862" s="285"/>
      <c r="E862" s="273"/>
      <c r="F862" s="273"/>
      <c r="G862" s="273"/>
      <c r="H862" s="273"/>
      <c r="I862" s="273"/>
      <c r="J862" s="273"/>
      <c r="K862" s="273"/>
      <c r="L862" s="273"/>
      <c r="M862" s="273"/>
      <c r="N862" s="273"/>
      <c r="O862" s="273"/>
      <c r="P862" s="273"/>
      <c r="Q862" s="273"/>
      <c r="R862" s="286"/>
      <c r="S862" s="273"/>
      <c r="T862" s="285"/>
      <c r="U862" s="273"/>
      <c r="V862" s="273"/>
      <c r="W862" s="273"/>
      <c r="X862" s="273"/>
      <c r="Y862" s="273"/>
      <c r="Z862" s="264"/>
      <c r="AA862" s="273"/>
      <c r="AB862" s="285"/>
      <c r="AC862" s="273"/>
      <c r="AD862" s="273"/>
      <c r="AE862" s="273"/>
      <c r="AF862" s="273"/>
      <c r="AG862" s="273"/>
      <c r="AH862" s="125"/>
      <c r="AI862" s="273"/>
      <c r="AJ862" s="285"/>
      <c r="AK862" s="273"/>
      <c r="AL862" s="273"/>
      <c r="AM862" s="273"/>
      <c r="AN862" s="273"/>
      <c r="AO862" s="273"/>
      <c r="AP862" s="125"/>
      <c r="AQ862" s="273"/>
      <c r="AR862" s="285"/>
      <c r="AS862" s="273"/>
      <c r="AT862" s="273"/>
      <c r="AU862" s="273"/>
      <c r="AV862" s="273"/>
      <c r="AW862" s="273"/>
      <c r="AX862" s="125"/>
      <c r="AY862" s="273"/>
      <c r="AZ862" s="285"/>
      <c r="BA862" s="273"/>
      <c r="BB862" s="273"/>
      <c r="BC862" s="273"/>
      <c r="BD862" s="273"/>
      <c r="BE862" s="273"/>
      <c r="BF862" s="125"/>
      <c r="BG862" s="273"/>
      <c r="BH862" s="285"/>
      <c r="BI862" s="273"/>
      <c r="BJ862" s="273"/>
      <c r="BK862" s="273"/>
      <c r="BL862" s="273"/>
      <c r="BM862" s="273"/>
      <c r="BN862" s="125"/>
      <c r="BO862" s="273"/>
      <c r="BP862" s="285"/>
      <c r="BQ862" s="273"/>
      <c r="BR862" s="273"/>
      <c r="BS862" s="273"/>
      <c r="BT862" s="273"/>
      <c r="BU862" s="273"/>
      <c r="BV862" s="125"/>
      <c r="BW862" s="273"/>
      <c r="BX862" s="285"/>
      <c r="BY862" s="273"/>
      <c r="BZ862" s="273"/>
      <c r="CA862" s="273"/>
      <c r="CB862" s="273"/>
      <c r="CC862" s="273"/>
      <c r="CD862" s="125"/>
      <c r="CE862" s="273"/>
      <c r="CF862" s="285"/>
      <c r="CG862" s="273"/>
      <c r="CH862" s="273"/>
      <c r="CI862" s="273"/>
      <c r="CJ862" s="273"/>
      <c r="CK862" s="273"/>
      <c r="CL862" s="125"/>
      <c r="CM862" s="273"/>
      <c r="CN862" s="285"/>
      <c r="CO862" s="273"/>
      <c r="CP862" s="273"/>
      <c r="CQ862" s="273"/>
      <c r="CR862" s="273"/>
      <c r="CS862" s="273"/>
      <c r="CT862" s="125"/>
      <c r="CU862" s="273"/>
      <c r="CV862" s="285"/>
      <c r="CW862" s="273"/>
      <c r="CX862" s="273"/>
      <c r="CY862" s="273"/>
      <c r="CZ862" s="273"/>
      <c r="DA862" s="273"/>
      <c r="DB862" s="125"/>
      <c r="DC862" s="273"/>
      <c r="DD862" s="285"/>
      <c r="DE862" s="273"/>
      <c r="DF862" s="273"/>
      <c r="DG862" s="273"/>
      <c r="DH862" s="273"/>
      <c r="DI862" s="273"/>
      <c r="DJ862" s="125"/>
      <c r="DK862" s="273"/>
      <c r="DL862" s="285"/>
      <c r="DM862" s="273"/>
      <c r="DN862" s="273"/>
      <c r="DO862" s="273"/>
      <c r="DP862" s="273"/>
      <c r="DQ862" s="273"/>
      <c r="DR862" s="125"/>
      <c r="DS862" s="273"/>
      <c r="DT862" s="285"/>
      <c r="DU862" s="273"/>
      <c r="DV862" s="273"/>
      <c r="DW862" s="273"/>
      <c r="DX862" s="273"/>
      <c r="DY862" s="273"/>
      <c r="DZ862" s="125"/>
      <c r="EA862" s="273"/>
      <c r="EB862" s="273"/>
      <c r="EC862" s="273"/>
      <c r="ED862" s="273"/>
      <c r="EE862" s="273"/>
      <c r="EF862" s="273"/>
      <c r="EG862" s="273"/>
      <c r="EH862" s="273"/>
      <c r="EI862" s="273"/>
      <c r="EJ862" s="273"/>
      <c r="EK862" s="273"/>
      <c r="EL862" s="273"/>
      <c r="EM862" s="273"/>
      <c r="EN862" s="273"/>
      <c r="EO862" s="273"/>
      <c r="EP862" s="273"/>
      <c r="EQ862" s="273"/>
      <c r="ER862" s="273"/>
      <c r="ES862" s="273"/>
      <c r="ET862" s="273"/>
      <c r="EU862" s="273"/>
      <c r="EV862" s="273"/>
      <c r="EW862" s="273"/>
      <c r="EX862" s="273"/>
      <c r="EY862" s="273"/>
      <c r="EZ862" s="273"/>
    </row>
    <row r="863" spans="1:156" ht="18.75">
      <c r="D863" s="75"/>
      <c r="Q863"/>
      <c r="R863" s="30"/>
      <c r="T863" s="75"/>
      <c r="Z863" s="264"/>
      <c r="AB863" s="75"/>
      <c r="AH863" s="125"/>
      <c r="AJ863" s="75"/>
      <c r="AP863" s="125"/>
      <c r="AR863" s="75"/>
      <c r="AX863" s="125"/>
      <c r="AZ863" s="75"/>
      <c r="BF863" s="125"/>
      <c r="BH863" s="75"/>
      <c r="BN863" s="125"/>
      <c r="BP863" s="75"/>
      <c r="BV863" s="125"/>
      <c r="BX863" s="75"/>
      <c r="CD863" s="125"/>
      <c r="CF863" s="75"/>
      <c r="CL863" s="125"/>
      <c r="CN863" s="75"/>
      <c r="CT863" s="125"/>
      <c r="CV863" s="75"/>
      <c r="DB863" s="125"/>
      <c r="DD863" s="75"/>
      <c r="DJ863" s="125"/>
      <c r="DL863" s="75"/>
      <c r="DR863" s="125"/>
      <c r="DT863" s="75"/>
      <c r="DZ863" s="125"/>
    </row>
    <row r="864" spans="1:156" ht="18.75">
      <c r="A864" s="273"/>
      <c r="B864" s="273"/>
      <c r="C864" s="273"/>
      <c r="D864" s="285"/>
      <c r="E864" s="273"/>
      <c r="F864" s="273"/>
      <c r="G864" s="273"/>
      <c r="H864" s="273"/>
      <c r="I864" s="273"/>
      <c r="J864" s="273"/>
      <c r="K864" s="273"/>
      <c r="L864" s="273"/>
      <c r="M864" s="273"/>
      <c r="N864" s="273"/>
      <c r="O864" s="273"/>
      <c r="P864" s="273"/>
      <c r="Q864" s="273"/>
      <c r="R864" s="286"/>
      <c r="S864" s="273"/>
      <c r="T864" s="285"/>
      <c r="U864" s="273"/>
      <c r="V864" s="273"/>
      <c r="W864" s="273"/>
      <c r="X864" s="273"/>
      <c r="Y864" s="273"/>
      <c r="Z864" s="264"/>
      <c r="AA864" s="273"/>
      <c r="AB864" s="285"/>
      <c r="AC864" s="273"/>
      <c r="AD864" s="273"/>
      <c r="AE864" s="273"/>
      <c r="AF864" s="273"/>
      <c r="AG864" s="273"/>
      <c r="AH864" s="125"/>
      <c r="AI864" s="273"/>
      <c r="AJ864" s="285"/>
      <c r="AK864" s="273"/>
      <c r="AL864" s="273"/>
      <c r="AM864" s="273"/>
      <c r="AN864" s="273"/>
      <c r="AO864" s="273"/>
      <c r="AP864" s="125"/>
      <c r="AQ864" s="273"/>
      <c r="AR864" s="285"/>
      <c r="AS864" s="273"/>
      <c r="AT864" s="273"/>
      <c r="AU864" s="273"/>
      <c r="AV864" s="273"/>
      <c r="AW864" s="273"/>
      <c r="AX864" s="125"/>
      <c r="AY864" s="273"/>
      <c r="AZ864" s="285"/>
      <c r="BA864" s="273"/>
      <c r="BB864" s="273"/>
      <c r="BC864" s="273"/>
      <c r="BD864" s="273"/>
      <c r="BE864" s="273"/>
      <c r="BF864" s="125"/>
      <c r="BG864" s="273"/>
      <c r="BH864" s="285"/>
      <c r="BI864" s="273"/>
      <c r="BJ864" s="273"/>
      <c r="BK864" s="273"/>
      <c r="BL864" s="273"/>
      <c r="BM864" s="273"/>
      <c r="BN864" s="125"/>
      <c r="BO864" s="273"/>
      <c r="BP864" s="285"/>
      <c r="BQ864" s="273"/>
      <c r="BR864" s="273"/>
      <c r="BS864" s="273"/>
      <c r="BT864" s="273"/>
      <c r="BU864" s="273"/>
      <c r="BV864" s="125"/>
      <c r="BW864" s="273"/>
      <c r="BX864" s="285"/>
      <c r="BY864" s="273"/>
      <c r="BZ864" s="273"/>
      <c r="CA864" s="273"/>
      <c r="CB864" s="273"/>
      <c r="CC864" s="273"/>
      <c r="CD864" s="125"/>
      <c r="CE864" s="273"/>
      <c r="CF864" s="285"/>
      <c r="CG864" s="273"/>
      <c r="CH864" s="273"/>
      <c r="CI864" s="273"/>
      <c r="CJ864" s="273"/>
      <c r="CK864" s="273"/>
      <c r="CL864" s="125"/>
      <c r="CM864" s="273"/>
      <c r="CN864" s="285"/>
      <c r="CO864" s="273"/>
      <c r="CP864" s="273"/>
      <c r="CQ864" s="273"/>
      <c r="CR864" s="273"/>
      <c r="CS864" s="273"/>
      <c r="CT864" s="125"/>
      <c r="CU864" s="273"/>
      <c r="CV864" s="285"/>
      <c r="CW864" s="273"/>
      <c r="CX864" s="273"/>
      <c r="CY864" s="273"/>
      <c r="CZ864" s="273"/>
      <c r="DA864" s="273"/>
      <c r="DB864" s="125"/>
      <c r="DC864" s="273"/>
      <c r="DD864" s="285"/>
      <c r="DE864" s="273"/>
      <c r="DF864" s="273"/>
      <c r="DG864" s="273"/>
      <c r="DH864" s="273"/>
      <c r="DI864" s="273"/>
      <c r="DJ864" s="125"/>
      <c r="DK864" s="273"/>
      <c r="DL864" s="285"/>
      <c r="DM864" s="273"/>
      <c r="DN864" s="273"/>
      <c r="DO864" s="273"/>
      <c r="DP864" s="273"/>
      <c r="DQ864" s="273"/>
      <c r="DR864" s="125"/>
      <c r="DS864" s="273"/>
      <c r="DT864" s="285"/>
      <c r="DU864" s="273"/>
      <c r="DV864" s="273"/>
      <c r="DW864" s="273"/>
      <c r="DX864" s="273"/>
      <c r="DY864" s="273"/>
      <c r="DZ864" s="125"/>
      <c r="EA864" s="273"/>
      <c r="EB864" s="273"/>
      <c r="EC864" s="273"/>
      <c r="ED864" s="273"/>
      <c r="EE864" s="273"/>
      <c r="EF864" s="273"/>
      <c r="EG864" s="273"/>
      <c r="EH864" s="273"/>
      <c r="EI864" s="273"/>
      <c r="EJ864" s="273"/>
      <c r="EK864" s="273"/>
      <c r="EL864" s="273"/>
      <c r="EM864" s="273"/>
      <c r="EN864" s="273"/>
      <c r="EO864" s="273"/>
      <c r="EP864" s="273"/>
      <c r="EQ864" s="273"/>
      <c r="ER864" s="273"/>
      <c r="ES864" s="273"/>
      <c r="ET864" s="273"/>
      <c r="EU864" s="273"/>
      <c r="EV864" s="273"/>
      <c r="EW864" s="273"/>
      <c r="EX864" s="273"/>
      <c r="EY864" s="273"/>
      <c r="EZ864" s="273"/>
    </row>
    <row r="865" spans="1:156" ht="18.75">
      <c r="D865" s="75"/>
      <c r="Q865"/>
      <c r="R865" s="30"/>
      <c r="T865" s="75"/>
      <c r="Z865" s="264"/>
      <c r="AB865" s="75"/>
      <c r="AH865" s="125"/>
      <c r="AJ865" s="75"/>
      <c r="AP865" s="125"/>
      <c r="AR865" s="75"/>
      <c r="AX865" s="125"/>
      <c r="AZ865" s="75"/>
      <c r="BF865" s="125"/>
      <c r="BH865" s="75"/>
      <c r="BN865" s="125"/>
      <c r="BP865" s="75"/>
      <c r="BV865" s="125"/>
      <c r="BX865" s="75"/>
      <c r="CD865" s="125"/>
      <c r="CF865" s="75"/>
      <c r="CL865" s="125"/>
      <c r="CN865" s="75"/>
      <c r="CT865" s="125"/>
      <c r="CV865" s="75"/>
      <c r="DB865" s="125"/>
      <c r="DD865" s="75"/>
      <c r="DJ865" s="125"/>
      <c r="DL865" s="75"/>
      <c r="DR865" s="125"/>
      <c r="DT865" s="75"/>
      <c r="DZ865" s="125"/>
    </row>
    <row r="866" spans="1:156" ht="18.75">
      <c r="A866" s="273"/>
      <c r="B866" s="273"/>
      <c r="C866" s="273"/>
      <c r="D866" s="285"/>
      <c r="E866" s="273"/>
      <c r="F866" s="273"/>
      <c r="G866" s="273"/>
      <c r="H866" s="273"/>
      <c r="I866" s="273"/>
      <c r="J866" s="273"/>
      <c r="K866" s="273"/>
      <c r="L866" s="273"/>
      <c r="M866" s="273"/>
      <c r="N866" s="273"/>
      <c r="O866" s="273"/>
      <c r="P866" s="273"/>
      <c r="Q866" s="273"/>
      <c r="R866" s="286"/>
      <c r="S866" s="273"/>
      <c r="T866" s="285"/>
      <c r="U866" s="273"/>
      <c r="V866" s="273"/>
      <c r="W866" s="273"/>
      <c r="X866" s="273"/>
      <c r="Y866" s="273"/>
      <c r="Z866" s="264"/>
      <c r="AA866" s="273"/>
      <c r="AB866" s="285"/>
      <c r="AC866" s="273"/>
      <c r="AD866" s="273"/>
      <c r="AE866" s="273"/>
      <c r="AF866" s="273"/>
      <c r="AG866" s="273"/>
      <c r="AH866" s="125"/>
      <c r="AI866" s="273"/>
      <c r="AJ866" s="285"/>
      <c r="AK866" s="273"/>
      <c r="AL866" s="273"/>
      <c r="AM866" s="273"/>
      <c r="AN866" s="273"/>
      <c r="AO866" s="273"/>
      <c r="AP866" s="125"/>
      <c r="AQ866" s="273"/>
      <c r="AR866" s="285"/>
      <c r="AS866" s="273"/>
      <c r="AT866" s="273"/>
      <c r="AU866" s="273"/>
      <c r="AV866" s="273"/>
      <c r="AW866" s="273"/>
      <c r="AX866" s="125"/>
      <c r="AY866" s="273"/>
      <c r="AZ866" s="285"/>
      <c r="BA866" s="273"/>
      <c r="BB866" s="273"/>
      <c r="BC866" s="273"/>
      <c r="BD866" s="273"/>
      <c r="BE866" s="273"/>
      <c r="BF866" s="125"/>
      <c r="BG866" s="273"/>
      <c r="BH866" s="285"/>
      <c r="BI866" s="273"/>
      <c r="BJ866" s="273"/>
      <c r="BK866" s="273"/>
      <c r="BL866" s="273"/>
      <c r="BM866" s="273"/>
      <c r="BN866" s="125"/>
      <c r="BO866" s="273"/>
      <c r="BP866" s="285"/>
      <c r="BQ866" s="273"/>
      <c r="BR866" s="273"/>
      <c r="BS866" s="273"/>
      <c r="BT866" s="273"/>
      <c r="BU866" s="273"/>
      <c r="BV866" s="125"/>
      <c r="BW866" s="273"/>
      <c r="BX866" s="285"/>
      <c r="BY866" s="273"/>
      <c r="BZ866" s="273"/>
      <c r="CA866" s="273"/>
      <c r="CB866" s="273"/>
      <c r="CC866" s="273"/>
      <c r="CD866" s="125"/>
      <c r="CE866" s="273"/>
      <c r="CF866" s="285"/>
      <c r="CG866" s="273"/>
      <c r="CH866" s="273"/>
      <c r="CI866" s="273"/>
      <c r="CJ866" s="273"/>
      <c r="CK866" s="273"/>
      <c r="CL866" s="125"/>
      <c r="CM866" s="273"/>
      <c r="CN866" s="285"/>
      <c r="CO866" s="273"/>
      <c r="CP866" s="273"/>
      <c r="CQ866" s="273"/>
      <c r="CR866" s="273"/>
      <c r="CS866" s="273"/>
      <c r="CT866" s="125"/>
      <c r="CU866" s="273"/>
      <c r="CV866" s="285"/>
      <c r="CW866" s="273"/>
      <c r="CX866" s="273"/>
      <c r="CY866" s="273"/>
      <c r="CZ866" s="273"/>
      <c r="DA866" s="273"/>
      <c r="DB866" s="125"/>
      <c r="DC866" s="273"/>
      <c r="DD866" s="285"/>
      <c r="DE866" s="273"/>
      <c r="DF866" s="273"/>
      <c r="DG866" s="273"/>
      <c r="DH866" s="273"/>
      <c r="DI866" s="273"/>
      <c r="DJ866" s="125"/>
      <c r="DK866" s="273"/>
      <c r="DL866" s="285"/>
      <c r="DM866" s="273"/>
      <c r="DN866" s="273"/>
      <c r="DO866" s="273"/>
      <c r="DP866" s="273"/>
      <c r="DQ866" s="273"/>
      <c r="DR866" s="125"/>
      <c r="DS866" s="273"/>
      <c r="DT866" s="285"/>
      <c r="DU866" s="273"/>
      <c r="DV866" s="273"/>
      <c r="DW866" s="273"/>
      <c r="DX866" s="273"/>
      <c r="DY866" s="273"/>
      <c r="DZ866" s="125"/>
      <c r="EA866" s="273"/>
      <c r="EB866" s="273"/>
      <c r="EC866" s="273"/>
      <c r="ED866" s="273"/>
      <c r="EE866" s="273"/>
      <c r="EF866" s="273"/>
      <c r="EG866" s="273"/>
      <c r="EH866" s="273"/>
      <c r="EI866" s="273"/>
      <c r="EJ866" s="273"/>
      <c r="EK866" s="273"/>
      <c r="EL866" s="273"/>
      <c r="EM866" s="273"/>
      <c r="EN866" s="273"/>
      <c r="EO866" s="273"/>
      <c r="EP866" s="273"/>
      <c r="EQ866" s="273"/>
      <c r="ER866" s="273"/>
      <c r="ES866" s="273"/>
      <c r="ET866" s="273"/>
      <c r="EU866" s="273"/>
      <c r="EV866" s="273"/>
      <c r="EW866" s="273"/>
      <c r="EX866" s="273"/>
      <c r="EY866" s="273"/>
      <c r="EZ866" s="273"/>
    </row>
    <row r="867" spans="1:156" ht="18.75">
      <c r="D867" s="75"/>
      <c r="Q867"/>
      <c r="R867" s="30"/>
      <c r="T867" s="75"/>
      <c r="Z867" s="264"/>
      <c r="AB867" s="75"/>
      <c r="AH867" s="125"/>
      <c r="AJ867" s="75"/>
      <c r="AP867" s="125"/>
      <c r="AR867" s="75"/>
      <c r="AX867" s="125"/>
      <c r="AZ867" s="75"/>
      <c r="BF867" s="125"/>
      <c r="BH867" s="75"/>
      <c r="BN867" s="125"/>
      <c r="BP867" s="75"/>
      <c r="BV867" s="125"/>
      <c r="BX867" s="75"/>
      <c r="CD867" s="125"/>
      <c r="CF867" s="75"/>
      <c r="CL867" s="125"/>
      <c r="CN867" s="75"/>
      <c r="CT867" s="125"/>
      <c r="CV867" s="75"/>
      <c r="DB867" s="125"/>
      <c r="DD867" s="75"/>
      <c r="DJ867" s="125"/>
      <c r="DL867" s="75"/>
      <c r="DR867" s="125"/>
      <c r="DT867" s="75"/>
      <c r="DZ867" s="125"/>
    </row>
    <row r="868" spans="1:156" ht="18.75">
      <c r="A868" s="273"/>
      <c r="B868" s="273"/>
      <c r="C868" s="273"/>
      <c r="D868" s="285"/>
      <c r="E868" s="273"/>
      <c r="F868" s="273"/>
      <c r="G868" s="273"/>
      <c r="H868" s="273"/>
      <c r="I868" s="273"/>
      <c r="J868" s="273"/>
      <c r="K868" s="273"/>
      <c r="L868" s="273"/>
      <c r="M868" s="273"/>
      <c r="N868" s="273"/>
      <c r="O868" s="273"/>
      <c r="P868" s="273"/>
      <c r="Q868" s="273"/>
      <c r="R868" s="286"/>
      <c r="S868" s="273"/>
      <c r="T868" s="285"/>
      <c r="U868" s="273"/>
      <c r="V868" s="273"/>
      <c r="W868" s="273"/>
      <c r="X868" s="273"/>
      <c r="Y868" s="273"/>
      <c r="Z868" s="264"/>
      <c r="AA868" s="273"/>
      <c r="AB868" s="285"/>
      <c r="AC868" s="273"/>
      <c r="AD868" s="273"/>
      <c r="AE868" s="273"/>
      <c r="AF868" s="273"/>
      <c r="AG868" s="273"/>
      <c r="AH868" s="125"/>
      <c r="AI868" s="273"/>
      <c r="AJ868" s="285"/>
      <c r="AK868" s="273"/>
      <c r="AL868" s="273"/>
      <c r="AM868" s="273"/>
      <c r="AN868" s="273"/>
      <c r="AO868" s="273"/>
      <c r="AP868" s="125"/>
      <c r="AQ868" s="273"/>
      <c r="AR868" s="285"/>
      <c r="AS868" s="273"/>
      <c r="AT868" s="273"/>
      <c r="AU868" s="273"/>
      <c r="AV868" s="273"/>
      <c r="AW868" s="273"/>
      <c r="AX868" s="125"/>
      <c r="AY868" s="273"/>
      <c r="AZ868" s="285"/>
      <c r="BA868" s="273"/>
      <c r="BB868" s="273"/>
      <c r="BC868" s="273"/>
      <c r="BD868" s="273"/>
      <c r="BE868" s="273"/>
      <c r="BF868" s="125"/>
      <c r="BG868" s="273"/>
      <c r="BH868" s="285"/>
      <c r="BI868" s="273"/>
      <c r="BJ868" s="273"/>
      <c r="BK868" s="273"/>
      <c r="BL868" s="273"/>
      <c r="BM868" s="273"/>
      <c r="BN868" s="125"/>
      <c r="BO868" s="273"/>
      <c r="BP868" s="285"/>
      <c r="BQ868" s="273"/>
      <c r="BR868" s="273"/>
      <c r="BS868" s="273"/>
      <c r="BT868" s="273"/>
      <c r="BU868" s="273"/>
      <c r="BV868" s="125"/>
      <c r="BW868" s="273"/>
      <c r="BX868" s="285"/>
      <c r="BY868" s="273"/>
      <c r="BZ868" s="273"/>
      <c r="CA868" s="273"/>
      <c r="CB868" s="273"/>
      <c r="CC868" s="273"/>
      <c r="CD868" s="125"/>
      <c r="CE868" s="273"/>
      <c r="CF868" s="285"/>
      <c r="CG868" s="273"/>
      <c r="CH868" s="273"/>
      <c r="CI868" s="273"/>
      <c r="CJ868" s="273"/>
      <c r="CK868" s="273"/>
      <c r="CL868" s="125"/>
      <c r="CM868" s="273"/>
      <c r="CN868" s="285"/>
      <c r="CO868" s="273"/>
      <c r="CP868" s="273"/>
      <c r="CQ868" s="273"/>
      <c r="CR868" s="273"/>
      <c r="CS868" s="273"/>
      <c r="CT868" s="125"/>
      <c r="CU868" s="273"/>
      <c r="CV868" s="285"/>
      <c r="CW868" s="273"/>
      <c r="CX868" s="273"/>
      <c r="CY868" s="273"/>
      <c r="CZ868" s="273"/>
      <c r="DA868" s="273"/>
      <c r="DB868" s="125"/>
      <c r="DC868" s="273"/>
      <c r="DD868" s="285"/>
      <c r="DE868" s="273"/>
      <c r="DF868" s="273"/>
      <c r="DG868" s="273"/>
      <c r="DH868" s="273"/>
      <c r="DI868" s="273"/>
      <c r="DJ868" s="125"/>
      <c r="DK868" s="273"/>
      <c r="DL868" s="285"/>
      <c r="DM868" s="273"/>
      <c r="DN868" s="273"/>
      <c r="DO868" s="273"/>
      <c r="DP868" s="273"/>
      <c r="DQ868" s="273"/>
      <c r="DR868" s="125"/>
      <c r="DS868" s="273"/>
      <c r="DT868" s="285"/>
      <c r="DU868" s="273"/>
      <c r="DV868" s="273"/>
      <c r="DW868" s="273"/>
      <c r="DX868" s="273"/>
      <c r="DY868" s="273"/>
      <c r="DZ868" s="125"/>
      <c r="EA868" s="273"/>
      <c r="EB868" s="273"/>
      <c r="EC868" s="273"/>
      <c r="ED868" s="273"/>
      <c r="EE868" s="273"/>
      <c r="EF868" s="273"/>
      <c r="EG868" s="273"/>
      <c r="EH868" s="273"/>
      <c r="EI868" s="273"/>
      <c r="EJ868" s="273"/>
      <c r="EK868" s="273"/>
      <c r="EL868" s="273"/>
      <c r="EM868" s="273"/>
      <c r="EN868" s="273"/>
      <c r="EO868" s="273"/>
      <c r="EP868" s="273"/>
      <c r="EQ868" s="273"/>
      <c r="ER868" s="273"/>
      <c r="ES868" s="273"/>
      <c r="ET868" s="273"/>
      <c r="EU868" s="273"/>
      <c r="EV868" s="273"/>
      <c r="EW868" s="273"/>
      <c r="EX868" s="273"/>
      <c r="EY868" s="273"/>
      <c r="EZ868" s="273"/>
    </row>
    <row r="869" spans="1:156" ht="18.75">
      <c r="D869" s="75"/>
      <c r="Q869"/>
      <c r="R869" s="30"/>
      <c r="T869" s="75"/>
      <c r="Z869" s="264"/>
      <c r="AB869" s="75"/>
      <c r="AH869" s="125"/>
      <c r="AJ869" s="75"/>
      <c r="AP869" s="125"/>
      <c r="AR869" s="75"/>
      <c r="AX869" s="125"/>
      <c r="AZ869" s="75"/>
      <c r="BF869" s="125"/>
      <c r="BH869" s="75"/>
      <c r="BN869" s="125"/>
      <c r="BP869" s="75"/>
      <c r="BV869" s="125"/>
      <c r="BX869" s="75"/>
      <c r="CD869" s="125"/>
      <c r="CF869" s="75"/>
      <c r="CL869" s="125"/>
      <c r="CN869" s="75"/>
      <c r="CT869" s="125"/>
      <c r="CV869" s="75"/>
      <c r="DB869" s="125"/>
      <c r="DD869" s="75"/>
      <c r="DJ869" s="125"/>
      <c r="DL869" s="75"/>
      <c r="DR869" s="125"/>
      <c r="DT869" s="75"/>
      <c r="DZ869" s="125"/>
    </row>
    <row r="870" spans="1:156" ht="18.75">
      <c r="A870" s="273"/>
      <c r="B870" s="273"/>
      <c r="C870" s="273"/>
      <c r="D870" s="285"/>
      <c r="E870" s="273"/>
      <c r="F870" s="273"/>
      <c r="G870" s="273"/>
      <c r="H870" s="273"/>
      <c r="I870" s="273"/>
      <c r="J870" s="273"/>
      <c r="K870" s="273"/>
      <c r="L870" s="273"/>
      <c r="M870" s="273"/>
      <c r="N870" s="273"/>
      <c r="O870" s="273"/>
      <c r="P870" s="273"/>
      <c r="Q870" s="273"/>
      <c r="R870" s="286"/>
      <c r="S870" s="273"/>
      <c r="T870" s="285"/>
      <c r="U870" s="273"/>
      <c r="V870" s="273"/>
      <c r="W870" s="273"/>
      <c r="X870" s="273"/>
      <c r="Y870" s="273"/>
      <c r="Z870" s="264"/>
      <c r="AA870" s="273"/>
      <c r="AB870" s="285"/>
      <c r="AC870" s="273"/>
      <c r="AD870" s="273"/>
      <c r="AE870" s="273"/>
      <c r="AF870" s="273"/>
      <c r="AG870" s="273"/>
      <c r="AH870" s="125"/>
      <c r="AI870" s="273"/>
      <c r="AJ870" s="285"/>
      <c r="AK870" s="273"/>
      <c r="AL870" s="273"/>
      <c r="AM870" s="273"/>
      <c r="AN870" s="273"/>
      <c r="AO870" s="273"/>
      <c r="AP870" s="125"/>
      <c r="AQ870" s="273"/>
      <c r="AR870" s="285"/>
      <c r="AS870" s="273"/>
      <c r="AT870" s="273"/>
      <c r="AU870" s="273"/>
      <c r="AV870" s="273"/>
      <c r="AW870" s="273"/>
      <c r="AX870" s="125"/>
      <c r="AY870" s="273"/>
      <c r="AZ870" s="285"/>
      <c r="BA870" s="273"/>
      <c r="BB870" s="273"/>
      <c r="BC870" s="273"/>
      <c r="BD870" s="273"/>
      <c r="BE870" s="273"/>
      <c r="BF870" s="125"/>
      <c r="BG870" s="273"/>
      <c r="BH870" s="285"/>
      <c r="BI870" s="273"/>
      <c r="BJ870" s="273"/>
      <c r="BK870" s="273"/>
      <c r="BL870" s="273"/>
      <c r="BM870" s="273"/>
      <c r="BN870" s="125"/>
      <c r="BO870" s="273"/>
      <c r="BP870" s="285"/>
      <c r="BQ870" s="273"/>
      <c r="BR870" s="273"/>
      <c r="BS870" s="273"/>
      <c r="BT870" s="273"/>
      <c r="BU870" s="273"/>
      <c r="BV870" s="125"/>
      <c r="BW870" s="273"/>
      <c r="BX870" s="285"/>
      <c r="BY870" s="273"/>
      <c r="BZ870" s="273"/>
      <c r="CA870" s="273"/>
      <c r="CB870" s="273"/>
      <c r="CC870" s="273"/>
      <c r="CD870" s="125"/>
      <c r="CE870" s="273"/>
      <c r="CF870" s="285"/>
      <c r="CG870" s="273"/>
      <c r="CH870" s="273"/>
      <c r="CI870" s="273"/>
      <c r="CJ870" s="273"/>
      <c r="CK870" s="273"/>
      <c r="CL870" s="125"/>
      <c r="CM870" s="273"/>
      <c r="CN870" s="285"/>
      <c r="CO870" s="273"/>
      <c r="CP870" s="273"/>
      <c r="CQ870" s="273"/>
      <c r="CR870" s="273"/>
      <c r="CS870" s="273"/>
      <c r="CT870" s="125"/>
      <c r="CU870" s="273"/>
      <c r="CV870" s="285"/>
      <c r="CW870" s="273"/>
      <c r="CX870" s="273"/>
      <c r="CY870" s="273"/>
      <c r="CZ870" s="273"/>
      <c r="DA870" s="273"/>
      <c r="DB870" s="125"/>
      <c r="DC870" s="273"/>
      <c r="DD870" s="285"/>
      <c r="DE870" s="273"/>
      <c r="DF870" s="273"/>
      <c r="DG870" s="273"/>
      <c r="DH870" s="273"/>
      <c r="DI870" s="273"/>
      <c r="DJ870" s="125"/>
      <c r="DK870" s="273"/>
      <c r="DL870" s="285"/>
      <c r="DM870" s="273"/>
      <c r="DN870" s="273"/>
      <c r="DO870" s="273"/>
      <c r="DP870" s="273"/>
      <c r="DQ870" s="273"/>
      <c r="DR870" s="125"/>
      <c r="DS870" s="273"/>
      <c r="DT870" s="285"/>
      <c r="DU870" s="273"/>
      <c r="DV870" s="273"/>
      <c r="DW870" s="273"/>
      <c r="DX870" s="273"/>
      <c r="DY870" s="273"/>
      <c r="DZ870" s="125"/>
      <c r="EA870" s="273"/>
      <c r="EB870" s="273"/>
      <c r="EC870" s="273"/>
      <c r="ED870" s="273"/>
      <c r="EE870" s="273"/>
      <c r="EF870" s="273"/>
      <c r="EG870" s="273"/>
      <c r="EH870" s="273"/>
      <c r="EI870" s="273"/>
      <c r="EJ870" s="273"/>
      <c r="EK870" s="273"/>
      <c r="EL870" s="273"/>
      <c r="EM870" s="273"/>
      <c r="EN870" s="273"/>
      <c r="EO870" s="273"/>
      <c r="EP870" s="273"/>
      <c r="EQ870" s="273"/>
      <c r="ER870" s="273"/>
      <c r="ES870" s="273"/>
      <c r="ET870" s="273"/>
      <c r="EU870" s="273"/>
      <c r="EV870" s="273"/>
      <c r="EW870" s="273"/>
      <c r="EX870" s="273"/>
      <c r="EY870" s="273"/>
      <c r="EZ870" s="273"/>
    </row>
    <row r="871" spans="1:156" ht="18.75">
      <c r="D871" s="75"/>
      <c r="Q871"/>
      <c r="R871" s="30"/>
      <c r="T871" s="75"/>
      <c r="Z871" s="264"/>
      <c r="AB871" s="75"/>
      <c r="AH871" s="125"/>
      <c r="AJ871" s="75"/>
      <c r="AP871" s="125"/>
      <c r="AR871" s="75"/>
      <c r="AX871" s="125"/>
      <c r="AZ871" s="75"/>
      <c r="BF871" s="125"/>
      <c r="BH871" s="75"/>
      <c r="BN871" s="125"/>
      <c r="BP871" s="75"/>
      <c r="BV871" s="125"/>
      <c r="BX871" s="75"/>
      <c r="CD871" s="125"/>
      <c r="CF871" s="75"/>
      <c r="CL871" s="125"/>
      <c r="CN871" s="75"/>
      <c r="CT871" s="125"/>
      <c r="CV871" s="75"/>
      <c r="DB871" s="125"/>
      <c r="DD871" s="75"/>
      <c r="DJ871" s="125"/>
      <c r="DL871" s="75"/>
      <c r="DR871" s="125"/>
      <c r="DT871" s="75"/>
      <c r="DZ871" s="125"/>
    </row>
    <row r="872" spans="1:156" ht="18.75">
      <c r="A872" s="273"/>
      <c r="B872" s="273"/>
      <c r="C872" s="273"/>
      <c r="D872" s="285"/>
      <c r="E872" s="273"/>
      <c r="F872" s="273"/>
      <c r="G872" s="273"/>
      <c r="H872" s="273"/>
      <c r="I872" s="273"/>
      <c r="J872" s="273"/>
      <c r="K872" s="273"/>
      <c r="L872" s="273"/>
      <c r="M872" s="273"/>
      <c r="N872" s="273"/>
      <c r="O872" s="273"/>
      <c r="P872" s="273"/>
      <c r="Q872" s="273"/>
      <c r="R872" s="286"/>
      <c r="S872" s="273"/>
      <c r="T872" s="285"/>
      <c r="U872" s="273"/>
      <c r="V872" s="273"/>
      <c r="W872" s="273"/>
      <c r="X872" s="273"/>
      <c r="Y872" s="273"/>
      <c r="Z872" s="264"/>
      <c r="AA872" s="273"/>
      <c r="AB872" s="285"/>
      <c r="AC872" s="273"/>
      <c r="AD872" s="273"/>
      <c r="AE872" s="273"/>
      <c r="AF872" s="273"/>
      <c r="AG872" s="273"/>
      <c r="AH872" s="125"/>
      <c r="AI872" s="273"/>
      <c r="AJ872" s="285"/>
      <c r="AK872" s="273"/>
      <c r="AL872" s="273"/>
      <c r="AM872" s="273"/>
      <c r="AN872" s="273"/>
      <c r="AO872" s="273"/>
      <c r="AP872" s="125"/>
      <c r="AQ872" s="273"/>
      <c r="AR872" s="285"/>
      <c r="AS872" s="273"/>
      <c r="AT872" s="273"/>
      <c r="AU872" s="273"/>
      <c r="AV872" s="273"/>
      <c r="AW872" s="273"/>
      <c r="AX872" s="125"/>
      <c r="AY872" s="273"/>
      <c r="AZ872" s="285"/>
      <c r="BA872" s="273"/>
      <c r="BB872" s="273"/>
      <c r="BC872" s="273"/>
      <c r="BD872" s="273"/>
      <c r="BE872" s="273"/>
      <c r="BF872" s="125"/>
      <c r="BG872" s="273"/>
      <c r="BH872" s="285"/>
      <c r="BI872" s="273"/>
      <c r="BJ872" s="273"/>
      <c r="BK872" s="273"/>
      <c r="BL872" s="273"/>
      <c r="BM872" s="273"/>
      <c r="BN872" s="125"/>
      <c r="BO872" s="273"/>
      <c r="BP872" s="285"/>
      <c r="BQ872" s="273"/>
      <c r="BR872" s="273"/>
      <c r="BS872" s="273"/>
      <c r="BT872" s="273"/>
      <c r="BU872" s="273"/>
      <c r="BV872" s="125"/>
      <c r="BW872" s="273"/>
      <c r="BX872" s="285"/>
      <c r="BY872" s="273"/>
      <c r="BZ872" s="273"/>
      <c r="CA872" s="273"/>
      <c r="CB872" s="273"/>
      <c r="CC872" s="273"/>
      <c r="CD872" s="125"/>
      <c r="CE872" s="273"/>
      <c r="CF872" s="285"/>
      <c r="CG872" s="273"/>
      <c r="CH872" s="273"/>
      <c r="CI872" s="273"/>
      <c r="CJ872" s="273"/>
      <c r="CK872" s="273"/>
      <c r="CL872" s="125"/>
      <c r="CM872" s="273"/>
      <c r="CN872" s="285"/>
      <c r="CO872" s="273"/>
      <c r="CP872" s="273"/>
      <c r="CQ872" s="273"/>
      <c r="CR872" s="273"/>
      <c r="CS872" s="273"/>
      <c r="CT872" s="125"/>
      <c r="CU872" s="273"/>
      <c r="CV872" s="285"/>
      <c r="CW872" s="273"/>
      <c r="CX872" s="273"/>
      <c r="CY872" s="273"/>
      <c r="CZ872" s="273"/>
      <c r="DA872" s="273"/>
      <c r="DB872" s="125"/>
      <c r="DC872" s="273"/>
      <c r="DD872" s="285"/>
      <c r="DE872" s="273"/>
      <c r="DF872" s="273"/>
      <c r="DG872" s="273"/>
      <c r="DH872" s="273"/>
      <c r="DI872" s="273"/>
      <c r="DJ872" s="125"/>
      <c r="DK872" s="273"/>
      <c r="DL872" s="285"/>
      <c r="DM872" s="273"/>
      <c r="DN872" s="273"/>
      <c r="DO872" s="273"/>
      <c r="DP872" s="273"/>
      <c r="DQ872" s="273"/>
      <c r="DR872" s="125"/>
      <c r="DS872" s="273"/>
      <c r="DT872" s="285"/>
      <c r="DU872" s="273"/>
      <c r="DV872" s="273"/>
      <c r="DW872" s="273"/>
      <c r="DX872" s="273"/>
      <c r="DY872" s="273"/>
      <c r="DZ872" s="125"/>
      <c r="EA872" s="273"/>
      <c r="EB872" s="273"/>
      <c r="EC872" s="273"/>
      <c r="ED872" s="273"/>
      <c r="EE872" s="273"/>
      <c r="EF872" s="273"/>
      <c r="EG872" s="273"/>
      <c r="EH872" s="273"/>
      <c r="EI872" s="273"/>
      <c r="EJ872" s="273"/>
      <c r="EK872" s="273"/>
      <c r="EL872" s="273"/>
      <c r="EM872" s="273"/>
      <c r="EN872" s="273"/>
      <c r="EO872" s="273"/>
      <c r="EP872" s="273"/>
      <c r="EQ872" s="273"/>
      <c r="ER872" s="273"/>
      <c r="ES872" s="273"/>
      <c r="ET872" s="273"/>
      <c r="EU872" s="273"/>
      <c r="EV872" s="273"/>
      <c r="EW872" s="273"/>
      <c r="EX872" s="273"/>
      <c r="EY872" s="273"/>
      <c r="EZ872" s="273"/>
    </row>
    <row r="873" spans="1:156" ht="18.75">
      <c r="D873" s="75"/>
      <c r="Q873"/>
      <c r="R873" s="30"/>
      <c r="T873" s="75"/>
      <c r="Z873" s="264"/>
      <c r="AB873" s="75"/>
      <c r="AH873" s="125"/>
      <c r="AJ873" s="75"/>
      <c r="AP873" s="125"/>
      <c r="AR873" s="75"/>
      <c r="AX873" s="125"/>
      <c r="AZ873" s="75"/>
      <c r="BF873" s="125"/>
      <c r="BH873" s="75"/>
      <c r="BN873" s="125"/>
      <c r="BP873" s="75"/>
      <c r="BV873" s="125"/>
      <c r="BX873" s="75"/>
      <c r="CD873" s="125"/>
      <c r="CF873" s="75"/>
      <c r="CL873" s="125"/>
      <c r="CN873" s="75"/>
      <c r="CT873" s="125"/>
      <c r="CV873" s="75"/>
      <c r="DB873" s="125"/>
      <c r="DD873" s="75"/>
      <c r="DJ873" s="125"/>
      <c r="DL873" s="75"/>
      <c r="DR873" s="125"/>
      <c r="DT873" s="75"/>
      <c r="DZ873" s="125"/>
    </row>
    <row r="874" spans="1:156" ht="18.75">
      <c r="A874" s="273"/>
      <c r="B874" s="273"/>
      <c r="C874" s="273"/>
      <c r="D874" s="285"/>
      <c r="E874" s="273"/>
      <c r="F874" s="273"/>
      <c r="G874" s="273"/>
      <c r="H874" s="273"/>
      <c r="I874" s="273"/>
      <c r="J874" s="273"/>
      <c r="K874" s="273"/>
      <c r="L874" s="273"/>
      <c r="M874" s="273"/>
      <c r="N874" s="273"/>
      <c r="O874" s="273"/>
      <c r="P874" s="273"/>
      <c r="Q874" s="273"/>
      <c r="R874" s="286"/>
      <c r="S874" s="273"/>
      <c r="T874" s="285"/>
      <c r="U874" s="273"/>
      <c r="V874" s="273"/>
      <c r="W874" s="273"/>
      <c r="X874" s="273"/>
      <c r="Y874" s="273"/>
      <c r="Z874" s="264"/>
      <c r="AA874" s="273"/>
      <c r="AB874" s="285"/>
      <c r="AC874" s="273"/>
      <c r="AD874" s="273"/>
      <c r="AE874" s="273"/>
      <c r="AF874" s="273"/>
      <c r="AG874" s="273"/>
      <c r="AH874" s="125"/>
      <c r="AI874" s="273"/>
      <c r="AJ874" s="285"/>
      <c r="AK874" s="273"/>
      <c r="AL874" s="273"/>
      <c r="AM874" s="273"/>
      <c r="AN874" s="273"/>
      <c r="AO874" s="273"/>
      <c r="AP874" s="125"/>
      <c r="AQ874" s="273"/>
      <c r="AR874" s="285"/>
      <c r="AS874" s="273"/>
      <c r="AT874" s="273"/>
      <c r="AU874" s="273"/>
      <c r="AV874" s="273"/>
      <c r="AW874" s="273"/>
      <c r="AX874" s="125"/>
      <c r="AY874" s="273"/>
      <c r="AZ874" s="285"/>
      <c r="BA874" s="273"/>
      <c r="BB874" s="273"/>
      <c r="BC874" s="273"/>
      <c r="BD874" s="273"/>
      <c r="BE874" s="273"/>
      <c r="BF874" s="125"/>
      <c r="BG874" s="273"/>
      <c r="BH874" s="285"/>
      <c r="BI874" s="273"/>
      <c r="BJ874" s="273"/>
      <c r="BK874" s="273"/>
      <c r="BL874" s="273"/>
      <c r="BM874" s="273"/>
      <c r="BN874" s="125"/>
      <c r="BO874" s="273"/>
      <c r="BP874" s="285"/>
      <c r="BQ874" s="273"/>
      <c r="BR874" s="273"/>
      <c r="BS874" s="273"/>
      <c r="BT874" s="273"/>
      <c r="BU874" s="273"/>
      <c r="BV874" s="125"/>
      <c r="BW874" s="273"/>
      <c r="BX874" s="285"/>
      <c r="BY874" s="273"/>
      <c r="BZ874" s="273"/>
      <c r="CA874" s="273"/>
      <c r="CB874" s="273"/>
      <c r="CC874" s="273"/>
      <c r="CD874" s="125"/>
      <c r="CE874" s="273"/>
      <c r="CF874" s="285"/>
      <c r="CG874" s="273"/>
      <c r="CH874" s="273"/>
      <c r="CI874" s="273"/>
      <c r="CJ874" s="273"/>
      <c r="CK874" s="273"/>
      <c r="CL874" s="125"/>
      <c r="CM874" s="273"/>
      <c r="CN874" s="285"/>
      <c r="CO874" s="273"/>
      <c r="CP874" s="273"/>
      <c r="CQ874" s="273"/>
      <c r="CR874" s="273"/>
      <c r="CS874" s="273"/>
      <c r="CT874" s="125"/>
      <c r="CU874" s="273"/>
      <c r="CV874" s="285"/>
      <c r="CW874" s="273"/>
      <c r="CX874" s="273"/>
      <c r="CY874" s="273"/>
      <c r="CZ874" s="273"/>
      <c r="DA874" s="273"/>
      <c r="DB874" s="125"/>
      <c r="DC874" s="273"/>
      <c r="DD874" s="285"/>
      <c r="DE874" s="273"/>
      <c r="DF874" s="273"/>
      <c r="DG874" s="273"/>
      <c r="DH874" s="273"/>
      <c r="DI874" s="273"/>
      <c r="DJ874" s="125"/>
      <c r="DK874" s="273"/>
      <c r="DL874" s="285"/>
      <c r="DM874" s="273"/>
      <c r="DN874" s="273"/>
      <c r="DO874" s="273"/>
      <c r="DP874" s="273"/>
      <c r="DQ874" s="273"/>
      <c r="DR874" s="125"/>
      <c r="DS874" s="273"/>
      <c r="DT874" s="285"/>
      <c r="DU874" s="273"/>
      <c r="DV874" s="273"/>
      <c r="DW874" s="273"/>
      <c r="DX874" s="273"/>
      <c r="DY874" s="273"/>
      <c r="DZ874" s="125"/>
      <c r="EA874" s="273"/>
      <c r="EB874" s="273"/>
      <c r="EC874" s="273"/>
      <c r="ED874" s="273"/>
      <c r="EE874" s="273"/>
      <c r="EF874" s="273"/>
      <c r="EG874" s="273"/>
      <c r="EH874" s="273"/>
      <c r="EI874" s="273"/>
      <c r="EJ874" s="273"/>
      <c r="EK874" s="273"/>
      <c r="EL874" s="273"/>
      <c r="EM874" s="273"/>
      <c r="EN874" s="273"/>
      <c r="EO874" s="273"/>
      <c r="EP874" s="273"/>
      <c r="EQ874" s="273"/>
      <c r="ER874" s="273"/>
      <c r="ES874" s="273"/>
      <c r="ET874" s="273"/>
      <c r="EU874" s="273"/>
      <c r="EV874" s="273"/>
      <c r="EW874" s="273"/>
      <c r="EX874" s="273"/>
      <c r="EY874" s="273"/>
      <c r="EZ874" s="273"/>
    </row>
    <row r="875" spans="1:156" ht="18.75">
      <c r="D875" s="75"/>
      <c r="Q875"/>
      <c r="R875" s="30"/>
      <c r="T875" s="75"/>
      <c r="Z875" s="264"/>
      <c r="AB875" s="75"/>
      <c r="AH875" s="125"/>
      <c r="AJ875" s="75"/>
      <c r="AP875" s="125"/>
      <c r="AR875" s="75"/>
      <c r="AX875" s="125"/>
      <c r="AZ875" s="75"/>
      <c r="BF875" s="125"/>
      <c r="BH875" s="75"/>
      <c r="BN875" s="125"/>
      <c r="BP875" s="75"/>
      <c r="BV875" s="125"/>
      <c r="BX875" s="75"/>
      <c r="CD875" s="125"/>
      <c r="CF875" s="75"/>
      <c r="CL875" s="125"/>
      <c r="CN875" s="75"/>
      <c r="CT875" s="125"/>
      <c r="CV875" s="75"/>
      <c r="DB875" s="125"/>
      <c r="DD875" s="75"/>
      <c r="DJ875" s="125"/>
      <c r="DL875" s="75"/>
      <c r="DR875" s="125"/>
      <c r="DT875" s="75"/>
      <c r="DZ875" s="125"/>
    </row>
    <row r="876" spans="1:156" ht="18.75">
      <c r="A876" s="273"/>
      <c r="B876" s="273"/>
      <c r="C876" s="273"/>
      <c r="D876" s="285"/>
      <c r="E876" s="273"/>
      <c r="F876" s="273"/>
      <c r="G876" s="273"/>
      <c r="H876" s="273"/>
      <c r="I876" s="273"/>
      <c r="J876" s="273"/>
      <c r="K876" s="273"/>
      <c r="L876" s="273"/>
      <c r="M876" s="273"/>
      <c r="N876" s="273"/>
      <c r="O876" s="273"/>
      <c r="P876" s="273"/>
      <c r="Q876" s="273"/>
      <c r="R876" s="286"/>
      <c r="S876" s="273"/>
      <c r="T876" s="285"/>
      <c r="U876" s="273"/>
      <c r="V876" s="273"/>
      <c r="W876" s="273"/>
      <c r="X876" s="273"/>
      <c r="Y876" s="273"/>
      <c r="Z876" s="264"/>
      <c r="AA876" s="273"/>
      <c r="AB876" s="285"/>
      <c r="AC876" s="273"/>
      <c r="AD876" s="273"/>
      <c r="AE876" s="273"/>
      <c r="AF876" s="273"/>
      <c r="AG876" s="273"/>
      <c r="AH876" s="125"/>
      <c r="AI876" s="273"/>
      <c r="AJ876" s="285"/>
      <c r="AK876" s="273"/>
      <c r="AL876" s="273"/>
      <c r="AM876" s="273"/>
      <c r="AN876" s="273"/>
      <c r="AO876" s="273"/>
      <c r="AP876" s="125"/>
      <c r="AQ876" s="273"/>
      <c r="AR876" s="285"/>
      <c r="AS876" s="273"/>
      <c r="AT876" s="273"/>
      <c r="AU876" s="273"/>
      <c r="AV876" s="273"/>
      <c r="AW876" s="273"/>
      <c r="AX876" s="125"/>
      <c r="AY876" s="273"/>
      <c r="AZ876" s="285"/>
      <c r="BA876" s="273"/>
      <c r="BB876" s="273"/>
      <c r="BC876" s="273"/>
      <c r="BD876" s="273"/>
      <c r="BE876" s="273"/>
      <c r="BF876" s="125"/>
      <c r="BG876" s="273"/>
      <c r="BH876" s="285"/>
      <c r="BI876" s="273"/>
      <c r="BJ876" s="273"/>
      <c r="BK876" s="273"/>
      <c r="BL876" s="273"/>
      <c r="BM876" s="273"/>
      <c r="BN876" s="125"/>
      <c r="BO876" s="273"/>
      <c r="BP876" s="285"/>
      <c r="BQ876" s="273"/>
      <c r="BR876" s="273"/>
      <c r="BS876" s="273"/>
      <c r="BT876" s="273"/>
      <c r="BU876" s="273"/>
      <c r="BV876" s="125"/>
      <c r="BW876" s="273"/>
      <c r="BX876" s="285"/>
      <c r="BY876" s="273"/>
      <c r="BZ876" s="273"/>
      <c r="CA876" s="273"/>
      <c r="CB876" s="273"/>
      <c r="CC876" s="273"/>
      <c r="CD876" s="125"/>
      <c r="CE876" s="273"/>
      <c r="CF876" s="285"/>
      <c r="CG876" s="273"/>
      <c r="CH876" s="273"/>
      <c r="CI876" s="273"/>
      <c r="CJ876" s="273"/>
      <c r="CK876" s="273"/>
      <c r="CL876" s="125"/>
      <c r="CM876" s="273"/>
      <c r="CN876" s="285"/>
      <c r="CO876" s="273"/>
      <c r="CP876" s="273"/>
      <c r="CQ876" s="273"/>
      <c r="CR876" s="273"/>
      <c r="CS876" s="273"/>
      <c r="CT876" s="125"/>
      <c r="CU876" s="273"/>
      <c r="CV876" s="285"/>
      <c r="CW876" s="273"/>
      <c r="CX876" s="273"/>
      <c r="CY876" s="273"/>
      <c r="CZ876" s="273"/>
      <c r="DA876" s="273"/>
      <c r="DB876" s="125"/>
      <c r="DC876" s="273"/>
      <c r="DD876" s="285"/>
      <c r="DE876" s="273"/>
      <c r="DF876" s="273"/>
      <c r="DG876" s="273"/>
      <c r="DH876" s="273"/>
      <c r="DI876" s="273"/>
      <c r="DJ876" s="125"/>
      <c r="DK876" s="273"/>
      <c r="DL876" s="285"/>
      <c r="DM876" s="273"/>
      <c r="DN876" s="273"/>
      <c r="DO876" s="273"/>
      <c r="DP876" s="273"/>
      <c r="DQ876" s="273"/>
      <c r="DR876" s="125"/>
      <c r="DS876" s="273"/>
      <c r="DT876" s="285"/>
      <c r="DU876" s="273"/>
      <c r="DV876" s="273"/>
      <c r="DW876" s="273"/>
      <c r="DX876" s="273"/>
      <c r="DY876" s="273"/>
      <c r="DZ876" s="125"/>
      <c r="EA876" s="273"/>
      <c r="EB876" s="273"/>
      <c r="EC876" s="273"/>
      <c r="ED876" s="273"/>
      <c r="EE876" s="273"/>
      <c r="EF876" s="273"/>
      <c r="EG876" s="273"/>
      <c r="EH876" s="273"/>
      <c r="EI876" s="273"/>
      <c r="EJ876" s="273"/>
      <c r="EK876" s="273"/>
      <c r="EL876" s="273"/>
      <c r="EM876" s="273"/>
      <c r="EN876" s="273"/>
      <c r="EO876" s="273"/>
      <c r="EP876" s="273"/>
      <c r="EQ876" s="273"/>
      <c r="ER876" s="273"/>
      <c r="ES876" s="273"/>
      <c r="ET876" s="273"/>
      <c r="EU876" s="273"/>
      <c r="EV876" s="273"/>
      <c r="EW876" s="273"/>
      <c r="EX876" s="273"/>
      <c r="EY876" s="273"/>
      <c r="EZ876" s="273"/>
    </row>
    <row r="877" spans="1:156" ht="18.75">
      <c r="D877" s="75"/>
      <c r="Q877"/>
      <c r="R877" s="30"/>
      <c r="T877" s="75"/>
      <c r="Z877" s="264"/>
      <c r="AB877" s="75"/>
      <c r="AH877" s="125"/>
      <c r="AJ877" s="75"/>
      <c r="AP877" s="125"/>
      <c r="AR877" s="75"/>
      <c r="AX877" s="125"/>
      <c r="AZ877" s="75"/>
      <c r="BF877" s="125"/>
      <c r="BH877" s="75"/>
      <c r="BN877" s="125"/>
      <c r="BP877" s="75"/>
      <c r="BV877" s="125"/>
      <c r="BX877" s="75"/>
      <c r="CD877" s="125"/>
      <c r="CF877" s="75"/>
      <c r="CL877" s="125"/>
      <c r="CN877" s="75"/>
      <c r="CT877" s="125"/>
      <c r="CV877" s="75"/>
      <c r="DB877" s="125"/>
      <c r="DD877" s="75"/>
      <c r="DJ877" s="125"/>
      <c r="DL877" s="75"/>
      <c r="DR877" s="125"/>
      <c r="DT877" s="75"/>
      <c r="DZ877" s="125"/>
    </row>
    <row r="878" spans="1:156" ht="18.75">
      <c r="A878" s="273"/>
      <c r="B878" s="273"/>
      <c r="C878" s="273"/>
      <c r="D878" s="285"/>
      <c r="E878" s="273"/>
      <c r="F878" s="273"/>
      <c r="G878" s="273"/>
      <c r="H878" s="273"/>
      <c r="I878" s="273"/>
      <c r="J878" s="273"/>
      <c r="K878" s="273"/>
      <c r="L878" s="273"/>
      <c r="M878" s="273"/>
      <c r="N878" s="273"/>
      <c r="O878" s="273"/>
      <c r="P878" s="273"/>
      <c r="Q878" s="273"/>
      <c r="R878" s="286"/>
      <c r="S878" s="273"/>
      <c r="T878" s="285"/>
      <c r="U878" s="273"/>
      <c r="V878" s="273"/>
      <c r="W878" s="273"/>
      <c r="X878" s="273"/>
      <c r="Y878" s="273"/>
      <c r="Z878" s="264"/>
      <c r="AA878" s="273"/>
      <c r="AB878" s="285"/>
      <c r="AC878" s="273"/>
      <c r="AD878" s="273"/>
      <c r="AE878" s="273"/>
      <c r="AF878" s="273"/>
      <c r="AG878" s="273"/>
      <c r="AH878" s="125"/>
      <c r="AI878" s="273"/>
      <c r="AJ878" s="285"/>
      <c r="AK878" s="273"/>
      <c r="AL878" s="273"/>
      <c r="AM878" s="273"/>
      <c r="AN878" s="273"/>
      <c r="AO878" s="273"/>
      <c r="AP878" s="125"/>
      <c r="AQ878" s="273"/>
      <c r="AR878" s="285"/>
      <c r="AS878" s="273"/>
      <c r="AT878" s="273"/>
      <c r="AU878" s="273"/>
      <c r="AV878" s="273"/>
      <c r="AW878" s="273"/>
      <c r="AX878" s="125"/>
      <c r="AY878" s="273"/>
      <c r="AZ878" s="285"/>
      <c r="BA878" s="273"/>
      <c r="BB878" s="273"/>
      <c r="BC878" s="273"/>
      <c r="BD878" s="273"/>
      <c r="BE878" s="273"/>
      <c r="BF878" s="125"/>
      <c r="BG878" s="273"/>
      <c r="BH878" s="285"/>
      <c r="BI878" s="273"/>
      <c r="BJ878" s="273"/>
      <c r="BK878" s="273"/>
      <c r="BL878" s="273"/>
      <c r="BM878" s="273"/>
      <c r="BN878" s="125"/>
      <c r="BO878" s="273"/>
      <c r="BP878" s="285"/>
      <c r="BQ878" s="273"/>
      <c r="BR878" s="273"/>
      <c r="BS878" s="273"/>
      <c r="BT878" s="273"/>
      <c r="BU878" s="273"/>
      <c r="BV878" s="125"/>
      <c r="BW878" s="273"/>
      <c r="BX878" s="285"/>
      <c r="BY878" s="273"/>
      <c r="BZ878" s="273"/>
      <c r="CA878" s="273"/>
      <c r="CB878" s="273"/>
      <c r="CC878" s="273"/>
      <c r="CD878" s="125"/>
      <c r="CE878" s="273"/>
      <c r="CF878" s="285"/>
      <c r="CG878" s="273"/>
      <c r="CH878" s="273"/>
      <c r="CI878" s="273"/>
      <c r="CJ878" s="273"/>
      <c r="CK878" s="273"/>
      <c r="CL878" s="125"/>
      <c r="CM878" s="273"/>
      <c r="CN878" s="285"/>
      <c r="CO878" s="273"/>
      <c r="CP878" s="273"/>
      <c r="CQ878" s="273"/>
      <c r="CR878" s="273"/>
      <c r="CS878" s="273"/>
      <c r="CT878" s="125"/>
      <c r="CU878" s="273"/>
      <c r="CV878" s="285"/>
      <c r="CW878" s="273"/>
      <c r="CX878" s="273"/>
      <c r="CY878" s="273"/>
      <c r="CZ878" s="273"/>
      <c r="DA878" s="273"/>
      <c r="DB878" s="125"/>
      <c r="DC878" s="273"/>
      <c r="DD878" s="285"/>
      <c r="DE878" s="273"/>
      <c r="DF878" s="273"/>
      <c r="DG878" s="273"/>
      <c r="DH878" s="273"/>
      <c r="DI878" s="273"/>
      <c r="DJ878" s="125"/>
      <c r="DK878" s="273"/>
      <c r="DL878" s="285"/>
      <c r="DM878" s="273"/>
      <c r="DN878" s="273"/>
      <c r="DO878" s="273"/>
      <c r="DP878" s="273"/>
      <c r="DQ878" s="273"/>
      <c r="DR878" s="125"/>
      <c r="DS878" s="273"/>
      <c r="DT878" s="285"/>
      <c r="DU878" s="273"/>
      <c r="DV878" s="273"/>
      <c r="DW878" s="273"/>
      <c r="DX878" s="273"/>
      <c r="DY878" s="273"/>
      <c r="DZ878" s="125"/>
      <c r="EA878" s="273"/>
      <c r="EB878" s="273"/>
      <c r="EC878" s="273"/>
      <c r="ED878" s="273"/>
      <c r="EE878" s="273"/>
      <c r="EF878" s="273"/>
      <c r="EG878" s="273"/>
      <c r="EH878" s="273"/>
      <c r="EI878" s="273"/>
      <c r="EJ878" s="273"/>
      <c r="EK878" s="273"/>
      <c r="EL878" s="273"/>
      <c r="EM878" s="273"/>
      <c r="EN878" s="273"/>
      <c r="EO878" s="273"/>
      <c r="EP878" s="273"/>
      <c r="EQ878" s="273"/>
      <c r="ER878" s="273"/>
      <c r="ES878" s="273"/>
      <c r="ET878" s="273"/>
      <c r="EU878" s="273"/>
      <c r="EV878" s="273"/>
      <c r="EW878" s="273"/>
      <c r="EX878" s="273"/>
      <c r="EY878" s="273"/>
      <c r="EZ878" s="273"/>
    </row>
    <row r="879" spans="1:156" ht="18.75">
      <c r="D879" s="75"/>
      <c r="Q879"/>
      <c r="R879" s="30"/>
      <c r="T879" s="75"/>
      <c r="Z879" s="264"/>
      <c r="AB879" s="75"/>
      <c r="AH879" s="125"/>
      <c r="AJ879" s="75"/>
      <c r="AP879" s="125"/>
      <c r="AR879" s="75"/>
      <c r="AX879" s="125"/>
      <c r="AZ879" s="75"/>
      <c r="BF879" s="125"/>
      <c r="BH879" s="75"/>
      <c r="BN879" s="125"/>
      <c r="BP879" s="75"/>
      <c r="BV879" s="125"/>
      <c r="BX879" s="75"/>
      <c r="CD879" s="125"/>
      <c r="CF879" s="75"/>
      <c r="CL879" s="125"/>
      <c r="CN879" s="75"/>
      <c r="CT879" s="125"/>
      <c r="CV879" s="75"/>
      <c r="DB879" s="125"/>
      <c r="DD879" s="75"/>
      <c r="DJ879" s="125"/>
      <c r="DL879" s="75"/>
      <c r="DR879" s="125"/>
      <c r="DT879" s="75"/>
      <c r="DZ879" s="125"/>
    </row>
    <row r="880" spans="1:156" ht="18.75">
      <c r="A880" s="273"/>
      <c r="B880" s="273"/>
      <c r="C880" s="273"/>
      <c r="D880" s="285"/>
      <c r="E880" s="273"/>
      <c r="F880" s="273"/>
      <c r="G880" s="273"/>
      <c r="H880" s="273"/>
      <c r="I880" s="273"/>
      <c r="J880" s="273"/>
      <c r="K880" s="273"/>
      <c r="L880" s="273"/>
      <c r="M880" s="273"/>
      <c r="N880" s="273"/>
      <c r="O880" s="273"/>
      <c r="P880" s="273"/>
      <c r="Q880" s="273"/>
      <c r="R880" s="286"/>
      <c r="S880" s="273"/>
      <c r="T880" s="285"/>
      <c r="U880" s="273"/>
      <c r="V880" s="273"/>
      <c r="W880" s="273"/>
      <c r="X880" s="273"/>
      <c r="Y880" s="273"/>
      <c r="Z880" s="264"/>
      <c r="AA880" s="273"/>
      <c r="AB880" s="285"/>
      <c r="AC880" s="273"/>
      <c r="AD880" s="273"/>
      <c r="AE880" s="273"/>
      <c r="AF880" s="273"/>
      <c r="AG880" s="273"/>
      <c r="AH880" s="125"/>
      <c r="AI880" s="273"/>
      <c r="AJ880" s="285"/>
      <c r="AK880" s="273"/>
      <c r="AL880" s="273"/>
      <c r="AM880" s="273"/>
      <c r="AN880" s="273"/>
      <c r="AO880" s="273"/>
      <c r="AP880" s="125"/>
      <c r="AQ880" s="273"/>
      <c r="AR880" s="285"/>
      <c r="AS880" s="273"/>
      <c r="AT880" s="273"/>
      <c r="AU880" s="273"/>
      <c r="AV880" s="273"/>
      <c r="AW880" s="273"/>
      <c r="AX880" s="125"/>
      <c r="AY880" s="273"/>
      <c r="AZ880" s="285"/>
      <c r="BA880" s="273"/>
      <c r="BB880" s="273"/>
      <c r="BC880" s="273"/>
      <c r="BD880" s="273"/>
      <c r="BE880" s="273"/>
      <c r="BF880" s="125"/>
      <c r="BG880" s="273"/>
      <c r="BH880" s="285"/>
      <c r="BI880" s="273"/>
      <c r="BJ880" s="273"/>
      <c r="BK880" s="273"/>
      <c r="BL880" s="273"/>
      <c r="BM880" s="273"/>
      <c r="BN880" s="125"/>
      <c r="BO880" s="273"/>
      <c r="BP880" s="285"/>
      <c r="BQ880" s="273"/>
      <c r="BR880" s="273"/>
      <c r="BS880" s="273"/>
      <c r="BT880" s="273"/>
      <c r="BU880" s="273"/>
      <c r="BV880" s="125"/>
      <c r="BW880" s="273"/>
      <c r="BX880" s="285"/>
      <c r="BY880" s="273"/>
      <c r="BZ880" s="273"/>
      <c r="CA880" s="273"/>
      <c r="CB880" s="273"/>
      <c r="CC880" s="273"/>
      <c r="CD880" s="125"/>
      <c r="CE880" s="273"/>
      <c r="CF880" s="285"/>
      <c r="CG880" s="273"/>
      <c r="CH880" s="273"/>
      <c r="CI880" s="273"/>
      <c r="CJ880" s="273"/>
      <c r="CK880" s="273"/>
      <c r="CL880" s="125"/>
      <c r="CM880" s="273"/>
      <c r="CN880" s="285"/>
      <c r="CO880" s="273"/>
      <c r="CP880" s="273"/>
      <c r="CQ880" s="273"/>
      <c r="CR880" s="273"/>
      <c r="CS880" s="273"/>
      <c r="CT880" s="125"/>
      <c r="CU880" s="273"/>
      <c r="CV880" s="285"/>
      <c r="CW880" s="273"/>
      <c r="CX880" s="273"/>
      <c r="CY880" s="273"/>
      <c r="CZ880" s="273"/>
      <c r="DA880" s="273"/>
      <c r="DB880" s="125"/>
      <c r="DC880" s="273"/>
      <c r="DD880" s="285"/>
      <c r="DE880" s="273"/>
      <c r="DF880" s="273"/>
      <c r="DG880" s="273"/>
      <c r="DH880" s="273"/>
      <c r="DI880" s="273"/>
      <c r="DJ880" s="125"/>
      <c r="DK880" s="273"/>
      <c r="DL880" s="285"/>
      <c r="DM880" s="273"/>
      <c r="DN880" s="273"/>
      <c r="DO880" s="273"/>
      <c r="DP880" s="273"/>
      <c r="DQ880" s="273"/>
      <c r="DR880" s="125"/>
      <c r="DS880" s="273"/>
      <c r="DT880" s="285"/>
      <c r="DU880" s="273"/>
      <c r="DV880" s="273"/>
      <c r="DW880" s="273"/>
      <c r="DX880" s="273"/>
      <c r="DY880" s="273"/>
      <c r="DZ880" s="125"/>
      <c r="EA880" s="273"/>
      <c r="EB880" s="273"/>
      <c r="EC880" s="273"/>
      <c r="ED880" s="273"/>
      <c r="EE880" s="273"/>
      <c r="EF880" s="273"/>
      <c r="EG880" s="273"/>
      <c r="EH880" s="273"/>
      <c r="EI880" s="273"/>
      <c r="EJ880" s="273"/>
      <c r="EK880" s="273"/>
      <c r="EL880" s="273"/>
      <c r="EM880" s="273"/>
      <c r="EN880" s="273"/>
      <c r="EO880" s="273"/>
      <c r="EP880" s="273"/>
      <c r="EQ880" s="273"/>
      <c r="ER880" s="273"/>
      <c r="ES880" s="273"/>
      <c r="ET880" s="273"/>
      <c r="EU880" s="273"/>
      <c r="EV880" s="273"/>
      <c r="EW880" s="273"/>
      <c r="EX880" s="273"/>
      <c r="EY880" s="273"/>
      <c r="EZ880" s="273"/>
    </row>
    <row r="881" spans="1:156" ht="18.75">
      <c r="D881" s="75"/>
      <c r="Q881"/>
      <c r="R881" s="30"/>
      <c r="T881" s="75"/>
      <c r="Z881" s="264"/>
      <c r="AB881" s="75"/>
      <c r="AH881" s="125"/>
      <c r="AJ881" s="75"/>
      <c r="AP881" s="125"/>
      <c r="AR881" s="75"/>
      <c r="AX881" s="125"/>
      <c r="AZ881" s="75"/>
      <c r="BF881" s="125"/>
      <c r="BH881" s="75"/>
      <c r="BN881" s="125"/>
      <c r="BP881" s="75"/>
      <c r="BV881" s="125"/>
      <c r="BX881" s="75"/>
      <c r="CD881" s="125"/>
      <c r="CF881" s="75"/>
      <c r="CL881" s="125"/>
      <c r="CN881" s="75"/>
      <c r="CT881" s="125"/>
      <c r="CV881" s="75"/>
      <c r="DB881" s="125"/>
      <c r="DD881" s="75"/>
      <c r="DJ881" s="125"/>
      <c r="DL881" s="75"/>
      <c r="DR881" s="125"/>
      <c r="DT881" s="75"/>
      <c r="DZ881" s="125"/>
    </row>
    <row r="882" spans="1:156" ht="18.75">
      <c r="A882" s="273"/>
      <c r="B882" s="273"/>
      <c r="C882" s="273"/>
      <c r="D882" s="285"/>
      <c r="E882" s="273"/>
      <c r="F882" s="273"/>
      <c r="G882" s="273"/>
      <c r="H882" s="273"/>
      <c r="I882" s="273"/>
      <c r="J882" s="273"/>
      <c r="K882" s="273"/>
      <c r="L882" s="273"/>
      <c r="M882" s="273"/>
      <c r="N882" s="273"/>
      <c r="O882" s="273"/>
      <c r="P882" s="273"/>
      <c r="Q882" s="273"/>
      <c r="R882" s="286"/>
      <c r="S882" s="273"/>
      <c r="T882" s="285"/>
      <c r="U882" s="273"/>
      <c r="V882" s="273"/>
      <c r="W882" s="273"/>
      <c r="X882" s="273"/>
      <c r="Y882" s="273"/>
      <c r="Z882" s="264"/>
      <c r="AA882" s="273"/>
      <c r="AB882" s="285"/>
      <c r="AC882" s="273"/>
      <c r="AD882" s="273"/>
      <c r="AE882" s="273"/>
      <c r="AF882" s="273"/>
      <c r="AG882" s="273"/>
      <c r="AH882" s="125"/>
      <c r="AI882" s="273"/>
      <c r="AJ882" s="285"/>
      <c r="AK882" s="273"/>
      <c r="AL882" s="273"/>
      <c r="AM882" s="273"/>
      <c r="AN882" s="273"/>
      <c r="AO882" s="273"/>
      <c r="AP882" s="125"/>
      <c r="AQ882" s="273"/>
      <c r="AR882" s="285"/>
      <c r="AS882" s="273"/>
      <c r="AT882" s="273"/>
      <c r="AU882" s="273"/>
      <c r="AV882" s="273"/>
      <c r="AW882" s="273"/>
      <c r="AX882" s="125"/>
      <c r="AY882" s="273"/>
      <c r="AZ882" s="285"/>
      <c r="BA882" s="273"/>
      <c r="BB882" s="273"/>
      <c r="BC882" s="273"/>
      <c r="BD882" s="273"/>
      <c r="BE882" s="273"/>
      <c r="BF882" s="125"/>
      <c r="BG882" s="273"/>
      <c r="BH882" s="285"/>
      <c r="BI882" s="273"/>
      <c r="BJ882" s="273"/>
      <c r="BK882" s="273"/>
      <c r="BL882" s="273"/>
      <c r="BM882" s="273"/>
      <c r="BN882" s="125"/>
      <c r="BO882" s="273"/>
      <c r="BP882" s="285"/>
      <c r="BQ882" s="273"/>
      <c r="BR882" s="273"/>
      <c r="BS882" s="273"/>
      <c r="BT882" s="273"/>
      <c r="BU882" s="273"/>
      <c r="BV882" s="125"/>
      <c r="BW882" s="273"/>
      <c r="BX882" s="285"/>
      <c r="BY882" s="273"/>
      <c r="BZ882" s="273"/>
      <c r="CA882" s="273"/>
      <c r="CB882" s="273"/>
      <c r="CC882" s="273"/>
      <c r="CD882" s="125"/>
      <c r="CE882" s="273"/>
      <c r="CF882" s="285"/>
      <c r="CG882" s="273"/>
      <c r="CH882" s="273"/>
      <c r="CI882" s="273"/>
      <c r="CJ882" s="273"/>
      <c r="CK882" s="273"/>
      <c r="CL882" s="125"/>
      <c r="CM882" s="273"/>
      <c r="CN882" s="285"/>
      <c r="CO882" s="273"/>
      <c r="CP882" s="273"/>
      <c r="CQ882" s="273"/>
      <c r="CR882" s="273"/>
      <c r="CS882" s="273"/>
      <c r="CT882" s="125"/>
      <c r="CU882" s="273"/>
      <c r="CV882" s="285"/>
      <c r="CW882" s="273"/>
      <c r="CX882" s="273"/>
      <c r="CY882" s="273"/>
      <c r="CZ882" s="273"/>
      <c r="DA882" s="273"/>
      <c r="DB882" s="125"/>
      <c r="DC882" s="273"/>
      <c r="DD882" s="285"/>
      <c r="DE882" s="273"/>
      <c r="DF882" s="273"/>
      <c r="DG882" s="273"/>
      <c r="DH882" s="273"/>
      <c r="DI882" s="273"/>
      <c r="DJ882" s="125"/>
      <c r="DK882" s="273"/>
      <c r="DL882" s="285"/>
      <c r="DM882" s="273"/>
      <c r="DN882" s="273"/>
      <c r="DO882" s="273"/>
      <c r="DP882" s="273"/>
      <c r="DQ882" s="273"/>
      <c r="DR882" s="125"/>
      <c r="DS882" s="273"/>
      <c r="DT882" s="285"/>
      <c r="DU882" s="273"/>
      <c r="DV882" s="273"/>
      <c r="DW882" s="273"/>
      <c r="DX882" s="273"/>
      <c r="DY882" s="273"/>
      <c r="DZ882" s="125"/>
      <c r="EA882" s="273"/>
      <c r="EB882" s="273"/>
      <c r="EC882" s="273"/>
      <c r="ED882" s="273"/>
      <c r="EE882" s="273"/>
      <c r="EF882" s="273"/>
      <c r="EG882" s="273"/>
      <c r="EH882" s="273"/>
      <c r="EI882" s="273"/>
      <c r="EJ882" s="273"/>
      <c r="EK882" s="273"/>
      <c r="EL882" s="273"/>
      <c r="EM882" s="273"/>
      <c r="EN882" s="273"/>
      <c r="EO882" s="273"/>
      <c r="EP882" s="273"/>
      <c r="EQ882" s="273"/>
      <c r="ER882" s="273"/>
      <c r="ES882" s="273"/>
      <c r="ET882" s="273"/>
      <c r="EU882" s="273"/>
      <c r="EV882" s="273"/>
      <c r="EW882" s="273"/>
      <c r="EX882" s="273"/>
      <c r="EY882" s="273"/>
      <c r="EZ882" s="273"/>
    </row>
    <row r="883" spans="1:156" ht="18.75">
      <c r="D883" s="75"/>
      <c r="Q883"/>
      <c r="R883" s="30"/>
      <c r="T883" s="75"/>
      <c r="Z883" s="264"/>
      <c r="AB883" s="75"/>
      <c r="AH883" s="125"/>
      <c r="AJ883" s="75"/>
      <c r="AP883" s="125"/>
      <c r="AR883" s="75"/>
      <c r="AX883" s="125"/>
      <c r="AZ883" s="75"/>
      <c r="BF883" s="125"/>
      <c r="BH883" s="75"/>
      <c r="BN883" s="125"/>
      <c r="BP883" s="75"/>
      <c r="BV883" s="125"/>
      <c r="BX883" s="75"/>
      <c r="CD883" s="125"/>
      <c r="CF883" s="75"/>
      <c r="CL883" s="125"/>
      <c r="CN883" s="75"/>
      <c r="CT883" s="125"/>
      <c r="CV883" s="75"/>
      <c r="DB883" s="125"/>
      <c r="DD883" s="75"/>
      <c r="DJ883" s="125"/>
      <c r="DL883" s="75"/>
      <c r="DR883" s="125"/>
      <c r="DT883" s="75"/>
      <c r="DZ883" s="125"/>
    </row>
    <row r="884" spans="1:156" ht="18.75">
      <c r="A884" s="273"/>
      <c r="B884" s="273"/>
      <c r="C884" s="273"/>
      <c r="D884" s="285"/>
      <c r="E884" s="273"/>
      <c r="F884" s="273"/>
      <c r="G884" s="273"/>
      <c r="H884" s="273"/>
      <c r="I884" s="273"/>
      <c r="J884" s="273"/>
      <c r="K884" s="273"/>
      <c r="L884" s="273"/>
      <c r="M884" s="273"/>
      <c r="N884" s="273"/>
      <c r="O884" s="273"/>
      <c r="P884" s="273"/>
      <c r="Q884" s="273"/>
      <c r="R884" s="286"/>
      <c r="S884" s="273"/>
      <c r="T884" s="285"/>
      <c r="U884" s="273"/>
      <c r="V884" s="273"/>
      <c r="W884" s="273"/>
      <c r="X884" s="273"/>
      <c r="Y884" s="273"/>
      <c r="Z884" s="264"/>
      <c r="AA884" s="273"/>
      <c r="AB884" s="285"/>
      <c r="AC884" s="273"/>
      <c r="AD884" s="273"/>
      <c r="AE884" s="273"/>
      <c r="AF884" s="273"/>
      <c r="AG884" s="273"/>
      <c r="AH884" s="125"/>
      <c r="AI884" s="273"/>
      <c r="AJ884" s="285"/>
      <c r="AK884" s="273"/>
      <c r="AL884" s="273"/>
      <c r="AM884" s="273"/>
      <c r="AN884" s="273"/>
      <c r="AO884" s="273"/>
      <c r="AP884" s="125"/>
      <c r="AQ884" s="273"/>
      <c r="AR884" s="285"/>
      <c r="AS884" s="273"/>
      <c r="AT884" s="273"/>
      <c r="AU884" s="273"/>
      <c r="AV884" s="273"/>
      <c r="AW884" s="273"/>
      <c r="AX884" s="125"/>
      <c r="AY884" s="273"/>
      <c r="AZ884" s="285"/>
      <c r="BA884" s="273"/>
      <c r="BB884" s="273"/>
      <c r="BC884" s="273"/>
      <c r="BD884" s="273"/>
      <c r="BE884" s="273"/>
      <c r="BF884" s="125"/>
      <c r="BG884" s="273"/>
      <c r="BH884" s="285"/>
      <c r="BI884" s="273"/>
      <c r="BJ884" s="273"/>
      <c r="BK884" s="273"/>
      <c r="BL884" s="273"/>
      <c r="BM884" s="273"/>
      <c r="BN884" s="125"/>
      <c r="BO884" s="273"/>
      <c r="BP884" s="285"/>
      <c r="BQ884" s="273"/>
      <c r="BR884" s="273"/>
      <c r="BS884" s="273"/>
      <c r="BT884" s="273"/>
      <c r="BU884" s="273"/>
      <c r="BV884" s="125"/>
      <c r="BW884" s="273"/>
      <c r="BX884" s="285"/>
      <c r="BY884" s="273"/>
      <c r="BZ884" s="273"/>
      <c r="CA884" s="273"/>
      <c r="CB884" s="273"/>
      <c r="CC884" s="273"/>
      <c r="CD884" s="125"/>
      <c r="CE884" s="273"/>
      <c r="CF884" s="285"/>
      <c r="CG884" s="273"/>
      <c r="CH884" s="273"/>
      <c r="CI884" s="273"/>
      <c r="CJ884" s="273"/>
      <c r="CK884" s="273"/>
      <c r="CL884" s="125"/>
      <c r="CM884" s="273"/>
      <c r="CN884" s="285"/>
      <c r="CO884" s="273"/>
      <c r="CP884" s="273"/>
      <c r="CQ884" s="273"/>
      <c r="CR884" s="273"/>
      <c r="CS884" s="273"/>
      <c r="CT884" s="125"/>
      <c r="CU884" s="273"/>
      <c r="CV884" s="285"/>
      <c r="CW884" s="273"/>
      <c r="CX884" s="273"/>
      <c r="CY884" s="273"/>
      <c r="CZ884" s="273"/>
      <c r="DA884" s="273"/>
      <c r="DB884" s="125"/>
      <c r="DC884" s="273"/>
      <c r="DD884" s="285"/>
      <c r="DE884" s="273"/>
      <c r="DF884" s="273"/>
      <c r="DG884" s="273"/>
      <c r="DH884" s="273"/>
      <c r="DI884" s="273"/>
      <c r="DJ884" s="125"/>
      <c r="DK884" s="273"/>
      <c r="DL884" s="285"/>
      <c r="DM884" s="273"/>
      <c r="DN884" s="273"/>
      <c r="DO884" s="273"/>
      <c r="DP884" s="273"/>
      <c r="DQ884" s="273"/>
      <c r="DR884" s="125"/>
      <c r="DS884" s="273"/>
      <c r="DT884" s="285"/>
      <c r="DU884" s="273"/>
      <c r="DV884" s="273"/>
      <c r="DW884" s="273"/>
      <c r="DX884" s="273"/>
      <c r="DY884" s="273"/>
      <c r="DZ884" s="125"/>
      <c r="EA884" s="273"/>
      <c r="EB884" s="273"/>
      <c r="EC884" s="273"/>
      <c r="ED884" s="273"/>
      <c r="EE884" s="273"/>
      <c r="EF884" s="273"/>
      <c r="EG884" s="273"/>
      <c r="EH884" s="273"/>
      <c r="EI884" s="273"/>
      <c r="EJ884" s="273"/>
      <c r="EK884" s="273"/>
      <c r="EL884" s="273"/>
      <c r="EM884" s="273"/>
      <c r="EN884" s="273"/>
      <c r="EO884" s="273"/>
      <c r="EP884" s="273"/>
      <c r="EQ884" s="273"/>
      <c r="ER884" s="273"/>
      <c r="ES884" s="273"/>
      <c r="ET884" s="273"/>
      <c r="EU884" s="273"/>
      <c r="EV884" s="273"/>
      <c r="EW884" s="273"/>
      <c r="EX884" s="273"/>
      <c r="EY884" s="273"/>
      <c r="EZ884" s="273"/>
    </row>
    <row r="885" spans="1:156" ht="18.75">
      <c r="D885" s="75"/>
      <c r="Q885"/>
      <c r="R885" s="30"/>
      <c r="T885" s="75"/>
      <c r="Z885" s="264"/>
      <c r="AB885" s="75"/>
      <c r="AH885" s="125"/>
      <c r="AJ885" s="75"/>
      <c r="AP885" s="125"/>
      <c r="AR885" s="75"/>
      <c r="AX885" s="125"/>
      <c r="AZ885" s="75"/>
      <c r="BF885" s="125"/>
      <c r="BH885" s="75"/>
      <c r="BN885" s="125"/>
      <c r="BP885" s="75"/>
      <c r="BV885" s="125"/>
      <c r="BX885" s="75"/>
      <c r="CD885" s="125"/>
      <c r="CF885" s="75"/>
      <c r="CL885" s="125"/>
      <c r="CN885" s="75"/>
      <c r="CT885" s="125"/>
      <c r="CV885" s="75"/>
      <c r="DB885" s="125"/>
      <c r="DD885" s="75"/>
      <c r="DJ885" s="125"/>
      <c r="DL885" s="75"/>
      <c r="DR885" s="125"/>
      <c r="DT885" s="75"/>
      <c r="DZ885" s="125"/>
    </row>
    <row r="886" spans="1:156" ht="18.75">
      <c r="A886" s="273"/>
      <c r="B886" s="273"/>
      <c r="C886" s="273"/>
      <c r="D886" s="285"/>
      <c r="E886" s="273"/>
      <c r="F886" s="273"/>
      <c r="G886" s="273"/>
      <c r="H886" s="273"/>
      <c r="I886" s="273"/>
      <c r="J886" s="273"/>
      <c r="K886" s="273"/>
      <c r="L886" s="273"/>
      <c r="M886" s="273"/>
      <c r="N886" s="273"/>
      <c r="O886" s="273"/>
      <c r="P886" s="273"/>
      <c r="Q886" s="273"/>
      <c r="R886" s="286"/>
      <c r="S886" s="273"/>
      <c r="T886" s="285"/>
      <c r="U886" s="273"/>
      <c r="V886" s="273"/>
      <c r="W886" s="273"/>
      <c r="X886" s="273"/>
      <c r="Y886" s="273"/>
      <c r="Z886" s="264"/>
      <c r="AA886" s="273"/>
      <c r="AB886" s="285"/>
      <c r="AC886" s="273"/>
      <c r="AD886" s="273"/>
      <c r="AE886" s="273"/>
      <c r="AF886" s="273"/>
      <c r="AG886" s="273"/>
      <c r="AH886" s="125"/>
      <c r="AI886" s="273"/>
      <c r="AJ886" s="285"/>
      <c r="AK886" s="273"/>
      <c r="AL886" s="273"/>
      <c r="AM886" s="273"/>
      <c r="AN886" s="273"/>
      <c r="AO886" s="273"/>
      <c r="AP886" s="125"/>
      <c r="AQ886" s="273"/>
      <c r="AR886" s="285"/>
      <c r="AS886" s="273"/>
      <c r="AT886" s="273"/>
      <c r="AU886" s="273"/>
      <c r="AV886" s="273"/>
      <c r="AW886" s="273"/>
      <c r="AX886" s="125"/>
      <c r="AY886" s="273"/>
      <c r="AZ886" s="285"/>
      <c r="BA886" s="273"/>
      <c r="BB886" s="273"/>
      <c r="BC886" s="273"/>
      <c r="BD886" s="273"/>
      <c r="BE886" s="273"/>
      <c r="BF886" s="125"/>
      <c r="BG886" s="273"/>
      <c r="BH886" s="285"/>
      <c r="BI886" s="273"/>
      <c r="BJ886" s="273"/>
      <c r="BK886" s="273"/>
      <c r="BL886" s="273"/>
      <c r="BM886" s="273"/>
      <c r="BN886" s="125"/>
      <c r="BO886" s="273"/>
      <c r="BP886" s="285"/>
      <c r="BQ886" s="273"/>
      <c r="BR886" s="273"/>
      <c r="BS886" s="273"/>
      <c r="BT886" s="273"/>
      <c r="BU886" s="273"/>
      <c r="BV886" s="125"/>
      <c r="BW886" s="273"/>
      <c r="BX886" s="285"/>
      <c r="BY886" s="273"/>
      <c r="BZ886" s="273"/>
      <c r="CA886" s="273"/>
      <c r="CB886" s="273"/>
      <c r="CC886" s="273"/>
      <c r="CD886" s="125"/>
      <c r="CE886" s="273"/>
      <c r="CF886" s="285"/>
      <c r="CG886" s="273"/>
      <c r="CH886" s="273"/>
      <c r="CI886" s="273"/>
      <c r="CJ886" s="273"/>
      <c r="CK886" s="273"/>
      <c r="CL886" s="125"/>
      <c r="CM886" s="273"/>
      <c r="CN886" s="285"/>
      <c r="CO886" s="273"/>
      <c r="CP886" s="273"/>
      <c r="CQ886" s="273"/>
      <c r="CR886" s="273"/>
      <c r="CS886" s="273"/>
      <c r="CT886" s="125"/>
      <c r="CU886" s="273"/>
      <c r="CV886" s="285"/>
      <c r="CW886" s="273"/>
      <c r="CX886" s="273"/>
      <c r="CY886" s="273"/>
      <c r="CZ886" s="273"/>
      <c r="DA886" s="273"/>
      <c r="DB886" s="125"/>
      <c r="DC886" s="273"/>
      <c r="DD886" s="285"/>
      <c r="DE886" s="273"/>
      <c r="DF886" s="273"/>
      <c r="DG886" s="273"/>
      <c r="DH886" s="273"/>
      <c r="DI886" s="273"/>
      <c r="DJ886" s="125"/>
      <c r="DK886" s="273"/>
      <c r="DL886" s="285"/>
      <c r="DM886" s="273"/>
      <c r="DN886" s="273"/>
      <c r="DO886" s="273"/>
      <c r="DP886" s="273"/>
      <c r="DQ886" s="273"/>
      <c r="DR886" s="125"/>
      <c r="DS886" s="273"/>
      <c r="DT886" s="285"/>
      <c r="DU886" s="273"/>
      <c r="DV886" s="273"/>
      <c r="DW886" s="273"/>
      <c r="DX886" s="273"/>
      <c r="DY886" s="273"/>
      <c r="DZ886" s="125"/>
      <c r="EA886" s="273"/>
      <c r="EB886" s="273"/>
      <c r="EC886" s="273"/>
      <c r="ED886" s="273"/>
      <c r="EE886" s="273"/>
      <c r="EF886" s="273"/>
      <c r="EG886" s="273"/>
      <c r="EH886" s="273"/>
      <c r="EI886" s="273"/>
      <c r="EJ886" s="273"/>
      <c r="EK886" s="273"/>
      <c r="EL886" s="273"/>
      <c r="EM886" s="273"/>
      <c r="EN886" s="273"/>
      <c r="EO886" s="273"/>
      <c r="EP886" s="273"/>
      <c r="EQ886" s="273"/>
      <c r="ER886" s="273"/>
      <c r="ES886" s="273"/>
      <c r="ET886" s="273"/>
      <c r="EU886" s="273"/>
      <c r="EV886" s="273"/>
      <c r="EW886" s="273"/>
      <c r="EX886" s="273"/>
      <c r="EY886" s="273"/>
      <c r="EZ886" s="273"/>
    </row>
    <row r="887" spans="1:156" ht="18.75">
      <c r="D887" s="75"/>
      <c r="Q887"/>
      <c r="R887" s="30"/>
      <c r="T887" s="75"/>
      <c r="Z887" s="264"/>
      <c r="AB887" s="75"/>
      <c r="AH887" s="125"/>
      <c r="AJ887" s="75"/>
      <c r="AP887" s="125"/>
      <c r="AR887" s="75"/>
      <c r="AX887" s="125"/>
      <c r="AZ887" s="75"/>
      <c r="BF887" s="125"/>
      <c r="BH887" s="75"/>
      <c r="BN887" s="125"/>
      <c r="BP887" s="75"/>
      <c r="BV887" s="125"/>
      <c r="BX887" s="75"/>
      <c r="CD887" s="125"/>
      <c r="CF887" s="75"/>
      <c r="CL887" s="125"/>
      <c r="CN887" s="75"/>
      <c r="CT887" s="125"/>
      <c r="CV887" s="75"/>
      <c r="DB887" s="125"/>
      <c r="DD887" s="75"/>
      <c r="DJ887" s="125"/>
      <c r="DL887" s="75"/>
      <c r="DR887" s="125"/>
      <c r="DT887" s="75"/>
      <c r="DZ887" s="125"/>
    </row>
    <row r="888" spans="1:156" ht="18.75">
      <c r="A888" s="273"/>
      <c r="B888" s="273"/>
      <c r="C888" s="273"/>
      <c r="D888" s="285"/>
      <c r="E888" s="273"/>
      <c r="F888" s="273"/>
      <c r="G888" s="273"/>
      <c r="H888" s="273"/>
      <c r="I888" s="273"/>
      <c r="J888" s="273"/>
      <c r="K888" s="273"/>
      <c r="L888" s="273"/>
      <c r="M888" s="273"/>
      <c r="N888" s="273"/>
      <c r="O888" s="273"/>
      <c r="P888" s="273"/>
      <c r="Q888" s="273"/>
      <c r="R888" s="286"/>
      <c r="S888" s="273"/>
      <c r="T888" s="285"/>
      <c r="U888" s="273"/>
      <c r="V888" s="273"/>
      <c r="W888" s="273"/>
      <c r="X888" s="273"/>
      <c r="Y888" s="273"/>
      <c r="Z888" s="264"/>
      <c r="AA888" s="273"/>
      <c r="AB888" s="285"/>
      <c r="AC888" s="273"/>
      <c r="AD888" s="273"/>
      <c r="AE888" s="273"/>
      <c r="AF888" s="273"/>
      <c r="AG888" s="273"/>
      <c r="AH888" s="125"/>
      <c r="AI888" s="273"/>
      <c r="AJ888" s="285"/>
      <c r="AK888" s="273"/>
      <c r="AL888" s="273"/>
      <c r="AM888" s="273"/>
      <c r="AN888" s="273"/>
      <c r="AO888" s="273"/>
      <c r="AP888" s="125"/>
      <c r="AQ888" s="273"/>
      <c r="AR888" s="285"/>
      <c r="AS888" s="273"/>
      <c r="AT888" s="273"/>
      <c r="AU888" s="273"/>
      <c r="AV888" s="273"/>
      <c r="AW888" s="273"/>
      <c r="AX888" s="125"/>
      <c r="AY888" s="273"/>
      <c r="AZ888" s="285"/>
      <c r="BA888" s="273"/>
      <c r="BB888" s="273"/>
      <c r="BC888" s="273"/>
      <c r="BD888" s="273"/>
      <c r="BE888" s="273"/>
      <c r="BF888" s="125"/>
      <c r="BG888" s="273"/>
      <c r="BH888" s="285"/>
      <c r="BI888" s="273"/>
      <c r="BJ888" s="273"/>
      <c r="BK888" s="273"/>
      <c r="BL888" s="273"/>
      <c r="BM888" s="273"/>
      <c r="BN888" s="125"/>
      <c r="BO888" s="273"/>
      <c r="BP888" s="285"/>
      <c r="BQ888" s="273"/>
      <c r="BR888" s="273"/>
      <c r="BS888" s="273"/>
      <c r="BT888" s="273"/>
      <c r="BU888" s="273"/>
      <c r="BV888" s="125"/>
      <c r="BW888" s="273"/>
      <c r="BX888" s="285"/>
      <c r="BY888" s="273"/>
      <c r="BZ888" s="273"/>
      <c r="CA888" s="273"/>
      <c r="CB888" s="273"/>
      <c r="CC888" s="273"/>
      <c r="CD888" s="125"/>
      <c r="CE888" s="273"/>
      <c r="CF888" s="285"/>
      <c r="CG888" s="273"/>
      <c r="CH888" s="273"/>
      <c r="CI888" s="273"/>
      <c r="CJ888" s="273"/>
      <c r="CK888" s="273"/>
      <c r="CL888" s="125"/>
      <c r="CM888" s="273"/>
      <c r="CN888" s="285"/>
      <c r="CO888" s="273"/>
      <c r="CP888" s="273"/>
      <c r="CQ888" s="273"/>
      <c r="CR888" s="273"/>
      <c r="CS888" s="273"/>
      <c r="CT888" s="125"/>
      <c r="CU888" s="273"/>
      <c r="CV888" s="285"/>
      <c r="CW888" s="273"/>
      <c r="CX888" s="273"/>
      <c r="CY888" s="273"/>
      <c r="CZ888" s="273"/>
      <c r="DA888" s="273"/>
      <c r="DB888" s="125"/>
      <c r="DC888" s="273"/>
      <c r="DD888" s="285"/>
      <c r="DE888" s="273"/>
      <c r="DF888" s="273"/>
      <c r="DG888" s="273"/>
      <c r="DH888" s="273"/>
      <c r="DI888" s="273"/>
      <c r="DJ888" s="125"/>
      <c r="DK888" s="273"/>
      <c r="DL888" s="285"/>
      <c r="DM888" s="273"/>
      <c r="DN888" s="273"/>
      <c r="DO888" s="273"/>
      <c r="DP888" s="273"/>
      <c r="DQ888" s="273"/>
      <c r="DR888" s="125"/>
      <c r="DS888" s="273"/>
      <c r="DT888" s="285"/>
      <c r="DU888" s="273"/>
      <c r="DV888" s="273"/>
      <c r="DW888" s="273"/>
      <c r="DX888" s="273"/>
      <c r="DY888" s="273"/>
      <c r="DZ888" s="125"/>
      <c r="EA888" s="273"/>
      <c r="EB888" s="273"/>
      <c r="EC888" s="273"/>
      <c r="ED888" s="273"/>
      <c r="EE888" s="273"/>
      <c r="EF888" s="273"/>
      <c r="EG888" s="273"/>
      <c r="EH888" s="273"/>
      <c r="EI888" s="273"/>
      <c r="EJ888" s="273"/>
      <c r="EK888" s="273"/>
      <c r="EL888" s="273"/>
      <c r="EM888" s="273"/>
      <c r="EN888" s="273"/>
      <c r="EO888" s="273"/>
      <c r="EP888" s="273"/>
      <c r="EQ888" s="273"/>
      <c r="ER888" s="273"/>
      <c r="ES888" s="273"/>
      <c r="ET888" s="273"/>
      <c r="EU888" s="273"/>
      <c r="EV888" s="273"/>
      <c r="EW888" s="273"/>
      <c r="EX888" s="273"/>
      <c r="EY888" s="273"/>
      <c r="EZ888" s="273"/>
    </row>
    <row r="889" spans="1:156" ht="18.75">
      <c r="D889" s="75"/>
      <c r="Q889"/>
      <c r="R889" s="30"/>
      <c r="T889" s="75"/>
      <c r="Z889" s="264"/>
      <c r="AB889" s="75"/>
      <c r="AH889" s="125"/>
      <c r="AJ889" s="75"/>
      <c r="AP889" s="125"/>
      <c r="AR889" s="75"/>
      <c r="AX889" s="125"/>
      <c r="AZ889" s="75"/>
      <c r="BF889" s="125"/>
      <c r="BH889" s="75"/>
      <c r="BN889" s="125"/>
      <c r="BP889" s="75"/>
      <c r="BV889" s="125"/>
      <c r="BX889" s="75"/>
      <c r="CD889" s="125"/>
      <c r="CF889" s="75"/>
      <c r="CL889" s="125"/>
      <c r="CN889" s="75"/>
      <c r="CT889" s="125"/>
      <c r="CV889" s="75"/>
      <c r="DB889" s="125"/>
      <c r="DD889" s="75"/>
      <c r="DJ889" s="125"/>
      <c r="DL889" s="75"/>
      <c r="DR889" s="125"/>
      <c r="DT889" s="75"/>
      <c r="DZ889" s="125"/>
    </row>
    <row r="890" spans="1:156" ht="18.75">
      <c r="A890" s="273"/>
      <c r="B890" s="273"/>
      <c r="C890" s="273"/>
      <c r="D890" s="285"/>
      <c r="E890" s="273"/>
      <c r="F890" s="273"/>
      <c r="G890" s="273"/>
      <c r="H890" s="273"/>
      <c r="I890" s="273"/>
      <c r="J890" s="273"/>
      <c r="K890" s="273"/>
      <c r="L890" s="273"/>
      <c r="M890" s="273"/>
      <c r="N890" s="273"/>
      <c r="O890" s="273"/>
      <c r="P890" s="273"/>
      <c r="Q890" s="273"/>
      <c r="R890" s="286"/>
      <c r="S890" s="273"/>
      <c r="T890" s="285"/>
      <c r="U890" s="273"/>
      <c r="V890" s="273"/>
      <c r="W890" s="273"/>
      <c r="X890" s="273"/>
      <c r="Y890" s="273"/>
      <c r="Z890" s="264"/>
      <c r="AA890" s="273"/>
      <c r="AB890" s="285"/>
      <c r="AC890" s="273"/>
      <c r="AD890" s="273"/>
      <c r="AE890" s="273"/>
      <c r="AF890" s="273"/>
      <c r="AG890" s="273"/>
      <c r="AH890" s="125"/>
      <c r="AI890" s="273"/>
      <c r="AJ890" s="285"/>
      <c r="AK890" s="273"/>
      <c r="AL890" s="273"/>
      <c r="AM890" s="273"/>
      <c r="AN890" s="273"/>
      <c r="AO890" s="273"/>
      <c r="AP890" s="125"/>
      <c r="AQ890" s="273"/>
      <c r="AR890" s="285"/>
      <c r="AS890" s="273"/>
      <c r="AT890" s="273"/>
      <c r="AU890" s="273"/>
      <c r="AV890" s="273"/>
      <c r="AW890" s="273"/>
      <c r="AX890" s="125"/>
      <c r="AY890" s="273"/>
      <c r="AZ890" s="285"/>
      <c r="BA890" s="273"/>
      <c r="BB890" s="273"/>
      <c r="BC890" s="273"/>
      <c r="BD890" s="273"/>
      <c r="BE890" s="273"/>
      <c r="BF890" s="125"/>
      <c r="BG890" s="273"/>
      <c r="BH890" s="285"/>
      <c r="BI890" s="273"/>
      <c r="BJ890" s="273"/>
      <c r="BK890" s="273"/>
      <c r="BL890" s="273"/>
      <c r="BM890" s="273"/>
      <c r="BN890" s="125"/>
      <c r="BO890" s="273"/>
      <c r="BP890" s="285"/>
      <c r="BQ890" s="273"/>
      <c r="BR890" s="273"/>
      <c r="BS890" s="273"/>
      <c r="BT890" s="273"/>
      <c r="BU890" s="273"/>
      <c r="BV890" s="125"/>
      <c r="BW890" s="273"/>
      <c r="BX890" s="285"/>
      <c r="BY890" s="273"/>
      <c r="BZ890" s="273"/>
      <c r="CA890" s="273"/>
      <c r="CB890" s="273"/>
      <c r="CC890" s="273"/>
      <c r="CD890" s="125"/>
      <c r="CE890" s="273"/>
      <c r="CF890" s="285"/>
      <c r="CG890" s="273"/>
      <c r="CH890" s="273"/>
      <c r="CI890" s="273"/>
      <c r="CJ890" s="273"/>
      <c r="CK890" s="273"/>
      <c r="CL890" s="125"/>
      <c r="CM890" s="273"/>
      <c r="CN890" s="285"/>
      <c r="CO890" s="273"/>
      <c r="CP890" s="273"/>
      <c r="CQ890" s="273"/>
      <c r="CR890" s="273"/>
      <c r="CS890" s="273"/>
      <c r="CT890" s="125"/>
      <c r="CU890" s="273"/>
      <c r="CV890" s="285"/>
      <c r="CW890" s="273"/>
      <c r="CX890" s="273"/>
      <c r="CY890" s="273"/>
      <c r="CZ890" s="273"/>
      <c r="DA890" s="273"/>
      <c r="DB890" s="125"/>
      <c r="DC890" s="273"/>
      <c r="DD890" s="285"/>
      <c r="DE890" s="273"/>
      <c r="DF890" s="273"/>
      <c r="DG890" s="273"/>
      <c r="DH890" s="273"/>
      <c r="DI890" s="273"/>
      <c r="DJ890" s="125"/>
      <c r="DK890" s="273"/>
      <c r="DL890" s="285"/>
      <c r="DM890" s="273"/>
      <c r="DN890" s="273"/>
      <c r="DO890" s="273"/>
      <c r="DP890" s="273"/>
      <c r="DQ890" s="273"/>
      <c r="DR890" s="125"/>
      <c r="DS890" s="273"/>
      <c r="DT890" s="285"/>
      <c r="DU890" s="273"/>
      <c r="DV890" s="273"/>
      <c r="DW890" s="273"/>
      <c r="DX890" s="273"/>
      <c r="DY890" s="273"/>
      <c r="DZ890" s="125"/>
      <c r="EA890" s="273"/>
      <c r="EB890" s="273"/>
      <c r="EC890" s="273"/>
      <c r="ED890" s="273"/>
      <c r="EE890" s="273"/>
      <c r="EF890" s="273"/>
      <c r="EG890" s="273"/>
      <c r="EH890" s="273"/>
      <c r="EI890" s="273"/>
      <c r="EJ890" s="273"/>
      <c r="EK890" s="273"/>
      <c r="EL890" s="273"/>
      <c r="EM890" s="273"/>
      <c r="EN890" s="273"/>
      <c r="EO890" s="273"/>
      <c r="EP890" s="273"/>
      <c r="EQ890" s="273"/>
      <c r="ER890" s="273"/>
      <c r="ES890" s="273"/>
      <c r="ET890" s="273"/>
      <c r="EU890" s="273"/>
      <c r="EV890" s="273"/>
      <c r="EW890" s="273"/>
      <c r="EX890" s="273"/>
      <c r="EY890" s="273"/>
      <c r="EZ890" s="273"/>
    </row>
    <row r="891" spans="1:156" ht="18.75">
      <c r="D891" s="75"/>
      <c r="Q891"/>
      <c r="R891" s="30"/>
      <c r="T891" s="75"/>
      <c r="Z891" s="264"/>
      <c r="AB891" s="75"/>
      <c r="AH891" s="125"/>
      <c r="AJ891" s="75"/>
      <c r="AP891" s="125"/>
      <c r="AR891" s="75"/>
      <c r="AX891" s="125"/>
      <c r="AZ891" s="75"/>
      <c r="BF891" s="125"/>
      <c r="BH891" s="75"/>
      <c r="BN891" s="125"/>
      <c r="BP891" s="75"/>
      <c r="BV891" s="125"/>
      <c r="BX891" s="75"/>
      <c r="CD891" s="125"/>
      <c r="CF891" s="75"/>
      <c r="CL891" s="125"/>
      <c r="CN891" s="75"/>
      <c r="CT891" s="125"/>
      <c r="CV891" s="75"/>
      <c r="DB891" s="125"/>
      <c r="DD891" s="75"/>
      <c r="DJ891" s="125"/>
      <c r="DL891" s="75"/>
      <c r="DR891" s="125"/>
      <c r="DT891" s="75"/>
      <c r="DZ891" s="125"/>
    </row>
    <row r="892" spans="1:156" ht="18.75">
      <c r="A892" s="273"/>
      <c r="B892" s="273"/>
      <c r="C892" s="273"/>
      <c r="D892" s="285"/>
      <c r="E892" s="273"/>
      <c r="F892" s="273"/>
      <c r="G892" s="273"/>
      <c r="H892" s="273"/>
      <c r="I892" s="273"/>
      <c r="J892" s="273"/>
      <c r="K892" s="273"/>
      <c r="L892" s="273"/>
      <c r="M892" s="273"/>
      <c r="N892" s="273"/>
      <c r="O892" s="273"/>
      <c r="P892" s="273"/>
      <c r="Q892" s="273"/>
      <c r="R892" s="286"/>
      <c r="S892" s="273"/>
      <c r="T892" s="285"/>
      <c r="U892" s="273"/>
      <c r="V892" s="273"/>
      <c r="W892" s="273"/>
      <c r="X892" s="273"/>
      <c r="Y892" s="273"/>
      <c r="Z892" s="264"/>
      <c r="AA892" s="273"/>
      <c r="AB892" s="285"/>
      <c r="AC892" s="273"/>
      <c r="AD892" s="273"/>
      <c r="AE892" s="273"/>
      <c r="AF892" s="273"/>
      <c r="AG892" s="273"/>
      <c r="AH892" s="125"/>
      <c r="AI892" s="273"/>
      <c r="AJ892" s="285"/>
      <c r="AK892" s="273"/>
      <c r="AL892" s="273"/>
      <c r="AM892" s="273"/>
      <c r="AN892" s="273"/>
      <c r="AO892" s="273"/>
      <c r="AP892" s="125"/>
      <c r="AQ892" s="273"/>
      <c r="AR892" s="285"/>
      <c r="AS892" s="273"/>
      <c r="AT892" s="273"/>
      <c r="AU892" s="273"/>
      <c r="AV892" s="273"/>
      <c r="AW892" s="273"/>
      <c r="AX892" s="125"/>
      <c r="AY892" s="273"/>
      <c r="AZ892" s="285"/>
      <c r="BA892" s="273"/>
      <c r="BB892" s="273"/>
      <c r="BC892" s="273"/>
      <c r="BD892" s="273"/>
      <c r="BE892" s="273"/>
      <c r="BF892" s="125"/>
      <c r="BG892" s="273"/>
      <c r="BH892" s="285"/>
      <c r="BI892" s="273"/>
      <c r="BJ892" s="273"/>
      <c r="BK892" s="273"/>
      <c r="BL892" s="273"/>
      <c r="BM892" s="273"/>
      <c r="BN892" s="125"/>
      <c r="BO892" s="273"/>
      <c r="BP892" s="285"/>
      <c r="BQ892" s="273"/>
      <c r="BR892" s="273"/>
      <c r="BS892" s="273"/>
      <c r="BT892" s="273"/>
      <c r="BU892" s="273"/>
      <c r="BV892" s="125"/>
      <c r="BW892" s="273"/>
      <c r="BX892" s="285"/>
      <c r="BY892" s="273"/>
      <c r="BZ892" s="273"/>
      <c r="CA892" s="273"/>
      <c r="CB892" s="273"/>
      <c r="CC892" s="273"/>
      <c r="CD892" s="125"/>
      <c r="CE892" s="273"/>
      <c r="CF892" s="285"/>
      <c r="CG892" s="273"/>
      <c r="CH892" s="273"/>
      <c r="CI892" s="273"/>
      <c r="CJ892" s="273"/>
      <c r="CK892" s="273"/>
      <c r="CL892" s="125"/>
      <c r="CM892" s="273"/>
      <c r="CN892" s="285"/>
      <c r="CO892" s="273"/>
      <c r="CP892" s="273"/>
      <c r="CQ892" s="273"/>
      <c r="CR892" s="273"/>
      <c r="CS892" s="273"/>
      <c r="CT892" s="125"/>
      <c r="CU892" s="273"/>
      <c r="CV892" s="285"/>
      <c r="CW892" s="273"/>
      <c r="CX892" s="273"/>
      <c r="CY892" s="273"/>
      <c r="CZ892" s="273"/>
      <c r="DA892" s="273"/>
      <c r="DB892" s="125"/>
      <c r="DC892" s="273"/>
      <c r="DD892" s="285"/>
      <c r="DE892" s="273"/>
      <c r="DF892" s="273"/>
      <c r="DG892" s="273"/>
      <c r="DH892" s="273"/>
      <c r="DI892" s="273"/>
      <c r="DJ892" s="125"/>
      <c r="DK892" s="273"/>
      <c r="DL892" s="285"/>
      <c r="DM892" s="273"/>
      <c r="DN892" s="273"/>
      <c r="DO892" s="273"/>
      <c r="DP892" s="273"/>
      <c r="DQ892" s="273"/>
      <c r="DR892" s="125"/>
      <c r="DS892" s="273"/>
      <c r="DT892" s="285"/>
      <c r="DU892" s="273"/>
      <c r="DV892" s="273"/>
      <c r="DW892" s="273"/>
      <c r="DX892" s="273"/>
      <c r="DY892" s="273"/>
      <c r="DZ892" s="125"/>
      <c r="EA892" s="273"/>
      <c r="EB892" s="273"/>
      <c r="EC892" s="273"/>
      <c r="ED892" s="273"/>
      <c r="EE892" s="273"/>
      <c r="EF892" s="273"/>
      <c r="EG892" s="273"/>
      <c r="EH892" s="273"/>
      <c r="EI892" s="273"/>
      <c r="EJ892" s="273"/>
      <c r="EK892" s="273"/>
      <c r="EL892" s="273"/>
      <c r="EM892" s="273"/>
      <c r="EN892" s="273"/>
      <c r="EO892" s="273"/>
      <c r="EP892" s="273"/>
      <c r="EQ892" s="273"/>
      <c r="ER892" s="273"/>
      <c r="ES892" s="273"/>
      <c r="ET892" s="273"/>
      <c r="EU892" s="273"/>
      <c r="EV892" s="273"/>
      <c r="EW892" s="273"/>
      <c r="EX892" s="273"/>
      <c r="EY892" s="273"/>
      <c r="EZ892" s="273"/>
    </row>
    <row r="893" spans="1:156" ht="18.75">
      <c r="D893" s="75"/>
      <c r="Q893"/>
      <c r="R893" s="30"/>
      <c r="T893" s="75"/>
      <c r="Z893" s="264"/>
      <c r="AB893" s="75"/>
      <c r="AH893" s="125"/>
      <c r="AJ893" s="75"/>
      <c r="AP893" s="125"/>
      <c r="AR893" s="75"/>
      <c r="AX893" s="125"/>
      <c r="AZ893" s="75"/>
      <c r="BF893" s="125"/>
      <c r="BH893" s="75"/>
      <c r="BN893" s="125"/>
      <c r="BP893" s="75"/>
      <c r="BV893" s="125"/>
      <c r="BX893" s="75"/>
      <c r="CD893" s="125"/>
      <c r="CF893" s="75"/>
      <c r="CL893" s="125"/>
      <c r="CN893" s="75"/>
      <c r="CT893" s="125"/>
      <c r="CV893" s="75"/>
      <c r="DB893" s="125"/>
      <c r="DD893" s="75"/>
      <c r="DJ893" s="125"/>
      <c r="DL893" s="75"/>
      <c r="DR893" s="125"/>
      <c r="DT893" s="75"/>
      <c r="DZ893" s="125"/>
    </row>
    <row r="894" spans="1:156" ht="18.75">
      <c r="A894" s="273"/>
      <c r="B894" s="273"/>
      <c r="C894" s="273"/>
      <c r="D894" s="285"/>
      <c r="E894" s="273"/>
      <c r="F894" s="273"/>
      <c r="G894" s="273"/>
      <c r="H894" s="273"/>
      <c r="I894" s="273"/>
      <c r="J894" s="273"/>
      <c r="K894" s="273"/>
      <c r="L894" s="273"/>
      <c r="M894" s="273"/>
      <c r="N894" s="273"/>
      <c r="O894" s="273"/>
      <c r="P894" s="273"/>
      <c r="Q894" s="273"/>
      <c r="R894" s="286"/>
      <c r="S894" s="273"/>
      <c r="T894" s="285"/>
      <c r="U894" s="273"/>
      <c r="V894" s="273"/>
      <c r="W894" s="273"/>
      <c r="X894" s="273"/>
      <c r="Y894" s="273"/>
      <c r="Z894" s="264"/>
      <c r="AA894" s="273"/>
      <c r="AB894" s="285"/>
      <c r="AC894" s="273"/>
      <c r="AD894" s="273"/>
      <c r="AE894" s="273"/>
      <c r="AF894" s="273"/>
      <c r="AG894" s="273"/>
      <c r="AH894" s="125"/>
      <c r="AI894" s="273"/>
      <c r="AJ894" s="285"/>
      <c r="AK894" s="273"/>
      <c r="AL894" s="273"/>
      <c r="AM894" s="273"/>
      <c r="AN894" s="273"/>
      <c r="AO894" s="273"/>
      <c r="AP894" s="125"/>
      <c r="AQ894" s="273"/>
      <c r="AR894" s="285"/>
      <c r="AS894" s="273"/>
      <c r="AT894" s="273"/>
      <c r="AU894" s="273"/>
      <c r="AV894" s="273"/>
      <c r="AW894" s="273"/>
      <c r="AX894" s="125"/>
      <c r="AY894" s="273"/>
      <c r="AZ894" s="285"/>
      <c r="BA894" s="273"/>
      <c r="BB894" s="273"/>
      <c r="BC894" s="273"/>
      <c r="BD894" s="273"/>
      <c r="BE894" s="273"/>
      <c r="BF894" s="125"/>
      <c r="BG894" s="273"/>
      <c r="BH894" s="285"/>
      <c r="BI894" s="273"/>
      <c r="BJ894" s="273"/>
      <c r="BK894" s="273"/>
      <c r="BL894" s="273"/>
      <c r="BM894" s="273"/>
      <c r="BN894" s="125"/>
      <c r="BO894" s="273"/>
      <c r="BP894" s="285"/>
      <c r="BQ894" s="273"/>
      <c r="BR894" s="273"/>
      <c r="BS894" s="273"/>
      <c r="BT894" s="273"/>
      <c r="BU894" s="273"/>
      <c r="BV894" s="125"/>
      <c r="BW894" s="273"/>
      <c r="BX894" s="285"/>
      <c r="BY894" s="273"/>
      <c r="BZ894" s="273"/>
      <c r="CA894" s="273"/>
      <c r="CB894" s="273"/>
      <c r="CC894" s="273"/>
      <c r="CD894" s="125"/>
      <c r="CE894" s="273"/>
      <c r="CF894" s="285"/>
      <c r="CG894" s="273"/>
      <c r="CH894" s="273"/>
      <c r="CI894" s="273"/>
      <c r="CJ894" s="273"/>
      <c r="CK894" s="273"/>
      <c r="CL894" s="125"/>
      <c r="CM894" s="273"/>
      <c r="CN894" s="285"/>
      <c r="CO894" s="273"/>
      <c r="CP894" s="273"/>
      <c r="CQ894" s="273"/>
      <c r="CR894" s="273"/>
      <c r="CS894" s="273"/>
      <c r="CT894" s="125"/>
      <c r="CU894" s="273"/>
      <c r="CV894" s="285"/>
      <c r="CW894" s="273"/>
      <c r="CX894" s="273"/>
      <c r="CY894" s="273"/>
      <c r="CZ894" s="273"/>
      <c r="DA894" s="273"/>
      <c r="DB894" s="125"/>
      <c r="DC894" s="273"/>
      <c r="DD894" s="285"/>
      <c r="DE894" s="273"/>
      <c r="DF894" s="273"/>
      <c r="DG894" s="273"/>
      <c r="DH894" s="273"/>
      <c r="DI894" s="273"/>
      <c r="DJ894" s="125"/>
      <c r="DK894" s="273"/>
      <c r="DL894" s="285"/>
      <c r="DM894" s="273"/>
      <c r="DN894" s="273"/>
      <c r="DO894" s="273"/>
      <c r="DP894" s="273"/>
      <c r="DQ894" s="273"/>
      <c r="DR894" s="125"/>
      <c r="DS894" s="273"/>
      <c r="DT894" s="285"/>
      <c r="DU894" s="273"/>
      <c r="DV894" s="273"/>
      <c r="DW894" s="273"/>
      <c r="DX894" s="273"/>
      <c r="DY894" s="273"/>
      <c r="DZ894" s="125"/>
      <c r="EA894" s="273"/>
      <c r="EB894" s="273"/>
      <c r="EC894" s="273"/>
      <c r="ED894" s="273"/>
      <c r="EE894" s="273"/>
      <c r="EF894" s="273"/>
      <c r="EG894" s="273"/>
      <c r="EH894" s="273"/>
      <c r="EI894" s="273"/>
      <c r="EJ894" s="273"/>
      <c r="EK894" s="273"/>
      <c r="EL894" s="273"/>
      <c r="EM894" s="273"/>
      <c r="EN894" s="273"/>
      <c r="EO894" s="273"/>
      <c r="EP894" s="273"/>
      <c r="EQ894" s="273"/>
      <c r="ER894" s="273"/>
      <c r="ES894" s="273"/>
      <c r="ET894" s="273"/>
      <c r="EU894" s="273"/>
      <c r="EV894" s="273"/>
      <c r="EW894" s="273"/>
      <c r="EX894" s="273"/>
      <c r="EY894" s="273"/>
      <c r="EZ894" s="273"/>
    </row>
    <row r="895" spans="1:156" ht="18.75">
      <c r="D895" s="75"/>
      <c r="Q895"/>
      <c r="R895" s="30"/>
      <c r="T895" s="75"/>
      <c r="Z895" s="264"/>
      <c r="AB895" s="75"/>
      <c r="AH895" s="125"/>
      <c r="AJ895" s="75"/>
      <c r="AP895" s="125"/>
      <c r="AR895" s="75"/>
      <c r="AX895" s="125"/>
      <c r="AZ895" s="75"/>
      <c r="BF895" s="125"/>
      <c r="BH895" s="75"/>
      <c r="BN895" s="125"/>
      <c r="BP895" s="75"/>
      <c r="BV895" s="125"/>
      <c r="BX895" s="75"/>
      <c r="CD895" s="125"/>
      <c r="CF895" s="75"/>
      <c r="CL895" s="125"/>
      <c r="CN895" s="75"/>
      <c r="CT895" s="125"/>
      <c r="CV895" s="75"/>
      <c r="DB895" s="125"/>
      <c r="DD895" s="75"/>
      <c r="DJ895" s="125"/>
      <c r="DL895" s="75"/>
      <c r="DR895" s="125"/>
      <c r="DT895" s="75"/>
      <c r="DZ895" s="125"/>
    </row>
    <row r="896" spans="1:156" ht="18.75">
      <c r="A896" s="273"/>
      <c r="B896" s="273"/>
      <c r="C896" s="273"/>
      <c r="D896" s="285"/>
      <c r="E896" s="273"/>
      <c r="F896" s="273"/>
      <c r="G896" s="273"/>
      <c r="H896" s="273"/>
      <c r="I896" s="273"/>
      <c r="J896" s="273"/>
      <c r="K896" s="273"/>
      <c r="L896" s="273"/>
      <c r="M896" s="273"/>
      <c r="N896" s="273"/>
      <c r="O896" s="273"/>
      <c r="P896" s="273"/>
      <c r="Q896" s="273"/>
      <c r="R896" s="286"/>
      <c r="S896" s="273"/>
      <c r="T896" s="285"/>
      <c r="U896" s="273"/>
      <c r="V896" s="273"/>
      <c r="W896" s="273"/>
      <c r="X896" s="273"/>
      <c r="Y896" s="273"/>
      <c r="Z896" s="264"/>
      <c r="AA896" s="273"/>
      <c r="AB896" s="285"/>
      <c r="AC896" s="273"/>
      <c r="AD896" s="273"/>
      <c r="AE896" s="273"/>
      <c r="AF896" s="273"/>
      <c r="AG896" s="273"/>
      <c r="AH896" s="125"/>
      <c r="AI896" s="273"/>
      <c r="AJ896" s="285"/>
      <c r="AK896" s="273"/>
      <c r="AL896" s="273"/>
      <c r="AM896" s="273"/>
      <c r="AN896" s="273"/>
      <c r="AO896" s="273"/>
      <c r="AP896" s="125"/>
      <c r="AQ896" s="273"/>
      <c r="AR896" s="285"/>
      <c r="AS896" s="273"/>
      <c r="AT896" s="273"/>
      <c r="AU896" s="273"/>
      <c r="AV896" s="273"/>
      <c r="AW896" s="273"/>
      <c r="AX896" s="125"/>
      <c r="AY896" s="273"/>
      <c r="AZ896" s="285"/>
      <c r="BA896" s="273"/>
      <c r="BB896" s="273"/>
      <c r="BC896" s="273"/>
      <c r="BD896" s="273"/>
      <c r="BE896" s="273"/>
      <c r="BF896" s="125"/>
      <c r="BG896" s="273"/>
      <c r="BH896" s="285"/>
      <c r="BI896" s="273"/>
      <c r="BJ896" s="273"/>
      <c r="BK896" s="273"/>
      <c r="BL896" s="273"/>
      <c r="BM896" s="273"/>
      <c r="BN896" s="125"/>
      <c r="BO896" s="273"/>
      <c r="BP896" s="285"/>
      <c r="BQ896" s="273"/>
      <c r="BR896" s="273"/>
      <c r="BS896" s="273"/>
      <c r="BT896" s="273"/>
      <c r="BU896" s="273"/>
      <c r="BV896" s="125"/>
      <c r="BW896" s="273"/>
      <c r="BX896" s="285"/>
      <c r="BY896" s="273"/>
      <c r="BZ896" s="273"/>
      <c r="CA896" s="273"/>
      <c r="CB896" s="273"/>
      <c r="CC896" s="273"/>
      <c r="CD896" s="125"/>
      <c r="CE896" s="273"/>
      <c r="CF896" s="285"/>
      <c r="CG896" s="273"/>
      <c r="CH896" s="273"/>
      <c r="CI896" s="273"/>
      <c r="CJ896" s="273"/>
      <c r="CK896" s="273"/>
      <c r="CL896" s="125"/>
      <c r="CM896" s="273"/>
      <c r="CN896" s="285"/>
      <c r="CO896" s="273"/>
      <c r="CP896" s="273"/>
      <c r="CQ896" s="273"/>
      <c r="CR896" s="273"/>
      <c r="CS896" s="273"/>
      <c r="CT896" s="125"/>
      <c r="CU896" s="273"/>
      <c r="CV896" s="285"/>
      <c r="CW896" s="273"/>
      <c r="CX896" s="273"/>
      <c r="CY896" s="273"/>
      <c r="CZ896" s="273"/>
      <c r="DA896" s="273"/>
      <c r="DB896" s="125"/>
      <c r="DC896" s="273"/>
      <c r="DD896" s="285"/>
      <c r="DE896" s="273"/>
      <c r="DF896" s="273"/>
      <c r="DG896" s="273"/>
      <c r="DH896" s="273"/>
      <c r="DI896" s="273"/>
      <c r="DJ896" s="125"/>
      <c r="DK896" s="273"/>
      <c r="DL896" s="285"/>
      <c r="DM896" s="273"/>
      <c r="DN896" s="273"/>
      <c r="DO896" s="273"/>
      <c r="DP896" s="273"/>
      <c r="DQ896" s="273"/>
      <c r="DR896" s="125"/>
      <c r="DS896" s="273"/>
      <c r="DT896" s="285"/>
      <c r="DU896" s="273"/>
      <c r="DV896" s="273"/>
      <c r="DW896" s="273"/>
      <c r="DX896" s="273"/>
      <c r="DY896" s="273"/>
      <c r="DZ896" s="125"/>
      <c r="EA896" s="273"/>
      <c r="EB896" s="273"/>
      <c r="EC896" s="273"/>
      <c r="ED896" s="273"/>
      <c r="EE896" s="273"/>
      <c r="EF896" s="273"/>
      <c r="EG896" s="273"/>
      <c r="EH896" s="273"/>
      <c r="EI896" s="273"/>
      <c r="EJ896" s="273"/>
      <c r="EK896" s="273"/>
      <c r="EL896" s="273"/>
      <c r="EM896" s="273"/>
      <c r="EN896" s="273"/>
      <c r="EO896" s="273"/>
      <c r="EP896" s="273"/>
      <c r="EQ896" s="273"/>
      <c r="ER896" s="273"/>
      <c r="ES896" s="273"/>
      <c r="ET896" s="273"/>
      <c r="EU896" s="273"/>
      <c r="EV896" s="273"/>
      <c r="EW896" s="273"/>
      <c r="EX896" s="273"/>
      <c r="EY896" s="273"/>
      <c r="EZ896" s="273"/>
    </row>
    <row r="897" spans="1:156" ht="18.75">
      <c r="D897" s="75"/>
      <c r="Q897"/>
      <c r="R897" s="30"/>
      <c r="T897" s="75"/>
      <c r="Z897" s="264"/>
      <c r="AB897" s="75"/>
      <c r="AH897" s="125"/>
      <c r="AJ897" s="75"/>
      <c r="AP897" s="125"/>
      <c r="AR897" s="75"/>
      <c r="AX897" s="125"/>
      <c r="AZ897" s="75"/>
      <c r="BF897" s="125"/>
      <c r="BH897" s="75"/>
      <c r="BN897" s="125"/>
      <c r="BP897" s="75"/>
      <c r="BV897" s="125"/>
      <c r="BX897" s="75"/>
      <c r="CD897" s="125"/>
      <c r="CF897" s="75"/>
      <c r="CL897" s="125"/>
      <c r="CN897" s="75"/>
      <c r="CT897" s="125"/>
      <c r="CV897" s="75"/>
      <c r="DB897" s="125"/>
      <c r="DD897" s="75"/>
      <c r="DJ897" s="125"/>
      <c r="DL897" s="75"/>
      <c r="DR897" s="125"/>
      <c r="DT897" s="75"/>
      <c r="DZ897" s="125"/>
    </row>
    <row r="898" spans="1:156" ht="18.75">
      <c r="A898" s="273"/>
      <c r="B898" s="273"/>
      <c r="C898" s="273"/>
      <c r="D898" s="285"/>
      <c r="E898" s="273"/>
      <c r="F898" s="273"/>
      <c r="G898" s="273"/>
      <c r="H898" s="273"/>
      <c r="I898" s="273"/>
      <c r="J898" s="273"/>
      <c r="K898" s="273"/>
      <c r="L898" s="273"/>
      <c r="M898" s="273"/>
      <c r="N898" s="273"/>
      <c r="O898" s="273"/>
      <c r="P898" s="273"/>
      <c r="Q898" s="273"/>
      <c r="R898" s="286"/>
      <c r="S898" s="273"/>
      <c r="T898" s="285"/>
      <c r="U898" s="273"/>
      <c r="V898" s="273"/>
      <c r="W898" s="273"/>
      <c r="X898" s="273"/>
      <c r="Y898" s="273"/>
      <c r="Z898" s="264"/>
      <c r="AA898" s="273"/>
      <c r="AB898" s="285"/>
      <c r="AC898" s="273"/>
      <c r="AD898" s="273"/>
      <c r="AE898" s="273"/>
      <c r="AF898" s="273"/>
      <c r="AG898" s="273"/>
      <c r="AH898" s="125"/>
      <c r="AI898" s="273"/>
      <c r="AJ898" s="285"/>
      <c r="AK898" s="273"/>
      <c r="AL898" s="273"/>
      <c r="AM898" s="273"/>
      <c r="AN898" s="273"/>
      <c r="AO898" s="273"/>
      <c r="AP898" s="125"/>
      <c r="AQ898" s="273"/>
      <c r="AR898" s="285"/>
      <c r="AS898" s="273"/>
      <c r="AT898" s="273"/>
      <c r="AU898" s="273"/>
      <c r="AV898" s="273"/>
      <c r="AW898" s="273"/>
      <c r="AX898" s="125"/>
      <c r="AY898" s="273"/>
      <c r="AZ898" s="285"/>
      <c r="BA898" s="273"/>
      <c r="BB898" s="273"/>
      <c r="BC898" s="273"/>
      <c r="BD898" s="273"/>
      <c r="BE898" s="273"/>
      <c r="BF898" s="125"/>
      <c r="BG898" s="273"/>
      <c r="BH898" s="285"/>
      <c r="BI898" s="273"/>
      <c r="BJ898" s="273"/>
      <c r="BK898" s="273"/>
      <c r="BL898" s="273"/>
      <c r="BM898" s="273"/>
      <c r="BN898" s="125"/>
      <c r="BO898" s="273"/>
      <c r="BP898" s="285"/>
      <c r="BQ898" s="273"/>
      <c r="BR898" s="273"/>
      <c r="BS898" s="273"/>
      <c r="BT898" s="273"/>
      <c r="BU898" s="273"/>
      <c r="BV898" s="125"/>
      <c r="BW898" s="273"/>
      <c r="BX898" s="285"/>
      <c r="BY898" s="273"/>
      <c r="BZ898" s="273"/>
      <c r="CA898" s="273"/>
      <c r="CB898" s="273"/>
      <c r="CC898" s="273"/>
      <c r="CD898" s="125"/>
      <c r="CE898" s="273"/>
      <c r="CF898" s="285"/>
      <c r="CG898" s="273"/>
      <c r="CH898" s="273"/>
      <c r="CI898" s="273"/>
      <c r="CJ898" s="273"/>
      <c r="CK898" s="273"/>
      <c r="CL898" s="125"/>
      <c r="CM898" s="273"/>
      <c r="CN898" s="285"/>
      <c r="CO898" s="273"/>
      <c r="CP898" s="273"/>
      <c r="CQ898" s="273"/>
      <c r="CR898" s="273"/>
      <c r="CS898" s="273"/>
      <c r="CT898" s="125"/>
      <c r="CU898" s="273"/>
      <c r="CV898" s="285"/>
      <c r="CW898" s="273"/>
      <c r="CX898" s="273"/>
      <c r="CY898" s="273"/>
      <c r="CZ898" s="273"/>
      <c r="DA898" s="273"/>
      <c r="DB898" s="125"/>
      <c r="DC898" s="273"/>
      <c r="DD898" s="285"/>
      <c r="DE898" s="273"/>
      <c r="DF898" s="273"/>
      <c r="DG898" s="273"/>
      <c r="DH898" s="273"/>
      <c r="DI898" s="273"/>
      <c r="DJ898" s="125"/>
      <c r="DK898" s="273"/>
      <c r="DL898" s="285"/>
      <c r="DM898" s="273"/>
      <c r="DN898" s="273"/>
      <c r="DO898" s="273"/>
      <c r="DP898" s="273"/>
      <c r="DQ898" s="273"/>
      <c r="DR898" s="125"/>
      <c r="DS898" s="273"/>
      <c r="DT898" s="285"/>
      <c r="DU898" s="273"/>
      <c r="DV898" s="273"/>
      <c r="DW898" s="273"/>
      <c r="DX898" s="273"/>
      <c r="DY898" s="273"/>
      <c r="DZ898" s="125"/>
      <c r="EA898" s="273"/>
      <c r="EB898" s="273"/>
      <c r="EC898" s="273"/>
      <c r="ED898" s="273"/>
      <c r="EE898" s="273"/>
      <c r="EF898" s="273"/>
      <c r="EG898" s="273"/>
      <c r="EH898" s="273"/>
      <c r="EI898" s="273"/>
      <c r="EJ898" s="273"/>
      <c r="EK898" s="273"/>
      <c r="EL898" s="273"/>
      <c r="EM898" s="273"/>
      <c r="EN898" s="273"/>
      <c r="EO898" s="273"/>
      <c r="EP898" s="273"/>
      <c r="EQ898" s="273"/>
      <c r="ER898" s="273"/>
      <c r="ES898" s="273"/>
      <c r="ET898" s="273"/>
      <c r="EU898" s="273"/>
      <c r="EV898" s="273"/>
      <c r="EW898" s="273"/>
      <c r="EX898" s="273"/>
      <c r="EY898" s="273"/>
      <c r="EZ898" s="273"/>
    </row>
    <row r="899" spans="1:156" ht="18.75">
      <c r="D899" s="75"/>
      <c r="Q899"/>
      <c r="R899" s="30"/>
      <c r="T899" s="75"/>
      <c r="Z899" s="264"/>
      <c r="AB899" s="75"/>
      <c r="AH899" s="125"/>
      <c r="AJ899" s="75"/>
      <c r="AP899" s="125"/>
      <c r="AR899" s="75"/>
      <c r="AX899" s="125"/>
      <c r="AZ899" s="75"/>
      <c r="BF899" s="125"/>
      <c r="BH899" s="75"/>
      <c r="BN899" s="125"/>
      <c r="BP899" s="75"/>
      <c r="BV899" s="125"/>
      <c r="BX899" s="75"/>
      <c r="CD899" s="125"/>
      <c r="CF899" s="75"/>
      <c r="CL899" s="125"/>
      <c r="CN899" s="75"/>
      <c r="CT899" s="125"/>
      <c r="CV899" s="75"/>
      <c r="DB899" s="125"/>
      <c r="DD899" s="75"/>
      <c r="DJ899" s="125"/>
      <c r="DL899" s="75"/>
      <c r="DR899" s="125"/>
      <c r="DT899" s="75"/>
      <c r="DZ899" s="125"/>
    </row>
    <row r="900" spans="1:156" ht="18.75">
      <c r="A900" s="273"/>
      <c r="B900" s="273"/>
      <c r="C900" s="273"/>
      <c r="D900" s="285"/>
      <c r="E900" s="273"/>
      <c r="F900" s="273"/>
      <c r="G900" s="273"/>
      <c r="H900" s="273"/>
      <c r="I900" s="273"/>
      <c r="J900" s="273"/>
      <c r="K900" s="273"/>
      <c r="L900" s="273"/>
      <c r="M900" s="273"/>
      <c r="N900" s="273"/>
      <c r="O900" s="273"/>
      <c r="P900" s="273"/>
      <c r="Q900" s="273"/>
      <c r="R900" s="286"/>
      <c r="S900" s="273"/>
      <c r="T900" s="285"/>
      <c r="U900" s="273"/>
      <c r="V900" s="273"/>
      <c r="W900" s="273"/>
      <c r="X900" s="273"/>
      <c r="Y900" s="273"/>
      <c r="Z900" s="264"/>
      <c r="AA900" s="273"/>
      <c r="AB900" s="285"/>
      <c r="AC900" s="273"/>
      <c r="AD900" s="273"/>
      <c r="AE900" s="273"/>
      <c r="AF900" s="273"/>
      <c r="AG900" s="273"/>
      <c r="AH900" s="125"/>
      <c r="AI900" s="273"/>
      <c r="AJ900" s="285"/>
      <c r="AK900" s="273"/>
      <c r="AL900" s="273"/>
      <c r="AM900" s="273"/>
      <c r="AN900" s="273"/>
      <c r="AO900" s="273"/>
      <c r="AP900" s="125"/>
      <c r="AQ900" s="273"/>
      <c r="AR900" s="285"/>
      <c r="AS900" s="273"/>
      <c r="AT900" s="273"/>
      <c r="AU900" s="273"/>
      <c r="AV900" s="273"/>
      <c r="AW900" s="273"/>
      <c r="AX900" s="125"/>
      <c r="AY900" s="273"/>
      <c r="AZ900" s="285"/>
      <c r="BA900" s="273"/>
      <c r="BB900" s="273"/>
      <c r="BC900" s="273"/>
      <c r="BD900" s="273"/>
      <c r="BE900" s="273"/>
      <c r="BF900" s="125"/>
      <c r="BG900" s="273"/>
      <c r="BH900" s="285"/>
      <c r="BI900" s="273"/>
      <c r="BJ900" s="273"/>
      <c r="BK900" s="273"/>
      <c r="BL900" s="273"/>
      <c r="BM900" s="273"/>
      <c r="BN900" s="125"/>
      <c r="BO900" s="273"/>
      <c r="BP900" s="285"/>
      <c r="BQ900" s="273"/>
      <c r="BR900" s="273"/>
      <c r="BS900" s="273"/>
      <c r="BT900" s="273"/>
      <c r="BU900" s="273"/>
      <c r="BV900" s="125"/>
      <c r="BW900" s="273"/>
      <c r="BX900" s="285"/>
      <c r="BY900" s="273"/>
      <c r="BZ900" s="273"/>
      <c r="CA900" s="273"/>
      <c r="CB900" s="273"/>
      <c r="CC900" s="273"/>
      <c r="CD900" s="125"/>
      <c r="CE900" s="273"/>
      <c r="CF900" s="285"/>
      <c r="CG900" s="273"/>
      <c r="CH900" s="273"/>
      <c r="CI900" s="273"/>
      <c r="CJ900" s="273"/>
      <c r="CK900" s="273"/>
      <c r="CL900" s="125"/>
      <c r="CM900" s="273"/>
      <c r="CN900" s="285"/>
      <c r="CO900" s="273"/>
      <c r="CP900" s="273"/>
      <c r="CQ900" s="273"/>
      <c r="CR900" s="273"/>
      <c r="CS900" s="273"/>
      <c r="CT900" s="125"/>
      <c r="CU900" s="273"/>
      <c r="CV900" s="285"/>
      <c r="CW900" s="273"/>
      <c r="CX900" s="273"/>
      <c r="CY900" s="273"/>
      <c r="CZ900" s="273"/>
      <c r="DA900" s="273"/>
      <c r="DB900" s="125"/>
      <c r="DC900" s="273"/>
      <c r="DD900" s="285"/>
      <c r="DE900" s="273"/>
      <c r="DF900" s="273"/>
      <c r="DG900" s="273"/>
      <c r="DH900" s="273"/>
      <c r="DI900" s="273"/>
      <c r="DJ900" s="125"/>
      <c r="DK900" s="273"/>
      <c r="DL900" s="285"/>
      <c r="DM900" s="273"/>
      <c r="DN900" s="273"/>
      <c r="DO900" s="273"/>
      <c r="DP900" s="273"/>
      <c r="DQ900" s="273"/>
      <c r="DR900" s="125"/>
      <c r="DS900" s="273"/>
      <c r="DT900" s="285"/>
      <c r="DU900" s="273"/>
      <c r="DV900" s="273"/>
      <c r="DW900" s="273"/>
      <c r="DX900" s="273"/>
      <c r="DY900" s="273"/>
      <c r="DZ900" s="125"/>
      <c r="EA900" s="273"/>
      <c r="EB900" s="273"/>
      <c r="EC900" s="273"/>
      <c r="ED900" s="273"/>
      <c r="EE900" s="273"/>
      <c r="EF900" s="273"/>
      <c r="EG900" s="273"/>
      <c r="EH900" s="273"/>
      <c r="EI900" s="273"/>
      <c r="EJ900" s="273"/>
      <c r="EK900" s="273"/>
      <c r="EL900" s="273"/>
      <c r="EM900" s="273"/>
      <c r="EN900" s="273"/>
      <c r="EO900" s="273"/>
      <c r="EP900" s="273"/>
      <c r="EQ900" s="273"/>
      <c r="ER900" s="273"/>
      <c r="ES900" s="273"/>
      <c r="ET900" s="273"/>
      <c r="EU900" s="273"/>
      <c r="EV900" s="273"/>
      <c r="EW900" s="273"/>
      <c r="EX900" s="273"/>
      <c r="EY900" s="273"/>
      <c r="EZ900" s="273"/>
    </row>
    <row r="901" spans="1:156" ht="18.75">
      <c r="D901" s="75"/>
      <c r="Q901"/>
      <c r="R901" s="30"/>
      <c r="T901" s="75"/>
      <c r="Z901" s="264"/>
      <c r="AB901" s="75"/>
      <c r="AH901" s="125"/>
      <c r="AJ901" s="75"/>
      <c r="AP901" s="125"/>
      <c r="AR901" s="75"/>
      <c r="AX901" s="125"/>
      <c r="AZ901" s="75"/>
      <c r="BF901" s="125"/>
      <c r="BH901" s="75"/>
      <c r="BN901" s="125"/>
      <c r="BP901" s="75"/>
      <c r="BV901" s="125"/>
      <c r="BX901" s="75"/>
      <c r="CD901" s="125"/>
      <c r="CF901" s="75"/>
      <c r="CL901" s="125"/>
      <c r="CN901" s="75"/>
      <c r="CT901" s="125"/>
      <c r="CV901" s="75"/>
      <c r="DB901" s="125"/>
      <c r="DD901" s="75"/>
      <c r="DJ901" s="125"/>
      <c r="DL901" s="75"/>
      <c r="DR901" s="125"/>
      <c r="DT901" s="75"/>
      <c r="DZ901" s="125"/>
    </row>
    <row r="902" spans="1:156" ht="18.75">
      <c r="A902" s="273"/>
      <c r="B902" s="273"/>
      <c r="C902" s="273"/>
      <c r="D902" s="285"/>
      <c r="E902" s="273"/>
      <c r="F902" s="273"/>
      <c r="G902" s="273"/>
      <c r="H902" s="273"/>
      <c r="I902" s="273"/>
      <c r="J902" s="273"/>
      <c r="K902" s="273"/>
      <c r="L902" s="273"/>
      <c r="M902" s="273"/>
      <c r="N902" s="273"/>
      <c r="O902" s="273"/>
      <c r="P902" s="273"/>
      <c r="Q902" s="273"/>
      <c r="R902" s="286"/>
      <c r="S902" s="273"/>
      <c r="T902" s="285"/>
      <c r="U902" s="273"/>
      <c r="V902" s="273"/>
      <c r="W902" s="273"/>
      <c r="X902" s="273"/>
      <c r="Y902" s="273"/>
      <c r="Z902" s="264"/>
      <c r="AA902" s="273"/>
      <c r="AB902" s="285"/>
      <c r="AC902" s="273"/>
      <c r="AD902" s="273"/>
      <c r="AE902" s="273"/>
      <c r="AF902" s="273"/>
      <c r="AG902" s="273"/>
      <c r="AH902" s="125"/>
      <c r="AI902" s="273"/>
      <c r="AJ902" s="285"/>
      <c r="AK902" s="273"/>
      <c r="AL902" s="273"/>
      <c r="AM902" s="273"/>
      <c r="AN902" s="273"/>
      <c r="AO902" s="273"/>
      <c r="AP902" s="125"/>
      <c r="AQ902" s="273"/>
      <c r="AR902" s="285"/>
      <c r="AS902" s="273"/>
      <c r="AT902" s="273"/>
      <c r="AU902" s="273"/>
      <c r="AV902" s="273"/>
      <c r="AW902" s="273"/>
      <c r="AX902" s="125"/>
      <c r="AY902" s="273"/>
      <c r="AZ902" s="285"/>
      <c r="BA902" s="273"/>
      <c r="BB902" s="273"/>
      <c r="BC902" s="273"/>
      <c r="BD902" s="273"/>
      <c r="BE902" s="273"/>
      <c r="BF902" s="125"/>
      <c r="BG902" s="273"/>
      <c r="BH902" s="285"/>
      <c r="BI902" s="273"/>
      <c r="BJ902" s="273"/>
      <c r="BK902" s="273"/>
      <c r="BL902" s="273"/>
      <c r="BM902" s="273"/>
      <c r="BN902" s="125"/>
      <c r="BO902" s="273"/>
      <c r="BP902" s="285"/>
      <c r="BQ902" s="273"/>
      <c r="BR902" s="273"/>
      <c r="BS902" s="273"/>
      <c r="BT902" s="273"/>
      <c r="BU902" s="273"/>
      <c r="BV902" s="125"/>
      <c r="BW902" s="273"/>
      <c r="BX902" s="285"/>
      <c r="BY902" s="273"/>
      <c r="BZ902" s="273"/>
      <c r="CA902" s="273"/>
      <c r="CB902" s="273"/>
      <c r="CC902" s="273"/>
      <c r="CD902" s="125"/>
      <c r="CE902" s="273"/>
      <c r="CF902" s="285"/>
      <c r="CG902" s="273"/>
      <c r="CH902" s="273"/>
      <c r="CI902" s="273"/>
      <c r="CJ902" s="273"/>
      <c r="CK902" s="273"/>
      <c r="CL902" s="125"/>
      <c r="CM902" s="273"/>
      <c r="CN902" s="285"/>
      <c r="CO902" s="273"/>
      <c r="CP902" s="273"/>
      <c r="CQ902" s="273"/>
      <c r="CR902" s="273"/>
      <c r="CS902" s="273"/>
      <c r="CT902" s="125"/>
      <c r="CU902" s="273"/>
      <c r="CV902" s="285"/>
      <c r="CW902" s="273"/>
      <c r="CX902" s="273"/>
      <c r="CY902" s="273"/>
      <c r="CZ902" s="273"/>
      <c r="DA902" s="273"/>
      <c r="DB902" s="125"/>
      <c r="DC902" s="273"/>
      <c r="DD902" s="285"/>
      <c r="DE902" s="273"/>
      <c r="DF902" s="273"/>
      <c r="DG902" s="273"/>
      <c r="DH902" s="273"/>
      <c r="DI902" s="273"/>
      <c r="DJ902" s="125"/>
      <c r="DK902" s="273"/>
      <c r="DL902" s="285"/>
      <c r="DM902" s="273"/>
      <c r="DN902" s="273"/>
      <c r="DO902" s="273"/>
      <c r="DP902" s="273"/>
      <c r="DQ902" s="273"/>
      <c r="DR902" s="125"/>
      <c r="DS902" s="273"/>
      <c r="DT902" s="285"/>
      <c r="DU902" s="273"/>
      <c r="DV902" s="273"/>
      <c r="DW902" s="273"/>
      <c r="DX902" s="273"/>
      <c r="DY902" s="273"/>
      <c r="DZ902" s="125"/>
      <c r="EA902" s="273"/>
      <c r="EB902" s="273"/>
      <c r="EC902" s="273"/>
      <c r="ED902" s="273"/>
      <c r="EE902" s="273"/>
      <c r="EF902" s="273"/>
      <c r="EG902" s="273"/>
      <c r="EH902" s="273"/>
      <c r="EI902" s="273"/>
      <c r="EJ902" s="273"/>
      <c r="EK902" s="273"/>
      <c r="EL902" s="273"/>
      <c r="EM902" s="273"/>
      <c r="EN902" s="273"/>
      <c r="EO902" s="273"/>
      <c r="EP902" s="273"/>
      <c r="EQ902" s="273"/>
      <c r="ER902" s="273"/>
      <c r="ES902" s="273"/>
      <c r="ET902" s="273"/>
      <c r="EU902" s="273"/>
      <c r="EV902" s="273"/>
      <c r="EW902" s="273"/>
      <c r="EX902" s="273"/>
      <c r="EY902" s="273"/>
      <c r="EZ902" s="273"/>
    </row>
    <row r="903" spans="1:156" ht="18.75">
      <c r="D903" s="75"/>
      <c r="Q903"/>
      <c r="R903" s="30"/>
      <c r="T903" s="75"/>
      <c r="Z903" s="264"/>
      <c r="AB903" s="75"/>
      <c r="AH903" s="125"/>
      <c r="AJ903" s="75"/>
      <c r="AP903" s="125"/>
      <c r="AR903" s="75"/>
      <c r="AX903" s="125"/>
      <c r="AZ903" s="75"/>
      <c r="BF903" s="125"/>
      <c r="BH903" s="75"/>
      <c r="BN903" s="125"/>
      <c r="BP903" s="75"/>
      <c r="BV903" s="125"/>
      <c r="BX903" s="75"/>
      <c r="CD903" s="125"/>
      <c r="CF903" s="75"/>
      <c r="CL903" s="125"/>
      <c r="CN903" s="75"/>
      <c r="CT903" s="125"/>
      <c r="CV903" s="75"/>
      <c r="DB903" s="125"/>
      <c r="DD903" s="75"/>
      <c r="DJ903" s="125"/>
      <c r="DL903" s="75"/>
      <c r="DR903" s="125"/>
      <c r="DT903" s="75"/>
      <c r="DZ903" s="125"/>
    </row>
    <row r="904" spans="1:156" ht="18.75">
      <c r="A904" s="273"/>
      <c r="B904" s="273"/>
      <c r="C904" s="273"/>
      <c r="D904" s="285"/>
      <c r="E904" s="273"/>
      <c r="F904" s="273"/>
      <c r="G904" s="273"/>
      <c r="H904" s="273"/>
      <c r="I904" s="273"/>
      <c r="J904" s="273"/>
      <c r="K904" s="273"/>
      <c r="L904" s="273"/>
      <c r="M904" s="273"/>
      <c r="N904" s="273"/>
      <c r="O904" s="273"/>
      <c r="P904" s="273"/>
      <c r="Q904" s="273"/>
      <c r="R904" s="286"/>
      <c r="S904" s="273"/>
      <c r="T904" s="285"/>
      <c r="U904" s="273"/>
      <c r="V904" s="273"/>
      <c r="W904" s="273"/>
      <c r="X904" s="273"/>
      <c r="Y904" s="273"/>
      <c r="Z904" s="264"/>
      <c r="AA904" s="273"/>
      <c r="AB904" s="285"/>
      <c r="AC904" s="273"/>
      <c r="AD904" s="273"/>
      <c r="AE904" s="273"/>
      <c r="AF904" s="273"/>
      <c r="AG904" s="273"/>
      <c r="AH904" s="125"/>
      <c r="AI904" s="273"/>
      <c r="AJ904" s="285"/>
      <c r="AK904" s="273"/>
      <c r="AL904" s="273"/>
      <c r="AM904" s="273"/>
      <c r="AN904" s="273"/>
      <c r="AO904" s="273"/>
      <c r="AP904" s="125"/>
      <c r="AQ904" s="273"/>
      <c r="AR904" s="285"/>
      <c r="AS904" s="273"/>
      <c r="AT904" s="273"/>
      <c r="AU904" s="273"/>
      <c r="AV904" s="273"/>
      <c r="AW904" s="273"/>
      <c r="AX904" s="125"/>
      <c r="AY904" s="273"/>
      <c r="AZ904" s="285"/>
      <c r="BA904" s="273"/>
      <c r="BB904" s="273"/>
      <c r="BC904" s="273"/>
      <c r="BD904" s="273"/>
      <c r="BE904" s="273"/>
      <c r="BF904" s="125"/>
      <c r="BG904" s="273"/>
      <c r="BH904" s="285"/>
      <c r="BI904" s="273"/>
      <c r="BJ904" s="273"/>
      <c r="BK904" s="273"/>
      <c r="BL904" s="273"/>
      <c r="BM904" s="273"/>
      <c r="BN904" s="125"/>
      <c r="BO904" s="273"/>
      <c r="BP904" s="285"/>
      <c r="BQ904" s="273"/>
      <c r="BR904" s="273"/>
      <c r="BS904" s="273"/>
      <c r="BT904" s="273"/>
      <c r="BU904" s="273"/>
      <c r="BV904" s="125"/>
      <c r="BW904" s="273"/>
      <c r="BX904" s="285"/>
      <c r="BY904" s="273"/>
      <c r="BZ904" s="273"/>
      <c r="CA904" s="273"/>
      <c r="CB904" s="273"/>
      <c r="CC904" s="273"/>
      <c r="CD904" s="125"/>
      <c r="CE904" s="273"/>
      <c r="CF904" s="285"/>
      <c r="CG904" s="273"/>
      <c r="CH904" s="273"/>
      <c r="CI904" s="273"/>
      <c r="CJ904" s="273"/>
      <c r="CK904" s="273"/>
      <c r="CL904" s="125"/>
      <c r="CM904" s="273"/>
      <c r="CN904" s="285"/>
      <c r="CO904" s="273"/>
      <c r="CP904" s="273"/>
      <c r="CQ904" s="273"/>
      <c r="CR904" s="273"/>
      <c r="CS904" s="273"/>
      <c r="CT904" s="125"/>
      <c r="CU904" s="273"/>
      <c r="CV904" s="285"/>
      <c r="CW904" s="273"/>
      <c r="CX904" s="273"/>
      <c r="CY904" s="273"/>
      <c r="CZ904" s="273"/>
      <c r="DA904" s="273"/>
      <c r="DB904" s="125"/>
      <c r="DC904" s="273"/>
      <c r="DD904" s="285"/>
      <c r="DE904" s="273"/>
      <c r="DF904" s="273"/>
      <c r="DG904" s="273"/>
      <c r="DH904" s="273"/>
      <c r="DI904" s="273"/>
      <c r="DJ904" s="125"/>
      <c r="DK904" s="273"/>
      <c r="DL904" s="285"/>
      <c r="DM904" s="273"/>
      <c r="DN904" s="273"/>
      <c r="DO904" s="273"/>
      <c r="DP904" s="273"/>
      <c r="DQ904" s="273"/>
      <c r="DR904" s="125"/>
      <c r="DS904" s="273"/>
      <c r="DT904" s="285"/>
      <c r="DU904" s="273"/>
      <c r="DV904" s="273"/>
      <c r="DW904" s="273"/>
      <c r="DX904" s="273"/>
      <c r="DY904" s="273"/>
      <c r="DZ904" s="125"/>
      <c r="EA904" s="273"/>
      <c r="EB904" s="273"/>
      <c r="EC904" s="273"/>
      <c r="ED904" s="273"/>
      <c r="EE904" s="273"/>
      <c r="EF904" s="273"/>
      <c r="EG904" s="273"/>
      <c r="EH904" s="273"/>
      <c r="EI904" s="273"/>
      <c r="EJ904" s="273"/>
      <c r="EK904" s="273"/>
      <c r="EL904" s="273"/>
      <c r="EM904" s="273"/>
      <c r="EN904" s="273"/>
      <c r="EO904" s="273"/>
      <c r="EP904" s="273"/>
      <c r="EQ904" s="273"/>
      <c r="ER904" s="273"/>
      <c r="ES904" s="273"/>
      <c r="ET904" s="273"/>
      <c r="EU904" s="273"/>
      <c r="EV904" s="273"/>
      <c r="EW904" s="273"/>
      <c r="EX904" s="273"/>
      <c r="EY904" s="273"/>
      <c r="EZ904" s="273"/>
    </row>
    <row r="905" spans="1:156" ht="18.75">
      <c r="D905" s="75"/>
      <c r="Q905"/>
      <c r="R905" s="30"/>
      <c r="T905" s="75"/>
      <c r="Z905" s="264"/>
      <c r="AB905" s="75"/>
      <c r="AH905" s="125"/>
      <c r="AJ905" s="75"/>
      <c r="AP905" s="125"/>
      <c r="AR905" s="75"/>
      <c r="AX905" s="125"/>
      <c r="AZ905" s="75"/>
      <c r="BF905" s="125"/>
      <c r="BH905" s="75"/>
      <c r="BN905" s="125"/>
      <c r="BP905" s="75"/>
      <c r="BV905" s="125"/>
      <c r="BX905" s="75"/>
      <c r="CD905" s="125"/>
      <c r="CF905" s="75"/>
      <c r="CL905" s="125"/>
      <c r="CN905" s="75"/>
      <c r="CT905" s="125"/>
      <c r="CV905" s="75"/>
      <c r="DB905" s="125"/>
      <c r="DD905" s="75"/>
      <c r="DJ905" s="125"/>
      <c r="DL905" s="75"/>
      <c r="DR905" s="125"/>
      <c r="DT905" s="75"/>
      <c r="DZ905" s="125"/>
    </row>
    <row r="906" spans="1:156" ht="18.75">
      <c r="A906" s="273"/>
      <c r="B906" s="273"/>
      <c r="C906" s="273"/>
      <c r="D906" s="285"/>
      <c r="E906" s="273"/>
      <c r="F906" s="273"/>
      <c r="G906" s="273"/>
      <c r="H906" s="273"/>
      <c r="I906" s="273"/>
      <c r="J906" s="273"/>
      <c r="K906" s="273"/>
      <c r="L906" s="273"/>
      <c r="M906" s="273"/>
      <c r="N906" s="273"/>
      <c r="O906" s="273"/>
      <c r="P906" s="273"/>
      <c r="Q906" s="273"/>
      <c r="R906" s="286"/>
      <c r="S906" s="273"/>
      <c r="T906" s="285"/>
      <c r="U906" s="273"/>
      <c r="V906" s="273"/>
      <c r="W906" s="273"/>
      <c r="X906" s="273"/>
      <c r="Y906" s="273"/>
      <c r="Z906" s="264"/>
      <c r="AA906" s="273"/>
      <c r="AB906" s="285"/>
      <c r="AC906" s="273"/>
      <c r="AD906" s="273"/>
      <c r="AE906" s="273"/>
      <c r="AF906" s="273"/>
      <c r="AG906" s="273"/>
      <c r="AH906" s="125"/>
      <c r="AI906" s="273"/>
      <c r="AJ906" s="285"/>
      <c r="AK906" s="273"/>
      <c r="AL906" s="273"/>
      <c r="AM906" s="273"/>
      <c r="AN906" s="273"/>
      <c r="AO906" s="273"/>
      <c r="AP906" s="125"/>
      <c r="AQ906" s="273"/>
      <c r="AR906" s="285"/>
      <c r="AS906" s="273"/>
      <c r="AT906" s="273"/>
      <c r="AU906" s="273"/>
      <c r="AV906" s="273"/>
      <c r="AW906" s="273"/>
      <c r="AX906" s="125"/>
      <c r="AY906" s="273"/>
      <c r="AZ906" s="285"/>
      <c r="BA906" s="273"/>
      <c r="BB906" s="273"/>
      <c r="BC906" s="273"/>
      <c r="BD906" s="273"/>
      <c r="BE906" s="273"/>
      <c r="BF906" s="125"/>
      <c r="BG906" s="273"/>
      <c r="BH906" s="285"/>
      <c r="BI906" s="273"/>
      <c r="BJ906" s="273"/>
      <c r="BK906" s="273"/>
      <c r="BL906" s="273"/>
      <c r="BM906" s="273"/>
      <c r="BN906" s="125"/>
      <c r="BO906" s="273"/>
      <c r="BP906" s="285"/>
      <c r="BQ906" s="273"/>
      <c r="BR906" s="273"/>
      <c r="BS906" s="273"/>
      <c r="BT906" s="273"/>
      <c r="BU906" s="273"/>
      <c r="BV906" s="125"/>
      <c r="BW906" s="273"/>
      <c r="BX906" s="285"/>
      <c r="BY906" s="273"/>
      <c r="BZ906" s="273"/>
      <c r="CA906" s="273"/>
      <c r="CB906" s="273"/>
      <c r="CC906" s="273"/>
      <c r="CD906" s="125"/>
      <c r="CE906" s="273"/>
      <c r="CF906" s="285"/>
      <c r="CG906" s="273"/>
      <c r="CH906" s="273"/>
      <c r="CI906" s="273"/>
      <c r="CJ906" s="273"/>
      <c r="CK906" s="273"/>
      <c r="CL906" s="125"/>
      <c r="CM906" s="273"/>
      <c r="CN906" s="285"/>
      <c r="CO906" s="273"/>
      <c r="CP906" s="273"/>
      <c r="CQ906" s="273"/>
      <c r="CR906" s="273"/>
      <c r="CS906" s="273"/>
      <c r="CT906" s="125"/>
      <c r="CU906" s="273"/>
      <c r="CV906" s="285"/>
      <c r="CW906" s="273"/>
      <c r="CX906" s="273"/>
      <c r="CY906" s="273"/>
      <c r="CZ906" s="273"/>
      <c r="DA906" s="273"/>
      <c r="DB906" s="125"/>
      <c r="DC906" s="273"/>
      <c r="DD906" s="285"/>
      <c r="DE906" s="273"/>
      <c r="DF906" s="273"/>
      <c r="DG906" s="273"/>
      <c r="DH906" s="273"/>
      <c r="DI906" s="273"/>
      <c r="DJ906" s="125"/>
      <c r="DK906" s="273"/>
      <c r="DL906" s="285"/>
      <c r="DM906" s="273"/>
      <c r="DN906" s="273"/>
      <c r="DO906" s="273"/>
      <c r="DP906" s="273"/>
      <c r="DQ906" s="273"/>
      <c r="DR906" s="125"/>
      <c r="DS906" s="273"/>
      <c r="DT906" s="285"/>
      <c r="DU906" s="273"/>
      <c r="DV906" s="273"/>
      <c r="DW906" s="273"/>
      <c r="DX906" s="273"/>
      <c r="DY906" s="273"/>
      <c r="DZ906" s="125"/>
      <c r="EA906" s="273"/>
      <c r="EB906" s="273"/>
      <c r="EC906" s="273"/>
      <c r="ED906" s="273"/>
      <c r="EE906" s="273"/>
      <c r="EF906" s="273"/>
      <c r="EG906" s="273"/>
      <c r="EH906" s="273"/>
      <c r="EI906" s="273"/>
      <c r="EJ906" s="273"/>
      <c r="EK906" s="273"/>
      <c r="EL906" s="273"/>
      <c r="EM906" s="273"/>
      <c r="EN906" s="273"/>
      <c r="EO906" s="273"/>
      <c r="EP906" s="273"/>
      <c r="EQ906" s="273"/>
      <c r="ER906" s="273"/>
      <c r="ES906" s="273"/>
      <c r="ET906" s="273"/>
      <c r="EU906" s="273"/>
      <c r="EV906" s="273"/>
      <c r="EW906" s="273"/>
      <c r="EX906" s="273"/>
      <c r="EY906" s="273"/>
      <c r="EZ906" s="273"/>
    </row>
    <row r="907" spans="1:156" ht="18.75">
      <c r="D907" s="75"/>
      <c r="Q907"/>
      <c r="R907" s="30"/>
      <c r="T907" s="75"/>
      <c r="Z907" s="264"/>
      <c r="AB907" s="75"/>
      <c r="AH907" s="125"/>
      <c r="AJ907" s="75"/>
      <c r="AP907" s="125"/>
      <c r="AR907" s="75"/>
      <c r="AX907" s="125"/>
      <c r="AZ907" s="75"/>
      <c r="BF907" s="125"/>
      <c r="BH907" s="75"/>
      <c r="BN907" s="125"/>
      <c r="BP907" s="75"/>
      <c r="BV907" s="125"/>
      <c r="BX907" s="75"/>
      <c r="CD907" s="125"/>
      <c r="CF907" s="75"/>
      <c r="CL907" s="125"/>
      <c r="CN907" s="75"/>
      <c r="CT907" s="125"/>
      <c r="CV907" s="75"/>
      <c r="DB907" s="125"/>
      <c r="DD907" s="75"/>
      <c r="DJ907" s="125"/>
      <c r="DL907" s="75"/>
      <c r="DR907" s="125"/>
      <c r="DT907" s="75"/>
      <c r="DZ907" s="125"/>
    </row>
    <row r="908" spans="1:156" ht="18.75">
      <c r="A908" s="273"/>
      <c r="B908" s="273"/>
      <c r="C908" s="273"/>
      <c r="D908" s="285"/>
      <c r="E908" s="273"/>
      <c r="F908" s="273"/>
      <c r="G908" s="273"/>
      <c r="H908" s="273"/>
      <c r="I908" s="273"/>
      <c r="J908" s="273"/>
      <c r="K908" s="273"/>
      <c r="L908" s="273"/>
      <c r="M908" s="273"/>
      <c r="N908" s="273"/>
      <c r="O908" s="273"/>
      <c r="P908" s="273"/>
      <c r="Q908" s="273"/>
      <c r="R908" s="286"/>
      <c r="S908" s="273"/>
      <c r="T908" s="285"/>
      <c r="U908" s="273"/>
      <c r="V908" s="273"/>
      <c r="W908" s="273"/>
      <c r="X908" s="273"/>
      <c r="Y908" s="273"/>
      <c r="Z908" s="264"/>
      <c r="AA908" s="273"/>
      <c r="AB908" s="285"/>
      <c r="AC908" s="273"/>
      <c r="AD908" s="273"/>
      <c r="AE908" s="273"/>
      <c r="AF908" s="273"/>
      <c r="AG908" s="273"/>
      <c r="AH908" s="125"/>
      <c r="AI908" s="273"/>
      <c r="AJ908" s="285"/>
      <c r="AK908" s="273"/>
      <c r="AL908" s="273"/>
      <c r="AM908" s="273"/>
      <c r="AN908" s="273"/>
      <c r="AO908" s="273"/>
      <c r="AP908" s="125"/>
      <c r="AQ908" s="273"/>
      <c r="AR908" s="285"/>
      <c r="AS908" s="273"/>
      <c r="AT908" s="273"/>
      <c r="AU908" s="273"/>
      <c r="AV908" s="273"/>
      <c r="AW908" s="273"/>
      <c r="AX908" s="125"/>
      <c r="AY908" s="273"/>
      <c r="AZ908" s="285"/>
      <c r="BA908" s="273"/>
      <c r="BB908" s="273"/>
      <c r="BC908" s="273"/>
      <c r="BD908" s="273"/>
      <c r="BE908" s="273"/>
      <c r="BF908" s="125"/>
      <c r="BG908" s="273"/>
      <c r="BH908" s="285"/>
      <c r="BI908" s="273"/>
      <c r="BJ908" s="273"/>
      <c r="BK908" s="273"/>
      <c r="BL908" s="273"/>
      <c r="BM908" s="273"/>
      <c r="BN908" s="125"/>
      <c r="BO908" s="273"/>
      <c r="BP908" s="285"/>
      <c r="BQ908" s="273"/>
      <c r="BR908" s="273"/>
      <c r="BS908" s="273"/>
      <c r="BT908" s="273"/>
      <c r="BU908" s="273"/>
      <c r="BV908" s="125"/>
      <c r="BW908" s="273"/>
      <c r="BX908" s="285"/>
      <c r="BY908" s="273"/>
      <c r="BZ908" s="273"/>
      <c r="CA908" s="273"/>
      <c r="CB908" s="273"/>
      <c r="CC908" s="273"/>
      <c r="CD908" s="125"/>
      <c r="CE908" s="273"/>
      <c r="CF908" s="285"/>
      <c r="CG908" s="273"/>
      <c r="CH908" s="273"/>
      <c r="CI908" s="273"/>
      <c r="CJ908" s="273"/>
      <c r="CK908" s="273"/>
      <c r="CL908" s="125"/>
      <c r="CM908" s="273"/>
      <c r="CN908" s="285"/>
      <c r="CO908" s="273"/>
      <c r="CP908" s="273"/>
      <c r="CQ908" s="273"/>
      <c r="CR908" s="273"/>
      <c r="CS908" s="273"/>
      <c r="CT908" s="125"/>
      <c r="CU908" s="273"/>
      <c r="CV908" s="285"/>
      <c r="CW908" s="273"/>
      <c r="CX908" s="273"/>
      <c r="CY908" s="273"/>
      <c r="CZ908" s="273"/>
      <c r="DA908" s="273"/>
      <c r="DB908" s="125"/>
      <c r="DC908" s="273"/>
      <c r="DD908" s="285"/>
      <c r="DE908" s="273"/>
      <c r="DF908" s="273"/>
      <c r="DG908" s="273"/>
      <c r="DH908" s="273"/>
      <c r="DI908" s="273"/>
      <c r="DJ908" s="125"/>
      <c r="DK908" s="273"/>
      <c r="DL908" s="285"/>
      <c r="DM908" s="273"/>
      <c r="DN908" s="273"/>
      <c r="DO908" s="273"/>
      <c r="DP908" s="273"/>
      <c r="DQ908" s="273"/>
      <c r="DR908" s="125"/>
      <c r="DS908" s="273"/>
      <c r="DT908" s="285"/>
      <c r="DU908" s="273"/>
      <c r="DV908" s="273"/>
      <c r="DW908" s="273"/>
      <c r="DX908" s="273"/>
      <c r="DY908" s="273"/>
      <c r="DZ908" s="125"/>
      <c r="EA908" s="273"/>
      <c r="EB908" s="273"/>
      <c r="EC908" s="273"/>
      <c r="ED908" s="273"/>
      <c r="EE908" s="273"/>
      <c r="EF908" s="273"/>
      <c r="EG908" s="273"/>
      <c r="EH908" s="273"/>
      <c r="EI908" s="273"/>
      <c r="EJ908" s="273"/>
      <c r="EK908" s="273"/>
      <c r="EL908" s="273"/>
      <c r="EM908" s="273"/>
      <c r="EN908" s="273"/>
      <c r="EO908" s="273"/>
      <c r="EP908" s="273"/>
      <c r="EQ908" s="273"/>
      <c r="ER908" s="273"/>
      <c r="ES908" s="273"/>
      <c r="ET908" s="273"/>
      <c r="EU908" s="273"/>
      <c r="EV908" s="273"/>
      <c r="EW908" s="273"/>
      <c r="EX908" s="273"/>
      <c r="EY908" s="273"/>
      <c r="EZ908" s="273"/>
    </row>
    <row r="909" spans="1:156" ht="18.75">
      <c r="D909" s="75"/>
      <c r="Q909"/>
      <c r="R909" s="30"/>
      <c r="T909" s="75"/>
      <c r="Z909" s="264"/>
      <c r="AB909" s="75"/>
      <c r="AH909" s="125"/>
      <c r="AJ909" s="75"/>
      <c r="AP909" s="125"/>
      <c r="AR909" s="75"/>
      <c r="AX909" s="125"/>
      <c r="AZ909" s="75"/>
      <c r="BF909" s="125"/>
      <c r="BH909" s="75"/>
      <c r="BN909" s="125"/>
      <c r="BP909" s="75"/>
      <c r="BV909" s="125"/>
      <c r="BX909" s="75"/>
      <c r="CD909" s="125"/>
      <c r="CF909" s="75"/>
      <c r="CL909" s="125"/>
      <c r="CN909" s="75"/>
      <c r="CT909" s="125"/>
      <c r="CV909" s="75"/>
      <c r="DB909" s="125"/>
      <c r="DD909" s="75"/>
      <c r="DJ909" s="125"/>
      <c r="DL909" s="75"/>
      <c r="DR909" s="125"/>
      <c r="DT909" s="75"/>
      <c r="DZ909" s="125"/>
    </row>
    <row r="910" spans="1:156" ht="18.75">
      <c r="A910" s="273"/>
      <c r="B910" s="273"/>
      <c r="C910" s="273"/>
      <c r="D910" s="285"/>
      <c r="E910" s="273"/>
      <c r="F910" s="273"/>
      <c r="G910" s="273"/>
      <c r="H910" s="273"/>
      <c r="I910" s="273"/>
      <c r="J910" s="273"/>
      <c r="K910" s="273"/>
      <c r="L910" s="273"/>
      <c r="M910" s="273"/>
      <c r="N910" s="273"/>
      <c r="O910" s="273"/>
      <c r="P910" s="273"/>
      <c r="Q910" s="273"/>
      <c r="R910" s="286"/>
      <c r="S910" s="273"/>
      <c r="T910" s="285"/>
      <c r="U910" s="273"/>
      <c r="V910" s="273"/>
      <c r="W910" s="273"/>
      <c r="X910" s="273"/>
      <c r="Y910" s="273"/>
      <c r="Z910" s="264"/>
      <c r="AA910" s="273"/>
      <c r="AB910" s="285"/>
      <c r="AC910" s="273"/>
      <c r="AD910" s="273"/>
      <c r="AE910" s="273"/>
      <c r="AF910" s="273"/>
      <c r="AG910" s="273"/>
      <c r="AH910" s="125"/>
      <c r="AI910" s="273"/>
      <c r="AJ910" s="285"/>
      <c r="AK910" s="273"/>
      <c r="AL910" s="273"/>
      <c r="AM910" s="273"/>
      <c r="AN910" s="273"/>
      <c r="AO910" s="273"/>
      <c r="AP910" s="125"/>
      <c r="AQ910" s="273"/>
      <c r="AR910" s="285"/>
      <c r="AS910" s="273"/>
      <c r="AT910" s="273"/>
      <c r="AU910" s="273"/>
      <c r="AV910" s="273"/>
      <c r="AW910" s="273"/>
      <c r="AX910" s="125"/>
      <c r="AY910" s="273"/>
      <c r="AZ910" s="285"/>
      <c r="BA910" s="273"/>
      <c r="BB910" s="273"/>
      <c r="BC910" s="273"/>
      <c r="BD910" s="273"/>
      <c r="BE910" s="273"/>
      <c r="BF910" s="125"/>
      <c r="BG910" s="273"/>
      <c r="BH910" s="285"/>
      <c r="BI910" s="273"/>
      <c r="BJ910" s="273"/>
      <c r="BK910" s="273"/>
      <c r="BL910" s="273"/>
      <c r="BM910" s="273"/>
      <c r="BN910" s="125"/>
      <c r="BO910" s="273"/>
      <c r="BP910" s="285"/>
      <c r="BQ910" s="273"/>
      <c r="BR910" s="273"/>
      <c r="BS910" s="273"/>
      <c r="BT910" s="273"/>
      <c r="BU910" s="273"/>
      <c r="BV910" s="125"/>
      <c r="BW910" s="273"/>
      <c r="BX910" s="285"/>
      <c r="BY910" s="273"/>
      <c r="BZ910" s="273"/>
      <c r="CA910" s="273"/>
      <c r="CB910" s="273"/>
      <c r="CC910" s="273"/>
      <c r="CD910" s="125"/>
      <c r="CE910" s="273"/>
      <c r="CF910" s="285"/>
      <c r="CG910" s="273"/>
      <c r="CH910" s="273"/>
      <c r="CI910" s="273"/>
      <c r="CJ910" s="273"/>
      <c r="CK910" s="273"/>
      <c r="CL910" s="125"/>
      <c r="CM910" s="273"/>
      <c r="CN910" s="285"/>
      <c r="CO910" s="273"/>
      <c r="CP910" s="273"/>
      <c r="CQ910" s="273"/>
      <c r="CR910" s="273"/>
      <c r="CS910" s="273"/>
      <c r="CT910" s="125"/>
      <c r="CU910" s="273"/>
      <c r="CV910" s="285"/>
      <c r="CW910" s="273"/>
      <c r="CX910" s="273"/>
      <c r="CY910" s="273"/>
      <c r="CZ910" s="273"/>
      <c r="DA910" s="273"/>
      <c r="DB910" s="125"/>
      <c r="DC910" s="273"/>
      <c r="DD910" s="285"/>
      <c r="DE910" s="273"/>
      <c r="DF910" s="273"/>
      <c r="DG910" s="273"/>
      <c r="DH910" s="273"/>
      <c r="DI910" s="273"/>
      <c r="DJ910" s="125"/>
      <c r="DK910" s="273"/>
      <c r="DL910" s="285"/>
      <c r="DM910" s="273"/>
      <c r="DN910" s="273"/>
      <c r="DO910" s="273"/>
      <c r="DP910" s="273"/>
      <c r="DQ910" s="273"/>
      <c r="DR910" s="125"/>
      <c r="DS910" s="273"/>
      <c r="DT910" s="285"/>
      <c r="DU910" s="273"/>
      <c r="DV910" s="273"/>
      <c r="DW910" s="273"/>
      <c r="DX910" s="273"/>
      <c r="DY910" s="273"/>
      <c r="DZ910" s="125"/>
      <c r="EA910" s="273"/>
      <c r="EB910" s="273"/>
      <c r="EC910" s="273"/>
      <c r="ED910" s="273"/>
      <c r="EE910" s="273"/>
      <c r="EF910" s="273"/>
      <c r="EG910" s="273"/>
      <c r="EH910" s="273"/>
      <c r="EI910" s="273"/>
      <c r="EJ910" s="273"/>
      <c r="EK910" s="273"/>
      <c r="EL910" s="273"/>
      <c r="EM910" s="273"/>
      <c r="EN910" s="273"/>
      <c r="EO910" s="273"/>
      <c r="EP910" s="273"/>
      <c r="EQ910" s="273"/>
      <c r="ER910" s="273"/>
      <c r="ES910" s="273"/>
      <c r="ET910" s="273"/>
      <c r="EU910" s="273"/>
      <c r="EV910" s="273"/>
      <c r="EW910" s="273"/>
      <c r="EX910" s="273"/>
      <c r="EY910" s="273"/>
      <c r="EZ910" s="273"/>
    </row>
    <row r="911" spans="1:156" ht="18.75">
      <c r="D911" s="75"/>
      <c r="Q911"/>
      <c r="R911" s="30"/>
      <c r="T911" s="75"/>
      <c r="Z911" s="264"/>
      <c r="AB911" s="75"/>
      <c r="AH911" s="125"/>
      <c r="AJ911" s="75"/>
      <c r="AP911" s="125"/>
      <c r="AR911" s="75"/>
      <c r="AX911" s="125"/>
      <c r="AZ911" s="75"/>
      <c r="BF911" s="125"/>
      <c r="BH911" s="75"/>
      <c r="BN911" s="125"/>
      <c r="BP911" s="75"/>
      <c r="BV911" s="125"/>
      <c r="BX911" s="75"/>
      <c r="CD911" s="125"/>
      <c r="CF911" s="75"/>
      <c r="CL911" s="125"/>
      <c r="CN911" s="75"/>
      <c r="CT911" s="125"/>
      <c r="CV911" s="75"/>
      <c r="DB911" s="125"/>
      <c r="DD911" s="75"/>
      <c r="DJ911" s="125"/>
      <c r="DL911" s="75"/>
      <c r="DR911" s="125"/>
      <c r="DT911" s="75"/>
      <c r="DZ911" s="125"/>
    </row>
    <row r="912" spans="1:156" ht="18.75">
      <c r="A912" s="273"/>
      <c r="B912" s="273"/>
      <c r="C912" s="273"/>
      <c r="D912" s="285"/>
      <c r="E912" s="273"/>
      <c r="F912" s="273"/>
      <c r="G912" s="273"/>
      <c r="H912" s="273"/>
      <c r="I912" s="273"/>
      <c r="J912" s="273"/>
      <c r="K912" s="273"/>
      <c r="L912" s="273"/>
      <c r="M912" s="273"/>
      <c r="N912" s="273"/>
      <c r="O912" s="273"/>
      <c r="P912" s="273"/>
      <c r="Q912" s="273"/>
      <c r="R912" s="286"/>
      <c r="S912" s="273"/>
      <c r="T912" s="285"/>
      <c r="U912" s="273"/>
      <c r="V912" s="273"/>
      <c r="W912" s="273"/>
      <c r="X912" s="273"/>
      <c r="Y912" s="273"/>
      <c r="Z912" s="264"/>
      <c r="AA912" s="273"/>
      <c r="AB912" s="285"/>
      <c r="AC912" s="273"/>
      <c r="AD912" s="273"/>
      <c r="AE912" s="273"/>
      <c r="AF912" s="273"/>
      <c r="AG912" s="273"/>
      <c r="AH912" s="125"/>
      <c r="AI912" s="273"/>
      <c r="AJ912" s="285"/>
      <c r="AK912" s="273"/>
      <c r="AL912" s="273"/>
      <c r="AM912" s="273"/>
      <c r="AN912" s="273"/>
      <c r="AO912" s="273"/>
      <c r="AP912" s="125"/>
      <c r="AQ912" s="273"/>
      <c r="AR912" s="285"/>
      <c r="AS912" s="273"/>
      <c r="AT912" s="273"/>
      <c r="AU912" s="273"/>
      <c r="AV912" s="273"/>
      <c r="AW912" s="273"/>
      <c r="AX912" s="125"/>
      <c r="AY912" s="273"/>
      <c r="AZ912" s="285"/>
      <c r="BA912" s="273"/>
      <c r="BB912" s="273"/>
      <c r="BC912" s="273"/>
      <c r="BD912" s="273"/>
      <c r="BE912" s="273"/>
      <c r="BF912" s="125"/>
      <c r="BG912" s="273"/>
      <c r="BH912" s="285"/>
      <c r="BI912" s="273"/>
      <c r="BJ912" s="273"/>
      <c r="BK912" s="273"/>
      <c r="BL912" s="273"/>
      <c r="BM912" s="273"/>
      <c r="BN912" s="125"/>
      <c r="BO912" s="273"/>
      <c r="BP912" s="285"/>
      <c r="BQ912" s="273"/>
      <c r="BR912" s="273"/>
      <c r="BS912" s="273"/>
      <c r="BT912" s="273"/>
      <c r="BU912" s="273"/>
      <c r="BV912" s="125"/>
      <c r="BW912" s="273"/>
      <c r="BX912" s="285"/>
      <c r="BY912" s="273"/>
      <c r="BZ912" s="273"/>
      <c r="CA912" s="273"/>
      <c r="CB912" s="273"/>
      <c r="CC912" s="273"/>
      <c r="CD912" s="125"/>
      <c r="CE912" s="273"/>
      <c r="CF912" s="285"/>
      <c r="CG912" s="273"/>
      <c r="CH912" s="273"/>
      <c r="CI912" s="273"/>
      <c r="CJ912" s="273"/>
      <c r="CK912" s="273"/>
      <c r="CL912" s="125"/>
      <c r="CM912" s="273"/>
      <c r="CN912" s="285"/>
      <c r="CO912" s="273"/>
      <c r="CP912" s="273"/>
      <c r="CQ912" s="273"/>
      <c r="CR912" s="273"/>
      <c r="CS912" s="273"/>
      <c r="CT912" s="125"/>
      <c r="CU912" s="273"/>
      <c r="CV912" s="285"/>
      <c r="CW912" s="273"/>
      <c r="CX912" s="273"/>
      <c r="CY912" s="273"/>
      <c r="CZ912" s="273"/>
      <c r="DA912" s="273"/>
      <c r="DB912" s="125"/>
      <c r="DC912" s="273"/>
      <c r="DD912" s="285"/>
      <c r="DE912" s="273"/>
      <c r="DF912" s="273"/>
      <c r="DG912" s="273"/>
      <c r="DH912" s="273"/>
      <c r="DI912" s="273"/>
      <c r="DJ912" s="125"/>
      <c r="DK912" s="273"/>
      <c r="DL912" s="285"/>
      <c r="DM912" s="273"/>
      <c r="DN912" s="273"/>
      <c r="DO912" s="273"/>
      <c r="DP912" s="273"/>
      <c r="DQ912" s="273"/>
      <c r="DR912" s="125"/>
      <c r="DS912" s="273"/>
      <c r="DT912" s="285"/>
      <c r="DU912" s="273"/>
      <c r="DV912" s="273"/>
      <c r="DW912" s="273"/>
      <c r="DX912" s="273"/>
      <c r="DY912" s="273"/>
      <c r="DZ912" s="125"/>
      <c r="EA912" s="273"/>
      <c r="EB912" s="273"/>
      <c r="EC912" s="273"/>
      <c r="ED912" s="273"/>
      <c r="EE912" s="273"/>
      <c r="EF912" s="273"/>
      <c r="EG912" s="273"/>
      <c r="EH912" s="273"/>
      <c r="EI912" s="273"/>
      <c r="EJ912" s="273"/>
      <c r="EK912" s="273"/>
      <c r="EL912" s="273"/>
      <c r="EM912" s="273"/>
      <c r="EN912" s="273"/>
      <c r="EO912" s="273"/>
      <c r="EP912" s="273"/>
      <c r="EQ912" s="273"/>
      <c r="ER912" s="273"/>
      <c r="ES912" s="273"/>
      <c r="ET912" s="273"/>
      <c r="EU912" s="273"/>
      <c r="EV912" s="273"/>
      <c r="EW912" s="273"/>
      <c r="EX912" s="273"/>
      <c r="EY912" s="273"/>
      <c r="EZ912" s="273"/>
    </row>
    <row r="913" spans="1:156" ht="18.75">
      <c r="D913" s="75"/>
      <c r="Q913"/>
      <c r="R913" s="30"/>
      <c r="T913" s="75"/>
      <c r="Z913" s="264"/>
      <c r="AB913" s="75"/>
      <c r="AH913" s="125"/>
      <c r="AJ913" s="75"/>
      <c r="AP913" s="125"/>
      <c r="AR913" s="75"/>
      <c r="AX913" s="125"/>
      <c r="AZ913" s="75"/>
      <c r="BF913" s="125"/>
      <c r="BH913" s="75"/>
      <c r="BN913" s="125"/>
      <c r="BP913" s="75"/>
      <c r="BV913" s="125"/>
      <c r="BX913" s="75"/>
      <c r="CD913" s="125"/>
      <c r="CF913" s="75"/>
      <c r="CL913" s="125"/>
      <c r="CN913" s="75"/>
      <c r="CT913" s="125"/>
      <c r="CV913" s="75"/>
      <c r="DB913" s="125"/>
      <c r="DD913" s="75"/>
      <c r="DJ913" s="125"/>
      <c r="DL913" s="75"/>
      <c r="DR913" s="125"/>
      <c r="DT913" s="75"/>
      <c r="DZ913" s="125"/>
    </row>
    <row r="914" spans="1:156" ht="18.75">
      <c r="A914" s="273"/>
      <c r="B914" s="273"/>
      <c r="C914" s="273"/>
      <c r="D914" s="285"/>
      <c r="E914" s="273"/>
      <c r="F914" s="273"/>
      <c r="G914" s="273"/>
      <c r="H914" s="273"/>
      <c r="I914" s="273"/>
      <c r="J914" s="273"/>
      <c r="K914" s="273"/>
      <c r="L914" s="273"/>
      <c r="M914" s="273"/>
      <c r="N914" s="273"/>
      <c r="O914" s="273"/>
      <c r="P914" s="273"/>
      <c r="Q914" s="273"/>
      <c r="R914" s="286"/>
      <c r="S914" s="273"/>
      <c r="T914" s="285"/>
      <c r="U914" s="273"/>
      <c r="V914" s="273"/>
      <c r="W914" s="273"/>
      <c r="X914" s="273"/>
      <c r="Y914" s="273"/>
      <c r="Z914" s="264"/>
      <c r="AA914" s="273"/>
      <c r="AB914" s="285"/>
      <c r="AC914" s="273"/>
      <c r="AD914" s="273"/>
      <c r="AE914" s="273"/>
      <c r="AF914" s="273"/>
      <c r="AG914" s="273"/>
      <c r="AH914" s="125"/>
      <c r="AI914" s="273"/>
      <c r="AJ914" s="285"/>
      <c r="AK914" s="273"/>
      <c r="AL914" s="273"/>
      <c r="AM914" s="273"/>
      <c r="AN914" s="273"/>
      <c r="AO914" s="273"/>
      <c r="AP914" s="125"/>
      <c r="AQ914" s="273"/>
      <c r="AR914" s="285"/>
      <c r="AS914" s="273"/>
      <c r="AT914" s="273"/>
      <c r="AU914" s="273"/>
      <c r="AV914" s="273"/>
      <c r="AW914" s="273"/>
      <c r="AX914" s="125"/>
      <c r="AY914" s="273"/>
      <c r="AZ914" s="285"/>
      <c r="BA914" s="273"/>
      <c r="BB914" s="273"/>
      <c r="BC914" s="273"/>
      <c r="BD914" s="273"/>
      <c r="BE914" s="273"/>
      <c r="BF914" s="125"/>
      <c r="BG914" s="273"/>
      <c r="BH914" s="285"/>
      <c r="BI914" s="273"/>
      <c r="BJ914" s="273"/>
      <c r="BK914" s="273"/>
      <c r="BL914" s="273"/>
      <c r="BM914" s="273"/>
      <c r="BN914" s="125"/>
      <c r="BO914" s="273"/>
      <c r="BP914" s="285"/>
      <c r="BQ914" s="273"/>
      <c r="BR914" s="273"/>
      <c r="BS914" s="273"/>
      <c r="BT914" s="273"/>
      <c r="BU914" s="273"/>
      <c r="BV914" s="125"/>
      <c r="BW914" s="273"/>
      <c r="BX914" s="285"/>
      <c r="BY914" s="273"/>
      <c r="BZ914" s="273"/>
      <c r="CA914" s="273"/>
      <c r="CB914" s="273"/>
      <c r="CC914" s="273"/>
      <c r="CD914" s="125"/>
      <c r="CE914" s="273"/>
      <c r="CF914" s="285"/>
      <c r="CG914" s="273"/>
      <c r="CH914" s="273"/>
      <c r="CI914" s="273"/>
      <c r="CJ914" s="273"/>
      <c r="CK914" s="273"/>
      <c r="CL914" s="125"/>
      <c r="CM914" s="273"/>
      <c r="CN914" s="285"/>
      <c r="CO914" s="273"/>
      <c r="CP914" s="273"/>
      <c r="CQ914" s="273"/>
      <c r="CR914" s="273"/>
      <c r="CS914" s="273"/>
      <c r="CT914" s="125"/>
      <c r="CU914" s="273"/>
      <c r="CV914" s="285"/>
      <c r="CW914" s="273"/>
      <c r="CX914" s="273"/>
      <c r="CY914" s="273"/>
      <c r="CZ914" s="273"/>
      <c r="DA914" s="273"/>
      <c r="DB914" s="125"/>
      <c r="DC914" s="273"/>
      <c r="DD914" s="285"/>
      <c r="DE914" s="273"/>
      <c r="DF914" s="273"/>
      <c r="DG914" s="273"/>
      <c r="DH914" s="273"/>
      <c r="DI914" s="273"/>
      <c r="DJ914" s="125"/>
      <c r="DK914" s="273"/>
      <c r="DL914" s="285"/>
      <c r="DM914" s="273"/>
      <c r="DN914" s="273"/>
      <c r="DO914" s="273"/>
      <c r="DP914" s="273"/>
      <c r="DQ914" s="273"/>
      <c r="DR914" s="125"/>
      <c r="DS914" s="273"/>
      <c r="DT914" s="285"/>
      <c r="DU914" s="273"/>
      <c r="DV914" s="273"/>
      <c r="DW914" s="273"/>
      <c r="DX914" s="273"/>
      <c r="DY914" s="273"/>
      <c r="DZ914" s="125"/>
      <c r="EA914" s="273"/>
      <c r="EB914" s="273"/>
      <c r="EC914" s="273"/>
      <c r="ED914" s="273"/>
      <c r="EE914" s="273"/>
      <c r="EF914" s="273"/>
      <c r="EG914" s="273"/>
      <c r="EH914" s="273"/>
      <c r="EI914" s="273"/>
      <c r="EJ914" s="273"/>
      <c r="EK914" s="273"/>
      <c r="EL914" s="273"/>
      <c r="EM914" s="273"/>
      <c r="EN914" s="273"/>
      <c r="EO914" s="273"/>
      <c r="EP914" s="273"/>
      <c r="EQ914" s="273"/>
      <c r="ER914" s="273"/>
      <c r="ES914" s="273"/>
      <c r="ET914" s="273"/>
      <c r="EU914" s="273"/>
      <c r="EV914" s="273"/>
      <c r="EW914" s="273"/>
      <c r="EX914" s="273"/>
      <c r="EY914" s="273"/>
      <c r="EZ914" s="273"/>
    </row>
    <row r="915" spans="1:156" ht="18.75">
      <c r="D915" s="75"/>
      <c r="Q915"/>
      <c r="R915" s="30"/>
      <c r="T915" s="75"/>
      <c r="Z915" s="264"/>
      <c r="AB915" s="75"/>
      <c r="AH915" s="125"/>
      <c r="AJ915" s="75"/>
      <c r="AP915" s="125"/>
      <c r="AR915" s="75"/>
      <c r="AX915" s="125"/>
      <c r="AZ915" s="75"/>
      <c r="BF915" s="125"/>
      <c r="BH915" s="75"/>
      <c r="BN915" s="125"/>
      <c r="BP915" s="75"/>
      <c r="BV915" s="125"/>
      <c r="BX915" s="75"/>
      <c r="CD915" s="125"/>
      <c r="CF915" s="75"/>
      <c r="CL915" s="125"/>
      <c r="CN915" s="75"/>
      <c r="CT915" s="125"/>
      <c r="CV915" s="75"/>
      <c r="DB915" s="125"/>
      <c r="DD915" s="75"/>
      <c r="DJ915" s="125"/>
      <c r="DL915" s="75"/>
      <c r="DR915" s="125"/>
      <c r="DT915" s="75"/>
      <c r="DZ915" s="125"/>
    </row>
    <row r="916" spans="1:156" ht="18.75">
      <c r="A916" s="273"/>
      <c r="B916" s="273"/>
      <c r="C916" s="273"/>
      <c r="D916" s="285"/>
      <c r="E916" s="273"/>
      <c r="F916" s="273"/>
      <c r="G916" s="273"/>
      <c r="H916" s="273"/>
      <c r="I916" s="273"/>
      <c r="J916" s="273"/>
      <c r="K916" s="273"/>
      <c r="L916" s="273"/>
      <c r="M916" s="273"/>
      <c r="N916" s="273"/>
      <c r="O916" s="273"/>
      <c r="P916" s="273"/>
      <c r="Q916" s="273"/>
      <c r="R916" s="286"/>
      <c r="S916" s="273"/>
      <c r="T916" s="285"/>
      <c r="U916" s="273"/>
      <c r="V916" s="273"/>
      <c r="W916" s="273"/>
      <c r="X916" s="273"/>
      <c r="Y916" s="273"/>
      <c r="Z916" s="264"/>
      <c r="AA916" s="273"/>
      <c r="AB916" s="285"/>
      <c r="AC916" s="273"/>
      <c r="AD916" s="273"/>
      <c r="AE916" s="273"/>
      <c r="AF916" s="273"/>
      <c r="AG916" s="273"/>
      <c r="AH916" s="125"/>
      <c r="AI916" s="273"/>
      <c r="AJ916" s="285"/>
      <c r="AK916" s="273"/>
      <c r="AL916" s="273"/>
      <c r="AM916" s="273"/>
      <c r="AN916" s="273"/>
      <c r="AO916" s="273"/>
      <c r="AP916" s="125"/>
      <c r="AQ916" s="273"/>
      <c r="AR916" s="285"/>
      <c r="AS916" s="273"/>
      <c r="AT916" s="273"/>
      <c r="AU916" s="273"/>
      <c r="AV916" s="273"/>
      <c r="AW916" s="273"/>
      <c r="AX916" s="125"/>
      <c r="AY916" s="273"/>
      <c r="AZ916" s="285"/>
      <c r="BA916" s="273"/>
      <c r="BB916" s="273"/>
      <c r="BC916" s="273"/>
      <c r="BD916" s="273"/>
      <c r="BE916" s="273"/>
      <c r="BF916" s="125"/>
      <c r="BG916" s="273"/>
      <c r="BH916" s="285"/>
      <c r="BI916" s="273"/>
      <c r="BJ916" s="273"/>
      <c r="BK916" s="273"/>
      <c r="BL916" s="273"/>
      <c r="BM916" s="273"/>
      <c r="BN916" s="125"/>
      <c r="BO916" s="273"/>
      <c r="BP916" s="285"/>
      <c r="BQ916" s="273"/>
      <c r="BR916" s="273"/>
      <c r="BS916" s="273"/>
      <c r="BT916" s="273"/>
      <c r="BU916" s="273"/>
      <c r="BV916" s="125"/>
      <c r="BW916" s="273"/>
      <c r="BX916" s="285"/>
      <c r="BY916" s="273"/>
      <c r="BZ916" s="273"/>
      <c r="CA916" s="273"/>
      <c r="CB916" s="273"/>
      <c r="CC916" s="273"/>
      <c r="CD916" s="125"/>
      <c r="CE916" s="273"/>
      <c r="CF916" s="285"/>
      <c r="CG916" s="273"/>
      <c r="CH916" s="273"/>
      <c r="CI916" s="273"/>
      <c r="CJ916" s="273"/>
      <c r="CK916" s="273"/>
      <c r="CL916" s="125"/>
      <c r="CM916" s="273"/>
      <c r="CN916" s="285"/>
      <c r="CO916" s="273"/>
      <c r="CP916" s="273"/>
      <c r="CQ916" s="273"/>
      <c r="CR916" s="273"/>
      <c r="CS916" s="273"/>
      <c r="CT916" s="125"/>
      <c r="CU916" s="273"/>
      <c r="CV916" s="285"/>
      <c r="CW916" s="273"/>
      <c r="CX916" s="273"/>
      <c r="CY916" s="273"/>
      <c r="CZ916" s="273"/>
      <c r="DA916" s="273"/>
      <c r="DB916" s="125"/>
      <c r="DC916" s="273"/>
      <c r="DD916" s="285"/>
      <c r="DE916" s="273"/>
      <c r="DF916" s="273"/>
      <c r="DG916" s="273"/>
      <c r="DH916" s="273"/>
      <c r="DI916" s="273"/>
      <c r="DJ916" s="125"/>
      <c r="DK916" s="273"/>
      <c r="DL916" s="285"/>
      <c r="DM916" s="273"/>
      <c r="DN916" s="273"/>
      <c r="DO916" s="273"/>
      <c r="DP916" s="273"/>
      <c r="DQ916" s="273"/>
      <c r="DR916" s="125"/>
      <c r="DS916" s="273"/>
      <c r="DT916" s="285"/>
      <c r="DU916" s="273"/>
      <c r="DV916" s="273"/>
      <c r="DW916" s="273"/>
      <c r="DX916" s="273"/>
      <c r="DY916" s="273"/>
      <c r="DZ916" s="125"/>
      <c r="EA916" s="273"/>
      <c r="EB916" s="273"/>
      <c r="EC916" s="273"/>
      <c r="ED916" s="273"/>
      <c r="EE916" s="273"/>
      <c r="EF916" s="273"/>
      <c r="EG916" s="273"/>
      <c r="EH916" s="273"/>
      <c r="EI916" s="273"/>
      <c r="EJ916" s="273"/>
      <c r="EK916" s="273"/>
      <c r="EL916" s="273"/>
      <c r="EM916" s="273"/>
      <c r="EN916" s="273"/>
      <c r="EO916" s="273"/>
      <c r="EP916" s="273"/>
      <c r="EQ916" s="273"/>
      <c r="ER916" s="273"/>
      <c r="ES916" s="273"/>
      <c r="ET916" s="273"/>
      <c r="EU916" s="273"/>
      <c r="EV916" s="273"/>
      <c r="EW916" s="273"/>
      <c r="EX916" s="273"/>
      <c r="EY916" s="273"/>
      <c r="EZ916" s="273"/>
    </row>
    <row r="917" spans="1:156" ht="18.75">
      <c r="D917" s="75"/>
      <c r="Q917"/>
      <c r="R917" s="30"/>
      <c r="T917" s="75"/>
      <c r="Z917" s="264"/>
      <c r="AB917" s="75"/>
      <c r="AH917" s="125"/>
      <c r="AJ917" s="75"/>
      <c r="AP917" s="125"/>
      <c r="AR917" s="75"/>
      <c r="AX917" s="125"/>
      <c r="AZ917" s="75"/>
      <c r="BF917" s="125"/>
      <c r="BH917" s="75"/>
      <c r="BN917" s="125"/>
      <c r="BP917" s="75"/>
      <c r="BV917" s="125"/>
      <c r="BX917" s="75"/>
      <c r="CD917" s="125"/>
      <c r="CF917" s="75"/>
      <c r="CL917" s="125"/>
      <c r="CN917" s="75"/>
      <c r="CT917" s="125"/>
      <c r="CV917" s="75"/>
      <c r="DB917" s="125"/>
      <c r="DD917" s="75"/>
      <c r="DJ917" s="125"/>
      <c r="DL917" s="75"/>
      <c r="DR917" s="125"/>
      <c r="DT917" s="75"/>
      <c r="DZ917" s="125"/>
    </row>
    <row r="918" spans="1:156" ht="18.75">
      <c r="A918" s="273"/>
      <c r="B918" s="273"/>
      <c r="C918" s="273"/>
      <c r="D918" s="285"/>
      <c r="E918" s="273"/>
      <c r="F918" s="273"/>
      <c r="G918" s="273"/>
      <c r="H918" s="273"/>
      <c r="I918" s="273"/>
      <c r="J918" s="273"/>
      <c r="K918" s="273"/>
      <c r="L918" s="273"/>
      <c r="M918" s="273"/>
      <c r="N918" s="273"/>
      <c r="O918" s="273"/>
      <c r="P918" s="273"/>
      <c r="Q918" s="273"/>
      <c r="R918" s="286"/>
      <c r="S918" s="273"/>
      <c r="T918" s="285"/>
      <c r="U918" s="273"/>
      <c r="V918" s="273"/>
      <c r="W918" s="273"/>
      <c r="X918" s="273"/>
      <c r="Y918" s="273"/>
      <c r="Z918" s="264"/>
      <c r="AA918" s="273"/>
      <c r="AB918" s="285"/>
      <c r="AC918" s="273"/>
      <c r="AD918" s="273"/>
      <c r="AE918" s="273"/>
      <c r="AF918" s="273"/>
      <c r="AG918" s="273"/>
      <c r="AH918" s="125"/>
      <c r="AI918" s="273"/>
      <c r="AJ918" s="285"/>
      <c r="AK918" s="273"/>
      <c r="AL918" s="273"/>
      <c r="AM918" s="273"/>
      <c r="AN918" s="273"/>
      <c r="AO918" s="273"/>
      <c r="AP918" s="125"/>
      <c r="AQ918" s="273"/>
      <c r="AR918" s="285"/>
      <c r="AS918" s="273"/>
      <c r="AT918" s="273"/>
      <c r="AU918" s="273"/>
      <c r="AV918" s="273"/>
      <c r="AW918" s="273"/>
      <c r="AX918" s="125"/>
      <c r="AY918" s="273"/>
      <c r="AZ918" s="285"/>
      <c r="BA918" s="273"/>
      <c r="BB918" s="273"/>
      <c r="BC918" s="273"/>
      <c r="BD918" s="273"/>
      <c r="BE918" s="273"/>
      <c r="BF918" s="125"/>
      <c r="BG918" s="273"/>
      <c r="BH918" s="285"/>
      <c r="BI918" s="273"/>
      <c r="BJ918" s="273"/>
      <c r="BK918" s="273"/>
      <c r="BL918" s="273"/>
      <c r="BM918" s="273"/>
      <c r="BN918" s="125"/>
      <c r="BO918" s="273"/>
      <c r="BP918" s="285"/>
      <c r="BQ918" s="273"/>
      <c r="BR918" s="273"/>
      <c r="BS918" s="273"/>
      <c r="BT918" s="273"/>
      <c r="BU918" s="273"/>
      <c r="BV918" s="125"/>
      <c r="BW918" s="273"/>
      <c r="BX918" s="285"/>
      <c r="BY918" s="273"/>
      <c r="BZ918" s="273"/>
      <c r="CA918" s="273"/>
      <c r="CB918" s="273"/>
      <c r="CC918" s="273"/>
      <c r="CD918" s="125"/>
      <c r="CE918" s="273"/>
      <c r="CF918" s="285"/>
      <c r="CG918" s="273"/>
      <c r="CH918" s="273"/>
      <c r="CI918" s="273"/>
      <c r="CJ918" s="273"/>
      <c r="CK918" s="273"/>
      <c r="CL918" s="125"/>
      <c r="CM918" s="273"/>
      <c r="CN918" s="285"/>
      <c r="CO918" s="273"/>
      <c r="CP918" s="273"/>
      <c r="CQ918" s="273"/>
      <c r="CR918" s="273"/>
      <c r="CS918" s="273"/>
      <c r="CT918" s="125"/>
      <c r="CU918" s="273"/>
      <c r="CV918" s="285"/>
      <c r="CW918" s="273"/>
      <c r="CX918" s="273"/>
      <c r="CY918" s="273"/>
      <c r="CZ918" s="273"/>
      <c r="DA918" s="273"/>
      <c r="DB918" s="125"/>
      <c r="DC918" s="273"/>
      <c r="DD918" s="285"/>
      <c r="DE918" s="273"/>
      <c r="DF918" s="273"/>
      <c r="DG918" s="273"/>
      <c r="DH918" s="273"/>
      <c r="DI918" s="273"/>
      <c r="DJ918" s="125"/>
      <c r="DK918" s="273"/>
      <c r="DL918" s="285"/>
      <c r="DM918" s="273"/>
      <c r="DN918" s="273"/>
      <c r="DO918" s="273"/>
      <c r="DP918" s="273"/>
      <c r="DQ918" s="273"/>
      <c r="DR918" s="125"/>
      <c r="DS918" s="273"/>
      <c r="DT918" s="285"/>
      <c r="DU918" s="273"/>
      <c r="DV918" s="273"/>
      <c r="DW918" s="273"/>
      <c r="DX918" s="273"/>
      <c r="DY918" s="273"/>
      <c r="DZ918" s="125"/>
      <c r="EA918" s="273"/>
      <c r="EB918" s="273"/>
      <c r="EC918" s="273"/>
      <c r="ED918" s="273"/>
      <c r="EE918" s="273"/>
      <c r="EF918" s="273"/>
      <c r="EG918" s="273"/>
      <c r="EH918" s="273"/>
      <c r="EI918" s="273"/>
      <c r="EJ918" s="273"/>
      <c r="EK918" s="273"/>
      <c r="EL918" s="273"/>
      <c r="EM918" s="273"/>
      <c r="EN918" s="273"/>
      <c r="EO918" s="273"/>
      <c r="EP918" s="273"/>
      <c r="EQ918" s="273"/>
      <c r="ER918" s="273"/>
      <c r="ES918" s="273"/>
      <c r="ET918" s="273"/>
      <c r="EU918" s="273"/>
      <c r="EV918" s="273"/>
      <c r="EW918" s="273"/>
      <c r="EX918" s="273"/>
      <c r="EY918" s="273"/>
      <c r="EZ918" s="273"/>
    </row>
    <row r="919" spans="1:156" ht="18.75">
      <c r="D919" s="75"/>
      <c r="Q919"/>
      <c r="R919" s="30"/>
      <c r="T919" s="75"/>
      <c r="Z919" s="264"/>
      <c r="AB919" s="75"/>
      <c r="AH919" s="125"/>
      <c r="AJ919" s="75"/>
      <c r="AP919" s="125"/>
      <c r="AR919" s="75"/>
      <c r="AX919" s="125"/>
      <c r="AZ919" s="75"/>
      <c r="BF919" s="125"/>
      <c r="BH919" s="75"/>
      <c r="BN919" s="125"/>
      <c r="BP919" s="75"/>
      <c r="BV919" s="125"/>
      <c r="BX919" s="75"/>
      <c r="CD919" s="125"/>
      <c r="CF919" s="75"/>
      <c r="CL919" s="125"/>
      <c r="CN919" s="75"/>
      <c r="CT919" s="125"/>
      <c r="CV919" s="75"/>
      <c r="DB919" s="125"/>
      <c r="DD919" s="75"/>
      <c r="DJ919" s="125"/>
      <c r="DL919" s="75"/>
      <c r="DR919" s="125"/>
      <c r="DT919" s="75"/>
      <c r="DZ919" s="125"/>
    </row>
    <row r="920" spans="1:156" ht="18.75">
      <c r="A920" s="273"/>
      <c r="B920" s="273"/>
      <c r="C920" s="273"/>
      <c r="D920" s="285"/>
      <c r="E920" s="273"/>
      <c r="F920" s="273"/>
      <c r="G920" s="273"/>
      <c r="H920" s="273"/>
      <c r="I920" s="273"/>
      <c r="J920" s="273"/>
      <c r="K920" s="273"/>
      <c r="L920" s="273"/>
      <c r="M920" s="273"/>
      <c r="N920" s="273"/>
      <c r="O920" s="273"/>
      <c r="P920" s="273"/>
      <c r="Q920" s="273"/>
      <c r="R920" s="286"/>
      <c r="S920" s="273"/>
      <c r="T920" s="285"/>
      <c r="U920" s="273"/>
      <c r="V920" s="273"/>
      <c r="W920" s="273"/>
      <c r="X920" s="273"/>
      <c r="Y920" s="273"/>
      <c r="Z920" s="264"/>
      <c r="AA920" s="273"/>
      <c r="AB920" s="285"/>
      <c r="AC920" s="273"/>
      <c r="AD920" s="273"/>
      <c r="AE920" s="273"/>
      <c r="AF920" s="273"/>
      <c r="AG920" s="273"/>
      <c r="AH920" s="125"/>
      <c r="AI920" s="273"/>
      <c r="AJ920" s="285"/>
      <c r="AK920" s="273"/>
      <c r="AL920" s="273"/>
      <c r="AM920" s="273"/>
      <c r="AN920" s="273"/>
      <c r="AO920" s="273"/>
      <c r="AP920" s="125"/>
      <c r="AQ920" s="273"/>
      <c r="AR920" s="285"/>
      <c r="AS920" s="273"/>
      <c r="AT920" s="273"/>
      <c r="AU920" s="273"/>
      <c r="AV920" s="273"/>
      <c r="AW920" s="273"/>
      <c r="AX920" s="125"/>
      <c r="AY920" s="273"/>
      <c r="AZ920" s="285"/>
      <c r="BA920" s="273"/>
      <c r="BB920" s="273"/>
      <c r="BC920" s="273"/>
      <c r="BD920" s="273"/>
      <c r="BE920" s="273"/>
      <c r="BF920" s="125"/>
      <c r="BG920" s="273"/>
      <c r="BH920" s="285"/>
      <c r="BI920" s="273"/>
      <c r="BJ920" s="273"/>
      <c r="BK920" s="273"/>
      <c r="BL920" s="273"/>
      <c r="BM920" s="273"/>
      <c r="BN920" s="125"/>
      <c r="BO920" s="273"/>
      <c r="BP920" s="285"/>
      <c r="BQ920" s="273"/>
      <c r="BR920" s="273"/>
      <c r="BS920" s="273"/>
      <c r="BT920" s="273"/>
      <c r="BU920" s="273"/>
      <c r="BV920" s="125"/>
      <c r="BW920" s="273"/>
      <c r="BX920" s="285"/>
      <c r="BY920" s="273"/>
      <c r="BZ920" s="273"/>
      <c r="CA920" s="273"/>
      <c r="CB920" s="273"/>
      <c r="CC920" s="273"/>
      <c r="CD920" s="125"/>
      <c r="CE920" s="273"/>
      <c r="CF920" s="285"/>
      <c r="CG920" s="273"/>
      <c r="CH920" s="273"/>
      <c r="CI920" s="273"/>
      <c r="CJ920" s="273"/>
      <c r="CK920" s="273"/>
      <c r="CL920" s="125"/>
      <c r="CM920" s="273"/>
      <c r="CN920" s="285"/>
      <c r="CO920" s="273"/>
      <c r="CP920" s="273"/>
      <c r="CQ920" s="273"/>
      <c r="CR920" s="273"/>
      <c r="CS920" s="273"/>
      <c r="CT920" s="125"/>
      <c r="CU920" s="273"/>
      <c r="CV920" s="285"/>
      <c r="CW920" s="273"/>
      <c r="CX920" s="273"/>
      <c r="CY920" s="273"/>
      <c r="CZ920" s="273"/>
      <c r="DA920" s="273"/>
      <c r="DB920" s="125"/>
      <c r="DC920" s="273"/>
      <c r="DD920" s="285"/>
      <c r="DE920" s="273"/>
      <c r="DF920" s="273"/>
      <c r="DG920" s="273"/>
      <c r="DH920" s="273"/>
      <c r="DI920" s="273"/>
      <c r="DJ920" s="125"/>
      <c r="DK920" s="273"/>
      <c r="DL920" s="285"/>
      <c r="DM920" s="273"/>
      <c r="DN920" s="273"/>
      <c r="DO920" s="273"/>
      <c r="DP920" s="273"/>
      <c r="DQ920" s="273"/>
      <c r="DR920" s="125"/>
      <c r="DS920" s="273"/>
      <c r="DT920" s="285"/>
      <c r="DU920" s="273"/>
      <c r="DV920" s="273"/>
      <c r="DW920" s="273"/>
      <c r="DX920" s="273"/>
      <c r="DY920" s="273"/>
      <c r="DZ920" s="125"/>
      <c r="EA920" s="273"/>
      <c r="EB920" s="273"/>
      <c r="EC920" s="273"/>
      <c r="ED920" s="273"/>
      <c r="EE920" s="273"/>
      <c r="EF920" s="273"/>
      <c r="EG920" s="273"/>
      <c r="EH920" s="273"/>
      <c r="EI920" s="273"/>
      <c r="EJ920" s="273"/>
      <c r="EK920" s="273"/>
      <c r="EL920" s="273"/>
      <c r="EM920" s="273"/>
      <c r="EN920" s="273"/>
      <c r="EO920" s="273"/>
      <c r="EP920" s="273"/>
      <c r="EQ920" s="273"/>
      <c r="ER920" s="273"/>
      <c r="ES920" s="273"/>
      <c r="ET920" s="273"/>
      <c r="EU920" s="273"/>
      <c r="EV920" s="273"/>
      <c r="EW920" s="273"/>
      <c r="EX920" s="273"/>
      <c r="EY920" s="273"/>
      <c r="EZ920" s="273"/>
    </row>
    <row r="921" spans="1:156" ht="18.75">
      <c r="D921" s="75"/>
      <c r="Q921"/>
      <c r="R921" s="30"/>
      <c r="T921" s="75"/>
      <c r="Z921" s="264"/>
      <c r="AB921" s="75"/>
      <c r="AH921" s="125"/>
      <c r="AJ921" s="75"/>
      <c r="AP921" s="125"/>
      <c r="AR921" s="75"/>
      <c r="AX921" s="125"/>
      <c r="AZ921" s="75"/>
      <c r="BF921" s="125"/>
      <c r="BH921" s="75"/>
      <c r="BN921" s="125"/>
      <c r="BP921" s="75"/>
      <c r="BV921" s="125"/>
      <c r="BX921" s="75"/>
      <c r="CD921" s="125"/>
      <c r="CF921" s="75"/>
      <c r="CL921" s="125"/>
      <c r="CN921" s="75"/>
      <c r="CT921" s="125"/>
      <c r="CV921" s="75"/>
      <c r="DB921" s="125"/>
      <c r="DD921" s="75"/>
      <c r="DJ921" s="125"/>
      <c r="DL921" s="75"/>
      <c r="DR921" s="125"/>
      <c r="DT921" s="75"/>
      <c r="DZ921" s="125"/>
    </row>
    <row r="922" spans="1:156" ht="18.75">
      <c r="A922" s="273"/>
      <c r="B922" s="273"/>
      <c r="C922" s="273"/>
      <c r="D922" s="285"/>
      <c r="E922" s="273"/>
      <c r="F922" s="273"/>
      <c r="G922" s="273"/>
      <c r="H922" s="273"/>
      <c r="I922" s="273"/>
      <c r="J922" s="273"/>
      <c r="K922" s="273"/>
      <c r="L922" s="273"/>
      <c r="M922" s="273"/>
      <c r="N922" s="273"/>
      <c r="O922" s="273"/>
      <c r="P922" s="273"/>
      <c r="Q922" s="273"/>
      <c r="R922" s="286"/>
      <c r="S922" s="273"/>
      <c r="T922" s="285"/>
      <c r="U922" s="273"/>
      <c r="V922" s="273"/>
      <c r="W922" s="273"/>
      <c r="X922" s="273"/>
      <c r="Y922" s="273"/>
      <c r="Z922" s="264"/>
      <c r="AA922" s="273"/>
      <c r="AB922" s="285"/>
      <c r="AC922" s="273"/>
      <c r="AD922" s="273"/>
      <c r="AE922" s="273"/>
      <c r="AF922" s="273"/>
      <c r="AG922" s="273"/>
      <c r="AH922" s="125"/>
      <c r="AI922" s="273"/>
      <c r="AJ922" s="285"/>
      <c r="AK922" s="273"/>
      <c r="AL922" s="273"/>
      <c r="AM922" s="273"/>
      <c r="AN922" s="273"/>
      <c r="AO922" s="273"/>
      <c r="AP922" s="125"/>
      <c r="AQ922" s="273"/>
      <c r="AR922" s="285"/>
      <c r="AS922" s="273"/>
      <c r="AT922" s="273"/>
      <c r="AU922" s="273"/>
      <c r="AV922" s="273"/>
      <c r="AW922" s="273"/>
      <c r="AX922" s="125"/>
      <c r="AY922" s="273"/>
      <c r="AZ922" s="285"/>
      <c r="BA922" s="273"/>
      <c r="BB922" s="273"/>
      <c r="BC922" s="273"/>
      <c r="BD922" s="273"/>
      <c r="BE922" s="273"/>
      <c r="BF922" s="125"/>
      <c r="BG922" s="273"/>
      <c r="BH922" s="285"/>
      <c r="BI922" s="273"/>
      <c r="BJ922" s="273"/>
      <c r="BK922" s="273"/>
      <c r="BL922" s="273"/>
      <c r="BM922" s="273"/>
      <c r="BN922" s="125"/>
      <c r="BO922" s="273"/>
      <c r="BP922" s="285"/>
      <c r="BQ922" s="273"/>
      <c r="BR922" s="273"/>
      <c r="BS922" s="273"/>
      <c r="BT922" s="273"/>
      <c r="BU922" s="273"/>
      <c r="BV922" s="125"/>
      <c r="BW922" s="273"/>
      <c r="BX922" s="285"/>
      <c r="BY922" s="273"/>
      <c r="BZ922" s="273"/>
      <c r="CA922" s="273"/>
      <c r="CB922" s="273"/>
      <c r="CC922" s="273"/>
      <c r="CD922" s="125"/>
      <c r="CE922" s="273"/>
      <c r="CF922" s="285"/>
      <c r="CG922" s="273"/>
      <c r="CH922" s="273"/>
      <c r="CI922" s="273"/>
      <c r="CJ922" s="273"/>
      <c r="CK922" s="273"/>
      <c r="CL922" s="125"/>
      <c r="CM922" s="273"/>
      <c r="CN922" s="285"/>
      <c r="CO922" s="273"/>
      <c r="CP922" s="273"/>
      <c r="CQ922" s="273"/>
      <c r="CR922" s="273"/>
      <c r="CS922" s="273"/>
      <c r="CT922" s="125"/>
      <c r="CU922" s="273"/>
      <c r="CV922" s="285"/>
      <c r="CW922" s="273"/>
      <c r="CX922" s="273"/>
      <c r="CY922" s="273"/>
      <c r="CZ922" s="273"/>
      <c r="DA922" s="273"/>
      <c r="DB922" s="125"/>
      <c r="DC922" s="273"/>
      <c r="DD922" s="285"/>
      <c r="DE922" s="273"/>
      <c r="DF922" s="273"/>
      <c r="DG922" s="273"/>
      <c r="DH922" s="273"/>
      <c r="DI922" s="273"/>
      <c r="DJ922" s="125"/>
      <c r="DK922" s="273"/>
      <c r="DL922" s="285"/>
      <c r="DM922" s="273"/>
      <c r="DN922" s="273"/>
      <c r="DO922" s="273"/>
      <c r="DP922" s="273"/>
      <c r="DQ922" s="273"/>
      <c r="DR922" s="125"/>
      <c r="DS922" s="273"/>
      <c r="DT922" s="285"/>
      <c r="DU922" s="273"/>
      <c r="DV922" s="273"/>
      <c r="DW922" s="273"/>
      <c r="DX922" s="273"/>
      <c r="DY922" s="273"/>
      <c r="DZ922" s="125"/>
      <c r="EA922" s="273"/>
      <c r="EB922" s="273"/>
      <c r="EC922" s="273"/>
      <c r="ED922" s="273"/>
      <c r="EE922" s="273"/>
      <c r="EF922" s="273"/>
      <c r="EG922" s="273"/>
      <c r="EH922" s="273"/>
      <c r="EI922" s="273"/>
      <c r="EJ922" s="273"/>
      <c r="EK922" s="273"/>
      <c r="EL922" s="273"/>
      <c r="EM922" s="273"/>
      <c r="EN922" s="273"/>
      <c r="EO922" s="273"/>
      <c r="EP922" s="273"/>
      <c r="EQ922" s="273"/>
      <c r="ER922" s="273"/>
      <c r="ES922" s="273"/>
      <c r="ET922" s="273"/>
      <c r="EU922" s="273"/>
      <c r="EV922" s="273"/>
      <c r="EW922" s="273"/>
      <c r="EX922" s="273"/>
      <c r="EY922" s="273"/>
      <c r="EZ922" s="273"/>
    </row>
    <row r="923" spans="1:156" ht="18.75">
      <c r="D923" s="75"/>
      <c r="Q923"/>
      <c r="R923" s="30"/>
      <c r="T923" s="75"/>
      <c r="Z923" s="264"/>
      <c r="AB923" s="75"/>
      <c r="AH923" s="125"/>
      <c r="AJ923" s="75"/>
      <c r="AP923" s="125"/>
      <c r="AR923" s="75"/>
      <c r="AX923" s="125"/>
      <c r="AZ923" s="75"/>
      <c r="BF923" s="125"/>
      <c r="BH923" s="75"/>
      <c r="BN923" s="125"/>
      <c r="BP923" s="75"/>
      <c r="BV923" s="125"/>
      <c r="BX923" s="75"/>
      <c r="CD923" s="125"/>
      <c r="CF923" s="75"/>
      <c r="CL923" s="125"/>
      <c r="CN923" s="75"/>
      <c r="CT923" s="125"/>
      <c r="CV923" s="75"/>
      <c r="DB923" s="125"/>
      <c r="DD923" s="75"/>
      <c r="DJ923" s="125"/>
      <c r="DL923" s="75"/>
      <c r="DR923" s="125"/>
      <c r="DT923" s="75"/>
      <c r="DZ923" s="125"/>
    </row>
    <row r="924" spans="1:156" ht="18.75">
      <c r="A924" s="273"/>
      <c r="B924" s="273"/>
      <c r="C924" s="273"/>
      <c r="D924" s="285"/>
      <c r="E924" s="273"/>
      <c r="F924" s="273"/>
      <c r="G924" s="273"/>
      <c r="H924" s="273"/>
      <c r="I924" s="273"/>
      <c r="J924" s="273"/>
      <c r="K924" s="273"/>
      <c r="L924" s="273"/>
      <c r="M924" s="273"/>
      <c r="N924" s="273"/>
      <c r="O924" s="273"/>
      <c r="P924" s="273"/>
      <c r="Q924" s="273"/>
      <c r="R924" s="286"/>
      <c r="S924" s="273"/>
      <c r="T924" s="285"/>
      <c r="U924" s="273"/>
      <c r="V924" s="273"/>
      <c r="W924" s="273"/>
      <c r="X924" s="273"/>
      <c r="Y924" s="273"/>
      <c r="Z924" s="264"/>
      <c r="AA924" s="273"/>
      <c r="AB924" s="285"/>
      <c r="AC924" s="273"/>
      <c r="AD924" s="273"/>
      <c r="AE924" s="273"/>
      <c r="AF924" s="273"/>
      <c r="AG924" s="273"/>
      <c r="AH924" s="125"/>
      <c r="AI924" s="273"/>
      <c r="AJ924" s="285"/>
      <c r="AK924" s="273"/>
      <c r="AL924" s="273"/>
      <c r="AM924" s="273"/>
      <c r="AN924" s="273"/>
      <c r="AO924" s="273"/>
      <c r="AP924" s="125"/>
      <c r="AQ924" s="273"/>
      <c r="AR924" s="285"/>
      <c r="AS924" s="273"/>
      <c r="AT924" s="273"/>
      <c r="AU924" s="273"/>
      <c r="AV924" s="273"/>
      <c r="AW924" s="273"/>
      <c r="AX924" s="125"/>
      <c r="AY924" s="273"/>
      <c r="AZ924" s="285"/>
      <c r="BA924" s="273"/>
      <c r="BB924" s="273"/>
      <c r="BC924" s="273"/>
      <c r="BD924" s="273"/>
      <c r="BE924" s="273"/>
      <c r="BF924" s="125"/>
      <c r="BG924" s="273"/>
      <c r="BH924" s="285"/>
      <c r="BI924" s="273"/>
      <c r="BJ924" s="273"/>
      <c r="BK924" s="273"/>
      <c r="BL924" s="273"/>
      <c r="BM924" s="273"/>
      <c r="BN924" s="125"/>
      <c r="BO924" s="273"/>
      <c r="BP924" s="285"/>
      <c r="BQ924" s="273"/>
      <c r="BR924" s="273"/>
      <c r="BS924" s="273"/>
      <c r="BT924" s="273"/>
      <c r="BU924" s="273"/>
      <c r="BV924" s="125"/>
      <c r="BW924" s="273"/>
      <c r="BX924" s="285"/>
      <c r="BY924" s="273"/>
      <c r="BZ924" s="273"/>
      <c r="CA924" s="273"/>
      <c r="CB924" s="273"/>
      <c r="CC924" s="273"/>
      <c r="CD924" s="125"/>
      <c r="CE924" s="273"/>
      <c r="CF924" s="285"/>
      <c r="CG924" s="273"/>
      <c r="CH924" s="273"/>
      <c r="CI924" s="273"/>
      <c r="CJ924" s="273"/>
      <c r="CK924" s="273"/>
      <c r="CL924" s="125"/>
      <c r="CM924" s="273"/>
      <c r="CN924" s="285"/>
      <c r="CO924" s="273"/>
      <c r="CP924" s="273"/>
      <c r="CQ924" s="273"/>
      <c r="CR924" s="273"/>
      <c r="CS924" s="273"/>
      <c r="CT924" s="125"/>
      <c r="CU924" s="273"/>
      <c r="CV924" s="285"/>
      <c r="CW924" s="273"/>
      <c r="CX924" s="273"/>
      <c r="CY924" s="273"/>
      <c r="CZ924" s="273"/>
      <c r="DA924" s="273"/>
      <c r="DB924" s="125"/>
      <c r="DC924" s="273"/>
      <c r="DD924" s="285"/>
      <c r="DE924" s="273"/>
      <c r="DF924" s="273"/>
      <c r="DG924" s="273"/>
      <c r="DH924" s="273"/>
      <c r="DI924" s="273"/>
      <c r="DJ924" s="125"/>
      <c r="DK924" s="273"/>
      <c r="DL924" s="285"/>
      <c r="DM924" s="273"/>
      <c r="DN924" s="273"/>
      <c r="DO924" s="273"/>
      <c r="DP924" s="273"/>
      <c r="DQ924" s="273"/>
      <c r="DR924" s="125"/>
      <c r="DS924" s="273"/>
      <c r="DT924" s="285"/>
      <c r="DU924" s="273"/>
      <c r="DV924" s="273"/>
      <c r="DW924" s="273"/>
      <c r="DX924" s="273"/>
      <c r="DY924" s="273"/>
      <c r="DZ924" s="125"/>
      <c r="EA924" s="273"/>
      <c r="EB924" s="273"/>
      <c r="EC924" s="273"/>
      <c r="ED924" s="273"/>
      <c r="EE924" s="273"/>
      <c r="EF924" s="273"/>
      <c r="EG924" s="273"/>
      <c r="EH924" s="273"/>
      <c r="EI924" s="273"/>
      <c r="EJ924" s="273"/>
      <c r="EK924" s="273"/>
      <c r="EL924" s="273"/>
      <c r="EM924" s="273"/>
      <c r="EN924" s="273"/>
      <c r="EO924" s="273"/>
      <c r="EP924" s="273"/>
      <c r="EQ924" s="273"/>
      <c r="ER924" s="273"/>
      <c r="ES924" s="273"/>
      <c r="ET924" s="273"/>
      <c r="EU924" s="273"/>
      <c r="EV924" s="273"/>
      <c r="EW924" s="273"/>
      <c r="EX924" s="273"/>
      <c r="EY924" s="273"/>
      <c r="EZ924" s="273"/>
    </row>
    <row r="925" spans="1:156" ht="18.75">
      <c r="D925" s="75"/>
      <c r="Q925"/>
      <c r="R925" s="30"/>
      <c r="T925" s="75"/>
      <c r="Z925" s="264"/>
      <c r="AB925" s="75"/>
      <c r="AH925" s="125"/>
      <c r="AJ925" s="75"/>
      <c r="AP925" s="125"/>
      <c r="AR925" s="75"/>
      <c r="AX925" s="125"/>
      <c r="AZ925" s="75"/>
      <c r="BF925" s="125"/>
      <c r="BH925" s="75"/>
      <c r="BN925" s="125"/>
      <c r="BP925" s="75"/>
      <c r="BV925" s="125"/>
      <c r="BX925" s="75"/>
      <c r="CD925" s="125"/>
      <c r="CF925" s="75"/>
      <c r="CL925" s="125"/>
      <c r="CN925" s="75"/>
      <c r="CT925" s="125"/>
      <c r="CV925" s="75"/>
      <c r="DB925" s="125"/>
      <c r="DD925" s="75"/>
      <c r="DJ925" s="125"/>
      <c r="DL925" s="75"/>
      <c r="DR925" s="125"/>
      <c r="DT925" s="75"/>
      <c r="DZ925" s="125"/>
    </row>
    <row r="926" spans="1:156" ht="18.75">
      <c r="A926" s="273"/>
      <c r="B926" s="273"/>
      <c r="C926" s="273"/>
      <c r="D926" s="285"/>
      <c r="E926" s="273"/>
      <c r="F926" s="273"/>
      <c r="G926" s="273"/>
      <c r="H926" s="273"/>
      <c r="I926" s="273"/>
      <c r="J926" s="273"/>
      <c r="K926" s="273"/>
      <c r="L926" s="273"/>
      <c r="M926" s="273"/>
      <c r="N926" s="273"/>
      <c r="O926" s="273"/>
      <c r="P926" s="273"/>
      <c r="Q926" s="273"/>
      <c r="R926" s="286"/>
      <c r="S926" s="273"/>
      <c r="T926" s="285"/>
      <c r="U926" s="273"/>
      <c r="V926" s="273"/>
      <c r="W926" s="273"/>
      <c r="X926" s="273"/>
      <c r="Y926" s="273"/>
      <c r="Z926" s="264"/>
      <c r="AA926" s="273"/>
      <c r="AB926" s="285"/>
      <c r="AC926" s="273"/>
      <c r="AD926" s="273"/>
      <c r="AE926" s="273"/>
      <c r="AF926" s="273"/>
      <c r="AG926" s="273"/>
      <c r="AH926" s="125"/>
      <c r="AI926" s="273"/>
      <c r="AJ926" s="285"/>
      <c r="AK926" s="273"/>
      <c r="AL926" s="273"/>
      <c r="AM926" s="273"/>
      <c r="AN926" s="273"/>
      <c r="AO926" s="273"/>
      <c r="AP926" s="125"/>
      <c r="AQ926" s="273"/>
      <c r="AR926" s="285"/>
      <c r="AS926" s="273"/>
      <c r="AT926" s="273"/>
      <c r="AU926" s="273"/>
      <c r="AV926" s="273"/>
      <c r="AW926" s="273"/>
      <c r="AX926" s="125"/>
      <c r="AY926" s="273"/>
      <c r="AZ926" s="285"/>
      <c r="BA926" s="273"/>
      <c r="BB926" s="273"/>
      <c r="BC926" s="273"/>
      <c r="BD926" s="273"/>
      <c r="BE926" s="273"/>
      <c r="BF926" s="125"/>
      <c r="BG926" s="273"/>
      <c r="BH926" s="285"/>
      <c r="BI926" s="273"/>
      <c r="BJ926" s="273"/>
      <c r="BK926" s="273"/>
      <c r="BL926" s="273"/>
      <c r="BM926" s="273"/>
      <c r="BN926" s="125"/>
      <c r="BO926" s="273"/>
      <c r="BP926" s="285"/>
      <c r="BQ926" s="273"/>
      <c r="BR926" s="273"/>
      <c r="BS926" s="273"/>
      <c r="BT926" s="273"/>
      <c r="BU926" s="273"/>
      <c r="BV926" s="125"/>
      <c r="BW926" s="273"/>
      <c r="BX926" s="285"/>
      <c r="BY926" s="273"/>
      <c r="BZ926" s="273"/>
      <c r="CA926" s="273"/>
      <c r="CB926" s="273"/>
      <c r="CC926" s="273"/>
      <c r="CD926" s="125"/>
      <c r="CE926" s="273"/>
      <c r="CF926" s="285"/>
      <c r="CG926" s="273"/>
      <c r="CH926" s="273"/>
      <c r="CI926" s="273"/>
      <c r="CJ926" s="273"/>
      <c r="CK926" s="273"/>
      <c r="CL926" s="125"/>
      <c r="CM926" s="273"/>
      <c r="CN926" s="285"/>
      <c r="CO926" s="273"/>
      <c r="CP926" s="273"/>
      <c r="CQ926" s="273"/>
      <c r="CR926" s="273"/>
      <c r="CS926" s="273"/>
      <c r="CT926" s="125"/>
      <c r="CU926" s="273"/>
      <c r="CV926" s="285"/>
      <c r="CW926" s="273"/>
      <c r="CX926" s="273"/>
      <c r="CY926" s="273"/>
      <c r="CZ926" s="273"/>
      <c r="DA926" s="273"/>
      <c r="DB926" s="125"/>
      <c r="DC926" s="273"/>
      <c r="DD926" s="285"/>
      <c r="DE926" s="273"/>
      <c r="DF926" s="273"/>
      <c r="DG926" s="273"/>
      <c r="DH926" s="273"/>
      <c r="DI926" s="273"/>
      <c r="DJ926" s="125"/>
      <c r="DK926" s="273"/>
      <c r="DL926" s="285"/>
      <c r="DM926" s="273"/>
      <c r="DN926" s="273"/>
      <c r="DO926" s="273"/>
      <c r="DP926" s="273"/>
      <c r="DQ926" s="273"/>
      <c r="DR926" s="125"/>
      <c r="DS926" s="273"/>
      <c r="DT926" s="285"/>
      <c r="DU926" s="273"/>
      <c r="DV926" s="273"/>
      <c r="DW926" s="273"/>
      <c r="DX926" s="273"/>
      <c r="DY926" s="273"/>
      <c r="DZ926" s="125"/>
      <c r="EA926" s="273"/>
      <c r="EB926" s="273"/>
      <c r="EC926" s="273"/>
      <c r="ED926" s="273"/>
      <c r="EE926" s="273"/>
      <c r="EF926" s="273"/>
      <c r="EG926" s="273"/>
      <c r="EH926" s="273"/>
      <c r="EI926" s="273"/>
      <c r="EJ926" s="273"/>
      <c r="EK926" s="273"/>
      <c r="EL926" s="273"/>
      <c r="EM926" s="273"/>
      <c r="EN926" s="273"/>
      <c r="EO926" s="273"/>
      <c r="EP926" s="273"/>
      <c r="EQ926" s="273"/>
      <c r="ER926" s="273"/>
      <c r="ES926" s="273"/>
      <c r="ET926" s="273"/>
      <c r="EU926" s="273"/>
      <c r="EV926" s="273"/>
      <c r="EW926" s="273"/>
      <c r="EX926" s="273"/>
      <c r="EY926" s="273"/>
      <c r="EZ926" s="273"/>
    </row>
    <row r="927" spans="1:156" ht="18.75">
      <c r="D927" s="75"/>
      <c r="Q927"/>
      <c r="R927" s="30"/>
      <c r="T927" s="75"/>
      <c r="Z927" s="264"/>
      <c r="AB927" s="75"/>
      <c r="AH927" s="125"/>
      <c r="AJ927" s="75"/>
      <c r="AP927" s="125"/>
      <c r="AR927" s="75"/>
      <c r="AX927" s="125"/>
      <c r="AZ927" s="75"/>
      <c r="BF927" s="125"/>
      <c r="BH927" s="75"/>
      <c r="BN927" s="125"/>
      <c r="BP927" s="75"/>
      <c r="BV927" s="125"/>
      <c r="BX927" s="75"/>
      <c r="CD927" s="125"/>
      <c r="CF927" s="75"/>
      <c r="CL927" s="125"/>
      <c r="CN927" s="75"/>
      <c r="CT927" s="125"/>
      <c r="CV927" s="75"/>
      <c r="DB927" s="125"/>
      <c r="DD927" s="75"/>
      <c r="DJ927" s="125"/>
      <c r="DL927" s="75"/>
      <c r="DR927" s="125"/>
      <c r="DT927" s="75"/>
      <c r="DZ927" s="125"/>
    </row>
    <row r="928" spans="1:156" ht="18.75">
      <c r="A928" s="273"/>
      <c r="B928" s="273"/>
      <c r="C928" s="273"/>
      <c r="D928" s="285"/>
      <c r="E928" s="273"/>
      <c r="F928" s="273"/>
      <c r="G928" s="273"/>
      <c r="H928" s="273"/>
      <c r="I928" s="273"/>
      <c r="J928" s="273"/>
      <c r="K928" s="273"/>
      <c r="L928" s="273"/>
      <c r="M928" s="273"/>
      <c r="N928" s="273"/>
      <c r="O928" s="273"/>
      <c r="P928" s="273"/>
      <c r="Q928" s="273"/>
      <c r="R928" s="286"/>
      <c r="S928" s="273"/>
      <c r="T928" s="285"/>
      <c r="U928" s="273"/>
      <c r="V928" s="273"/>
      <c r="W928" s="273"/>
      <c r="X928" s="273"/>
      <c r="Y928" s="273"/>
      <c r="Z928" s="264"/>
      <c r="AA928" s="273"/>
      <c r="AB928" s="285"/>
      <c r="AC928" s="273"/>
      <c r="AD928" s="273"/>
      <c r="AE928" s="273"/>
      <c r="AF928" s="273"/>
      <c r="AG928" s="273"/>
      <c r="AH928" s="125"/>
      <c r="AI928" s="273"/>
      <c r="AJ928" s="285"/>
      <c r="AK928" s="273"/>
      <c r="AL928" s="273"/>
      <c r="AM928" s="273"/>
      <c r="AN928" s="273"/>
      <c r="AO928" s="273"/>
      <c r="AP928" s="125"/>
      <c r="AQ928" s="273"/>
      <c r="AR928" s="285"/>
      <c r="AS928" s="273"/>
      <c r="AT928" s="273"/>
      <c r="AU928" s="273"/>
      <c r="AV928" s="273"/>
      <c r="AW928" s="273"/>
      <c r="AX928" s="125"/>
      <c r="AY928" s="273"/>
      <c r="AZ928" s="285"/>
      <c r="BA928" s="273"/>
      <c r="BB928" s="273"/>
      <c r="BC928" s="273"/>
      <c r="BD928" s="273"/>
      <c r="BE928" s="273"/>
      <c r="BF928" s="125"/>
      <c r="BG928" s="273"/>
      <c r="BH928" s="285"/>
      <c r="BI928" s="273"/>
      <c r="BJ928" s="273"/>
      <c r="BK928" s="273"/>
      <c r="BL928" s="273"/>
      <c r="BM928" s="273"/>
      <c r="BN928" s="125"/>
      <c r="BO928" s="273"/>
      <c r="BP928" s="285"/>
      <c r="BQ928" s="273"/>
      <c r="BR928" s="273"/>
      <c r="BS928" s="273"/>
      <c r="BT928" s="273"/>
      <c r="BU928" s="273"/>
      <c r="BV928" s="125"/>
      <c r="BW928" s="273"/>
      <c r="BX928" s="285"/>
      <c r="BY928" s="273"/>
      <c r="BZ928" s="273"/>
      <c r="CA928" s="273"/>
      <c r="CB928" s="273"/>
      <c r="CC928" s="273"/>
      <c r="CD928" s="125"/>
      <c r="CE928" s="273"/>
      <c r="CF928" s="285"/>
      <c r="CG928" s="273"/>
      <c r="CH928" s="273"/>
      <c r="CI928" s="273"/>
      <c r="CJ928" s="273"/>
      <c r="CK928" s="273"/>
      <c r="CL928" s="125"/>
      <c r="CM928" s="273"/>
      <c r="CN928" s="285"/>
      <c r="CO928" s="273"/>
      <c r="CP928" s="273"/>
      <c r="CQ928" s="273"/>
      <c r="CR928" s="273"/>
      <c r="CS928" s="273"/>
      <c r="CT928" s="125"/>
      <c r="CU928" s="273"/>
      <c r="CV928" s="285"/>
      <c r="CW928" s="273"/>
      <c r="CX928" s="273"/>
      <c r="CY928" s="273"/>
      <c r="CZ928" s="273"/>
      <c r="DA928" s="273"/>
      <c r="DB928" s="125"/>
      <c r="DC928" s="273"/>
      <c r="DD928" s="285"/>
      <c r="DE928" s="273"/>
      <c r="DF928" s="273"/>
      <c r="DG928" s="273"/>
      <c r="DH928" s="273"/>
      <c r="DI928" s="273"/>
      <c r="DJ928" s="125"/>
      <c r="DK928" s="273"/>
      <c r="DL928" s="285"/>
      <c r="DM928" s="273"/>
      <c r="DN928" s="273"/>
      <c r="DO928" s="273"/>
      <c r="DP928" s="273"/>
      <c r="DQ928" s="273"/>
      <c r="DR928" s="125"/>
      <c r="DS928" s="273"/>
      <c r="DT928" s="285"/>
      <c r="DU928" s="273"/>
      <c r="DV928" s="273"/>
      <c r="DW928" s="273"/>
      <c r="DX928" s="273"/>
      <c r="DY928" s="273"/>
      <c r="DZ928" s="125"/>
      <c r="EA928" s="273"/>
      <c r="EB928" s="273"/>
      <c r="EC928" s="273"/>
      <c r="ED928" s="273"/>
      <c r="EE928" s="273"/>
      <c r="EF928" s="273"/>
      <c r="EG928" s="273"/>
      <c r="EH928" s="273"/>
      <c r="EI928" s="273"/>
      <c r="EJ928" s="273"/>
      <c r="EK928" s="273"/>
      <c r="EL928" s="273"/>
      <c r="EM928" s="273"/>
      <c r="EN928" s="273"/>
      <c r="EO928" s="273"/>
      <c r="EP928" s="273"/>
      <c r="EQ928" s="273"/>
      <c r="ER928" s="273"/>
      <c r="ES928" s="273"/>
      <c r="ET928" s="273"/>
      <c r="EU928" s="273"/>
      <c r="EV928" s="273"/>
      <c r="EW928" s="273"/>
      <c r="EX928" s="273"/>
      <c r="EY928" s="273"/>
      <c r="EZ928" s="273"/>
    </row>
    <row r="929" spans="1:156" ht="18.75">
      <c r="D929" s="75"/>
      <c r="Q929"/>
      <c r="R929" s="30"/>
      <c r="T929" s="75"/>
      <c r="Z929" s="264"/>
      <c r="AB929" s="75"/>
      <c r="AH929" s="125"/>
      <c r="AJ929" s="75"/>
      <c r="AP929" s="125"/>
      <c r="AR929" s="75"/>
      <c r="AX929" s="125"/>
      <c r="AZ929" s="75"/>
      <c r="BF929" s="125"/>
      <c r="BH929" s="75"/>
      <c r="BN929" s="125"/>
      <c r="BP929" s="75"/>
      <c r="BV929" s="125"/>
      <c r="BX929" s="75"/>
      <c r="CD929" s="125"/>
      <c r="CF929" s="75"/>
      <c r="CL929" s="125"/>
      <c r="CN929" s="75"/>
      <c r="CT929" s="125"/>
      <c r="CV929" s="75"/>
      <c r="DB929" s="125"/>
      <c r="DD929" s="75"/>
      <c r="DJ929" s="125"/>
      <c r="DL929" s="75"/>
      <c r="DR929" s="125"/>
      <c r="DT929" s="75"/>
      <c r="DZ929" s="125"/>
    </row>
    <row r="930" spans="1:156" ht="18.75">
      <c r="A930" s="273"/>
      <c r="B930" s="273"/>
      <c r="C930" s="273"/>
      <c r="D930" s="285"/>
      <c r="E930" s="273"/>
      <c r="F930" s="273"/>
      <c r="G930" s="273"/>
      <c r="H930" s="273"/>
      <c r="I930" s="273"/>
      <c r="J930" s="273"/>
      <c r="K930" s="273"/>
      <c r="L930" s="273"/>
      <c r="M930" s="273"/>
      <c r="N930" s="273"/>
      <c r="O930" s="273"/>
      <c r="P930" s="273"/>
      <c r="Q930" s="273"/>
      <c r="R930" s="286"/>
      <c r="S930" s="273"/>
      <c r="T930" s="285"/>
      <c r="U930" s="273"/>
      <c r="V930" s="273"/>
      <c r="W930" s="273"/>
      <c r="X930" s="273"/>
      <c r="Y930" s="273"/>
      <c r="Z930" s="264"/>
      <c r="AA930" s="273"/>
      <c r="AB930" s="285"/>
      <c r="AC930" s="273"/>
      <c r="AD930" s="273"/>
      <c r="AE930" s="273"/>
      <c r="AF930" s="273"/>
      <c r="AG930" s="273"/>
      <c r="AH930" s="125"/>
      <c r="AI930" s="273"/>
      <c r="AJ930" s="285"/>
      <c r="AK930" s="273"/>
      <c r="AL930" s="273"/>
      <c r="AM930" s="273"/>
      <c r="AN930" s="273"/>
      <c r="AO930" s="273"/>
      <c r="AP930" s="125"/>
      <c r="AQ930" s="273"/>
      <c r="AR930" s="285"/>
      <c r="AS930" s="273"/>
      <c r="AT930" s="273"/>
      <c r="AU930" s="273"/>
      <c r="AV930" s="273"/>
      <c r="AW930" s="273"/>
      <c r="AX930" s="125"/>
      <c r="AY930" s="273"/>
      <c r="AZ930" s="285"/>
      <c r="BA930" s="273"/>
      <c r="BB930" s="273"/>
      <c r="BC930" s="273"/>
      <c r="BD930" s="273"/>
      <c r="BE930" s="273"/>
      <c r="BF930" s="125"/>
      <c r="BG930" s="273"/>
      <c r="BH930" s="285"/>
      <c r="BI930" s="273"/>
      <c r="BJ930" s="273"/>
      <c r="BK930" s="273"/>
      <c r="BL930" s="273"/>
      <c r="BM930" s="273"/>
      <c r="BN930" s="125"/>
      <c r="BO930" s="273"/>
      <c r="BP930" s="285"/>
      <c r="BQ930" s="273"/>
      <c r="BR930" s="273"/>
      <c r="BS930" s="273"/>
      <c r="BT930" s="273"/>
      <c r="BU930" s="273"/>
      <c r="BV930" s="125"/>
      <c r="BW930" s="273"/>
      <c r="BX930" s="285"/>
      <c r="BY930" s="273"/>
      <c r="BZ930" s="273"/>
      <c r="CA930" s="273"/>
      <c r="CB930" s="273"/>
      <c r="CC930" s="273"/>
      <c r="CD930" s="125"/>
      <c r="CE930" s="273"/>
      <c r="CF930" s="285"/>
      <c r="CG930" s="273"/>
      <c r="CH930" s="273"/>
      <c r="CI930" s="273"/>
      <c r="CJ930" s="273"/>
      <c r="CK930" s="273"/>
      <c r="CL930" s="125"/>
      <c r="CM930" s="273"/>
      <c r="CN930" s="285"/>
      <c r="CO930" s="273"/>
      <c r="CP930" s="273"/>
      <c r="CQ930" s="273"/>
      <c r="CR930" s="273"/>
      <c r="CS930" s="273"/>
      <c r="CT930" s="125"/>
      <c r="CU930" s="273"/>
      <c r="CV930" s="285"/>
      <c r="CW930" s="273"/>
      <c r="CX930" s="273"/>
      <c r="CY930" s="273"/>
      <c r="CZ930" s="273"/>
      <c r="DA930" s="273"/>
      <c r="DB930" s="125"/>
      <c r="DC930" s="273"/>
      <c r="DD930" s="285"/>
      <c r="DE930" s="273"/>
      <c r="DF930" s="273"/>
      <c r="DG930" s="273"/>
      <c r="DH930" s="273"/>
      <c r="DI930" s="273"/>
      <c r="DJ930" s="125"/>
      <c r="DK930" s="273"/>
      <c r="DL930" s="285"/>
      <c r="DM930" s="273"/>
      <c r="DN930" s="273"/>
      <c r="DO930" s="273"/>
      <c r="DP930" s="273"/>
      <c r="DQ930" s="273"/>
      <c r="DR930" s="125"/>
      <c r="DS930" s="273"/>
      <c r="DT930" s="285"/>
      <c r="DU930" s="273"/>
      <c r="DV930" s="273"/>
      <c r="DW930" s="273"/>
      <c r="DX930" s="273"/>
      <c r="DY930" s="273"/>
      <c r="DZ930" s="125"/>
      <c r="EA930" s="273"/>
      <c r="EB930" s="273"/>
      <c r="EC930" s="273"/>
      <c r="ED930" s="273"/>
      <c r="EE930" s="273"/>
      <c r="EF930" s="273"/>
      <c r="EG930" s="273"/>
      <c r="EH930" s="273"/>
      <c r="EI930" s="273"/>
      <c r="EJ930" s="273"/>
      <c r="EK930" s="273"/>
      <c r="EL930" s="273"/>
      <c r="EM930" s="273"/>
      <c r="EN930" s="273"/>
      <c r="EO930" s="273"/>
      <c r="EP930" s="273"/>
      <c r="EQ930" s="273"/>
      <c r="ER930" s="273"/>
      <c r="ES930" s="273"/>
      <c r="ET930" s="273"/>
      <c r="EU930" s="273"/>
      <c r="EV930" s="273"/>
      <c r="EW930" s="273"/>
      <c r="EX930" s="273"/>
      <c r="EY930" s="273"/>
      <c r="EZ930" s="273"/>
    </row>
    <row r="931" spans="1:156" ht="18.75">
      <c r="D931" s="75"/>
      <c r="Q931"/>
      <c r="R931" s="30"/>
      <c r="T931" s="75"/>
      <c r="Z931" s="264"/>
      <c r="AB931" s="75"/>
      <c r="AH931" s="125"/>
      <c r="AJ931" s="75"/>
      <c r="AP931" s="125"/>
      <c r="AR931" s="75"/>
      <c r="AX931" s="125"/>
      <c r="AZ931" s="75"/>
      <c r="BF931" s="125"/>
      <c r="BH931" s="75"/>
      <c r="BN931" s="125"/>
      <c r="BP931" s="75"/>
      <c r="BV931" s="125"/>
      <c r="BX931" s="75"/>
      <c r="CD931" s="125"/>
      <c r="CF931" s="75"/>
      <c r="CL931" s="125"/>
      <c r="CN931" s="75"/>
      <c r="CT931" s="125"/>
      <c r="CV931" s="75"/>
      <c r="DB931" s="125"/>
      <c r="DD931" s="75"/>
      <c r="DJ931" s="125"/>
      <c r="DL931" s="75"/>
      <c r="DR931" s="125"/>
      <c r="DT931" s="75"/>
      <c r="DZ931" s="125"/>
    </row>
    <row r="932" spans="1:156" ht="18.75">
      <c r="A932" s="273"/>
      <c r="B932" s="273"/>
      <c r="C932" s="273"/>
      <c r="D932" s="285"/>
      <c r="E932" s="273"/>
      <c r="F932" s="273"/>
      <c r="G932" s="273"/>
      <c r="H932" s="273"/>
      <c r="I932" s="273"/>
      <c r="J932" s="273"/>
      <c r="K932" s="273"/>
      <c r="L932" s="273"/>
      <c r="M932" s="273"/>
      <c r="N932" s="273"/>
      <c r="O932" s="273"/>
      <c r="P932" s="273"/>
      <c r="Q932" s="273"/>
      <c r="R932" s="286"/>
      <c r="S932" s="273"/>
      <c r="T932" s="285"/>
      <c r="U932" s="273"/>
      <c r="V932" s="273"/>
      <c r="W932" s="273"/>
      <c r="X932" s="273"/>
      <c r="Y932" s="273"/>
      <c r="Z932" s="264"/>
      <c r="AA932" s="273"/>
      <c r="AB932" s="285"/>
      <c r="AC932" s="273"/>
      <c r="AD932" s="273"/>
      <c r="AE932" s="273"/>
      <c r="AF932" s="273"/>
      <c r="AG932" s="273"/>
      <c r="AH932" s="125"/>
      <c r="AI932" s="273"/>
      <c r="AJ932" s="285"/>
      <c r="AK932" s="273"/>
      <c r="AL932" s="273"/>
      <c r="AM932" s="273"/>
      <c r="AN932" s="273"/>
      <c r="AO932" s="273"/>
      <c r="AP932" s="125"/>
      <c r="AQ932" s="273"/>
      <c r="AR932" s="285"/>
      <c r="AS932" s="273"/>
      <c r="AT932" s="273"/>
      <c r="AU932" s="273"/>
      <c r="AV932" s="273"/>
      <c r="AW932" s="273"/>
      <c r="AX932" s="125"/>
      <c r="AY932" s="273"/>
      <c r="AZ932" s="285"/>
      <c r="BA932" s="273"/>
      <c r="BB932" s="273"/>
      <c r="BC932" s="273"/>
      <c r="BD932" s="273"/>
      <c r="BE932" s="273"/>
      <c r="BF932" s="125"/>
      <c r="BG932" s="273"/>
      <c r="BH932" s="285"/>
      <c r="BI932" s="273"/>
      <c r="BJ932" s="273"/>
      <c r="BK932" s="273"/>
      <c r="BL932" s="273"/>
      <c r="BM932" s="273"/>
      <c r="BN932" s="125"/>
      <c r="BO932" s="273"/>
      <c r="BP932" s="285"/>
      <c r="BQ932" s="273"/>
      <c r="BR932" s="273"/>
      <c r="BS932" s="273"/>
      <c r="BT932" s="273"/>
      <c r="BU932" s="273"/>
      <c r="BV932" s="125"/>
      <c r="BW932" s="273"/>
      <c r="BX932" s="285"/>
      <c r="BY932" s="273"/>
      <c r="BZ932" s="273"/>
      <c r="CA932" s="273"/>
      <c r="CB932" s="273"/>
      <c r="CC932" s="273"/>
      <c r="CD932" s="125"/>
      <c r="CE932" s="273"/>
      <c r="CF932" s="285"/>
      <c r="CG932" s="273"/>
      <c r="CH932" s="273"/>
      <c r="CI932" s="273"/>
      <c r="CJ932" s="273"/>
      <c r="CK932" s="273"/>
      <c r="CL932" s="125"/>
      <c r="CM932" s="273"/>
      <c r="CN932" s="285"/>
      <c r="CO932" s="273"/>
      <c r="CP932" s="273"/>
      <c r="CQ932" s="273"/>
      <c r="CR932" s="273"/>
      <c r="CS932" s="273"/>
      <c r="CT932" s="125"/>
      <c r="CU932" s="273"/>
      <c r="CV932" s="285"/>
      <c r="CW932" s="273"/>
      <c r="CX932" s="273"/>
      <c r="CY932" s="273"/>
      <c r="CZ932" s="273"/>
      <c r="DA932" s="273"/>
      <c r="DB932" s="125"/>
      <c r="DC932" s="273"/>
      <c r="DD932" s="285"/>
      <c r="DE932" s="273"/>
      <c r="DF932" s="273"/>
      <c r="DG932" s="273"/>
      <c r="DH932" s="273"/>
      <c r="DI932" s="273"/>
      <c r="DJ932" s="125"/>
      <c r="DK932" s="273"/>
      <c r="DL932" s="285"/>
      <c r="DM932" s="273"/>
      <c r="DN932" s="273"/>
      <c r="DO932" s="273"/>
      <c r="DP932" s="273"/>
      <c r="DQ932" s="273"/>
      <c r="DR932" s="125"/>
      <c r="DS932" s="273"/>
      <c r="DT932" s="285"/>
      <c r="DU932" s="273"/>
      <c r="DV932" s="273"/>
      <c r="DW932" s="273"/>
      <c r="DX932" s="273"/>
      <c r="DY932" s="273"/>
      <c r="DZ932" s="125"/>
      <c r="EA932" s="273"/>
      <c r="EB932" s="273"/>
      <c r="EC932" s="273"/>
      <c r="ED932" s="273"/>
      <c r="EE932" s="273"/>
      <c r="EF932" s="273"/>
      <c r="EG932" s="273"/>
      <c r="EH932" s="273"/>
      <c r="EI932" s="273"/>
      <c r="EJ932" s="273"/>
      <c r="EK932" s="273"/>
      <c r="EL932" s="273"/>
      <c r="EM932" s="273"/>
      <c r="EN932" s="273"/>
      <c r="EO932" s="273"/>
      <c r="EP932" s="273"/>
      <c r="EQ932" s="273"/>
      <c r="ER932" s="273"/>
      <c r="ES932" s="273"/>
      <c r="ET932" s="273"/>
      <c r="EU932" s="273"/>
      <c r="EV932" s="273"/>
      <c r="EW932" s="273"/>
      <c r="EX932" s="273"/>
      <c r="EY932" s="273"/>
      <c r="EZ932" s="273"/>
    </row>
    <row r="933" spans="1:156" ht="18.75">
      <c r="D933" s="75"/>
      <c r="Q933"/>
      <c r="R933" s="30"/>
      <c r="T933" s="75"/>
      <c r="Z933" s="264"/>
      <c r="AB933" s="75"/>
      <c r="AH933" s="125"/>
      <c r="AJ933" s="75"/>
      <c r="AP933" s="125"/>
      <c r="AR933" s="75"/>
      <c r="AX933" s="125"/>
      <c r="AZ933" s="75"/>
      <c r="BF933" s="125"/>
      <c r="BH933" s="75"/>
      <c r="BN933" s="125"/>
      <c r="BP933" s="75"/>
      <c r="BV933" s="125"/>
      <c r="BX933" s="75"/>
      <c r="CD933" s="125"/>
      <c r="CF933" s="75"/>
      <c r="CL933" s="125"/>
      <c r="CN933" s="75"/>
      <c r="CT933" s="125"/>
      <c r="CV933" s="75"/>
      <c r="DB933" s="125"/>
      <c r="DD933" s="75"/>
      <c r="DJ933" s="125"/>
      <c r="DL933" s="75"/>
      <c r="DR933" s="125"/>
      <c r="DT933" s="75"/>
      <c r="DZ933" s="125"/>
    </row>
    <row r="934" spans="1:156" ht="18.75">
      <c r="A934" s="273"/>
      <c r="B934" s="273"/>
      <c r="C934" s="273"/>
      <c r="D934" s="285"/>
      <c r="E934" s="273"/>
      <c r="F934" s="273"/>
      <c r="G934" s="273"/>
      <c r="H934" s="273"/>
      <c r="I934" s="273"/>
      <c r="J934" s="273"/>
      <c r="K934" s="273"/>
      <c r="L934" s="273"/>
      <c r="M934" s="273"/>
      <c r="N934" s="273"/>
      <c r="O934" s="273"/>
      <c r="P934" s="273"/>
      <c r="Q934" s="273"/>
      <c r="R934" s="286"/>
      <c r="S934" s="273"/>
      <c r="T934" s="285"/>
      <c r="U934" s="273"/>
      <c r="V934" s="273"/>
      <c r="W934" s="273"/>
      <c r="X934" s="273"/>
      <c r="Y934" s="273"/>
      <c r="Z934" s="264"/>
      <c r="AA934" s="273"/>
      <c r="AB934" s="285"/>
      <c r="AC934" s="273"/>
      <c r="AD934" s="273"/>
      <c r="AE934" s="273"/>
      <c r="AF934" s="273"/>
      <c r="AG934" s="273"/>
      <c r="AH934" s="125"/>
      <c r="AI934" s="273"/>
      <c r="AJ934" s="285"/>
      <c r="AK934" s="273"/>
      <c r="AL934" s="273"/>
      <c r="AM934" s="273"/>
      <c r="AN934" s="273"/>
      <c r="AO934" s="273"/>
      <c r="AP934" s="125"/>
      <c r="AQ934" s="273"/>
      <c r="AR934" s="285"/>
      <c r="AS934" s="273"/>
      <c r="AT934" s="273"/>
      <c r="AU934" s="273"/>
      <c r="AV934" s="273"/>
      <c r="AW934" s="273"/>
      <c r="AX934" s="125"/>
      <c r="AY934" s="273"/>
      <c r="AZ934" s="285"/>
      <c r="BA934" s="273"/>
      <c r="BB934" s="273"/>
      <c r="BC934" s="273"/>
      <c r="BD934" s="273"/>
      <c r="BE934" s="273"/>
      <c r="BF934" s="125"/>
      <c r="BG934" s="273"/>
      <c r="BH934" s="285"/>
      <c r="BI934" s="273"/>
      <c r="BJ934" s="273"/>
      <c r="BK934" s="273"/>
      <c r="BL934" s="273"/>
      <c r="BM934" s="273"/>
      <c r="BN934" s="125"/>
      <c r="BO934" s="273"/>
      <c r="BP934" s="285"/>
      <c r="BQ934" s="273"/>
      <c r="BR934" s="273"/>
      <c r="BS934" s="273"/>
      <c r="BT934" s="273"/>
      <c r="BU934" s="273"/>
      <c r="BV934" s="125"/>
      <c r="BW934" s="273"/>
      <c r="BX934" s="285"/>
      <c r="BY934" s="273"/>
      <c r="BZ934" s="273"/>
      <c r="CA934" s="273"/>
      <c r="CB934" s="273"/>
      <c r="CC934" s="273"/>
      <c r="CD934" s="125"/>
      <c r="CE934" s="273"/>
      <c r="CF934" s="285"/>
      <c r="CG934" s="273"/>
      <c r="CH934" s="273"/>
      <c r="CI934" s="273"/>
      <c r="CJ934" s="273"/>
      <c r="CK934" s="273"/>
      <c r="CL934" s="125"/>
      <c r="CM934" s="273"/>
      <c r="CN934" s="285"/>
      <c r="CO934" s="273"/>
      <c r="CP934" s="273"/>
      <c r="CQ934" s="273"/>
      <c r="CR934" s="273"/>
      <c r="CS934" s="273"/>
      <c r="CT934" s="125"/>
      <c r="CU934" s="273"/>
      <c r="CV934" s="285"/>
      <c r="CW934" s="273"/>
      <c r="CX934" s="273"/>
      <c r="CY934" s="273"/>
      <c r="CZ934" s="273"/>
      <c r="DA934" s="273"/>
      <c r="DB934" s="125"/>
      <c r="DC934" s="273"/>
      <c r="DD934" s="285"/>
      <c r="DE934" s="273"/>
      <c r="DF934" s="273"/>
      <c r="DG934" s="273"/>
      <c r="DH934" s="273"/>
      <c r="DI934" s="273"/>
      <c r="DJ934" s="125"/>
      <c r="DK934" s="273"/>
      <c r="DL934" s="285"/>
      <c r="DM934" s="273"/>
      <c r="DN934" s="273"/>
      <c r="DO934" s="273"/>
      <c r="DP934" s="273"/>
      <c r="DQ934" s="273"/>
      <c r="DR934" s="125"/>
      <c r="DS934" s="273"/>
      <c r="DT934" s="285"/>
      <c r="DU934" s="273"/>
      <c r="DV934" s="273"/>
      <c r="DW934" s="273"/>
      <c r="DX934" s="273"/>
      <c r="DY934" s="273"/>
      <c r="DZ934" s="125"/>
      <c r="EA934" s="273"/>
      <c r="EB934" s="273"/>
      <c r="EC934" s="273"/>
      <c r="ED934" s="273"/>
      <c r="EE934" s="273"/>
      <c r="EF934" s="273"/>
      <c r="EG934" s="273"/>
      <c r="EH934" s="273"/>
      <c r="EI934" s="273"/>
      <c r="EJ934" s="273"/>
      <c r="EK934" s="273"/>
      <c r="EL934" s="273"/>
      <c r="EM934" s="273"/>
      <c r="EN934" s="273"/>
      <c r="EO934" s="273"/>
      <c r="EP934" s="273"/>
      <c r="EQ934" s="273"/>
      <c r="ER934" s="273"/>
      <c r="ES934" s="273"/>
      <c r="ET934" s="273"/>
      <c r="EU934" s="273"/>
      <c r="EV934" s="273"/>
      <c r="EW934" s="273"/>
      <c r="EX934" s="273"/>
      <c r="EY934" s="273"/>
      <c r="EZ934" s="273"/>
    </row>
    <row r="935" spans="1:156" ht="18.75">
      <c r="D935" s="75"/>
      <c r="Q935"/>
      <c r="R935" s="30"/>
      <c r="T935" s="75"/>
      <c r="Z935" s="264"/>
      <c r="AB935" s="75"/>
      <c r="AH935" s="125"/>
      <c r="AJ935" s="75"/>
      <c r="AP935" s="125"/>
      <c r="AR935" s="75"/>
      <c r="AX935" s="125"/>
      <c r="AZ935" s="75"/>
      <c r="BF935" s="125"/>
      <c r="BH935" s="75"/>
      <c r="BN935" s="125"/>
      <c r="BP935" s="75"/>
      <c r="BV935" s="125"/>
      <c r="BX935" s="75"/>
      <c r="CD935" s="125"/>
      <c r="CF935" s="75"/>
      <c r="CL935" s="125"/>
      <c r="CN935" s="75"/>
      <c r="CT935" s="125"/>
      <c r="CV935" s="75"/>
      <c r="DB935" s="125"/>
      <c r="DD935" s="75"/>
      <c r="DJ935" s="125"/>
      <c r="DL935" s="75"/>
      <c r="DR935" s="125"/>
      <c r="DT935" s="75"/>
      <c r="DZ935" s="125"/>
    </row>
    <row r="936" spans="1:156" ht="18.75">
      <c r="A936" s="273"/>
      <c r="B936" s="273"/>
      <c r="C936" s="273"/>
      <c r="D936" s="285"/>
      <c r="E936" s="273"/>
      <c r="F936" s="273"/>
      <c r="G936" s="273"/>
      <c r="H936" s="273"/>
      <c r="I936" s="273"/>
      <c r="J936" s="273"/>
      <c r="K936" s="273"/>
      <c r="L936" s="273"/>
      <c r="M936" s="273"/>
      <c r="N936" s="273"/>
      <c r="O936" s="273"/>
      <c r="P936" s="273"/>
      <c r="Q936" s="273"/>
      <c r="R936" s="286"/>
      <c r="S936" s="273"/>
      <c r="T936" s="285"/>
      <c r="U936" s="273"/>
      <c r="V936" s="273"/>
      <c r="W936" s="273"/>
      <c r="X936" s="273"/>
      <c r="Y936" s="273"/>
      <c r="Z936" s="264"/>
      <c r="AA936" s="273"/>
      <c r="AB936" s="285"/>
      <c r="AC936" s="273"/>
      <c r="AD936" s="273"/>
      <c r="AE936" s="273"/>
      <c r="AF936" s="273"/>
      <c r="AG936" s="273"/>
      <c r="AH936" s="125"/>
      <c r="AI936" s="273"/>
      <c r="AJ936" s="285"/>
      <c r="AK936" s="273"/>
      <c r="AL936" s="273"/>
      <c r="AM936" s="273"/>
      <c r="AN936" s="273"/>
      <c r="AO936" s="273"/>
      <c r="AP936" s="125"/>
      <c r="AQ936" s="273"/>
      <c r="AR936" s="285"/>
      <c r="AS936" s="273"/>
      <c r="AT936" s="273"/>
      <c r="AU936" s="273"/>
      <c r="AV936" s="273"/>
      <c r="AW936" s="273"/>
      <c r="AX936" s="125"/>
      <c r="AY936" s="273"/>
      <c r="AZ936" s="285"/>
      <c r="BA936" s="273"/>
      <c r="BB936" s="273"/>
      <c r="BC936" s="273"/>
      <c r="BD936" s="273"/>
      <c r="BE936" s="273"/>
      <c r="BF936" s="125"/>
      <c r="BG936" s="273"/>
      <c r="BH936" s="285"/>
      <c r="BI936" s="273"/>
      <c r="BJ936" s="273"/>
      <c r="BK936" s="273"/>
      <c r="BL936" s="273"/>
      <c r="BM936" s="273"/>
      <c r="BN936" s="125"/>
      <c r="BO936" s="273"/>
      <c r="BP936" s="285"/>
      <c r="BQ936" s="273"/>
      <c r="BR936" s="273"/>
      <c r="BS936" s="273"/>
      <c r="BT936" s="273"/>
      <c r="BU936" s="273"/>
      <c r="BV936" s="125"/>
      <c r="BW936" s="273"/>
      <c r="BX936" s="285"/>
      <c r="BY936" s="273"/>
      <c r="BZ936" s="273"/>
      <c r="CA936" s="273"/>
      <c r="CB936" s="273"/>
      <c r="CC936" s="273"/>
      <c r="CD936" s="125"/>
      <c r="CE936" s="273"/>
      <c r="CF936" s="285"/>
      <c r="CG936" s="273"/>
      <c r="CH936" s="273"/>
      <c r="CI936" s="273"/>
      <c r="CJ936" s="273"/>
      <c r="CK936" s="273"/>
      <c r="CL936" s="125"/>
      <c r="CM936" s="273"/>
      <c r="CN936" s="285"/>
      <c r="CO936" s="273"/>
      <c r="CP936" s="273"/>
      <c r="CQ936" s="273"/>
      <c r="CR936" s="273"/>
      <c r="CS936" s="273"/>
      <c r="CT936" s="125"/>
      <c r="CU936" s="273"/>
      <c r="CV936" s="285"/>
      <c r="CW936" s="273"/>
      <c r="CX936" s="273"/>
      <c r="CY936" s="273"/>
      <c r="CZ936" s="273"/>
      <c r="DA936" s="273"/>
      <c r="DB936" s="125"/>
      <c r="DC936" s="273"/>
      <c r="DD936" s="285"/>
      <c r="DE936" s="273"/>
      <c r="DF936" s="273"/>
      <c r="DG936" s="273"/>
      <c r="DH936" s="273"/>
      <c r="DI936" s="273"/>
      <c r="DJ936" s="125"/>
      <c r="DK936" s="273"/>
      <c r="DL936" s="285"/>
      <c r="DM936" s="273"/>
      <c r="DN936" s="273"/>
      <c r="DO936" s="273"/>
      <c r="DP936" s="273"/>
      <c r="DQ936" s="273"/>
      <c r="DR936" s="125"/>
      <c r="DS936" s="273"/>
      <c r="DT936" s="285"/>
      <c r="DU936" s="273"/>
      <c r="DV936" s="273"/>
      <c r="DW936" s="273"/>
      <c r="DX936" s="273"/>
      <c r="DY936" s="273"/>
      <c r="DZ936" s="125"/>
      <c r="EA936" s="273"/>
      <c r="EB936" s="273"/>
      <c r="EC936" s="273"/>
      <c r="ED936" s="273"/>
      <c r="EE936" s="273"/>
      <c r="EF936" s="273"/>
      <c r="EG936" s="273"/>
      <c r="EH936" s="273"/>
      <c r="EI936" s="273"/>
      <c r="EJ936" s="273"/>
      <c r="EK936" s="273"/>
      <c r="EL936" s="273"/>
      <c r="EM936" s="273"/>
      <c r="EN936" s="273"/>
      <c r="EO936" s="273"/>
      <c r="EP936" s="273"/>
      <c r="EQ936" s="273"/>
      <c r="ER936" s="273"/>
      <c r="ES936" s="273"/>
      <c r="ET936" s="273"/>
      <c r="EU936" s="273"/>
      <c r="EV936" s="273"/>
      <c r="EW936" s="273"/>
      <c r="EX936" s="273"/>
      <c r="EY936" s="273"/>
      <c r="EZ936" s="273"/>
    </row>
    <row r="937" spans="1:156" ht="18.75">
      <c r="D937" s="75"/>
      <c r="Q937"/>
      <c r="R937" s="30"/>
      <c r="T937" s="75"/>
      <c r="Z937" s="264"/>
      <c r="AB937" s="75"/>
      <c r="AH937" s="125"/>
      <c r="AJ937" s="75"/>
      <c r="AP937" s="125"/>
      <c r="AR937" s="75"/>
      <c r="AX937" s="125"/>
      <c r="AZ937" s="75"/>
      <c r="BF937" s="125"/>
      <c r="BH937" s="75"/>
      <c r="BN937" s="125"/>
      <c r="BP937" s="75"/>
      <c r="BV937" s="125"/>
      <c r="BX937" s="75"/>
      <c r="CD937" s="125"/>
      <c r="CF937" s="75"/>
      <c r="CL937" s="125"/>
      <c r="CN937" s="75"/>
      <c r="CT937" s="125"/>
      <c r="CV937" s="75"/>
      <c r="DB937" s="125"/>
      <c r="DD937" s="75"/>
      <c r="DJ937" s="125"/>
      <c r="DL937" s="75"/>
      <c r="DR937" s="125"/>
      <c r="DT937" s="75"/>
      <c r="DZ937" s="125"/>
    </row>
    <row r="938" spans="1:156" ht="18.75">
      <c r="A938" s="273"/>
      <c r="B938" s="273"/>
      <c r="C938" s="273"/>
      <c r="D938" s="285"/>
      <c r="E938" s="273"/>
      <c r="F938" s="273"/>
      <c r="G938" s="273"/>
      <c r="H938" s="273"/>
      <c r="I938" s="273"/>
      <c r="J938" s="273"/>
      <c r="K938" s="273"/>
      <c r="L938" s="273"/>
      <c r="M938" s="273"/>
      <c r="N938" s="273"/>
      <c r="O938" s="273"/>
      <c r="P938" s="273"/>
      <c r="Q938" s="273"/>
      <c r="R938" s="286"/>
      <c r="S938" s="273"/>
      <c r="T938" s="285"/>
      <c r="U938" s="273"/>
      <c r="V938" s="273"/>
      <c r="W938" s="273"/>
      <c r="X938" s="273"/>
      <c r="Y938" s="273"/>
      <c r="Z938" s="264"/>
      <c r="AA938" s="273"/>
      <c r="AB938" s="285"/>
      <c r="AC938" s="273"/>
      <c r="AD938" s="273"/>
      <c r="AE938" s="273"/>
      <c r="AF938" s="273"/>
      <c r="AG938" s="273"/>
      <c r="AH938" s="125"/>
      <c r="AI938" s="273"/>
      <c r="AJ938" s="285"/>
      <c r="AK938" s="273"/>
      <c r="AL938" s="273"/>
      <c r="AM938" s="273"/>
      <c r="AN938" s="273"/>
      <c r="AO938" s="273"/>
      <c r="AP938" s="125"/>
      <c r="AQ938" s="273"/>
      <c r="AR938" s="285"/>
      <c r="AS938" s="273"/>
      <c r="AT938" s="273"/>
      <c r="AU938" s="273"/>
      <c r="AV938" s="273"/>
      <c r="AW938" s="273"/>
      <c r="AX938" s="125"/>
      <c r="AY938" s="273"/>
      <c r="AZ938" s="285"/>
      <c r="BA938" s="273"/>
      <c r="BB938" s="273"/>
      <c r="BC938" s="273"/>
      <c r="BD938" s="273"/>
      <c r="BE938" s="273"/>
      <c r="BF938" s="125"/>
      <c r="BG938" s="273"/>
      <c r="BH938" s="285"/>
      <c r="BI938" s="273"/>
      <c r="BJ938" s="273"/>
      <c r="BK938" s="273"/>
      <c r="BL938" s="273"/>
      <c r="BM938" s="273"/>
      <c r="BN938" s="125"/>
      <c r="BO938" s="273"/>
      <c r="BP938" s="285"/>
      <c r="BQ938" s="273"/>
      <c r="BR938" s="273"/>
      <c r="BS938" s="273"/>
      <c r="BT938" s="273"/>
      <c r="BU938" s="273"/>
      <c r="BV938" s="125"/>
      <c r="BW938" s="273"/>
      <c r="BX938" s="285"/>
      <c r="BY938" s="273"/>
      <c r="BZ938" s="273"/>
      <c r="CA938" s="273"/>
      <c r="CB938" s="273"/>
      <c r="CC938" s="273"/>
      <c r="CD938" s="125"/>
      <c r="CE938" s="273"/>
      <c r="CF938" s="285"/>
      <c r="CG938" s="273"/>
      <c r="CH938" s="273"/>
      <c r="CI938" s="273"/>
      <c r="CJ938" s="273"/>
      <c r="CK938" s="273"/>
      <c r="CL938" s="125"/>
      <c r="CM938" s="273"/>
      <c r="CN938" s="285"/>
      <c r="CO938" s="273"/>
      <c r="CP938" s="273"/>
      <c r="CQ938" s="273"/>
      <c r="CR938" s="273"/>
      <c r="CS938" s="273"/>
      <c r="CT938" s="125"/>
      <c r="CU938" s="273"/>
      <c r="CV938" s="285"/>
      <c r="CW938" s="273"/>
      <c r="CX938" s="273"/>
      <c r="CY938" s="273"/>
      <c r="CZ938" s="273"/>
      <c r="DA938" s="273"/>
      <c r="DB938" s="125"/>
      <c r="DC938" s="273"/>
      <c r="DD938" s="285"/>
      <c r="DE938" s="273"/>
      <c r="DF938" s="273"/>
      <c r="DG938" s="273"/>
      <c r="DH938" s="273"/>
      <c r="DI938" s="273"/>
      <c r="DJ938" s="125"/>
      <c r="DK938" s="273"/>
      <c r="DL938" s="285"/>
      <c r="DM938" s="273"/>
      <c r="DN938" s="273"/>
      <c r="DO938" s="273"/>
      <c r="DP938" s="273"/>
      <c r="DQ938" s="273"/>
      <c r="DR938" s="125"/>
      <c r="DS938" s="273"/>
      <c r="DT938" s="285"/>
      <c r="DU938" s="273"/>
      <c r="DV938" s="273"/>
      <c r="DW938" s="273"/>
      <c r="DX938" s="273"/>
      <c r="DY938" s="273"/>
      <c r="DZ938" s="125"/>
      <c r="EA938" s="273"/>
      <c r="EB938" s="273"/>
      <c r="EC938" s="273"/>
      <c r="ED938" s="273"/>
      <c r="EE938" s="273"/>
      <c r="EF938" s="273"/>
      <c r="EG938" s="273"/>
      <c r="EH938" s="273"/>
      <c r="EI938" s="273"/>
      <c r="EJ938" s="273"/>
      <c r="EK938" s="273"/>
      <c r="EL938" s="273"/>
      <c r="EM938" s="273"/>
      <c r="EN938" s="273"/>
      <c r="EO938" s="273"/>
      <c r="EP938" s="273"/>
      <c r="EQ938" s="273"/>
      <c r="ER938" s="273"/>
      <c r="ES938" s="273"/>
      <c r="ET938" s="273"/>
      <c r="EU938" s="273"/>
      <c r="EV938" s="273"/>
      <c r="EW938" s="273"/>
      <c r="EX938" s="273"/>
      <c r="EY938" s="273"/>
      <c r="EZ938" s="273"/>
    </row>
    <row r="939" spans="1:156" ht="18.75">
      <c r="D939" s="75"/>
      <c r="Q939"/>
      <c r="R939" s="30"/>
      <c r="T939" s="75"/>
      <c r="Z939" s="264"/>
      <c r="AB939" s="75"/>
      <c r="AH939" s="125"/>
      <c r="AJ939" s="75"/>
      <c r="AP939" s="125"/>
      <c r="AR939" s="75"/>
      <c r="AX939" s="125"/>
      <c r="AZ939" s="75"/>
      <c r="BF939" s="125"/>
      <c r="BH939" s="75"/>
      <c r="BN939" s="125"/>
      <c r="BP939" s="75"/>
      <c r="BV939" s="125"/>
      <c r="BX939" s="75"/>
      <c r="CD939" s="125"/>
      <c r="CF939" s="75"/>
      <c r="CL939" s="125"/>
      <c r="CN939" s="75"/>
      <c r="CT939" s="125"/>
      <c r="CV939" s="75"/>
      <c r="DB939" s="125"/>
      <c r="DD939" s="75"/>
      <c r="DJ939" s="125"/>
      <c r="DL939" s="75"/>
      <c r="DR939" s="125"/>
      <c r="DT939" s="75"/>
      <c r="DZ939" s="125"/>
    </row>
    <row r="940" spans="1:156" ht="18.75">
      <c r="A940" s="273"/>
      <c r="B940" s="273"/>
      <c r="C940" s="273"/>
      <c r="D940" s="285"/>
      <c r="E940" s="273"/>
      <c r="F940" s="273"/>
      <c r="G940" s="273"/>
      <c r="H940" s="273"/>
      <c r="I940" s="273"/>
      <c r="J940" s="273"/>
      <c r="K940" s="273"/>
      <c r="L940" s="273"/>
      <c r="M940" s="273"/>
      <c r="N940" s="273"/>
      <c r="O940" s="273"/>
      <c r="P940" s="273"/>
      <c r="Q940" s="273"/>
      <c r="R940" s="286"/>
      <c r="S940" s="273"/>
      <c r="T940" s="285"/>
      <c r="U940" s="273"/>
      <c r="V940" s="273"/>
      <c r="W940" s="273"/>
      <c r="X940" s="273"/>
      <c r="Y940" s="273"/>
      <c r="Z940" s="264"/>
      <c r="AA940" s="273"/>
      <c r="AB940" s="285"/>
      <c r="AC940" s="273"/>
      <c r="AD940" s="273"/>
      <c r="AE940" s="273"/>
      <c r="AF940" s="273"/>
      <c r="AG940" s="273"/>
      <c r="AH940" s="125"/>
      <c r="AI940" s="273"/>
      <c r="AJ940" s="285"/>
      <c r="AK940" s="273"/>
      <c r="AL940" s="273"/>
      <c r="AM940" s="273"/>
      <c r="AN940" s="273"/>
      <c r="AO940" s="273"/>
      <c r="AP940" s="125"/>
      <c r="AQ940" s="273"/>
      <c r="AR940" s="285"/>
      <c r="AS940" s="273"/>
      <c r="AT940" s="273"/>
      <c r="AU940" s="273"/>
      <c r="AV940" s="273"/>
      <c r="AW940" s="273"/>
      <c r="AX940" s="125"/>
      <c r="AY940" s="273"/>
      <c r="AZ940" s="285"/>
      <c r="BA940" s="273"/>
      <c r="BB940" s="273"/>
      <c r="BC940" s="273"/>
      <c r="BD940" s="273"/>
      <c r="BE940" s="273"/>
      <c r="BF940" s="125"/>
      <c r="BG940" s="273"/>
      <c r="BH940" s="285"/>
      <c r="BI940" s="273"/>
      <c r="BJ940" s="273"/>
      <c r="BK940" s="273"/>
      <c r="BL940" s="273"/>
      <c r="BM940" s="273"/>
      <c r="BN940" s="125"/>
      <c r="BO940" s="273"/>
      <c r="BP940" s="285"/>
      <c r="BQ940" s="273"/>
      <c r="BR940" s="273"/>
      <c r="BS940" s="273"/>
      <c r="BT940" s="273"/>
      <c r="BU940" s="273"/>
      <c r="BV940" s="125"/>
      <c r="BW940" s="273"/>
      <c r="BX940" s="285"/>
      <c r="BY940" s="273"/>
      <c r="BZ940" s="273"/>
      <c r="CA940" s="273"/>
      <c r="CB940" s="273"/>
      <c r="CC940" s="273"/>
      <c r="CD940" s="125"/>
      <c r="CE940" s="273"/>
      <c r="CF940" s="285"/>
      <c r="CG940" s="273"/>
      <c r="CH940" s="273"/>
      <c r="CI940" s="273"/>
      <c r="CJ940" s="273"/>
      <c r="CK940" s="273"/>
      <c r="CL940" s="125"/>
      <c r="CM940" s="273"/>
      <c r="CN940" s="285"/>
      <c r="CO940" s="273"/>
      <c r="CP940" s="273"/>
      <c r="CQ940" s="273"/>
      <c r="CR940" s="273"/>
      <c r="CS940" s="273"/>
      <c r="CT940" s="125"/>
      <c r="CU940" s="273"/>
      <c r="CV940" s="285"/>
      <c r="CW940" s="273"/>
      <c r="CX940" s="273"/>
      <c r="CY940" s="273"/>
      <c r="CZ940" s="273"/>
      <c r="DA940" s="273"/>
      <c r="DB940" s="125"/>
      <c r="DC940" s="273"/>
      <c r="DD940" s="285"/>
      <c r="DE940" s="273"/>
      <c r="DF940" s="273"/>
      <c r="DG940" s="273"/>
      <c r="DH940" s="273"/>
      <c r="DI940" s="273"/>
      <c r="DJ940" s="125"/>
      <c r="DK940" s="273"/>
      <c r="DL940" s="285"/>
      <c r="DM940" s="273"/>
      <c r="DN940" s="273"/>
      <c r="DO940" s="273"/>
      <c r="DP940" s="273"/>
      <c r="DQ940" s="273"/>
      <c r="DR940" s="125"/>
      <c r="DS940" s="273"/>
      <c r="DT940" s="285"/>
      <c r="DU940" s="273"/>
      <c r="DV940" s="273"/>
      <c r="DW940" s="273"/>
      <c r="DX940" s="273"/>
      <c r="DY940" s="273"/>
      <c r="DZ940" s="125"/>
      <c r="EA940" s="273"/>
      <c r="EB940" s="273"/>
      <c r="EC940" s="273"/>
      <c r="ED940" s="273"/>
      <c r="EE940" s="273"/>
      <c r="EF940" s="273"/>
      <c r="EG940" s="273"/>
      <c r="EH940" s="273"/>
      <c r="EI940" s="273"/>
      <c r="EJ940" s="273"/>
      <c r="EK940" s="273"/>
      <c r="EL940" s="273"/>
      <c r="EM940" s="273"/>
      <c r="EN940" s="273"/>
      <c r="EO940" s="273"/>
      <c r="EP940" s="273"/>
      <c r="EQ940" s="273"/>
      <c r="ER940" s="273"/>
      <c r="ES940" s="273"/>
      <c r="ET940" s="273"/>
      <c r="EU940" s="273"/>
      <c r="EV940" s="273"/>
      <c r="EW940" s="273"/>
      <c r="EX940" s="273"/>
      <c r="EY940" s="273"/>
      <c r="EZ940" s="273"/>
    </row>
    <row r="941" spans="1:156" ht="18.75">
      <c r="D941" s="75"/>
      <c r="Q941"/>
      <c r="R941" s="30"/>
      <c r="T941" s="75"/>
      <c r="Z941" s="264"/>
      <c r="AB941" s="75"/>
      <c r="AH941" s="125"/>
      <c r="AJ941" s="75"/>
      <c r="AP941" s="125"/>
      <c r="AR941" s="75"/>
      <c r="AX941" s="125"/>
      <c r="AZ941" s="75"/>
      <c r="BF941" s="125"/>
      <c r="BH941" s="75"/>
      <c r="BN941" s="125"/>
      <c r="BP941" s="75"/>
      <c r="BV941" s="125"/>
      <c r="BX941" s="75"/>
      <c r="CD941" s="125"/>
      <c r="CF941" s="75"/>
      <c r="CL941" s="125"/>
      <c r="CN941" s="75"/>
      <c r="CT941" s="125"/>
      <c r="CV941" s="75"/>
      <c r="DB941" s="125"/>
      <c r="DD941" s="75"/>
      <c r="DJ941" s="125"/>
      <c r="DL941" s="75"/>
      <c r="DR941" s="125"/>
      <c r="DT941" s="75"/>
      <c r="DZ941" s="125"/>
    </row>
    <row r="942" spans="1:156" ht="18.75">
      <c r="A942" s="273"/>
      <c r="B942" s="273"/>
      <c r="C942" s="273"/>
      <c r="D942" s="285"/>
      <c r="E942" s="273"/>
      <c r="F942" s="273"/>
      <c r="G942" s="273"/>
      <c r="H942" s="273"/>
      <c r="I942" s="273"/>
      <c r="J942" s="273"/>
      <c r="K942" s="273"/>
      <c r="L942" s="273"/>
      <c r="M942" s="273"/>
      <c r="N942" s="273"/>
      <c r="O942" s="273"/>
      <c r="P942" s="273"/>
      <c r="Q942" s="273"/>
      <c r="R942" s="286"/>
      <c r="S942" s="273"/>
      <c r="T942" s="285"/>
      <c r="U942" s="273"/>
      <c r="V942" s="273"/>
      <c r="W942" s="273"/>
      <c r="X942" s="273"/>
      <c r="Y942" s="273"/>
      <c r="Z942" s="264"/>
      <c r="AA942" s="273"/>
      <c r="AB942" s="285"/>
      <c r="AC942" s="273"/>
      <c r="AD942" s="273"/>
      <c r="AE942" s="273"/>
      <c r="AF942" s="273"/>
      <c r="AG942" s="273"/>
      <c r="AH942" s="125"/>
      <c r="AI942" s="273"/>
      <c r="AJ942" s="285"/>
      <c r="AK942" s="273"/>
      <c r="AL942" s="273"/>
      <c r="AM942" s="273"/>
      <c r="AN942" s="273"/>
      <c r="AO942" s="273"/>
      <c r="AP942" s="125"/>
      <c r="AQ942" s="273"/>
      <c r="AR942" s="285"/>
      <c r="AS942" s="273"/>
      <c r="AT942" s="273"/>
      <c r="AU942" s="273"/>
      <c r="AV942" s="273"/>
      <c r="AW942" s="273"/>
      <c r="AX942" s="125"/>
      <c r="AY942" s="273"/>
      <c r="AZ942" s="285"/>
      <c r="BA942" s="273"/>
      <c r="BB942" s="273"/>
      <c r="BC942" s="273"/>
      <c r="BD942" s="273"/>
      <c r="BE942" s="273"/>
      <c r="BF942" s="125"/>
      <c r="BG942" s="273"/>
      <c r="BH942" s="285"/>
      <c r="BI942" s="273"/>
      <c r="BJ942" s="273"/>
      <c r="BK942" s="273"/>
      <c r="BL942" s="273"/>
      <c r="BM942" s="273"/>
      <c r="BN942" s="125"/>
      <c r="BO942" s="273"/>
      <c r="BP942" s="285"/>
      <c r="BQ942" s="273"/>
      <c r="BR942" s="273"/>
      <c r="BS942" s="273"/>
      <c r="BT942" s="273"/>
      <c r="BU942" s="273"/>
      <c r="BV942" s="125"/>
      <c r="BW942" s="273"/>
      <c r="BX942" s="285"/>
      <c r="BY942" s="273"/>
      <c r="BZ942" s="273"/>
      <c r="CA942" s="273"/>
      <c r="CB942" s="273"/>
      <c r="CC942" s="273"/>
      <c r="CD942" s="125"/>
      <c r="CE942" s="273"/>
      <c r="CF942" s="285"/>
      <c r="CG942" s="273"/>
      <c r="CH942" s="273"/>
      <c r="CI942" s="273"/>
      <c r="CJ942" s="273"/>
      <c r="CK942" s="273"/>
      <c r="CL942" s="125"/>
      <c r="CM942" s="273"/>
      <c r="CN942" s="285"/>
      <c r="CO942" s="273"/>
      <c r="CP942" s="273"/>
      <c r="CQ942" s="273"/>
      <c r="CR942" s="273"/>
      <c r="CS942" s="273"/>
      <c r="CT942" s="125"/>
      <c r="CU942" s="273"/>
      <c r="CV942" s="285"/>
      <c r="CW942" s="273"/>
      <c r="CX942" s="273"/>
      <c r="CY942" s="273"/>
      <c r="CZ942" s="273"/>
      <c r="DA942" s="273"/>
      <c r="DB942" s="125"/>
      <c r="DC942" s="273"/>
      <c r="DD942" s="285"/>
      <c r="DE942" s="273"/>
      <c r="DF942" s="273"/>
      <c r="DG942" s="273"/>
      <c r="DH942" s="273"/>
      <c r="DI942" s="273"/>
      <c r="DJ942" s="125"/>
      <c r="DK942" s="273"/>
      <c r="DL942" s="285"/>
      <c r="DM942" s="273"/>
      <c r="DN942" s="273"/>
      <c r="DO942" s="273"/>
      <c r="DP942" s="273"/>
      <c r="DQ942" s="273"/>
      <c r="DR942" s="125"/>
      <c r="DS942" s="273"/>
      <c r="DT942" s="285"/>
      <c r="DU942" s="273"/>
      <c r="DV942" s="273"/>
      <c r="DW942" s="273"/>
      <c r="DX942" s="273"/>
      <c r="DY942" s="273"/>
      <c r="DZ942" s="125"/>
      <c r="EA942" s="273"/>
      <c r="EB942" s="273"/>
      <c r="EC942" s="273"/>
      <c r="ED942" s="273"/>
      <c r="EE942" s="273"/>
      <c r="EF942" s="273"/>
      <c r="EG942" s="273"/>
      <c r="EH942" s="273"/>
      <c r="EI942" s="273"/>
      <c r="EJ942" s="273"/>
      <c r="EK942" s="273"/>
      <c r="EL942" s="273"/>
      <c r="EM942" s="273"/>
      <c r="EN942" s="273"/>
      <c r="EO942" s="273"/>
      <c r="EP942" s="273"/>
      <c r="EQ942" s="273"/>
      <c r="ER942" s="273"/>
      <c r="ES942" s="273"/>
      <c r="ET942" s="273"/>
      <c r="EU942" s="273"/>
      <c r="EV942" s="273"/>
      <c r="EW942" s="273"/>
      <c r="EX942" s="273"/>
      <c r="EY942" s="273"/>
      <c r="EZ942" s="273"/>
    </row>
    <row r="943" spans="1:156" ht="18.75">
      <c r="D943" s="75"/>
      <c r="Q943"/>
      <c r="R943" s="30"/>
      <c r="T943" s="75"/>
      <c r="Z943" s="264"/>
      <c r="AB943" s="75"/>
      <c r="AH943" s="125"/>
      <c r="AJ943" s="75"/>
      <c r="AP943" s="125"/>
      <c r="AR943" s="75"/>
      <c r="AX943" s="125"/>
      <c r="AZ943" s="75"/>
      <c r="BF943" s="125"/>
      <c r="BH943" s="75"/>
      <c r="BN943" s="125"/>
      <c r="BP943" s="75"/>
      <c r="BV943" s="125"/>
      <c r="BX943" s="75"/>
      <c r="CD943" s="125"/>
      <c r="CF943" s="75"/>
      <c r="CL943" s="125"/>
      <c r="CN943" s="75"/>
      <c r="CT943" s="125"/>
      <c r="CV943" s="75"/>
      <c r="DB943" s="125"/>
      <c r="DD943" s="75"/>
      <c r="DJ943" s="125"/>
      <c r="DL943" s="75"/>
      <c r="DR943" s="125"/>
      <c r="DT943" s="75"/>
      <c r="DZ943" s="125"/>
    </row>
    <row r="944" spans="1:156" ht="18.75">
      <c r="A944" s="273"/>
      <c r="B944" s="273"/>
      <c r="C944" s="273"/>
      <c r="D944" s="285"/>
      <c r="E944" s="273"/>
      <c r="F944" s="273"/>
      <c r="G944" s="273"/>
      <c r="H944" s="273"/>
      <c r="I944" s="273"/>
      <c r="J944" s="273"/>
      <c r="K944" s="273"/>
      <c r="L944" s="273"/>
      <c r="M944" s="273"/>
      <c r="N944" s="273"/>
      <c r="O944" s="273"/>
      <c r="P944" s="273"/>
      <c r="Q944" s="273"/>
      <c r="R944" s="286"/>
      <c r="S944" s="273"/>
      <c r="T944" s="285"/>
      <c r="U944" s="273"/>
      <c r="V944" s="273"/>
      <c r="W944" s="273"/>
      <c r="X944" s="273"/>
      <c r="Y944" s="273"/>
      <c r="Z944" s="264"/>
      <c r="AA944" s="273"/>
      <c r="AB944" s="285"/>
      <c r="AC944" s="273"/>
      <c r="AD944" s="273"/>
      <c r="AE944" s="273"/>
      <c r="AF944" s="273"/>
      <c r="AG944" s="273"/>
      <c r="AH944" s="125"/>
      <c r="AI944" s="273"/>
      <c r="AJ944" s="285"/>
      <c r="AK944" s="273"/>
      <c r="AL944" s="273"/>
      <c r="AM944" s="273"/>
      <c r="AN944" s="273"/>
      <c r="AO944" s="273"/>
      <c r="AP944" s="125"/>
      <c r="AQ944" s="273"/>
      <c r="AR944" s="285"/>
      <c r="AS944" s="273"/>
      <c r="AT944" s="273"/>
      <c r="AU944" s="273"/>
      <c r="AV944" s="273"/>
      <c r="AW944" s="273"/>
      <c r="AX944" s="125"/>
      <c r="AY944" s="273"/>
      <c r="AZ944" s="285"/>
      <c r="BA944" s="273"/>
      <c r="BB944" s="273"/>
      <c r="BC944" s="273"/>
      <c r="BD944" s="273"/>
      <c r="BE944" s="273"/>
      <c r="BF944" s="125"/>
      <c r="BG944" s="273"/>
      <c r="BH944" s="285"/>
      <c r="BI944" s="273"/>
      <c r="BJ944" s="273"/>
      <c r="BK944" s="273"/>
      <c r="BL944" s="273"/>
      <c r="BM944" s="273"/>
      <c r="BN944" s="125"/>
      <c r="BO944" s="273"/>
      <c r="BP944" s="285"/>
      <c r="BQ944" s="273"/>
      <c r="BR944" s="273"/>
      <c r="BS944" s="273"/>
      <c r="BT944" s="273"/>
      <c r="BU944" s="273"/>
      <c r="BV944" s="125"/>
      <c r="BW944" s="273"/>
      <c r="BX944" s="285"/>
      <c r="BY944" s="273"/>
      <c r="BZ944" s="273"/>
      <c r="CA944" s="273"/>
      <c r="CB944" s="273"/>
      <c r="CC944" s="273"/>
      <c r="CD944" s="125"/>
      <c r="CE944" s="273"/>
      <c r="CF944" s="285"/>
      <c r="CG944" s="273"/>
      <c r="CH944" s="273"/>
      <c r="CI944" s="273"/>
      <c r="CJ944" s="273"/>
      <c r="CK944" s="273"/>
      <c r="CL944" s="125"/>
      <c r="CM944" s="273"/>
      <c r="CN944" s="285"/>
      <c r="CO944" s="273"/>
      <c r="CP944" s="273"/>
      <c r="CQ944" s="273"/>
      <c r="CR944" s="273"/>
      <c r="CS944" s="273"/>
      <c r="CT944" s="125"/>
      <c r="CU944" s="273"/>
      <c r="CV944" s="285"/>
      <c r="CW944" s="273"/>
      <c r="CX944" s="273"/>
      <c r="CY944" s="273"/>
      <c r="CZ944" s="273"/>
      <c r="DA944" s="273"/>
      <c r="DB944" s="125"/>
      <c r="DC944" s="273"/>
      <c r="DD944" s="285"/>
      <c r="DE944" s="273"/>
      <c r="DF944" s="273"/>
      <c r="DG944" s="273"/>
      <c r="DH944" s="273"/>
      <c r="DI944" s="273"/>
      <c r="DJ944" s="125"/>
      <c r="DK944" s="273"/>
      <c r="DL944" s="285"/>
      <c r="DM944" s="273"/>
      <c r="DN944" s="273"/>
      <c r="DO944" s="273"/>
      <c r="DP944" s="273"/>
      <c r="DQ944" s="273"/>
      <c r="DR944" s="125"/>
      <c r="DS944" s="273"/>
      <c r="DT944" s="285"/>
      <c r="DU944" s="273"/>
      <c r="DV944" s="273"/>
      <c r="DW944" s="273"/>
      <c r="DX944" s="273"/>
      <c r="DY944" s="273"/>
      <c r="DZ944" s="125"/>
      <c r="EA944" s="273"/>
      <c r="EB944" s="273"/>
      <c r="EC944" s="273"/>
      <c r="ED944" s="273"/>
      <c r="EE944" s="273"/>
      <c r="EF944" s="273"/>
      <c r="EG944" s="273"/>
      <c r="EH944" s="273"/>
      <c r="EI944" s="273"/>
      <c r="EJ944" s="273"/>
      <c r="EK944" s="273"/>
      <c r="EL944" s="273"/>
      <c r="EM944" s="273"/>
      <c r="EN944" s="273"/>
      <c r="EO944" s="273"/>
      <c r="EP944" s="273"/>
      <c r="EQ944" s="273"/>
      <c r="ER944" s="273"/>
      <c r="ES944" s="273"/>
      <c r="ET944" s="273"/>
      <c r="EU944" s="273"/>
      <c r="EV944" s="273"/>
      <c r="EW944" s="273"/>
      <c r="EX944" s="273"/>
      <c r="EY944" s="273"/>
      <c r="EZ944" s="273"/>
    </row>
    <row r="945" spans="1:156" ht="18.75">
      <c r="D945" s="75"/>
      <c r="Q945"/>
      <c r="R945" s="30"/>
      <c r="T945" s="75"/>
      <c r="Z945" s="264"/>
      <c r="AB945" s="75"/>
      <c r="AH945" s="125"/>
      <c r="AJ945" s="75"/>
      <c r="AP945" s="125"/>
      <c r="AR945" s="75"/>
      <c r="AX945" s="125"/>
      <c r="AZ945" s="75"/>
      <c r="BF945" s="125"/>
      <c r="BH945" s="75"/>
      <c r="BN945" s="125"/>
      <c r="BP945" s="75"/>
      <c r="BV945" s="125"/>
      <c r="BX945" s="75"/>
      <c r="CD945" s="125"/>
      <c r="CF945" s="75"/>
      <c r="CL945" s="125"/>
      <c r="CN945" s="75"/>
      <c r="CT945" s="125"/>
      <c r="CV945" s="75"/>
      <c r="DB945" s="125"/>
      <c r="DD945" s="75"/>
      <c r="DJ945" s="125"/>
      <c r="DL945" s="75"/>
      <c r="DR945" s="125"/>
      <c r="DT945" s="75"/>
      <c r="DZ945" s="125"/>
    </row>
    <row r="946" spans="1:156" ht="18.75">
      <c r="A946" s="273"/>
      <c r="B946" s="273"/>
      <c r="C946" s="273"/>
      <c r="D946" s="285"/>
      <c r="E946" s="273"/>
      <c r="F946" s="273"/>
      <c r="G946" s="273"/>
      <c r="H946" s="273"/>
      <c r="I946" s="273"/>
      <c r="J946" s="273"/>
      <c r="K946" s="273"/>
      <c r="L946" s="273"/>
      <c r="M946" s="273"/>
      <c r="N946" s="273"/>
      <c r="O946" s="273"/>
      <c r="P946" s="273"/>
      <c r="Q946" s="273"/>
      <c r="R946" s="286"/>
      <c r="S946" s="273"/>
      <c r="T946" s="285"/>
      <c r="U946" s="273"/>
      <c r="V946" s="273"/>
      <c r="W946" s="273"/>
      <c r="X946" s="273"/>
      <c r="Y946" s="273"/>
      <c r="Z946" s="264"/>
      <c r="AA946" s="273"/>
      <c r="AB946" s="285"/>
      <c r="AC946" s="273"/>
      <c r="AD946" s="273"/>
      <c r="AE946" s="273"/>
      <c r="AF946" s="273"/>
      <c r="AG946" s="273"/>
      <c r="AH946" s="125"/>
      <c r="AI946" s="273"/>
      <c r="AJ946" s="285"/>
      <c r="AK946" s="273"/>
      <c r="AL946" s="273"/>
      <c r="AM946" s="273"/>
      <c r="AN946" s="273"/>
      <c r="AO946" s="273"/>
      <c r="AP946" s="125"/>
      <c r="AQ946" s="273"/>
      <c r="AR946" s="285"/>
      <c r="AS946" s="273"/>
      <c r="AT946" s="273"/>
      <c r="AU946" s="273"/>
      <c r="AV946" s="273"/>
      <c r="AW946" s="273"/>
      <c r="AX946" s="125"/>
      <c r="AY946" s="273"/>
      <c r="AZ946" s="285"/>
      <c r="BA946" s="273"/>
      <c r="BB946" s="273"/>
      <c r="BC946" s="273"/>
      <c r="BD946" s="273"/>
      <c r="BE946" s="273"/>
      <c r="BF946" s="125"/>
      <c r="BG946" s="273"/>
      <c r="BH946" s="285"/>
      <c r="BI946" s="273"/>
      <c r="BJ946" s="273"/>
      <c r="BK946" s="273"/>
      <c r="BL946" s="273"/>
      <c r="BM946" s="273"/>
      <c r="BN946" s="125"/>
      <c r="BO946" s="273"/>
      <c r="BP946" s="285"/>
      <c r="BQ946" s="273"/>
      <c r="BR946" s="273"/>
      <c r="BS946" s="273"/>
      <c r="BT946" s="273"/>
      <c r="BU946" s="273"/>
      <c r="BV946" s="125"/>
      <c r="BW946" s="273"/>
      <c r="BX946" s="285"/>
      <c r="BY946" s="273"/>
      <c r="BZ946" s="273"/>
      <c r="CA946" s="273"/>
      <c r="CB946" s="273"/>
      <c r="CC946" s="273"/>
      <c r="CD946" s="125"/>
      <c r="CE946" s="273"/>
      <c r="CF946" s="285"/>
      <c r="CG946" s="273"/>
      <c r="CH946" s="273"/>
      <c r="CI946" s="273"/>
      <c r="CJ946" s="273"/>
      <c r="CK946" s="273"/>
      <c r="CL946" s="125"/>
      <c r="CM946" s="273"/>
      <c r="CN946" s="285"/>
      <c r="CO946" s="273"/>
      <c r="CP946" s="273"/>
      <c r="CQ946" s="273"/>
      <c r="CR946" s="273"/>
      <c r="CS946" s="273"/>
      <c r="CT946" s="125"/>
      <c r="CU946" s="273"/>
      <c r="CV946" s="285"/>
      <c r="CW946" s="273"/>
      <c r="CX946" s="273"/>
      <c r="CY946" s="273"/>
      <c r="CZ946" s="273"/>
      <c r="DA946" s="273"/>
      <c r="DB946" s="125"/>
      <c r="DC946" s="273"/>
      <c r="DD946" s="285"/>
      <c r="DE946" s="273"/>
      <c r="DF946" s="273"/>
      <c r="DG946" s="273"/>
      <c r="DH946" s="273"/>
      <c r="DI946" s="273"/>
      <c r="DJ946" s="125"/>
      <c r="DK946" s="273"/>
      <c r="DL946" s="285"/>
      <c r="DM946" s="273"/>
      <c r="DN946" s="273"/>
      <c r="DO946" s="273"/>
      <c r="DP946" s="273"/>
      <c r="DQ946" s="273"/>
      <c r="DR946" s="125"/>
      <c r="DS946" s="273"/>
      <c r="DT946" s="285"/>
      <c r="DU946" s="273"/>
      <c r="DV946" s="273"/>
      <c r="DW946" s="273"/>
      <c r="DX946" s="273"/>
      <c r="DY946" s="273"/>
      <c r="DZ946" s="125"/>
      <c r="EA946" s="273"/>
      <c r="EB946" s="273"/>
      <c r="EC946" s="273"/>
      <c r="ED946" s="273"/>
      <c r="EE946" s="273"/>
      <c r="EF946" s="273"/>
      <c r="EG946" s="273"/>
      <c r="EH946" s="273"/>
      <c r="EI946" s="273"/>
      <c r="EJ946" s="273"/>
      <c r="EK946" s="273"/>
      <c r="EL946" s="273"/>
      <c r="EM946" s="273"/>
      <c r="EN946" s="273"/>
      <c r="EO946" s="273"/>
      <c r="EP946" s="273"/>
      <c r="EQ946" s="273"/>
      <c r="ER946" s="273"/>
      <c r="ES946" s="273"/>
      <c r="ET946" s="273"/>
      <c r="EU946" s="273"/>
      <c r="EV946" s="273"/>
      <c r="EW946" s="273"/>
      <c r="EX946" s="273"/>
      <c r="EY946" s="273"/>
      <c r="EZ946" s="273"/>
    </row>
    <row r="947" spans="1:156" ht="18.75">
      <c r="D947" s="75"/>
      <c r="Q947"/>
      <c r="R947" s="30"/>
      <c r="T947" s="75"/>
      <c r="Z947" s="264"/>
      <c r="AB947" s="75"/>
      <c r="AH947" s="125"/>
      <c r="AJ947" s="75"/>
      <c r="AP947" s="125"/>
      <c r="AR947" s="75"/>
      <c r="AX947" s="125"/>
      <c r="AZ947" s="75"/>
      <c r="BF947" s="125"/>
      <c r="BH947" s="75"/>
      <c r="BN947" s="125"/>
      <c r="BP947" s="75"/>
      <c r="BV947" s="125"/>
      <c r="BX947" s="75"/>
      <c r="CD947" s="125"/>
      <c r="CF947" s="75"/>
      <c r="CL947" s="125"/>
      <c r="CN947" s="75"/>
      <c r="CT947" s="125"/>
      <c r="CV947" s="75"/>
      <c r="DB947" s="125"/>
      <c r="DD947" s="75"/>
      <c r="DJ947" s="125"/>
      <c r="DL947" s="75"/>
      <c r="DR947" s="125"/>
      <c r="DT947" s="75"/>
      <c r="DZ947" s="125"/>
    </row>
    <row r="948" spans="1:156" ht="18.75">
      <c r="A948" s="273"/>
      <c r="B948" s="273"/>
      <c r="C948" s="273"/>
      <c r="D948" s="285"/>
      <c r="E948" s="273"/>
      <c r="F948" s="273"/>
      <c r="G948" s="273"/>
      <c r="H948" s="273"/>
      <c r="I948" s="273"/>
      <c r="J948" s="273"/>
      <c r="K948" s="273"/>
      <c r="L948" s="273"/>
      <c r="M948" s="273"/>
      <c r="N948" s="273"/>
      <c r="O948" s="273"/>
      <c r="P948" s="273"/>
      <c r="Q948" s="273"/>
      <c r="R948" s="286"/>
      <c r="S948" s="273"/>
      <c r="T948" s="285"/>
      <c r="U948" s="273"/>
      <c r="V948" s="273"/>
      <c r="W948" s="273"/>
      <c r="X948" s="273"/>
      <c r="Y948" s="273"/>
      <c r="Z948" s="264"/>
      <c r="AA948" s="273"/>
      <c r="AB948" s="285"/>
      <c r="AC948" s="273"/>
      <c r="AD948" s="273"/>
      <c r="AE948" s="273"/>
      <c r="AF948" s="273"/>
      <c r="AG948" s="273"/>
      <c r="AH948" s="125"/>
      <c r="AI948" s="273"/>
      <c r="AJ948" s="285"/>
      <c r="AK948" s="273"/>
      <c r="AL948" s="273"/>
      <c r="AM948" s="273"/>
      <c r="AN948" s="273"/>
      <c r="AO948" s="273"/>
      <c r="AP948" s="125"/>
      <c r="AQ948" s="273"/>
      <c r="AR948" s="285"/>
      <c r="AS948" s="273"/>
      <c r="AT948" s="273"/>
      <c r="AU948" s="273"/>
      <c r="AV948" s="273"/>
      <c r="AW948" s="273"/>
      <c r="AX948" s="125"/>
      <c r="AY948" s="273"/>
      <c r="AZ948" s="285"/>
      <c r="BA948" s="273"/>
      <c r="BB948" s="273"/>
      <c r="BC948" s="273"/>
      <c r="BD948" s="273"/>
      <c r="BE948" s="273"/>
      <c r="BF948" s="125"/>
      <c r="BG948" s="273"/>
      <c r="BH948" s="285"/>
      <c r="BI948" s="273"/>
      <c r="BJ948" s="273"/>
      <c r="BK948" s="273"/>
      <c r="BL948" s="273"/>
      <c r="BM948" s="273"/>
      <c r="BN948" s="125"/>
      <c r="BO948" s="273"/>
      <c r="BP948" s="285"/>
      <c r="BQ948" s="273"/>
      <c r="BR948" s="273"/>
      <c r="BS948" s="273"/>
      <c r="BT948" s="273"/>
      <c r="BU948" s="273"/>
      <c r="BV948" s="125"/>
      <c r="BW948" s="273"/>
      <c r="BX948" s="285"/>
      <c r="BY948" s="273"/>
      <c r="BZ948" s="273"/>
      <c r="CA948" s="273"/>
      <c r="CB948" s="273"/>
      <c r="CC948" s="273"/>
      <c r="CD948" s="125"/>
      <c r="CE948" s="273"/>
      <c r="CF948" s="285"/>
      <c r="CG948" s="273"/>
      <c r="CH948" s="273"/>
      <c r="CI948" s="273"/>
      <c r="CJ948" s="273"/>
      <c r="CK948" s="273"/>
      <c r="CL948" s="125"/>
      <c r="CM948" s="273"/>
      <c r="CN948" s="285"/>
      <c r="CO948" s="273"/>
      <c r="CP948" s="273"/>
      <c r="CQ948" s="273"/>
      <c r="CR948" s="273"/>
      <c r="CS948" s="273"/>
      <c r="CT948" s="125"/>
      <c r="CU948" s="273"/>
      <c r="CV948" s="285"/>
      <c r="CW948" s="273"/>
      <c r="CX948" s="273"/>
      <c r="CY948" s="273"/>
      <c r="CZ948" s="273"/>
      <c r="DA948" s="273"/>
      <c r="DB948" s="125"/>
      <c r="DC948" s="273"/>
      <c r="DD948" s="285"/>
      <c r="DE948" s="273"/>
      <c r="DF948" s="273"/>
      <c r="DG948" s="273"/>
      <c r="DH948" s="273"/>
      <c r="DI948" s="273"/>
      <c r="DJ948" s="125"/>
      <c r="DK948" s="273"/>
      <c r="DL948" s="285"/>
      <c r="DM948" s="273"/>
      <c r="DN948" s="273"/>
      <c r="DO948" s="273"/>
      <c r="DP948" s="273"/>
      <c r="DQ948" s="273"/>
      <c r="DR948" s="125"/>
      <c r="DS948" s="273"/>
      <c r="DT948" s="285"/>
      <c r="DU948" s="273"/>
      <c r="DV948" s="273"/>
      <c r="DW948" s="273"/>
      <c r="DX948" s="273"/>
      <c r="DY948" s="273"/>
      <c r="DZ948" s="125"/>
      <c r="EA948" s="273"/>
      <c r="EB948" s="273"/>
      <c r="EC948" s="273"/>
      <c r="ED948" s="273"/>
      <c r="EE948" s="273"/>
      <c r="EF948" s="273"/>
      <c r="EG948" s="273"/>
      <c r="EH948" s="273"/>
      <c r="EI948" s="273"/>
      <c r="EJ948" s="273"/>
      <c r="EK948" s="273"/>
      <c r="EL948" s="273"/>
      <c r="EM948" s="273"/>
      <c r="EN948" s="273"/>
      <c r="EO948" s="273"/>
      <c r="EP948" s="273"/>
      <c r="EQ948" s="273"/>
      <c r="ER948" s="273"/>
      <c r="ES948" s="273"/>
      <c r="ET948" s="273"/>
      <c r="EU948" s="273"/>
      <c r="EV948" s="273"/>
      <c r="EW948" s="273"/>
      <c r="EX948" s="273"/>
      <c r="EY948" s="273"/>
      <c r="EZ948" s="273"/>
    </row>
    <row r="949" spans="1:156" ht="18.75">
      <c r="D949" s="75"/>
      <c r="Q949"/>
      <c r="R949" s="30"/>
      <c r="T949" s="75"/>
      <c r="Z949" s="264"/>
      <c r="AB949" s="75"/>
      <c r="AH949" s="125"/>
      <c r="AJ949" s="75"/>
      <c r="AP949" s="125"/>
      <c r="AR949" s="75"/>
      <c r="AX949" s="125"/>
      <c r="AZ949" s="75"/>
      <c r="BF949" s="125"/>
      <c r="BH949" s="75"/>
      <c r="BN949" s="125"/>
      <c r="BP949" s="75"/>
      <c r="BV949" s="125"/>
      <c r="BX949" s="75"/>
      <c r="CD949" s="125"/>
      <c r="CF949" s="75"/>
      <c r="CL949" s="125"/>
      <c r="CN949" s="75"/>
      <c r="CT949" s="125"/>
      <c r="CV949" s="75"/>
      <c r="DB949" s="125"/>
      <c r="DD949" s="75"/>
      <c r="DJ949" s="125"/>
      <c r="DL949" s="75"/>
      <c r="DR949" s="125"/>
      <c r="DT949" s="75"/>
      <c r="DZ949" s="125"/>
    </row>
    <row r="950" spans="1:156" ht="18.75">
      <c r="A950" s="273"/>
      <c r="B950" s="273"/>
      <c r="C950" s="273"/>
      <c r="D950" s="285"/>
      <c r="E950" s="273"/>
      <c r="F950" s="273"/>
      <c r="G950" s="273"/>
      <c r="H950" s="273"/>
      <c r="I950" s="273"/>
      <c r="J950" s="273"/>
      <c r="K950" s="273"/>
      <c r="L950" s="273"/>
      <c r="M950" s="273"/>
      <c r="N950" s="273"/>
      <c r="O950" s="273"/>
      <c r="P950" s="273"/>
      <c r="Q950" s="273"/>
      <c r="R950" s="286"/>
      <c r="S950" s="273"/>
      <c r="T950" s="285"/>
      <c r="U950" s="273"/>
      <c r="V950" s="273"/>
      <c r="W950" s="273"/>
      <c r="X950" s="273"/>
      <c r="Y950" s="273"/>
      <c r="Z950" s="264"/>
      <c r="AA950" s="273"/>
      <c r="AB950" s="285"/>
      <c r="AC950" s="273"/>
      <c r="AD950" s="273"/>
      <c r="AE950" s="273"/>
      <c r="AF950" s="273"/>
      <c r="AG950" s="273"/>
      <c r="AH950" s="125"/>
      <c r="AI950" s="273"/>
      <c r="AJ950" s="285"/>
      <c r="AK950" s="273"/>
      <c r="AL950" s="273"/>
      <c r="AM950" s="273"/>
      <c r="AN950" s="273"/>
      <c r="AO950" s="273"/>
      <c r="AP950" s="125"/>
      <c r="AQ950" s="273"/>
      <c r="AR950" s="285"/>
      <c r="AS950" s="273"/>
      <c r="AT950" s="273"/>
      <c r="AU950" s="273"/>
      <c r="AV950" s="273"/>
      <c r="AW950" s="273"/>
      <c r="AX950" s="125"/>
      <c r="AY950" s="273"/>
      <c r="AZ950" s="285"/>
      <c r="BA950" s="273"/>
      <c r="BB950" s="273"/>
      <c r="BC950" s="273"/>
      <c r="BD950" s="273"/>
      <c r="BE950" s="273"/>
      <c r="BF950" s="125"/>
      <c r="BG950" s="273"/>
      <c r="BH950" s="285"/>
      <c r="BI950" s="273"/>
      <c r="BJ950" s="273"/>
      <c r="BK950" s="273"/>
      <c r="BL950" s="273"/>
      <c r="BM950" s="273"/>
      <c r="BN950" s="125"/>
      <c r="BO950" s="273"/>
      <c r="BP950" s="285"/>
      <c r="BQ950" s="273"/>
      <c r="BR950" s="273"/>
      <c r="BS950" s="273"/>
      <c r="BT950" s="273"/>
      <c r="BU950" s="273"/>
      <c r="BV950" s="125"/>
      <c r="BW950" s="273"/>
      <c r="BX950" s="285"/>
      <c r="BY950" s="273"/>
      <c r="BZ950" s="273"/>
      <c r="CA950" s="273"/>
      <c r="CB950" s="273"/>
      <c r="CC950" s="273"/>
      <c r="CD950" s="125"/>
      <c r="CE950" s="273"/>
      <c r="CF950" s="285"/>
      <c r="CG950" s="273"/>
      <c r="CH950" s="273"/>
      <c r="CI950" s="273"/>
      <c r="CJ950" s="273"/>
      <c r="CK950" s="273"/>
      <c r="CL950" s="125"/>
      <c r="CM950" s="273"/>
      <c r="CN950" s="285"/>
      <c r="CO950" s="273"/>
      <c r="CP950" s="273"/>
      <c r="CQ950" s="273"/>
      <c r="CR950" s="273"/>
      <c r="CS950" s="273"/>
      <c r="CT950" s="125"/>
      <c r="CU950" s="273"/>
      <c r="CV950" s="285"/>
      <c r="CW950" s="273"/>
      <c r="CX950" s="273"/>
      <c r="CY950" s="273"/>
      <c r="CZ950" s="273"/>
      <c r="DA950" s="273"/>
      <c r="DB950" s="125"/>
      <c r="DC950" s="273"/>
      <c r="DD950" s="285"/>
      <c r="DE950" s="273"/>
      <c r="DF950" s="273"/>
      <c r="DG950" s="273"/>
      <c r="DH950" s="273"/>
      <c r="DI950" s="273"/>
      <c r="DJ950" s="125"/>
      <c r="DK950" s="273"/>
      <c r="DL950" s="285"/>
      <c r="DM950" s="273"/>
      <c r="DN950" s="273"/>
      <c r="DO950" s="273"/>
      <c r="DP950" s="273"/>
      <c r="DQ950" s="273"/>
      <c r="DR950" s="125"/>
      <c r="DS950" s="273"/>
      <c r="DT950" s="285"/>
      <c r="DU950" s="273"/>
      <c r="DV950" s="273"/>
      <c r="DW950" s="273"/>
      <c r="DX950" s="273"/>
      <c r="DY950" s="273"/>
      <c r="DZ950" s="125"/>
      <c r="EA950" s="273"/>
      <c r="EB950" s="273"/>
      <c r="EC950" s="273"/>
      <c r="ED950" s="273"/>
      <c r="EE950" s="273"/>
      <c r="EF950" s="273"/>
      <c r="EG950" s="273"/>
      <c r="EH950" s="273"/>
      <c r="EI950" s="273"/>
      <c r="EJ950" s="273"/>
      <c r="EK950" s="273"/>
      <c r="EL950" s="273"/>
      <c r="EM950" s="273"/>
      <c r="EN950" s="273"/>
      <c r="EO950" s="273"/>
      <c r="EP950" s="273"/>
      <c r="EQ950" s="273"/>
      <c r="ER950" s="273"/>
      <c r="ES950" s="273"/>
      <c r="ET950" s="273"/>
      <c r="EU950" s="273"/>
      <c r="EV950" s="273"/>
      <c r="EW950" s="273"/>
      <c r="EX950" s="273"/>
      <c r="EY950" s="273"/>
      <c r="EZ950" s="273"/>
    </row>
    <row r="951" spans="1:156" ht="18.75">
      <c r="D951" s="75"/>
      <c r="Q951"/>
      <c r="R951" s="30"/>
      <c r="T951" s="75"/>
      <c r="Z951" s="264"/>
      <c r="AB951" s="75"/>
      <c r="AH951" s="125"/>
      <c r="AJ951" s="75"/>
      <c r="AP951" s="125"/>
      <c r="AR951" s="75"/>
      <c r="AX951" s="125"/>
      <c r="AZ951" s="75"/>
      <c r="BF951" s="125"/>
      <c r="BH951" s="75"/>
      <c r="BN951" s="125"/>
      <c r="BP951" s="75"/>
      <c r="BV951" s="125"/>
      <c r="BX951" s="75"/>
      <c r="CD951" s="125"/>
      <c r="CF951" s="75"/>
      <c r="CL951" s="125"/>
      <c r="CN951" s="75"/>
      <c r="CT951" s="125"/>
      <c r="CV951" s="75"/>
      <c r="DB951" s="125"/>
      <c r="DD951" s="75"/>
      <c r="DJ951" s="125"/>
      <c r="DL951" s="75"/>
      <c r="DR951" s="125"/>
      <c r="DT951" s="75"/>
      <c r="DZ951" s="125"/>
    </row>
    <row r="952" spans="1:156" ht="18.75">
      <c r="A952" s="273"/>
      <c r="B952" s="273"/>
      <c r="C952" s="273"/>
      <c r="D952" s="285"/>
      <c r="E952" s="273"/>
      <c r="F952" s="273"/>
      <c r="G952" s="273"/>
      <c r="H952" s="273"/>
      <c r="I952" s="273"/>
      <c r="J952" s="273"/>
      <c r="K952" s="273"/>
      <c r="L952" s="273"/>
      <c r="M952" s="273"/>
      <c r="N952" s="273"/>
      <c r="O952" s="273"/>
      <c r="P952" s="273"/>
      <c r="Q952" s="273"/>
      <c r="R952" s="286"/>
      <c r="S952" s="273"/>
      <c r="T952" s="285"/>
      <c r="U952" s="273"/>
      <c r="V952" s="273"/>
      <c r="W952" s="273"/>
      <c r="X952" s="273"/>
      <c r="Y952" s="273"/>
      <c r="Z952" s="264"/>
      <c r="AA952" s="273"/>
      <c r="AB952" s="285"/>
      <c r="AC952" s="273"/>
      <c r="AD952" s="273"/>
      <c r="AE952" s="273"/>
      <c r="AF952" s="273"/>
      <c r="AG952" s="273"/>
      <c r="AH952" s="125"/>
      <c r="AI952" s="273"/>
      <c r="AJ952" s="285"/>
      <c r="AK952" s="273"/>
      <c r="AL952" s="273"/>
      <c r="AM952" s="273"/>
      <c r="AN952" s="273"/>
      <c r="AO952" s="273"/>
      <c r="AP952" s="125"/>
      <c r="AQ952" s="273"/>
      <c r="AR952" s="285"/>
      <c r="AS952" s="273"/>
      <c r="AT952" s="273"/>
      <c r="AU952" s="273"/>
      <c r="AV952" s="273"/>
      <c r="AW952" s="273"/>
      <c r="AX952" s="125"/>
      <c r="AY952" s="273"/>
      <c r="AZ952" s="285"/>
      <c r="BA952" s="273"/>
      <c r="BB952" s="273"/>
      <c r="BC952" s="273"/>
      <c r="BD952" s="273"/>
      <c r="BE952" s="273"/>
      <c r="BF952" s="125"/>
      <c r="BG952" s="273"/>
      <c r="BH952" s="285"/>
      <c r="BI952" s="273"/>
      <c r="BJ952" s="273"/>
      <c r="BK952" s="273"/>
      <c r="BL952" s="273"/>
      <c r="BM952" s="273"/>
      <c r="BN952" s="125"/>
      <c r="BO952" s="273"/>
      <c r="BP952" s="285"/>
      <c r="BQ952" s="273"/>
      <c r="BR952" s="273"/>
      <c r="BS952" s="273"/>
      <c r="BT952" s="273"/>
      <c r="BU952" s="273"/>
      <c r="BV952" s="125"/>
      <c r="BW952" s="273"/>
      <c r="BX952" s="285"/>
      <c r="BY952" s="273"/>
      <c r="BZ952" s="273"/>
      <c r="CA952" s="273"/>
      <c r="CB952" s="273"/>
      <c r="CC952" s="273"/>
      <c r="CD952" s="125"/>
      <c r="CE952" s="273"/>
      <c r="CF952" s="285"/>
      <c r="CG952" s="273"/>
      <c r="CH952" s="273"/>
      <c r="CI952" s="273"/>
      <c r="CJ952" s="273"/>
      <c r="CK952" s="273"/>
      <c r="CL952" s="125"/>
      <c r="CM952" s="273"/>
      <c r="CN952" s="285"/>
      <c r="CO952" s="273"/>
      <c r="CP952" s="273"/>
      <c r="CQ952" s="273"/>
      <c r="CR952" s="273"/>
      <c r="CS952" s="273"/>
      <c r="CT952" s="125"/>
      <c r="CU952" s="273"/>
      <c r="CV952" s="285"/>
      <c r="CW952" s="273"/>
      <c r="CX952" s="273"/>
      <c r="CY952" s="273"/>
      <c r="CZ952" s="273"/>
      <c r="DA952" s="273"/>
      <c r="DB952" s="125"/>
      <c r="DC952" s="273"/>
      <c r="DD952" s="285"/>
      <c r="DE952" s="273"/>
      <c r="DF952" s="273"/>
      <c r="DG952" s="273"/>
      <c r="DH952" s="273"/>
      <c r="DI952" s="273"/>
      <c r="DJ952" s="125"/>
      <c r="DK952" s="273"/>
      <c r="DL952" s="285"/>
      <c r="DM952" s="273"/>
      <c r="DN952" s="273"/>
      <c r="DO952" s="273"/>
      <c r="DP952" s="273"/>
      <c r="DQ952" s="273"/>
      <c r="DR952" s="125"/>
      <c r="DS952" s="273"/>
      <c r="DT952" s="285"/>
      <c r="DU952" s="273"/>
      <c r="DV952" s="273"/>
      <c r="DW952" s="273"/>
      <c r="DX952" s="273"/>
      <c r="DY952" s="273"/>
      <c r="DZ952" s="125"/>
      <c r="EA952" s="273"/>
      <c r="EB952" s="273"/>
      <c r="EC952" s="273"/>
      <c r="ED952" s="273"/>
      <c r="EE952" s="273"/>
      <c r="EF952" s="273"/>
      <c r="EG952" s="273"/>
      <c r="EH952" s="273"/>
      <c r="EI952" s="273"/>
      <c r="EJ952" s="273"/>
      <c r="EK952" s="273"/>
      <c r="EL952" s="273"/>
      <c r="EM952" s="273"/>
      <c r="EN952" s="273"/>
      <c r="EO952" s="273"/>
      <c r="EP952" s="273"/>
      <c r="EQ952" s="273"/>
      <c r="ER952" s="273"/>
      <c r="ES952" s="273"/>
      <c r="ET952" s="273"/>
      <c r="EU952" s="273"/>
      <c r="EV952" s="273"/>
      <c r="EW952" s="273"/>
      <c r="EX952" s="273"/>
      <c r="EY952" s="273"/>
      <c r="EZ952" s="273"/>
    </row>
    <row r="953" spans="1:156" ht="18.75">
      <c r="D953" s="75"/>
      <c r="Q953"/>
      <c r="R953" s="30"/>
      <c r="T953" s="75"/>
      <c r="Z953" s="264"/>
      <c r="AB953" s="75"/>
      <c r="AH953" s="125"/>
      <c r="AJ953" s="75"/>
      <c r="AP953" s="125"/>
      <c r="AR953" s="75"/>
      <c r="AX953" s="125"/>
      <c r="AZ953" s="75"/>
      <c r="BF953" s="125"/>
      <c r="BH953" s="75"/>
      <c r="BN953" s="125"/>
      <c r="BP953" s="75"/>
      <c r="BV953" s="125"/>
      <c r="BX953" s="75"/>
      <c r="CD953" s="125"/>
      <c r="CF953" s="75"/>
      <c r="CL953" s="125"/>
      <c r="CN953" s="75"/>
      <c r="CT953" s="125"/>
      <c r="CV953" s="75"/>
      <c r="DB953" s="125"/>
      <c r="DD953" s="75"/>
      <c r="DJ953" s="125"/>
      <c r="DL953" s="75"/>
      <c r="DR953" s="125"/>
      <c r="DT953" s="75"/>
      <c r="DZ953" s="125"/>
    </row>
    <row r="954" spans="1:156" ht="18.75">
      <c r="A954" s="273"/>
      <c r="B954" s="273"/>
      <c r="C954" s="273"/>
      <c r="D954" s="285"/>
      <c r="E954" s="273"/>
      <c r="F954" s="273"/>
      <c r="G954" s="273"/>
      <c r="H954" s="273"/>
      <c r="I954" s="273"/>
      <c r="J954" s="273"/>
      <c r="K954" s="273"/>
      <c r="L954" s="273"/>
      <c r="M954" s="273"/>
      <c r="N954" s="273"/>
      <c r="O954" s="273"/>
      <c r="P954" s="273"/>
      <c r="Q954" s="273"/>
      <c r="R954" s="286"/>
      <c r="S954" s="273"/>
      <c r="T954" s="285"/>
      <c r="U954" s="273"/>
      <c r="V954" s="273"/>
      <c r="W954" s="273"/>
      <c r="X954" s="273"/>
      <c r="Y954" s="273"/>
      <c r="Z954" s="264"/>
      <c r="AA954" s="273"/>
      <c r="AB954" s="285"/>
      <c r="AC954" s="273"/>
      <c r="AD954" s="273"/>
      <c r="AE954" s="273"/>
      <c r="AF954" s="273"/>
      <c r="AG954" s="273"/>
      <c r="AH954" s="125"/>
      <c r="AI954" s="273"/>
      <c r="AJ954" s="285"/>
      <c r="AK954" s="273"/>
      <c r="AL954" s="273"/>
      <c r="AM954" s="273"/>
      <c r="AN954" s="273"/>
      <c r="AO954" s="273"/>
      <c r="AP954" s="125"/>
      <c r="AQ954" s="273"/>
      <c r="AR954" s="285"/>
      <c r="AS954" s="273"/>
      <c r="AT954" s="273"/>
      <c r="AU954" s="273"/>
      <c r="AV954" s="273"/>
      <c r="AW954" s="273"/>
      <c r="AX954" s="125"/>
      <c r="AY954" s="273"/>
      <c r="AZ954" s="285"/>
      <c r="BA954" s="273"/>
      <c r="BB954" s="273"/>
      <c r="BC954" s="273"/>
      <c r="BD954" s="273"/>
      <c r="BE954" s="273"/>
      <c r="BF954" s="125"/>
      <c r="BG954" s="273"/>
      <c r="BH954" s="285"/>
      <c r="BI954" s="273"/>
      <c r="BJ954" s="273"/>
      <c r="BK954" s="273"/>
      <c r="BL954" s="273"/>
      <c r="BM954" s="273"/>
      <c r="BN954" s="125"/>
      <c r="BO954" s="273"/>
      <c r="BP954" s="285"/>
      <c r="BQ954" s="273"/>
      <c r="BR954" s="273"/>
      <c r="BS954" s="273"/>
      <c r="BT954" s="273"/>
      <c r="BU954" s="273"/>
      <c r="BV954" s="125"/>
      <c r="BW954" s="273"/>
      <c r="BX954" s="285"/>
      <c r="BY954" s="273"/>
      <c r="BZ954" s="273"/>
      <c r="CA954" s="273"/>
      <c r="CB954" s="273"/>
      <c r="CC954" s="273"/>
      <c r="CD954" s="125"/>
      <c r="CE954" s="273"/>
      <c r="CF954" s="285"/>
      <c r="CG954" s="273"/>
      <c r="CH954" s="273"/>
      <c r="CI954" s="273"/>
      <c r="CJ954" s="273"/>
      <c r="CK954" s="273"/>
      <c r="CL954" s="125"/>
      <c r="CM954" s="273"/>
      <c r="CN954" s="285"/>
      <c r="CO954" s="273"/>
      <c r="CP954" s="273"/>
      <c r="CQ954" s="273"/>
      <c r="CR954" s="273"/>
      <c r="CS954" s="273"/>
      <c r="CT954" s="125"/>
      <c r="CU954" s="273"/>
      <c r="CV954" s="285"/>
      <c r="CW954" s="273"/>
      <c r="CX954" s="273"/>
      <c r="CY954" s="273"/>
      <c r="CZ954" s="273"/>
      <c r="DA954" s="273"/>
      <c r="DB954" s="125"/>
      <c r="DC954" s="273"/>
      <c r="DD954" s="285"/>
      <c r="DE954" s="273"/>
      <c r="DF954" s="273"/>
      <c r="DG954" s="273"/>
      <c r="DH954" s="273"/>
      <c r="DI954" s="273"/>
      <c r="DJ954" s="125"/>
      <c r="DK954" s="273"/>
      <c r="DL954" s="285"/>
      <c r="DM954" s="273"/>
      <c r="DN954" s="273"/>
      <c r="DO954" s="273"/>
      <c r="DP954" s="273"/>
      <c r="DQ954" s="273"/>
      <c r="DR954" s="125"/>
      <c r="DS954" s="273"/>
      <c r="DT954" s="285"/>
      <c r="DU954" s="273"/>
      <c r="DV954" s="273"/>
      <c r="DW954" s="273"/>
      <c r="DX954" s="273"/>
      <c r="DY954" s="273"/>
      <c r="DZ954" s="125"/>
      <c r="EA954" s="273"/>
      <c r="EB954" s="273"/>
      <c r="EC954" s="273"/>
      <c r="ED954" s="273"/>
      <c r="EE954" s="273"/>
      <c r="EF954" s="273"/>
      <c r="EG954" s="273"/>
      <c r="EH954" s="273"/>
      <c r="EI954" s="273"/>
      <c r="EJ954" s="273"/>
      <c r="EK954" s="273"/>
      <c r="EL954" s="273"/>
      <c r="EM954" s="273"/>
      <c r="EN954" s="273"/>
      <c r="EO954" s="273"/>
      <c r="EP954" s="273"/>
      <c r="EQ954" s="273"/>
      <c r="ER954" s="273"/>
      <c r="ES954" s="273"/>
      <c r="ET954" s="273"/>
      <c r="EU954" s="273"/>
      <c r="EV954" s="273"/>
      <c r="EW954" s="273"/>
      <c r="EX954" s="273"/>
      <c r="EY954" s="273"/>
      <c r="EZ954" s="273"/>
    </row>
    <row r="955" spans="1:156" ht="18.75">
      <c r="D955" s="75"/>
      <c r="Q955"/>
      <c r="R955" s="30"/>
      <c r="T955" s="75"/>
      <c r="Z955" s="264"/>
      <c r="AB955" s="75"/>
      <c r="AH955" s="125"/>
      <c r="AJ955" s="75"/>
      <c r="AP955" s="125"/>
      <c r="AR955" s="75"/>
      <c r="AX955" s="125"/>
      <c r="AZ955" s="75"/>
      <c r="BF955" s="125"/>
      <c r="BH955" s="75"/>
      <c r="BN955" s="125"/>
      <c r="BP955" s="75"/>
      <c r="BV955" s="125"/>
      <c r="BX955" s="75"/>
      <c r="CD955" s="125"/>
      <c r="CF955" s="75"/>
      <c r="CL955" s="125"/>
      <c r="CN955" s="75"/>
      <c r="CT955" s="125"/>
      <c r="CV955" s="75"/>
      <c r="DB955" s="125"/>
      <c r="DD955" s="75"/>
      <c r="DJ955" s="125"/>
      <c r="DL955" s="75"/>
      <c r="DR955" s="125"/>
      <c r="DT955" s="75"/>
      <c r="DZ955" s="125"/>
    </row>
    <row r="956" spans="1:156" ht="18.75">
      <c r="A956" s="273"/>
      <c r="B956" s="273"/>
      <c r="C956" s="273"/>
      <c r="D956" s="285"/>
      <c r="E956" s="273"/>
      <c r="F956" s="273"/>
      <c r="G956" s="273"/>
      <c r="H956" s="273"/>
      <c r="I956" s="273"/>
      <c r="J956" s="273"/>
      <c r="K956" s="273"/>
      <c r="L956" s="273"/>
      <c r="M956" s="273"/>
      <c r="N956" s="273"/>
      <c r="O956" s="273"/>
      <c r="P956" s="273"/>
      <c r="Q956" s="273"/>
      <c r="R956" s="286"/>
      <c r="S956" s="273"/>
      <c r="T956" s="285"/>
      <c r="U956" s="273"/>
      <c r="V956" s="273"/>
      <c r="W956" s="273"/>
      <c r="X956" s="273"/>
      <c r="Y956" s="273"/>
      <c r="Z956" s="264"/>
      <c r="AA956" s="273"/>
      <c r="AB956" s="285"/>
      <c r="AC956" s="273"/>
      <c r="AD956" s="273"/>
      <c r="AE956" s="273"/>
      <c r="AF956" s="273"/>
      <c r="AG956" s="273"/>
      <c r="AH956" s="125"/>
      <c r="AI956" s="273"/>
      <c r="AJ956" s="285"/>
      <c r="AK956" s="273"/>
      <c r="AL956" s="273"/>
      <c r="AM956" s="273"/>
      <c r="AN956" s="273"/>
      <c r="AO956" s="273"/>
      <c r="AP956" s="125"/>
      <c r="AQ956" s="273"/>
      <c r="AR956" s="285"/>
      <c r="AS956" s="273"/>
      <c r="AT956" s="273"/>
      <c r="AU956" s="273"/>
      <c r="AV956" s="273"/>
      <c r="AW956" s="273"/>
      <c r="AX956" s="125"/>
      <c r="AY956" s="273"/>
      <c r="AZ956" s="285"/>
      <c r="BA956" s="273"/>
      <c r="BB956" s="273"/>
      <c r="BC956" s="273"/>
      <c r="BD956" s="273"/>
      <c r="BE956" s="273"/>
      <c r="BF956" s="125"/>
      <c r="BG956" s="273"/>
      <c r="BH956" s="285"/>
      <c r="BI956" s="273"/>
      <c r="BJ956" s="273"/>
      <c r="BK956" s="273"/>
      <c r="BL956" s="273"/>
      <c r="BM956" s="273"/>
      <c r="BN956" s="125"/>
      <c r="BO956" s="273"/>
      <c r="BP956" s="285"/>
      <c r="BQ956" s="273"/>
      <c r="BR956" s="273"/>
      <c r="BS956" s="273"/>
      <c r="BT956" s="273"/>
      <c r="BU956" s="273"/>
      <c r="BV956" s="125"/>
      <c r="BW956" s="273"/>
      <c r="BX956" s="285"/>
      <c r="BY956" s="273"/>
      <c r="BZ956" s="273"/>
      <c r="CA956" s="273"/>
      <c r="CB956" s="273"/>
      <c r="CC956" s="273"/>
      <c r="CD956" s="125"/>
      <c r="CE956" s="273"/>
      <c r="CF956" s="285"/>
      <c r="CG956" s="273"/>
      <c r="CH956" s="273"/>
      <c r="CI956" s="273"/>
      <c r="CJ956" s="273"/>
      <c r="CK956" s="273"/>
      <c r="CL956" s="125"/>
      <c r="CM956" s="273"/>
      <c r="CN956" s="285"/>
      <c r="CO956" s="273"/>
      <c r="CP956" s="273"/>
      <c r="CQ956" s="273"/>
      <c r="CR956" s="273"/>
      <c r="CS956" s="273"/>
      <c r="CT956" s="125"/>
      <c r="CU956" s="273"/>
      <c r="CV956" s="285"/>
      <c r="CW956" s="273"/>
      <c r="CX956" s="273"/>
      <c r="CY956" s="273"/>
      <c r="CZ956" s="273"/>
      <c r="DA956" s="273"/>
      <c r="DB956" s="125"/>
      <c r="DC956" s="273"/>
      <c r="DD956" s="285"/>
      <c r="DE956" s="273"/>
      <c r="DF956" s="273"/>
      <c r="DG956" s="273"/>
      <c r="DH956" s="273"/>
      <c r="DI956" s="273"/>
      <c r="DJ956" s="125"/>
      <c r="DK956" s="273"/>
      <c r="DL956" s="285"/>
      <c r="DM956" s="273"/>
      <c r="DN956" s="273"/>
      <c r="DO956" s="273"/>
      <c r="DP956" s="273"/>
      <c r="DQ956" s="273"/>
      <c r="DR956" s="125"/>
      <c r="DS956" s="273"/>
      <c r="DT956" s="285"/>
      <c r="DU956" s="273"/>
      <c r="DV956" s="273"/>
      <c r="DW956" s="273"/>
      <c r="DX956" s="273"/>
      <c r="DY956" s="273"/>
      <c r="DZ956" s="125"/>
      <c r="EA956" s="273"/>
      <c r="EB956" s="273"/>
      <c r="EC956" s="273"/>
      <c r="ED956" s="273"/>
      <c r="EE956" s="273"/>
      <c r="EF956" s="273"/>
      <c r="EG956" s="273"/>
      <c r="EH956" s="273"/>
      <c r="EI956" s="273"/>
      <c r="EJ956" s="273"/>
      <c r="EK956" s="273"/>
      <c r="EL956" s="273"/>
      <c r="EM956" s="273"/>
      <c r="EN956" s="273"/>
      <c r="EO956" s="273"/>
      <c r="EP956" s="273"/>
      <c r="EQ956" s="273"/>
      <c r="ER956" s="273"/>
      <c r="ES956" s="273"/>
      <c r="ET956" s="273"/>
      <c r="EU956" s="273"/>
      <c r="EV956" s="273"/>
      <c r="EW956" s="273"/>
      <c r="EX956" s="273"/>
      <c r="EY956" s="273"/>
      <c r="EZ956" s="273"/>
    </row>
    <row r="957" spans="1:156" ht="18.75">
      <c r="D957" s="75"/>
      <c r="Q957"/>
      <c r="R957" s="30"/>
      <c r="T957" s="75"/>
      <c r="Z957" s="264"/>
      <c r="AB957" s="75"/>
      <c r="AH957" s="125"/>
      <c r="AJ957" s="75"/>
      <c r="AP957" s="125"/>
      <c r="AR957" s="75"/>
      <c r="AX957" s="125"/>
      <c r="AZ957" s="75"/>
      <c r="BF957" s="125"/>
      <c r="BH957" s="75"/>
      <c r="BN957" s="125"/>
      <c r="BP957" s="75"/>
      <c r="BV957" s="125"/>
      <c r="BX957" s="75"/>
      <c r="CD957" s="125"/>
      <c r="CF957" s="75"/>
      <c r="CL957" s="125"/>
      <c r="CN957" s="75"/>
      <c r="CT957" s="125"/>
      <c r="CV957" s="75"/>
      <c r="DB957" s="125"/>
      <c r="DD957" s="75"/>
      <c r="DJ957" s="125"/>
      <c r="DL957" s="75"/>
      <c r="DR957" s="125"/>
      <c r="DT957" s="75"/>
      <c r="DZ957" s="125"/>
    </row>
    <row r="958" spans="1:156" ht="18.75">
      <c r="A958" s="273"/>
      <c r="B958" s="273"/>
      <c r="C958" s="273"/>
      <c r="D958" s="285"/>
      <c r="E958" s="273"/>
      <c r="F958" s="273"/>
      <c r="G958" s="273"/>
      <c r="H958" s="273"/>
      <c r="I958" s="273"/>
      <c r="J958" s="273"/>
      <c r="K958" s="273"/>
      <c r="L958" s="273"/>
      <c r="M958" s="273"/>
      <c r="N958" s="273"/>
      <c r="O958" s="273"/>
      <c r="P958" s="273"/>
      <c r="Q958" s="273"/>
      <c r="R958" s="286"/>
      <c r="S958" s="273"/>
      <c r="T958" s="285"/>
      <c r="U958" s="273"/>
      <c r="V958" s="273"/>
      <c r="W958" s="273"/>
      <c r="X958" s="273"/>
      <c r="Y958" s="273"/>
      <c r="Z958" s="264"/>
      <c r="AA958" s="273"/>
      <c r="AB958" s="285"/>
      <c r="AC958" s="273"/>
      <c r="AD958" s="273"/>
      <c r="AE958" s="273"/>
      <c r="AF958" s="273"/>
      <c r="AG958" s="273"/>
      <c r="AH958" s="125"/>
      <c r="AI958" s="273"/>
      <c r="AJ958" s="285"/>
      <c r="AK958" s="273"/>
      <c r="AL958" s="273"/>
      <c r="AM958" s="273"/>
      <c r="AN958" s="273"/>
      <c r="AO958" s="273"/>
      <c r="AP958" s="125"/>
      <c r="AQ958" s="273"/>
      <c r="AR958" s="285"/>
      <c r="AS958" s="273"/>
      <c r="AT958" s="273"/>
      <c r="AU958" s="273"/>
      <c r="AV958" s="273"/>
      <c r="AW958" s="273"/>
      <c r="AX958" s="125"/>
      <c r="AY958" s="273"/>
      <c r="AZ958" s="285"/>
      <c r="BA958" s="273"/>
      <c r="BB958" s="273"/>
      <c r="BC958" s="273"/>
      <c r="BD958" s="273"/>
      <c r="BE958" s="273"/>
      <c r="BF958" s="125"/>
      <c r="BG958" s="273"/>
      <c r="BH958" s="285"/>
      <c r="BI958" s="273"/>
      <c r="BJ958" s="273"/>
      <c r="BK958" s="273"/>
      <c r="BL958" s="273"/>
      <c r="BM958" s="273"/>
      <c r="BN958" s="125"/>
      <c r="BO958" s="273"/>
      <c r="BP958" s="285"/>
      <c r="BQ958" s="273"/>
      <c r="BR958" s="273"/>
      <c r="BS958" s="273"/>
      <c r="BT958" s="273"/>
      <c r="BU958" s="273"/>
      <c r="BV958" s="125"/>
      <c r="BW958" s="273"/>
      <c r="BX958" s="285"/>
      <c r="BY958" s="273"/>
      <c r="BZ958" s="273"/>
      <c r="CA958" s="273"/>
      <c r="CB958" s="273"/>
      <c r="CC958" s="273"/>
      <c r="CD958" s="125"/>
      <c r="CE958" s="273"/>
      <c r="CF958" s="285"/>
      <c r="CG958" s="273"/>
      <c r="CH958" s="273"/>
      <c r="CI958" s="273"/>
      <c r="CJ958" s="273"/>
      <c r="CK958" s="273"/>
      <c r="CL958" s="125"/>
      <c r="CM958" s="273"/>
      <c r="CN958" s="285"/>
      <c r="CO958" s="273"/>
      <c r="CP958" s="273"/>
      <c r="CQ958" s="273"/>
      <c r="CR958" s="273"/>
      <c r="CS958" s="273"/>
      <c r="CT958" s="125"/>
      <c r="CU958" s="273"/>
      <c r="CV958" s="285"/>
      <c r="CW958" s="273"/>
      <c r="CX958" s="273"/>
      <c r="CY958" s="273"/>
      <c r="CZ958" s="273"/>
      <c r="DA958" s="273"/>
      <c r="DB958" s="125"/>
      <c r="DC958" s="273"/>
      <c r="DD958" s="285"/>
      <c r="DE958" s="273"/>
      <c r="DF958" s="273"/>
      <c r="DG958" s="273"/>
      <c r="DH958" s="273"/>
      <c r="DI958" s="273"/>
      <c r="DJ958" s="125"/>
      <c r="DK958" s="273"/>
      <c r="DL958" s="285"/>
      <c r="DM958" s="273"/>
      <c r="DN958" s="273"/>
      <c r="DO958" s="273"/>
      <c r="DP958" s="273"/>
      <c r="DQ958" s="273"/>
      <c r="DR958" s="125"/>
      <c r="DS958" s="273"/>
      <c r="DT958" s="285"/>
      <c r="DU958" s="273"/>
      <c r="DV958" s="273"/>
      <c r="DW958" s="273"/>
      <c r="DX958" s="273"/>
      <c r="DY958" s="273"/>
      <c r="DZ958" s="125"/>
      <c r="EA958" s="273"/>
      <c r="EB958" s="273"/>
      <c r="EC958" s="273"/>
      <c r="ED958" s="273"/>
      <c r="EE958" s="273"/>
      <c r="EF958" s="273"/>
      <c r="EG958" s="273"/>
      <c r="EH958" s="273"/>
      <c r="EI958" s="273"/>
      <c r="EJ958" s="273"/>
      <c r="EK958" s="273"/>
      <c r="EL958" s="273"/>
      <c r="EM958" s="273"/>
      <c r="EN958" s="273"/>
      <c r="EO958" s="273"/>
      <c r="EP958" s="273"/>
      <c r="EQ958" s="273"/>
      <c r="ER958" s="273"/>
      <c r="ES958" s="273"/>
      <c r="ET958" s="273"/>
      <c r="EU958" s="273"/>
      <c r="EV958" s="273"/>
      <c r="EW958" s="273"/>
      <c r="EX958" s="273"/>
      <c r="EY958" s="273"/>
      <c r="EZ958" s="273"/>
    </row>
    <row r="959" spans="1:156" ht="18.75">
      <c r="D959" s="75"/>
      <c r="Q959"/>
      <c r="R959" s="30"/>
      <c r="T959" s="75"/>
      <c r="Z959" s="264"/>
      <c r="AB959" s="75"/>
      <c r="AH959" s="125"/>
      <c r="AJ959" s="75"/>
      <c r="AP959" s="125"/>
      <c r="AR959" s="75"/>
      <c r="AX959" s="125"/>
      <c r="AZ959" s="75"/>
      <c r="BF959" s="125"/>
      <c r="BH959" s="75"/>
      <c r="BN959" s="125"/>
      <c r="BP959" s="75"/>
      <c r="BV959" s="125"/>
      <c r="BX959" s="75"/>
      <c r="CD959" s="125"/>
      <c r="CF959" s="75"/>
      <c r="CL959" s="125"/>
      <c r="CN959" s="75"/>
      <c r="CT959" s="125"/>
      <c r="CV959" s="75"/>
      <c r="DB959" s="125"/>
      <c r="DD959" s="75"/>
      <c r="DJ959" s="125"/>
      <c r="DL959" s="75"/>
      <c r="DR959" s="125"/>
      <c r="DT959" s="75"/>
      <c r="DZ959" s="125"/>
    </row>
    <row r="960" spans="1:156" ht="18.75">
      <c r="A960" s="273"/>
      <c r="B960" s="273"/>
      <c r="C960" s="273"/>
      <c r="D960" s="285"/>
      <c r="E960" s="273"/>
      <c r="F960" s="273"/>
      <c r="G960" s="273"/>
      <c r="H960" s="273"/>
      <c r="I960" s="273"/>
      <c r="J960" s="273"/>
      <c r="K960" s="273"/>
      <c r="L960" s="273"/>
      <c r="M960" s="273"/>
      <c r="N960" s="273"/>
      <c r="O960" s="273"/>
      <c r="P960" s="273"/>
      <c r="Q960" s="273"/>
      <c r="R960" s="286"/>
      <c r="S960" s="273"/>
      <c r="T960" s="285"/>
      <c r="U960" s="273"/>
      <c r="V960" s="273"/>
      <c r="W960" s="273"/>
      <c r="X960" s="273"/>
      <c r="Y960" s="273"/>
      <c r="Z960" s="264"/>
      <c r="AA960" s="273"/>
      <c r="AB960" s="285"/>
      <c r="AC960" s="273"/>
      <c r="AD960" s="273"/>
      <c r="AE960" s="273"/>
      <c r="AF960" s="273"/>
      <c r="AG960" s="273"/>
      <c r="AH960" s="125"/>
      <c r="AI960" s="273"/>
      <c r="AJ960" s="285"/>
      <c r="AK960" s="273"/>
      <c r="AL960" s="273"/>
      <c r="AM960" s="273"/>
      <c r="AN960" s="273"/>
      <c r="AO960" s="273"/>
      <c r="AP960" s="125"/>
      <c r="AQ960" s="273"/>
      <c r="AR960" s="285"/>
      <c r="AS960" s="273"/>
      <c r="AT960" s="273"/>
      <c r="AU960" s="273"/>
      <c r="AV960" s="273"/>
      <c r="AW960" s="273"/>
      <c r="AX960" s="125"/>
      <c r="AY960" s="273"/>
      <c r="AZ960" s="285"/>
      <c r="BA960" s="273"/>
      <c r="BB960" s="273"/>
      <c r="BC960" s="273"/>
      <c r="BD960" s="273"/>
      <c r="BE960" s="273"/>
      <c r="BF960" s="125"/>
      <c r="BG960" s="273"/>
      <c r="BH960" s="285"/>
      <c r="BI960" s="273"/>
      <c r="BJ960" s="273"/>
      <c r="BK960" s="273"/>
      <c r="BL960" s="273"/>
      <c r="BM960" s="273"/>
      <c r="BN960" s="125"/>
      <c r="BO960" s="273"/>
      <c r="BP960" s="285"/>
      <c r="BQ960" s="273"/>
      <c r="BR960" s="273"/>
      <c r="BS960" s="273"/>
      <c r="BT960" s="273"/>
      <c r="BU960" s="273"/>
      <c r="BV960" s="125"/>
      <c r="BW960" s="273"/>
      <c r="BX960" s="285"/>
      <c r="BY960" s="273"/>
      <c r="BZ960" s="273"/>
      <c r="CA960" s="273"/>
      <c r="CB960" s="273"/>
      <c r="CC960" s="273"/>
      <c r="CD960" s="125"/>
      <c r="CE960" s="273"/>
      <c r="CF960" s="285"/>
      <c r="CG960" s="273"/>
      <c r="CH960" s="273"/>
      <c r="CI960" s="273"/>
      <c r="CJ960" s="273"/>
      <c r="CK960" s="273"/>
      <c r="CL960" s="125"/>
      <c r="CM960" s="273"/>
      <c r="CN960" s="285"/>
      <c r="CO960" s="273"/>
      <c r="CP960" s="273"/>
      <c r="CQ960" s="273"/>
      <c r="CR960" s="273"/>
      <c r="CS960" s="273"/>
      <c r="CT960" s="125"/>
      <c r="CU960" s="273"/>
      <c r="CV960" s="285"/>
      <c r="CW960" s="273"/>
      <c r="CX960" s="273"/>
      <c r="CY960" s="273"/>
      <c r="CZ960" s="273"/>
      <c r="DA960" s="273"/>
      <c r="DB960" s="125"/>
      <c r="DC960" s="273"/>
      <c r="DD960" s="285"/>
      <c r="DE960" s="273"/>
      <c r="DF960" s="273"/>
      <c r="DG960" s="273"/>
      <c r="DH960" s="273"/>
      <c r="DI960" s="273"/>
      <c r="DJ960" s="125"/>
      <c r="DK960" s="273"/>
      <c r="DL960" s="285"/>
      <c r="DM960" s="273"/>
      <c r="DN960" s="273"/>
      <c r="DO960" s="273"/>
      <c r="DP960" s="273"/>
      <c r="DQ960" s="273"/>
      <c r="DR960" s="125"/>
      <c r="DS960" s="273"/>
      <c r="DT960" s="285"/>
      <c r="DU960" s="273"/>
      <c r="DV960" s="273"/>
      <c r="DW960" s="273"/>
      <c r="DX960" s="273"/>
      <c r="DY960" s="273"/>
      <c r="DZ960" s="125"/>
      <c r="EA960" s="273"/>
      <c r="EB960" s="273"/>
      <c r="EC960" s="273"/>
      <c r="ED960" s="273"/>
      <c r="EE960" s="273"/>
      <c r="EF960" s="273"/>
      <c r="EG960" s="273"/>
      <c r="EH960" s="273"/>
      <c r="EI960" s="273"/>
      <c r="EJ960" s="273"/>
      <c r="EK960" s="273"/>
      <c r="EL960" s="273"/>
      <c r="EM960" s="273"/>
      <c r="EN960" s="273"/>
      <c r="EO960" s="273"/>
      <c r="EP960" s="273"/>
      <c r="EQ960" s="273"/>
      <c r="ER960" s="273"/>
      <c r="ES960" s="273"/>
      <c r="ET960" s="273"/>
      <c r="EU960" s="273"/>
      <c r="EV960" s="273"/>
      <c r="EW960" s="273"/>
      <c r="EX960" s="273"/>
      <c r="EY960" s="273"/>
      <c r="EZ960" s="273"/>
    </row>
    <row r="961" spans="1:156" ht="18.75">
      <c r="D961" s="75"/>
      <c r="Q961"/>
      <c r="R961" s="30"/>
      <c r="T961" s="75"/>
      <c r="Z961" s="264"/>
      <c r="AB961" s="75"/>
      <c r="AH961" s="125"/>
      <c r="AJ961" s="75"/>
      <c r="AP961" s="125"/>
      <c r="AR961" s="75"/>
      <c r="AX961" s="125"/>
      <c r="AZ961" s="75"/>
      <c r="BF961" s="125"/>
      <c r="BH961" s="75"/>
      <c r="BN961" s="125"/>
      <c r="BP961" s="75"/>
      <c r="BV961" s="125"/>
      <c r="BX961" s="75"/>
      <c r="CD961" s="125"/>
      <c r="CF961" s="75"/>
      <c r="CL961" s="125"/>
      <c r="CN961" s="75"/>
      <c r="CT961" s="125"/>
      <c r="CV961" s="75"/>
      <c r="DB961" s="125"/>
      <c r="DD961" s="75"/>
      <c r="DJ961" s="125"/>
      <c r="DL961" s="75"/>
      <c r="DR961" s="125"/>
      <c r="DT961" s="75"/>
      <c r="DZ961" s="125"/>
    </row>
    <row r="962" spans="1:156" ht="18.75">
      <c r="A962" s="273"/>
      <c r="B962" s="273"/>
      <c r="C962" s="273"/>
      <c r="D962" s="285"/>
      <c r="E962" s="273"/>
      <c r="F962" s="273"/>
      <c r="G962" s="273"/>
      <c r="H962" s="273"/>
      <c r="I962" s="273"/>
      <c r="J962" s="273"/>
      <c r="K962" s="273"/>
      <c r="L962" s="273"/>
      <c r="M962" s="273"/>
      <c r="N962" s="273"/>
      <c r="O962" s="273"/>
      <c r="P962" s="273"/>
      <c r="Q962" s="273"/>
      <c r="R962" s="286"/>
      <c r="S962" s="273"/>
      <c r="T962" s="285"/>
      <c r="U962" s="273"/>
      <c r="V962" s="273"/>
      <c r="W962" s="273"/>
      <c r="X962" s="273"/>
      <c r="Y962" s="273"/>
      <c r="Z962" s="264"/>
      <c r="AA962" s="273"/>
      <c r="AB962" s="285"/>
      <c r="AC962" s="273"/>
      <c r="AD962" s="273"/>
      <c r="AE962" s="273"/>
      <c r="AF962" s="273"/>
      <c r="AG962" s="273"/>
      <c r="AH962" s="125"/>
      <c r="AI962" s="273"/>
      <c r="AJ962" s="285"/>
      <c r="AK962" s="273"/>
      <c r="AL962" s="273"/>
      <c r="AM962" s="273"/>
      <c r="AN962" s="273"/>
      <c r="AO962" s="273"/>
      <c r="AP962" s="125"/>
      <c r="AQ962" s="273"/>
      <c r="AR962" s="285"/>
      <c r="AS962" s="273"/>
      <c r="AT962" s="273"/>
      <c r="AU962" s="273"/>
      <c r="AV962" s="273"/>
      <c r="AW962" s="273"/>
      <c r="AX962" s="125"/>
      <c r="AY962" s="273"/>
      <c r="AZ962" s="285"/>
      <c r="BA962" s="273"/>
      <c r="BB962" s="273"/>
      <c r="BC962" s="273"/>
      <c r="BD962" s="273"/>
      <c r="BE962" s="273"/>
      <c r="BF962" s="125"/>
      <c r="BG962" s="273"/>
      <c r="BH962" s="285"/>
      <c r="BI962" s="273"/>
      <c r="BJ962" s="273"/>
      <c r="BK962" s="273"/>
      <c r="BL962" s="273"/>
      <c r="BM962" s="273"/>
      <c r="BN962" s="125"/>
      <c r="BO962" s="273"/>
      <c r="BP962" s="285"/>
      <c r="BQ962" s="273"/>
      <c r="BR962" s="273"/>
      <c r="BS962" s="273"/>
      <c r="BT962" s="273"/>
      <c r="BU962" s="273"/>
      <c r="BV962" s="125"/>
      <c r="BW962" s="273"/>
      <c r="BX962" s="285"/>
      <c r="BY962" s="273"/>
      <c r="BZ962" s="273"/>
      <c r="CA962" s="273"/>
      <c r="CB962" s="273"/>
      <c r="CC962" s="273"/>
      <c r="CD962" s="125"/>
      <c r="CE962" s="273"/>
      <c r="CF962" s="285"/>
      <c r="CG962" s="273"/>
      <c r="CH962" s="273"/>
      <c r="CI962" s="273"/>
      <c r="CJ962" s="273"/>
      <c r="CK962" s="273"/>
      <c r="CL962" s="125"/>
      <c r="CM962" s="273"/>
      <c r="CN962" s="285"/>
      <c r="CO962" s="273"/>
      <c r="CP962" s="273"/>
      <c r="CQ962" s="273"/>
      <c r="CR962" s="273"/>
      <c r="CS962" s="273"/>
      <c r="CT962" s="125"/>
      <c r="CU962" s="273"/>
      <c r="CV962" s="285"/>
      <c r="CW962" s="273"/>
      <c r="CX962" s="273"/>
      <c r="CY962" s="273"/>
      <c r="CZ962" s="273"/>
      <c r="DA962" s="273"/>
      <c r="DB962" s="125"/>
      <c r="DC962" s="273"/>
      <c r="DD962" s="285"/>
      <c r="DE962" s="273"/>
      <c r="DF962" s="273"/>
      <c r="DG962" s="273"/>
      <c r="DH962" s="273"/>
      <c r="DI962" s="273"/>
      <c r="DJ962" s="125"/>
      <c r="DK962" s="273"/>
      <c r="DL962" s="285"/>
      <c r="DM962" s="273"/>
      <c r="DN962" s="273"/>
      <c r="DO962" s="273"/>
      <c r="DP962" s="273"/>
      <c r="DQ962" s="273"/>
      <c r="DR962" s="125"/>
      <c r="DS962" s="273"/>
      <c r="DT962" s="285"/>
      <c r="DU962" s="273"/>
      <c r="DV962" s="273"/>
      <c r="DW962" s="273"/>
      <c r="DX962" s="273"/>
      <c r="DY962" s="273"/>
      <c r="DZ962" s="125"/>
      <c r="EA962" s="273"/>
      <c r="EB962" s="273"/>
      <c r="EC962" s="273"/>
      <c r="ED962" s="273"/>
      <c r="EE962" s="273"/>
      <c r="EF962" s="273"/>
      <c r="EG962" s="273"/>
      <c r="EH962" s="273"/>
      <c r="EI962" s="273"/>
      <c r="EJ962" s="273"/>
      <c r="EK962" s="273"/>
      <c r="EL962" s="273"/>
      <c r="EM962" s="273"/>
      <c r="EN962" s="273"/>
      <c r="EO962" s="273"/>
      <c r="EP962" s="273"/>
      <c r="EQ962" s="273"/>
      <c r="ER962" s="273"/>
      <c r="ES962" s="273"/>
      <c r="ET962" s="273"/>
      <c r="EU962" s="273"/>
      <c r="EV962" s="273"/>
      <c r="EW962" s="273"/>
      <c r="EX962" s="273"/>
      <c r="EY962" s="273"/>
      <c r="EZ962" s="273"/>
    </row>
    <row r="963" spans="1:156" ht="18.75">
      <c r="D963" s="75"/>
      <c r="Q963"/>
      <c r="R963" s="30"/>
      <c r="T963" s="75"/>
      <c r="Z963" s="264"/>
      <c r="AB963" s="75"/>
      <c r="AH963" s="125"/>
      <c r="AJ963" s="75"/>
      <c r="AP963" s="125"/>
      <c r="AR963" s="75"/>
      <c r="AX963" s="125"/>
      <c r="AZ963" s="75"/>
      <c r="BF963" s="125"/>
      <c r="BH963" s="75"/>
      <c r="BN963" s="125"/>
      <c r="BP963" s="75"/>
      <c r="BV963" s="125"/>
      <c r="BX963" s="75"/>
      <c r="CD963" s="125"/>
      <c r="CF963" s="75"/>
      <c r="CL963" s="125"/>
      <c r="CN963" s="75"/>
      <c r="CT963" s="125"/>
      <c r="CV963" s="75"/>
      <c r="DB963" s="125"/>
      <c r="DD963" s="75"/>
      <c r="DJ963" s="125"/>
      <c r="DL963" s="75"/>
      <c r="DR963" s="125"/>
      <c r="DT963" s="75"/>
      <c r="DZ963" s="125"/>
    </row>
    <row r="964" spans="1:156" ht="18.75">
      <c r="A964" s="273"/>
      <c r="B964" s="273"/>
      <c r="C964" s="273"/>
      <c r="D964" s="285"/>
      <c r="E964" s="273"/>
      <c r="F964" s="273"/>
      <c r="G964" s="273"/>
      <c r="H964" s="273"/>
      <c r="I964" s="273"/>
      <c r="J964" s="273"/>
      <c r="K964" s="273"/>
      <c r="L964" s="273"/>
      <c r="M964" s="273"/>
      <c r="N964" s="273"/>
      <c r="O964" s="273"/>
      <c r="P964" s="273"/>
      <c r="Q964" s="273"/>
      <c r="R964" s="286"/>
      <c r="S964" s="273"/>
      <c r="T964" s="285"/>
      <c r="U964" s="273"/>
      <c r="V964" s="273"/>
      <c r="W964" s="273"/>
      <c r="X964" s="273"/>
      <c r="Y964" s="273"/>
      <c r="Z964" s="264"/>
      <c r="AA964" s="273"/>
      <c r="AB964" s="285"/>
      <c r="AC964" s="273"/>
      <c r="AD964" s="273"/>
      <c r="AE964" s="273"/>
      <c r="AF964" s="273"/>
      <c r="AG964" s="273"/>
      <c r="AH964" s="125"/>
      <c r="AI964" s="273"/>
      <c r="AJ964" s="285"/>
      <c r="AK964" s="273"/>
      <c r="AL964" s="273"/>
      <c r="AM964" s="273"/>
      <c r="AN964" s="273"/>
      <c r="AO964" s="273"/>
      <c r="AP964" s="125"/>
      <c r="AQ964" s="273"/>
      <c r="AR964" s="285"/>
      <c r="AS964" s="273"/>
      <c r="AT964" s="273"/>
      <c r="AU964" s="273"/>
      <c r="AV964" s="273"/>
      <c r="AW964" s="273"/>
      <c r="AX964" s="125"/>
      <c r="AY964" s="273"/>
      <c r="AZ964" s="285"/>
      <c r="BA964" s="273"/>
      <c r="BB964" s="273"/>
      <c r="BC964" s="273"/>
      <c r="BD964" s="273"/>
      <c r="BE964" s="273"/>
      <c r="BF964" s="125"/>
      <c r="BG964" s="273"/>
      <c r="BH964" s="285"/>
      <c r="BI964" s="273"/>
      <c r="BJ964" s="273"/>
      <c r="BK964" s="273"/>
      <c r="BL964" s="273"/>
      <c r="BM964" s="273"/>
      <c r="BN964" s="125"/>
      <c r="BO964" s="273"/>
      <c r="BP964" s="285"/>
      <c r="BQ964" s="273"/>
      <c r="BR964" s="273"/>
      <c r="BS964" s="273"/>
      <c r="BT964" s="273"/>
      <c r="BU964" s="273"/>
      <c r="BV964" s="125"/>
      <c r="BW964" s="273"/>
      <c r="BX964" s="285"/>
      <c r="BY964" s="273"/>
      <c r="BZ964" s="273"/>
      <c r="CA964" s="273"/>
      <c r="CB964" s="273"/>
      <c r="CC964" s="273"/>
      <c r="CD964" s="125"/>
      <c r="CE964" s="273"/>
      <c r="CF964" s="285"/>
      <c r="CG964" s="273"/>
      <c r="CH964" s="273"/>
      <c r="CI964" s="273"/>
      <c r="CJ964" s="273"/>
      <c r="CK964" s="273"/>
      <c r="CL964" s="125"/>
      <c r="CM964" s="273"/>
      <c r="CN964" s="285"/>
      <c r="CO964" s="273"/>
      <c r="CP964" s="273"/>
      <c r="CQ964" s="273"/>
      <c r="CR964" s="273"/>
      <c r="CS964" s="273"/>
      <c r="CT964" s="125"/>
      <c r="CU964" s="273"/>
      <c r="CV964" s="285"/>
      <c r="CW964" s="273"/>
      <c r="CX964" s="273"/>
      <c r="CY964" s="273"/>
      <c r="CZ964" s="273"/>
      <c r="DA964" s="273"/>
      <c r="DB964" s="125"/>
      <c r="DC964" s="273"/>
      <c r="DD964" s="285"/>
      <c r="DE964" s="273"/>
      <c r="DF964" s="273"/>
      <c r="DG964" s="273"/>
      <c r="DH964" s="273"/>
      <c r="DI964" s="273"/>
      <c r="DJ964" s="125"/>
      <c r="DK964" s="273"/>
      <c r="DL964" s="285"/>
      <c r="DM964" s="273"/>
      <c r="DN964" s="273"/>
      <c r="DO964" s="273"/>
      <c r="DP964" s="273"/>
      <c r="DQ964" s="273"/>
      <c r="DR964" s="125"/>
      <c r="DS964" s="273"/>
      <c r="DT964" s="285"/>
      <c r="DU964" s="273"/>
      <c r="DV964" s="273"/>
      <c r="DW964" s="273"/>
      <c r="DX964" s="273"/>
      <c r="DY964" s="273"/>
      <c r="DZ964" s="125"/>
      <c r="EA964" s="273"/>
      <c r="EB964" s="273"/>
      <c r="EC964" s="273"/>
      <c r="ED964" s="273"/>
      <c r="EE964" s="273"/>
      <c r="EF964" s="273"/>
      <c r="EG964" s="273"/>
      <c r="EH964" s="273"/>
      <c r="EI964" s="273"/>
      <c r="EJ964" s="273"/>
      <c r="EK964" s="273"/>
      <c r="EL964" s="273"/>
      <c r="EM964" s="273"/>
      <c r="EN964" s="273"/>
      <c r="EO964" s="273"/>
      <c r="EP964" s="273"/>
      <c r="EQ964" s="273"/>
      <c r="ER964" s="273"/>
      <c r="ES964" s="273"/>
      <c r="ET964" s="273"/>
      <c r="EU964" s="273"/>
      <c r="EV964" s="273"/>
      <c r="EW964" s="273"/>
      <c r="EX964" s="273"/>
      <c r="EY964" s="273"/>
      <c r="EZ964" s="273"/>
    </row>
    <row r="965" spans="1:156" ht="18.75">
      <c r="D965" s="75"/>
      <c r="Q965"/>
      <c r="R965" s="30"/>
      <c r="T965" s="75"/>
      <c r="Z965" s="264"/>
      <c r="AB965" s="75"/>
      <c r="AH965" s="125"/>
      <c r="AJ965" s="75"/>
      <c r="AP965" s="125"/>
      <c r="AR965" s="75"/>
      <c r="AX965" s="125"/>
      <c r="AZ965" s="75"/>
      <c r="BF965" s="125"/>
      <c r="BH965" s="75"/>
      <c r="BN965" s="125"/>
      <c r="BP965" s="75"/>
      <c r="BV965" s="125"/>
      <c r="BX965" s="75"/>
      <c r="CD965" s="125"/>
      <c r="CF965" s="75"/>
      <c r="CL965" s="125"/>
      <c r="CN965" s="75"/>
      <c r="CT965" s="125"/>
      <c r="CV965" s="75"/>
      <c r="DB965" s="125"/>
      <c r="DD965" s="75"/>
      <c r="DJ965" s="125"/>
      <c r="DL965" s="75"/>
      <c r="DR965" s="125"/>
      <c r="DT965" s="75"/>
      <c r="DZ965" s="125"/>
    </row>
    <row r="966" spans="1:156" ht="18.75">
      <c r="A966" s="273"/>
      <c r="B966" s="273"/>
      <c r="C966" s="273"/>
      <c r="D966" s="285"/>
      <c r="E966" s="273"/>
      <c r="F966" s="273"/>
      <c r="G966" s="273"/>
      <c r="H966" s="273"/>
      <c r="I966" s="273"/>
      <c r="J966" s="273"/>
      <c r="K966" s="273"/>
      <c r="L966" s="273"/>
      <c r="M966" s="273"/>
      <c r="N966" s="273"/>
      <c r="O966" s="273"/>
      <c r="P966" s="273"/>
      <c r="Q966" s="273"/>
      <c r="R966" s="286"/>
      <c r="S966" s="273"/>
      <c r="T966" s="285"/>
      <c r="U966" s="273"/>
      <c r="V966" s="273"/>
      <c r="W966" s="273"/>
      <c r="X966" s="273"/>
      <c r="Y966" s="273"/>
      <c r="Z966" s="264"/>
      <c r="AA966" s="273"/>
      <c r="AB966" s="285"/>
      <c r="AC966" s="273"/>
      <c r="AD966" s="273"/>
      <c r="AE966" s="273"/>
      <c r="AF966" s="273"/>
      <c r="AG966" s="273"/>
      <c r="AH966" s="125"/>
      <c r="AI966" s="273"/>
      <c r="AJ966" s="285"/>
      <c r="AK966" s="273"/>
      <c r="AL966" s="273"/>
      <c r="AM966" s="273"/>
      <c r="AN966" s="273"/>
      <c r="AO966" s="273"/>
      <c r="AP966" s="125"/>
      <c r="AQ966" s="273"/>
      <c r="AR966" s="285"/>
      <c r="AS966" s="273"/>
      <c r="AT966" s="273"/>
      <c r="AU966" s="273"/>
      <c r="AV966" s="273"/>
      <c r="AW966" s="273"/>
      <c r="AX966" s="125"/>
      <c r="AY966" s="273"/>
      <c r="AZ966" s="285"/>
      <c r="BA966" s="273"/>
      <c r="BB966" s="273"/>
      <c r="BC966" s="273"/>
      <c r="BD966" s="273"/>
      <c r="BE966" s="273"/>
      <c r="BF966" s="125"/>
      <c r="BG966" s="273"/>
      <c r="BH966" s="285"/>
      <c r="BI966" s="273"/>
      <c r="BJ966" s="273"/>
      <c r="BK966" s="273"/>
      <c r="BL966" s="273"/>
      <c r="BM966" s="273"/>
      <c r="BN966" s="125"/>
      <c r="BO966" s="273"/>
      <c r="BP966" s="285"/>
      <c r="BQ966" s="273"/>
      <c r="BR966" s="273"/>
      <c r="BS966" s="273"/>
      <c r="BT966" s="273"/>
      <c r="BU966" s="273"/>
      <c r="BV966" s="125"/>
      <c r="BW966" s="273"/>
      <c r="BX966" s="285"/>
      <c r="BY966" s="273"/>
      <c r="BZ966" s="273"/>
      <c r="CA966" s="273"/>
      <c r="CB966" s="273"/>
      <c r="CC966" s="273"/>
      <c r="CD966" s="125"/>
      <c r="CE966" s="273"/>
      <c r="CF966" s="285"/>
      <c r="CG966" s="273"/>
      <c r="CH966" s="273"/>
      <c r="CI966" s="273"/>
      <c r="CJ966" s="273"/>
      <c r="CK966" s="273"/>
      <c r="CL966" s="125"/>
      <c r="CM966" s="273"/>
      <c r="CN966" s="285"/>
      <c r="CO966" s="273"/>
      <c r="CP966" s="273"/>
      <c r="CQ966" s="273"/>
      <c r="CR966" s="273"/>
      <c r="CS966" s="273"/>
      <c r="CT966" s="125"/>
      <c r="CU966" s="273"/>
      <c r="CV966" s="285"/>
      <c r="CW966" s="273"/>
      <c r="CX966" s="273"/>
      <c r="CY966" s="273"/>
      <c r="CZ966" s="273"/>
      <c r="DA966" s="273"/>
      <c r="DB966" s="125"/>
      <c r="DC966" s="273"/>
      <c r="DD966" s="285"/>
      <c r="DE966" s="273"/>
      <c r="DF966" s="273"/>
      <c r="DG966" s="273"/>
      <c r="DH966" s="273"/>
      <c r="DI966" s="273"/>
      <c r="DJ966" s="125"/>
      <c r="DK966" s="273"/>
      <c r="DL966" s="285"/>
      <c r="DM966" s="273"/>
      <c r="DN966" s="273"/>
      <c r="DO966" s="273"/>
      <c r="DP966" s="273"/>
      <c r="DQ966" s="273"/>
      <c r="DR966" s="125"/>
      <c r="DS966" s="273"/>
      <c r="DT966" s="285"/>
      <c r="DU966" s="273"/>
      <c r="DV966" s="273"/>
      <c r="DW966" s="273"/>
      <c r="DX966" s="273"/>
      <c r="DY966" s="273"/>
      <c r="DZ966" s="125"/>
      <c r="EA966" s="273"/>
      <c r="EB966" s="273"/>
      <c r="EC966" s="273"/>
      <c r="ED966" s="273"/>
      <c r="EE966" s="273"/>
      <c r="EF966" s="273"/>
      <c r="EG966" s="273"/>
      <c r="EH966" s="273"/>
      <c r="EI966" s="273"/>
      <c r="EJ966" s="273"/>
      <c r="EK966" s="273"/>
      <c r="EL966" s="273"/>
      <c r="EM966" s="273"/>
      <c r="EN966" s="273"/>
      <c r="EO966" s="273"/>
      <c r="EP966" s="273"/>
      <c r="EQ966" s="273"/>
      <c r="ER966" s="273"/>
      <c r="ES966" s="273"/>
      <c r="ET966" s="273"/>
      <c r="EU966" s="273"/>
      <c r="EV966" s="273"/>
      <c r="EW966" s="273"/>
      <c r="EX966" s="273"/>
      <c r="EY966" s="273"/>
      <c r="EZ966" s="273"/>
    </row>
    <row r="967" spans="1:156" ht="18.75">
      <c r="D967" s="75"/>
      <c r="Q967"/>
      <c r="R967" s="30"/>
      <c r="T967" s="75"/>
      <c r="Z967" s="264"/>
      <c r="AB967" s="75"/>
      <c r="AH967" s="125"/>
      <c r="AJ967" s="75"/>
      <c r="AP967" s="125"/>
      <c r="AR967" s="75"/>
      <c r="AX967" s="125"/>
      <c r="AZ967" s="75"/>
      <c r="BF967" s="125"/>
      <c r="BH967" s="75"/>
      <c r="BN967" s="125"/>
      <c r="BP967" s="75"/>
      <c r="BV967" s="125"/>
      <c r="BX967" s="75"/>
      <c r="CD967" s="125"/>
      <c r="CF967" s="75"/>
      <c r="CL967" s="125"/>
      <c r="CN967" s="75"/>
      <c r="CT967" s="125"/>
      <c r="CV967" s="75"/>
      <c r="DB967" s="125"/>
      <c r="DD967" s="75"/>
      <c r="DJ967" s="125"/>
      <c r="DL967" s="75"/>
      <c r="DR967" s="125"/>
      <c r="DT967" s="75"/>
      <c r="DZ967" s="125"/>
    </row>
    <row r="968" spans="1:156" ht="18.75">
      <c r="A968" s="273"/>
      <c r="B968" s="273"/>
      <c r="C968" s="273"/>
      <c r="D968" s="285"/>
      <c r="E968" s="273"/>
      <c r="F968" s="273"/>
      <c r="G968" s="273"/>
      <c r="H968" s="273"/>
      <c r="I968" s="273"/>
      <c r="J968" s="273"/>
      <c r="K968" s="273"/>
      <c r="L968" s="273"/>
      <c r="M968" s="273"/>
      <c r="N968" s="273"/>
      <c r="O968" s="273"/>
      <c r="P968" s="273"/>
      <c r="Q968" s="273"/>
      <c r="R968" s="286"/>
      <c r="S968" s="273"/>
      <c r="T968" s="285"/>
      <c r="U968" s="273"/>
      <c r="V968" s="273"/>
      <c r="W968" s="273"/>
      <c r="X968" s="273"/>
      <c r="Y968" s="273"/>
      <c r="Z968" s="264"/>
      <c r="AA968" s="273"/>
      <c r="AB968" s="285"/>
      <c r="AC968" s="273"/>
      <c r="AD968" s="273"/>
      <c r="AE968" s="273"/>
      <c r="AF968" s="273"/>
      <c r="AG968" s="273"/>
      <c r="AH968" s="125"/>
      <c r="AI968" s="273"/>
      <c r="AJ968" s="285"/>
      <c r="AK968" s="273"/>
      <c r="AL968" s="273"/>
      <c r="AM968" s="273"/>
      <c r="AN968" s="273"/>
      <c r="AO968" s="273"/>
      <c r="AP968" s="125"/>
      <c r="AQ968" s="273"/>
      <c r="AR968" s="285"/>
      <c r="AS968" s="273"/>
      <c r="AT968" s="273"/>
      <c r="AU968" s="273"/>
      <c r="AV968" s="273"/>
      <c r="AW968" s="273"/>
      <c r="AX968" s="125"/>
      <c r="AY968" s="273"/>
      <c r="AZ968" s="285"/>
      <c r="BA968" s="273"/>
      <c r="BB968" s="273"/>
      <c r="BC968" s="273"/>
      <c r="BD968" s="273"/>
      <c r="BE968" s="273"/>
      <c r="BF968" s="125"/>
      <c r="BG968" s="273"/>
      <c r="BH968" s="285"/>
      <c r="BI968" s="273"/>
      <c r="BJ968" s="273"/>
      <c r="BK968" s="273"/>
      <c r="BL968" s="273"/>
      <c r="BM968" s="273"/>
      <c r="BN968" s="125"/>
      <c r="BO968" s="273"/>
      <c r="BP968" s="285"/>
      <c r="BQ968" s="273"/>
      <c r="BR968" s="273"/>
      <c r="BS968" s="273"/>
      <c r="BT968" s="273"/>
      <c r="BU968" s="273"/>
      <c r="BV968" s="125"/>
      <c r="BW968" s="273"/>
      <c r="BX968" s="285"/>
      <c r="BY968" s="273"/>
      <c r="BZ968" s="273"/>
      <c r="CA968" s="273"/>
      <c r="CB968" s="273"/>
      <c r="CC968" s="273"/>
      <c r="CD968" s="125"/>
      <c r="CE968" s="273"/>
      <c r="CF968" s="285"/>
      <c r="CG968" s="273"/>
      <c r="CH968" s="273"/>
      <c r="CI968" s="273"/>
      <c r="CJ968" s="273"/>
      <c r="CK968" s="273"/>
      <c r="CL968" s="125"/>
      <c r="CM968" s="273"/>
      <c r="CN968" s="285"/>
      <c r="CO968" s="273"/>
      <c r="CP968" s="273"/>
      <c r="CQ968" s="273"/>
      <c r="CR968" s="273"/>
      <c r="CS968" s="273"/>
      <c r="CT968" s="125"/>
      <c r="CU968" s="273"/>
      <c r="CV968" s="285"/>
      <c r="CW968" s="273"/>
      <c r="CX968" s="273"/>
      <c r="CY968" s="273"/>
      <c r="CZ968" s="273"/>
      <c r="DA968" s="273"/>
      <c r="DB968" s="125"/>
      <c r="DC968" s="273"/>
      <c r="DD968" s="285"/>
      <c r="DE968" s="273"/>
      <c r="DF968" s="273"/>
      <c r="DG968" s="273"/>
      <c r="DH968" s="273"/>
      <c r="DI968" s="273"/>
      <c r="DJ968" s="125"/>
      <c r="DK968" s="273"/>
      <c r="DL968" s="285"/>
      <c r="DM968" s="273"/>
      <c r="DN968" s="273"/>
      <c r="DO968" s="273"/>
      <c r="DP968" s="273"/>
      <c r="DQ968" s="273"/>
      <c r="DR968" s="125"/>
      <c r="DS968" s="273"/>
      <c r="DT968" s="285"/>
      <c r="DU968" s="273"/>
      <c r="DV968" s="273"/>
      <c r="DW968" s="273"/>
      <c r="DX968" s="273"/>
      <c r="DY968" s="273"/>
      <c r="DZ968" s="125"/>
      <c r="EA968" s="273"/>
      <c r="EB968" s="273"/>
      <c r="EC968" s="273"/>
      <c r="ED968" s="273"/>
      <c r="EE968" s="273"/>
      <c r="EF968" s="273"/>
      <c r="EG968" s="273"/>
      <c r="EH968" s="273"/>
      <c r="EI968" s="273"/>
      <c r="EJ968" s="273"/>
      <c r="EK968" s="273"/>
      <c r="EL968" s="273"/>
      <c r="EM968" s="273"/>
      <c r="EN968" s="273"/>
      <c r="EO968" s="273"/>
      <c r="EP968" s="273"/>
      <c r="EQ968" s="273"/>
      <c r="ER968" s="273"/>
      <c r="ES968" s="273"/>
      <c r="ET968" s="273"/>
      <c r="EU968" s="273"/>
      <c r="EV968" s="273"/>
      <c r="EW968" s="273"/>
      <c r="EX968" s="273"/>
      <c r="EY968" s="273"/>
      <c r="EZ968" s="273"/>
    </row>
    <row r="969" spans="1:156" ht="18.75">
      <c r="D969" s="75"/>
      <c r="Q969"/>
      <c r="R969" s="30"/>
      <c r="T969" s="75"/>
      <c r="Z969" s="264"/>
      <c r="AB969" s="75"/>
      <c r="AH969" s="125"/>
      <c r="AJ969" s="75"/>
      <c r="AP969" s="125"/>
      <c r="AR969" s="75"/>
      <c r="AX969" s="125"/>
      <c r="AZ969" s="75"/>
      <c r="BF969" s="125"/>
      <c r="BH969" s="75"/>
      <c r="BN969" s="125"/>
      <c r="BP969" s="75"/>
      <c r="BV969" s="125"/>
      <c r="BX969" s="75"/>
      <c r="CD969" s="125"/>
      <c r="CF969" s="75"/>
      <c r="CL969" s="125"/>
      <c r="CN969" s="75"/>
      <c r="CT969" s="125"/>
      <c r="CV969" s="75"/>
      <c r="DB969" s="125"/>
      <c r="DD969" s="75"/>
      <c r="DJ969" s="125"/>
      <c r="DL969" s="75"/>
      <c r="DR969" s="125"/>
      <c r="DT969" s="75"/>
      <c r="DZ969" s="125"/>
    </row>
    <row r="970" spans="1:156" ht="18.75">
      <c r="A970" s="273"/>
      <c r="B970" s="273"/>
      <c r="C970" s="273"/>
      <c r="D970" s="285"/>
      <c r="E970" s="273"/>
      <c r="F970" s="273"/>
      <c r="G970" s="273"/>
      <c r="H970" s="273"/>
      <c r="I970" s="273"/>
      <c r="J970" s="273"/>
      <c r="K970" s="273"/>
      <c r="L970" s="273"/>
      <c r="M970" s="273"/>
      <c r="N970" s="273"/>
      <c r="O970" s="273"/>
      <c r="P970" s="273"/>
      <c r="Q970" s="273"/>
      <c r="R970" s="286"/>
      <c r="S970" s="273"/>
      <c r="T970" s="285"/>
      <c r="U970" s="273"/>
      <c r="V970" s="273"/>
      <c r="W970" s="273"/>
      <c r="X970" s="273"/>
      <c r="Y970" s="273"/>
      <c r="Z970" s="264"/>
      <c r="AA970" s="273"/>
      <c r="AB970" s="285"/>
      <c r="AC970" s="273"/>
      <c r="AD970" s="273"/>
      <c r="AE970" s="273"/>
      <c r="AF970" s="273"/>
      <c r="AG970" s="273"/>
      <c r="AH970" s="125"/>
      <c r="AI970" s="273"/>
      <c r="AJ970" s="285"/>
      <c r="AK970" s="273"/>
      <c r="AL970" s="273"/>
      <c r="AM970" s="273"/>
      <c r="AN970" s="273"/>
      <c r="AO970" s="273"/>
      <c r="AP970" s="125"/>
      <c r="AQ970" s="273"/>
      <c r="AR970" s="285"/>
      <c r="AS970" s="273"/>
      <c r="AT970" s="273"/>
      <c r="AU970" s="273"/>
      <c r="AV970" s="273"/>
      <c r="AW970" s="273"/>
      <c r="AX970" s="125"/>
      <c r="AY970" s="273"/>
      <c r="AZ970" s="285"/>
      <c r="BA970" s="273"/>
      <c r="BB970" s="273"/>
      <c r="BC970" s="273"/>
      <c r="BD970" s="273"/>
      <c r="BE970" s="273"/>
      <c r="BF970" s="125"/>
      <c r="BG970" s="273"/>
      <c r="BH970" s="285"/>
      <c r="BI970" s="273"/>
      <c r="BJ970" s="273"/>
      <c r="BK970" s="273"/>
      <c r="BL970" s="273"/>
      <c r="BM970" s="273"/>
      <c r="BN970" s="125"/>
      <c r="BO970" s="273"/>
      <c r="BP970" s="285"/>
      <c r="BQ970" s="273"/>
      <c r="BR970" s="273"/>
      <c r="BS970" s="273"/>
      <c r="BT970" s="273"/>
      <c r="BU970" s="273"/>
      <c r="BV970" s="125"/>
      <c r="BW970" s="273"/>
      <c r="BX970" s="285"/>
      <c r="BY970" s="273"/>
      <c r="BZ970" s="273"/>
      <c r="CA970" s="273"/>
      <c r="CB970" s="273"/>
      <c r="CC970" s="273"/>
      <c r="CD970" s="125"/>
      <c r="CE970" s="273"/>
      <c r="CF970" s="285"/>
      <c r="CG970" s="273"/>
      <c r="CH970" s="273"/>
      <c r="CI970" s="273"/>
      <c r="CJ970" s="273"/>
      <c r="CK970" s="273"/>
      <c r="CL970" s="125"/>
      <c r="CM970" s="273"/>
      <c r="CN970" s="285"/>
      <c r="CO970" s="273"/>
      <c r="CP970" s="273"/>
      <c r="CQ970" s="273"/>
      <c r="CR970" s="273"/>
      <c r="CS970" s="273"/>
      <c r="CT970" s="125"/>
      <c r="CU970" s="273"/>
      <c r="CV970" s="285"/>
      <c r="CW970" s="273"/>
      <c r="CX970" s="273"/>
      <c r="CY970" s="273"/>
      <c r="CZ970" s="273"/>
      <c r="DA970" s="273"/>
      <c r="DB970" s="125"/>
      <c r="DC970" s="273"/>
      <c r="DD970" s="285"/>
      <c r="DE970" s="273"/>
      <c r="DF970" s="273"/>
      <c r="DG970" s="273"/>
      <c r="DH970" s="273"/>
      <c r="DI970" s="273"/>
      <c r="DJ970" s="125"/>
      <c r="DK970" s="273"/>
      <c r="DL970" s="285"/>
      <c r="DM970" s="273"/>
      <c r="DN970" s="273"/>
      <c r="DO970" s="273"/>
      <c r="DP970" s="273"/>
      <c r="DQ970" s="273"/>
      <c r="DR970" s="125"/>
      <c r="DS970" s="273"/>
      <c r="DT970" s="285"/>
      <c r="DU970" s="273"/>
      <c r="DV970" s="273"/>
      <c r="DW970" s="273"/>
      <c r="DX970" s="273"/>
      <c r="DY970" s="273"/>
      <c r="DZ970" s="125"/>
      <c r="EA970" s="273"/>
      <c r="EB970" s="273"/>
      <c r="EC970" s="273"/>
      <c r="ED970" s="273"/>
      <c r="EE970" s="273"/>
      <c r="EF970" s="273"/>
      <c r="EG970" s="273"/>
      <c r="EH970" s="273"/>
      <c r="EI970" s="273"/>
      <c r="EJ970" s="273"/>
      <c r="EK970" s="273"/>
      <c r="EL970" s="273"/>
      <c r="EM970" s="273"/>
      <c r="EN970" s="273"/>
      <c r="EO970" s="273"/>
      <c r="EP970" s="273"/>
      <c r="EQ970" s="273"/>
      <c r="ER970" s="273"/>
      <c r="ES970" s="273"/>
      <c r="ET970" s="273"/>
      <c r="EU970" s="273"/>
      <c r="EV970" s="273"/>
      <c r="EW970" s="273"/>
      <c r="EX970" s="273"/>
      <c r="EY970" s="273"/>
      <c r="EZ970" s="273"/>
    </row>
    <row r="971" spans="1:156" ht="18.75">
      <c r="D971" s="75"/>
      <c r="Q971"/>
      <c r="R971" s="30"/>
      <c r="T971" s="75"/>
      <c r="Z971" s="264"/>
      <c r="AB971" s="75"/>
      <c r="AH971" s="125"/>
      <c r="AJ971" s="75"/>
      <c r="AP971" s="125"/>
      <c r="AR971" s="75"/>
      <c r="AX971" s="125"/>
      <c r="AZ971" s="75"/>
      <c r="BF971" s="125"/>
      <c r="BH971" s="75"/>
      <c r="BN971" s="125"/>
      <c r="BP971" s="75"/>
      <c r="BV971" s="125"/>
      <c r="BX971" s="75"/>
      <c r="CD971" s="125"/>
      <c r="CF971" s="75"/>
      <c r="CL971" s="125"/>
      <c r="CN971" s="75"/>
      <c r="CT971" s="125"/>
      <c r="CV971" s="75"/>
      <c r="DB971" s="125"/>
      <c r="DD971" s="75"/>
      <c r="DJ971" s="125"/>
      <c r="DL971" s="75"/>
      <c r="DR971" s="125"/>
      <c r="DT971" s="75"/>
      <c r="DZ971" s="125"/>
    </row>
    <row r="972" spans="1:156" ht="18.75">
      <c r="A972" s="273"/>
      <c r="B972" s="273"/>
      <c r="C972" s="273"/>
      <c r="D972" s="285"/>
      <c r="E972" s="273"/>
      <c r="F972" s="273"/>
      <c r="G972" s="273"/>
      <c r="H972" s="273"/>
      <c r="I972" s="273"/>
      <c r="J972" s="273"/>
      <c r="K972" s="273"/>
      <c r="L972" s="273"/>
      <c r="M972" s="273"/>
      <c r="N972" s="273"/>
      <c r="O972" s="273"/>
      <c r="P972" s="273"/>
      <c r="Q972" s="273"/>
      <c r="R972" s="286"/>
      <c r="S972" s="273"/>
      <c r="T972" s="285"/>
      <c r="U972" s="273"/>
      <c r="V972" s="273"/>
      <c r="W972" s="273"/>
      <c r="X972" s="273"/>
      <c r="Y972" s="273"/>
      <c r="Z972" s="264"/>
      <c r="AA972" s="273"/>
      <c r="AB972" s="285"/>
      <c r="AC972" s="273"/>
      <c r="AD972" s="273"/>
      <c r="AE972" s="273"/>
      <c r="AF972" s="273"/>
      <c r="AG972" s="273"/>
      <c r="AH972" s="125"/>
      <c r="AI972" s="273"/>
      <c r="AJ972" s="285"/>
      <c r="AK972" s="273"/>
      <c r="AL972" s="273"/>
      <c r="AM972" s="273"/>
      <c r="AN972" s="273"/>
      <c r="AO972" s="273"/>
      <c r="AP972" s="125"/>
      <c r="AQ972" s="273"/>
      <c r="AR972" s="285"/>
      <c r="AS972" s="273"/>
      <c r="AT972" s="273"/>
      <c r="AU972" s="273"/>
      <c r="AV972" s="273"/>
      <c r="AW972" s="273"/>
      <c r="AX972" s="125"/>
      <c r="AY972" s="273"/>
      <c r="AZ972" s="285"/>
      <c r="BA972" s="273"/>
      <c r="BB972" s="273"/>
      <c r="BC972" s="273"/>
      <c r="BD972" s="273"/>
      <c r="BE972" s="273"/>
      <c r="BF972" s="125"/>
      <c r="BG972" s="273"/>
      <c r="BH972" s="285"/>
      <c r="BI972" s="273"/>
      <c r="BJ972" s="273"/>
      <c r="BK972" s="273"/>
      <c r="BL972" s="273"/>
      <c r="BM972" s="273"/>
      <c r="BN972" s="125"/>
      <c r="BO972" s="273"/>
      <c r="BP972" s="285"/>
      <c r="BQ972" s="273"/>
      <c r="BR972" s="273"/>
      <c r="BS972" s="273"/>
      <c r="BT972" s="273"/>
      <c r="BU972" s="273"/>
      <c r="BV972" s="125"/>
      <c r="BW972" s="273"/>
      <c r="BX972" s="285"/>
      <c r="BY972" s="273"/>
      <c r="BZ972" s="273"/>
      <c r="CA972" s="273"/>
      <c r="CB972" s="273"/>
      <c r="CC972" s="273"/>
      <c r="CD972" s="125"/>
      <c r="CE972" s="273"/>
      <c r="CF972" s="285"/>
      <c r="CG972" s="273"/>
      <c r="CH972" s="273"/>
      <c r="CI972" s="273"/>
      <c r="CJ972" s="273"/>
      <c r="CK972" s="273"/>
      <c r="CL972" s="125"/>
      <c r="CM972" s="273"/>
      <c r="CN972" s="285"/>
      <c r="CO972" s="273"/>
      <c r="CP972" s="273"/>
      <c r="CQ972" s="273"/>
      <c r="CR972" s="273"/>
      <c r="CS972" s="273"/>
      <c r="CT972" s="125"/>
      <c r="CU972" s="273"/>
      <c r="CV972" s="285"/>
      <c r="CW972" s="273"/>
      <c r="CX972" s="273"/>
      <c r="CY972" s="273"/>
      <c r="CZ972" s="273"/>
      <c r="DA972" s="273"/>
      <c r="DB972" s="125"/>
      <c r="DC972" s="273"/>
      <c r="DD972" s="285"/>
      <c r="DE972" s="273"/>
      <c r="DF972" s="273"/>
      <c r="DG972" s="273"/>
      <c r="DH972" s="273"/>
      <c r="DI972" s="273"/>
      <c r="DJ972" s="125"/>
      <c r="DK972" s="273"/>
      <c r="DL972" s="285"/>
      <c r="DM972" s="273"/>
      <c r="DN972" s="273"/>
      <c r="DO972" s="273"/>
      <c r="DP972" s="273"/>
      <c r="DQ972" s="273"/>
      <c r="DR972" s="125"/>
      <c r="DS972" s="273"/>
      <c r="DT972" s="285"/>
      <c r="DU972" s="273"/>
      <c r="DV972" s="273"/>
      <c r="DW972" s="273"/>
      <c r="DX972" s="273"/>
      <c r="DY972" s="273"/>
      <c r="DZ972" s="125"/>
      <c r="EA972" s="273"/>
      <c r="EB972" s="273"/>
      <c r="EC972" s="273"/>
      <c r="ED972" s="273"/>
      <c r="EE972" s="273"/>
      <c r="EF972" s="273"/>
      <c r="EG972" s="273"/>
      <c r="EH972" s="273"/>
      <c r="EI972" s="273"/>
      <c r="EJ972" s="273"/>
      <c r="EK972" s="273"/>
      <c r="EL972" s="273"/>
      <c r="EM972" s="273"/>
      <c r="EN972" s="273"/>
      <c r="EO972" s="273"/>
      <c r="EP972" s="273"/>
      <c r="EQ972" s="273"/>
      <c r="ER972" s="273"/>
      <c r="ES972" s="273"/>
      <c r="ET972" s="273"/>
      <c r="EU972" s="273"/>
      <c r="EV972" s="273"/>
      <c r="EW972" s="273"/>
      <c r="EX972" s="273"/>
      <c r="EY972" s="273"/>
      <c r="EZ972" s="273"/>
    </row>
    <row r="973" spans="1:156" ht="18.75">
      <c r="D973" s="75"/>
      <c r="Q973"/>
      <c r="R973" s="30"/>
      <c r="T973" s="75"/>
      <c r="Z973" s="264"/>
      <c r="AB973" s="75"/>
      <c r="AH973" s="125"/>
      <c r="AJ973" s="75"/>
      <c r="AP973" s="125"/>
      <c r="AR973" s="75"/>
      <c r="AX973" s="125"/>
      <c r="AZ973" s="75"/>
      <c r="BF973" s="125"/>
      <c r="BH973" s="75"/>
      <c r="BN973" s="125"/>
      <c r="BP973" s="75"/>
      <c r="BV973" s="125"/>
      <c r="BX973" s="75"/>
      <c r="CD973" s="125"/>
      <c r="CF973" s="75"/>
      <c r="CL973" s="125"/>
      <c r="CN973" s="75"/>
      <c r="CT973" s="125"/>
      <c r="CV973" s="75"/>
      <c r="DB973" s="125"/>
      <c r="DD973" s="75"/>
      <c r="DJ973" s="125"/>
      <c r="DL973" s="75"/>
      <c r="DR973" s="125"/>
      <c r="DT973" s="75"/>
      <c r="DZ973" s="125"/>
    </row>
    <row r="974" spans="1:156" ht="18.75">
      <c r="A974" s="273"/>
      <c r="B974" s="273"/>
      <c r="C974" s="273"/>
      <c r="D974" s="285"/>
      <c r="E974" s="273"/>
      <c r="F974" s="273"/>
      <c r="G974" s="273"/>
      <c r="H974" s="273"/>
      <c r="I974" s="273"/>
      <c r="J974" s="273"/>
      <c r="K974" s="273"/>
      <c r="L974" s="273"/>
      <c r="M974" s="273"/>
      <c r="N974" s="273"/>
      <c r="O974" s="273"/>
      <c r="P974" s="273"/>
      <c r="Q974" s="273"/>
      <c r="R974" s="286"/>
      <c r="S974" s="273"/>
      <c r="T974" s="285"/>
      <c r="U974" s="273"/>
      <c r="V974" s="273"/>
      <c r="W974" s="273"/>
      <c r="X974" s="273"/>
      <c r="Y974" s="273"/>
      <c r="Z974" s="264"/>
      <c r="AA974" s="273"/>
      <c r="AB974" s="285"/>
      <c r="AC974" s="273"/>
      <c r="AD974" s="273"/>
      <c r="AE974" s="273"/>
      <c r="AF974" s="273"/>
      <c r="AG974" s="273"/>
      <c r="AH974" s="125"/>
      <c r="AI974" s="273"/>
      <c r="AJ974" s="285"/>
      <c r="AK974" s="273"/>
      <c r="AL974" s="273"/>
      <c r="AM974" s="273"/>
      <c r="AN974" s="273"/>
      <c r="AO974" s="273"/>
      <c r="AP974" s="125"/>
      <c r="AQ974" s="273"/>
      <c r="AR974" s="285"/>
      <c r="AS974" s="273"/>
      <c r="AT974" s="273"/>
      <c r="AU974" s="273"/>
      <c r="AV974" s="273"/>
      <c r="AW974" s="273"/>
      <c r="AX974" s="125"/>
      <c r="AY974" s="273"/>
      <c r="AZ974" s="285"/>
      <c r="BA974" s="273"/>
      <c r="BB974" s="273"/>
      <c r="BC974" s="273"/>
      <c r="BD974" s="273"/>
      <c r="BE974" s="273"/>
      <c r="BF974" s="125"/>
      <c r="BG974" s="273"/>
      <c r="BH974" s="285"/>
      <c r="BI974" s="273"/>
      <c r="BJ974" s="273"/>
      <c r="BK974" s="273"/>
      <c r="BL974" s="273"/>
      <c r="BM974" s="273"/>
      <c r="BN974" s="125"/>
      <c r="BO974" s="273"/>
      <c r="BP974" s="285"/>
      <c r="BQ974" s="273"/>
      <c r="BR974" s="273"/>
      <c r="BS974" s="273"/>
      <c r="BT974" s="273"/>
      <c r="BU974" s="273"/>
      <c r="BV974" s="125"/>
      <c r="BW974" s="273"/>
      <c r="BX974" s="285"/>
      <c r="BY974" s="273"/>
      <c r="BZ974" s="273"/>
      <c r="CA974" s="273"/>
      <c r="CB974" s="273"/>
      <c r="CC974" s="273"/>
      <c r="CD974" s="125"/>
      <c r="CE974" s="273"/>
      <c r="CF974" s="285"/>
      <c r="CG974" s="273"/>
      <c r="CH974" s="273"/>
      <c r="CI974" s="273"/>
      <c r="CJ974" s="273"/>
      <c r="CK974" s="273"/>
      <c r="CL974" s="125"/>
      <c r="CM974" s="273"/>
      <c r="CN974" s="285"/>
      <c r="CO974" s="273"/>
      <c r="CP974" s="273"/>
      <c r="CQ974" s="273"/>
      <c r="CR974" s="273"/>
      <c r="CS974" s="273"/>
      <c r="CT974" s="125"/>
      <c r="CU974" s="273"/>
      <c r="CV974" s="285"/>
      <c r="CW974" s="273"/>
      <c r="CX974" s="273"/>
      <c r="CY974" s="273"/>
      <c r="CZ974" s="273"/>
      <c r="DA974" s="273"/>
      <c r="DB974" s="125"/>
      <c r="DC974" s="273"/>
      <c r="DD974" s="285"/>
      <c r="DE974" s="273"/>
      <c r="DF974" s="273"/>
      <c r="DG974" s="273"/>
      <c r="DH974" s="273"/>
      <c r="DI974" s="273"/>
      <c r="DJ974" s="125"/>
      <c r="DK974" s="273"/>
      <c r="DL974" s="285"/>
      <c r="DM974" s="273"/>
      <c r="DN974" s="273"/>
      <c r="DO974" s="273"/>
      <c r="DP974" s="273"/>
      <c r="DQ974" s="273"/>
      <c r="DR974" s="125"/>
      <c r="DS974" s="273"/>
      <c r="DT974" s="285"/>
      <c r="DU974" s="273"/>
      <c r="DV974" s="273"/>
      <c r="DW974" s="273"/>
      <c r="DX974" s="273"/>
      <c r="DY974" s="273"/>
      <c r="DZ974" s="125"/>
      <c r="EA974" s="273"/>
      <c r="EB974" s="273"/>
      <c r="EC974" s="273"/>
      <c r="ED974" s="273"/>
      <c r="EE974" s="273"/>
      <c r="EF974" s="273"/>
      <c r="EG974" s="273"/>
      <c r="EH974" s="273"/>
      <c r="EI974" s="273"/>
      <c r="EJ974" s="273"/>
      <c r="EK974" s="273"/>
      <c r="EL974" s="273"/>
      <c r="EM974" s="273"/>
      <c r="EN974" s="273"/>
      <c r="EO974" s="273"/>
      <c r="EP974" s="273"/>
      <c r="EQ974" s="273"/>
      <c r="ER974" s="273"/>
      <c r="ES974" s="273"/>
      <c r="ET974" s="273"/>
      <c r="EU974" s="273"/>
      <c r="EV974" s="273"/>
      <c r="EW974" s="273"/>
      <c r="EX974" s="273"/>
      <c r="EY974" s="273"/>
      <c r="EZ974" s="273"/>
    </row>
    <row r="975" spans="1:156" ht="18.75">
      <c r="D975" s="75"/>
      <c r="Q975"/>
      <c r="R975" s="30"/>
      <c r="T975" s="75"/>
      <c r="Z975" s="264"/>
      <c r="AB975" s="75"/>
      <c r="AH975" s="125"/>
      <c r="AJ975" s="75"/>
      <c r="AP975" s="125"/>
      <c r="AR975" s="75"/>
      <c r="AX975" s="125"/>
      <c r="AZ975" s="75"/>
      <c r="BF975" s="125"/>
      <c r="BH975" s="75"/>
      <c r="BN975" s="125"/>
      <c r="BP975" s="75"/>
      <c r="BV975" s="125"/>
      <c r="BX975" s="75"/>
      <c r="CD975" s="125"/>
      <c r="CF975" s="75"/>
      <c r="CL975" s="125"/>
      <c r="CN975" s="75"/>
      <c r="CT975" s="125"/>
      <c r="CV975" s="75"/>
      <c r="DB975" s="125"/>
      <c r="DD975" s="75"/>
      <c r="DJ975" s="125"/>
      <c r="DL975" s="75"/>
      <c r="DR975" s="125"/>
      <c r="DT975" s="75"/>
      <c r="DZ975" s="125"/>
    </row>
    <row r="976" spans="1:156" ht="18.75">
      <c r="A976" s="273"/>
      <c r="B976" s="273"/>
      <c r="C976" s="273"/>
      <c r="D976" s="285"/>
      <c r="E976" s="273"/>
      <c r="F976" s="273"/>
      <c r="G976" s="273"/>
      <c r="H976" s="273"/>
      <c r="I976" s="273"/>
      <c r="J976" s="273"/>
      <c r="K976" s="273"/>
      <c r="L976" s="273"/>
      <c r="M976" s="273"/>
      <c r="N976" s="273"/>
      <c r="O976" s="273"/>
      <c r="P976" s="273"/>
      <c r="Q976" s="273"/>
      <c r="R976" s="286"/>
      <c r="S976" s="273"/>
      <c r="T976" s="285"/>
      <c r="U976" s="273"/>
      <c r="V976" s="273"/>
      <c r="W976" s="273"/>
      <c r="X976" s="273"/>
      <c r="Y976" s="273"/>
      <c r="Z976" s="264"/>
      <c r="AA976" s="273"/>
      <c r="AB976" s="285"/>
      <c r="AC976" s="273"/>
      <c r="AD976" s="273"/>
      <c r="AE976" s="273"/>
      <c r="AF976" s="273"/>
      <c r="AG976" s="273"/>
      <c r="AH976" s="125"/>
      <c r="AI976" s="273"/>
      <c r="AJ976" s="285"/>
      <c r="AK976" s="273"/>
      <c r="AL976" s="273"/>
      <c r="AM976" s="273"/>
      <c r="AN976" s="273"/>
      <c r="AO976" s="273"/>
      <c r="AP976" s="125"/>
      <c r="AQ976" s="273"/>
      <c r="AR976" s="285"/>
      <c r="AS976" s="273"/>
      <c r="AT976" s="273"/>
      <c r="AU976" s="273"/>
      <c r="AV976" s="273"/>
      <c r="AW976" s="273"/>
      <c r="AX976" s="125"/>
      <c r="AY976" s="273"/>
      <c r="AZ976" s="285"/>
      <c r="BA976" s="273"/>
      <c r="BB976" s="273"/>
      <c r="BC976" s="273"/>
      <c r="BD976" s="273"/>
      <c r="BE976" s="273"/>
      <c r="BF976" s="125"/>
      <c r="BG976" s="273"/>
      <c r="BH976" s="285"/>
      <c r="BI976" s="273"/>
      <c r="BJ976" s="273"/>
      <c r="BK976" s="273"/>
      <c r="BL976" s="273"/>
      <c r="BM976" s="273"/>
      <c r="BN976" s="125"/>
      <c r="BO976" s="273"/>
      <c r="BP976" s="285"/>
      <c r="BQ976" s="273"/>
      <c r="BR976" s="273"/>
      <c r="BS976" s="273"/>
      <c r="BT976" s="273"/>
      <c r="BU976" s="273"/>
      <c r="BV976" s="125"/>
      <c r="BW976" s="273"/>
      <c r="BX976" s="285"/>
      <c r="BY976" s="273"/>
      <c r="BZ976" s="273"/>
      <c r="CA976" s="273"/>
      <c r="CB976" s="273"/>
      <c r="CC976" s="273"/>
      <c r="CD976" s="125"/>
      <c r="CE976" s="273"/>
      <c r="CF976" s="285"/>
      <c r="CG976" s="273"/>
      <c r="CH976" s="273"/>
      <c r="CI976" s="273"/>
      <c r="CJ976" s="273"/>
      <c r="CK976" s="273"/>
      <c r="CL976" s="125"/>
      <c r="CM976" s="273"/>
      <c r="CN976" s="285"/>
      <c r="CO976" s="273"/>
      <c r="CP976" s="273"/>
      <c r="CQ976" s="273"/>
      <c r="CR976" s="273"/>
      <c r="CS976" s="273"/>
      <c r="CT976" s="125"/>
      <c r="CU976" s="273"/>
      <c r="CV976" s="285"/>
      <c r="CW976" s="273"/>
      <c r="CX976" s="273"/>
      <c r="CY976" s="273"/>
      <c r="CZ976" s="273"/>
      <c r="DA976" s="273"/>
      <c r="DB976" s="125"/>
      <c r="DC976" s="273"/>
      <c r="DD976" s="285"/>
      <c r="DE976" s="273"/>
      <c r="DF976" s="273"/>
      <c r="DG976" s="273"/>
      <c r="DH976" s="273"/>
      <c r="DI976" s="273"/>
      <c r="DJ976" s="125"/>
      <c r="DK976" s="273"/>
      <c r="DL976" s="285"/>
      <c r="DM976" s="273"/>
      <c r="DN976" s="273"/>
      <c r="DO976" s="273"/>
      <c r="DP976" s="273"/>
      <c r="DQ976" s="273"/>
      <c r="DR976" s="125"/>
      <c r="DS976" s="273"/>
      <c r="DT976" s="285"/>
      <c r="DU976" s="273"/>
      <c r="DV976" s="273"/>
      <c r="DW976" s="273"/>
      <c r="DX976" s="273"/>
      <c r="DY976" s="273"/>
      <c r="DZ976" s="125"/>
      <c r="EA976" s="273"/>
      <c r="EB976" s="273"/>
      <c r="EC976" s="273"/>
      <c r="ED976" s="273"/>
      <c r="EE976" s="273"/>
      <c r="EF976" s="273"/>
      <c r="EG976" s="273"/>
      <c r="EH976" s="273"/>
      <c r="EI976" s="273"/>
      <c r="EJ976" s="273"/>
      <c r="EK976" s="273"/>
      <c r="EL976" s="273"/>
      <c r="EM976" s="273"/>
      <c r="EN976" s="273"/>
      <c r="EO976" s="273"/>
      <c r="EP976" s="273"/>
      <c r="EQ976" s="273"/>
      <c r="ER976" s="273"/>
      <c r="ES976" s="273"/>
      <c r="ET976" s="273"/>
      <c r="EU976" s="273"/>
      <c r="EV976" s="273"/>
      <c r="EW976" s="273"/>
      <c r="EX976" s="273"/>
      <c r="EY976" s="273"/>
      <c r="EZ976" s="273"/>
    </row>
    <row r="977" spans="1:156" ht="18.75">
      <c r="D977" s="75"/>
      <c r="Q977"/>
      <c r="R977" s="30"/>
      <c r="T977" s="75"/>
      <c r="Z977" s="264"/>
      <c r="AB977" s="75"/>
      <c r="AH977" s="125"/>
      <c r="AJ977" s="75"/>
      <c r="AP977" s="125"/>
      <c r="AR977" s="75"/>
      <c r="AX977" s="125"/>
      <c r="AZ977" s="75"/>
      <c r="BF977" s="125"/>
      <c r="BH977" s="75"/>
      <c r="BN977" s="125"/>
      <c r="BP977" s="75"/>
      <c r="BV977" s="125"/>
      <c r="BX977" s="75"/>
      <c r="CD977" s="125"/>
      <c r="CF977" s="75"/>
      <c r="CL977" s="125"/>
      <c r="CN977" s="75"/>
      <c r="CT977" s="125"/>
      <c r="CV977" s="75"/>
      <c r="DB977" s="125"/>
      <c r="DD977" s="75"/>
      <c r="DJ977" s="125"/>
      <c r="DL977" s="75"/>
      <c r="DR977" s="125"/>
      <c r="DT977" s="75"/>
      <c r="DZ977" s="125"/>
    </row>
    <row r="978" spans="1:156" ht="18.75">
      <c r="A978" s="273"/>
      <c r="B978" s="273"/>
      <c r="C978" s="273"/>
      <c r="D978" s="285"/>
      <c r="E978" s="273"/>
      <c r="F978" s="273"/>
      <c r="G978" s="273"/>
      <c r="H978" s="273"/>
      <c r="I978" s="273"/>
      <c r="J978" s="273"/>
      <c r="K978" s="273"/>
      <c r="L978" s="273"/>
      <c r="M978" s="273"/>
      <c r="N978" s="273"/>
      <c r="O978" s="273"/>
      <c r="P978" s="273"/>
      <c r="Q978" s="273"/>
      <c r="R978" s="286"/>
      <c r="S978" s="273"/>
      <c r="T978" s="285"/>
      <c r="U978" s="273"/>
      <c r="V978" s="273"/>
      <c r="W978" s="273"/>
      <c r="X978" s="273"/>
      <c r="Y978" s="273"/>
      <c r="Z978" s="264"/>
      <c r="AA978" s="273"/>
      <c r="AB978" s="285"/>
      <c r="AC978" s="273"/>
      <c r="AD978" s="273"/>
      <c r="AE978" s="273"/>
      <c r="AF978" s="273"/>
      <c r="AG978" s="273"/>
      <c r="AH978" s="125"/>
      <c r="AI978" s="273"/>
      <c r="AJ978" s="285"/>
      <c r="AK978" s="273"/>
      <c r="AL978" s="273"/>
      <c r="AM978" s="273"/>
      <c r="AN978" s="273"/>
      <c r="AO978" s="273"/>
      <c r="AP978" s="125"/>
      <c r="AQ978" s="273"/>
      <c r="AR978" s="285"/>
      <c r="AS978" s="273"/>
      <c r="AT978" s="273"/>
      <c r="AU978" s="273"/>
      <c r="AV978" s="273"/>
      <c r="AW978" s="273"/>
      <c r="AX978" s="125"/>
      <c r="AY978" s="273"/>
      <c r="AZ978" s="285"/>
      <c r="BA978" s="273"/>
      <c r="BB978" s="273"/>
      <c r="BC978" s="273"/>
      <c r="BD978" s="273"/>
      <c r="BE978" s="273"/>
      <c r="BF978" s="125"/>
      <c r="BG978" s="273"/>
      <c r="BH978" s="285"/>
      <c r="BI978" s="273"/>
      <c r="BJ978" s="273"/>
      <c r="BK978" s="273"/>
      <c r="BL978" s="273"/>
      <c r="BM978" s="273"/>
      <c r="BN978" s="125"/>
      <c r="BO978" s="273"/>
      <c r="BP978" s="285"/>
      <c r="BQ978" s="273"/>
      <c r="BR978" s="273"/>
      <c r="BS978" s="273"/>
      <c r="BT978" s="273"/>
      <c r="BU978" s="273"/>
      <c r="BV978" s="125"/>
      <c r="BW978" s="273"/>
      <c r="BX978" s="285"/>
      <c r="BY978" s="273"/>
      <c r="BZ978" s="273"/>
      <c r="CA978" s="273"/>
      <c r="CB978" s="273"/>
      <c r="CC978" s="273"/>
      <c r="CD978" s="125"/>
      <c r="CE978" s="273"/>
      <c r="CF978" s="285"/>
      <c r="CG978" s="273"/>
      <c r="CH978" s="273"/>
      <c r="CI978" s="273"/>
      <c r="CJ978" s="273"/>
      <c r="CK978" s="273"/>
      <c r="CL978" s="125"/>
      <c r="CM978" s="273"/>
      <c r="CN978" s="285"/>
      <c r="CO978" s="273"/>
      <c r="CP978" s="273"/>
      <c r="CQ978" s="273"/>
      <c r="CR978" s="273"/>
      <c r="CS978" s="273"/>
      <c r="CT978" s="125"/>
      <c r="CU978" s="273"/>
      <c r="CV978" s="285"/>
      <c r="CW978" s="273"/>
      <c r="CX978" s="273"/>
      <c r="CY978" s="273"/>
      <c r="CZ978" s="273"/>
      <c r="DA978" s="273"/>
      <c r="DB978" s="125"/>
      <c r="DC978" s="273"/>
      <c r="DD978" s="285"/>
      <c r="DE978" s="273"/>
      <c r="DF978" s="273"/>
      <c r="DG978" s="273"/>
      <c r="DH978" s="273"/>
      <c r="DI978" s="273"/>
      <c r="DJ978" s="125"/>
      <c r="DK978" s="273"/>
      <c r="DL978" s="285"/>
      <c r="DM978" s="273"/>
      <c r="DN978" s="273"/>
      <c r="DO978" s="273"/>
      <c r="DP978" s="273"/>
      <c r="DQ978" s="273"/>
      <c r="DR978" s="125"/>
      <c r="DS978" s="273"/>
      <c r="DT978" s="285"/>
      <c r="DU978" s="273"/>
      <c r="DV978" s="273"/>
      <c r="DW978" s="273"/>
      <c r="DX978" s="273"/>
      <c r="DY978" s="273"/>
      <c r="DZ978" s="125"/>
      <c r="EA978" s="273"/>
      <c r="EB978" s="273"/>
      <c r="EC978" s="273"/>
      <c r="ED978" s="273"/>
      <c r="EE978" s="273"/>
      <c r="EF978" s="273"/>
      <c r="EG978" s="273"/>
      <c r="EH978" s="273"/>
      <c r="EI978" s="273"/>
      <c r="EJ978" s="273"/>
      <c r="EK978" s="273"/>
      <c r="EL978" s="273"/>
      <c r="EM978" s="273"/>
      <c r="EN978" s="273"/>
      <c r="EO978" s="273"/>
      <c r="EP978" s="273"/>
      <c r="EQ978" s="273"/>
      <c r="ER978" s="273"/>
      <c r="ES978" s="273"/>
      <c r="ET978" s="273"/>
      <c r="EU978" s="273"/>
      <c r="EV978" s="273"/>
      <c r="EW978" s="273"/>
      <c r="EX978" s="273"/>
      <c r="EY978" s="273"/>
      <c r="EZ978" s="273"/>
    </row>
    <row r="979" spans="1:156" ht="18.75">
      <c r="D979" s="75"/>
      <c r="Q979"/>
      <c r="R979" s="30"/>
      <c r="T979" s="75"/>
      <c r="Z979" s="264"/>
      <c r="AB979" s="75"/>
      <c r="AH979" s="125"/>
      <c r="AJ979" s="75"/>
      <c r="AP979" s="125"/>
      <c r="AR979" s="75"/>
      <c r="AX979" s="125"/>
      <c r="AZ979" s="75"/>
      <c r="BF979" s="125"/>
      <c r="BH979" s="75"/>
      <c r="BN979" s="125"/>
      <c r="BP979" s="75"/>
      <c r="BV979" s="125"/>
      <c r="BX979" s="75"/>
      <c r="CD979" s="125"/>
      <c r="CF979" s="75"/>
      <c r="CL979" s="125"/>
      <c r="CN979" s="75"/>
      <c r="CT979" s="125"/>
      <c r="CV979" s="75"/>
      <c r="DB979" s="125"/>
      <c r="DD979" s="75"/>
      <c r="DJ979" s="125"/>
      <c r="DL979" s="75"/>
      <c r="DR979" s="125"/>
      <c r="DT979" s="75"/>
      <c r="DZ979" s="125"/>
    </row>
    <row r="980" spans="1:156" ht="18.75">
      <c r="A980" s="273"/>
      <c r="B980" s="273"/>
      <c r="C980" s="273"/>
      <c r="D980" s="285"/>
      <c r="E980" s="273"/>
      <c r="F980" s="273"/>
      <c r="G980" s="273"/>
      <c r="H980" s="273"/>
      <c r="I980" s="273"/>
      <c r="J980" s="273"/>
      <c r="K980" s="273"/>
      <c r="L980" s="273"/>
      <c r="M980" s="273"/>
      <c r="N980" s="273"/>
      <c r="O980" s="273"/>
      <c r="P980" s="273"/>
      <c r="Q980" s="273"/>
      <c r="R980" s="286"/>
      <c r="S980" s="273"/>
      <c r="T980" s="285"/>
      <c r="U980" s="273"/>
      <c r="V980" s="273"/>
      <c r="W980" s="273"/>
      <c r="X980" s="273"/>
      <c r="Y980" s="273"/>
      <c r="Z980" s="264"/>
      <c r="AA980" s="273"/>
      <c r="AB980" s="285"/>
      <c r="AC980" s="273"/>
      <c r="AD980" s="273"/>
      <c r="AE980" s="273"/>
      <c r="AF980" s="273"/>
      <c r="AG980" s="273"/>
      <c r="AH980" s="125"/>
      <c r="AI980" s="273"/>
      <c r="AJ980" s="285"/>
      <c r="AK980" s="273"/>
      <c r="AL980" s="273"/>
      <c r="AM980" s="273"/>
      <c r="AN980" s="273"/>
      <c r="AO980" s="273"/>
      <c r="AP980" s="125"/>
      <c r="AQ980" s="273"/>
      <c r="AR980" s="285"/>
      <c r="AS980" s="273"/>
      <c r="AT980" s="273"/>
      <c r="AU980" s="273"/>
      <c r="AV980" s="273"/>
      <c r="AW980" s="273"/>
      <c r="AX980" s="125"/>
      <c r="AY980" s="273"/>
      <c r="AZ980" s="285"/>
      <c r="BA980" s="273"/>
      <c r="BB980" s="273"/>
      <c r="BC980" s="273"/>
      <c r="BD980" s="273"/>
      <c r="BE980" s="273"/>
      <c r="BF980" s="125"/>
      <c r="BG980" s="273"/>
      <c r="BH980" s="285"/>
      <c r="BI980" s="273"/>
      <c r="BJ980" s="273"/>
      <c r="BK980" s="273"/>
      <c r="BL980" s="273"/>
      <c r="BM980" s="273"/>
      <c r="BN980" s="125"/>
      <c r="BO980" s="273"/>
      <c r="BP980" s="285"/>
      <c r="BQ980" s="273"/>
      <c r="BR980" s="273"/>
      <c r="BS980" s="273"/>
      <c r="BT980" s="273"/>
      <c r="BU980" s="273"/>
      <c r="BV980" s="125"/>
      <c r="BW980" s="273"/>
      <c r="BX980" s="285"/>
      <c r="BY980" s="273"/>
      <c r="BZ980" s="273"/>
      <c r="CA980" s="273"/>
      <c r="CB980" s="273"/>
      <c r="CC980" s="273"/>
      <c r="CD980" s="125"/>
      <c r="CE980" s="273"/>
      <c r="CF980" s="285"/>
      <c r="CG980" s="273"/>
      <c r="CH980" s="273"/>
      <c r="CI980" s="273"/>
      <c r="CJ980" s="273"/>
      <c r="CK980" s="273"/>
      <c r="CL980" s="125"/>
      <c r="CM980" s="273"/>
      <c r="CN980" s="285"/>
      <c r="CO980" s="273"/>
      <c r="CP980" s="273"/>
      <c r="CQ980" s="273"/>
      <c r="CR980" s="273"/>
      <c r="CS980" s="273"/>
      <c r="CT980" s="125"/>
      <c r="CU980" s="273"/>
      <c r="CV980" s="285"/>
      <c r="CW980" s="273"/>
      <c r="CX980" s="273"/>
      <c r="CY980" s="273"/>
      <c r="CZ980" s="273"/>
      <c r="DA980" s="273"/>
      <c r="DB980" s="125"/>
      <c r="DC980" s="273"/>
      <c r="DD980" s="285"/>
      <c r="DE980" s="273"/>
      <c r="DF980" s="273"/>
      <c r="DG980" s="273"/>
      <c r="DH980" s="273"/>
      <c r="DI980" s="273"/>
      <c r="DJ980" s="125"/>
      <c r="DK980" s="273"/>
      <c r="DL980" s="285"/>
      <c r="DM980" s="273"/>
      <c r="DN980" s="273"/>
      <c r="DO980" s="273"/>
      <c r="DP980" s="273"/>
      <c r="DQ980" s="273"/>
      <c r="DR980" s="125"/>
      <c r="DS980" s="273"/>
      <c r="DT980" s="285"/>
      <c r="DU980" s="273"/>
      <c r="DV980" s="273"/>
      <c r="DW980" s="273"/>
      <c r="DX980" s="273"/>
      <c r="DY980" s="273"/>
      <c r="DZ980" s="125"/>
      <c r="EA980" s="273"/>
      <c r="EB980" s="273"/>
      <c r="EC980" s="273"/>
      <c r="ED980" s="273"/>
      <c r="EE980" s="273"/>
      <c r="EF980" s="273"/>
      <c r="EG980" s="273"/>
      <c r="EH980" s="273"/>
      <c r="EI980" s="273"/>
      <c r="EJ980" s="273"/>
      <c r="EK980" s="273"/>
      <c r="EL980" s="273"/>
      <c r="EM980" s="273"/>
      <c r="EN980" s="273"/>
      <c r="EO980" s="273"/>
      <c r="EP980" s="273"/>
      <c r="EQ980" s="273"/>
      <c r="ER980" s="273"/>
      <c r="ES980" s="273"/>
      <c r="ET980" s="273"/>
      <c r="EU980" s="273"/>
      <c r="EV980" s="273"/>
      <c r="EW980" s="273"/>
      <c r="EX980" s="273"/>
      <c r="EY980" s="273"/>
      <c r="EZ980" s="273"/>
    </row>
    <row r="981" spans="1:156" ht="18.75">
      <c r="D981" s="75"/>
      <c r="Q981"/>
      <c r="R981" s="30"/>
      <c r="T981" s="75"/>
      <c r="Z981" s="264"/>
      <c r="AB981" s="75"/>
      <c r="AH981" s="125"/>
      <c r="AJ981" s="75"/>
      <c r="AP981" s="125"/>
      <c r="AR981" s="75"/>
      <c r="AX981" s="125"/>
      <c r="AZ981" s="75"/>
      <c r="BF981" s="125"/>
      <c r="BH981" s="75"/>
      <c r="BN981" s="125"/>
      <c r="BP981" s="75"/>
      <c r="BV981" s="125"/>
      <c r="BX981" s="75"/>
      <c r="CD981" s="125"/>
      <c r="CF981" s="75"/>
      <c r="CL981" s="125"/>
      <c r="CN981" s="75"/>
      <c r="CT981" s="125"/>
      <c r="CV981" s="75"/>
      <c r="DB981" s="125"/>
      <c r="DD981" s="75"/>
      <c r="DJ981" s="125"/>
      <c r="DL981" s="75"/>
      <c r="DR981" s="125"/>
      <c r="DT981" s="75"/>
      <c r="DZ981" s="125"/>
    </row>
    <row r="982" spans="1:156" ht="18.75">
      <c r="A982" s="273"/>
      <c r="B982" s="273"/>
      <c r="C982" s="273"/>
      <c r="D982" s="285"/>
      <c r="E982" s="273"/>
      <c r="F982" s="273"/>
      <c r="G982" s="273"/>
      <c r="H982" s="273"/>
      <c r="I982" s="273"/>
      <c r="J982" s="273"/>
      <c r="K982" s="273"/>
      <c r="L982" s="273"/>
      <c r="M982" s="273"/>
      <c r="N982" s="273"/>
      <c r="O982" s="273"/>
      <c r="P982" s="273"/>
      <c r="Q982" s="273"/>
      <c r="R982" s="286"/>
      <c r="S982" s="273"/>
      <c r="T982" s="285"/>
      <c r="U982" s="273"/>
      <c r="V982" s="273"/>
      <c r="W982" s="273"/>
      <c r="X982" s="273"/>
      <c r="Y982" s="273"/>
      <c r="Z982" s="264"/>
      <c r="AA982" s="273"/>
      <c r="AB982" s="285"/>
      <c r="AC982" s="273"/>
      <c r="AD982" s="273"/>
      <c r="AE982" s="273"/>
      <c r="AF982" s="273"/>
      <c r="AG982" s="273"/>
      <c r="AH982" s="125"/>
      <c r="AI982" s="273"/>
      <c r="AJ982" s="285"/>
      <c r="AK982" s="273"/>
      <c r="AL982" s="273"/>
      <c r="AM982" s="273"/>
      <c r="AN982" s="273"/>
      <c r="AO982" s="273"/>
      <c r="AP982" s="125"/>
      <c r="AQ982" s="273"/>
      <c r="AR982" s="285"/>
      <c r="AS982" s="273"/>
      <c r="AT982" s="273"/>
      <c r="AU982" s="273"/>
      <c r="AV982" s="273"/>
      <c r="AW982" s="273"/>
      <c r="AX982" s="125"/>
      <c r="AY982" s="273"/>
      <c r="AZ982" s="285"/>
      <c r="BA982" s="273"/>
      <c r="BB982" s="273"/>
      <c r="BC982" s="273"/>
      <c r="BD982" s="273"/>
      <c r="BE982" s="273"/>
      <c r="BF982" s="125"/>
      <c r="BG982" s="273"/>
      <c r="BH982" s="285"/>
      <c r="BI982" s="273"/>
      <c r="BJ982" s="273"/>
      <c r="BK982" s="273"/>
      <c r="BL982" s="273"/>
      <c r="BM982" s="273"/>
      <c r="BN982" s="125"/>
      <c r="BO982" s="273"/>
      <c r="BP982" s="285"/>
      <c r="BQ982" s="273"/>
      <c r="BR982" s="273"/>
      <c r="BS982" s="273"/>
      <c r="BT982" s="273"/>
      <c r="BU982" s="273"/>
      <c r="BV982" s="125"/>
      <c r="BW982" s="273"/>
      <c r="BX982" s="285"/>
      <c r="BY982" s="273"/>
      <c r="BZ982" s="273"/>
      <c r="CA982" s="273"/>
      <c r="CB982" s="273"/>
      <c r="CC982" s="273"/>
      <c r="CD982" s="125"/>
      <c r="CE982" s="273"/>
      <c r="CF982" s="285"/>
      <c r="CG982" s="273"/>
      <c r="CH982" s="273"/>
      <c r="CI982" s="273"/>
      <c r="CJ982" s="273"/>
      <c r="CK982" s="273"/>
      <c r="CL982" s="125"/>
      <c r="CM982" s="273"/>
      <c r="CN982" s="285"/>
      <c r="CO982" s="273"/>
      <c r="CP982" s="273"/>
      <c r="CQ982" s="273"/>
      <c r="CR982" s="273"/>
      <c r="CS982" s="273"/>
      <c r="CT982" s="125"/>
      <c r="CU982" s="273"/>
      <c r="CV982" s="285"/>
      <c r="CW982" s="273"/>
      <c r="CX982" s="273"/>
      <c r="CY982" s="273"/>
      <c r="CZ982" s="273"/>
      <c r="DA982" s="273"/>
      <c r="DB982" s="125"/>
      <c r="DC982" s="273"/>
      <c r="DD982" s="285"/>
      <c r="DE982" s="273"/>
      <c r="DF982" s="273"/>
      <c r="DG982" s="273"/>
      <c r="DH982" s="273"/>
      <c r="DI982" s="273"/>
      <c r="DJ982" s="125"/>
      <c r="DK982" s="273"/>
      <c r="DL982" s="285"/>
      <c r="DM982" s="273"/>
      <c r="DN982" s="273"/>
      <c r="DO982" s="273"/>
      <c r="DP982" s="273"/>
      <c r="DQ982" s="273"/>
      <c r="DR982" s="125"/>
      <c r="DS982" s="273"/>
      <c r="DT982" s="285"/>
      <c r="DU982" s="273"/>
      <c r="DV982" s="273"/>
      <c r="DW982" s="273"/>
      <c r="DX982" s="273"/>
      <c r="DY982" s="273"/>
      <c r="DZ982" s="125"/>
      <c r="EA982" s="273"/>
      <c r="EB982" s="273"/>
      <c r="EC982" s="273"/>
      <c r="ED982" s="273"/>
      <c r="EE982" s="273"/>
      <c r="EF982" s="273"/>
      <c r="EG982" s="273"/>
      <c r="EH982" s="273"/>
      <c r="EI982" s="273"/>
      <c r="EJ982" s="273"/>
      <c r="EK982" s="273"/>
      <c r="EL982" s="273"/>
      <c r="EM982" s="273"/>
      <c r="EN982" s="273"/>
      <c r="EO982" s="273"/>
      <c r="EP982" s="273"/>
      <c r="EQ982" s="273"/>
      <c r="ER982" s="273"/>
      <c r="ES982" s="273"/>
      <c r="ET982" s="273"/>
      <c r="EU982" s="273"/>
      <c r="EV982" s="273"/>
      <c r="EW982" s="273"/>
      <c r="EX982" s="273"/>
      <c r="EY982" s="273"/>
      <c r="EZ982" s="273"/>
    </row>
    <row r="983" spans="1:156" ht="18.75">
      <c r="D983" s="75"/>
      <c r="Q983"/>
      <c r="R983" s="30"/>
      <c r="T983" s="75"/>
      <c r="Z983" s="264"/>
      <c r="AB983" s="75"/>
      <c r="AH983" s="125"/>
      <c r="AJ983" s="75"/>
      <c r="AP983" s="125"/>
      <c r="AR983" s="75"/>
      <c r="AX983" s="125"/>
      <c r="AZ983" s="75"/>
      <c r="BF983" s="125"/>
      <c r="BH983" s="75"/>
      <c r="BN983" s="125"/>
      <c r="BP983" s="75"/>
      <c r="BV983" s="125"/>
      <c r="BX983" s="75"/>
      <c r="CD983" s="125"/>
      <c r="CF983" s="75"/>
      <c r="CL983" s="125"/>
      <c r="CN983" s="75"/>
      <c r="CT983" s="125"/>
      <c r="CV983" s="75"/>
      <c r="DB983" s="125"/>
      <c r="DD983" s="75"/>
      <c r="DJ983" s="125"/>
      <c r="DL983" s="75"/>
      <c r="DR983" s="125"/>
      <c r="DT983" s="75"/>
      <c r="DZ983" s="125"/>
    </row>
    <row r="984" spans="1:156" ht="18.75">
      <c r="A984" s="273"/>
      <c r="B984" s="273"/>
      <c r="C984" s="273"/>
      <c r="D984" s="285"/>
      <c r="E984" s="273"/>
      <c r="F984" s="273"/>
      <c r="G984" s="273"/>
      <c r="H984" s="273"/>
      <c r="I984" s="273"/>
      <c r="J984" s="273"/>
      <c r="K984" s="273"/>
      <c r="L984" s="273"/>
      <c r="M984" s="273"/>
      <c r="N984" s="273"/>
      <c r="O984" s="273"/>
      <c r="P984" s="273"/>
      <c r="Q984" s="273"/>
      <c r="R984" s="286"/>
      <c r="S984" s="273"/>
      <c r="T984" s="285"/>
      <c r="U984" s="273"/>
      <c r="V984" s="273"/>
      <c r="W984" s="273"/>
      <c r="X984" s="273"/>
      <c r="Y984" s="273"/>
      <c r="Z984" s="264"/>
      <c r="AA984" s="273"/>
      <c r="AB984" s="285"/>
      <c r="AC984" s="273"/>
      <c r="AD984" s="273"/>
      <c r="AE984" s="273"/>
      <c r="AF984" s="273"/>
      <c r="AG984" s="273"/>
      <c r="AH984" s="125"/>
      <c r="AI984" s="273"/>
      <c r="AJ984" s="285"/>
      <c r="AK984" s="273"/>
      <c r="AL984" s="273"/>
      <c r="AM984" s="273"/>
      <c r="AN984" s="273"/>
      <c r="AO984" s="273"/>
      <c r="AP984" s="125"/>
      <c r="AQ984" s="273"/>
      <c r="AR984" s="285"/>
      <c r="AS984" s="273"/>
      <c r="AT984" s="273"/>
      <c r="AU984" s="273"/>
      <c r="AV984" s="273"/>
      <c r="AW984" s="273"/>
      <c r="AX984" s="125"/>
      <c r="AY984" s="273"/>
      <c r="AZ984" s="285"/>
      <c r="BA984" s="273"/>
      <c r="BB984" s="273"/>
      <c r="BC984" s="273"/>
      <c r="BD984" s="273"/>
      <c r="BE984" s="273"/>
      <c r="BF984" s="125"/>
      <c r="BG984" s="273"/>
      <c r="BH984" s="285"/>
      <c r="BI984" s="273"/>
      <c r="BJ984" s="273"/>
      <c r="BK984" s="273"/>
      <c r="BL984" s="273"/>
      <c r="BM984" s="273"/>
      <c r="BN984" s="125"/>
      <c r="BO984" s="273"/>
      <c r="BP984" s="285"/>
      <c r="BQ984" s="273"/>
      <c r="BR984" s="273"/>
      <c r="BS984" s="273"/>
      <c r="BT984" s="273"/>
      <c r="BU984" s="273"/>
      <c r="BV984" s="125"/>
      <c r="BW984" s="273"/>
      <c r="BX984" s="285"/>
      <c r="BY984" s="273"/>
      <c r="BZ984" s="273"/>
      <c r="CA984" s="273"/>
      <c r="CB984" s="273"/>
      <c r="CC984" s="273"/>
      <c r="CD984" s="125"/>
      <c r="CE984" s="273"/>
      <c r="CF984" s="285"/>
      <c r="CG984" s="273"/>
      <c r="CH984" s="273"/>
      <c r="CI984" s="273"/>
      <c r="CJ984" s="273"/>
      <c r="CK984" s="273"/>
      <c r="CL984" s="125"/>
      <c r="CM984" s="273"/>
      <c r="CN984" s="285"/>
      <c r="CO984" s="273"/>
      <c r="CP984" s="273"/>
      <c r="CQ984" s="273"/>
      <c r="CR984" s="273"/>
      <c r="CS984" s="273"/>
      <c r="CT984" s="125"/>
      <c r="CU984" s="273"/>
      <c r="CV984" s="285"/>
      <c r="CW984" s="273"/>
      <c r="CX984" s="273"/>
      <c r="CY984" s="273"/>
      <c r="CZ984" s="273"/>
      <c r="DA984" s="273"/>
      <c r="DB984" s="125"/>
      <c r="DC984" s="273"/>
      <c r="DD984" s="285"/>
      <c r="DE984" s="273"/>
      <c r="DF984" s="273"/>
      <c r="DG984" s="273"/>
      <c r="DH984" s="273"/>
      <c r="DI984" s="273"/>
      <c r="DJ984" s="125"/>
      <c r="DK984" s="273"/>
      <c r="DL984" s="285"/>
      <c r="DM984" s="273"/>
      <c r="DN984" s="273"/>
      <c r="DO984" s="273"/>
      <c r="DP984" s="273"/>
      <c r="DQ984" s="273"/>
      <c r="DR984" s="125"/>
      <c r="DS984" s="273"/>
      <c r="DT984" s="285"/>
      <c r="DU984" s="273"/>
      <c r="DV984" s="273"/>
      <c r="DW984" s="273"/>
      <c r="DX984" s="273"/>
      <c r="DY984" s="273"/>
      <c r="DZ984" s="125"/>
      <c r="EA984" s="273"/>
      <c r="EB984" s="273"/>
      <c r="EC984" s="273"/>
      <c r="ED984" s="273"/>
      <c r="EE984" s="273"/>
      <c r="EF984" s="273"/>
      <c r="EG984" s="273"/>
      <c r="EH984" s="273"/>
      <c r="EI984" s="273"/>
      <c r="EJ984" s="273"/>
      <c r="EK984" s="273"/>
      <c r="EL984" s="273"/>
      <c r="EM984" s="273"/>
      <c r="EN984" s="273"/>
      <c r="EO984" s="273"/>
      <c r="EP984" s="273"/>
      <c r="EQ984" s="273"/>
      <c r="ER984" s="273"/>
      <c r="ES984" s="273"/>
      <c r="ET984" s="273"/>
      <c r="EU984" s="273"/>
      <c r="EV984" s="273"/>
      <c r="EW984" s="273"/>
      <c r="EX984" s="273"/>
      <c r="EY984" s="273"/>
      <c r="EZ984" s="273"/>
    </row>
    <row r="985" spans="1:156" ht="18.75">
      <c r="D985" s="75"/>
      <c r="Q985"/>
      <c r="R985" s="30"/>
      <c r="T985" s="75"/>
      <c r="Z985" s="264"/>
      <c r="AB985" s="75"/>
      <c r="AH985" s="125"/>
      <c r="AJ985" s="75"/>
      <c r="AP985" s="125"/>
      <c r="AR985" s="75"/>
      <c r="AX985" s="125"/>
      <c r="AZ985" s="75"/>
      <c r="BF985" s="125"/>
      <c r="BH985" s="75"/>
      <c r="BN985" s="125"/>
      <c r="BP985" s="75"/>
      <c r="BV985" s="125"/>
      <c r="BX985" s="75"/>
      <c r="CD985" s="125"/>
      <c r="CF985" s="75"/>
      <c r="CL985" s="125"/>
      <c r="CN985" s="75"/>
      <c r="CT985" s="125"/>
      <c r="CV985" s="75"/>
      <c r="DB985" s="125"/>
      <c r="DD985" s="75"/>
      <c r="DJ985" s="125"/>
      <c r="DL985" s="75"/>
      <c r="DR985" s="125"/>
      <c r="DT985" s="75"/>
      <c r="DZ985" s="125"/>
    </row>
    <row r="986" spans="1:156" ht="18.75">
      <c r="A986" s="273"/>
      <c r="B986" s="273"/>
      <c r="C986" s="273"/>
      <c r="D986" s="285"/>
      <c r="E986" s="273"/>
      <c r="F986" s="273"/>
      <c r="G986" s="273"/>
      <c r="H986" s="273"/>
      <c r="I986" s="273"/>
      <c r="J986" s="273"/>
      <c r="K986" s="273"/>
      <c r="L986" s="273"/>
      <c r="M986" s="273"/>
      <c r="N986" s="273"/>
      <c r="O986" s="273"/>
      <c r="P986" s="273"/>
      <c r="Q986" s="273"/>
      <c r="R986" s="286"/>
      <c r="S986" s="273"/>
      <c r="T986" s="285"/>
      <c r="U986" s="273"/>
      <c r="V986" s="273"/>
      <c r="W986" s="273"/>
      <c r="X986" s="273"/>
      <c r="Y986" s="273"/>
      <c r="Z986" s="264"/>
      <c r="AA986" s="273"/>
      <c r="AB986" s="285"/>
      <c r="AC986" s="273"/>
      <c r="AD986" s="273"/>
      <c r="AE986" s="273"/>
      <c r="AF986" s="273"/>
      <c r="AG986" s="273"/>
      <c r="AH986" s="125"/>
      <c r="AI986" s="273"/>
      <c r="AJ986" s="285"/>
      <c r="AK986" s="273"/>
      <c r="AL986" s="273"/>
      <c r="AM986" s="273"/>
      <c r="AN986" s="273"/>
      <c r="AO986" s="273"/>
      <c r="AP986" s="125"/>
      <c r="AQ986" s="273"/>
      <c r="AR986" s="285"/>
      <c r="AS986" s="273"/>
      <c r="AT986" s="273"/>
      <c r="AU986" s="273"/>
      <c r="AV986" s="273"/>
      <c r="AW986" s="273"/>
      <c r="AX986" s="125"/>
      <c r="AY986" s="273"/>
      <c r="AZ986" s="285"/>
      <c r="BA986" s="273"/>
      <c r="BB986" s="273"/>
      <c r="BC986" s="273"/>
      <c r="BD986" s="273"/>
      <c r="BE986" s="273"/>
      <c r="BF986" s="125"/>
      <c r="BG986" s="273"/>
      <c r="BH986" s="285"/>
      <c r="BI986" s="273"/>
      <c r="BJ986" s="273"/>
      <c r="BK986" s="273"/>
      <c r="BL986" s="273"/>
      <c r="BM986" s="273"/>
      <c r="BN986" s="125"/>
      <c r="BO986" s="273"/>
      <c r="BP986" s="285"/>
      <c r="BQ986" s="273"/>
      <c r="BR986" s="273"/>
      <c r="BS986" s="273"/>
      <c r="BT986" s="273"/>
      <c r="BU986" s="273"/>
      <c r="BV986" s="125"/>
      <c r="BW986" s="273"/>
      <c r="BX986" s="285"/>
      <c r="BY986" s="273"/>
      <c r="BZ986" s="273"/>
      <c r="CA986" s="273"/>
      <c r="CB986" s="273"/>
      <c r="CC986" s="273"/>
      <c r="CD986" s="125"/>
      <c r="CE986" s="273"/>
      <c r="CF986" s="285"/>
      <c r="CG986" s="273"/>
      <c r="CH986" s="273"/>
      <c r="CI986" s="273"/>
      <c r="CJ986" s="273"/>
      <c r="CK986" s="273"/>
      <c r="CL986" s="125"/>
      <c r="CM986" s="273"/>
      <c r="CN986" s="285"/>
      <c r="CO986" s="273"/>
      <c r="CP986" s="273"/>
      <c r="CQ986" s="273"/>
      <c r="CR986" s="273"/>
      <c r="CS986" s="273"/>
      <c r="CT986" s="125"/>
      <c r="CU986" s="273"/>
      <c r="CV986" s="285"/>
      <c r="CW986" s="273"/>
      <c r="CX986" s="273"/>
      <c r="CY986" s="273"/>
      <c r="CZ986" s="273"/>
      <c r="DA986" s="273"/>
      <c r="DB986" s="125"/>
      <c r="DC986" s="273"/>
      <c r="DD986" s="285"/>
      <c r="DE986" s="273"/>
      <c r="DF986" s="273"/>
      <c r="DG986" s="273"/>
      <c r="DH986" s="273"/>
      <c r="DI986" s="273"/>
      <c r="DJ986" s="125"/>
      <c r="DK986" s="273"/>
      <c r="DL986" s="285"/>
      <c r="DM986" s="273"/>
      <c r="DN986" s="273"/>
      <c r="DO986" s="273"/>
      <c r="DP986" s="273"/>
      <c r="DQ986" s="273"/>
      <c r="DR986" s="125"/>
      <c r="DS986" s="273"/>
      <c r="DT986" s="285"/>
      <c r="DU986" s="273"/>
      <c r="DV986" s="273"/>
      <c r="DW986" s="273"/>
      <c r="DX986" s="273"/>
      <c r="DY986" s="273"/>
      <c r="DZ986" s="125"/>
      <c r="EA986" s="273"/>
      <c r="EB986" s="273"/>
      <c r="EC986" s="273"/>
      <c r="ED986" s="273"/>
      <c r="EE986" s="273"/>
      <c r="EF986" s="273"/>
      <c r="EG986" s="273"/>
      <c r="EH986" s="273"/>
      <c r="EI986" s="273"/>
      <c r="EJ986" s="273"/>
      <c r="EK986" s="273"/>
      <c r="EL986" s="273"/>
      <c r="EM986" s="273"/>
      <c r="EN986" s="273"/>
      <c r="EO986" s="273"/>
      <c r="EP986" s="273"/>
      <c r="EQ986" s="273"/>
      <c r="ER986" s="273"/>
      <c r="ES986" s="273"/>
      <c r="ET986" s="273"/>
      <c r="EU986" s="273"/>
      <c r="EV986" s="273"/>
      <c r="EW986" s="273"/>
      <c r="EX986" s="273"/>
      <c r="EY986" s="273"/>
      <c r="EZ986" s="273"/>
    </row>
    <row r="987" spans="1:156" ht="18.75">
      <c r="D987" s="75"/>
      <c r="Q987"/>
      <c r="R987" s="30"/>
      <c r="T987" s="75"/>
      <c r="Z987" s="264"/>
      <c r="AB987" s="75"/>
      <c r="AH987" s="125"/>
      <c r="AJ987" s="75"/>
      <c r="AP987" s="125"/>
      <c r="AR987" s="75"/>
      <c r="AX987" s="125"/>
      <c r="AZ987" s="75"/>
      <c r="BF987" s="125"/>
      <c r="BH987" s="75"/>
      <c r="BN987" s="125"/>
      <c r="BP987" s="75"/>
      <c r="BV987" s="125"/>
      <c r="BX987" s="75"/>
      <c r="CD987" s="125"/>
      <c r="CF987" s="75"/>
      <c r="CL987" s="125"/>
      <c r="CN987" s="75"/>
      <c r="CT987" s="125"/>
      <c r="CV987" s="75"/>
      <c r="DB987" s="125"/>
      <c r="DD987" s="75"/>
      <c r="DJ987" s="125"/>
      <c r="DL987" s="75"/>
      <c r="DR987" s="125"/>
      <c r="DT987" s="75"/>
      <c r="DZ987" s="125"/>
    </row>
    <row r="988" spans="1:156" ht="18.75">
      <c r="A988" s="273"/>
      <c r="B988" s="273"/>
      <c r="C988" s="273"/>
      <c r="D988" s="285"/>
      <c r="E988" s="273"/>
      <c r="F988" s="273"/>
      <c r="G988" s="273"/>
      <c r="H988" s="273"/>
      <c r="I988" s="273"/>
      <c r="J988" s="273"/>
      <c r="K988" s="273"/>
      <c r="L988" s="273"/>
      <c r="M988" s="273"/>
      <c r="N988" s="273"/>
      <c r="O988" s="273"/>
      <c r="P988" s="273"/>
      <c r="Q988" s="273"/>
      <c r="R988" s="286"/>
      <c r="S988" s="273"/>
      <c r="T988" s="285"/>
      <c r="U988" s="273"/>
      <c r="V988" s="273"/>
      <c r="W988" s="273"/>
      <c r="X988" s="273"/>
      <c r="Y988" s="273"/>
      <c r="Z988" s="264"/>
      <c r="AA988" s="273"/>
      <c r="AB988" s="285"/>
      <c r="AC988" s="273"/>
      <c r="AD988" s="273"/>
      <c r="AE988" s="273"/>
      <c r="AF988" s="273"/>
      <c r="AG988" s="273"/>
      <c r="AH988" s="125"/>
      <c r="AI988" s="273"/>
      <c r="AJ988" s="285"/>
      <c r="AK988" s="273"/>
      <c r="AL988" s="273"/>
      <c r="AM988" s="273"/>
      <c r="AN988" s="273"/>
      <c r="AO988" s="273"/>
      <c r="AP988" s="125"/>
      <c r="AQ988" s="273"/>
      <c r="AR988" s="285"/>
      <c r="AS988" s="273"/>
      <c r="AT988" s="273"/>
      <c r="AU988" s="273"/>
      <c r="AV988" s="273"/>
      <c r="AW988" s="273"/>
      <c r="AX988" s="125"/>
      <c r="AY988" s="273"/>
      <c r="AZ988" s="285"/>
      <c r="BA988" s="273"/>
      <c r="BB988" s="273"/>
      <c r="BC988" s="273"/>
      <c r="BD988" s="273"/>
      <c r="BE988" s="273"/>
      <c r="BF988" s="125"/>
      <c r="BG988" s="273"/>
      <c r="BH988" s="285"/>
      <c r="BI988" s="273"/>
      <c r="BJ988" s="273"/>
      <c r="BK988" s="273"/>
      <c r="BL988" s="273"/>
      <c r="BM988" s="273"/>
      <c r="BN988" s="125"/>
      <c r="BO988" s="273"/>
      <c r="BP988" s="285"/>
      <c r="BQ988" s="273"/>
      <c r="BR988" s="273"/>
      <c r="BS988" s="273"/>
      <c r="BT988" s="273"/>
      <c r="BU988" s="273"/>
      <c r="BV988" s="125"/>
      <c r="BW988" s="273"/>
      <c r="BX988" s="285"/>
      <c r="BY988" s="273"/>
      <c r="BZ988" s="273"/>
      <c r="CA988" s="273"/>
      <c r="CB988" s="273"/>
      <c r="CC988" s="273"/>
      <c r="CD988" s="125"/>
      <c r="CE988" s="273"/>
      <c r="CF988" s="285"/>
      <c r="CG988" s="273"/>
      <c r="CH988" s="273"/>
      <c r="CI988" s="273"/>
      <c r="CJ988" s="273"/>
      <c r="CK988" s="273"/>
      <c r="CL988" s="125"/>
      <c r="CM988" s="273"/>
      <c r="CN988" s="285"/>
      <c r="CO988" s="273"/>
      <c r="CP988" s="273"/>
      <c r="CQ988" s="273"/>
      <c r="CR988" s="273"/>
      <c r="CS988" s="273"/>
      <c r="CT988" s="125"/>
      <c r="CU988" s="273"/>
      <c r="CV988" s="285"/>
      <c r="CW988" s="273"/>
      <c r="CX988" s="273"/>
      <c r="CY988" s="273"/>
      <c r="CZ988" s="273"/>
      <c r="DA988" s="273"/>
      <c r="DB988" s="125"/>
      <c r="DC988" s="273"/>
      <c r="DD988" s="285"/>
      <c r="DE988" s="273"/>
      <c r="DF988" s="273"/>
      <c r="DG988" s="273"/>
      <c r="DH988" s="273"/>
      <c r="DI988" s="273"/>
      <c r="DJ988" s="125"/>
      <c r="DK988" s="273"/>
      <c r="DL988" s="285"/>
      <c r="DM988" s="273"/>
      <c r="DN988" s="273"/>
      <c r="DO988" s="273"/>
      <c r="DP988" s="273"/>
      <c r="DQ988" s="273"/>
      <c r="DR988" s="125"/>
      <c r="DS988" s="273"/>
      <c r="DT988" s="285"/>
      <c r="DU988" s="273"/>
      <c r="DV988" s="273"/>
      <c r="DW988" s="273"/>
      <c r="DX988" s="273"/>
      <c r="DY988" s="273"/>
      <c r="DZ988" s="125"/>
      <c r="EA988" s="273"/>
      <c r="EB988" s="273"/>
      <c r="EC988" s="273"/>
      <c r="ED988" s="273"/>
      <c r="EE988" s="273"/>
      <c r="EF988" s="273"/>
      <c r="EG988" s="273"/>
      <c r="EH988" s="273"/>
      <c r="EI988" s="273"/>
      <c r="EJ988" s="273"/>
      <c r="EK988" s="273"/>
      <c r="EL988" s="273"/>
      <c r="EM988" s="273"/>
      <c r="EN988" s="273"/>
      <c r="EO988" s="273"/>
      <c r="EP988" s="273"/>
      <c r="EQ988" s="273"/>
      <c r="ER988" s="273"/>
      <c r="ES988" s="273"/>
      <c r="ET988" s="273"/>
      <c r="EU988" s="273"/>
      <c r="EV988" s="273"/>
      <c r="EW988" s="273"/>
      <c r="EX988" s="273"/>
      <c r="EY988" s="273"/>
      <c r="EZ988" s="273"/>
    </row>
    <row r="989" spans="1:156" ht="18.75">
      <c r="D989" s="75"/>
      <c r="Q989"/>
      <c r="R989" s="30"/>
      <c r="T989" s="75"/>
      <c r="Z989" s="264"/>
      <c r="AB989" s="75"/>
      <c r="AH989" s="125"/>
      <c r="AJ989" s="75"/>
      <c r="AP989" s="125"/>
      <c r="AR989" s="75"/>
      <c r="AX989" s="125"/>
      <c r="AZ989" s="75"/>
      <c r="BF989" s="125"/>
      <c r="BH989" s="75"/>
      <c r="BN989" s="125"/>
      <c r="BP989" s="75"/>
      <c r="BV989" s="125"/>
      <c r="BX989" s="75"/>
      <c r="CD989" s="125"/>
      <c r="CF989" s="75"/>
      <c r="CL989" s="125"/>
      <c r="CN989" s="75"/>
      <c r="CT989" s="125"/>
      <c r="CV989" s="75"/>
      <c r="DB989" s="125"/>
      <c r="DD989" s="75"/>
      <c r="DJ989" s="125"/>
      <c r="DL989" s="75"/>
      <c r="DR989" s="125"/>
      <c r="DT989" s="75"/>
      <c r="DZ989" s="125"/>
    </row>
    <row r="990" spans="1:156" ht="18.75">
      <c r="A990" s="273"/>
      <c r="B990" s="273"/>
      <c r="C990" s="273"/>
      <c r="D990" s="285"/>
      <c r="E990" s="273"/>
      <c r="F990" s="273"/>
      <c r="G990" s="273"/>
      <c r="H990" s="273"/>
      <c r="I990" s="273"/>
      <c r="J990" s="273"/>
      <c r="K990" s="273"/>
      <c r="L990" s="273"/>
      <c r="M990" s="273"/>
      <c r="N990" s="273"/>
      <c r="O990" s="273"/>
      <c r="P990" s="273"/>
      <c r="Q990" s="273"/>
      <c r="R990" s="286"/>
      <c r="S990" s="273"/>
      <c r="T990" s="285"/>
      <c r="U990" s="273"/>
      <c r="V990" s="273"/>
      <c r="W990" s="273"/>
      <c r="X990" s="273"/>
      <c r="Y990" s="273"/>
      <c r="Z990" s="264"/>
      <c r="AA990" s="273"/>
      <c r="AB990" s="285"/>
      <c r="AC990" s="273"/>
      <c r="AD990" s="273"/>
      <c r="AE990" s="273"/>
      <c r="AF990" s="273"/>
      <c r="AG990" s="273"/>
      <c r="AH990" s="125"/>
      <c r="AI990" s="273"/>
      <c r="AJ990" s="285"/>
      <c r="AK990" s="273"/>
      <c r="AL990" s="273"/>
      <c r="AM990" s="273"/>
      <c r="AN990" s="273"/>
      <c r="AO990" s="273"/>
      <c r="AP990" s="125"/>
      <c r="AQ990" s="273"/>
      <c r="AR990" s="285"/>
      <c r="AS990" s="273"/>
      <c r="AT990" s="273"/>
      <c r="AU990" s="273"/>
      <c r="AV990" s="273"/>
      <c r="AW990" s="273"/>
      <c r="AX990" s="125"/>
      <c r="AY990" s="273"/>
      <c r="AZ990" s="285"/>
      <c r="BA990" s="273"/>
      <c r="BB990" s="273"/>
      <c r="BC990" s="273"/>
      <c r="BD990" s="273"/>
      <c r="BE990" s="273"/>
      <c r="BF990" s="125"/>
      <c r="BG990" s="273"/>
      <c r="BH990" s="285"/>
      <c r="BI990" s="273"/>
      <c r="BJ990" s="273"/>
      <c r="BK990" s="273"/>
      <c r="BL990" s="273"/>
      <c r="BM990" s="273"/>
      <c r="BN990" s="125"/>
      <c r="BO990" s="273"/>
      <c r="BP990" s="285"/>
      <c r="BQ990" s="273"/>
      <c r="BR990" s="273"/>
      <c r="BS990" s="273"/>
      <c r="BT990" s="273"/>
      <c r="BU990" s="273"/>
      <c r="BV990" s="125"/>
      <c r="BW990" s="273"/>
      <c r="BX990" s="285"/>
      <c r="BY990" s="273"/>
      <c r="BZ990" s="273"/>
      <c r="CA990" s="273"/>
      <c r="CB990" s="273"/>
      <c r="CC990" s="273"/>
      <c r="CD990" s="125"/>
      <c r="CE990" s="273"/>
      <c r="CF990" s="285"/>
      <c r="CG990" s="273"/>
      <c r="CH990" s="273"/>
      <c r="CI990" s="273"/>
      <c r="CJ990" s="273"/>
      <c r="CK990" s="273"/>
      <c r="CL990" s="125"/>
      <c r="CM990" s="273"/>
      <c r="CN990" s="285"/>
      <c r="CO990" s="273"/>
      <c r="CP990" s="273"/>
      <c r="CQ990" s="273"/>
      <c r="CR990" s="273"/>
      <c r="CS990" s="273"/>
      <c r="CT990" s="125"/>
      <c r="CU990" s="273"/>
      <c r="CV990" s="285"/>
      <c r="CW990" s="273"/>
      <c r="CX990" s="273"/>
      <c r="CY990" s="273"/>
      <c r="CZ990" s="273"/>
      <c r="DA990" s="273"/>
      <c r="DB990" s="125"/>
      <c r="DC990" s="273"/>
      <c r="DD990" s="285"/>
      <c r="DE990" s="273"/>
      <c r="DF990" s="273"/>
      <c r="DG990" s="273"/>
      <c r="DH990" s="273"/>
      <c r="DI990" s="273"/>
      <c r="DJ990" s="125"/>
      <c r="DK990" s="273"/>
      <c r="DL990" s="285"/>
      <c r="DM990" s="273"/>
      <c r="DN990" s="273"/>
      <c r="DO990" s="273"/>
      <c r="DP990" s="273"/>
      <c r="DQ990" s="273"/>
      <c r="DR990" s="125"/>
      <c r="DS990" s="273"/>
      <c r="DT990" s="285"/>
      <c r="DU990" s="273"/>
      <c r="DV990" s="273"/>
      <c r="DW990" s="273"/>
      <c r="DX990" s="273"/>
      <c r="DY990" s="273"/>
      <c r="DZ990" s="125"/>
      <c r="EA990" s="273"/>
      <c r="EB990" s="273"/>
      <c r="EC990" s="273"/>
      <c r="ED990" s="273"/>
      <c r="EE990" s="273"/>
      <c r="EF990" s="273"/>
      <c r="EG990" s="273"/>
      <c r="EH990" s="273"/>
      <c r="EI990" s="273"/>
      <c r="EJ990" s="273"/>
      <c r="EK990" s="273"/>
      <c r="EL990" s="273"/>
      <c r="EM990" s="273"/>
      <c r="EN990" s="273"/>
      <c r="EO990" s="273"/>
      <c r="EP990" s="273"/>
      <c r="EQ990" s="273"/>
      <c r="ER990" s="273"/>
      <c r="ES990" s="273"/>
      <c r="ET990" s="273"/>
      <c r="EU990" s="273"/>
      <c r="EV990" s="273"/>
      <c r="EW990" s="273"/>
      <c r="EX990" s="273"/>
      <c r="EY990" s="273"/>
      <c r="EZ990" s="273"/>
    </row>
    <row r="991" spans="1:156" ht="18.75">
      <c r="D991" s="75"/>
      <c r="Q991"/>
      <c r="R991" s="30"/>
      <c r="T991" s="75"/>
      <c r="Z991" s="264"/>
      <c r="AB991" s="75"/>
      <c r="AH991" s="125"/>
      <c r="AJ991" s="75"/>
      <c r="AP991" s="125"/>
      <c r="AR991" s="75"/>
      <c r="AX991" s="125"/>
      <c r="AZ991" s="75"/>
      <c r="BF991" s="125"/>
      <c r="BH991" s="75"/>
      <c r="BN991" s="125"/>
      <c r="BP991" s="75"/>
      <c r="BV991" s="125"/>
      <c r="BX991" s="75"/>
      <c r="CD991" s="125"/>
      <c r="CF991" s="75"/>
      <c r="CL991" s="125"/>
      <c r="CN991" s="75"/>
      <c r="CT991" s="125"/>
      <c r="CV991" s="75"/>
      <c r="DB991" s="125"/>
      <c r="DD991" s="75"/>
      <c r="DJ991" s="125"/>
      <c r="DL991" s="75"/>
      <c r="DR991" s="125"/>
      <c r="DT991" s="75"/>
      <c r="DZ991" s="125"/>
    </row>
    <row r="992" spans="1:156" ht="18.75">
      <c r="A992" s="273"/>
      <c r="B992" s="273"/>
      <c r="C992" s="273"/>
      <c r="D992" s="285"/>
      <c r="E992" s="273"/>
      <c r="F992" s="273"/>
      <c r="G992" s="273"/>
      <c r="H992" s="273"/>
      <c r="I992" s="273"/>
      <c r="J992" s="273"/>
      <c r="K992" s="273"/>
      <c r="L992" s="273"/>
      <c r="M992" s="273"/>
      <c r="N992" s="273"/>
      <c r="O992" s="273"/>
      <c r="P992" s="273"/>
      <c r="Q992" s="273"/>
      <c r="R992" s="286"/>
      <c r="S992" s="273"/>
      <c r="T992" s="285"/>
      <c r="U992" s="273"/>
      <c r="V992" s="273"/>
      <c r="W992" s="273"/>
      <c r="X992" s="273"/>
      <c r="Y992" s="273"/>
      <c r="Z992" s="264"/>
      <c r="AA992" s="273"/>
      <c r="AB992" s="285"/>
      <c r="AC992" s="273"/>
      <c r="AD992" s="273"/>
      <c r="AE992" s="273"/>
      <c r="AF992" s="273"/>
      <c r="AG992" s="273"/>
      <c r="AH992" s="125"/>
      <c r="AI992" s="273"/>
      <c r="AJ992" s="285"/>
      <c r="AK992" s="273"/>
      <c r="AL992" s="273"/>
      <c r="AM992" s="273"/>
      <c r="AN992" s="273"/>
      <c r="AO992" s="273"/>
      <c r="AP992" s="125"/>
      <c r="AQ992" s="273"/>
      <c r="AR992" s="285"/>
      <c r="AS992" s="273"/>
      <c r="AT992" s="273"/>
      <c r="AU992" s="273"/>
      <c r="AV992" s="273"/>
      <c r="AW992" s="273"/>
      <c r="AX992" s="125"/>
      <c r="AY992" s="273"/>
      <c r="AZ992" s="285"/>
      <c r="BA992" s="273"/>
      <c r="BB992" s="273"/>
      <c r="BC992" s="273"/>
      <c r="BD992" s="273"/>
      <c r="BE992" s="273"/>
      <c r="BF992" s="125"/>
      <c r="BG992" s="273"/>
      <c r="BH992" s="285"/>
      <c r="BI992" s="273"/>
      <c r="BJ992" s="273"/>
      <c r="BK992" s="273"/>
      <c r="BL992" s="273"/>
      <c r="BM992" s="273"/>
      <c r="BN992" s="125"/>
      <c r="BO992" s="273"/>
      <c r="BP992" s="285"/>
      <c r="BQ992" s="273"/>
      <c r="BR992" s="273"/>
      <c r="BS992" s="273"/>
      <c r="BT992" s="273"/>
      <c r="BU992" s="273"/>
      <c r="BV992" s="125"/>
      <c r="BW992" s="273"/>
      <c r="BX992" s="285"/>
      <c r="BY992" s="273"/>
      <c r="BZ992" s="273"/>
      <c r="CA992" s="273"/>
      <c r="CB992" s="273"/>
      <c r="CC992" s="273"/>
      <c r="CD992" s="125"/>
      <c r="CE992" s="273"/>
      <c r="CF992" s="285"/>
      <c r="CG992" s="273"/>
      <c r="CH992" s="273"/>
      <c r="CI992" s="273"/>
      <c r="CJ992" s="273"/>
      <c r="CK992" s="273"/>
      <c r="CL992" s="125"/>
      <c r="CM992" s="273"/>
      <c r="CN992" s="285"/>
      <c r="CO992" s="273"/>
      <c r="CP992" s="273"/>
      <c r="CQ992" s="273"/>
      <c r="CR992" s="273"/>
      <c r="CS992" s="273"/>
      <c r="CT992" s="125"/>
      <c r="CU992" s="273"/>
      <c r="CV992" s="285"/>
      <c r="CW992" s="273"/>
      <c r="CX992" s="273"/>
      <c r="CY992" s="273"/>
      <c r="CZ992" s="273"/>
      <c r="DA992" s="273"/>
      <c r="DB992" s="125"/>
      <c r="DC992" s="273"/>
      <c r="DD992" s="285"/>
      <c r="DE992" s="273"/>
      <c r="DF992" s="273"/>
      <c r="DG992" s="273"/>
      <c r="DH992" s="273"/>
      <c r="DI992" s="273"/>
      <c r="DJ992" s="125"/>
      <c r="DK992" s="273"/>
      <c r="DL992" s="285"/>
      <c r="DM992" s="273"/>
      <c r="DN992" s="273"/>
      <c r="DO992" s="273"/>
      <c r="DP992" s="273"/>
      <c r="DQ992" s="273"/>
      <c r="DR992" s="125"/>
      <c r="DS992" s="273"/>
      <c r="DT992" s="285"/>
      <c r="DU992" s="273"/>
      <c r="DV992" s="273"/>
      <c r="DW992" s="273"/>
      <c r="DX992" s="273"/>
      <c r="DY992" s="273"/>
      <c r="DZ992" s="125"/>
      <c r="EA992" s="273"/>
      <c r="EB992" s="273"/>
      <c r="EC992" s="273"/>
      <c r="ED992" s="273"/>
      <c r="EE992" s="273"/>
      <c r="EF992" s="273"/>
      <c r="EG992" s="273"/>
      <c r="EH992" s="273"/>
      <c r="EI992" s="273"/>
      <c r="EJ992" s="273"/>
      <c r="EK992" s="273"/>
      <c r="EL992" s="273"/>
      <c r="EM992" s="273"/>
      <c r="EN992" s="273"/>
      <c r="EO992" s="273"/>
      <c r="EP992" s="273"/>
      <c r="EQ992" s="273"/>
      <c r="ER992" s="273"/>
      <c r="ES992" s="273"/>
      <c r="ET992" s="273"/>
      <c r="EU992" s="273"/>
      <c r="EV992" s="273"/>
      <c r="EW992" s="273"/>
      <c r="EX992" s="273"/>
      <c r="EY992" s="273"/>
      <c r="EZ992" s="273"/>
    </row>
    <row r="993" spans="1:156" ht="18.75">
      <c r="D993" s="75"/>
      <c r="Q993"/>
      <c r="R993" s="30"/>
      <c r="T993" s="75"/>
      <c r="Z993" s="264"/>
      <c r="AB993" s="75"/>
      <c r="AH993" s="125"/>
      <c r="AJ993" s="75"/>
      <c r="AP993" s="125"/>
      <c r="AR993" s="75"/>
      <c r="AX993" s="125"/>
      <c r="AZ993" s="75"/>
      <c r="BF993" s="125"/>
      <c r="BH993" s="75"/>
      <c r="BN993" s="125"/>
      <c r="BP993" s="75"/>
      <c r="BV993" s="125"/>
      <c r="BX993" s="75"/>
      <c r="CD993" s="125"/>
      <c r="CF993" s="75"/>
      <c r="CL993" s="125"/>
      <c r="CN993" s="75"/>
      <c r="CT993" s="125"/>
      <c r="CV993" s="75"/>
      <c r="DB993" s="125"/>
      <c r="DD993" s="75"/>
      <c r="DJ993" s="125"/>
      <c r="DL993" s="75"/>
      <c r="DR993" s="125"/>
      <c r="DT993" s="75"/>
      <c r="DZ993" s="125"/>
    </row>
    <row r="994" spans="1:156" ht="18.75">
      <c r="A994" s="273"/>
      <c r="B994" s="273"/>
      <c r="C994" s="273"/>
      <c r="D994" s="285"/>
      <c r="E994" s="273"/>
      <c r="F994" s="273"/>
      <c r="G994" s="273"/>
      <c r="H994" s="273"/>
      <c r="I994" s="273"/>
      <c r="J994" s="273"/>
      <c r="K994" s="273"/>
      <c r="L994" s="273"/>
      <c r="M994" s="273"/>
      <c r="N994" s="273"/>
      <c r="O994" s="273"/>
      <c r="P994" s="273"/>
      <c r="Q994" s="273"/>
      <c r="R994" s="286"/>
      <c r="S994" s="273"/>
      <c r="T994" s="285"/>
      <c r="U994" s="273"/>
      <c r="V994" s="273"/>
      <c r="W994" s="273"/>
      <c r="X994" s="273"/>
      <c r="Y994" s="273"/>
      <c r="Z994" s="264"/>
      <c r="AA994" s="273"/>
      <c r="AB994" s="285"/>
      <c r="AC994" s="273"/>
      <c r="AD994" s="273"/>
      <c r="AE994" s="273"/>
      <c r="AF994" s="273"/>
      <c r="AG994" s="273"/>
      <c r="AH994" s="125"/>
      <c r="AI994" s="273"/>
      <c r="AJ994" s="285"/>
      <c r="AK994" s="273"/>
      <c r="AL994" s="273"/>
      <c r="AM994" s="273"/>
      <c r="AN994" s="273"/>
      <c r="AO994" s="273"/>
      <c r="AP994" s="125"/>
      <c r="AQ994" s="273"/>
      <c r="AR994" s="285"/>
      <c r="AS994" s="273"/>
      <c r="AT994" s="273"/>
      <c r="AU994" s="273"/>
      <c r="AV994" s="273"/>
      <c r="AW994" s="273"/>
      <c r="AX994" s="125"/>
      <c r="AY994" s="273"/>
      <c r="AZ994" s="285"/>
      <c r="BA994" s="273"/>
      <c r="BB994" s="273"/>
      <c r="BC994" s="273"/>
      <c r="BD994" s="273"/>
      <c r="BE994" s="273"/>
      <c r="BF994" s="125"/>
      <c r="BG994" s="273"/>
      <c r="BH994" s="285"/>
      <c r="BI994" s="273"/>
      <c r="BJ994" s="273"/>
      <c r="BK994" s="273"/>
      <c r="BL994" s="273"/>
      <c r="BM994" s="273"/>
      <c r="BN994" s="125"/>
      <c r="BO994" s="273"/>
      <c r="BP994" s="285"/>
      <c r="BQ994" s="273"/>
      <c r="BR994" s="273"/>
      <c r="BS994" s="273"/>
      <c r="BT994" s="273"/>
      <c r="BU994" s="273"/>
      <c r="BV994" s="125"/>
      <c r="BW994" s="273"/>
      <c r="BX994" s="285"/>
      <c r="BY994" s="273"/>
      <c r="BZ994" s="273"/>
      <c r="CA994" s="273"/>
      <c r="CB994" s="273"/>
      <c r="CC994" s="273"/>
      <c r="CD994" s="125"/>
      <c r="CE994" s="273"/>
      <c r="CF994" s="285"/>
      <c r="CG994" s="273"/>
      <c r="CH994" s="273"/>
      <c r="CI994" s="273"/>
      <c r="CJ994" s="273"/>
      <c r="CK994" s="273"/>
      <c r="CL994" s="125"/>
      <c r="CM994" s="273"/>
      <c r="CN994" s="285"/>
      <c r="CO994" s="273"/>
      <c r="CP994" s="273"/>
      <c r="CQ994" s="273"/>
      <c r="CR994" s="273"/>
      <c r="CS994" s="273"/>
      <c r="CT994" s="125"/>
      <c r="CU994" s="273"/>
      <c r="CV994" s="285"/>
      <c r="CW994" s="273"/>
      <c r="CX994" s="273"/>
      <c r="CY994" s="273"/>
      <c r="CZ994" s="273"/>
      <c r="DA994" s="273"/>
      <c r="DB994" s="125"/>
      <c r="DC994" s="273"/>
      <c r="DD994" s="285"/>
      <c r="DE994" s="273"/>
      <c r="DF994" s="273"/>
      <c r="DG994" s="273"/>
      <c r="DH994" s="273"/>
      <c r="DI994" s="273"/>
      <c r="DJ994" s="125"/>
      <c r="DK994" s="273"/>
      <c r="DL994" s="285"/>
      <c r="DM994" s="273"/>
      <c r="DN994" s="273"/>
      <c r="DO994" s="273"/>
      <c r="DP994" s="273"/>
      <c r="DQ994" s="273"/>
      <c r="DR994" s="125"/>
      <c r="DS994" s="273"/>
      <c r="DT994" s="285"/>
      <c r="DU994" s="273"/>
      <c r="DV994" s="273"/>
      <c r="DW994" s="273"/>
      <c r="DX994" s="273"/>
      <c r="DY994" s="273"/>
      <c r="DZ994" s="125"/>
      <c r="EA994" s="273"/>
      <c r="EB994" s="273"/>
      <c r="EC994" s="273"/>
      <c r="ED994" s="273"/>
      <c r="EE994" s="273"/>
      <c r="EF994" s="273"/>
      <c r="EG994" s="273"/>
      <c r="EH994" s="273"/>
      <c r="EI994" s="273"/>
      <c r="EJ994" s="273"/>
      <c r="EK994" s="273"/>
      <c r="EL994" s="273"/>
      <c r="EM994" s="273"/>
      <c r="EN994" s="273"/>
      <c r="EO994" s="273"/>
      <c r="EP994" s="273"/>
      <c r="EQ994" s="273"/>
      <c r="ER994" s="273"/>
      <c r="ES994" s="273"/>
      <c r="ET994" s="273"/>
      <c r="EU994" s="273"/>
      <c r="EV994" s="273"/>
      <c r="EW994" s="273"/>
      <c r="EX994" s="273"/>
      <c r="EY994" s="273"/>
      <c r="EZ994" s="273"/>
    </row>
    <row r="995" spans="1:156" ht="18.75">
      <c r="D995" s="75"/>
      <c r="Q995"/>
      <c r="R995" s="30"/>
      <c r="T995" s="75"/>
      <c r="Z995" s="264"/>
      <c r="AB995" s="75"/>
      <c r="AH995" s="125"/>
      <c r="AJ995" s="75"/>
      <c r="AP995" s="125"/>
      <c r="AR995" s="75"/>
      <c r="AX995" s="125"/>
      <c r="AZ995" s="75"/>
      <c r="BF995" s="125"/>
      <c r="BH995" s="75"/>
      <c r="BN995" s="125"/>
      <c r="BP995" s="75"/>
      <c r="BV995" s="125"/>
      <c r="BX995" s="75"/>
      <c r="CD995" s="125"/>
      <c r="CF995" s="75"/>
      <c r="CL995" s="125"/>
      <c r="CN995" s="75"/>
      <c r="CT995" s="125"/>
      <c r="CV995" s="75"/>
      <c r="DB995" s="125"/>
      <c r="DD995" s="75"/>
      <c r="DJ995" s="125"/>
      <c r="DL995" s="75"/>
      <c r="DR995" s="125"/>
      <c r="DT995" s="75"/>
      <c r="DZ995" s="125"/>
    </row>
    <row r="996" spans="1:156" ht="18.75">
      <c r="A996" s="273"/>
      <c r="B996" s="273"/>
      <c r="C996" s="273"/>
      <c r="D996" s="285"/>
      <c r="E996" s="273"/>
      <c r="F996" s="273"/>
      <c r="G996" s="273"/>
      <c r="H996" s="273"/>
      <c r="I996" s="273"/>
      <c r="J996" s="273"/>
      <c r="K996" s="273"/>
      <c r="L996" s="273"/>
      <c r="M996" s="273"/>
      <c r="N996" s="273"/>
      <c r="O996" s="273"/>
      <c r="P996" s="273"/>
      <c r="Q996" s="273"/>
      <c r="R996" s="286"/>
      <c r="S996" s="273"/>
      <c r="T996" s="285"/>
      <c r="U996" s="273"/>
      <c r="V996" s="273"/>
      <c r="W996" s="273"/>
      <c r="X996" s="273"/>
      <c r="Y996" s="273"/>
      <c r="Z996" s="264"/>
      <c r="AA996" s="273"/>
      <c r="AB996" s="285"/>
      <c r="AC996" s="273"/>
      <c r="AD996" s="273"/>
      <c r="AE996" s="273"/>
      <c r="AF996" s="273"/>
      <c r="AG996" s="273"/>
      <c r="AH996" s="125"/>
      <c r="AI996" s="273"/>
      <c r="AJ996" s="285"/>
      <c r="AK996" s="273"/>
      <c r="AL996" s="273"/>
      <c r="AM996" s="273"/>
      <c r="AN996" s="273"/>
      <c r="AO996" s="273"/>
      <c r="AP996" s="125"/>
      <c r="AQ996" s="273"/>
      <c r="AR996" s="285"/>
      <c r="AS996" s="273"/>
      <c r="AT996" s="273"/>
      <c r="AU996" s="273"/>
      <c r="AV996" s="273"/>
      <c r="AW996" s="273"/>
      <c r="AX996" s="125"/>
      <c r="AY996" s="273"/>
      <c r="AZ996" s="285"/>
      <c r="BA996" s="273"/>
      <c r="BB996" s="273"/>
      <c r="BC996" s="273"/>
      <c r="BD996" s="273"/>
      <c r="BE996" s="273"/>
      <c r="BF996" s="125"/>
      <c r="BG996" s="273"/>
      <c r="BH996" s="285"/>
      <c r="BI996" s="273"/>
      <c r="BJ996" s="273"/>
      <c r="BK996" s="273"/>
      <c r="BL996" s="273"/>
      <c r="BM996" s="273"/>
      <c r="BN996" s="125"/>
      <c r="BO996" s="273"/>
      <c r="BP996" s="285"/>
      <c r="BQ996" s="273"/>
      <c r="BR996" s="273"/>
      <c r="BS996" s="273"/>
      <c r="BT996" s="273"/>
      <c r="BU996" s="273"/>
      <c r="BV996" s="125"/>
      <c r="BW996" s="273"/>
      <c r="BX996" s="285"/>
      <c r="BY996" s="273"/>
      <c r="BZ996" s="273"/>
      <c r="CA996" s="273"/>
      <c r="CB996" s="273"/>
      <c r="CC996" s="273"/>
      <c r="CD996" s="125"/>
      <c r="CE996" s="273"/>
      <c r="CF996" s="285"/>
      <c r="CG996" s="273"/>
      <c r="CH996" s="273"/>
      <c r="CI996" s="273"/>
      <c r="CJ996" s="273"/>
      <c r="CK996" s="273"/>
      <c r="CL996" s="125"/>
      <c r="CM996" s="273"/>
      <c r="CN996" s="285"/>
      <c r="CO996" s="273"/>
      <c r="CP996" s="273"/>
      <c r="CQ996" s="273"/>
      <c r="CR996" s="273"/>
      <c r="CS996" s="273"/>
      <c r="CT996" s="125"/>
      <c r="CU996" s="273"/>
      <c r="CV996" s="285"/>
      <c r="CW996" s="273"/>
      <c r="CX996" s="273"/>
      <c r="CY996" s="273"/>
      <c r="CZ996" s="273"/>
      <c r="DA996" s="273"/>
      <c r="DB996" s="125"/>
      <c r="DC996" s="273"/>
      <c r="DD996" s="285"/>
      <c r="DE996" s="273"/>
      <c r="DF996" s="273"/>
      <c r="DG996" s="273"/>
      <c r="DH996" s="273"/>
      <c r="DI996" s="273"/>
      <c r="DJ996" s="125"/>
      <c r="DK996" s="273"/>
      <c r="DL996" s="285"/>
      <c r="DM996" s="273"/>
      <c r="DN996" s="273"/>
      <c r="DO996" s="273"/>
      <c r="DP996" s="273"/>
      <c r="DQ996" s="273"/>
      <c r="DR996" s="125"/>
      <c r="DS996" s="273"/>
      <c r="DT996" s="285"/>
      <c r="DU996" s="273"/>
      <c r="DV996" s="273"/>
      <c r="DW996" s="273"/>
      <c r="DX996" s="273"/>
      <c r="DY996" s="273"/>
      <c r="DZ996" s="125"/>
      <c r="EA996" s="273"/>
      <c r="EB996" s="273"/>
      <c r="EC996" s="273"/>
      <c r="ED996" s="273"/>
      <c r="EE996" s="273"/>
      <c r="EF996" s="273"/>
      <c r="EG996" s="273"/>
      <c r="EH996" s="273"/>
      <c r="EI996" s="273"/>
      <c r="EJ996" s="273"/>
      <c r="EK996" s="273"/>
      <c r="EL996" s="273"/>
      <c r="EM996" s="273"/>
      <c r="EN996" s="273"/>
      <c r="EO996" s="273"/>
      <c r="EP996" s="273"/>
      <c r="EQ996" s="273"/>
      <c r="ER996" s="273"/>
      <c r="ES996" s="273"/>
      <c r="ET996" s="273"/>
      <c r="EU996" s="273"/>
      <c r="EV996" s="273"/>
      <c r="EW996" s="273"/>
      <c r="EX996" s="273"/>
      <c r="EY996" s="273"/>
      <c r="EZ996" s="273"/>
    </row>
    <row r="997" spans="1:156" ht="18.75">
      <c r="D997" s="75"/>
      <c r="Q997"/>
      <c r="R997" s="30"/>
      <c r="T997" s="75"/>
      <c r="Z997" s="264"/>
      <c r="AB997" s="75"/>
      <c r="AH997" s="125"/>
      <c r="AJ997" s="75"/>
      <c r="AP997" s="125"/>
      <c r="AR997" s="75"/>
      <c r="AX997" s="125"/>
      <c r="AZ997" s="75"/>
      <c r="BF997" s="125"/>
      <c r="BH997" s="75"/>
      <c r="BN997" s="125"/>
      <c r="BP997" s="75"/>
      <c r="BV997" s="125"/>
      <c r="BX997" s="75"/>
      <c r="CD997" s="125"/>
      <c r="CF997" s="75"/>
      <c r="CL997" s="125"/>
      <c r="CN997" s="75"/>
      <c r="CT997" s="125"/>
      <c r="CV997" s="75"/>
      <c r="DB997" s="125"/>
      <c r="DD997" s="75"/>
      <c r="DJ997" s="125"/>
      <c r="DL997" s="75"/>
      <c r="DR997" s="125"/>
      <c r="DT997" s="75"/>
      <c r="DZ997" s="125"/>
    </row>
    <row r="998" spans="1:156" ht="18.75">
      <c r="A998" s="273"/>
      <c r="B998" s="273"/>
      <c r="C998" s="273"/>
      <c r="D998" s="285"/>
      <c r="E998" s="273"/>
      <c r="F998" s="273"/>
      <c r="G998" s="273"/>
      <c r="H998" s="273"/>
      <c r="I998" s="273"/>
      <c r="J998" s="273"/>
      <c r="K998" s="273"/>
      <c r="L998" s="273"/>
      <c r="M998" s="273"/>
      <c r="N998" s="273"/>
      <c r="O998" s="273"/>
      <c r="P998" s="273"/>
      <c r="Q998" s="273"/>
      <c r="R998" s="286"/>
      <c r="S998" s="273"/>
      <c r="T998" s="285"/>
      <c r="U998" s="273"/>
      <c r="V998" s="273"/>
      <c r="W998" s="273"/>
      <c r="X998" s="273"/>
      <c r="Y998" s="273"/>
      <c r="Z998" s="264"/>
      <c r="AA998" s="273"/>
      <c r="AB998" s="285"/>
      <c r="AC998" s="273"/>
      <c r="AD998" s="273"/>
      <c r="AE998" s="273"/>
      <c r="AF998" s="273"/>
      <c r="AG998" s="273"/>
      <c r="AH998" s="125"/>
      <c r="AI998" s="273"/>
      <c r="AJ998" s="285"/>
      <c r="AK998" s="273"/>
      <c r="AL998" s="273"/>
      <c r="AM998" s="273"/>
      <c r="AN998" s="273"/>
      <c r="AO998" s="273"/>
      <c r="AP998" s="125"/>
      <c r="AQ998" s="273"/>
      <c r="AR998" s="285"/>
      <c r="AS998" s="273"/>
      <c r="AT998" s="273"/>
      <c r="AU998" s="273"/>
      <c r="AV998" s="273"/>
      <c r="AW998" s="273"/>
      <c r="AX998" s="125"/>
      <c r="AY998" s="273"/>
      <c r="AZ998" s="285"/>
      <c r="BA998" s="273"/>
      <c r="BB998" s="273"/>
      <c r="BC998" s="273"/>
      <c r="BD998" s="273"/>
      <c r="BE998" s="273"/>
      <c r="BF998" s="125"/>
      <c r="BG998" s="273"/>
      <c r="BH998" s="285"/>
      <c r="BI998" s="273"/>
      <c r="BJ998" s="273"/>
      <c r="BK998" s="273"/>
      <c r="BL998" s="273"/>
      <c r="BM998" s="273"/>
      <c r="BN998" s="125"/>
      <c r="BO998" s="273"/>
      <c r="BP998" s="285"/>
      <c r="BQ998" s="273"/>
      <c r="BR998" s="273"/>
      <c r="BS998" s="273"/>
      <c r="BT998" s="273"/>
      <c r="BU998" s="273"/>
      <c r="BV998" s="125"/>
      <c r="BW998" s="273"/>
      <c r="BX998" s="285"/>
      <c r="BY998" s="273"/>
      <c r="BZ998" s="273"/>
      <c r="CA998" s="273"/>
      <c r="CB998" s="273"/>
      <c r="CC998" s="273"/>
      <c r="CD998" s="125"/>
      <c r="CE998" s="273"/>
      <c r="CF998" s="285"/>
      <c r="CG998" s="273"/>
      <c r="CH998" s="273"/>
      <c r="CI998" s="273"/>
      <c r="CJ998" s="273"/>
      <c r="CK998" s="273"/>
      <c r="CL998" s="125"/>
      <c r="CM998" s="273"/>
      <c r="CN998" s="285"/>
      <c r="CO998" s="273"/>
      <c r="CP998" s="273"/>
      <c r="CQ998" s="273"/>
      <c r="CR998" s="273"/>
      <c r="CS998" s="273"/>
      <c r="CT998" s="125"/>
      <c r="CU998" s="273"/>
      <c r="CV998" s="285"/>
      <c r="CW998" s="273"/>
      <c r="CX998" s="273"/>
      <c r="CY998" s="273"/>
      <c r="CZ998" s="273"/>
      <c r="DA998" s="273"/>
      <c r="DB998" s="125"/>
      <c r="DC998" s="273"/>
      <c r="DD998" s="285"/>
      <c r="DE998" s="273"/>
      <c r="DF998" s="273"/>
      <c r="DG998" s="273"/>
      <c r="DH998" s="273"/>
      <c r="DI998" s="273"/>
      <c r="DJ998" s="125"/>
      <c r="DK998" s="273"/>
      <c r="DL998" s="285"/>
      <c r="DM998" s="273"/>
      <c r="DN998" s="273"/>
      <c r="DO998" s="273"/>
      <c r="DP998" s="273"/>
      <c r="DQ998" s="273"/>
      <c r="DR998" s="125"/>
      <c r="DS998" s="273"/>
      <c r="DT998" s="285"/>
      <c r="DU998" s="273"/>
      <c r="DV998" s="273"/>
      <c r="DW998" s="273"/>
      <c r="DX998" s="273"/>
      <c r="DY998" s="273"/>
      <c r="DZ998" s="125"/>
      <c r="EA998" s="273"/>
      <c r="EB998" s="273"/>
      <c r="EC998" s="273"/>
      <c r="ED998" s="273"/>
      <c r="EE998" s="273"/>
      <c r="EF998" s="273"/>
      <c r="EG998" s="273"/>
      <c r="EH998" s="273"/>
      <c r="EI998" s="273"/>
      <c r="EJ998" s="273"/>
      <c r="EK998" s="273"/>
      <c r="EL998" s="273"/>
      <c r="EM998" s="273"/>
      <c r="EN998" s="273"/>
      <c r="EO998" s="273"/>
      <c r="EP998" s="273"/>
      <c r="EQ998" s="273"/>
      <c r="ER998" s="273"/>
      <c r="ES998" s="273"/>
      <c r="ET998" s="273"/>
      <c r="EU998" s="273"/>
      <c r="EV998" s="273"/>
      <c r="EW998" s="273"/>
      <c r="EX998" s="273"/>
      <c r="EY998" s="273"/>
      <c r="EZ998" s="273"/>
    </row>
    <row r="999" spans="1:156" ht="18.75">
      <c r="D999" s="75"/>
      <c r="Q999"/>
      <c r="R999" s="30"/>
      <c r="T999" s="75"/>
      <c r="Z999" s="264"/>
      <c r="AB999" s="75"/>
      <c r="AH999" s="125"/>
      <c r="AJ999" s="75"/>
      <c r="AP999" s="125"/>
      <c r="AR999" s="75"/>
      <c r="AX999" s="125"/>
      <c r="AZ999" s="75"/>
      <c r="BF999" s="125"/>
      <c r="BH999" s="75"/>
      <c r="BN999" s="125"/>
      <c r="BP999" s="75"/>
      <c r="BV999" s="125"/>
      <c r="BX999" s="75"/>
      <c r="CD999" s="125"/>
      <c r="CF999" s="75"/>
      <c r="CL999" s="125"/>
      <c r="CN999" s="75"/>
      <c r="CT999" s="125"/>
      <c r="CV999" s="75"/>
      <c r="DB999" s="125"/>
      <c r="DD999" s="75"/>
      <c r="DJ999" s="125"/>
      <c r="DL999" s="75"/>
      <c r="DR999" s="125"/>
      <c r="DT999" s="75"/>
      <c r="DZ999" s="125"/>
    </row>
    <row r="1000" spans="1:156" ht="18.75">
      <c r="A1000" s="273"/>
      <c r="B1000" s="273"/>
      <c r="C1000" s="273"/>
      <c r="D1000" s="285"/>
      <c r="E1000" s="273"/>
      <c r="F1000" s="273"/>
      <c r="G1000" s="273"/>
      <c r="H1000" s="273"/>
      <c r="I1000" s="273"/>
      <c r="J1000" s="273"/>
      <c r="K1000" s="273"/>
      <c r="L1000" s="273"/>
      <c r="M1000" s="273"/>
      <c r="N1000" s="273"/>
      <c r="O1000" s="273"/>
      <c r="P1000" s="273"/>
      <c r="Q1000" s="273"/>
      <c r="R1000" s="286"/>
      <c r="S1000" s="273"/>
      <c r="T1000" s="285"/>
      <c r="U1000" s="273"/>
      <c r="V1000" s="273"/>
      <c r="W1000" s="273"/>
      <c r="X1000" s="273"/>
      <c r="Y1000" s="273"/>
      <c r="Z1000" s="264"/>
      <c r="AA1000" s="273"/>
      <c r="AB1000" s="285"/>
      <c r="AC1000" s="273"/>
      <c r="AD1000" s="273"/>
      <c r="AE1000" s="273"/>
      <c r="AF1000" s="273"/>
      <c r="AG1000" s="273"/>
      <c r="AH1000" s="125"/>
      <c r="AI1000" s="273"/>
      <c r="AJ1000" s="285"/>
      <c r="AK1000" s="273"/>
      <c r="AL1000" s="273"/>
      <c r="AM1000" s="273"/>
      <c r="AN1000" s="273"/>
      <c r="AO1000" s="273"/>
      <c r="AP1000" s="125"/>
      <c r="AQ1000" s="273"/>
      <c r="AR1000" s="285"/>
      <c r="AS1000" s="273"/>
      <c r="AT1000" s="273"/>
      <c r="AU1000" s="273"/>
      <c r="AV1000" s="273"/>
      <c r="AW1000" s="273"/>
      <c r="AX1000" s="125"/>
      <c r="AY1000" s="273"/>
      <c r="AZ1000" s="285"/>
      <c r="BA1000" s="273"/>
      <c r="BB1000" s="273"/>
      <c r="BC1000" s="273"/>
      <c r="BD1000" s="273"/>
      <c r="BE1000" s="273"/>
      <c r="BF1000" s="125"/>
      <c r="BG1000" s="273"/>
      <c r="BH1000" s="285"/>
      <c r="BI1000" s="273"/>
      <c r="BJ1000" s="273"/>
      <c r="BK1000" s="273"/>
      <c r="BL1000" s="273"/>
      <c r="BM1000" s="273"/>
      <c r="BN1000" s="125"/>
      <c r="BO1000" s="273"/>
      <c r="BP1000" s="285"/>
      <c r="BQ1000" s="273"/>
      <c r="BR1000" s="273"/>
      <c r="BS1000" s="273"/>
      <c r="BT1000" s="273"/>
      <c r="BU1000" s="273"/>
      <c r="BV1000" s="125"/>
      <c r="BW1000" s="273"/>
      <c r="BX1000" s="285"/>
      <c r="BY1000" s="273"/>
      <c r="BZ1000" s="273"/>
      <c r="CA1000" s="273"/>
      <c r="CB1000" s="273"/>
      <c r="CC1000" s="273"/>
      <c r="CD1000" s="125"/>
      <c r="CE1000" s="273"/>
      <c r="CF1000" s="285"/>
      <c r="CG1000" s="273"/>
      <c r="CH1000" s="273"/>
      <c r="CI1000" s="273"/>
      <c r="CJ1000" s="273"/>
      <c r="CK1000" s="273"/>
      <c r="CL1000" s="125"/>
      <c r="CM1000" s="273"/>
      <c r="CN1000" s="285"/>
      <c r="CO1000" s="273"/>
      <c r="CP1000" s="273"/>
      <c r="CQ1000" s="273"/>
      <c r="CR1000" s="273"/>
      <c r="CS1000" s="273"/>
      <c r="CT1000" s="125"/>
      <c r="CU1000" s="273"/>
      <c r="CV1000" s="285"/>
      <c r="CW1000" s="273"/>
      <c r="CX1000" s="273"/>
      <c r="CY1000" s="273"/>
      <c r="CZ1000" s="273"/>
      <c r="DA1000" s="273"/>
      <c r="DB1000" s="125"/>
      <c r="DC1000" s="273"/>
      <c r="DD1000" s="285"/>
      <c r="DE1000" s="273"/>
      <c r="DF1000" s="273"/>
      <c r="DG1000" s="273"/>
      <c r="DH1000" s="273"/>
      <c r="DI1000" s="273"/>
      <c r="DJ1000" s="125"/>
      <c r="DK1000" s="273"/>
      <c r="DL1000" s="285"/>
      <c r="DM1000" s="273"/>
      <c r="DN1000" s="273"/>
      <c r="DO1000" s="273"/>
      <c r="DP1000" s="273"/>
      <c r="DQ1000" s="273"/>
      <c r="DR1000" s="125"/>
      <c r="DS1000" s="273"/>
      <c r="DT1000" s="285"/>
      <c r="DU1000" s="273"/>
      <c r="DV1000" s="273"/>
      <c r="DW1000" s="273"/>
      <c r="DX1000" s="273"/>
      <c r="DY1000" s="273"/>
      <c r="DZ1000" s="125"/>
      <c r="EA1000" s="273"/>
      <c r="EB1000" s="273"/>
      <c r="EC1000" s="273"/>
      <c r="ED1000" s="273"/>
      <c r="EE1000" s="273"/>
      <c r="EF1000" s="273"/>
      <c r="EG1000" s="273"/>
      <c r="EH1000" s="273"/>
      <c r="EI1000" s="273"/>
      <c r="EJ1000" s="273"/>
      <c r="EK1000" s="273"/>
      <c r="EL1000" s="273"/>
      <c r="EM1000" s="273"/>
      <c r="EN1000" s="273"/>
      <c r="EO1000" s="273"/>
      <c r="EP1000" s="273"/>
      <c r="EQ1000" s="273"/>
      <c r="ER1000" s="273"/>
      <c r="ES1000" s="273"/>
      <c r="ET1000" s="273"/>
      <c r="EU1000" s="273"/>
      <c r="EV1000" s="273"/>
      <c r="EW1000" s="273"/>
      <c r="EX1000" s="273"/>
      <c r="EY1000" s="273"/>
      <c r="EZ1000" s="273"/>
    </row>
    <row r="1001" spans="1:156" ht="18.75">
      <c r="D1001" s="75"/>
      <c r="Q1001"/>
      <c r="R1001" s="30"/>
      <c r="T1001" s="75"/>
      <c r="Z1001" s="264"/>
      <c r="AB1001" s="75"/>
      <c r="AH1001" s="125"/>
      <c r="AJ1001" s="75"/>
      <c r="AP1001" s="125"/>
      <c r="AR1001" s="75"/>
      <c r="AX1001" s="125"/>
      <c r="AZ1001" s="75"/>
      <c r="BF1001" s="125"/>
      <c r="BH1001" s="75"/>
      <c r="BN1001" s="125"/>
      <c r="BP1001" s="75"/>
      <c r="BV1001" s="125"/>
      <c r="BX1001" s="75"/>
      <c r="CD1001" s="125"/>
      <c r="CF1001" s="75"/>
      <c r="CL1001" s="125"/>
      <c r="CN1001" s="75"/>
      <c r="CT1001" s="125"/>
      <c r="CV1001" s="75"/>
      <c r="DB1001" s="125"/>
      <c r="DD1001" s="75"/>
      <c r="DJ1001" s="125"/>
      <c r="DL1001" s="75"/>
      <c r="DR1001" s="125"/>
      <c r="DT1001" s="75"/>
      <c r="DZ1001" s="125"/>
    </row>
    <row r="1002" spans="1:156" ht="18.75">
      <c r="A1002" s="273"/>
      <c r="B1002" s="273"/>
      <c r="C1002" s="273"/>
      <c r="D1002" s="285"/>
      <c r="E1002" s="273"/>
      <c r="F1002" s="273"/>
      <c r="G1002" s="273"/>
      <c r="H1002" s="273"/>
      <c r="I1002" s="273"/>
      <c r="J1002" s="273"/>
      <c r="K1002" s="273"/>
      <c r="L1002" s="273"/>
      <c r="M1002" s="273"/>
      <c r="N1002" s="273"/>
      <c r="O1002" s="273"/>
      <c r="P1002" s="273"/>
      <c r="Q1002" s="273"/>
      <c r="R1002" s="286"/>
      <c r="S1002" s="273"/>
      <c r="T1002" s="285"/>
      <c r="U1002" s="273"/>
      <c r="V1002" s="273"/>
      <c r="W1002" s="273"/>
      <c r="X1002" s="273"/>
      <c r="Y1002" s="273"/>
      <c r="Z1002" s="264"/>
      <c r="AA1002" s="273"/>
      <c r="AB1002" s="285"/>
      <c r="AC1002" s="273"/>
      <c r="AD1002" s="273"/>
      <c r="AE1002" s="273"/>
      <c r="AF1002" s="273"/>
      <c r="AG1002" s="273"/>
      <c r="AH1002" s="125"/>
      <c r="AI1002" s="273"/>
      <c r="AJ1002" s="285"/>
      <c r="AK1002" s="273"/>
      <c r="AL1002" s="273"/>
      <c r="AM1002" s="273"/>
      <c r="AN1002" s="273"/>
      <c r="AO1002" s="273"/>
      <c r="AP1002" s="125"/>
      <c r="AQ1002" s="273"/>
      <c r="AR1002" s="285"/>
      <c r="AS1002" s="273"/>
      <c r="AT1002" s="273"/>
      <c r="AU1002" s="273"/>
      <c r="AV1002" s="273"/>
      <c r="AW1002" s="273"/>
      <c r="AX1002" s="125"/>
      <c r="AY1002" s="273"/>
      <c r="AZ1002" s="285"/>
      <c r="BA1002" s="273"/>
      <c r="BB1002" s="273"/>
      <c r="BC1002" s="273"/>
      <c r="BD1002" s="273"/>
      <c r="BE1002" s="273"/>
      <c r="BF1002" s="125"/>
      <c r="BG1002" s="273"/>
      <c r="BH1002" s="285"/>
      <c r="BI1002" s="273"/>
      <c r="BJ1002" s="273"/>
      <c r="BK1002" s="273"/>
      <c r="BL1002" s="273"/>
      <c r="BM1002" s="273"/>
      <c r="BN1002" s="125"/>
      <c r="BO1002" s="273"/>
      <c r="BP1002" s="285"/>
      <c r="BQ1002" s="273"/>
      <c r="BR1002" s="273"/>
      <c r="BS1002" s="273"/>
      <c r="BT1002" s="273"/>
      <c r="BU1002" s="273"/>
      <c r="BV1002" s="125"/>
      <c r="BW1002" s="273"/>
      <c r="BX1002" s="285"/>
      <c r="BY1002" s="273"/>
      <c r="BZ1002" s="273"/>
      <c r="CA1002" s="273"/>
      <c r="CB1002" s="273"/>
      <c r="CC1002" s="273"/>
      <c r="CD1002" s="125"/>
      <c r="CE1002" s="273"/>
      <c r="CF1002" s="285"/>
      <c r="CG1002" s="273"/>
      <c r="CH1002" s="273"/>
      <c r="CI1002" s="273"/>
      <c r="CJ1002" s="273"/>
      <c r="CK1002" s="273"/>
      <c r="CL1002" s="125"/>
      <c r="CM1002" s="273"/>
      <c r="CN1002" s="285"/>
      <c r="CO1002" s="273"/>
      <c r="CP1002" s="273"/>
      <c r="CQ1002" s="273"/>
      <c r="CR1002" s="273"/>
      <c r="CS1002" s="273"/>
      <c r="CT1002" s="125"/>
      <c r="CU1002" s="273"/>
      <c r="CV1002" s="285"/>
      <c r="CW1002" s="273"/>
      <c r="CX1002" s="273"/>
      <c r="CY1002" s="273"/>
      <c r="CZ1002" s="273"/>
      <c r="DA1002" s="273"/>
      <c r="DB1002" s="125"/>
      <c r="DC1002" s="273"/>
      <c r="DD1002" s="285"/>
      <c r="DE1002" s="273"/>
      <c r="DF1002" s="273"/>
      <c r="DG1002" s="273"/>
      <c r="DH1002" s="273"/>
      <c r="DI1002" s="273"/>
      <c r="DJ1002" s="125"/>
      <c r="DK1002" s="273"/>
      <c r="DL1002" s="285"/>
      <c r="DM1002" s="273"/>
      <c r="DN1002" s="273"/>
      <c r="DO1002" s="273"/>
      <c r="DP1002" s="273"/>
      <c r="DQ1002" s="273"/>
      <c r="DR1002" s="125"/>
      <c r="DS1002" s="273"/>
      <c r="DT1002" s="285"/>
      <c r="DU1002" s="273"/>
      <c r="DV1002" s="273"/>
      <c r="DW1002" s="273"/>
      <c r="DX1002" s="273"/>
      <c r="DY1002" s="273"/>
      <c r="DZ1002" s="125"/>
      <c r="EA1002" s="273"/>
      <c r="EB1002" s="273"/>
      <c r="EC1002" s="273"/>
      <c r="ED1002" s="273"/>
      <c r="EE1002" s="273"/>
      <c r="EF1002" s="273"/>
      <c r="EG1002" s="273"/>
      <c r="EH1002" s="273"/>
      <c r="EI1002" s="273"/>
      <c r="EJ1002" s="273"/>
      <c r="EK1002" s="273"/>
      <c r="EL1002" s="273"/>
      <c r="EM1002" s="273"/>
      <c r="EN1002" s="273"/>
      <c r="EO1002" s="273"/>
      <c r="EP1002" s="273"/>
      <c r="EQ1002" s="273"/>
      <c r="ER1002" s="273"/>
      <c r="ES1002" s="273"/>
      <c r="ET1002" s="273"/>
      <c r="EU1002" s="273"/>
      <c r="EV1002" s="273"/>
      <c r="EW1002" s="273"/>
      <c r="EX1002" s="273"/>
      <c r="EY1002" s="273"/>
      <c r="EZ1002" s="273"/>
    </row>
    <row r="1003" spans="1:156" ht="18.75">
      <c r="D1003" s="75"/>
      <c r="Q1003"/>
      <c r="R1003" s="30"/>
      <c r="T1003" s="75"/>
      <c r="Z1003" s="264"/>
      <c r="AB1003" s="75"/>
      <c r="AH1003" s="125"/>
      <c r="AJ1003" s="75"/>
      <c r="AP1003" s="125"/>
      <c r="AR1003" s="75"/>
      <c r="AX1003" s="125"/>
      <c r="AZ1003" s="75"/>
      <c r="BF1003" s="125"/>
      <c r="BH1003" s="75"/>
      <c r="BN1003" s="125"/>
      <c r="BP1003" s="75"/>
      <c r="BV1003" s="125"/>
      <c r="BX1003" s="75"/>
      <c r="CD1003" s="125"/>
      <c r="CF1003" s="75"/>
      <c r="CL1003" s="125"/>
      <c r="CN1003" s="75"/>
      <c r="CT1003" s="125"/>
      <c r="CV1003" s="75"/>
      <c r="DB1003" s="125"/>
      <c r="DD1003" s="75"/>
      <c r="DJ1003" s="125"/>
      <c r="DL1003" s="75"/>
      <c r="DR1003" s="125"/>
      <c r="DT1003" s="75"/>
      <c r="DZ1003" s="125"/>
    </row>
    <row r="1004" spans="1:156" ht="18.75">
      <c r="A1004" s="273"/>
      <c r="B1004" s="273"/>
      <c r="C1004" s="273"/>
      <c r="D1004" s="285"/>
      <c r="E1004" s="273"/>
      <c r="F1004" s="273"/>
      <c r="G1004" s="273"/>
      <c r="H1004" s="273"/>
      <c r="I1004" s="273"/>
      <c r="J1004" s="273"/>
      <c r="K1004" s="273"/>
      <c r="L1004" s="273"/>
      <c r="M1004" s="273"/>
      <c r="N1004" s="273"/>
      <c r="O1004" s="273"/>
      <c r="P1004" s="273"/>
      <c r="Q1004" s="273"/>
      <c r="R1004" s="286"/>
      <c r="S1004" s="273"/>
      <c r="T1004" s="285"/>
      <c r="U1004" s="273"/>
      <c r="V1004" s="273"/>
      <c r="W1004" s="273"/>
      <c r="X1004" s="273"/>
      <c r="Y1004" s="273"/>
      <c r="Z1004" s="264"/>
      <c r="AA1004" s="273"/>
      <c r="AB1004" s="285"/>
      <c r="AC1004" s="273"/>
      <c r="AD1004" s="273"/>
      <c r="AE1004" s="273"/>
      <c r="AF1004" s="273"/>
      <c r="AG1004" s="273"/>
      <c r="AH1004" s="125"/>
      <c r="AI1004" s="273"/>
      <c r="AJ1004" s="285"/>
      <c r="AK1004" s="273"/>
      <c r="AL1004" s="273"/>
      <c r="AM1004" s="273"/>
      <c r="AN1004" s="273"/>
      <c r="AO1004" s="273"/>
      <c r="AP1004" s="125"/>
      <c r="AQ1004" s="273"/>
      <c r="AR1004" s="285"/>
      <c r="AS1004" s="273"/>
      <c r="AT1004" s="273"/>
      <c r="AU1004" s="273"/>
      <c r="AV1004" s="273"/>
      <c r="AW1004" s="273"/>
      <c r="AX1004" s="125"/>
      <c r="AY1004" s="273"/>
      <c r="AZ1004" s="285"/>
      <c r="BA1004" s="273"/>
      <c r="BB1004" s="273"/>
      <c r="BC1004" s="273"/>
      <c r="BD1004" s="273"/>
      <c r="BE1004" s="273"/>
      <c r="BF1004" s="125"/>
      <c r="BG1004" s="273"/>
      <c r="BH1004" s="285"/>
      <c r="BI1004" s="273"/>
      <c r="BJ1004" s="273"/>
      <c r="BK1004" s="273"/>
      <c r="BL1004" s="273"/>
      <c r="BM1004" s="273"/>
      <c r="BN1004" s="125"/>
      <c r="BO1004" s="273"/>
      <c r="BP1004" s="285"/>
      <c r="BQ1004" s="273"/>
      <c r="BR1004" s="273"/>
      <c r="BS1004" s="273"/>
      <c r="BT1004" s="273"/>
      <c r="BU1004" s="273"/>
      <c r="BV1004" s="125"/>
      <c r="BW1004" s="273"/>
      <c r="BX1004" s="285"/>
      <c r="BY1004" s="273"/>
      <c r="BZ1004" s="273"/>
      <c r="CA1004" s="273"/>
      <c r="CB1004" s="273"/>
      <c r="CC1004" s="273"/>
      <c r="CD1004" s="125"/>
      <c r="CE1004" s="273"/>
      <c r="CF1004" s="285"/>
      <c r="CG1004" s="273"/>
      <c r="CH1004" s="273"/>
      <c r="CI1004" s="273"/>
      <c r="CJ1004" s="273"/>
      <c r="CK1004" s="273"/>
      <c r="CL1004" s="125"/>
      <c r="CM1004" s="273"/>
      <c r="CN1004" s="285"/>
      <c r="CO1004" s="273"/>
      <c r="CP1004" s="273"/>
      <c r="CQ1004" s="273"/>
      <c r="CR1004" s="273"/>
      <c r="CS1004" s="273"/>
      <c r="CT1004" s="125"/>
      <c r="CU1004" s="273"/>
      <c r="CV1004" s="285"/>
      <c r="CW1004" s="273"/>
      <c r="CX1004" s="273"/>
      <c r="CY1004" s="273"/>
      <c r="CZ1004" s="273"/>
      <c r="DA1004" s="273"/>
      <c r="DB1004" s="125"/>
      <c r="DC1004" s="273"/>
      <c r="DD1004" s="285"/>
      <c r="DE1004" s="273"/>
      <c r="DF1004" s="273"/>
      <c r="DG1004" s="273"/>
      <c r="DH1004" s="273"/>
      <c r="DI1004" s="273"/>
      <c r="DJ1004" s="125"/>
      <c r="DK1004" s="273"/>
      <c r="DL1004" s="285"/>
      <c r="DM1004" s="273"/>
      <c r="DN1004" s="273"/>
      <c r="DO1004" s="273"/>
      <c r="DP1004" s="273"/>
      <c r="DQ1004" s="273"/>
      <c r="DR1004" s="125"/>
      <c r="DS1004" s="273"/>
      <c r="DT1004" s="285"/>
      <c r="DU1004" s="273"/>
      <c r="DV1004" s="273"/>
      <c r="DW1004" s="273"/>
      <c r="DX1004" s="273"/>
      <c r="DY1004" s="273"/>
      <c r="DZ1004" s="125"/>
      <c r="EA1004" s="273"/>
      <c r="EB1004" s="273"/>
      <c r="EC1004" s="273"/>
      <c r="ED1004" s="273"/>
      <c r="EE1004" s="273"/>
      <c r="EF1004" s="273"/>
      <c r="EG1004" s="273"/>
      <c r="EH1004" s="273"/>
      <c r="EI1004" s="273"/>
      <c r="EJ1004" s="273"/>
      <c r="EK1004" s="273"/>
      <c r="EL1004" s="273"/>
      <c r="EM1004" s="273"/>
      <c r="EN1004" s="273"/>
      <c r="EO1004" s="273"/>
      <c r="EP1004" s="273"/>
      <c r="EQ1004" s="273"/>
      <c r="ER1004" s="273"/>
      <c r="ES1004" s="273"/>
      <c r="ET1004" s="273"/>
      <c r="EU1004" s="273"/>
      <c r="EV1004" s="273"/>
      <c r="EW1004" s="273"/>
      <c r="EX1004" s="273"/>
      <c r="EY1004" s="273"/>
      <c r="EZ1004" s="273"/>
    </row>
    <row r="1005" spans="1:156" ht="18.75">
      <c r="D1005" s="75"/>
      <c r="Q1005"/>
      <c r="R1005" s="30"/>
      <c r="T1005" s="75"/>
      <c r="Z1005" s="264"/>
      <c r="AB1005" s="75"/>
      <c r="AH1005" s="125"/>
      <c r="AJ1005" s="75"/>
      <c r="AP1005" s="125"/>
      <c r="AR1005" s="75"/>
      <c r="AX1005" s="125"/>
      <c r="AZ1005" s="75"/>
      <c r="BF1005" s="125"/>
      <c r="BH1005" s="75"/>
      <c r="BN1005" s="125"/>
      <c r="BP1005" s="75"/>
      <c r="BV1005" s="125"/>
      <c r="BX1005" s="75"/>
      <c r="CD1005" s="125"/>
      <c r="CF1005" s="75"/>
      <c r="CL1005" s="125"/>
      <c r="CN1005" s="75"/>
      <c r="CT1005" s="125"/>
      <c r="CV1005" s="75"/>
      <c r="DB1005" s="125"/>
      <c r="DD1005" s="75"/>
      <c r="DJ1005" s="125"/>
      <c r="DL1005" s="75"/>
      <c r="DR1005" s="125"/>
      <c r="DT1005" s="75"/>
      <c r="DZ1005" s="125"/>
    </row>
    <row r="1006" spans="1:156" ht="18.75">
      <c r="A1006" s="273"/>
      <c r="B1006" s="273"/>
      <c r="C1006" s="273"/>
      <c r="D1006" s="285"/>
      <c r="E1006" s="273"/>
      <c r="F1006" s="273"/>
      <c r="G1006" s="273"/>
      <c r="H1006" s="273"/>
      <c r="I1006" s="273"/>
      <c r="J1006" s="273"/>
      <c r="K1006" s="273"/>
      <c r="L1006" s="273"/>
      <c r="M1006" s="273"/>
      <c r="N1006" s="273"/>
      <c r="O1006" s="273"/>
      <c r="P1006" s="273"/>
      <c r="Q1006" s="273"/>
      <c r="R1006" s="286"/>
      <c r="S1006" s="273"/>
      <c r="T1006" s="285"/>
      <c r="U1006" s="273"/>
      <c r="V1006" s="273"/>
      <c r="W1006" s="273"/>
      <c r="X1006" s="273"/>
      <c r="Y1006" s="273"/>
      <c r="Z1006" s="264"/>
      <c r="AA1006" s="273"/>
      <c r="AB1006" s="285"/>
      <c r="AC1006" s="273"/>
      <c r="AD1006" s="273"/>
      <c r="AE1006" s="273"/>
      <c r="AF1006" s="273"/>
      <c r="AG1006" s="273"/>
      <c r="AH1006" s="125"/>
      <c r="AI1006" s="273"/>
      <c r="AJ1006" s="285"/>
      <c r="AK1006" s="273"/>
      <c r="AL1006" s="273"/>
      <c r="AM1006" s="273"/>
      <c r="AN1006" s="273"/>
      <c r="AO1006" s="273"/>
      <c r="AP1006" s="125"/>
      <c r="AQ1006" s="273"/>
      <c r="AR1006" s="285"/>
      <c r="AS1006" s="273"/>
      <c r="AT1006" s="273"/>
      <c r="AU1006" s="273"/>
      <c r="AV1006" s="273"/>
      <c r="AW1006" s="273"/>
      <c r="AX1006" s="125"/>
      <c r="AY1006" s="273"/>
      <c r="AZ1006" s="285"/>
      <c r="BA1006" s="273"/>
      <c r="BB1006" s="273"/>
      <c r="BC1006" s="273"/>
      <c r="BD1006" s="273"/>
      <c r="BE1006" s="273"/>
      <c r="BF1006" s="125"/>
      <c r="BG1006" s="273"/>
      <c r="BH1006" s="285"/>
      <c r="BI1006" s="273"/>
      <c r="BJ1006" s="273"/>
      <c r="BK1006" s="273"/>
      <c r="BL1006" s="273"/>
      <c r="BM1006" s="273"/>
      <c r="BN1006" s="125"/>
      <c r="BO1006" s="273"/>
      <c r="BP1006" s="285"/>
      <c r="BQ1006" s="273"/>
      <c r="BR1006" s="273"/>
      <c r="BS1006" s="273"/>
      <c r="BT1006" s="273"/>
      <c r="BU1006" s="273"/>
      <c r="BV1006" s="125"/>
      <c r="BW1006" s="273"/>
      <c r="BX1006" s="285"/>
      <c r="BY1006" s="273"/>
      <c r="BZ1006" s="273"/>
      <c r="CA1006" s="273"/>
      <c r="CB1006" s="273"/>
      <c r="CC1006" s="273"/>
      <c r="CD1006" s="125"/>
      <c r="CE1006" s="273"/>
      <c r="CF1006" s="285"/>
      <c r="CG1006" s="273"/>
      <c r="CH1006" s="273"/>
      <c r="CI1006" s="273"/>
      <c r="CJ1006" s="273"/>
      <c r="CK1006" s="273"/>
      <c r="CL1006" s="125"/>
      <c r="CM1006" s="273"/>
      <c r="CN1006" s="285"/>
      <c r="CO1006" s="273"/>
      <c r="CP1006" s="273"/>
      <c r="CQ1006" s="273"/>
      <c r="CR1006" s="273"/>
      <c r="CS1006" s="273"/>
      <c r="CT1006" s="125"/>
      <c r="CU1006" s="273"/>
      <c r="CV1006" s="285"/>
      <c r="CW1006" s="273"/>
      <c r="CX1006" s="273"/>
      <c r="CY1006" s="273"/>
      <c r="CZ1006" s="273"/>
      <c r="DA1006" s="273"/>
      <c r="DB1006" s="125"/>
      <c r="DC1006" s="273"/>
      <c r="DD1006" s="285"/>
      <c r="DE1006" s="273"/>
      <c r="DF1006" s="273"/>
      <c r="DG1006" s="273"/>
      <c r="DH1006" s="273"/>
      <c r="DI1006" s="273"/>
      <c r="DJ1006" s="125"/>
      <c r="DK1006" s="273"/>
      <c r="DL1006" s="285"/>
      <c r="DM1006" s="273"/>
      <c r="DN1006" s="273"/>
      <c r="DO1006" s="273"/>
      <c r="DP1006" s="273"/>
      <c r="DQ1006" s="273"/>
      <c r="DR1006" s="125"/>
      <c r="DS1006" s="273"/>
      <c r="DT1006" s="285"/>
      <c r="DU1006" s="273"/>
      <c r="DV1006" s="273"/>
      <c r="DW1006" s="273"/>
      <c r="DX1006" s="273"/>
      <c r="DY1006" s="273"/>
      <c r="DZ1006" s="125"/>
      <c r="EA1006" s="273"/>
      <c r="EB1006" s="273"/>
      <c r="EC1006" s="273"/>
      <c r="ED1006" s="273"/>
      <c r="EE1006" s="273"/>
      <c r="EF1006" s="273"/>
      <c r="EG1006" s="273"/>
      <c r="EH1006" s="273"/>
      <c r="EI1006" s="273"/>
      <c r="EJ1006" s="273"/>
      <c r="EK1006" s="273"/>
      <c r="EL1006" s="273"/>
      <c r="EM1006" s="273"/>
      <c r="EN1006" s="273"/>
      <c r="EO1006" s="273"/>
      <c r="EP1006" s="273"/>
      <c r="EQ1006" s="273"/>
      <c r="ER1006" s="273"/>
      <c r="ES1006" s="273"/>
      <c r="ET1006" s="273"/>
      <c r="EU1006" s="273"/>
      <c r="EV1006" s="273"/>
      <c r="EW1006" s="273"/>
      <c r="EX1006" s="273"/>
      <c r="EY1006" s="273"/>
      <c r="EZ1006" s="273"/>
    </row>
    <row r="1007" spans="1:156" ht="18.75">
      <c r="D1007" s="75"/>
      <c r="Q1007"/>
      <c r="R1007" s="30"/>
      <c r="T1007" s="75"/>
      <c r="Z1007" s="264"/>
      <c r="AB1007" s="75"/>
      <c r="AH1007" s="125"/>
      <c r="AJ1007" s="75"/>
      <c r="AP1007" s="125"/>
      <c r="AR1007" s="75"/>
      <c r="AX1007" s="125"/>
      <c r="AZ1007" s="75"/>
      <c r="BF1007" s="125"/>
      <c r="BH1007" s="75"/>
      <c r="BN1007" s="125"/>
      <c r="BP1007" s="75"/>
      <c r="BV1007" s="125"/>
      <c r="BX1007" s="75"/>
      <c r="CD1007" s="125"/>
      <c r="CF1007" s="75"/>
      <c r="CL1007" s="125"/>
      <c r="CN1007" s="75"/>
      <c r="CT1007" s="125"/>
      <c r="CV1007" s="75"/>
      <c r="DB1007" s="125"/>
      <c r="DD1007" s="75"/>
      <c r="DJ1007" s="125"/>
      <c r="DL1007" s="75"/>
      <c r="DR1007" s="125"/>
      <c r="DT1007" s="75"/>
      <c r="DZ1007" s="125"/>
    </row>
    <row r="1008" spans="1:156" ht="18.75">
      <c r="A1008" s="273"/>
      <c r="B1008" s="273"/>
      <c r="C1008" s="273"/>
      <c r="D1008" s="285"/>
      <c r="E1008" s="273"/>
      <c r="F1008" s="273"/>
      <c r="G1008" s="273"/>
      <c r="H1008" s="273"/>
      <c r="I1008" s="273"/>
      <c r="J1008" s="273"/>
      <c r="K1008" s="273"/>
      <c r="L1008" s="273"/>
      <c r="M1008" s="273"/>
      <c r="N1008" s="273"/>
      <c r="O1008" s="273"/>
      <c r="P1008" s="273"/>
      <c r="Q1008" s="273"/>
      <c r="R1008" s="286"/>
      <c r="S1008" s="273"/>
      <c r="T1008" s="285"/>
      <c r="U1008" s="273"/>
      <c r="V1008" s="273"/>
      <c r="W1008" s="273"/>
      <c r="X1008" s="273"/>
      <c r="Y1008" s="273"/>
      <c r="Z1008" s="264"/>
      <c r="AA1008" s="273"/>
      <c r="AB1008" s="285"/>
      <c r="AC1008" s="273"/>
      <c r="AD1008" s="273"/>
      <c r="AE1008" s="273"/>
      <c r="AF1008" s="273"/>
      <c r="AG1008" s="273"/>
      <c r="AH1008" s="125"/>
      <c r="AI1008" s="273"/>
      <c r="AJ1008" s="285"/>
      <c r="AK1008" s="273"/>
      <c r="AL1008" s="273"/>
      <c r="AM1008" s="273"/>
      <c r="AN1008" s="273"/>
      <c r="AO1008" s="273"/>
      <c r="AP1008" s="125"/>
      <c r="AQ1008" s="273"/>
      <c r="AR1008" s="285"/>
      <c r="AS1008" s="273"/>
      <c r="AT1008" s="273"/>
      <c r="AU1008" s="273"/>
      <c r="AV1008" s="273"/>
      <c r="AW1008" s="273"/>
      <c r="AX1008" s="125"/>
      <c r="AY1008" s="273"/>
      <c r="AZ1008" s="285"/>
      <c r="BA1008" s="273"/>
      <c r="BB1008" s="273"/>
      <c r="BC1008" s="273"/>
      <c r="BD1008" s="273"/>
      <c r="BE1008" s="273"/>
      <c r="BF1008" s="125"/>
      <c r="BG1008" s="273"/>
      <c r="BH1008" s="285"/>
      <c r="BI1008" s="273"/>
      <c r="BJ1008" s="273"/>
      <c r="BK1008" s="273"/>
      <c r="BL1008" s="273"/>
      <c r="BM1008" s="273"/>
      <c r="BN1008" s="125"/>
      <c r="BO1008" s="273"/>
      <c r="BP1008" s="285"/>
      <c r="BQ1008" s="273"/>
      <c r="BR1008" s="273"/>
      <c r="BS1008" s="273"/>
      <c r="BT1008" s="273"/>
      <c r="BU1008" s="273"/>
      <c r="BV1008" s="125"/>
      <c r="BW1008" s="273"/>
      <c r="BX1008" s="285"/>
      <c r="BY1008" s="273"/>
      <c r="BZ1008" s="273"/>
      <c r="CA1008" s="273"/>
      <c r="CB1008" s="273"/>
      <c r="CC1008" s="273"/>
      <c r="CD1008" s="125"/>
      <c r="CE1008" s="273"/>
      <c r="CF1008" s="285"/>
      <c r="CG1008" s="273"/>
      <c r="CH1008" s="273"/>
      <c r="CI1008" s="273"/>
      <c r="CJ1008" s="273"/>
      <c r="CK1008" s="273"/>
      <c r="CL1008" s="125"/>
      <c r="CM1008" s="273"/>
      <c r="CN1008" s="285"/>
      <c r="CO1008" s="273"/>
      <c r="CP1008" s="273"/>
      <c r="CQ1008" s="273"/>
      <c r="CR1008" s="273"/>
      <c r="CS1008" s="273"/>
      <c r="CT1008" s="125"/>
      <c r="CU1008" s="273"/>
      <c r="CV1008" s="285"/>
      <c r="CW1008" s="273"/>
      <c r="CX1008" s="273"/>
      <c r="CY1008" s="273"/>
      <c r="CZ1008" s="273"/>
      <c r="DA1008" s="273"/>
      <c r="DB1008" s="125"/>
      <c r="DC1008" s="273"/>
      <c r="DD1008" s="285"/>
      <c r="DE1008" s="273"/>
      <c r="DF1008" s="273"/>
      <c r="DG1008" s="273"/>
      <c r="DH1008" s="273"/>
      <c r="DI1008" s="273"/>
      <c r="DJ1008" s="125"/>
      <c r="DK1008" s="273"/>
      <c r="DL1008" s="285"/>
      <c r="DM1008" s="273"/>
      <c r="DN1008" s="273"/>
      <c r="DO1008" s="273"/>
      <c r="DP1008" s="273"/>
      <c r="DQ1008" s="273"/>
      <c r="DR1008" s="125"/>
      <c r="DS1008" s="273"/>
      <c r="DT1008" s="285"/>
      <c r="DU1008" s="273"/>
      <c r="DV1008" s="273"/>
      <c r="DW1008" s="273"/>
      <c r="DX1008" s="273"/>
      <c r="DY1008" s="273"/>
      <c r="DZ1008" s="125"/>
      <c r="EA1008" s="273"/>
      <c r="EB1008" s="273"/>
      <c r="EC1008" s="273"/>
      <c r="ED1008" s="273"/>
      <c r="EE1008" s="273"/>
      <c r="EF1008" s="273"/>
      <c r="EG1008" s="273"/>
      <c r="EH1008" s="273"/>
      <c r="EI1008" s="273"/>
      <c r="EJ1008" s="273"/>
      <c r="EK1008" s="273"/>
      <c r="EL1008" s="273"/>
      <c r="EM1008" s="273"/>
      <c r="EN1008" s="273"/>
      <c r="EO1008" s="273"/>
      <c r="EP1008" s="273"/>
      <c r="EQ1008" s="273"/>
      <c r="ER1008" s="273"/>
      <c r="ES1008" s="273"/>
      <c r="ET1008" s="273"/>
      <c r="EU1008" s="273"/>
      <c r="EV1008" s="273"/>
      <c r="EW1008" s="273"/>
      <c r="EX1008" s="273"/>
      <c r="EY1008" s="273"/>
      <c r="EZ1008" s="273"/>
    </row>
    <row r="1009" spans="1:156" ht="18.75">
      <c r="D1009" s="75"/>
      <c r="Q1009"/>
      <c r="R1009" s="30"/>
      <c r="T1009" s="75"/>
      <c r="Z1009" s="264"/>
      <c r="AB1009" s="75"/>
      <c r="AH1009" s="125"/>
      <c r="AJ1009" s="75"/>
      <c r="AP1009" s="125"/>
      <c r="AR1009" s="75"/>
      <c r="AX1009" s="125"/>
      <c r="AZ1009" s="75"/>
      <c r="BF1009" s="125"/>
      <c r="BH1009" s="75"/>
      <c r="BN1009" s="125"/>
      <c r="BP1009" s="75"/>
      <c r="BV1009" s="125"/>
      <c r="BX1009" s="75"/>
      <c r="CD1009" s="125"/>
      <c r="CF1009" s="75"/>
      <c r="CL1009" s="125"/>
      <c r="CN1009" s="75"/>
      <c r="CT1009" s="125"/>
      <c r="CV1009" s="75"/>
      <c r="DB1009" s="125"/>
      <c r="DD1009" s="75"/>
      <c r="DJ1009" s="125"/>
      <c r="DL1009" s="75"/>
      <c r="DR1009" s="125"/>
      <c r="DT1009" s="75"/>
      <c r="DZ1009" s="125"/>
    </row>
    <row r="1010" spans="1:156" ht="18.75">
      <c r="A1010" s="273"/>
      <c r="B1010" s="273"/>
      <c r="C1010" s="273"/>
      <c r="D1010" s="285"/>
      <c r="E1010" s="273"/>
      <c r="F1010" s="273"/>
      <c r="G1010" s="273"/>
      <c r="H1010" s="273"/>
      <c r="I1010" s="273"/>
      <c r="J1010" s="273"/>
      <c r="K1010" s="273"/>
      <c r="L1010" s="273"/>
      <c r="M1010" s="273"/>
      <c r="N1010" s="273"/>
      <c r="O1010" s="273"/>
      <c r="P1010" s="273"/>
      <c r="Q1010" s="273"/>
      <c r="R1010" s="286"/>
      <c r="S1010" s="273"/>
      <c r="T1010" s="285"/>
      <c r="U1010" s="273"/>
      <c r="V1010" s="273"/>
      <c r="W1010" s="273"/>
      <c r="X1010" s="273"/>
      <c r="Y1010" s="273"/>
      <c r="Z1010" s="264"/>
      <c r="AA1010" s="273"/>
      <c r="AB1010" s="285"/>
      <c r="AC1010" s="273"/>
      <c r="AD1010" s="273"/>
      <c r="AE1010" s="273"/>
      <c r="AF1010" s="273"/>
      <c r="AG1010" s="273"/>
      <c r="AH1010" s="125"/>
      <c r="AI1010" s="273"/>
      <c r="AJ1010" s="285"/>
      <c r="AK1010" s="273"/>
      <c r="AL1010" s="273"/>
      <c r="AM1010" s="273"/>
      <c r="AN1010" s="273"/>
      <c r="AO1010" s="273"/>
      <c r="AP1010" s="125"/>
      <c r="AQ1010" s="273"/>
      <c r="AR1010" s="285"/>
      <c r="AS1010" s="273"/>
      <c r="AT1010" s="273"/>
      <c r="AU1010" s="273"/>
      <c r="AV1010" s="273"/>
      <c r="AW1010" s="273"/>
      <c r="AX1010" s="125"/>
      <c r="AY1010" s="273"/>
      <c r="AZ1010" s="285"/>
      <c r="BA1010" s="273"/>
      <c r="BB1010" s="273"/>
      <c r="BC1010" s="273"/>
      <c r="BD1010" s="273"/>
      <c r="BE1010" s="273"/>
      <c r="BF1010" s="125"/>
      <c r="BG1010" s="273"/>
      <c r="BH1010" s="285"/>
      <c r="BI1010" s="273"/>
      <c r="BJ1010" s="273"/>
      <c r="BK1010" s="273"/>
      <c r="BL1010" s="273"/>
      <c r="BM1010" s="273"/>
      <c r="BN1010" s="125"/>
      <c r="BO1010" s="273"/>
      <c r="BP1010" s="285"/>
      <c r="BQ1010" s="273"/>
      <c r="BR1010" s="273"/>
      <c r="BS1010" s="273"/>
      <c r="BT1010" s="273"/>
      <c r="BU1010" s="273"/>
      <c r="BV1010" s="125"/>
      <c r="BW1010" s="273"/>
      <c r="BX1010" s="285"/>
      <c r="BY1010" s="273"/>
      <c r="BZ1010" s="273"/>
      <c r="CA1010" s="273"/>
      <c r="CB1010" s="273"/>
      <c r="CC1010" s="273"/>
      <c r="CD1010" s="125"/>
      <c r="CE1010" s="273"/>
      <c r="CF1010" s="285"/>
      <c r="CG1010" s="273"/>
      <c r="CH1010" s="273"/>
      <c r="CI1010" s="273"/>
      <c r="CJ1010" s="273"/>
      <c r="CK1010" s="273"/>
      <c r="CL1010" s="125"/>
      <c r="CM1010" s="273"/>
      <c r="CN1010" s="285"/>
      <c r="CO1010" s="273"/>
      <c r="CP1010" s="273"/>
      <c r="CQ1010" s="273"/>
      <c r="CR1010" s="273"/>
      <c r="CS1010" s="273"/>
      <c r="CT1010" s="125"/>
      <c r="CU1010" s="273"/>
      <c r="CV1010" s="285"/>
      <c r="CW1010" s="273"/>
      <c r="CX1010" s="273"/>
      <c r="CY1010" s="273"/>
      <c r="CZ1010" s="273"/>
      <c r="DA1010" s="273"/>
      <c r="DB1010" s="125"/>
      <c r="DC1010" s="273"/>
      <c r="DD1010" s="285"/>
      <c r="DE1010" s="273"/>
      <c r="DF1010" s="273"/>
      <c r="DG1010" s="273"/>
      <c r="DH1010" s="273"/>
      <c r="DI1010" s="273"/>
      <c r="DJ1010" s="125"/>
      <c r="DK1010" s="273"/>
      <c r="DL1010" s="285"/>
      <c r="DM1010" s="273"/>
      <c r="DN1010" s="273"/>
      <c r="DO1010" s="273"/>
      <c r="DP1010" s="273"/>
      <c r="DQ1010" s="273"/>
      <c r="DR1010" s="125"/>
      <c r="DS1010" s="273"/>
      <c r="DT1010" s="285"/>
      <c r="DU1010" s="273"/>
      <c r="DV1010" s="273"/>
      <c r="DW1010" s="273"/>
      <c r="DX1010" s="273"/>
      <c r="DY1010" s="273"/>
      <c r="DZ1010" s="125"/>
      <c r="EA1010" s="273"/>
      <c r="EB1010" s="273"/>
      <c r="EC1010" s="273"/>
      <c r="ED1010" s="273"/>
      <c r="EE1010" s="273"/>
      <c r="EF1010" s="273"/>
      <c r="EG1010" s="273"/>
      <c r="EH1010" s="273"/>
      <c r="EI1010" s="273"/>
      <c r="EJ1010" s="273"/>
      <c r="EK1010" s="273"/>
      <c r="EL1010" s="273"/>
      <c r="EM1010" s="273"/>
      <c r="EN1010" s="273"/>
      <c r="EO1010" s="273"/>
      <c r="EP1010" s="273"/>
      <c r="EQ1010" s="273"/>
      <c r="ER1010" s="273"/>
      <c r="ES1010" s="273"/>
      <c r="ET1010" s="273"/>
      <c r="EU1010" s="273"/>
      <c r="EV1010" s="273"/>
      <c r="EW1010" s="273"/>
      <c r="EX1010" s="273"/>
      <c r="EY1010" s="273"/>
      <c r="EZ1010" s="273"/>
    </row>
    <row r="1011" spans="1:156" ht="18.75">
      <c r="D1011" s="75"/>
      <c r="Q1011"/>
      <c r="R1011" s="30"/>
      <c r="T1011" s="75"/>
      <c r="Z1011" s="264"/>
      <c r="AB1011" s="75"/>
      <c r="AH1011" s="125"/>
      <c r="AJ1011" s="75"/>
      <c r="AP1011" s="125"/>
      <c r="AR1011" s="75"/>
      <c r="AX1011" s="125"/>
      <c r="AZ1011" s="75"/>
      <c r="BF1011" s="125"/>
      <c r="BH1011" s="75"/>
      <c r="BN1011" s="125"/>
      <c r="BP1011" s="75"/>
      <c r="BV1011" s="125"/>
      <c r="BX1011" s="75"/>
      <c r="CD1011" s="125"/>
      <c r="CF1011" s="75"/>
      <c r="CL1011" s="125"/>
      <c r="CN1011" s="75"/>
      <c r="CT1011" s="125"/>
      <c r="CV1011" s="75"/>
      <c r="DB1011" s="125"/>
      <c r="DD1011" s="75"/>
      <c r="DJ1011" s="125"/>
      <c r="DL1011" s="75"/>
      <c r="DR1011" s="125"/>
      <c r="DT1011" s="75"/>
      <c r="DZ1011" s="125"/>
    </row>
    <row r="1012" spans="1:156" ht="18.75">
      <c r="A1012" s="273"/>
      <c r="B1012" s="273"/>
      <c r="C1012" s="273"/>
      <c r="D1012" s="285"/>
      <c r="E1012" s="273"/>
      <c r="F1012" s="273"/>
      <c r="G1012" s="273"/>
      <c r="H1012" s="273"/>
      <c r="I1012" s="273"/>
      <c r="J1012" s="273"/>
      <c r="K1012" s="273"/>
      <c r="L1012" s="273"/>
      <c r="M1012" s="273"/>
      <c r="N1012" s="273"/>
      <c r="O1012" s="273"/>
      <c r="P1012" s="273"/>
      <c r="Q1012" s="273"/>
      <c r="R1012" s="286"/>
      <c r="S1012" s="273"/>
      <c r="T1012" s="285"/>
      <c r="U1012" s="273"/>
      <c r="V1012" s="273"/>
      <c r="W1012" s="273"/>
      <c r="X1012" s="273"/>
      <c r="Y1012" s="273"/>
      <c r="Z1012" s="264"/>
      <c r="AA1012" s="273"/>
      <c r="AB1012" s="285"/>
      <c r="AC1012" s="273"/>
      <c r="AD1012" s="273"/>
      <c r="AE1012" s="273"/>
      <c r="AF1012" s="273"/>
      <c r="AG1012" s="273"/>
      <c r="AH1012" s="125"/>
      <c r="AI1012" s="273"/>
      <c r="AJ1012" s="285"/>
      <c r="AK1012" s="273"/>
      <c r="AL1012" s="273"/>
      <c r="AM1012" s="273"/>
      <c r="AN1012" s="273"/>
      <c r="AO1012" s="273"/>
      <c r="AP1012" s="125"/>
      <c r="AQ1012" s="273"/>
      <c r="AR1012" s="285"/>
      <c r="AS1012" s="273"/>
      <c r="AT1012" s="273"/>
      <c r="AU1012" s="273"/>
      <c r="AV1012" s="273"/>
      <c r="AW1012" s="273"/>
      <c r="AX1012" s="125"/>
      <c r="AY1012" s="273"/>
      <c r="AZ1012" s="285"/>
      <c r="BA1012" s="273"/>
      <c r="BB1012" s="273"/>
      <c r="BC1012" s="273"/>
      <c r="BD1012" s="273"/>
      <c r="BE1012" s="273"/>
      <c r="BF1012" s="125"/>
      <c r="BG1012" s="273"/>
      <c r="BH1012" s="285"/>
      <c r="BI1012" s="273"/>
      <c r="BJ1012" s="273"/>
      <c r="BK1012" s="273"/>
      <c r="BL1012" s="273"/>
      <c r="BM1012" s="273"/>
      <c r="BN1012" s="125"/>
      <c r="BO1012" s="273"/>
      <c r="BP1012" s="285"/>
      <c r="BQ1012" s="273"/>
      <c r="BR1012" s="273"/>
      <c r="BS1012" s="273"/>
      <c r="BT1012" s="273"/>
      <c r="BU1012" s="273"/>
      <c r="BV1012" s="125"/>
      <c r="BW1012" s="273"/>
      <c r="BX1012" s="285"/>
      <c r="BY1012" s="273"/>
      <c r="BZ1012" s="273"/>
      <c r="CA1012" s="273"/>
      <c r="CB1012" s="273"/>
      <c r="CC1012" s="273"/>
      <c r="CD1012" s="125"/>
      <c r="CE1012" s="273"/>
      <c r="CF1012" s="285"/>
      <c r="CG1012" s="273"/>
      <c r="CH1012" s="273"/>
      <c r="CI1012" s="273"/>
      <c r="CJ1012" s="273"/>
      <c r="CK1012" s="273"/>
      <c r="CL1012" s="125"/>
      <c r="CM1012" s="273"/>
      <c r="CN1012" s="285"/>
      <c r="CO1012" s="273"/>
      <c r="CP1012" s="273"/>
      <c r="CQ1012" s="273"/>
      <c r="CR1012" s="273"/>
      <c r="CS1012" s="273"/>
      <c r="CT1012" s="125"/>
      <c r="CU1012" s="273"/>
      <c r="CV1012" s="285"/>
      <c r="CW1012" s="273"/>
      <c r="CX1012" s="273"/>
      <c r="CY1012" s="273"/>
      <c r="CZ1012" s="273"/>
      <c r="DA1012" s="273"/>
      <c r="DB1012" s="125"/>
      <c r="DC1012" s="273"/>
      <c r="DD1012" s="285"/>
      <c r="DE1012" s="273"/>
      <c r="DF1012" s="273"/>
      <c r="DG1012" s="273"/>
      <c r="DH1012" s="273"/>
      <c r="DI1012" s="273"/>
      <c r="DJ1012" s="125"/>
      <c r="DK1012" s="273"/>
      <c r="DL1012" s="285"/>
      <c r="DM1012" s="273"/>
      <c r="DN1012" s="273"/>
      <c r="DO1012" s="273"/>
      <c r="DP1012" s="273"/>
      <c r="DQ1012" s="273"/>
      <c r="DR1012" s="125"/>
      <c r="DS1012" s="273"/>
      <c r="DT1012" s="285"/>
      <c r="DU1012" s="273"/>
      <c r="DV1012" s="273"/>
      <c r="DW1012" s="273"/>
      <c r="DX1012" s="273"/>
      <c r="DY1012" s="273"/>
      <c r="DZ1012" s="125"/>
      <c r="EA1012" s="273"/>
      <c r="EB1012" s="273"/>
      <c r="EC1012" s="273"/>
      <c r="ED1012" s="273"/>
      <c r="EE1012" s="273"/>
      <c r="EF1012" s="273"/>
      <c r="EG1012" s="273"/>
      <c r="EH1012" s="273"/>
      <c r="EI1012" s="273"/>
      <c r="EJ1012" s="273"/>
      <c r="EK1012" s="273"/>
      <c r="EL1012" s="273"/>
      <c r="EM1012" s="273"/>
      <c r="EN1012" s="273"/>
      <c r="EO1012" s="273"/>
      <c r="EP1012" s="273"/>
      <c r="EQ1012" s="273"/>
      <c r="ER1012" s="273"/>
      <c r="ES1012" s="273"/>
      <c r="ET1012" s="273"/>
      <c r="EU1012" s="273"/>
      <c r="EV1012" s="273"/>
      <c r="EW1012" s="273"/>
      <c r="EX1012" s="273"/>
      <c r="EY1012" s="273"/>
      <c r="EZ1012" s="273"/>
    </row>
    <row r="1013" spans="1:156" ht="18.75">
      <c r="D1013" s="75"/>
      <c r="Q1013"/>
      <c r="R1013" s="30"/>
      <c r="T1013" s="75"/>
      <c r="Z1013" s="264"/>
      <c r="AB1013" s="75"/>
      <c r="AH1013" s="125"/>
      <c r="AJ1013" s="75"/>
      <c r="AP1013" s="125"/>
      <c r="AR1013" s="75"/>
      <c r="AX1013" s="125"/>
      <c r="AZ1013" s="75"/>
      <c r="BF1013" s="125"/>
      <c r="BH1013" s="75"/>
      <c r="BN1013" s="125"/>
      <c r="BP1013" s="75"/>
      <c r="BV1013" s="125"/>
      <c r="BX1013" s="75"/>
      <c r="CD1013" s="125"/>
      <c r="CF1013" s="75"/>
      <c r="CL1013" s="125"/>
      <c r="CN1013" s="75"/>
      <c r="CT1013" s="125"/>
      <c r="CV1013" s="75"/>
      <c r="DB1013" s="125"/>
      <c r="DD1013" s="75"/>
      <c r="DJ1013" s="125"/>
      <c r="DL1013" s="75"/>
      <c r="DR1013" s="125"/>
      <c r="DT1013" s="75"/>
      <c r="DZ1013" s="125"/>
    </row>
    <row r="1014" spans="1:156" ht="18.75">
      <c r="A1014" s="273"/>
      <c r="B1014" s="273"/>
      <c r="C1014" s="273"/>
      <c r="D1014" s="285"/>
      <c r="E1014" s="273"/>
      <c r="F1014" s="273"/>
      <c r="G1014" s="273"/>
      <c r="H1014" s="273"/>
      <c r="I1014" s="273"/>
      <c r="J1014" s="273"/>
      <c r="K1014" s="273"/>
      <c r="L1014" s="273"/>
      <c r="M1014" s="273"/>
      <c r="N1014" s="273"/>
      <c r="O1014" s="273"/>
      <c r="P1014" s="273"/>
      <c r="Q1014" s="273"/>
      <c r="R1014" s="286"/>
      <c r="S1014" s="273"/>
      <c r="T1014" s="285"/>
      <c r="U1014" s="273"/>
      <c r="V1014" s="273"/>
      <c r="W1014" s="273"/>
      <c r="X1014" s="273"/>
      <c r="Y1014" s="273"/>
      <c r="Z1014" s="264"/>
      <c r="AA1014" s="273"/>
      <c r="AB1014" s="285"/>
      <c r="AC1014" s="273"/>
      <c r="AD1014" s="273"/>
      <c r="AE1014" s="273"/>
      <c r="AF1014" s="273"/>
      <c r="AG1014" s="273"/>
      <c r="AH1014" s="125"/>
      <c r="AI1014" s="273"/>
      <c r="AJ1014" s="285"/>
      <c r="AK1014" s="273"/>
      <c r="AL1014" s="273"/>
      <c r="AM1014" s="273"/>
      <c r="AN1014" s="273"/>
      <c r="AO1014" s="273"/>
      <c r="AP1014" s="125"/>
      <c r="AQ1014" s="273"/>
      <c r="AR1014" s="285"/>
      <c r="AS1014" s="273"/>
      <c r="AT1014" s="273"/>
      <c r="AU1014" s="273"/>
      <c r="AV1014" s="273"/>
      <c r="AW1014" s="273"/>
      <c r="AX1014" s="125"/>
      <c r="AY1014" s="273"/>
      <c r="AZ1014" s="285"/>
      <c r="BA1014" s="273"/>
      <c r="BB1014" s="273"/>
      <c r="BC1014" s="273"/>
      <c r="BD1014" s="273"/>
      <c r="BE1014" s="273"/>
      <c r="BF1014" s="125"/>
      <c r="BG1014" s="273"/>
      <c r="BH1014" s="285"/>
      <c r="BI1014" s="273"/>
      <c r="BJ1014" s="273"/>
      <c r="BK1014" s="273"/>
      <c r="BL1014" s="273"/>
      <c r="BM1014" s="273"/>
      <c r="BN1014" s="125"/>
      <c r="BO1014" s="273"/>
      <c r="BP1014" s="285"/>
      <c r="BQ1014" s="273"/>
      <c r="BR1014" s="273"/>
      <c r="BS1014" s="273"/>
      <c r="BT1014" s="273"/>
      <c r="BU1014" s="273"/>
      <c r="BV1014" s="125"/>
      <c r="BW1014" s="273"/>
      <c r="BX1014" s="285"/>
      <c r="BY1014" s="273"/>
      <c r="BZ1014" s="273"/>
      <c r="CA1014" s="273"/>
      <c r="CB1014" s="273"/>
      <c r="CC1014" s="273"/>
      <c r="CD1014" s="125"/>
      <c r="CE1014" s="273"/>
      <c r="CF1014" s="285"/>
      <c r="CG1014" s="273"/>
      <c r="CH1014" s="273"/>
      <c r="CI1014" s="273"/>
      <c r="CJ1014" s="273"/>
      <c r="CK1014" s="273"/>
      <c r="CL1014" s="125"/>
      <c r="CM1014" s="273"/>
      <c r="CN1014" s="285"/>
      <c r="CO1014" s="273"/>
      <c r="CP1014" s="273"/>
      <c r="CQ1014" s="273"/>
      <c r="CR1014" s="273"/>
      <c r="CS1014" s="273"/>
      <c r="CT1014" s="125"/>
      <c r="CU1014" s="273"/>
      <c r="CV1014" s="285"/>
      <c r="CW1014" s="273"/>
      <c r="CX1014" s="273"/>
      <c r="CY1014" s="273"/>
      <c r="CZ1014" s="273"/>
      <c r="DA1014" s="273"/>
      <c r="DB1014" s="125"/>
      <c r="DC1014" s="273"/>
      <c r="DD1014" s="285"/>
      <c r="DE1014" s="273"/>
      <c r="DF1014" s="273"/>
      <c r="DG1014" s="273"/>
      <c r="DH1014" s="273"/>
      <c r="DI1014" s="273"/>
      <c r="DJ1014" s="125"/>
      <c r="DK1014" s="273"/>
      <c r="DL1014" s="285"/>
      <c r="DM1014" s="273"/>
      <c r="DN1014" s="273"/>
      <c r="DO1014" s="273"/>
      <c r="DP1014" s="273"/>
      <c r="DQ1014" s="273"/>
      <c r="DR1014" s="125"/>
      <c r="DS1014" s="273"/>
      <c r="DT1014" s="285"/>
      <c r="DU1014" s="273"/>
      <c r="DV1014" s="273"/>
      <c r="DW1014" s="273"/>
      <c r="DX1014" s="273"/>
      <c r="DY1014" s="273"/>
      <c r="DZ1014" s="125"/>
      <c r="EA1014" s="273"/>
      <c r="EB1014" s="273"/>
      <c r="EC1014" s="273"/>
      <c r="ED1014" s="273"/>
      <c r="EE1014" s="273"/>
      <c r="EF1014" s="273"/>
      <c r="EG1014" s="273"/>
      <c r="EH1014" s="273"/>
      <c r="EI1014" s="273"/>
      <c r="EJ1014" s="273"/>
      <c r="EK1014" s="273"/>
      <c r="EL1014" s="273"/>
      <c r="EM1014" s="273"/>
      <c r="EN1014" s="273"/>
      <c r="EO1014" s="273"/>
      <c r="EP1014" s="273"/>
      <c r="EQ1014" s="273"/>
      <c r="ER1014" s="273"/>
      <c r="ES1014" s="273"/>
      <c r="ET1014" s="273"/>
      <c r="EU1014" s="273"/>
      <c r="EV1014" s="273"/>
      <c r="EW1014" s="273"/>
      <c r="EX1014" s="273"/>
      <c r="EY1014" s="273"/>
      <c r="EZ1014" s="273"/>
    </row>
    <row r="1015" spans="1:156" ht="18.75">
      <c r="D1015" s="75"/>
      <c r="Q1015"/>
      <c r="R1015" s="30"/>
      <c r="T1015" s="75"/>
      <c r="Z1015" s="264"/>
      <c r="AB1015" s="75"/>
      <c r="AH1015" s="125"/>
      <c r="AJ1015" s="75"/>
      <c r="AP1015" s="125"/>
      <c r="AR1015" s="75"/>
      <c r="AX1015" s="125"/>
      <c r="AZ1015" s="75"/>
      <c r="BF1015" s="125"/>
      <c r="BH1015" s="75"/>
      <c r="BN1015" s="125"/>
      <c r="BP1015" s="75"/>
      <c r="BV1015" s="125"/>
      <c r="BX1015" s="75"/>
      <c r="CD1015" s="125"/>
      <c r="CF1015" s="75"/>
      <c r="CL1015" s="125"/>
      <c r="CN1015" s="75"/>
      <c r="CT1015" s="125"/>
      <c r="CV1015" s="75"/>
      <c r="DB1015" s="125"/>
      <c r="DD1015" s="75"/>
      <c r="DJ1015" s="125"/>
      <c r="DL1015" s="75"/>
      <c r="DR1015" s="125"/>
      <c r="DT1015" s="75"/>
      <c r="DZ1015" s="125"/>
    </row>
    <row r="1016" spans="1:156" ht="18.75">
      <c r="A1016" s="273"/>
      <c r="B1016" s="273"/>
      <c r="C1016" s="273"/>
      <c r="D1016" s="285"/>
      <c r="E1016" s="273"/>
      <c r="F1016" s="273"/>
      <c r="G1016" s="273"/>
      <c r="H1016" s="273"/>
      <c r="I1016" s="273"/>
      <c r="J1016" s="273"/>
      <c r="K1016" s="273"/>
      <c r="L1016" s="273"/>
      <c r="M1016" s="273"/>
      <c r="N1016" s="273"/>
      <c r="O1016" s="273"/>
      <c r="P1016" s="273"/>
      <c r="Q1016" s="273"/>
      <c r="R1016" s="286"/>
      <c r="S1016" s="273"/>
      <c r="T1016" s="285"/>
      <c r="U1016" s="273"/>
      <c r="V1016" s="273"/>
      <c r="W1016" s="273"/>
      <c r="X1016" s="273"/>
      <c r="Y1016" s="273"/>
      <c r="Z1016" s="264"/>
      <c r="AA1016" s="273"/>
      <c r="AB1016" s="285"/>
      <c r="AC1016" s="273"/>
      <c r="AD1016" s="273"/>
      <c r="AE1016" s="273"/>
      <c r="AF1016" s="273"/>
      <c r="AG1016" s="273"/>
      <c r="AH1016" s="125"/>
      <c r="AI1016" s="273"/>
      <c r="AJ1016" s="285"/>
      <c r="AK1016" s="273"/>
      <c r="AL1016" s="273"/>
      <c r="AM1016" s="273"/>
      <c r="AN1016" s="273"/>
      <c r="AO1016" s="273"/>
      <c r="AP1016" s="125"/>
      <c r="AQ1016" s="273"/>
      <c r="AR1016" s="285"/>
      <c r="AS1016" s="273"/>
      <c r="AT1016" s="273"/>
      <c r="AU1016" s="273"/>
      <c r="AV1016" s="273"/>
      <c r="AW1016" s="273"/>
      <c r="AX1016" s="125"/>
      <c r="AY1016" s="273"/>
      <c r="AZ1016" s="285"/>
      <c r="BA1016" s="273"/>
      <c r="BB1016" s="273"/>
      <c r="BC1016" s="273"/>
      <c r="BD1016" s="273"/>
      <c r="BE1016" s="273"/>
      <c r="BF1016" s="125"/>
      <c r="BG1016" s="273"/>
      <c r="BH1016" s="285"/>
      <c r="BI1016" s="273"/>
      <c r="BJ1016" s="273"/>
      <c r="BK1016" s="273"/>
      <c r="BL1016" s="273"/>
      <c r="BM1016" s="273"/>
      <c r="BN1016" s="125"/>
      <c r="BO1016" s="273"/>
      <c r="BP1016" s="285"/>
      <c r="BQ1016" s="273"/>
      <c r="BR1016" s="273"/>
      <c r="BS1016" s="273"/>
      <c r="BT1016" s="273"/>
      <c r="BU1016" s="273"/>
      <c r="BV1016" s="125"/>
      <c r="BW1016" s="273"/>
      <c r="BX1016" s="285"/>
      <c r="BY1016" s="273"/>
      <c r="BZ1016" s="273"/>
      <c r="CA1016" s="273"/>
      <c r="CB1016" s="273"/>
      <c r="CC1016" s="273"/>
      <c r="CD1016" s="125"/>
      <c r="CE1016" s="273"/>
      <c r="CF1016" s="285"/>
      <c r="CG1016" s="273"/>
      <c r="CH1016" s="273"/>
      <c r="CI1016" s="273"/>
      <c r="CJ1016" s="273"/>
      <c r="CK1016" s="273"/>
      <c r="CL1016" s="125"/>
      <c r="CM1016" s="273"/>
      <c r="CN1016" s="285"/>
      <c r="CO1016" s="273"/>
      <c r="CP1016" s="273"/>
      <c r="CQ1016" s="273"/>
      <c r="CR1016" s="273"/>
      <c r="CS1016" s="273"/>
      <c r="CT1016" s="125"/>
      <c r="CU1016" s="273"/>
      <c r="CV1016" s="285"/>
      <c r="CW1016" s="273"/>
      <c r="CX1016" s="273"/>
      <c r="CY1016" s="273"/>
      <c r="CZ1016" s="273"/>
      <c r="DA1016" s="273"/>
      <c r="DB1016" s="125"/>
      <c r="DC1016" s="273"/>
      <c r="DD1016" s="285"/>
      <c r="DE1016" s="273"/>
      <c r="DF1016" s="273"/>
      <c r="DG1016" s="273"/>
      <c r="DH1016" s="273"/>
      <c r="DI1016" s="273"/>
      <c r="DJ1016" s="125"/>
      <c r="DK1016" s="273"/>
      <c r="DL1016" s="285"/>
      <c r="DM1016" s="273"/>
      <c r="DN1016" s="273"/>
      <c r="DO1016" s="273"/>
      <c r="DP1016" s="273"/>
      <c r="DQ1016" s="273"/>
      <c r="DR1016" s="125"/>
      <c r="DS1016" s="273"/>
      <c r="DT1016" s="285"/>
      <c r="DU1016" s="273"/>
      <c r="DV1016" s="273"/>
      <c r="DW1016" s="273"/>
      <c r="DX1016" s="273"/>
      <c r="DY1016" s="273"/>
      <c r="DZ1016" s="125"/>
      <c r="EA1016" s="273"/>
      <c r="EB1016" s="273"/>
      <c r="EC1016" s="273"/>
      <c r="ED1016" s="273"/>
      <c r="EE1016" s="273"/>
      <c r="EF1016" s="273"/>
      <c r="EG1016" s="273"/>
      <c r="EH1016" s="273"/>
      <c r="EI1016" s="273"/>
      <c r="EJ1016" s="273"/>
      <c r="EK1016" s="273"/>
      <c r="EL1016" s="273"/>
      <c r="EM1016" s="273"/>
      <c r="EN1016" s="273"/>
      <c r="EO1016" s="273"/>
      <c r="EP1016" s="273"/>
      <c r="EQ1016" s="273"/>
      <c r="ER1016" s="273"/>
      <c r="ES1016" s="273"/>
      <c r="ET1016" s="273"/>
      <c r="EU1016" s="273"/>
      <c r="EV1016" s="273"/>
      <c r="EW1016" s="273"/>
      <c r="EX1016" s="273"/>
      <c r="EY1016" s="273"/>
      <c r="EZ1016" s="273"/>
    </row>
    <row r="1017" spans="1:156" ht="18.75">
      <c r="D1017" s="75"/>
      <c r="Q1017"/>
      <c r="R1017" s="30"/>
      <c r="T1017" s="75"/>
      <c r="Z1017" s="264"/>
      <c r="AB1017" s="75"/>
      <c r="AH1017" s="125"/>
      <c r="AJ1017" s="75"/>
      <c r="AP1017" s="125"/>
      <c r="AR1017" s="75"/>
      <c r="AX1017" s="125"/>
      <c r="AZ1017" s="75"/>
      <c r="BF1017" s="125"/>
      <c r="BH1017" s="75"/>
      <c r="BN1017" s="125"/>
      <c r="BP1017" s="75"/>
      <c r="BV1017" s="125"/>
      <c r="BX1017" s="75"/>
      <c r="CD1017" s="125"/>
      <c r="CF1017" s="75"/>
      <c r="CL1017" s="125"/>
      <c r="CN1017" s="75"/>
      <c r="CT1017" s="125"/>
      <c r="CV1017" s="75"/>
      <c r="DB1017" s="125"/>
      <c r="DD1017" s="75"/>
      <c r="DJ1017" s="125"/>
      <c r="DL1017" s="75"/>
      <c r="DR1017" s="125"/>
      <c r="DT1017" s="75"/>
      <c r="DZ1017" s="125"/>
    </row>
    <row r="1018" spans="1:156" ht="18.75">
      <c r="A1018" s="273"/>
      <c r="B1018" s="273"/>
      <c r="C1018" s="273"/>
      <c r="D1018" s="285"/>
      <c r="E1018" s="273"/>
      <c r="F1018" s="273"/>
      <c r="G1018" s="273"/>
      <c r="H1018" s="273"/>
      <c r="I1018" s="273"/>
      <c r="J1018" s="273"/>
      <c r="K1018" s="273"/>
      <c r="L1018" s="273"/>
      <c r="M1018" s="273"/>
      <c r="N1018" s="273"/>
      <c r="O1018" s="273"/>
      <c r="P1018" s="273"/>
      <c r="Q1018" s="273"/>
      <c r="R1018" s="286"/>
      <c r="S1018" s="273"/>
      <c r="T1018" s="285"/>
      <c r="U1018" s="273"/>
      <c r="V1018" s="273"/>
      <c r="W1018" s="273"/>
      <c r="X1018" s="273"/>
      <c r="Y1018" s="273"/>
      <c r="Z1018" s="264"/>
      <c r="AA1018" s="273"/>
      <c r="AB1018" s="285"/>
      <c r="AC1018" s="273"/>
      <c r="AD1018" s="273"/>
      <c r="AE1018" s="273"/>
      <c r="AF1018" s="273"/>
      <c r="AG1018" s="273"/>
      <c r="AH1018" s="125"/>
      <c r="AI1018" s="273"/>
      <c r="AJ1018" s="285"/>
      <c r="AK1018" s="273"/>
      <c r="AL1018" s="273"/>
      <c r="AM1018" s="273"/>
      <c r="AN1018" s="273"/>
      <c r="AO1018" s="273"/>
      <c r="AP1018" s="125"/>
      <c r="AQ1018" s="273"/>
      <c r="AR1018" s="285"/>
      <c r="AS1018" s="273"/>
      <c r="AT1018" s="273"/>
      <c r="AU1018" s="273"/>
      <c r="AV1018" s="273"/>
      <c r="AW1018" s="273"/>
      <c r="AX1018" s="125"/>
      <c r="AY1018" s="273"/>
      <c r="AZ1018" s="285"/>
      <c r="BA1018" s="273"/>
      <c r="BB1018" s="273"/>
      <c r="BC1018" s="273"/>
      <c r="BD1018" s="273"/>
      <c r="BE1018" s="273"/>
      <c r="BF1018" s="125"/>
      <c r="BG1018" s="273"/>
      <c r="BH1018" s="285"/>
      <c r="BI1018" s="273"/>
      <c r="BJ1018" s="273"/>
      <c r="BK1018" s="273"/>
      <c r="BL1018" s="273"/>
      <c r="BM1018" s="273"/>
      <c r="BN1018" s="125"/>
      <c r="BO1018" s="273"/>
      <c r="BP1018" s="285"/>
      <c r="BQ1018" s="273"/>
      <c r="BR1018" s="273"/>
      <c r="BS1018" s="273"/>
      <c r="BT1018" s="273"/>
      <c r="BU1018" s="273"/>
      <c r="BV1018" s="125"/>
      <c r="BW1018" s="273"/>
      <c r="BX1018" s="285"/>
      <c r="BY1018" s="273"/>
      <c r="BZ1018" s="273"/>
      <c r="CA1018" s="273"/>
      <c r="CB1018" s="273"/>
      <c r="CC1018" s="273"/>
      <c r="CD1018" s="125"/>
      <c r="CE1018" s="273"/>
      <c r="CF1018" s="285"/>
      <c r="CG1018" s="273"/>
      <c r="CH1018" s="273"/>
      <c r="CI1018" s="273"/>
      <c r="CJ1018" s="273"/>
      <c r="CK1018" s="273"/>
      <c r="CL1018" s="125"/>
      <c r="CM1018" s="273"/>
      <c r="CN1018" s="285"/>
      <c r="CO1018" s="273"/>
      <c r="CP1018" s="273"/>
      <c r="CQ1018" s="273"/>
      <c r="CR1018" s="273"/>
      <c r="CS1018" s="273"/>
      <c r="CT1018" s="125"/>
      <c r="CU1018" s="273"/>
      <c r="CV1018" s="285"/>
      <c r="CW1018" s="273"/>
      <c r="CX1018" s="273"/>
      <c r="CY1018" s="273"/>
      <c r="CZ1018" s="273"/>
      <c r="DA1018" s="273"/>
      <c r="DB1018" s="125"/>
      <c r="DC1018" s="273"/>
      <c r="DD1018" s="285"/>
      <c r="DE1018" s="273"/>
      <c r="DF1018" s="273"/>
      <c r="DG1018" s="273"/>
      <c r="DH1018" s="273"/>
      <c r="DI1018" s="273"/>
      <c r="DJ1018" s="125"/>
      <c r="DK1018" s="273"/>
      <c r="DL1018" s="285"/>
      <c r="DM1018" s="273"/>
      <c r="DN1018" s="273"/>
      <c r="DO1018" s="273"/>
      <c r="DP1018" s="273"/>
      <c r="DQ1018" s="273"/>
      <c r="DR1018" s="125"/>
      <c r="DS1018" s="273"/>
      <c r="DT1018" s="285"/>
      <c r="DU1018" s="273"/>
      <c r="DV1018" s="273"/>
      <c r="DW1018" s="273"/>
      <c r="DX1018" s="273"/>
      <c r="DY1018" s="273"/>
      <c r="DZ1018" s="125"/>
      <c r="EA1018" s="273"/>
      <c r="EB1018" s="273"/>
      <c r="EC1018" s="273"/>
      <c r="ED1018" s="273"/>
      <c r="EE1018" s="273"/>
      <c r="EF1018" s="273"/>
      <c r="EG1018" s="273"/>
      <c r="EH1018" s="273"/>
      <c r="EI1018" s="273"/>
      <c r="EJ1018" s="273"/>
      <c r="EK1018" s="273"/>
      <c r="EL1018" s="273"/>
      <c r="EM1018" s="273"/>
      <c r="EN1018" s="273"/>
      <c r="EO1018" s="273"/>
      <c r="EP1018" s="273"/>
      <c r="EQ1018" s="273"/>
      <c r="ER1018" s="273"/>
      <c r="ES1018" s="273"/>
      <c r="ET1018" s="273"/>
      <c r="EU1018" s="273"/>
      <c r="EV1018" s="273"/>
      <c r="EW1018" s="273"/>
      <c r="EX1018" s="273"/>
      <c r="EY1018" s="273"/>
      <c r="EZ1018" s="273"/>
    </row>
    <row r="1019" spans="1:156" ht="18.75">
      <c r="D1019" s="75"/>
      <c r="Q1019"/>
      <c r="R1019" s="30"/>
      <c r="T1019" s="75"/>
      <c r="Z1019" s="264"/>
      <c r="AB1019" s="75"/>
      <c r="AH1019" s="125"/>
      <c r="AJ1019" s="75"/>
      <c r="AP1019" s="125"/>
      <c r="AR1019" s="75"/>
      <c r="AX1019" s="125"/>
      <c r="AZ1019" s="75"/>
      <c r="BF1019" s="125"/>
      <c r="BH1019" s="75"/>
      <c r="BN1019" s="125"/>
      <c r="BP1019" s="75"/>
      <c r="BV1019" s="125"/>
      <c r="BX1019" s="75"/>
      <c r="CD1019" s="125"/>
      <c r="CF1019" s="75"/>
      <c r="CL1019" s="125"/>
      <c r="CN1019" s="75"/>
      <c r="CT1019" s="125"/>
      <c r="CV1019" s="75"/>
      <c r="DB1019" s="125"/>
      <c r="DD1019" s="75"/>
      <c r="DJ1019" s="125"/>
      <c r="DL1019" s="75"/>
      <c r="DR1019" s="125"/>
      <c r="DT1019" s="75"/>
      <c r="DZ1019" s="125"/>
    </row>
    <row r="1020" spans="1:156" ht="18.75">
      <c r="A1020" s="273"/>
      <c r="B1020" s="273"/>
      <c r="C1020" s="273"/>
      <c r="D1020" s="285"/>
      <c r="E1020" s="273"/>
      <c r="F1020" s="273"/>
      <c r="G1020" s="273"/>
      <c r="H1020" s="273"/>
      <c r="I1020" s="273"/>
      <c r="J1020" s="273"/>
      <c r="K1020" s="273"/>
      <c r="L1020" s="273"/>
      <c r="M1020" s="273"/>
      <c r="N1020" s="273"/>
      <c r="O1020" s="273"/>
      <c r="P1020" s="273"/>
      <c r="Q1020" s="273"/>
      <c r="R1020" s="286"/>
      <c r="S1020" s="273"/>
      <c r="T1020" s="285"/>
      <c r="U1020" s="273"/>
      <c r="V1020" s="273"/>
      <c r="W1020" s="273"/>
      <c r="X1020" s="273"/>
      <c r="Y1020" s="273"/>
      <c r="Z1020" s="264"/>
      <c r="AA1020" s="273"/>
      <c r="AB1020" s="285"/>
      <c r="AC1020" s="273"/>
      <c r="AD1020" s="273"/>
      <c r="AE1020" s="273"/>
      <c r="AF1020" s="273"/>
      <c r="AG1020" s="273"/>
      <c r="AH1020" s="125"/>
      <c r="AI1020" s="273"/>
      <c r="AJ1020" s="285"/>
      <c r="AK1020" s="273"/>
      <c r="AL1020" s="273"/>
      <c r="AM1020" s="273"/>
      <c r="AN1020" s="273"/>
      <c r="AO1020" s="273"/>
      <c r="AP1020" s="125"/>
      <c r="AQ1020" s="273"/>
      <c r="AR1020" s="285"/>
      <c r="AS1020" s="273"/>
      <c r="AT1020" s="273"/>
      <c r="AU1020" s="273"/>
      <c r="AV1020" s="273"/>
      <c r="AW1020" s="273"/>
      <c r="AX1020" s="125"/>
      <c r="AY1020" s="273"/>
      <c r="AZ1020" s="285"/>
      <c r="BA1020" s="273"/>
      <c r="BB1020" s="273"/>
      <c r="BC1020" s="273"/>
      <c r="BD1020" s="273"/>
      <c r="BE1020" s="273"/>
      <c r="BF1020" s="125"/>
      <c r="BG1020" s="273"/>
      <c r="BH1020" s="285"/>
      <c r="BI1020" s="273"/>
      <c r="BJ1020" s="273"/>
      <c r="BK1020" s="273"/>
      <c r="BL1020" s="273"/>
      <c r="BM1020" s="273"/>
      <c r="BN1020" s="125"/>
      <c r="BO1020" s="273"/>
      <c r="BP1020" s="285"/>
      <c r="BQ1020" s="273"/>
      <c r="BR1020" s="273"/>
      <c r="BS1020" s="273"/>
      <c r="BT1020" s="273"/>
      <c r="BU1020" s="273"/>
      <c r="BV1020" s="125"/>
      <c r="BW1020" s="273"/>
      <c r="BX1020" s="285"/>
      <c r="BY1020" s="273"/>
      <c r="BZ1020" s="273"/>
      <c r="CA1020" s="273"/>
      <c r="CB1020" s="273"/>
      <c r="CC1020" s="273"/>
      <c r="CD1020" s="125"/>
      <c r="CE1020" s="273"/>
      <c r="CF1020" s="285"/>
      <c r="CG1020" s="273"/>
      <c r="CH1020" s="273"/>
      <c r="CI1020" s="273"/>
      <c r="CJ1020" s="273"/>
      <c r="CK1020" s="273"/>
      <c r="CL1020" s="125"/>
      <c r="CM1020" s="273"/>
      <c r="CN1020" s="285"/>
      <c r="CO1020" s="273"/>
      <c r="CP1020" s="273"/>
      <c r="CQ1020" s="273"/>
      <c r="CR1020" s="273"/>
      <c r="CS1020" s="273"/>
      <c r="CT1020" s="125"/>
      <c r="CU1020" s="273"/>
      <c r="CV1020" s="285"/>
      <c r="CW1020" s="273"/>
      <c r="CX1020" s="273"/>
      <c r="CY1020" s="273"/>
      <c r="CZ1020" s="273"/>
      <c r="DA1020" s="273"/>
      <c r="DB1020" s="125"/>
      <c r="DC1020" s="273"/>
      <c r="DD1020" s="285"/>
      <c r="DE1020" s="273"/>
      <c r="DF1020" s="273"/>
      <c r="DG1020" s="273"/>
      <c r="DH1020" s="273"/>
      <c r="DI1020" s="273"/>
      <c r="DJ1020" s="125"/>
      <c r="DK1020" s="273"/>
      <c r="DL1020" s="285"/>
      <c r="DM1020" s="273"/>
      <c r="DN1020" s="273"/>
      <c r="DO1020" s="273"/>
      <c r="DP1020" s="273"/>
      <c r="DQ1020" s="273"/>
      <c r="DR1020" s="125"/>
      <c r="DS1020" s="273"/>
      <c r="DT1020" s="285"/>
      <c r="DU1020" s="273"/>
      <c r="DV1020" s="273"/>
      <c r="DW1020" s="273"/>
      <c r="DX1020" s="273"/>
      <c r="DY1020" s="273"/>
      <c r="DZ1020" s="125"/>
      <c r="EA1020" s="273"/>
      <c r="EB1020" s="273"/>
      <c r="EC1020" s="273"/>
      <c r="ED1020" s="273"/>
      <c r="EE1020" s="273"/>
      <c r="EF1020" s="273"/>
      <c r="EG1020" s="273"/>
      <c r="EH1020" s="273"/>
      <c r="EI1020" s="273"/>
      <c r="EJ1020" s="273"/>
      <c r="EK1020" s="273"/>
      <c r="EL1020" s="273"/>
      <c r="EM1020" s="273"/>
      <c r="EN1020" s="273"/>
      <c r="EO1020" s="273"/>
      <c r="EP1020" s="273"/>
      <c r="EQ1020" s="273"/>
      <c r="ER1020" s="273"/>
      <c r="ES1020" s="273"/>
      <c r="ET1020" s="273"/>
      <c r="EU1020" s="273"/>
      <c r="EV1020" s="273"/>
      <c r="EW1020" s="273"/>
      <c r="EX1020" s="273"/>
      <c r="EY1020" s="273"/>
      <c r="EZ1020" s="273"/>
    </row>
    <row r="1021" spans="1:156" ht="18.75">
      <c r="D1021" s="75"/>
      <c r="Q1021"/>
      <c r="R1021" s="30"/>
      <c r="T1021" s="75"/>
      <c r="Z1021" s="264"/>
      <c r="AB1021" s="75"/>
      <c r="AH1021" s="125"/>
      <c r="AJ1021" s="75"/>
      <c r="AP1021" s="125"/>
      <c r="AR1021" s="75"/>
      <c r="AX1021" s="125"/>
      <c r="AZ1021" s="75"/>
      <c r="BF1021" s="125"/>
      <c r="BH1021" s="75"/>
      <c r="BN1021" s="125"/>
      <c r="BP1021" s="75"/>
      <c r="BV1021" s="125"/>
      <c r="BX1021" s="75"/>
      <c r="CD1021" s="125"/>
      <c r="CF1021" s="75"/>
      <c r="CL1021" s="125"/>
      <c r="CN1021" s="75"/>
      <c r="CT1021" s="125"/>
      <c r="CV1021" s="75"/>
      <c r="DB1021" s="125"/>
      <c r="DD1021" s="75"/>
      <c r="DJ1021" s="125"/>
      <c r="DL1021" s="75"/>
      <c r="DR1021" s="125"/>
      <c r="DT1021" s="75"/>
      <c r="DZ1021" s="125"/>
    </row>
    <row r="1022" spans="1:156" ht="18.75">
      <c r="A1022" s="273"/>
      <c r="B1022" s="273"/>
      <c r="C1022" s="273"/>
      <c r="D1022" s="285"/>
      <c r="E1022" s="273"/>
      <c r="F1022" s="273"/>
      <c r="G1022" s="273"/>
      <c r="H1022" s="273"/>
      <c r="I1022" s="273"/>
      <c r="J1022" s="273"/>
      <c r="K1022" s="273"/>
      <c r="L1022" s="273"/>
      <c r="M1022" s="273"/>
      <c r="N1022" s="273"/>
      <c r="O1022" s="273"/>
      <c r="P1022" s="273"/>
      <c r="Q1022" s="273"/>
      <c r="R1022" s="286"/>
      <c r="S1022" s="273"/>
      <c r="T1022" s="285"/>
      <c r="U1022" s="273"/>
      <c r="V1022" s="273"/>
      <c r="W1022" s="273"/>
      <c r="X1022" s="273"/>
      <c r="Y1022" s="273"/>
      <c r="Z1022" s="264"/>
      <c r="AA1022" s="273"/>
      <c r="AB1022" s="285"/>
      <c r="AC1022" s="273"/>
      <c r="AD1022" s="273"/>
      <c r="AE1022" s="273"/>
      <c r="AF1022" s="273"/>
      <c r="AG1022" s="273"/>
      <c r="AH1022" s="125"/>
      <c r="AI1022" s="273"/>
      <c r="AJ1022" s="285"/>
      <c r="AK1022" s="273"/>
      <c r="AL1022" s="273"/>
      <c r="AM1022" s="273"/>
      <c r="AN1022" s="273"/>
      <c r="AO1022" s="273"/>
      <c r="AP1022" s="125"/>
      <c r="AQ1022" s="273"/>
      <c r="AR1022" s="285"/>
      <c r="AS1022" s="273"/>
      <c r="AT1022" s="273"/>
      <c r="AU1022" s="273"/>
      <c r="AV1022" s="273"/>
      <c r="AW1022" s="273"/>
      <c r="AX1022" s="125"/>
      <c r="AY1022" s="273"/>
      <c r="AZ1022" s="285"/>
      <c r="BA1022" s="273"/>
      <c r="BB1022" s="273"/>
      <c r="BC1022" s="273"/>
      <c r="BD1022" s="273"/>
      <c r="BE1022" s="273"/>
      <c r="BF1022" s="125"/>
      <c r="BG1022" s="273"/>
      <c r="BH1022" s="285"/>
      <c r="BI1022" s="273"/>
      <c r="BJ1022" s="273"/>
      <c r="BK1022" s="273"/>
      <c r="BL1022" s="273"/>
      <c r="BM1022" s="273"/>
      <c r="BN1022" s="125"/>
      <c r="BO1022" s="273"/>
      <c r="BP1022" s="285"/>
      <c r="BQ1022" s="273"/>
      <c r="BR1022" s="273"/>
      <c r="BS1022" s="273"/>
      <c r="BT1022" s="273"/>
      <c r="BU1022" s="273"/>
      <c r="BV1022" s="125"/>
      <c r="BW1022" s="273"/>
      <c r="BX1022" s="285"/>
      <c r="BY1022" s="273"/>
      <c r="BZ1022" s="273"/>
      <c r="CA1022" s="273"/>
      <c r="CB1022" s="273"/>
      <c r="CC1022" s="273"/>
      <c r="CD1022" s="125"/>
      <c r="CE1022" s="273"/>
      <c r="CF1022" s="285"/>
      <c r="CG1022" s="273"/>
      <c r="CH1022" s="273"/>
      <c r="CI1022" s="273"/>
      <c r="CJ1022" s="273"/>
      <c r="CK1022" s="273"/>
      <c r="CL1022" s="125"/>
      <c r="CM1022" s="273"/>
      <c r="CN1022" s="285"/>
      <c r="CO1022" s="273"/>
      <c r="CP1022" s="273"/>
      <c r="CQ1022" s="273"/>
      <c r="CR1022" s="273"/>
      <c r="CS1022" s="273"/>
      <c r="CT1022" s="125"/>
      <c r="CU1022" s="273"/>
      <c r="CV1022" s="285"/>
      <c r="CW1022" s="273"/>
      <c r="CX1022" s="273"/>
      <c r="CY1022" s="273"/>
      <c r="CZ1022" s="273"/>
      <c r="DA1022" s="273"/>
      <c r="DB1022" s="125"/>
      <c r="DC1022" s="273"/>
      <c r="DD1022" s="285"/>
      <c r="DE1022" s="273"/>
      <c r="DF1022" s="273"/>
      <c r="DG1022" s="273"/>
      <c r="DH1022" s="273"/>
      <c r="DI1022" s="273"/>
      <c r="DJ1022" s="125"/>
      <c r="DK1022" s="273"/>
      <c r="DL1022" s="285"/>
      <c r="DM1022" s="273"/>
      <c r="DN1022" s="273"/>
      <c r="DO1022" s="273"/>
      <c r="DP1022" s="273"/>
      <c r="DQ1022" s="273"/>
      <c r="DR1022" s="125"/>
      <c r="DS1022" s="273"/>
      <c r="DT1022" s="285"/>
      <c r="DU1022" s="273"/>
      <c r="DV1022" s="273"/>
      <c r="DW1022" s="273"/>
      <c r="DX1022" s="273"/>
      <c r="DY1022" s="273"/>
      <c r="DZ1022" s="125"/>
      <c r="EA1022" s="273"/>
      <c r="EB1022" s="273"/>
      <c r="EC1022" s="273"/>
      <c r="ED1022" s="273"/>
      <c r="EE1022" s="273"/>
      <c r="EF1022" s="273"/>
      <c r="EG1022" s="273"/>
      <c r="EH1022" s="273"/>
      <c r="EI1022" s="273"/>
      <c r="EJ1022" s="273"/>
      <c r="EK1022" s="273"/>
      <c r="EL1022" s="273"/>
      <c r="EM1022" s="273"/>
      <c r="EN1022" s="273"/>
      <c r="EO1022" s="273"/>
      <c r="EP1022" s="273"/>
      <c r="EQ1022" s="273"/>
      <c r="ER1022" s="273"/>
      <c r="ES1022" s="273"/>
      <c r="ET1022" s="273"/>
      <c r="EU1022" s="273"/>
      <c r="EV1022" s="273"/>
      <c r="EW1022" s="273"/>
      <c r="EX1022" s="273"/>
      <c r="EY1022" s="273"/>
      <c r="EZ1022" s="273"/>
    </row>
    <row r="1023" spans="1:156" ht="18.75">
      <c r="D1023" s="75"/>
      <c r="Q1023"/>
      <c r="R1023" s="30"/>
      <c r="T1023" s="75"/>
      <c r="Z1023" s="264"/>
      <c r="AB1023" s="75"/>
      <c r="AH1023" s="125"/>
      <c r="AJ1023" s="75"/>
      <c r="AP1023" s="125"/>
      <c r="AR1023" s="75"/>
      <c r="AX1023" s="125"/>
      <c r="AZ1023" s="75"/>
      <c r="BF1023" s="125"/>
      <c r="BH1023" s="75"/>
      <c r="BN1023" s="125"/>
      <c r="BP1023" s="75"/>
      <c r="BV1023" s="125"/>
      <c r="BX1023" s="75"/>
      <c r="CD1023" s="125"/>
      <c r="CF1023" s="75"/>
      <c r="CL1023" s="125"/>
      <c r="CN1023" s="75"/>
      <c r="CT1023" s="125"/>
      <c r="CV1023" s="75"/>
      <c r="DB1023" s="125"/>
      <c r="DD1023" s="75"/>
      <c r="DJ1023" s="125"/>
      <c r="DL1023" s="75"/>
      <c r="DR1023" s="125"/>
      <c r="DT1023" s="75"/>
      <c r="DZ1023" s="125"/>
    </row>
    <row r="1024" spans="1:156" ht="18.75">
      <c r="A1024" s="273"/>
      <c r="B1024" s="273"/>
      <c r="C1024" s="273"/>
      <c r="D1024" s="285"/>
      <c r="E1024" s="273"/>
      <c r="F1024" s="273"/>
      <c r="G1024" s="273"/>
      <c r="H1024" s="273"/>
      <c r="I1024" s="273"/>
      <c r="J1024" s="273"/>
      <c r="K1024" s="273"/>
      <c r="L1024" s="273"/>
      <c r="M1024" s="273"/>
      <c r="N1024" s="273"/>
      <c r="O1024" s="273"/>
      <c r="P1024" s="273"/>
      <c r="Q1024" s="273"/>
      <c r="R1024" s="286"/>
      <c r="S1024" s="273"/>
      <c r="T1024" s="285"/>
      <c r="U1024" s="273"/>
      <c r="V1024" s="273"/>
      <c r="W1024" s="273"/>
      <c r="X1024" s="273"/>
      <c r="Y1024" s="273"/>
      <c r="Z1024" s="264"/>
      <c r="AA1024" s="273"/>
      <c r="AB1024" s="285"/>
      <c r="AC1024" s="273"/>
      <c r="AD1024" s="273"/>
      <c r="AE1024" s="273"/>
      <c r="AF1024" s="273"/>
      <c r="AG1024" s="273"/>
      <c r="AH1024" s="125"/>
      <c r="AI1024" s="273"/>
      <c r="AJ1024" s="285"/>
      <c r="AK1024" s="273"/>
      <c r="AL1024" s="273"/>
      <c r="AM1024" s="273"/>
      <c r="AN1024" s="273"/>
      <c r="AO1024" s="273"/>
      <c r="AP1024" s="125"/>
      <c r="AQ1024" s="273"/>
      <c r="AR1024" s="285"/>
      <c r="AS1024" s="273"/>
      <c r="AT1024" s="273"/>
      <c r="AU1024" s="273"/>
      <c r="AV1024" s="273"/>
      <c r="AW1024" s="273"/>
      <c r="AX1024" s="125"/>
      <c r="AY1024" s="273"/>
      <c r="AZ1024" s="285"/>
      <c r="BA1024" s="273"/>
      <c r="BB1024" s="273"/>
      <c r="BC1024" s="273"/>
      <c r="BD1024" s="273"/>
      <c r="BE1024" s="273"/>
      <c r="BF1024" s="125"/>
      <c r="BG1024" s="273"/>
      <c r="BH1024" s="285"/>
      <c r="BI1024" s="273"/>
      <c r="BJ1024" s="273"/>
      <c r="BK1024" s="273"/>
      <c r="BL1024" s="273"/>
      <c r="BM1024" s="273"/>
      <c r="BN1024" s="125"/>
      <c r="BO1024" s="273"/>
      <c r="BP1024" s="285"/>
      <c r="BQ1024" s="273"/>
      <c r="BR1024" s="273"/>
      <c r="BS1024" s="273"/>
      <c r="BT1024" s="273"/>
      <c r="BU1024" s="273"/>
      <c r="BV1024" s="125"/>
      <c r="BW1024" s="273"/>
      <c r="BX1024" s="285"/>
      <c r="BY1024" s="273"/>
      <c r="BZ1024" s="273"/>
      <c r="CA1024" s="273"/>
      <c r="CB1024" s="273"/>
      <c r="CC1024" s="273"/>
      <c r="CD1024" s="125"/>
      <c r="CE1024" s="273"/>
      <c r="CF1024" s="285"/>
      <c r="CG1024" s="273"/>
      <c r="CH1024" s="273"/>
      <c r="CI1024" s="273"/>
      <c r="CJ1024" s="273"/>
      <c r="CK1024" s="273"/>
      <c r="CL1024" s="125"/>
      <c r="CM1024" s="273"/>
      <c r="CN1024" s="285"/>
      <c r="CO1024" s="273"/>
      <c r="CP1024" s="273"/>
      <c r="CQ1024" s="273"/>
      <c r="CR1024" s="273"/>
      <c r="CS1024" s="273"/>
      <c r="CT1024" s="125"/>
      <c r="CU1024" s="273"/>
      <c r="CV1024" s="285"/>
      <c r="CW1024" s="273"/>
      <c r="CX1024" s="273"/>
      <c r="CY1024" s="273"/>
      <c r="CZ1024" s="273"/>
      <c r="DA1024" s="273"/>
      <c r="DB1024" s="125"/>
      <c r="DC1024" s="273"/>
      <c r="DD1024" s="285"/>
      <c r="DE1024" s="273"/>
      <c r="DF1024" s="273"/>
      <c r="DG1024" s="273"/>
      <c r="DH1024" s="273"/>
      <c r="DI1024" s="273"/>
      <c r="DJ1024" s="125"/>
      <c r="DK1024" s="273"/>
      <c r="DL1024" s="285"/>
      <c r="DM1024" s="273"/>
      <c r="DN1024" s="273"/>
      <c r="DO1024" s="273"/>
      <c r="DP1024" s="273"/>
      <c r="DQ1024" s="273"/>
      <c r="DR1024" s="125"/>
      <c r="DS1024" s="273"/>
      <c r="DT1024" s="285"/>
      <c r="DU1024" s="273"/>
      <c r="DV1024" s="273"/>
      <c r="DW1024" s="273"/>
      <c r="DX1024" s="273"/>
      <c r="DY1024" s="273"/>
      <c r="DZ1024" s="125"/>
      <c r="EA1024" s="273"/>
      <c r="EB1024" s="273"/>
      <c r="EC1024" s="273"/>
      <c r="ED1024" s="273"/>
      <c r="EE1024" s="273"/>
      <c r="EF1024" s="273"/>
      <c r="EG1024" s="273"/>
      <c r="EH1024" s="273"/>
      <c r="EI1024" s="273"/>
      <c r="EJ1024" s="273"/>
      <c r="EK1024" s="273"/>
      <c r="EL1024" s="273"/>
      <c r="EM1024" s="273"/>
      <c r="EN1024" s="273"/>
      <c r="EO1024" s="273"/>
      <c r="EP1024" s="273"/>
      <c r="EQ1024" s="273"/>
      <c r="ER1024" s="273"/>
      <c r="ES1024" s="273"/>
      <c r="ET1024" s="273"/>
      <c r="EU1024" s="273"/>
      <c r="EV1024" s="273"/>
      <c r="EW1024" s="273"/>
      <c r="EX1024" s="273"/>
      <c r="EY1024" s="273"/>
      <c r="EZ1024" s="273"/>
    </row>
    <row r="1025" spans="1:156" ht="18.75">
      <c r="D1025" s="75"/>
      <c r="Q1025"/>
      <c r="R1025" s="30"/>
      <c r="T1025" s="75"/>
      <c r="Z1025" s="264"/>
      <c r="AB1025" s="75"/>
      <c r="AH1025" s="125"/>
      <c r="AJ1025" s="75"/>
      <c r="AP1025" s="125"/>
      <c r="AR1025" s="75"/>
      <c r="AX1025" s="125"/>
      <c r="AZ1025" s="75"/>
      <c r="BF1025" s="125"/>
      <c r="BH1025" s="75"/>
      <c r="BN1025" s="125"/>
      <c r="BP1025" s="75"/>
      <c r="BV1025" s="125"/>
      <c r="BX1025" s="75"/>
      <c r="CD1025" s="125"/>
      <c r="CF1025" s="75"/>
      <c r="CL1025" s="125"/>
      <c r="CN1025" s="75"/>
      <c r="CT1025" s="125"/>
      <c r="CV1025" s="75"/>
      <c r="DB1025" s="125"/>
      <c r="DD1025" s="75"/>
      <c r="DJ1025" s="125"/>
      <c r="DL1025" s="75"/>
      <c r="DR1025" s="125"/>
      <c r="DT1025" s="75"/>
      <c r="DZ1025" s="125"/>
    </row>
    <row r="1026" spans="1:156" ht="18.75">
      <c r="A1026" s="273"/>
      <c r="B1026" s="273"/>
      <c r="C1026" s="273"/>
      <c r="D1026" s="285"/>
      <c r="E1026" s="273"/>
      <c r="F1026" s="273"/>
      <c r="G1026" s="273"/>
      <c r="H1026" s="273"/>
      <c r="I1026" s="273"/>
      <c r="J1026" s="273"/>
      <c r="K1026" s="273"/>
      <c r="L1026" s="273"/>
      <c r="M1026" s="273"/>
      <c r="N1026" s="273"/>
      <c r="O1026" s="273"/>
      <c r="P1026" s="273"/>
      <c r="Q1026" s="273"/>
      <c r="R1026" s="286"/>
      <c r="S1026" s="273"/>
      <c r="T1026" s="285"/>
      <c r="U1026" s="273"/>
      <c r="V1026" s="273"/>
      <c r="W1026" s="273"/>
      <c r="X1026" s="273"/>
      <c r="Y1026" s="273"/>
      <c r="Z1026" s="264"/>
      <c r="AA1026" s="273"/>
      <c r="AB1026" s="285"/>
      <c r="AC1026" s="273"/>
      <c r="AD1026" s="273"/>
      <c r="AE1026" s="273"/>
      <c r="AF1026" s="273"/>
      <c r="AG1026" s="273"/>
      <c r="AH1026" s="125"/>
      <c r="AI1026" s="273"/>
      <c r="AJ1026" s="285"/>
      <c r="AK1026" s="273"/>
      <c r="AL1026" s="273"/>
      <c r="AM1026" s="273"/>
      <c r="AN1026" s="273"/>
      <c r="AO1026" s="273"/>
      <c r="AP1026" s="125"/>
      <c r="AQ1026" s="273"/>
      <c r="AR1026" s="285"/>
      <c r="AS1026" s="273"/>
      <c r="AT1026" s="273"/>
      <c r="AU1026" s="273"/>
      <c r="AV1026" s="273"/>
      <c r="AW1026" s="273"/>
      <c r="AX1026" s="125"/>
      <c r="AY1026" s="273"/>
      <c r="AZ1026" s="285"/>
      <c r="BA1026" s="273"/>
      <c r="BB1026" s="273"/>
      <c r="BC1026" s="273"/>
      <c r="BD1026" s="273"/>
      <c r="BE1026" s="273"/>
      <c r="BF1026" s="125"/>
      <c r="BG1026" s="273"/>
      <c r="BH1026" s="285"/>
      <c r="BI1026" s="273"/>
      <c r="BJ1026" s="273"/>
      <c r="BK1026" s="273"/>
      <c r="BL1026" s="273"/>
      <c r="BM1026" s="273"/>
      <c r="BN1026" s="125"/>
      <c r="BO1026" s="273"/>
      <c r="BP1026" s="285"/>
      <c r="BQ1026" s="273"/>
      <c r="BR1026" s="273"/>
      <c r="BS1026" s="273"/>
      <c r="BT1026" s="273"/>
      <c r="BU1026" s="273"/>
      <c r="BV1026" s="125"/>
      <c r="BW1026" s="273"/>
      <c r="BX1026" s="285"/>
      <c r="BY1026" s="273"/>
      <c r="BZ1026" s="273"/>
      <c r="CA1026" s="273"/>
      <c r="CB1026" s="273"/>
      <c r="CC1026" s="273"/>
      <c r="CD1026" s="125"/>
      <c r="CE1026" s="273"/>
      <c r="CF1026" s="285"/>
      <c r="CG1026" s="273"/>
      <c r="CH1026" s="273"/>
      <c r="CI1026" s="273"/>
      <c r="CJ1026" s="273"/>
      <c r="CK1026" s="273"/>
      <c r="CL1026" s="125"/>
      <c r="CM1026" s="273"/>
      <c r="CN1026" s="285"/>
      <c r="CO1026" s="273"/>
      <c r="CP1026" s="273"/>
      <c r="CQ1026" s="273"/>
      <c r="CR1026" s="273"/>
      <c r="CS1026" s="273"/>
      <c r="CT1026" s="125"/>
      <c r="CU1026" s="273"/>
      <c r="CV1026" s="285"/>
      <c r="CW1026" s="273"/>
      <c r="CX1026" s="273"/>
      <c r="CY1026" s="273"/>
      <c r="CZ1026" s="273"/>
      <c r="DA1026" s="273"/>
      <c r="DB1026" s="125"/>
      <c r="DC1026" s="273"/>
      <c r="DD1026" s="285"/>
      <c r="DE1026" s="273"/>
      <c r="DF1026" s="273"/>
      <c r="DG1026" s="273"/>
      <c r="DH1026" s="273"/>
      <c r="DI1026" s="273"/>
      <c r="DJ1026" s="125"/>
      <c r="DK1026" s="273"/>
      <c r="DL1026" s="285"/>
      <c r="DM1026" s="273"/>
      <c r="DN1026" s="273"/>
      <c r="DO1026" s="273"/>
      <c r="DP1026" s="273"/>
      <c r="DQ1026" s="273"/>
      <c r="DR1026" s="125"/>
      <c r="DS1026" s="273"/>
      <c r="DT1026" s="285"/>
      <c r="DU1026" s="273"/>
      <c r="DV1026" s="273"/>
      <c r="DW1026" s="273"/>
      <c r="DX1026" s="273"/>
      <c r="DY1026" s="273"/>
      <c r="DZ1026" s="125"/>
      <c r="EA1026" s="273"/>
      <c r="EB1026" s="273"/>
      <c r="EC1026" s="273"/>
      <c r="ED1026" s="273"/>
      <c r="EE1026" s="273"/>
      <c r="EF1026" s="273"/>
      <c r="EG1026" s="273"/>
      <c r="EH1026" s="273"/>
      <c r="EI1026" s="273"/>
      <c r="EJ1026" s="273"/>
      <c r="EK1026" s="273"/>
      <c r="EL1026" s="273"/>
      <c r="EM1026" s="273"/>
      <c r="EN1026" s="273"/>
      <c r="EO1026" s="273"/>
      <c r="EP1026" s="273"/>
      <c r="EQ1026" s="273"/>
      <c r="ER1026" s="273"/>
      <c r="ES1026" s="273"/>
      <c r="ET1026" s="273"/>
      <c r="EU1026" s="273"/>
      <c r="EV1026" s="273"/>
      <c r="EW1026" s="273"/>
      <c r="EX1026" s="273"/>
      <c r="EY1026" s="273"/>
      <c r="EZ1026" s="273"/>
    </row>
    <row r="1027" spans="1:156" ht="18.75">
      <c r="D1027" s="75"/>
      <c r="Q1027"/>
      <c r="R1027" s="30"/>
      <c r="T1027" s="75"/>
      <c r="Z1027" s="264"/>
      <c r="AB1027" s="75"/>
      <c r="AH1027" s="125"/>
      <c r="AJ1027" s="75"/>
      <c r="AP1027" s="125"/>
      <c r="AR1027" s="75"/>
      <c r="AX1027" s="125"/>
      <c r="AZ1027" s="75"/>
      <c r="BF1027" s="125"/>
      <c r="BH1027" s="75"/>
      <c r="BN1027" s="125"/>
      <c r="BP1027" s="75"/>
      <c r="BV1027" s="125"/>
      <c r="BX1027" s="75"/>
      <c r="CD1027" s="125"/>
      <c r="CF1027" s="75"/>
      <c r="CL1027" s="125"/>
      <c r="CN1027" s="75"/>
      <c r="CT1027" s="125"/>
      <c r="CV1027" s="75"/>
      <c r="DB1027" s="125"/>
      <c r="DD1027" s="75"/>
      <c r="DJ1027" s="125"/>
      <c r="DL1027" s="75"/>
      <c r="DR1027" s="125"/>
      <c r="DT1027" s="75"/>
      <c r="DZ1027" s="125"/>
    </row>
    <row r="1028" spans="1:156" ht="18.75">
      <c r="A1028" s="273"/>
      <c r="B1028" s="273"/>
      <c r="C1028" s="273"/>
      <c r="D1028" s="285"/>
      <c r="E1028" s="273"/>
      <c r="F1028" s="273"/>
      <c r="G1028" s="273"/>
      <c r="H1028" s="273"/>
      <c r="I1028" s="273"/>
      <c r="J1028" s="273"/>
      <c r="K1028" s="273"/>
      <c r="L1028" s="273"/>
      <c r="M1028" s="273"/>
      <c r="N1028" s="273"/>
      <c r="O1028" s="273"/>
      <c r="P1028" s="273"/>
      <c r="Q1028" s="273"/>
      <c r="R1028" s="286"/>
      <c r="S1028" s="273"/>
      <c r="T1028" s="285"/>
      <c r="U1028" s="273"/>
      <c r="V1028" s="273"/>
      <c r="W1028" s="273"/>
      <c r="X1028" s="273"/>
      <c r="Y1028" s="273"/>
      <c r="Z1028" s="264"/>
      <c r="AA1028" s="273"/>
      <c r="AB1028" s="285"/>
      <c r="AC1028" s="273"/>
      <c r="AD1028" s="273"/>
      <c r="AE1028" s="273"/>
      <c r="AF1028" s="273"/>
      <c r="AG1028" s="273"/>
      <c r="AH1028" s="125"/>
      <c r="AI1028" s="273"/>
      <c r="AJ1028" s="285"/>
      <c r="AK1028" s="273"/>
      <c r="AL1028" s="273"/>
      <c r="AM1028" s="273"/>
      <c r="AN1028" s="273"/>
      <c r="AO1028" s="273"/>
      <c r="AP1028" s="125"/>
      <c r="AQ1028" s="273"/>
      <c r="AR1028" s="285"/>
      <c r="AS1028" s="273"/>
      <c r="AT1028" s="273"/>
      <c r="AU1028" s="273"/>
      <c r="AV1028" s="273"/>
      <c r="AW1028" s="273"/>
      <c r="AX1028" s="125"/>
      <c r="AY1028" s="273"/>
      <c r="AZ1028" s="285"/>
      <c r="BA1028" s="273"/>
      <c r="BB1028" s="273"/>
      <c r="BC1028" s="273"/>
      <c r="BD1028" s="273"/>
      <c r="BE1028" s="273"/>
      <c r="BF1028" s="125"/>
      <c r="BG1028" s="273"/>
      <c r="BH1028" s="285"/>
      <c r="BI1028" s="273"/>
      <c r="BJ1028" s="273"/>
      <c r="BK1028" s="273"/>
      <c r="BL1028" s="273"/>
      <c r="BM1028" s="273"/>
      <c r="BN1028" s="125"/>
      <c r="BO1028" s="273"/>
      <c r="BP1028" s="285"/>
      <c r="BQ1028" s="273"/>
      <c r="BR1028" s="273"/>
      <c r="BS1028" s="273"/>
      <c r="BT1028" s="273"/>
      <c r="BU1028" s="273"/>
      <c r="BV1028" s="125"/>
      <c r="BW1028" s="273"/>
      <c r="BX1028" s="285"/>
      <c r="BY1028" s="273"/>
      <c r="BZ1028" s="273"/>
      <c r="CA1028" s="273"/>
      <c r="CB1028" s="273"/>
      <c r="CC1028" s="273"/>
      <c r="CD1028" s="125"/>
      <c r="CE1028" s="273"/>
      <c r="CF1028" s="285"/>
      <c r="CG1028" s="273"/>
      <c r="CH1028" s="273"/>
      <c r="CI1028" s="273"/>
      <c r="CJ1028" s="273"/>
      <c r="CK1028" s="273"/>
      <c r="CL1028" s="125"/>
      <c r="CM1028" s="273"/>
      <c r="CN1028" s="285"/>
      <c r="CO1028" s="273"/>
      <c r="CP1028" s="273"/>
      <c r="CQ1028" s="273"/>
      <c r="CR1028" s="273"/>
      <c r="CS1028" s="273"/>
      <c r="CT1028" s="125"/>
      <c r="CU1028" s="273"/>
      <c r="CV1028" s="285"/>
      <c r="CW1028" s="273"/>
      <c r="CX1028" s="273"/>
      <c r="CY1028" s="273"/>
      <c r="CZ1028" s="273"/>
      <c r="DA1028" s="273"/>
      <c r="DB1028" s="125"/>
      <c r="DC1028" s="273"/>
      <c r="DD1028" s="285"/>
      <c r="DE1028" s="273"/>
      <c r="DF1028" s="273"/>
      <c r="DG1028" s="273"/>
      <c r="DH1028" s="273"/>
      <c r="DI1028" s="273"/>
      <c r="DJ1028" s="125"/>
      <c r="DK1028" s="273"/>
      <c r="DL1028" s="285"/>
      <c r="DM1028" s="273"/>
      <c r="DN1028" s="273"/>
      <c r="DO1028" s="273"/>
      <c r="DP1028" s="273"/>
      <c r="DQ1028" s="273"/>
      <c r="DR1028" s="125"/>
      <c r="DS1028" s="273"/>
      <c r="DT1028" s="285"/>
      <c r="DU1028" s="273"/>
      <c r="DV1028" s="273"/>
      <c r="DW1028" s="273"/>
      <c r="DX1028" s="273"/>
      <c r="DY1028" s="273"/>
      <c r="DZ1028" s="125"/>
      <c r="EA1028" s="273"/>
      <c r="EB1028" s="273"/>
      <c r="EC1028" s="273"/>
      <c r="ED1028" s="273"/>
      <c r="EE1028" s="273"/>
      <c r="EF1028" s="273"/>
      <c r="EG1028" s="273"/>
      <c r="EH1028" s="273"/>
      <c r="EI1028" s="273"/>
      <c r="EJ1028" s="273"/>
      <c r="EK1028" s="273"/>
      <c r="EL1028" s="273"/>
      <c r="EM1028" s="273"/>
      <c r="EN1028" s="273"/>
      <c r="EO1028" s="273"/>
      <c r="EP1028" s="273"/>
      <c r="EQ1028" s="273"/>
      <c r="ER1028" s="273"/>
      <c r="ES1028" s="273"/>
      <c r="ET1028" s="273"/>
      <c r="EU1028" s="273"/>
      <c r="EV1028" s="273"/>
      <c r="EW1028" s="273"/>
      <c r="EX1028" s="273"/>
      <c r="EY1028" s="273"/>
      <c r="EZ1028" s="273"/>
    </row>
    <row r="1029" spans="1:156" ht="18.75">
      <c r="D1029" s="75"/>
      <c r="Q1029"/>
      <c r="R1029" s="30"/>
      <c r="T1029" s="75"/>
      <c r="Z1029" s="264"/>
      <c r="AB1029" s="75"/>
      <c r="AH1029" s="125"/>
      <c r="AJ1029" s="75"/>
      <c r="AP1029" s="125"/>
      <c r="AR1029" s="75"/>
      <c r="AX1029" s="125"/>
      <c r="AZ1029" s="75"/>
      <c r="BF1029" s="125"/>
      <c r="BH1029" s="75"/>
      <c r="BN1029" s="125"/>
      <c r="BP1029" s="75"/>
      <c r="BV1029" s="125"/>
      <c r="BX1029" s="75"/>
      <c r="CD1029" s="125"/>
      <c r="CF1029" s="75"/>
      <c r="CL1029" s="125"/>
      <c r="CN1029" s="75"/>
      <c r="CT1029" s="125"/>
      <c r="CV1029" s="75"/>
      <c r="DB1029" s="125"/>
      <c r="DD1029" s="75"/>
      <c r="DJ1029" s="125"/>
      <c r="DL1029" s="75"/>
      <c r="DR1029" s="125"/>
      <c r="DT1029" s="75"/>
      <c r="DZ1029" s="125"/>
    </row>
    <row r="1030" spans="1:156" ht="18.75">
      <c r="A1030" s="273"/>
      <c r="B1030" s="273"/>
      <c r="C1030" s="273"/>
      <c r="D1030" s="285"/>
      <c r="E1030" s="273"/>
      <c r="F1030" s="273"/>
      <c r="G1030" s="273"/>
      <c r="H1030" s="273"/>
      <c r="I1030" s="273"/>
      <c r="J1030" s="273"/>
      <c r="K1030" s="273"/>
      <c r="L1030" s="273"/>
      <c r="M1030" s="273"/>
      <c r="N1030" s="273"/>
      <c r="O1030" s="273"/>
      <c r="P1030" s="273"/>
      <c r="Q1030" s="273"/>
      <c r="R1030" s="286"/>
      <c r="S1030" s="273"/>
      <c r="T1030" s="285"/>
      <c r="U1030" s="273"/>
      <c r="V1030" s="273"/>
      <c r="W1030" s="273"/>
      <c r="X1030" s="273"/>
      <c r="Y1030" s="273"/>
      <c r="Z1030" s="264"/>
      <c r="AA1030" s="273"/>
      <c r="AB1030" s="285"/>
      <c r="AC1030" s="273"/>
      <c r="AD1030" s="273"/>
      <c r="AE1030" s="273"/>
      <c r="AF1030" s="273"/>
      <c r="AG1030" s="273"/>
      <c r="AH1030" s="125"/>
      <c r="AI1030" s="273"/>
      <c r="AJ1030" s="285"/>
      <c r="AK1030" s="273"/>
      <c r="AL1030" s="273"/>
      <c r="AM1030" s="273"/>
      <c r="AN1030" s="273"/>
      <c r="AO1030" s="273"/>
      <c r="AP1030" s="125"/>
      <c r="AQ1030" s="273"/>
      <c r="AR1030" s="285"/>
      <c r="AS1030" s="273"/>
      <c r="AT1030" s="273"/>
      <c r="AU1030" s="273"/>
      <c r="AV1030" s="273"/>
      <c r="AW1030" s="273"/>
      <c r="AX1030" s="125"/>
      <c r="AY1030" s="273"/>
      <c r="AZ1030" s="285"/>
      <c r="BA1030" s="273"/>
      <c r="BB1030" s="273"/>
      <c r="BC1030" s="273"/>
      <c r="BD1030" s="273"/>
      <c r="BE1030" s="273"/>
      <c r="BF1030" s="125"/>
      <c r="BG1030" s="273"/>
      <c r="BH1030" s="285"/>
      <c r="BI1030" s="273"/>
      <c r="BJ1030" s="273"/>
      <c r="BK1030" s="273"/>
      <c r="BL1030" s="273"/>
      <c r="BM1030" s="273"/>
      <c r="BN1030" s="125"/>
      <c r="BO1030" s="273"/>
      <c r="BP1030" s="285"/>
      <c r="BQ1030" s="273"/>
      <c r="BR1030" s="273"/>
      <c r="BS1030" s="273"/>
      <c r="BT1030" s="273"/>
      <c r="BU1030" s="273"/>
      <c r="BV1030" s="125"/>
      <c r="BW1030" s="273"/>
      <c r="BX1030" s="285"/>
      <c r="BY1030" s="273"/>
      <c r="BZ1030" s="273"/>
      <c r="CA1030" s="273"/>
      <c r="CB1030" s="273"/>
      <c r="CC1030" s="273"/>
      <c r="CD1030" s="125"/>
      <c r="CE1030" s="273"/>
      <c r="CF1030" s="285"/>
      <c r="CG1030" s="273"/>
      <c r="CH1030" s="273"/>
      <c r="CI1030" s="273"/>
      <c r="CJ1030" s="273"/>
      <c r="CK1030" s="273"/>
      <c r="CL1030" s="125"/>
      <c r="CM1030" s="273"/>
      <c r="CN1030" s="285"/>
      <c r="CO1030" s="273"/>
      <c r="CP1030" s="273"/>
      <c r="CQ1030" s="273"/>
      <c r="CR1030" s="273"/>
      <c r="CS1030" s="273"/>
      <c r="CT1030" s="125"/>
      <c r="CU1030" s="273"/>
      <c r="CV1030" s="285"/>
      <c r="CW1030" s="273"/>
      <c r="CX1030" s="273"/>
      <c r="CY1030" s="273"/>
      <c r="CZ1030" s="273"/>
      <c r="DA1030" s="273"/>
      <c r="DB1030" s="125"/>
      <c r="DC1030" s="273"/>
      <c r="DD1030" s="285"/>
      <c r="DE1030" s="273"/>
      <c r="DF1030" s="273"/>
      <c r="DG1030" s="273"/>
      <c r="DH1030" s="273"/>
      <c r="DI1030" s="273"/>
      <c r="DJ1030" s="125"/>
      <c r="DK1030" s="273"/>
      <c r="DL1030" s="285"/>
      <c r="DM1030" s="273"/>
      <c r="DN1030" s="273"/>
      <c r="DO1030" s="273"/>
      <c r="DP1030" s="273"/>
      <c r="DQ1030" s="273"/>
      <c r="DR1030" s="125"/>
      <c r="DS1030" s="273"/>
      <c r="DT1030" s="285"/>
      <c r="DU1030" s="273"/>
      <c r="DV1030" s="273"/>
      <c r="DW1030" s="273"/>
      <c r="DX1030" s="273"/>
      <c r="DY1030" s="273"/>
      <c r="DZ1030" s="125"/>
      <c r="EA1030" s="273"/>
      <c r="EB1030" s="273"/>
      <c r="EC1030" s="273"/>
      <c r="ED1030" s="273"/>
      <c r="EE1030" s="273"/>
      <c r="EF1030" s="273"/>
      <c r="EG1030" s="273"/>
      <c r="EH1030" s="273"/>
      <c r="EI1030" s="273"/>
      <c r="EJ1030" s="273"/>
      <c r="EK1030" s="273"/>
      <c r="EL1030" s="273"/>
      <c r="EM1030" s="273"/>
      <c r="EN1030" s="273"/>
      <c r="EO1030" s="273"/>
      <c r="EP1030" s="273"/>
      <c r="EQ1030" s="273"/>
      <c r="ER1030" s="273"/>
      <c r="ES1030" s="273"/>
      <c r="ET1030" s="273"/>
      <c r="EU1030" s="273"/>
      <c r="EV1030" s="273"/>
      <c r="EW1030" s="273"/>
      <c r="EX1030" s="273"/>
      <c r="EY1030" s="273"/>
      <c r="EZ1030" s="273"/>
    </row>
    <row r="1031" spans="1:156" ht="18.75">
      <c r="D1031" s="75"/>
      <c r="Q1031"/>
      <c r="R1031" s="30"/>
      <c r="T1031" s="75"/>
      <c r="Z1031" s="264"/>
      <c r="AB1031" s="75"/>
      <c r="AH1031" s="125"/>
      <c r="AJ1031" s="75"/>
      <c r="AP1031" s="125"/>
      <c r="AR1031" s="75"/>
      <c r="AX1031" s="125"/>
      <c r="AZ1031" s="75"/>
      <c r="BF1031" s="125"/>
      <c r="BH1031" s="75"/>
      <c r="BN1031" s="125"/>
      <c r="BP1031" s="75"/>
      <c r="BV1031" s="125"/>
      <c r="BX1031" s="75"/>
      <c r="CD1031" s="125"/>
      <c r="CF1031" s="75"/>
      <c r="CL1031" s="125"/>
      <c r="CN1031" s="75"/>
      <c r="CT1031" s="125"/>
      <c r="CV1031" s="75"/>
      <c r="DB1031" s="125"/>
      <c r="DD1031" s="75"/>
      <c r="DJ1031" s="125"/>
      <c r="DL1031" s="75"/>
      <c r="DR1031" s="125"/>
      <c r="DT1031" s="75"/>
      <c r="DZ1031" s="125"/>
    </row>
    <row r="1032" spans="1:156" ht="18.75">
      <c r="A1032" s="273"/>
      <c r="B1032" s="273"/>
      <c r="C1032" s="273"/>
      <c r="D1032" s="285"/>
      <c r="E1032" s="273"/>
      <c r="F1032" s="273"/>
      <c r="G1032" s="273"/>
      <c r="H1032" s="273"/>
      <c r="I1032" s="273"/>
      <c r="J1032" s="273"/>
      <c r="K1032" s="273"/>
      <c r="L1032" s="273"/>
      <c r="M1032" s="273"/>
      <c r="N1032" s="273"/>
      <c r="O1032" s="273"/>
      <c r="P1032" s="273"/>
      <c r="Q1032" s="273"/>
      <c r="R1032" s="286"/>
      <c r="S1032" s="273"/>
      <c r="T1032" s="285"/>
      <c r="U1032" s="273"/>
      <c r="V1032" s="273"/>
      <c r="W1032" s="273"/>
      <c r="X1032" s="273"/>
      <c r="Y1032" s="273"/>
      <c r="Z1032" s="264"/>
      <c r="AA1032" s="273"/>
      <c r="AB1032" s="285"/>
      <c r="AC1032" s="273"/>
      <c r="AD1032" s="273"/>
      <c r="AE1032" s="273"/>
      <c r="AF1032" s="273"/>
      <c r="AG1032" s="273"/>
      <c r="AH1032" s="125"/>
      <c r="AI1032" s="273"/>
      <c r="AJ1032" s="285"/>
      <c r="AK1032" s="273"/>
      <c r="AL1032" s="273"/>
      <c r="AM1032" s="273"/>
      <c r="AN1032" s="273"/>
      <c r="AO1032" s="273"/>
      <c r="AP1032" s="125"/>
      <c r="AQ1032" s="273"/>
      <c r="AR1032" s="285"/>
      <c r="AS1032" s="273"/>
      <c r="AT1032" s="273"/>
      <c r="AU1032" s="273"/>
      <c r="AV1032" s="273"/>
      <c r="AW1032" s="273"/>
      <c r="AX1032" s="125"/>
      <c r="AY1032" s="273"/>
      <c r="AZ1032" s="285"/>
      <c r="BA1032" s="273"/>
      <c r="BB1032" s="273"/>
      <c r="BC1032" s="273"/>
      <c r="BD1032" s="273"/>
      <c r="BE1032" s="273"/>
      <c r="BF1032" s="125"/>
      <c r="BG1032" s="273"/>
      <c r="BH1032" s="285"/>
      <c r="BI1032" s="273"/>
      <c r="BJ1032" s="273"/>
      <c r="BK1032" s="273"/>
      <c r="BL1032" s="273"/>
      <c r="BM1032" s="273"/>
      <c r="BN1032" s="125"/>
      <c r="BO1032" s="273"/>
      <c r="BP1032" s="285"/>
      <c r="BQ1032" s="273"/>
      <c r="BR1032" s="273"/>
      <c r="BS1032" s="273"/>
      <c r="BT1032" s="273"/>
      <c r="BU1032" s="273"/>
      <c r="BV1032" s="125"/>
      <c r="BW1032" s="273"/>
      <c r="BX1032" s="285"/>
      <c r="BY1032" s="273"/>
      <c r="BZ1032" s="273"/>
      <c r="CA1032" s="273"/>
      <c r="CB1032" s="273"/>
      <c r="CC1032" s="273"/>
      <c r="CD1032" s="125"/>
      <c r="CE1032" s="273"/>
      <c r="CF1032" s="285"/>
      <c r="CG1032" s="273"/>
      <c r="CH1032" s="273"/>
      <c r="CI1032" s="273"/>
      <c r="CJ1032" s="273"/>
      <c r="CK1032" s="273"/>
      <c r="CL1032" s="125"/>
      <c r="CM1032" s="273"/>
      <c r="CN1032" s="285"/>
      <c r="CO1032" s="273"/>
      <c r="CP1032" s="273"/>
      <c r="CQ1032" s="273"/>
      <c r="CR1032" s="273"/>
      <c r="CS1032" s="273"/>
      <c r="CT1032" s="125"/>
      <c r="CU1032" s="273"/>
      <c r="CV1032" s="285"/>
      <c r="CW1032" s="273"/>
      <c r="CX1032" s="273"/>
      <c r="CY1032" s="273"/>
      <c r="CZ1032" s="273"/>
      <c r="DA1032" s="273"/>
      <c r="DB1032" s="125"/>
      <c r="DC1032" s="273"/>
      <c r="DD1032" s="285"/>
      <c r="DE1032" s="273"/>
      <c r="DF1032" s="273"/>
      <c r="DG1032" s="273"/>
      <c r="DH1032" s="273"/>
      <c r="DI1032" s="273"/>
      <c r="DJ1032" s="125"/>
      <c r="DK1032" s="273"/>
      <c r="DL1032" s="285"/>
      <c r="DM1032" s="273"/>
      <c r="DN1032" s="273"/>
      <c r="DO1032" s="273"/>
      <c r="DP1032" s="273"/>
      <c r="DQ1032" s="273"/>
      <c r="DR1032" s="125"/>
      <c r="DS1032" s="273"/>
      <c r="DT1032" s="285"/>
      <c r="DU1032" s="273"/>
      <c r="DV1032" s="273"/>
      <c r="DW1032" s="273"/>
      <c r="DX1032" s="273"/>
      <c r="DY1032" s="273"/>
      <c r="DZ1032" s="125"/>
      <c r="EA1032" s="273"/>
      <c r="EB1032" s="273"/>
      <c r="EC1032" s="273"/>
      <c r="ED1032" s="273"/>
      <c r="EE1032" s="273"/>
      <c r="EF1032" s="273"/>
      <c r="EG1032" s="273"/>
      <c r="EH1032" s="273"/>
      <c r="EI1032" s="273"/>
      <c r="EJ1032" s="273"/>
      <c r="EK1032" s="273"/>
      <c r="EL1032" s="273"/>
      <c r="EM1032" s="273"/>
      <c r="EN1032" s="273"/>
      <c r="EO1032" s="273"/>
      <c r="EP1032" s="273"/>
      <c r="EQ1032" s="273"/>
      <c r="ER1032" s="273"/>
      <c r="ES1032" s="273"/>
      <c r="ET1032" s="273"/>
      <c r="EU1032" s="273"/>
      <c r="EV1032" s="273"/>
      <c r="EW1032" s="273"/>
      <c r="EX1032" s="273"/>
      <c r="EY1032" s="273"/>
      <c r="EZ1032" s="273"/>
    </row>
    <row r="1033" spans="1:156" ht="18.75">
      <c r="D1033" s="75"/>
      <c r="Q1033"/>
      <c r="R1033" s="30"/>
      <c r="T1033" s="75"/>
      <c r="Z1033" s="264"/>
      <c r="AB1033" s="75"/>
      <c r="AH1033" s="125"/>
      <c r="AJ1033" s="75"/>
      <c r="AP1033" s="125"/>
      <c r="AR1033" s="75"/>
      <c r="AX1033" s="125"/>
      <c r="AZ1033" s="75"/>
      <c r="BF1033" s="125"/>
      <c r="BH1033" s="75"/>
      <c r="BN1033" s="125"/>
      <c r="BP1033" s="75"/>
      <c r="BV1033" s="125"/>
      <c r="BX1033" s="75"/>
      <c r="CD1033" s="125"/>
      <c r="CF1033" s="75"/>
      <c r="CL1033" s="125"/>
      <c r="CN1033" s="75"/>
      <c r="CT1033" s="125"/>
      <c r="CV1033" s="75"/>
      <c r="DB1033" s="125"/>
      <c r="DD1033" s="75"/>
      <c r="DJ1033" s="125"/>
      <c r="DL1033" s="75"/>
      <c r="DR1033" s="125"/>
      <c r="DT1033" s="75"/>
      <c r="DZ1033" s="125"/>
    </row>
    <row r="1034" spans="1:156" ht="18.75">
      <c r="A1034" s="273"/>
      <c r="B1034" s="273"/>
      <c r="C1034" s="273"/>
      <c r="D1034" s="285"/>
      <c r="E1034" s="273"/>
      <c r="F1034" s="273"/>
      <c r="G1034" s="273"/>
      <c r="H1034" s="273"/>
      <c r="I1034" s="273"/>
      <c r="J1034" s="273"/>
      <c r="K1034" s="273"/>
      <c r="L1034" s="273"/>
      <c r="M1034" s="273"/>
      <c r="N1034" s="273"/>
      <c r="O1034" s="273"/>
      <c r="P1034" s="273"/>
      <c r="Q1034" s="273"/>
      <c r="R1034" s="286"/>
      <c r="S1034" s="273"/>
      <c r="T1034" s="285"/>
      <c r="U1034" s="273"/>
      <c r="V1034" s="273"/>
      <c r="W1034" s="273"/>
      <c r="X1034" s="273"/>
      <c r="Y1034" s="273"/>
      <c r="Z1034" s="264"/>
      <c r="AA1034" s="273"/>
      <c r="AB1034" s="285"/>
      <c r="AC1034" s="273"/>
      <c r="AD1034" s="273"/>
      <c r="AE1034" s="273"/>
      <c r="AF1034" s="273"/>
      <c r="AG1034" s="273"/>
      <c r="AH1034" s="125"/>
      <c r="AI1034" s="273"/>
      <c r="AJ1034" s="285"/>
      <c r="AK1034" s="273"/>
      <c r="AL1034" s="273"/>
      <c r="AM1034" s="273"/>
      <c r="AN1034" s="273"/>
      <c r="AO1034" s="273"/>
      <c r="AP1034" s="125"/>
      <c r="AQ1034" s="273"/>
      <c r="AR1034" s="285"/>
      <c r="AS1034" s="273"/>
      <c r="AT1034" s="273"/>
      <c r="AU1034" s="273"/>
      <c r="AV1034" s="273"/>
      <c r="AW1034" s="273"/>
      <c r="AX1034" s="125"/>
      <c r="AY1034" s="273"/>
      <c r="AZ1034" s="285"/>
      <c r="BA1034" s="273"/>
      <c r="BB1034" s="273"/>
      <c r="BC1034" s="273"/>
      <c r="BD1034" s="273"/>
      <c r="BE1034" s="273"/>
      <c r="BF1034" s="125"/>
      <c r="BG1034" s="273"/>
      <c r="BH1034" s="285"/>
      <c r="BI1034" s="273"/>
      <c r="BJ1034" s="273"/>
      <c r="BK1034" s="273"/>
      <c r="BL1034" s="273"/>
      <c r="BM1034" s="273"/>
      <c r="BN1034" s="125"/>
      <c r="BO1034" s="273"/>
      <c r="BP1034" s="285"/>
      <c r="BQ1034" s="273"/>
      <c r="BR1034" s="273"/>
      <c r="BS1034" s="273"/>
      <c r="BT1034" s="273"/>
      <c r="BU1034" s="273"/>
      <c r="BV1034" s="125"/>
      <c r="BW1034" s="273"/>
      <c r="BX1034" s="285"/>
      <c r="BY1034" s="273"/>
      <c r="BZ1034" s="273"/>
      <c r="CA1034" s="273"/>
      <c r="CB1034" s="273"/>
      <c r="CC1034" s="273"/>
      <c r="CD1034" s="125"/>
      <c r="CE1034" s="273"/>
      <c r="CF1034" s="285"/>
      <c r="CG1034" s="273"/>
      <c r="CH1034" s="273"/>
      <c r="CI1034" s="273"/>
      <c r="CJ1034" s="273"/>
      <c r="CK1034" s="273"/>
      <c r="CL1034" s="125"/>
      <c r="CM1034" s="273"/>
      <c r="CN1034" s="285"/>
      <c r="CO1034" s="273"/>
      <c r="CP1034" s="273"/>
      <c r="CQ1034" s="273"/>
      <c r="CR1034" s="273"/>
      <c r="CS1034" s="273"/>
      <c r="CT1034" s="125"/>
      <c r="CU1034" s="273"/>
      <c r="CV1034" s="285"/>
      <c r="CW1034" s="273"/>
      <c r="CX1034" s="273"/>
      <c r="CY1034" s="273"/>
      <c r="CZ1034" s="273"/>
      <c r="DA1034" s="273"/>
      <c r="DB1034" s="125"/>
      <c r="DC1034" s="273"/>
      <c r="DD1034" s="285"/>
      <c r="DE1034" s="273"/>
      <c r="DF1034" s="273"/>
      <c r="DG1034" s="273"/>
      <c r="DH1034" s="273"/>
      <c r="DI1034" s="273"/>
      <c r="DJ1034" s="125"/>
      <c r="DK1034" s="273"/>
      <c r="DL1034" s="285"/>
      <c r="DM1034" s="273"/>
      <c r="DN1034" s="273"/>
      <c r="DO1034" s="273"/>
      <c r="DP1034" s="273"/>
      <c r="DQ1034" s="273"/>
      <c r="DR1034" s="125"/>
      <c r="DS1034" s="273"/>
      <c r="DT1034" s="285"/>
      <c r="DU1034" s="273"/>
      <c r="DV1034" s="273"/>
      <c r="DW1034" s="273"/>
      <c r="DX1034" s="273"/>
      <c r="DY1034" s="273"/>
      <c r="DZ1034" s="125"/>
      <c r="EA1034" s="273"/>
      <c r="EB1034" s="273"/>
      <c r="EC1034" s="273"/>
      <c r="ED1034" s="273"/>
      <c r="EE1034" s="273"/>
      <c r="EF1034" s="273"/>
      <c r="EG1034" s="273"/>
      <c r="EH1034" s="273"/>
      <c r="EI1034" s="273"/>
      <c r="EJ1034" s="273"/>
      <c r="EK1034" s="273"/>
      <c r="EL1034" s="273"/>
      <c r="EM1034" s="273"/>
      <c r="EN1034" s="273"/>
      <c r="EO1034" s="273"/>
      <c r="EP1034" s="273"/>
      <c r="EQ1034" s="273"/>
      <c r="ER1034" s="273"/>
      <c r="ES1034" s="273"/>
      <c r="ET1034" s="273"/>
      <c r="EU1034" s="273"/>
      <c r="EV1034" s="273"/>
      <c r="EW1034" s="273"/>
      <c r="EX1034" s="273"/>
      <c r="EY1034" s="273"/>
      <c r="EZ1034" s="273"/>
    </row>
    <row r="1035" spans="1:156" ht="18.75">
      <c r="D1035" s="75"/>
      <c r="Q1035"/>
      <c r="R1035" s="30"/>
      <c r="T1035" s="75"/>
      <c r="Z1035" s="264"/>
      <c r="AB1035" s="75"/>
      <c r="AH1035" s="125"/>
      <c r="AJ1035" s="75"/>
      <c r="AP1035" s="125"/>
      <c r="AR1035" s="75"/>
      <c r="AX1035" s="125"/>
      <c r="AZ1035" s="75"/>
      <c r="BF1035" s="125"/>
      <c r="BH1035" s="75"/>
      <c r="BN1035" s="125"/>
      <c r="BP1035" s="75"/>
      <c r="BV1035" s="125"/>
      <c r="BX1035" s="75"/>
      <c r="CD1035" s="125"/>
      <c r="CF1035" s="75"/>
      <c r="CL1035" s="125"/>
      <c r="CN1035" s="75"/>
      <c r="CT1035" s="125"/>
      <c r="CV1035" s="75"/>
      <c r="DB1035" s="125"/>
      <c r="DD1035" s="75"/>
      <c r="DJ1035" s="125"/>
      <c r="DL1035" s="75"/>
      <c r="DR1035" s="125"/>
      <c r="DT1035" s="75"/>
      <c r="DZ1035" s="125"/>
    </row>
    <row r="1036" spans="1:156" ht="18.75">
      <c r="A1036" s="273"/>
      <c r="B1036" s="273"/>
      <c r="C1036" s="273"/>
      <c r="D1036" s="285"/>
      <c r="E1036" s="273"/>
      <c r="F1036" s="273"/>
      <c r="G1036" s="273"/>
      <c r="H1036" s="273"/>
      <c r="I1036" s="273"/>
      <c r="J1036" s="273"/>
      <c r="K1036" s="273"/>
      <c r="L1036" s="273"/>
      <c r="M1036" s="273"/>
      <c r="N1036" s="273"/>
      <c r="O1036" s="273"/>
      <c r="P1036" s="273"/>
      <c r="Q1036" s="273"/>
      <c r="R1036" s="286"/>
      <c r="S1036" s="273"/>
      <c r="T1036" s="285"/>
      <c r="U1036" s="273"/>
      <c r="V1036" s="273"/>
      <c r="W1036" s="273"/>
      <c r="X1036" s="273"/>
      <c r="Y1036" s="273"/>
      <c r="Z1036" s="264"/>
      <c r="AA1036" s="273"/>
      <c r="AB1036" s="285"/>
      <c r="AC1036" s="273"/>
      <c r="AD1036" s="273"/>
      <c r="AE1036" s="273"/>
      <c r="AF1036" s="273"/>
      <c r="AG1036" s="273"/>
      <c r="AH1036" s="125"/>
      <c r="AI1036" s="273"/>
      <c r="AJ1036" s="285"/>
      <c r="AK1036" s="273"/>
      <c r="AL1036" s="273"/>
      <c r="AM1036" s="273"/>
      <c r="AN1036" s="273"/>
      <c r="AO1036" s="273"/>
      <c r="AP1036" s="125"/>
      <c r="AQ1036" s="273"/>
      <c r="AR1036" s="285"/>
      <c r="AS1036" s="273"/>
      <c r="AT1036" s="273"/>
      <c r="AU1036" s="273"/>
      <c r="AV1036" s="273"/>
      <c r="AW1036" s="273"/>
      <c r="AX1036" s="125"/>
      <c r="AY1036" s="273"/>
      <c r="AZ1036" s="285"/>
      <c r="BA1036" s="273"/>
      <c r="BB1036" s="273"/>
      <c r="BC1036" s="273"/>
      <c r="BD1036" s="273"/>
      <c r="BE1036" s="273"/>
      <c r="BF1036" s="125"/>
      <c r="BG1036" s="273"/>
      <c r="BH1036" s="285"/>
      <c r="BI1036" s="273"/>
      <c r="BJ1036" s="273"/>
      <c r="BK1036" s="273"/>
      <c r="BL1036" s="273"/>
      <c r="BM1036" s="273"/>
      <c r="BN1036" s="125"/>
      <c r="BO1036" s="273"/>
      <c r="BP1036" s="285"/>
      <c r="BQ1036" s="273"/>
      <c r="BR1036" s="273"/>
      <c r="BS1036" s="273"/>
      <c r="BT1036" s="273"/>
      <c r="BU1036" s="273"/>
      <c r="BV1036" s="125"/>
      <c r="BW1036" s="273"/>
      <c r="BX1036" s="285"/>
      <c r="BY1036" s="273"/>
      <c r="BZ1036" s="273"/>
      <c r="CA1036" s="273"/>
      <c r="CB1036" s="273"/>
      <c r="CC1036" s="273"/>
      <c r="CD1036" s="125"/>
      <c r="CE1036" s="273"/>
      <c r="CF1036" s="285"/>
      <c r="CG1036" s="273"/>
      <c r="CH1036" s="273"/>
      <c r="CI1036" s="273"/>
      <c r="CJ1036" s="273"/>
      <c r="CK1036" s="273"/>
      <c r="CL1036" s="125"/>
      <c r="CM1036" s="273"/>
      <c r="CN1036" s="285"/>
      <c r="CO1036" s="273"/>
      <c r="CP1036" s="273"/>
      <c r="CQ1036" s="273"/>
      <c r="CR1036" s="273"/>
      <c r="CS1036" s="273"/>
      <c r="CT1036" s="125"/>
      <c r="CU1036" s="273"/>
      <c r="CV1036" s="285"/>
      <c r="CW1036" s="273"/>
      <c r="CX1036" s="273"/>
      <c r="CY1036" s="273"/>
      <c r="CZ1036" s="273"/>
      <c r="DA1036" s="273"/>
      <c r="DB1036" s="125"/>
      <c r="DC1036" s="273"/>
      <c r="DD1036" s="285"/>
      <c r="DE1036" s="273"/>
      <c r="DF1036" s="273"/>
      <c r="DG1036" s="273"/>
      <c r="DH1036" s="273"/>
      <c r="DI1036" s="273"/>
      <c r="DJ1036" s="125"/>
      <c r="DK1036" s="273"/>
      <c r="DL1036" s="285"/>
      <c r="DM1036" s="273"/>
      <c r="DN1036" s="273"/>
      <c r="DO1036" s="273"/>
      <c r="DP1036" s="273"/>
      <c r="DQ1036" s="273"/>
      <c r="DR1036" s="125"/>
      <c r="DS1036" s="273"/>
      <c r="DT1036" s="285"/>
      <c r="DU1036" s="273"/>
      <c r="DV1036" s="273"/>
      <c r="DW1036" s="273"/>
      <c r="DX1036" s="273"/>
      <c r="DY1036" s="273"/>
      <c r="DZ1036" s="125"/>
      <c r="EA1036" s="273"/>
      <c r="EB1036" s="273"/>
      <c r="EC1036" s="273"/>
      <c r="ED1036" s="273"/>
      <c r="EE1036" s="273"/>
      <c r="EF1036" s="273"/>
      <c r="EG1036" s="273"/>
      <c r="EH1036" s="273"/>
      <c r="EI1036" s="273"/>
      <c r="EJ1036" s="273"/>
      <c r="EK1036" s="273"/>
      <c r="EL1036" s="273"/>
      <c r="EM1036" s="273"/>
      <c r="EN1036" s="273"/>
      <c r="EO1036" s="273"/>
      <c r="EP1036" s="273"/>
      <c r="EQ1036" s="273"/>
      <c r="ER1036" s="273"/>
      <c r="ES1036" s="273"/>
      <c r="ET1036" s="273"/>
      <c r="EU1036" s="273"/>
      <c r="EV1036" s="273"/>
      <c r="EW1036" s="273"/>
      <c r="EX1036" s="273"/>
      <c r="EY1036" s="273"/>
      <c r="EZ1036" s="273"/>
    </row>
    <row r="1037" spans="1:156" ht="18.75">
      <c r="D1037" s="75"/>
      <c r="Q1037"/>
      <c r="R1037" s="30"/>
      <c r="T1037" s="75"/>
      <c r="Z1037" s="264"/>
      <c r="AB1037" s="75"/>
      <c r="AH1037" s="125"/>
      <c r="AJ1037" s="75"/>
      <c r="AP1037" s="125"/>
      <c r="AR1037" s="75"/>
      <c r="AX1037" s="125"/>
      <c r="AZ1037" s="75"/>
      <c r="BF1037" s="125"/>
      <c r="BH1037" s="75"/>
      <c r="BN1037" s="125"/>
      <c r="BP1037" s="75"/>
      <c r="BV1037" s="125"/>
      <c r="BX1037" s="75"/>
      <c r="CD1037" s="125"/>
      <c r="CF1037" s="75"/>
      <c r="CL1037" s="125"/>
      <c r="CN1037" s="75"/>
      <c r="CT1037" s="125"/>
      <c r="CV1037" s="75"/>
      <c r="DB1037" s="125"/>
      <c r="DD1037" s="75"/>
      <c r="DJ1037" s="125"/>
      <c r="DL1037" s="75"/>
      <c r="DR1037" s="125"/>
      <c r="DT1037" s="75"/>
      <c r="DZ1037" s="125"/>
    </row>
    <row r="1038" spans="1:156" ht="18.75">
      <c r="A1038" s="273"/>
      <c r="B1038" s="273"/>
      <c r="C1038" s="273"/>
      <c r="D1038" s="285"/>
      <c r="E1038" s="273"/>
      <c r="F1038" s="273"/>
      <c r="G1038" s="273"/>
      <c r="H1038" s="273"/>
      <c r="I1038" s="273"/>
      <c r="J1038" s="273"/>
      <c r="K1038" s="273"/>
      <c r="L1038" s="273"/>
      <c r="M1038" s="273"/>
      <c r="N1038" s="273"/>
      <c r="O1038" s="273"/>
      <c r="P1038" s="273"/>
      <c r="Q1038" s="273"/>
      <c r="R1038" s="286"/>
      <c r="S1038" s="273"/>
      <c r="T1038" s="285"/>
      <c r="U1038" s="273"/>
      <c r="V1038" s="273"/>
      <c r="W1038" s="273"/>
      <c r="X1038" s="273"/>
      <c r="Y1038" s="273"/>
      <c r="Z1038" s="264"/>
      <c r="AA1038" s="273"/>
      <c r="AB1038" s="285"/>
      <c r="AC1038" s="273"/>
      <c r="AD1038" s="273"/>
      <c r="AE1038" s="273"/>
      <c r="AF1038" s="273"/>
      <c r="AG1038" s="273"/>
      <c r="AH1038" s="125"/>
      <c r="AI1038" s="273"/>
      <c r="AJ1038" s="285"/>
      <c r="AK1038" s="273"/>
      <c r="AL1038" s="273"/>
      <c r="AM1038" s="273"/>
      <c r="AN1038" s="273"/>
      <c r="AO1038" s="273"/>
      <c r="AP1038" s="125"/>
      <c r="AQ1038" s="273"/>
      <c r="AR1038" s="285"/>
      <c r="AS1038" s="273"/>
      <c r="AT1038" s="273"/>
      <c r="AU1038" s="273"/>
      <c r="AV1038" s="273"/>
      <c r="AW1038" s="273"/>
      <c r="AX1038" s="125"/>
      <c r="AY1038" s="273"/>
      <c r="AZ1038" s="285"/>
      <c r="BA1038" s="273"/>
      <c r="BB1038" s="273"/>
      <c r="BC1038" s="273"/>
      <c r="BD1038" s="273"/>
      <c r="BE1038" s="273"/>
      <c r="BF1038" s="125"/>
      <c r="BG1038" s="273"/>
      <c r="BH1038" s="285"/>
      <c r="BI1038" s="273"/>
      <c r="BJ1038" s="273"/>
      <c r="BK1038" s="273"/>
      <c r="BL1038" s="273"/>
      <c r="BM1038" s="273"/>
      <c r="BN1038" s="125"/>
      <c r="BO1038" s="273"/>
      <c r="BP1038" s="285"/>
      <c r="BQ1038" s="273"/>
      <c r="BR1038" s="273"/>
      <c r="BS1038" s="273"/>
      <c r="BT1038" s="273"/>
      <c r="BU1038" s="273"/>
      <c r="BV1038" s="125"/>
      <c r="BW1038" s="273"/>
      <c r="BX1038" s="285"/>
      <c r="BY1038" s="273"/>
      <c r="BZ1038" s="273"/>
      <c r="CA1038" s="273"/>
      <c r="CB1038" s="273"/>
      <c r="CC1038" s="273"/>
      <c r="CD1038" s="125"/>
      <c r="CE1038" s="273"/>
      <c r="CF1038" s="285"/>
      <c r="CG1038" s="273"/>
      <c r="CH1038" s="273"/>
      <c r="CI1038" s="273"/>
      <c r="CJ1038" s="273"/>
      <c r="CK1038" s="273"/>
      <c r="CL1038" s="125"/>
      <c r="CM1038" s="273"/>
      <c r="CN1038" s="285"/>
      <c r="CO1038" s="273"/>
      <c r="CP1038" s="273"/>
      <c r="CQ1038" s="273"/>
      <c r="CR1038" s="273"/>
      <c r="CS1038" s="273"/>
      <c r="CT1038" s="125"/>
      <c r="CU1038" s="273"/>
      <c r="CV1038" s="285"/>
      <c r="CW1038" s="273"/>
      <c r="CX1038" s="273"/>
      <c r="CY1038" s="273"/>
      <c r="CZ1038" s="273"/>
      <c r="DA1038" s="273"/>
      <c r="DB1038" s="125"/>
      <c r="DC1038" s="273"/>
      <c r="DD1038" s="285"/>
      <c r="DE1038" s="273"/>
      <c r="DF1038" s="273"/>
      <c r="DG1038" s="273"/>
      <c r="DH1038" s="273"/>
      <c r="DI1038" s="273"/>
      <c r="DJ1038" s="125"/>
      <c r="DK1038" s="273"/>
      <c r="DL1038" s="285"/>
      <c r="DM1038" s="273"/>
      <c r="DN1038" s="273"/>
      <c r="DO1038" s="273"/>
      <c r="DP1038" s="273"/>
      <c r="DQ1038" s="273"/>
      <c r="DR1038" s="125"/>
      <c r="DS1038" s="273"/>
      <c r="DT1038" s="285"/>
      <c r="DU1038" s="273"/>
      <c r="DV1038" s="273"/>
      <c r="DW1038" s="273"/>
      <c r="DX1038" s="273"/>
      <c r="DY1038" s="273"/>
      <c r="DZ1038" s="125"/>
      <c r="EA1038" s="273"/>
      <c r="EB1038" s="273"/>
      <c r="EC1038" s="273"/>
      <c r="ED1038" s="273"/>
      <c r="EE1038" s="273"/>
      <c r="EF1038" s="273"/>
      <c r="EG1038" s="273"/>
      <c r="EH1038" s="273"/>
      <c r="EI1038" s="273"/>
      <c r="EJ1038" s="273"/>
      <c r="EK1038" s="273"/>
      <c r="EL1038" s="273"/>
      <c r="EM1038" s="273"/>
      <c r="EN1038" s="273"/>
      <c r="EO1038" s="273"/>
      <c r="EP1038" s="273"/>
      <c r="EQ1038" s="273"/>
      <c r="ER1038" s="273"/>
      <c r="ES1038" s="273"/>
      <c r="ET1038" s="273"/>
      <c r="EU1038" s="273"/>
      <c r="EV1038" s="273"/>
      <c r="EW1038" s="273"/>
      <c r="EX1038" s="273"/>
      <c r="EY1038" s="273"/>
      <c r="EZ1038" s="273"/>
    </row>
    <row r="1039" spans="1:156" ht="18.75">
      <c r="D1039" s="75"/>
      <c r="Q1039"/>
      <c r="R1039" s="30"/>
      <c r="T1039" s="75"/>
      <c r="Z1039" s="264"/>
      <c r="AB1039" s="75"/>
      <c r="AH1039" s="125"/>
      <c r="AJ1039" s="75"/>
      <c r="AP1039" s="125"/>
      <c r="AR1039" s="75"/>
      <c r="AX1039" s="125"/>
      <c r="AZ1039" s="75"/>
      <c r="BF1039" s="125"/>
      <c r="BH1039" s="75"/>
      <c r="BN1039" s="125"/>
      <c r="BP1039" s="75"/>
      <c r="BV1039" s="125"/>
      <c r="BX1039" s="75"/>
      <c r="CD1039" s="125"/>
      <c r="CF1039" s="75"/>
      <c r="CL1039" s="125"/>
      <c r="CN1039" s="75"/>
      <c r="CT1039" s="125"/>
      <c r="CV1039" s="75"/>
      <c r="DB1039" s="125"/>
      <c r="DD1039" s="75"/>
      <c r="DJ1039" s="125"/>
      <c r="DL1039" s="75"/>
      <c r="DR1039" s="125"/>
      <c r="DT1039" s="75"/>
      <c r="DZ1039" s="125"/>
    </row>
    <row r="1040" spans="1:156" ht="18.75">
      <c r="A1040" s="273"/>
      <c r="B1040" s="273"/>
      <c r="C1040" s="273"/>
      <c r="D1040" s="285"/>
      <c r="E1040" s="273"/>
      <c r="F1040" s="273"/>
      <c r="G1040" s="273"/>
      <c r="H1040" s="273"/>
      <c r="I1040" s="273"/>
      <c r="J1040" s="273"/>
      <c r="K1040" s="273"/>
      <c r="L1040" s="273"/>
      <c r="M1040" s="273"/>
      <c r="N1040" s="273"/>
      <c r="O1040" s="273"/>
      <c r="P1040" s="273"/>
      <c r="Q1040" s="273"/>
      <c r="R1040" s="286"/>
      <c r="S1040" s="273"/>
      <c r="T1040" s="285"/>
      <c r="U1040" s="273"/>
      <c r="V1040" s="273"/>
      <c r="W1040" s="273"/>
      <c r="X1040" s="273"/>
      <c r="Y1040" s="273"/>
      <c r="Z1040" s="264"/>
      <c r="AA1040" s="273"/>
      <c r="AB1040" s="285"/>
      <c r="AC1040" s="273"/>
      <c r="AD1040" s="273"/>
      <c r="AE1040" s="273"/>
      <c r="AF1040" s="273"/>
      <c r="AG1040" s="273"/>
      <c r="AH1040" s="125"/>
      <c r="AI1040" s="273"/>
      <c r="AJ1040" s="285"/>
      <c r="AK1040" s="273"/>
      <c r="AL1040" s="273"/>
      <c r="AM1040" s="273"/>
      <c r="AN1040" s="273"/>
      <c r="AO1040" s="273"/>
      <c r="AP1040" s="125"/>
      <c r="AQ1040" s="273"/>
      <c r="AR1040" s="285"/>
      <c r="AS1040" s="273"/>
      <c r="AT1040" s="273"/>
      <c r="AU1040" s="273"/>
      <c r="AV1040" s="273"/>
      <c r="AW1040" s="273"/>
      <c r="AX1040" s="125"/>
      <c r="AY1040" s="273"/>
      <c r="AZ1040" s="285"/>
      <c r="BA1040" s="273"/>
      <c r="BB1040" s="273"/>
      <c r="BC1040" s="273"/>
      <c r="BD1040" s="273"/>
      <c r="BE1040" s="273"/>
      <c r="BF1040" s="125"/>
      <c r="BG1040" s="273"/>
      <c r="BH1040" s="285"/>
      <c r="BI1040" s="273"/>
      <c r="BJ1040" s="273"/>
      <c r="BK1040" s="273"/>
      <c r="BL1040" s="273"/>
      <c r="BM1040" s="273"/>
      <c r="BN1040" s="125"/>
      <c r="BO1040" s="273"/>
      <c r="BP1040" s="285"/>
      <c r="BQ1040" s="273"/>
      <c r="BR1040" s="273"/>
      <c r="BS1040" s="273"/>
      <c r="BT1040" s="273"/>
      <c r="BU1040" s="273"/>
      <c r="BV1040" s="125"/>
      <c r="BW1040" s="273"/>
      <c r="BX1040" s="285"/>
      <c r="BY1040" s="273"/>
      <c r="BZ1040" s="273"/>
      <c r="CA1040" s="273"/>
      <c r="CB1040" s="273"/>
      <c r="CC1040" s="273"/>
      <c r="CD1040" s="125"/>
      <c r="CE1040" s="273"/>
      <c r="CF1040" s="285"/>
      <c r="CG1040" s="273"/>
      <c r="CH1040" s="273"/>
      <c r="CI1040" s="273"/>
      <c r="CJ1040" s="273"/>
      <c r="CK1040" s="273"/>
      <c r="CL1040" s="125"/>
      <c r="CM1040" s="273"/>
      <c r="CN1040" s="285"/>
      <c r="CO1040" s="273"/>
      <c r="CP1040" s="273"/>
      <c r="CQ1040" s="273"/>
      <c r="CR1040" s="273"/>
      <c r="CS1040" s="273"/>
      <c r="CT1040" s="125"/>
      <c r="CU1040" s="273"/>
      <c r="CV1040" s="285"/>
      <c r="CW1040" s="273"/>
      <c r="CX1040" s="273"/>
      <c r="CY1040" s="273"/>
      <c r="CZ1040" s="273"/>
      <c r="DA1040" s="273"/>
      <c r="DB1040" s="125"/>
      <c r="DC1040" s="273"/>
      <c r="DD1040" s="285"/>
      <c r="DE1040" s="273"/>
      <c r="DF1040" s="273"/>
      <c r="DG1040" s="273"/>
      <c r="DH1040" s="273"/>
      <c r="DI1040" s="273"/>
      <c r="DJ1040" s="125"/>
      <c r="DK1040" s="273"/>
      <c r="DL1040" s="285"/>
      <c r="DM1040" s="273"/>
      <c r="DN1040" s="273"/>
      <c r="DO1040" s="273"/>
      <c r="DP1040" s="273"/>
      <c r="DQ1040" s="273"/>
      <c r="DR1040" s="125"/>
      <c r="DS1040" s="273"/>
      <c r="DT1040" s="285"/>
      <c r="DU1040" s="273"/>
      <c r="DV1040" s="273"/>
      <c r="DW1040" s="273"/>
      <c r="DX1040" s="273"/>
      <c r="DY1040" s="273"/>
      <c r="DZ1040" s="125"/>
      <c r="EA1040" s="273"/>
      <c r="EB1040" s="273"/>
      <c r="EC1040" s="273"/>
      <c r="ED1040" s="273"/>
      <c r="EE1040" s="273"/>
      <c r="EF1040" s="273"/>
      <c r="EG1040" s="273"/>
      <c r="EH1040" s="273"/>
      <c r="EI1040" s="273"/>
      <c r="EJ1040" s="273"/>
      <c r="EK1040" s="273"/>
      <c r="EL1040" s="273"/>
      <c r="EM1040" s="273"/>
      <c r="EN1040" s="273"/>
      <c r="EO1040" s="273"/>
      <c r="EP1040" s="273"/>
      <c r="EQ1040" s="273"/>
      <c r="ER1040" s="273"/>
      <c r="ES1040" s="273"/>
      <c r="ET1040" s="273"/>
      <c r="EU1040" s="273"/>
      <c r="EV1040" s="273"/>
      <c r="EW1040" s="273"/>
      <c r="EX1040" s="273"/>
      <c r="EY1040" s="273"/>
      <c r="EZ1040" s="273"/>
    </row>
    <row r="1041" spans="1:156" ht="18.75">
      <c r="D1041" s="75"/>
      <c r="Q1041"/>
      <c r="R1041" s="30"/>
      <c r="T1041" s="75"/>
      <c r="Z1041" s="264"/>
      <c r="AB1041" s="75"/>
      <c r="AH1041" s="125"/>
      <c r="AJ1041" s="75"/>
      <c r="AP1041" s="125"/>
      <c r="AR1041" s="75"/>
      <c r="AX1041" s="125"/>
      <c r="AZ1041" s="75"/>
      <c r="BF1041" s="125"/>
      <c r="BH1041" s="75"/>
      <c r="BN1041" s="125"/>
      <c r="BP1041" s="75"/>
      <c r="BV1041" s="125"/>
      <c r="BX1041" s="75"/>
      <c r="CD1041" s="125"/>
      <c r="CF1041" s="75"/>
      <c r="CL1041" s="125"/>
      <c r="CN1041" s="75"/>
      <c r="CT1041" s="125"/>
      <c r="CV1041" s="75"/>
      <c r="DB1041" s="125"/>
      <c r="DD1041" s="75"/>
      <c r="DJ1041" s="125"/>
      <c r="DL1041" s="75"/>
      <c r="DR1041" s="125"/>
      <c r="DT1041" s="75"/>
      <c r="DZ1041" s="125"/>
    </row>
    <row r="1042" spans="1:156" ht="18.75">
      <c r="A1042" s="273"/>
      <c r="B1042" s="273"/>
      <c r="C1042" s="273"/>
      <c r="D1042" s="285"/>
      <c r="E1042" s="273"/>
      <c r="F1042" s="273"/>
      <c r="G1042" s="273"/>
      <c r="H1042" s="273"/>
      <c r="I1042" s="273"/>
      <c r="J1042" s="273"/>
      <c r="K1042" s="273"/>
      <c r="L1042" s="273"/>
      <c r="M1042" s="273"/>
      <c r="N1042" s="273"/>
      <c r="O1042" s="273"/>
      <c r="P1042" s="273"/>
      <c r="Q1042" s="273"/>
      <c r="R1042" s="286"/>
      <c r="S1042" s="273"/>
      <c r="T1042" s="285"/>
      <c r="U1042" s="273"/>
      <c r="V1042" s="273"/>
      <c r="W1042" s="273"/>
      <c r="X1042" s="273"/>
      <c r="Y1042" s="273"/>
      <c r="Z1042" s="264"/>
      <c r="AA1042" s="273"/>
      <c r="AB1042" s="285"/>
      <c r="AC1042" s="273"/>
      <c r="AD1042" s="273"/>
      <c r="AE1042" s="273"/>
      <c r="AF1042" s="273"/>
      <c r="AG1042" s="273"/>
      <c r="AH1042" s="125"/>
      <c r="AI1042" s="273"/>
      <c r="AJ1042" s="285"/>
      <c r="AK1042" s="273"/>
      <c r="AL1042" s="273"/>
      <c r="AM1042" s="273"/>
      <c r="AN1042" s="273"/>
      <c r="AO1042" s="273"/>
      <c r="AP1042" s="125"/>
      <c r="AQ1042" s="273"/>
      <c r="AR1042" s="285"/>
      <c r="AS1042" s="273"/>
      <c r="AT1042" s="273"/>
      <c r="AU1042" s="273"/>
      <c r="AV1042" s="273"/>
      <c r="AW1042" s="273"/>
      <c r="AX1042" s="125"/>
      <c r="AY1042" s="273"/>
      <c r="AZ1042" s="285"/>
      <c r="BA1042" s="273"/>
      <c r="BB1042" s="273"/>
      <c r="BC1042" s="273"/>
      <c r="BD1042" s="273"/>
      <c r="BE1042" s="273"/>
      <c r="BF1042" s="125"/>
      <c r="BG1042" s="273"/>
      <c r="BH1042" s="285"/>
      <c r="BI1042" s="273"/>
      <c r="BJ1042" s="273"/>
      <c r="BK1042" s="273"/>
      <c r="BL1042" s="273"/>
      <c r="BM1042" s="273"/>
      <c r="BN1042" s="125"/>
      <c r="BO1042" s="273"/>
      <c r="BP1042" s="285"/>
      <c r="BQ1042" s="273"/>
      <c r="BR1042" s="273"/>
      <c r="BS1042" s="273"/>
      <c r="BT1042" s="273"/>
      <c r="BU1042" s="273"/>
      <c r="BV1042" s="125"/>
      <c r="BW1042" s="273"/>
      <c r="BX1042" s="285"/>
      <c r="BY1042" s="273"/>
      <c r="BZ1042" s="273"/>
      <c r="CA1042" s="273"/>
      <c r="CB1042" s="273"/>
      <c r="CC1042" s="273"/>
      <c r="CD1042" s="125"/>
      <c r="CE1042" s="273"/>
      <c r="CF1042" s="285"/>
      <c r="CG1042" s="273"/>
      <c r="CH1042" s="273"/>
      <c r="CI1042" s="273"/>
      <c r="CJ1042" s="273"/>
      <c r="CK1042" s="273"/>
      <c r="CL1042" s="125"/>
      <c r="CM1042" s="273"/>
      <c r="CN1042" s="285"/>
      <c r="CO1042" s="273"/>
      <c r="CP1042" s="273"/>
      <c r="CQ1042" s="273"/>
      <c r="CR1042" s="273"/>
      <c r="CS1042" s="273"/>
      <c r="CT1042" s="125"/>
      <c r="CU1042" s="273"/>
      <c r="CV1042" s="285"/>
      <c r="CW1042" s="273"/>
      <c r="CX1042" s="273"/>
      <c r="CY1042" s="273"/>
      <c r="CZ1042" s="273"/>
      <c r="DA1042" s="273"/>
      <c r="DB1042" s="125"/>
      <c r="DC1042" s="273"/>
      <c r="DD1042" s="285"/>
      <c r="DE1042" s="273"/>
      <c r="DF1042" s="273"/>
      <c r="DG1042" s="273"/>
      <c r="DH1042" s="273"/>
      <c r="DI1042" s="273"/>
      <c r="DJ1042" s="125"/>
      <c r="DK1042" s="273"/>
      <c r="DL1042" s="285"/>
      <c r="DM1042" s="273"/>
      <c r="DN1042" s="273"/>
      <c r="DO1042" s="273"/>
      <c r="DP1042" s="273"/>
      <c r="DQ1042" s="273"/>
      <c r="DR1042" s="125"/>
      <c r="DS1042" s="273"/>
      <c r="DT1042" s="285"/>
      <c r="DU1042" s="273"/>
      <c r="DV1042" s="273"/>
      <c r="DW1042" s="273"/>
      <c r="DX1042" s="273"/>
      <c r="DY1042" s="273"/>
      <c r="DZ1042" s="125"/>
      <c r="EA1042" s="273"/>
      <c r="EB1042" s="273"/>
      <c r="EC1042" s="273"/>
      <c r="ED1042" s="273"/>
      <c r="EE1042" s="273"/>
      <c r="EF1042" s="273"/>
      <c r="EG1042" s="273"/>
      <c r="EH1042" s="273"/>
      <c r="EI1042" s="273"/>
      <c r="EJ1042" s="273"/>
      <c r="EK1042" s="273"/>
      <c r="EL1042" s="273"/>
      <c r="EM1042" s="273"/>
      <c r="EN1042" s="273"/>
      <c r="EO1042" s="273"/>
      <c r="EP1042" s="273"/>
      <c r="EQ1042" s="273"/>
      <c r="ER1042" s="273"/>
      <c r="ES1042" s="273"/>
      <c r="ET1042" s="273"/>
      <c r="EU1042" s="273"/>
      <c r="EV1042" s="273"/>
      <c r="EW1042" s="273"/>
      <c r="EX1042" s="273"/>
      <c r="EY1042" s="273"/>
      <c r="EZ1042" s="273"/>
    </row>
    <row r="1043" spans="1:156" ht="18.75">
      <c r="D1043" s="75"/>
      <c r="Q1043"/>
      <c r="R1043" s="30"/>
      <c r="T1043" s="75"/>
      <c r="Z1043" s="264"/>
      <c r="AB1043" s="75"/>
      <c r="AH1043" s="125"/>
      <c r="AJ1043" s="75"/>
      <c r="AP1043" s="125"/>
      <c r="AR1043" s="75"/>
      <c r="AX1043" s="125"/>
      <c r="AZ1043" s="75"/>
      <c r="BF1043" s="125"/>
      <c r="BH1043" s="75"/>
      <c r="BN1043" s="125"/>
      <c r="BP1043" s="75"/>
      <c r="BV1043" s="125"/>
      <c r="BX1043" s="75"/>
      <c r="CD1043" s="125"/>
      <c r="CF1043" s="75"/>
      <c r="CL1043" s="125"/>
      <c r="CN1043" s="75"/>
      <c r="CT1043" s="125"/>
      <c r="CV1043" s="75"/>
      <c r="DB1043" s="125"/>
      <c r="DD1043" s="75"/>
      <c r="DJ1043" s="125"/>
      <c r="DL1043" s="75"/>
      <c r="DR1043" s="125"/>
      <c r="DT1043" s="75"/>
      <c r="DZ1043" s="125"/>
    </row>
    <row r="1044" spans="1:156" ht="18.75">
      <c r="A1044" s="273"/>
      <c r="B1044" s="273"/>
      <c r="C1044" s="273"/>
      <c r="D1044" s="285"/>
      <c r="E1044" s="273"/>
      <c r="F1044" s="273"/>
      <c r="G1044" s="273"/>
      <c r="H1044" s="273"/>
      <c r="I1044" s="273"/>
      <c r="J1044" s="273"/>
      <c r="K1044" s="273"/>
      <c r="L1044" s="273"/>
      <c r="M1044" s="273"/>
      <c r="N1044" s="273"/>
      <c r="O1044" s="273"/>
      <c r="P1044" s="273"/>
      <c r="Q1044" s="273"/>
      <c r="R1044" s="286"/>
      <c r="S1044" s="273"/>
      <c r="T1044" s="285"/>
      <c r="U1044" s="273"/>
      <c r="V1044" s="273"/>
      <c r="W1044" s="273"/>
      <c r="X1044" s="273"/>
      <c r="Y1044" s="273"/>
      <c r="Z1044" s="264"/>
      <c r="AA1044" s="273"/>
      <c r="AB1044" s="285"/>
      <c r="AC1044" s="273"/>
      <c r="AD1044" s="273"/>
      <c r="AE1044" s="273"/>
      <c r="AF1044" s="273"/>
      <c r="AG1044" s="273"/>
      <c r="AH1044" s="125"/>
      <c r="AI1044" s="273"/>
      <c r="AJ1044" s="285"/>
      <c r="AK1044" s="273"/>
      <c r="AL1044" s="273"/>
      <c r="AM1044" s="273"/>
      <c r="AN1044" s="273"/>
      <c r="AO1044" s="273"/>
      <c r="AP1044" s="125"/>
      <c r="AQ1044" s="273"/>
      <c r="AR1044" s="285"/>
      <c r="AS1044" s="273"/>
      <c r="AT1044" s="273"/>
      <c r="AU1044" s="273"/>
      <c r="AV1044" s="273"/>
      <c r="AW1044" s="273"/>
      <c r="AX1044" s="125"/>
      <c r="AY1044" s="273"/>
      <c r="AZ1044" s="285"/>
      <c r="BA1044" s="273"/>
      <c r="BB1044" s="273"/>
      <c r="BC1044" s="273"/>
      <c r="BD1044" s="273"/>
      <c r="BE1044" s="273"/>
      <c r="BF1044" s="125"/>
      <c r="BG1044" s="273"/>
      <c r="BH1044" s="285"/>
      <c r="BI1044" s="273"/>
      <c r="BJ1044" s="273"/>
      <c r="BK1044" s="273"/>
      <c r="BL1044" s="273"/>
      <c r="BM1044" s="273"/>
      <c r="BN1044" s="125"/>
      <c r="BO1044" s="273"/>
      <c r="BP1044" s="285"/>
      <c r="BQ1044" s="273"/>
      <c r="BR1044" s="273"/>
      <c r="BS1044" s="273"/>
      <c r="BT1044" s="273"/>
      <c r="BU1044" s="273"/>
      <c r="BV1044" s="125"/>
      <c r="BW1044" s="273"/>
      <c r="BX1044" s="285"/>
      <c r="BY1044" s="273"/>
      <c r="BZ1044" s="273"/>
      <c r="CA1044" s="273"/>
      <c r="CB1044" s="273"/>
      <c r="CC1044" s="273"/>
      <c r="CD1044" s="125"/>
      <c r="CE1044" s="273"/>
      <c r="CF1044" s="285"/>
      <c r="CG1044" s="273"/>
      <c r="CH1044" s="273"/>
      <c r="CI1044" s="273"/>
      <c r="CJ1044" s="273"/>
      <c r="CK1044" s="273"/>
      <c r="CL1044" s="125"/>
      <c r="CM1044" s="273"/>
      <c r="CN1044" s="285"/>
      <c r="CO1044" s="273"/>
      <c r="CP1044" s="273"/>
      <c r="CQ1044" s="273"/>
      <c r="CR1044" s="273"/>
      <c r="CS1044" s="273"/>
      <c r="CT1044" s="125"/>
      <c r="CU1044" s="273"/>
      <c r="CV1044" s="285"/>
      <c r="CW1044" s="273"/>
      <c r="CX1044" s="273"/>
      <c r="CY1044" s="273"/>
      <c r="CZ1044" s="273"/>
      <c r="DA1044" s="273"/>
      <c r="DB1044" s="125"/>
      <c r="DC1044" s="273"/>
      <c r="DD1044" s="285"/>
      <c r="DE1044" s="273"/>
      <c r="DF1044" s="273"/>
      <c r="DG1044" s="273"/>
      <c r="DH1044" s="273"/>
      <c r="DI1044" s="273"/>
      <c r="DJ1044" s="125"/>
      <c r="DK1044" s="273"/>
      <c r="DL1044" s="285"/>
      <c r="DM1044" s="273"/>
      <c r="DN1044" s="273"/>
      <c r="DO1044" s="273"/>
      <c r="DP1044" s="273"/>
      <c r="DQ1044" s="273"/>
      <c r="DR1044" s="125"/>
      <c r="DS1044" s="273"/>
      <c r="DT1044" s="285"/>
      <c r="DU1044" s="273"/>
      <c r="DV1044" s="273"/>
      <c r="DW1044" s="273"/>
      <c r="DX1044" s="273"/>
      <c r="DY1044" s="273"/>
      <c r="DZ1044" s="125"/>
      <c r="EA1044" s="273"/>
      <c r="EB1044" s="273"/>
      <c r="EC1044" s="273"/>
      <c r="ED1044" s="273"/>
      <c r="EE1044" s="273"/>
      <c r="EF1044" s="273"/>
      <c r="EG1044" s="273"/>
      <c r="EH1044" s="273"/>
      <c r="EI1044" s="273"/>
      <c r="EJ1044" s="273"/>
      <c r="EK1044" s="273"/>
      <c r="EL1044" s="273"/>
      <c r="EM1044" s="273"/>
      <c r="EN1044" s="273"/>
      <c r="EO1044" s="273"/>
      <c r="EP1044" s="273"/>
      <c r="EQ1044" s="273"/>
      <c r="ER1044" s="273"/>
      <c r="ES1044" s="273"/>
      <c r="ET1044" s="273"/>
      <c r="EU1044" s="273"/>
      <c r="EV1044" s="273"/>
      <c r="EW1044" s="273"/>
      <c r="EX1044" s="273"/>
      <c r="EY1044" s="273"/>
      <c r="EZ1044" s="273"/>
    </row>
    <row r="1045" spans="1:156" ht="18.75">
      <c r="D1045" s="75"/>
      <c r="Q1045"/>
      <c r="R1045" s="30"/>
      <c r="T1045" s="75"/>
      <c r="Z1045" s="264"/>
      <c r="AB1045" s="75"/>
      <c r="AH1045" s="125"/>
      <c r="AJ1045" s="75"/>
      <c r="AP1045" s="125"/>
      <c r="AR1045" s="75"/>
      <c r="AX1045" s="125"/>
      <c r="AZ1045" s="75"/>
      <c r="BF1045" s="125"/>
      <c r="BH1045" s="75"/>
      <c r="BN1045" s="125"/>
      <c r="BP1045" s="75"/>
      <c r="BV1045" s="125"/>
      <c r="BX1045" s="75"/>
      <c r="CD1045" s="125"/>
      <c r="CF1045" s="75"/>
      <c r="CL1045" s="125"/>
      <c r="CN1045" s="75"/>
      <c r="CT1045" s="125"/>
      <c r="CV1045" s="75"/>
      <c r="DB1045" s="125"/>
      <c r="DD1045" s="75"/>
      <c r="DJ1045" s="125"/>
      <c r="DL1045" s="75"/>
      <c r="DR1045" s="125"/>
      <c r="DT1045" s="75"/>
      <c r="DZ1045" s="125"/>
    </row>
    <row r="1046" spans="1:156" ht="18.75">
      <c r="A1046" s="273"/>
      <c r="B1046" s="273"/>
      <c r="C1046" s="273"/>
      <c r="D1046" s="285"/>
      <c r="E1046" s="273"/>
      <c r="F1046" s="273"/>
      <c r="G1046" s="273"/>
      <c r="H1046" s="273"/>
      <c r="I1046" s="273"/>
      <c r="J1046" s="273"/>
      <c r="K1046" s="273"/>
      <c r="L1046" s="273"/>
      <c r="M1046" s="273"/>
      <c r="N1046" s="273"/>
      <c r="O1046" s="273"/>
      <c r="P1046" s="273"/>
      <c r="Q1046" s="273"/>
      <c r="R1046" s="286"/>
      <c r="S1046" s="273"/>
      <c r="T1046" s="285"/>
      <c r="U1046" s="273"/>
      <c r="V1046" s="273"/>
      <c r="W1046" s="273"/>
      <c r="X1046" s="273"/>
      <c r="Y1046" s="273"/>
      <c r="Z1046" s="264"/>
      <c r="AA1046" s="273"/>
      <c r="AB1046" s="285"/>
      <c r="AC1046" s="273"/>
      <c r="AD1046" s="273"/>
      <c r="AE1046" s="273"/>
      <c r="AF1046" s="273"/>
      <c r="AG1046" s="273"/>
      <c r="AH1046" s="125"/>
      <c r="AI1046" s="273"/>
      <c r="AJ1046" s="285"/>
      <c r="AK1046" s="273"/>
      <c r="AL1046" s="273"/>
      <c r="AM1046" s="273"/>
      <c r="AN1046" s="273"/>
      <c r="AO1046" s="273"/>
      <c r="AP1046" s="125"/>
      <c r="AQ1046" s="273"/>
      <c r="AR1046" s="285"/>
      <c r="AS1046" s="273"/>
      <c r="AT1046" s="273"/>
      <c r="AU1046" s="273"/>
      <c r="AV1046" s="273"/>
      <c r="AW1046" s="273"/>
      <c r="AX1046" s="125"/>
      <c r="AY1046" s="273"/>
      <c r="AZ1046" s="285"/>
      <c r="BA1046" s="273"/>
      <c r="BB1046" s="273"/>
      <c r="BC1046" s="273"/>
      <c r="BD1046" s="273"/>
      <c r="BE1046" s="273"/>
      <c r="BF1046" s="125"/>
      <c r="BG1046" s="273"/>
      <c r="BH1046" s="285"/>
      <c r="BI1046" s="273"/>
      <c r="BJ1046" s="273"/>
      <c r="BK1046" s="273"/>
      <c r="BL1046" s="273"/>
      <c r="BM1046" s="273"/>
      <c r="BN1046" s="125"/>
      <c r="BO1046" s="273"/>
      <c r="BP1046" s="285"/>
      <c r="BQ1046" s="273"/>
      <c r="BR1046" s="273"/>
      <c r="BS1046" s="273"/>
      <c r="BT1046" s="273"/>
      <c r="BU1046" s="273"/>
      <c r="BV1046" s="125"/>
      <c r="BW1046" s="273"/>
      <c r="BX1046" s="285"/>
      <c r="BY1046" s="273"/>
      <c r="BZ1046" s="273"/>
      <c r="CA1046" s="273"/>
      <c r="CB1046" s="273"/>
      <c r="CC1046" s="273"/>
      <c r="CD1046" s="125"/>
      <c r="CE1046" s="273"/>
      <c r="CF1046" s="285"/>
      <c r="CG1046" s="273"/>
      <c r="CH1046" s="273"/>
      <c r="CI1046" s="273"/>
      <c r="CJ1046" s="273"/>
      <c r="CK1046" s="273"/>
      <c r="CL1046" s="125"/>
      <c r="CM1046" s="273"/>
      <c r="CN1046" s="285"/>
      <c r="CO1046" s="273"/>
      <c r="CP1046" s="273"/>
      <c r="CQ1046" s="273"/>
      <c r="CR1046" s="273"/>
      <c r="CS1046" s="273"/>
      <c r="CT1046" s="125"/>
      <c r="CU1046" s="273"/>
      <c r="CV1046" s="285"/>
      <c r="CW1046" s="273"/>
      <c r="CX1046" s="273"/>
      <c r="CY1046" s="273"/>
      <c r="CZ1046" s="273"/>
      <c r="DA1046" s="273"/>
      <c r="DB1046" s="125"/>
      <c r="DC1046" s="273"/>
      <c r="DD1046" s="285"/>
      <c r="DE1046" s="273"/>
      <c r="DF1046" s="273"/>
      <c r="DG1046" s="273"/>
      <c r="DH1046" s="273"/>
      <c r="DI1046" s="273"/>
      <c r="DJ1046" s="125"/>
      <c r="DK1046" s="273"/>
      <c r="DL1046" s="285"/>
      <c r="DM1046" s="273"/>
      <c r="DN1046" s="273"/>
      <c r="DO1046" s="273"/>
      <c r="DP1046" s="273"/>
      <c r="DQ1046" s="273"/>
      <c r="DR1046" s="125"/>
      <c r="DS1046" s="273"/>
      <c r="DT1046" s="285"/>
      <c r="DU1046" s="273"/>
      <c r="DV1046" s="273"/>
      <c r="DW1046" s="273"/>
      <c r="DX1046" s="273"/>
      <c r="DY1046" s="273"/>
      <c r="DZ1046" s="125"/>
      <c r="EA1046" s="273"/>
      <c r="EB1046" s="273"/>
      <c r="EC1046" s="273"/>
      <c r="ED1046" s="273"/>
      <c r="EE1046" s="273"/>
      <c r="EF1046" s="273"/>
      <c r="EG1046" s="273"/>
      <c r="EH1046" s="273"/>
      <c r="EI1046" s="273"/>
      <c r="EJ1046" s="273"/>
      <c r="EK1046" s="273"/>
      <c r="EL1046" s="273"/>
      <c r="EM1046" s="273"/>
      <c r="EN1046" s="273"/>
      <c r="EO1046" s="273"/>
      <c r="EP1046" s="273"/>
      <c r="EQ1046" s="273"/>
      <c r="ER1046" s="273"/>
      <c r="ES1046" s="273"/>
      <c r="ET1046" s="273"/>
      <c r="EU1046" s="273"/>
      <c r="EV1046" s="273"/>
      <c r="EW1046" s="273"/>
      <c r="EX1046" s="273"/>
      <c r="EY1046" s="273"/>
      <c r="EZ1046" s="273"/>
    </row>
    <row r="1047" spans="1:156" ht="18.75">
      <c r="D1047" s="75"/>
      <c r="Q1047"/>
      <c r="R1047" s="30"/>
      <c r="T1047" s="75"/>
      <c r="Z1047" s="264"/>
      <c r="AB1047" s="75"/>
      <c r="AH1047" s="125"/>
      <c r="AJ1047" s="75"/>
      <c r="AP1047" s="125"/>
      <c r="AR1047" s="75"/>
      <c r="AX1047" s="125"/>
      <c r="AZ1047" s="75"/>
      <c r="BF1047" s="125"/>
      <c r="BH1047" s="75"/>
      <c r="BN1047" s="125"/>
      <c r="BP1047" s="75"/>
      <c r="BV1047" s="125"/>
      <c r="BX1047" s="75"/>
      <c r="CD1047" s="125"/>
      <c r="CF1047" s="75"/>
      <c r="CL1047" s="125"/>
      <c r="CN1047" s="75"/>
      <c r="CT1047" s="125"/>
      <c r="CV1047" s="75"/>
      <c r="DB1047" s="125"/>
      <c r="DD1047" s="75"/>
      <c r="DJ1047" s="125"/>
      <c r="DL1047" s="75"/>
      <c r="DR1047" s="125"/>
      <c r="DT1047" s="75"/>
      <c r="DZ1047" s="125"/>
    </row>
    <row r="1048" spans="1:156" ht="18.75">
      <c r="A1048" s="273"/>
      <c r="B1048" s="273"/>
      <c r="C1048" s="273"/>
      <c r="D1048" s="285"/>
      <c r="E1048" s="273"/>
      <c r="F1048" s="273"/>
      <c r="G1048" s="273"/>
      <c r="H1048" s="273"/>
      <c r="I1048" s="273"/>
      <c r="J1048" s="273"/>
      <c r="K1048" s="273"/>
      <c r="L1048" s="273"/>
      <c r="M1048" s="273"/>
      <c r="N1048" s="273"/>
      <c r="O1048" s="273"/>
      <c r="P1048" s="273"/>
      <c r="Q1048" s="273"/>
      <c r="R1048" s="286"/>
      <c r="S1048" s="273"/>
      <c r="T1048" s="285"/>
      <c r="U1048" s="273"/>
      <c r="V1048" s="273"/>
      <c r="W1048" s="273"/>
      <c r="X1048" s="273"/>
      <c r="Y1048" s="273"/>
      <c r="Z1048" s="264"/>
      <c r="AA1048" s="273"/>
      <c r="AB1048" s="285"/>
      <c r="AC1048" s="273"/>
      <c r="AD1048" s="273"/>
      <c r="AE1048" s="273"/>
      <c r="AF1048" s="273"/>
      <c r="AG1048" s="273"/>
      <c r="AH1048" s="125"/>
      <c r="AI1048" s="273"/>
      <c r="AJ1048" s="285"/>
      <c r="AK1048" s="273"/>
      <c r="AL1048" s="273"/>
      <c r="AM1048" s="273"/>
      <c r="AN1048" s="273"/>
      <c r="AO1048" s="273"/>
      <c r="AP1048" s="125"/>
      <c r="AQ1048" s="273"/>
      <c r="AR1048" s="285"/>
      <c r="AS1048" s="273"/>
      <c r="AT1048" s="273"/>
      <c r="AU1048" s="273"/>
      <c r="AV1048" s="273"/>
      <c r="AW1048" s="273"/>
      <c r="AX1048" s="125"/>
      <c r="AY1048" s="273"/>
      <c r="AZ1048" s="285"/>
      <c r="BA1048" s="273"/>
      <c r="BB1048" s="273"/>
      <c r="BC1048" s="273"/>
      <c r="BD1048" s="273"/>
      <c r="BE1048" s="273"/>
      <c r="BF1048" s="125"/>
      <c r="BG1048" s="273"/>
      <c r="BH1048" s="285"/>
      <c r="BI1048" s="273"/>
      <c r="BJ1048" s="273"/>
      <c r="BK1048" s="273"/>
      <c r="BL1048" s="273"/>
      <c r="BM1048" s="273"/>
      <c r="BN1048" s="125"/>
      <c r="BO1048" s="273"/>
      <c r="BP1048" s="285"/>
      <c r="BQ1048" s="273"/>
      <c r="BR1048" s="273"/>
      <c r="BS1048" s="273"/>
      <c r="BT1048" s="273"/>
      <c r="BU1048" s="273"/>
      <c r="BV1048" s="125"/>
      <c r="BW1048" s="273"/>
      <c r="BX1048" s="285"/>
      <c r="BY1048" s="273"/>
      <c r="BZ1048" s="273"/>
      <c r="CA1048" s="273"/>
      <c r="CB1048" s="273"/>
      <c r="CC1048" s="273"/>
      <c r="CD1048" s="125"/>
      <c r="CE1048" s="273"/>
      <c r="CF1048" s="285"/>
      <c r="CG1048" s="273"/>
      <c r="CH1048" s="273"/>
      <c r="CI1048" s="273"/>
      <c r="CJ1048" s="273"/>
      <c r="CK1048" s="273"/>
      <c r="CL1048" s="125"/>
      <c r="CM1048" s="273"/>
      <c r="CN1048" s="285"/>
      <c r="CO1048" s="273"/>
      <c r="CP1048" s="273"/>
      <c r="CQ1048" s="273"/>
      <c r="CR1048" s="273"/>
      <c r="CS1048" s="273"/>
      <c r="CT1048" s="125"/>
      <c r="CU1048" s="273"/>
      <c r="CV1048" s="285"/>
      <c r="CW1048" s="273"/>
      <c r="CX1048" s="273"/>
      <c r="CY1048" s="273"/>
      <c r="CZ1048" s="273"/>
      <c r="DA1048" s="273"/>
      <c r="DB1048" s="125"/>
      <c r="DC1048" s="273"/>
      <c r="DD1048" s="285"/>
      <c r="DE1048" s="273"/>
      <c r="DF1048" s="273"/>
      <c r="DG1048" s="273"/>
      <c r="DH1048" s="273"/>
      <c r="DI1048" s="273"/>
      <c r="DJ1048" s="125"/>
      <c r="DK1048" s="273"/>
      <c r="DL1048" s="285"/>
      <c r="DM1048" s="273"/>
      <c r="DN1048" s="273"/>
      <c r="DO1048" s="273"/>
      <c r="DP1048" s="273"/>
      <c r="DQ1048" s="273"/>
      <c r="DR1048" s="125"/>
      <c r="DS1048" s="273"/>
      <c r="DT1048" s="285"/>
      <c r="DU1048" s="273"/>
      <c r="DV1048" s="273"/>
      <c r="DW1048" s="273"/>
      <c r="DX1048" s="273"/>
      <c r="DY1048" s="273"/>
      <c r="DZ1048" s="125"/>
      <c r="EA1048" s="273"/>
      <c r="EB1048" s="273"/>
      <c r="EC1048" s="273"/>
      <c r="ED1048" s="273"/>
      <c r="EE1048" s="273"/>
      <c r="EF1048" s="273"/>
      <c r="EG1048" s="273"/>
      <c r="EH1048" s="273"/>
      <c r="EI1048" s="273"/>
      <c r="EJ1048" s="273"/>
      <c r="EK1048" s="273"/>
      <c r="EL1048" s="273"/>
      <c r="EM1048" s="273"/>
      <c r="EN1048" s="273"/>
      <c r="EO1048" s="273"/>
      <c r="EP1048" s="273"/>
      <c r="EQ1048" s="273"/>
      <c r="ER1048" s="273"/>
      <c r="ES1048" s="273"/>
      <c r="ET1048" s="273"/>
      <c r="EU1048" s="273"/>
      <c r="EV1048" s="273"/>
      <c r="EW1048" s="273"/>
      <c r="EX1048" s="273"/>
      <c r="EY1048" s="273"/>
      <c r="EZ1048" s="273"/>
    </row>
    <row r="1049" spans="1:156" ht="18.75">
      <c r="D1049" s="75"/>
      <c r="Q1049"/>
      <c r="R1049" s="30"/>
      <c r="T1049" s="75"/>
      <c r="Z1049" s="264"/>
      <c r="AB1049" s="75"/>
      <c r="AH1049" s="125"/>
      <c r="AJ1049" s="75"/>
      <c r="AP1049" s="125"/>
      <c r="AR1049" s="75"/>
      <c r="AX1049" s="125"/>
      <c r="AZ1049" s="75"/>
      <c r="BF1049" s="125"/>
      <c r="BH1049" s="75"/>
      <c r="BN1049" s="125"/>
      <c r="BP1049" s="75"/>
      <c r="BV1049" s="125"/>
      <c r="BX1049" s="75"/>
      <c r="CD1049" s="125"/>
      <c r="CF1049" s="75"/>
      <c r="CL1049" s="125"/>
      <c r="CN1049" s="75"/>
      <c r="CT1049" s="125"/>
      <c r="CV1049" s="75"/>
      <c r="DB1049" s="125"/>
      <c r="DD1049" s="75"/>
      <c r="DJ1049" s="125"/>
      <c r="DL1049" s="75"/>
      <c r="DR1049" s="125"/>
      <c r="DT1049" s="75"/>
      <c r="DZ1049" s="125"/>
    </row>
    <row r="1050" spans="1:156" ht="18.75">
      <c r="A1050" s="273"/>
      <c r="B1050" s="273"/>
      <c r="C1050" s="273"/>
      <c r="D1050" s="285"/>
      <c r="E1050" s="273"/>
      <c r="F1050" s="273"/>
      <c r="G1050" s="273"/>
      <c r="H1050" s="273"/>
      <c r="I1050" s="273"/>
      <c r="J1050" s="273"/>
      <c r="K1050" s="273"/>
      <c r="L1050" s="273"/>
      <c r="M1050" s="273"/>
      <c r="N1050" s="273"/>
      <c r="O1050" s="273"/>
      <c r="P1050" s="273"/>
      <c r="Q1050" s="273"/>
      <c r="R1050" s="286"/>
      <c r="S1050" s="273"/>
      <c r="T1050" s="285"/>
      <c r="U1050" s="273"/>
      <c r="V1050" s="273"/>
      <c r="W1050" s="273"/>
      <c r="X1050" s="273"/>
      <c r="Y1050" s="273"/>
      <c r="Z1050" s="264"/>
      <c r="AA1050" s="273"/>
      <c r="AB1050" s="285"/>
      <c r="AC1050" s="273"/>
      <c r="AD1050" s="273"/>
      <c r="AE1050" s="273"/>
      <c r="AF1050" s="273"/>
      <c r="AG1050" s="273"/>
      <c r="AH1050" s="125"/>
      <c r="AI1050" s="273"/>
      <c r="AJ1050" s="285"/>
      <c r="AK1050" s="273"/>
      <c r="AL1050" s="273"/>
      <c r="AM1050" s="273"/>
      <c r="AN1050" s="273"/>
      <c r="AO1050" s="273"/>
      <c r="AP1050" s="125"/>
      <c r="AQ1050" s="273"/>
      <c r="AR1050" s="285"/>
      <c r="AS1050" s="273"/>
      <c r="AT1050" s="273"/>
      <c r="AU1050" s="273"/>
      <c r="AV1050" s="273"/>
      <c r="AW1050" s="273"/>
      <c r="AX1050" s="125"/>
      <c r="AY1050" s="273"/>
      <c r="AZ1050" s="285"/>
      <c r="BA1050" s="273"/>
      <c r="BB1050" s="273"/>
      <c r="BC1050" s="273"/>
      <c r="BD1050" s="273"/>
      <c r="BE1050" s="273"/>
      <c r="BF1050" s="125"/>
      <c r="BG1050" s="273"/>
      <c r="BH1050" s="285"/>
      <c r="BI1050" s="273"/>
      <c r="BJ1050" s="273"/>
      <c r="BK1050" s="273"/>
      <c r="BL1050" s="273"/>
      <c r="BM1050" s="273"/>
      <c r="BN1050" s="125"/>
      <c r="BO1050" s="273"/>
      <c r="BP1050" s="285"/>
      <c r="BQ1050" s="273"/>
      <c r="BR1050" s="273"/>
      <c r="BS1050" s="273"/>
      <c r="BT1050" s="273"/>
      <c r="BU1050" s="273"/>
      <c r="BV1050" s="125"/>
      <c r="BW1050" s="273"/>
      <c r="BX1050" s="285"/>
      <c r="BY1050" s="273"/>
      <c r="BZ1050" s="273"/>
      <c r="CA1050" s="273"/>
      <c r="CB1050" s="273"/>
      <c r="CC1050" s="273"/>
      <c r="CD1050" s="125"/>
      <c r="CE1050" s="273"/>
      <c r="CF1050" s="285"/>
      <c r="CG1050" s="273"/>
      <c r="CH1050" s="273"/>
      <c r="CI1050" s="273"/>
      <c r="CJ1050" s="273"/>
      <c r="CK1050" s="273"/>
      <c r="CL1050" s="125"/>
      <c r="CM1050" s="273"/>
      <c r="CN1050" s="285"/>
      <c r="CO1050" s="273"/>
      <c r="CP1050" s="273"/>
      <c r="CQ1050" s="273"/>
      <c r="CR1050" s="273"/>
      <c r="CS1050" s="273"/>
      <c r="CT1050" s="125"/>
      <c r="CU1050" s="273"/>
      <c r="CV1050" s="285"/>
      <c r="CW1050" s="273"/>
      <c r="CX1050" s="273"/>
      <c r="CY1050" s="273"/>
      <c r="CZ1050" s="273"/>
      <c r="DA1050" s="273"/>
      <c r="DB1050" s="125"/>
      <c r="DC1050" s="273"/>
      <c r="DD1050" s="285"/>
      <c r="DE1050" s="273"/>
      <c r="DF1050" s="273"/>
      <c r="DG1050" s="273"/>
      <c r="DH1050" s="273"/>
      <c r="DI1050" s="273"/>
      <c r="DJ1050" s="125"/>
      <c r="DK1050" s="273"/>
      <c r="DL1050" s="285"/>
      <c r="DM1050" s="273"/>
      <c r="DN1050" s="273"/>
      <c r="DO1050" s="273"/>
      <c r="DP1050" s="273"/>
      <c r="DQ1050" s="273"/>
      <c r="DR1050" s="125"/>
      <c r="DS1050" s="273"/>
      <c r="DT1050" s="285"/>
      <c r="DU1050" s="273"/>
      <c r="DV1050" s="273"/>
      <c r="DW1050" s="273"/>
      <c r="DX1050" s="273"/>
      <c r="DY1050" s="273"/>
      <c r="DZ1050" s="125"/>
      <c r="EA1050" s="273"/>
      <c r="EB1050" s="273"/>
      <c r="EC1050" s="273"/>
      <c r="ED1050" s="273"/>
      <c r="EE1050" s="273"/>
      <c r="EF1050" s="273"/>
      <c r="EG1050" s="273"/>
      <c r="EH1050" s="273"/>
      <c r="EI1050" s="273"/>
      <c r="EJ1050" s="273"/>
      <c r="EK1050" s="273"/>
      <c r="EL1050" s="273"/>
      <c r="EM1050" s="273"/>
      <c r="EN1050" s="273"/>
      <c r="EO1050" s="273"/>
      <c r="EP1050" s="273"/>
      <c r="EQ1050" s="273"/>
      <c r="ER1050" s="273"/>
      <c r="ES1050" s="273"/>
      <c r="ET1050" s="273"/>
      <c r="EU1050" s="273"/>
      <c r="EV1050" s="273"/>
      <c r="EW1050" s="273"/>
      <c r="EX1050" s="273"/>
      <c r="EY1050" s="273"/>
      <c r="EZ1050" s="273"/>
    </row>
    <row r="1051" spans="1:156" ht="18.75">
      <c r="D1051" s="75"/>
      <c r="Q1051"/>
      <c r="R1051" s="30"/>
      <c r="T1051" s="75"/>
      <c r="Z1051" s="264"/>
      <c r="AB1051" s="75"/>
      <c r="AH1051" s="125"/>
      <c r="AJ1051" s="75"/>
      <c r="AP1051" s="125"/>
      <c r="AR1051" s="75"/>
      <c r="AX1051" s="125"/>
      <c r="AZ1051" s="75"/>
      <c r="BF1051" s="125"/>
      <c r="BH1051" s="75"/>
      <c r="BN1051" s="125"/>
      <c r="BP1051" s="75"/>
      <c r="BV1051" s="125"/>
      <c r="BX1051" s="75"/>
      <c r="CD1051" s="125"/>
      <c r="CF1051" s="75"/>
      <c r="CL1051" s="125"/>
      <c r="CN1051" s="75"/>
      <c r="CT1051" s="125"/>
      <c r="CV1051" s="75"/>
      <c r="DB1051" s="125"/>
      <c r="DD1051" s="75"/>
      <c r="DJ1051" s="125"/>
      <c r="DL1051" s="75"/>
      <c r="DR1051" s="125"/>
      <c r="DT1051" s="75"/>
      <c r="DZ1051" s="125"/>
    </row>
    <row r="1052" spans="1:156" ht="18.75">
      <c r="A1052" s="273"/>
      <c r="B1052" s="273"/>
      <c r="C1052" s="273"/>
      <c r="D1052" s="285"/>
      <c r="E1052" s="273"/>
      <c r="F1052" s="273"/>
      <c r="G1052" s="273"/>
      <c r="H1052" s="273"/>
      <c r="I1052" s="273"/>
      <c r="J1052" s="273"/>
      <c r="K1052" s="273"/>
      <c r="L1052" s="273"/>
      <c r="M1052" s="273"/>
      <c r="N1052" s="273"/>
      <c r="O1052" s="273"/>
      <c r="P1052" s="273"/>
      <c r="Q1052" s="273"/>
      <c r="R1052" s="286"/>
      <c r="S1052" s="273"/>
      <c r="T1052" s="285"/>
      <c r="U1052" s="273"/>
      <c r="V1052" s="273"/>
      <c r="W1052" s="273"/>
      <c r="X1052" s="273"/>
      <c r="Y1052" s="273"/>
      <c r="Z1052" s="264"/>
      <c r="AA1052" s="273"/>
      <c r="AB1052" s="285"/>
      <c r="AC1052" s="273"/>
      <c r="AD1052" s="273"/>
      <c r="AE1052" s="273"/>
      <c r="AF1052" s="273"/>
      <c r="AG1052" s="273"/>
      <c r="AH1052" s="125"/>
      <c r="AI1052" s="273"/>
      <c r="AJ1052" s="285"/>
      <c r="AK1052" s="273"/>
      <c r="AL1052" s="273"/>
      <c r="AM1052" s="273"/>
      <c r="AN1052" s="273"/>
      <c r="AO1052" s="273"/>
      <c r="AP1052" s="125"/>
      <c r="AQ1052" s="273"/>
      <c r="AR1052" s="285"/>
      <c r="AS1052" s="273"/>
      <c r="AT1052" s="273"/>
      <c r="AU1052" s="273"/>
      <c r="AV1052" s="273"/>
      <c r="AW1052" s="273"/>
      <c r="AX1052" s="125"/>
      <c r="AY1052" s="273"/>
      <c r="AZ1052" s="285"/>
      <c r="BA1052" s="273"/>
      <c r="BB1052" s="273"/>
      <c r="BC1052" s="273"/>
      <c r="BD1052" s="273"/>
      <c r="BE1052" s="273"/>
      <c r="BF1052" s="125"/>
      <c r="BG1052" s="273"/>
      <c r="BH1052" s="285"/>
      <c r="BI1052" s="273"/>
      <c r="BJ1052" s="273"/>
      <c r="BK1052" s="273"/>
      <c r="BL1052" s="273"/>
      <c r="BM1052" s="273"/>
      <c r="BN1052" s="125"/>
      <c r="BO1052" s="273"/>
      <c r="BP1052" s="285"/>
      <c r="BQ1052" s="273"/>
      <c r="BR1052" s="273"/>
      <c r="BS1052" s="273"/>
      <c r="BT1052" s="273"/>
      <c r="BU1052" s="273"/>
      <c r="BV1052" s="125"/>
      <c r="BW1052" s="273"/>
      <c r="BX1052" s="285"/>
      <c r="BY1052" s="273"/>
      <c r="BZ1052" s="273"/>
      <c r="CA1052" s="273"/>
      <c r="CB1052" s="273"/>
      <c r="CC1052" s="273"/>
      <c r="CD1052" s="125"/>
      <c r="CE1052" s="273"/>
      <c r="CF1052" s="285"/>
      <c r="CG1052" s="273"/>
      <c r="CH1052" s="273"/>
      <c r="CI1052" s="273"/>
      <c r="CJ1052" s="273"/>
      <c r="CK1052" s="273"/>
      <c r="CL1052" s="125"/>
      <c r="CM1052" s="273"/>
      <c r="CN1052" s="285"/>
      <c r="CO1052" s="273"/>
      <c r="CP1052" s="273"/>
      <c r="CQ1052" s="273"/>
      <c r="CR1052" s="273"/>
      <c r="CS1052" s="273"/>
      <c r="CT1052" s="125"/>
      <c r="CU1052" s="273"/>
      <c r="CV1052" s="285"/>
      <c r="CW1052" s="273"/>
      <c r="CX1052" s="273"/>
      <c r="CY1052" s="273"/>
      <c r="CZ1052" s="273"/>
      <c r="DA1052" s="273"/>
      <c r="DB1052" s="125"/>
      <c r="DC1052" s="273"/>
      <c r="DD1052" s="285"/>
      <c r="DE1052" s="273"/>
      <c r="DF1052" s="273"/>
      <c r="DG1052" s="273"/>
      <c r="DH1052" s="273"/>
      <c r="DI1052" s="273"/>
      <c r="DJ1052" s="125"/>
      <c r="DK1052" s="273"/>
      <c r="DL1052" s="285"/>
      <c r="DM1052" s="273"/>
      <c r="DN1052" s="273"/>
      <c r="DO1052" s="273"/>
      <c r="DP1052" s="273"/>
      <c r="DQ1052" s="273"/>
      <c r="DR1052" s="125"/>
      <c r="DS1052" s="273"/>
      <c r="DT1052" s="285"/>
      <c r="DU1052" s="273"/>
      <c r="DV1052" s="273"/>
      <c r="DW1052" s="273"/>
      <c r="DX1052" s="273"/>
      <c r="DY1052" s="273"/>
      <c r="DZ1052" s="125"/>
      <c r="EA1052" s="273"/>
      <c r="EB1052" s="273"/>
      <c r="EC1052" s="273"/>
      <c r="ED1052" s="273"/>
      <c r="EE1052" s="273"/>
      <c r="EF1052" s="273"/>
      <c r="EG1052" s="273"/>
      <c r="EH1052" s="273"/>
      <c r="EI1052" s="273"/>
      <c r="EJ1052" s="273"/>
      <c r="EK1052" s="273"/>
      <c r="EL1052" s="273"/>
      <c r="EM1052" s="273"/>
      <c r="EN1052" s="273"/>
      <c r="EO1052" s="273"/>
      <c r="EP1052" s="273"/>
      <c r="EQ1052" s="273"/>
      <c r="ER1052" s="273"/>
      <c r="ES1052" s="273"/>
      <c r="ET1052" s="273"/>
      <c r="EU1052" s="273"/>
      <c r="EV1052" s="273"/>
      <c r="EW1052" s="273"/>
      <c r="EX1052" s="273"/>
      <c r="EY1052" s="273"/>
      <c r="EZ1052" s="273"/>
    </row>
    <row r="1053" spans="1:156" ht="18.75">
      <c r="D1053" s="75"/>
      <c r="Q1053"/>
      <c r="R1053" s="30"/>
      <c r="T1053" s="75"/>
      <c r="Z1053" s="264"/>
      <c r="AB1053" s="75"/>
      <c r="AH1053" s="125"/>
      <c r="AJ1053" s="75"/>
      <c r="AP1053" s="125"/>
      <c r="AR1053" s="75"/>
      <c r="AX1053" s="125"/>
      <c r="AZ1053" s="75"/>
      <c r="BF1053" s="125"/>
      <c r="BH1053" s="75"/>
      <c r="BN1053" s="125"/>
      <c r="BP1053" s="75"/>
      <c r="BV1053" s="125"/>
      <c r="BX1053" s="75"/>
      <c r="CD1053" s="125"/>
      <c r="CF1053" s="75"/>
      <c r="CL1053" s="125"/>
      <c r="CN1053" s="75"/>
      <c r="CT1053" s="125"/>
      <c r="CV1053" s="75"/>
      <c r="DB1053" s="125"/>
      <c r="DD1053" s="75"/>
      <c r="DJ1053" s="125"/>
      <c r="DL1053" s="75"/>
      <c r="DR1053" s="125"/>
      <c r="DT1053" s="75"/>
      <c r="DZ1053" s="125"/>
    </row>
    <row r="1054" spans="1:156" ht="18.75">
      <c r="A1054" s="273"/>
      <c r="B1054" s="273"/>
      <c r="C1054" s="273"/>
      <c r="D1054" s="285"/>
      <c r="E1054" s="273"/>
      <c r="F1054" s="273"/>
      <c r="G1054" s="273"/>
      <c r="H1054" s="273"/>
      <c r="I1054" s="273"/>
      <c r="J1054" s="273"/>
      <c r="K1054" s="273"/>
      <c r="L1054" s="273"/>
      <c r="M1054" s="273"/>
      <c r="N1054" s="273"/>
      <c r="O1054" s="273"/>
      <c r="P1054" s="273"/>
      <c r="Q1054" s="273"/>
      <c r="R1054" s="286"/>
      <c r="S1054" s="273"/>
      <c r="T1054" s="285"/>
      <c r="U1054" s="273"/>
      <c r="V1054" s="273"/>
      <c r="W1054" s="273"/>
      <c r="X1054" s="273"/>
      <c r="Y1054" s="273"/>
      <c r="Z1054" s="264"/>
      <c r="AA1054" s="273"/>
      <c r="AB1054" s="285"/>
      <c r="AC1054" s="273"/>
      <c r="AD1054" s="273"/>
      <c r="AE1054" s="273"/>
      <c r="AF1054" s="273"/>
      <c r="AG1054" s="273"/>
      <c r="AH1054" s="125"/>
      <c r="AI1054" s="273"/>
      <c r="AJ1054" s="285"/>
      <c r="AK1054" s="273"/>
      <c r="AL1054" s="273"/>
      <c r="AM1054" s="273"/>
      <c r="AN1054" s="273"/>
      <c r="AO1054" s="273"/>
      <c r="AP1054" s="125"/>
      <c r="AQ1054" s="273"/>
      <c r="AR1054" s="285"/>
      <c r="AS1054" s="273"/>
      <c r="AT1054" s="273"/>
      <c r="AU1054" s="273"/>
      <c r="AV1054" s="273"/>
      <c r="AW1054" s="273"/>
      <c r="AX1054" s="125"/>
      <c r="AY1054" s="273"/>
      <c r="AZ1054" s="285"/>
      <c r="BA1054" s="273"/>
      <c r="BB1054" s="273"/>
      <c r="BC1054" s="273"/>
      <c r="BD1054" s="273"/>
      <c r="BE1054" s="273"/>
      <c r="BF1054" s="125"/>
      <c r="BG1054" s="273"/>
      <c r="BH1054" s="285"/>
      <c r="BI1054" s="273"/>
      <c r="BJ1054" s="273"/>
      <c r="BK1054" s="273"/>
      <c r="BL1054" s="273"/>
      <c r="BM1054" s="273"/>
      <c r="BN1054" s="125"/>
      <c r="BO1054" s="273"/>
      <c r="BP1054" s="285"/>
      <c r="BQ1054" s="273"/>
      <c r="BR1054" s="273"/>
      <c r="BS1054" s="273"/>
      <c r="BT1054" s="273"/>
      <c r="BU1054" s="273"/>
      <c r="BV1054" s="125"/>
      <c r="BW1054" s="273"/>
      <c r="BX1054" s="285"/>
      <c r="BY1054" s="273"/>
      <c r="BZ1054" s="273"/>
      <c r="CA1054" s="273"/>
      <c r="CB1054" s="273"/>
      <c r="CC1054" s="273"/>
      <c r="CD1054" s="125"/>
      <c r="CE1054" s="273"/>
      <c r="CF1054" s="285"/>
      <c r="CG1054" s="273"/>
      <c r="CH1054" s="273"/>
      <c r="CI1054" s="273"/>
      <c r="CJ1054" s="273"/>
      <c r="CK1054" s="273"/>
      <c r="CL1054" s="125"/>
      <c r="CM1054" s="273"/>
      <c r="CN1054" s="285"/>
      <c r="CO1054" s="273"/>
      <c r="CP1054" s="273"/>
      <c r="CQ1054" s="273"/>
      <c r="CR1054" s="273"/>
      <c r="CS1054" s="273"/>
      <c r="CT1054" s="125"/>
      <c r="CU1054" s="273"/>
      <c r="CV1054" s="285"/>
      <c r="CW1054" s="273"/>
      <c r="CX1054" s="273"/>
      <c r="CY1054" s="273"/>
      <c r="CZ1054" s="273"/>
      <c r="DA1054" s="273"/>
      <c r="DB1054" s="125"/>
      <c r="DC1054" s="273"/>
      <c r="DD1054" s="285"/>
      <c r="DE1054" s="273"/>
      <c r="DF1054" s="273"/>
      <c r="DG1054" s="273"/>
      <c r="DH1054" s="273"/>
      <c r="DI1054" s="273"/>
      <c r="DJ1054" s="125"/>
      <c r="DK1054" s="273"/>
      <c r="DL1054" s="285"/>
      <c r="DM1054" s="273"/>
      <c r="DN1054" s="273"/>
      <c r="DO1054" s="273"/>
      <c r="DP1054" s="273"/>
      <c r="DQ1054" s="273"/>
      <c r="DR1054" s="125"/>
      <c r="DS1054" s="273"/>
      <c r="DT1054" s="285"/>
      <c r="DU1054" s="273"/>
      <c r="DV1054" s="273"/>
      <c r="DW1054" s="273"/>
      <c r="DX1054" s="273"/>
      <c r="DY1054" s="273"/>
      <c r="DZ1054" s="125"/>
      <c r="EA1054" s="273"/>
      <c r="EB1054" s="273"/>
      <c r="EC1054" s="273"/>
      <c r="ED1054" s="273"/>
      <c r="EE1054" s="273"/>
      <c r="EF1054" s="273"/>
      <c r="EG1054" s="273"/>
      <c r="EH1054" s="273"/>
      <c r="EI1054" s="273"/>
      <c r="EJ1054" s="273"/>
      <c r="EK1054" s="273"/>
      <c r="EL1054" s="273"/>
      <c r="EM1054" s="273"/>
      <c r="EN1054" s="273"/>
      <c r="EO1054" s="273"/>
      <c r="EP1054" s="273"/>
      <c r="EQ1054" s="273"/>
      <c r="ER1054" s="273"/>
      <c r="ES1054" s="273"/>
      <c r="ET1054" s="273"/>
      <c r="EU1054" s="273"/>
      <c r="EV1054" s="273"/>
      <c r="EW1054" s="273"/>
      <c r="EX1054" s="273"/>
      <c r="EY1054" s="273"/>
      <c r="EZ1054" s="273"/>
    </row>
    <row r="1055" spans="1:156" ht="18.75">
      <c r="D1055" s="75"/>
      <c r="Q1055"/>
      <c r="R1055" s="30"/>
      <c r="T1055" s="75"/>
      <c r="Z1055" s="264"/>
      <c r="AB1055" s="75"/>
      <c r="AH1055" s="125"/>
      <c r="AJ1055" s="75"/>
      <c r="AP1055" s="125"/>
      <c r="AR1055" s="75"/>
      <c r="AX1055" s="125"/>
      <c r="AZ1055" s="75"/>
      <c r="BF1055" s="125"/>
      <c r="BH1055" s="75"/>
      <c r="BN1055" s="125"/>
      <c r="BP1055" s="75"/>
      <c r="BV1055" s="125"/>
      <c r="BX1055" s="75"/>
      <c r="CD1055" s="125"/>
      <c r="CF1055" s="75"/>
      <c r="CL1055" s="125"/>
      <c r="CN1055" s="75"/>
      <c r="CT1055" s="125"/>
      <c r="CV1055" s="75"/>
      <c r="DB1055" s="125"/>
      <c r="DD1055" s="75"/>
      <c r="DJ1055" s="125"/>
      <c r="DL1055" s="75"/>
      <c r="DR1055" s="125"/>
      <c r="DT1055" s="75"/>
      <c r="DZ1055" s="125"/>
    </row>
    <row r="1056" spans="1:156" ht="18.75">
      <c r="A1056" s="273"/>
      <c r="B1056" s="273"/>
      <c r="C1056" s="273"/>
      <c r="D1056" s="285"/>
      <c r="E1056" s="273"/>
      <c r="F1056" s="273"/>
      <c r="G1056" s="273"/>
      <c r="H1056" s="273"/>
      <c r="I1056" s="273"/>
      <c r="J1056" s="273"/>
      <c r="K1056" s="273"/>
      <c r="L1056" s="273"/>
      <c r="M1056" s="273"/>
      <c r="N1056" s="273"/>
      <c r="O1056" s="273"/>
      <c r="P1056" s="273"/>
      <c r="Q1056" s="273"/>
      <c r="R1056" s="286"/>
      <c r="S1056" s="273"/>
      <c r="T1056" s="285"/>
      <c r="U1056" s="273"/>
      <c r="V1056" s="273"/>
      <c r="W1056" s="273"/>
      <c r="X1056" s="273"/>
      <c r="Y1056" s="273"/>
      <c r="Z1056" s="264"/>
      <c r="AA1056" s="273"/>
      <c r="AB1056" s="285"/>
      <c r="AC1056" s="273"/>
      <c r="AD1056" s="273"/>
      <c r="AE1056" s="273"/>
      <c r="AF1056" s="273"/>
      <c r="AG1056" s="273"/>
      <c r="AH1056" s="125"/>
      <c r="AI1056" s="273"/>
      <c r="AJ1056" s="285"/>
      <c r="AK1056" s="273"/>
      <c r="AL1056" s="273"/>
      <c r="AM1056" s="273"/>
      <c r="AN1056" s="273"/>
      <c r="AO1056" s="273"/>
      <c r="AP1056" s="125"/>
      <c r="AQ1056" s="273"/>
      <c r="AR1056" s="285"/>
      <c r="AS1056" s="273"/>
      <c r="AT1056" s="273"/>
      <c r="AU1056" s="273"/>
      <c r="AV1056" s="273"/>
      <c r="AW1056" s="273"/>
      <c r="AX1056" s="125"/>
      <c r="AY1056" s="273"/>
      <c r="AZ1056" s="285"/>
      <c r="BA1056" s="273"/>
      <c r="BB1056" s="273"/>
      <c r="BC1056" s="273"/>
      <c r="BD1056" s="273"/>
      <c r="BE1056" s="273"/>
      <c r="BF1056" s="125"/>
      <c r="BG1056" s="273"/>
      <c r="BH1056" s="285"/>
      <c r="BI1056" s="273"/>
      <c r="BJ1056" s="273"/>
      <c r="BK1056" s="273"/>
      <c r="BL1056" s="273"/>
      <c r="BM1056" s="273"/>
      <c r="BN1056" s="125"/>
      <c r="BO1056" s="273"/>
      <c r="BP1056" s="285"/>
      <c r="BQ1056" s="273"/>
      <c r="BR1056" s="273"/>
      <c r="BS1056" s="273"/>
      <c r="BT1056" s="273"/>
      <c r="BU1056" s="273"/>
      <c r="BV1056" s="125"/>
      <c r="BW1056" s="273"/>
      <c r="BX1056" s="285"/>
      <c r="BY1056" s="273"/>
      <c r="BZ1056" s="273"/>
      <c r="CA1056" s="273"/>
      <c r="CB1056" s="273"/>
      <c r="CC1056" s="273"/>
      <c r="CD1056" s="125"/>
      <c r="CE1056" s="273"/>
      <c r="CF1056" s="285"/>
      <c r="CG1056" s="273"/>
      <c r="CH1056" s="273"/>
      <c r="CI1056" s="273"/>
      <c r="CJ1056" s="273"/>
      <c r="CK1056" s="273"/>
      <c r="CL1056" s="125"/>
      <c r="CM1056" s="273"/>
      <c r="CN1056" s="285"/>
      <c r="CO1056" s="273"/>
      <c r="CP1056" s="273"/>
      <c r="CQ1056" s="273"/>
      <c r="CR1056" s="273"/>
      <c r="CS1056" s="273"/>
      <c r="CT1056" s="125"/>
      <c r="CU1056" s="273"/>
      <c r="CV1056" s="285"/>
      <c r="CW1056" s="273"/>
      <c r="CX1056" s="273"/>
      <c r="CY1056" s="273"/>
      <c r="CZ1056" s="273"/>
      <c r="DA1056" s="273"/>
      <c r="DB1056" s="125"/>
      <c r="DC1056" s="273"/>
      <c r="DD1056" s="285"/>
      <c r="DE1056" s="273"/>
      <c r="DF1056" s="273"/>
      <c r="DG1056" s="273"/>
      <c r="DH1056" s="273"/>
      <c r="DI1056" s="273"/>
      <c r="DJ1056" s="125"/>
      <c r="DK1056" s="273"/>
      <c r="DL1056" s="285"/>
      <c r="DM1056" s="273"/>
      <c r="DN1056" s="273"/>
      <c r="DO1056" s="273"/>
      <c r="DP1056" s="273"/>
      <c r="DQ1056" s="273"/>
      <c r="DR1056" s="125"/>
      <c r="DS1056" s="273"/>
      <c r="DT1056" s="285"/>
      <c r="DU1056" s="273"/>
      <c r="DV1056" s="273"/>
      <c r="DW1056" s="273"/>
      <c r="DX1056" s="273"/>
      <c r="DY1056" s="273"/>
      <c r="DZ1056" s="125"/>
      <c r="EA1056" s="273"/>
      <c r="EB1056" s="273"/>
      <c r="EC1056" s="273"/>
      <c r="ED1056" s="273"/>
      <c r="EE1056" s="273"/>
      <c r="EF1056" s="273"/>
      <c r="EG1056" s="273"/>
      <c r="EH1056" s="273"/>
      <c r="EI1056" s="273"/>
      <c r="EJ1056" s="273"/>
      <c r="EK1056" s="273"/>
      <c r="EL1056" s="273"/>
      <c r="EM1056" s="273"/>
      <c r="EN1056" s="273"/>
      <c r="EO1056" s="273"/>
      <c r="EP1056" s="273"/>
      <c r="EQ1056" s="273"/>
      <c r="ER1056" s="273"/>
      <c r="ES1056" s="273"/>
      <c r="ET1056" s="273"/>
      <c r="EU1056" s="273"/>
      <c r="EV1056" s="273"/>
      <c r="EW1056" s="273"/>
      <c r="EX1056" s="273"/>
      <c r="EY1056" s="273"/>
      <c r="EZ1056" s="273"/>
    </row>
    <row r="1057" spans="1:156" ht="18.75">
      <c r="D1057" s="75"/>
      <c r="Q1057"/>
      <c r="R1057" s="30"/>
      <c r="T1057" s="75"/>
      <c r="Z1057" s="264"/>
      <c r="AB1057" s="75"/>
      <c r="AH1057" s="125"/>
      <c r="AJ1057" s="75"/>
      <c r="AP1057" s="125"/>
      <c r="AR1057" s="75"/>
      <c r="AX1057" s="125"/>
      <c r="AZ1057" s="75"/>
      <c r="BF1057" s="125"/>
      <c r="BH1057" s="75"/>
      <c r="BN1057" s="125"/>
      <c r="BP1057" s="75"/>
      <c r="BV1057" s="125"/>
      <c r="BX1057" s="75"/>
      <c r="CD1057" s="125"/>
      <c r="CF1057" s="75"/>
      <c r="CL1057" s="125"/>
      <c r="CN1057" s="75"/>
      <c r="CT1057" s="125"/>
      <c r="CV1057" s="75"/>
      <c r="DB1057" s="125"/>
      <c r="DD1057" s="75"/>
      <c r="DJ1057" s="125"/>
      <c r="DL1057" s="75"/>
      <c r="DR1057" s="125"/>
      <c r="DT1057" s="75"/>
      <c r="DZ1057" s="125"/>
    </row>
    <row r="1058" spans="1:156" ht="18.75">
      <c r="A1058" s="273"/>
      <c r="B1058" s="273"/>
      <c r="C1058" s="273"/>
      <c r="D1058" s="285"/>
      <c r="E1058" s="273"/>
      <c r="F1058" s="273"/>
      <c r="G1058" s="273"/>
      <c r="H1058" s="273"/>
      <c r="I1058" s="273"/>
      <c r="J1058" s="273"/>
      <c r="K1058" s="273"/>
      <c r="L1058" s="273"/>
      <c r="M1058" s="273"/>
      <c r="N1058" s="273"/>
      <c r="O1058" s="273"/>
      <c r="P1058" s="273"/>
      <c r="Q1058" s="273"/>
      <c r="R1058" s="286"/>
      <c r="S1058" s="273"/>
      <c r="T1058" s="285"/>
      <c r="U1058" s="273"/>
      <c r="V1058" s="273"/>
      <c r="W1058" s="273"/>
      <c r="X1058" s="273"/>
      <c r="Y1058" s="273"/>
      <c r="Z1058" s="264"/>
      <c r="AA1058" s="273"/>
      <c r="AB1058" s="285"/>
      <c r="AC1058" s="273"/>
      <c r="AD1058" s="273"/>
      <c r="AE1058" s="273"/>
      <c r="AF1058" s="273"/>
      <c r="AG1058" s="273"/>
      <c r="AH1058" s="125"/>
      <c r="AI1058" s="273"/>
      <c r="AJ1058" s="285"/>
      <c r="AK1058" s="273"/>
      <c r="AL1058" s="273"/>
      <c r="AM1058" s="273"/>
      <c r="AN1058" s="273"/>
      <c r="AO1058" s="273"/>
      <c r="AP1058" s="125"/>
      <c r="AQ1058" s="273"/>
      <c r="AR1058" s="285"/>
      <c r="AS1058" s="273"/>
      <c r="AT1058" s="273"/>
      <c r="AU1058" s="273"/>
      <c r="AV1058" s="273"/>
      <c r="AW1058" s="273"/>
      <c r="AX1058" s="125"/>
      <c r="AY1058" s="273"/>
      <c r="AZ1058" s="285"/>
      <c r="BA1058" s="273"/>
      <c r="BB1058" s="273"/>
      <c r="BC1058" s="273"/>
      <c r="BD1058" s="273"/>
      <c r="BE1058" s="273"/>
      <c r="BF1058" s="125"/>
      <c r="BG1058" s="273"/>
      <c r="BH1058" s="285"/>
      <c r="BI1058" s="273"/>
      <c r="BJ1058" s="273"/>
      <c r="BK1058" s="273"/>
      <c r="BL1058" s="273"/>
      <c r="BM1058" s="273"/>
      <c r="BN1058" s="125"/>
      <c r="BO1058" s="273"/>
      <c r="BP1058" s="285"/>
      <c r="BQ1058" s="273"/>
      <c r="BR1058" s="273"/>
      <c r="BS1058" s="273"/>
      <c r="BT1058" s="273"/>
      <c r="BU1058" s="273"/>
      <c r="BV1058" s="125"/>
      <c r="BW1058" s="273"/>
      <c r="BX1058" s="285"/>
      <c r="BY1058" s="273"/>
      <c r="BZ1058" s="273"/>
      <c r="CA1058" s="273"/>
      <c r="CB1058" s="273"/>
      <c r="CC1058" s="273"/>
      <c r="CD1058" s="125"/>
      <c r="CE1058" s="273"/>
      <c r="CF1058" s="285"/>
      <c r="CG1058" s="273"/>
      <c r="CH1058" s="273"/>
      <c r="CI1058" s="273"/>
      <c r="CJ1058" s="273"/>
      <c r="CK1058" s="273"/>
      <c r="CL1058" s="125"/>
      <c r="CM1058" s="273"/>
      <c r="CN1058" s="285"/>
      <c r="CO1058" s="273"/>
      <c r="CP1058" s="273"/>
      <c r="CQ1058" s="273"/>
      <c r="CR1058" s="273"/>
      <c r="CS1058" s="273"/>
      <c r="CT1058" s="125"/>
      <c r="CU1058" s="273"/>
      <c r="CV1058" s="285"/>
      <c r="CW1058" s="273"/>
      <c r="CX1058" s="273"/>
      <c r="CY1058" s="273"/>
      <c r="CZ1058" s="273"/>
      <c r="DA1058" s="273"/>
      <c r="DB1058" s="125"/>
      <c r="DC1058" s="273"/>
      <c r="DD1058" s="285"/>
      <c r="DE1058" s="273"/>
      <c r="DF1058" s="273"/>
      <c r="DG1058" s="273"/>
      <c r="DH1058" s="273"/>
      <c r="DI1058" s="273"/>
      <c r="DJ1058" s="125"/>
      <c r="DK1058" s="273"/>
      <c r="DL1058" s="285"/>
      <c r="DM1058" s="273"/>
      <c r="DN1058" s="273"/>
      <c r="DO1058" s="273"/>
      <c r="DP1058" s="273"/>
      <c r="DQ1058" s="273"/>
      <c r="DR1058" s="125"/>
      <c r="DS1058" s="273"/>
      <c r="DT1058" s="285"/>
      <c r="DU1058" s="273"/>
      <c r="DV1058" s="273"/>
      <c r="DW1058" s="273"/>
      <c r="DX1058" s="273"/>
      <c r="DY1058" s="273"/>
      <c r="DZ1058" s="125"/>
      <c r="EA1058" s="273"/>
      <c r="EB1058" s="273"/>
      <c r="EC1058" s="273"/>
      <c r="ED1058" s="273"/>
      <c r="EE1058" s="273"/>
      <c r="EF1058" s="273"/>
      <c r="EG1058" s="273"/>
      <c r="EH1058" s="273"/>
      <c r="EI1058" s="273"/>
      <c r="EJ1058" s="273"/>
      <c r="EK1058" s="273"/>
      <c r="EL1058" s="273"/>
      <c r="EM1058" s="273"/>
      <c r="EN1058" s="273"/>
      <c r="EO1058" s="273"/>
      <c r="EP1058" s="273"/>
      <c r="EQ1058" s="273"/>
      <c r="ER1058" s="273"/>
      <c r="ES1058" s="273"/>
      <c r="ET1058" s="273"/>
      <c r="EU1058" s="273"/>
      <c r="EV1058" s="273"/>
      <c r="EW1058" s="273"/>
      <c r="EX1058" s="273"/>
      <c r="EY1058" s="273"/>
      <c r="EZ1058" s="273"/>
    </row>
    <row r="1059" spans="1:156" ht="18.75">
      <c r="D1059" s="75"/>
      <c r="Q1059"/>
      <c r="R1059" s="30"/>
      <c r="T1059" s="75"/>
      <c r="Z1059" s="264"/>
      <c r="AB1059" s="75"/>
      <c r="AH1059" s="125"/>
      <c r="AJ1059" s="75"/>
      <c r="AP1059" s="125"/>
      <c r="AR1059" s="75"/>
      <c r="AX1059" s="125"/>
      <c r="AZ1059" s="75"/>
      <c r="BF1059" s="125"/>
      <c r="BH1059" s="75"/>
      <c r="BN1059" s="125"/>
      <c r="BP1059" s="75"/>
      <c r="BV1059" s="125"/>
      <c r="BX1059" s="75"/>
      <c r="CD1059" s="125"/>
      <c r="CF1059" s="75"/>
      <c r="CL1059" s="125"/>
      <c r="CN1059" s="75"/>
      <c r="CT1059" s="125"/>
      <c r="CV1059" s="75"/>
      <c r="DB1059" s="125"/>
      <c r="DD1059" s="75"/>
      <c r="DJ1059" s="125"/>
      <c r="DL1059" s="75"/>
      <c r="DR1059" s="125"/>
      <c r="DT1059" s="75"/>
      <c r="DZ1059" s="125"/>
    </row>
    <row r="1060" spans="1:156" ht="18.75">
      <c r="A1060" s="273"/>
      <c r="B1060" s="273"/>
      <c r="C1060" s="273"/>
      <c r="D1060" s="285"/>
      <c r="E1060" s="273"/>
      <c r="F1060" s="273"/>
      <c r="G1060" s="273"/>
      <c r="H1060" s="273"/>
      <c r="I1060" s="273"/>
      <c r="J1060" s="273"/>
      <c r="K1060" s="273"/>
      <c r="L1060" s="273"/>
      <c r="M1060" s="273"/>
      <c r="N1060" s="273"/>
      <c r="O1060" s="273"/>
      <c r="P1060" s="273"/>
      <c r="Q1060" s="273"/>
      <c r="R1060" s="286"/>
      <c r="S1060" s="273"/>
      <c r="T1060" s="285"/>
      <c r="U1060" s="273"/>
      <c r="V1060" s="273"/>
      <c r="W1060" s="273"/>
      <c r="X1060" s="273"/>
      <c r="Y1060" s="273"/>
      <c r="Z1060" s="264"/>
      <c r="AA1060" s="273"/>
      <c r="AB1060" s="285"/>
      <c r="AC1060" s="273"/>
      <c r="AD1060" s="273"/>
      <c r="AE1060" s="273"/>
      <c r="AF1060" s="273"/>
      <c r="AG1060" s="273"/>
      <c r="AH1060" s="125"/>
      <c r="AI1060" s="273"/>
      <c r="AJ1060" s="285"/>
      <c r="AK1060" s="273"/>
      <c r="AL1060" s="273"/>
      <c r="AM1060" s="273"/>
      <c r="AN1060" s="273"/>
      <c r="AO1060" s="273"/>
      <c r="AP1060" s="125"/>
      <c r="AQ1060" s="273"/>
      <c r="AR1060" s="285"/>
      <c r="AS1060" s="273"/>
      <c r="AT1060" s="273"/>
      <c r="AU1060" s="273"/>
      <c r="AV1060" s="273"/>
      <c r="AW1060" s="273"/>
      <c r="AX1060" s="125"/>
      <c r="AY1060" s="273"/>
      <c r="AZ1060" s="285"/>
      <c r="BA1060" s="273"/>
      <c r="BB1060" s="273"/>
      <c r="BC1060" s="273"/>
      <c r="BD1060" s="273"/>
      <c r="BE1060" s="273"/>
      <c r="BF1060" s="125"/>
      <c r="BG1060" s="273"/>
      <c r="BH1060" s="285"/>
      <c r="BI1060" s="273"/>
      <c r="BJ1060" s="273"/>
      <c r="BK1060" s="273"/>
      <c r="BL1060" s="273"/>
      <c r="BM1060" s="273"/>
      <c r="BN1060" s="125"/>
      <c r="BO1060" s="273"/>
      <c r="BP1060" s="285"/>
      <c r="BQ1060" s="273"/>
      <c r="BR1060" s="273"/>
      <c r="BS1060" s="273"/>
      <c r="BT1060" s="273"/>
      <c r="BU1060" s="273"/>
      <c r="BV1060" s="125"/>
      <c r="BW1060" s="273"/>
      <c r="BX1060" s="285"/>
      <c r="BY1060" s="273"/>
      <c r="BZ1060" s="273"/>
      <c r="CA1060" s="273"/>
      <c r="CB1060" s="273"/>
      <c r="CC1060" s="273"/>
      <c r="CD1060" s="125"/>
      <c r="CE1060" s="273"/>
      <c r="CF1060" s="285"/>
      <c r="CG1060" s="273"/>
      <c r="CH1060" s="273"/>
      <c r="CI1060" s="273"/>
      <c r="CJ1060" s="273"/>
      <c r="CK1060" s="273"/>
      <c r="CL1060" s="125"/>
      <c r="CM1060" s="273"/>
      <c r="CN1060" s="285"/>
      <c r="CO1060" s="273"/>
      <c r="CP1060" s="273"/>
      <c r="CQ1060" s="273"/>
      <c r="CR1060" s="273"/>
      <c r="CS1060" s="273"/>
      <c r="CT1060" s="125"/>
      <c r="CU1060" s="273"/>
      <c r="CV1060" s="285"/>
      <c r="CW1060" s="273"/>
      <c r="CX1060" s="273"/>
      <c r="CY1060" s="273"/>
      <c r="CZ1060" s="273"/>
      <c r="DA1060" s="273"/>
      <c r="DB1060" s="125"/>
      <c r="DC1060" s="273"/>
      <c r="DD1060" s="285"/>
      <c r="DE1060" s="273"/>
      <c r="DF1060" s="273"/>
      <c r="DG1060" s="273"/>
      <c r="DH1060" s="273"/>
      <c r="DI1060" s="273"/>
      <c r="DJ1060" s="125"/>
      <c r="DK1060" s="273"/>
      <c r="DL1060" s="285"/>
      <c r="DM1060" s="273"/>
      <c r="DN1060" s="273"/>
      <c r="DO1060" s="273"/>
      <c r="DP1060" s="273"/>
      <c r="DQ1060" s="273"/>
      <c r="DR1060" s="125"/>
      <c r="DS1060" s="273"/>
      <c r="DT1060" s="285"/>
      <c r="DU1060" s="273"/>
      <c r="DV1060" s="273"/>
      <c r="DW1060" s="273"/>
      <c r="DX1060" s="273"/>
      <c r="DY1060" s="273"/>
      <c r="DZ1060" s="125"/>
      <c r="EA1060" s="273"/>
      <c r="EB1060" s="273"/>
      <c r="EC1060" s="273"/>
      <c r="ED1060" s="273"/>
      <c r="EE1060" s="273"/>
      <c r="EF1060" s="273"/>
      <c r="EG1060" s="273"/>
      <c r="EH1060" s="273"/>
      <c r="EI1060" s="273"/>
      <c r="EJ1060" s="273"/>
      <c r="EK1060" s="273"/>
      <c r="EL1060" s="273"/>
      <c r="EM1060" s="273"/>
      <c r="EN1060" s="273"/>
      <c r="EO1060" s="273"/>
      <c r="EP1060" s="273"/>
      <c r="EQ1060" s="273"/>
      <c r="ER1060" s="273"/>
      <c r="ES1060" s="273"/>
      <c r="ET1060" s="273"/>
      <c r="EU1060" s="273"/>
      <c r="EV1060" s="273"/>
      <c r="EW1060" s="273"/>
      <c r="EX1060" s="273"/>
      <c r="EY1060" s="273"/>
      <c r="EZ1060" s="273"/>
    </row>
    <row r="1061" spans="1:156" ht="18.75">
      <c r="D1061" s="75"/>
      <c r="Q1061"/>
      <c r="R1061" s="30"/>
      <c r="T1061" s="75"/>
      <c r="Z1061" s="264"/>
      <c r="AB1061" s="75"/>
      <c r="AH1061" s="125"/>
      <c r="AJ1061" s="75"/>
      <c r="AP1061" s="125"/>
      <c r="AR1061" s="75"/>
      <c r="AX1061" s="125"/>
      <c r="AZ1061" s="75"/>
      <c r="BF1061" s="125"/>
      <c r="BH1061" s="75"/>
      <c r="BN1061" s="125"/>
      <c r="BP1061" s="75"/>
      <c r="BV1061" s="125"/>
      <c r="BX1061" s="75"/>
      <c r="CD1061" s="125"/>
      <c r="CF1061" s="75"/>
      <c r="CL1061" s="125"/>
      <c r="CN1061" s="75"/>
      <c r="CT1061" s="125"/>
      <c r="CV1061" s="75"/>
      <c r="DB1061" s="125"/>
      <c r="DD1061" s="75"/>
      <c r="DJ1061" s="125"/>
      <c r="DL1061" s="75"/>
      <c r="DR1061" s="125"/>
      <c r="DT1061" s="75"/>
      <c r="DZ1061" s="125"/>
    </row>
    <row r="1062" spans="1:156" ht="18.75">
      <c r="A1062" s="273"/>
      <c r="B1062" s="273"/>
      <c r="C1062" s="273"/>
      <c r="D1062" s="285"/>
      <c r="E1062" s="273"/>
      <c r="F1062" s="273"/>
      <c r="G1062" s="273"/>
      <c r="H1062" s="273"/>
      <c r="I1062" s="273"/>
      <c r="J1062" s="273"/>
      <c r="K1062" s="273"/>
      <c r="L1062" s="273"/>
      <c r="M1062" s="273"/>
      <c r="N1062" s="273"/>
      <c r="O1062" s="273"/>
      <c r="P1062" s="273"/>
      <c r="Q1062" s="273"/>
      <c r="R1062" s="286"/>
      <c r="S1062" s="273"/>
      <c r="T1062" s="285"/>
      <c r="U1062" s="273"/>
      <c r="V1062" s="273"/>
      <c r="W1062" s="273"/>
      <c r="X1062" s="273"/>
      <c r="Y1062" s="273"/>
      <c r="Z1062" s="264"/>
      <c r="AA1062" s="273"/>
      <c r="AB1062" s="285"/>
      <c r="AC1062" s="273"/>
      <c r="AD1062" s="273"/>
      <c r="AE1062" s="273"/>
      <c r="AF1062" s="273"/>
      <c r="AG1062" s="273"/>
      <c r="AH1062" s="125"/>
      <c r="AI1062" s="273"/>
      <c r="AJ1062" s="285"/>
      <c r="AK1062" s="273"/>
      <c r="AL1062" s="273"/>
      <c r="AM1062" s="273"/>
      <c r="AN1062" s="273"/>
      <c r="AO1062" s="273"/>
      <c r="AP1062" s="125"/>
      <c r="AQ1062" s="273"/>
      <c r="AR1062" s="285"/>
      <c r="AS1062" s="273"/>
      <c r="AT1062" s="273"/>
      <c r="AU1062" s="273"/>
      <c r="AV1062" s="273"/>
      <c r="AW1062" s="273"/>
      <c r="AX1062" s="125"/>
      <c r="AY1062" s="273"/>
      <c r="AZ1062" s="285"/>
      <c r="BA1062" s="273"/>
      <c r="BB1062" s="273"/>
      <c r="BC1062" s="273"/>
      <c r="BD1062" s="273"/>
      <c r="BE1062" s="273"/>
      <c r="BF1062" s="125"/>
      <c r="BG1062" s="273"/>
      <c r="BH1062" s="285"/>
      <c r="BI1062" s="273"/>
      <c r="BJ1062" s="273"/>
      <c r="BK1062" s="273"/>
      <c r="BL1062" s="273"/>
      <c r="BM1062" s="273"/>
      <c r="BN1062" s="125"/>
      <c r="BO1062" s="273"/>
      <c r="BP1062" s="285"/>
      <c r="BQ1062" s="273"/>
      <c r="BR1062" s="273"/>
      <c r="BS1062" s="273"/>
      <c r="BT1062" s="273"/>
      <c r="BU1062" s="273"/>
      <c r="BV1062" s="125"/>
      <c r="BW1062" s="273"/>
      <c r="BX1062" s="285"/>
      <c r="BY1062" s="273"/>
      <c r="BZ1062" s="273"/>
      <c r="CA1062" s="273"/>
      <c r="CB1062" s="273"/>
      <c r="CC1062" s="273"/>
      <c r="CD1062" s="125"/>
      <c r="CE1062" s="273"/>
      <c r="CF1062" s="285"/>
      <c r="CG1062" s="273"/>
      <c r="CH1062" s="273"/>
      <c r="CI1062" s="273"/>
      <c r="CJ1062" s="273"/>
      <c r="CK1062" s="273"/>
      <c r="CL1062" s="125"/>
      <c r="CM1062" s="273"/>
      <c r="CN1062" s="285"/>
      <c r="CO1062" s="273"/>
      <c r="CP1062" s="273"/>
      <c r="CQ1062" s="273"/>
      <c r="CR1062" s="273"/>
      <c r="CS1062" s="273"/>
      <c r="CT1062" s="125"/>
      <c r="CU1062" s="273"/>
      <c r="CV1062" s="285"/>
      <c r="CW1062" s="273"/>
      <c r="CX1062" s="273"/>
      <c r="CY1062" s="273"/>
      <c r="CZ1062" s="273"/>
      <c r="DA1062" s="273"/>
      <c r="DB1062" s="125"/>
      <c r="DC1062" s="273"/>
      <c r="DD1062" s="285"/>
      <c r="DE1062" s="273"/>
      <c r="DF1062" s="273"/>
      <c r="DG1062" s="273"/>
      <c r="DH1062" s="273"/>
      <c r="DI1062" s="273"/>
      <c r="DJ1062" s="125"/>
      <c r="DK1062" s="273"/>
      <c r="DL1062" s="285"/>
      <c r="DM1062" s="273"/>
      <c r="DN1062" s="273"/>
      <c r="DO1062" s="273"/>
      <c r="DP1062" s="273"/>
      <c r="DQ1062" s="273"/>
      <c r="DR1062" s="125"/>
      <c r="DS1062" s="273"/>
      <c r="DT1062" s="285"/>
      <c r="DU1062" s="273"/>
      <c r="DV1062" s="273"/>
      <c r="DW1062" s="273"/>
      <c r="DX1062" s="273"/>
      <c r="DY1062" s="273"/>
      <c r="DZ1062" s="125"/>
      <c r="EA1062" s="273"/>
      <c r="EB1062" s="273"/>
      <c r="EC1062" s="273"/>
      <c r="ED1062" s="273"/>
      <c r="EE1062" s="273"/>
      <c r="EF1062" s="273"/>
      <c r="EG1062" s="273"/>
      <c r="EH1062" s="273"/>
      <c r="EI1062" s="273"/>
      <c r="EJ1062" s="273"/>
      <c r="EK1062" s="273"/>
      <c r="EL1062" s="273"/>
      <c r="EM1062" s="273"/>
      <c r="EN1062" s="273"/>
      <c r="EO1062" s="273"/>
      <c r="EP1062" s="273"/>
      <c r="EQ1062" s="273"/>
      <c r="ER1062" s="273"/>
      <c r="ES1062" s="273"/>
      <c r="ET1062" s="273"/>
      <c r="EU1062" s="273"/>
      <c r="EV1062" s="273"/>
      <c r="EW1062" s="273"/>
      <c r="EX1062" s="273"/>
      <c r="EY1062" s="273"/>
      <c r="EZ1062" s="273"/>
    </row>
    <row r="1063" spans="1:156" ht="18.75">
      <c r="D1063" s="75"/>
      <c r="Q1063"/>
      <c r="R1063" s="30"/>
      <c r="T1063" s="75"/>
      <c r="Z1063" s="264"/>
      <c r="AB1063" s="75"/>
      <c r="AH1063" s="125"/>
      <c r="AJ1063" s="75"/>
      <c r="AP1063" s="125"/>
      <c r="AR1063" s="75"/>
      <c r="AX1063" s="125"/>
      <c r="AZ1063" s="75"/>
      <c r="BF1063" s="125"/>
      <c r="BH1063" s="75"/>
      <c r="BN1063" s="125"/>
      <c r="BP1063" s="75"/>
      <c r="BV1063" s="125"/>
      <c r="BX1063" s="75"/>
      <c r="CD1063" s="125"/>
      <c r="CF1063" s="75"/>
      <c r="CL1063" s="125"/>
      <c r="CN1063" s="75"/>
      <c r="CT1063" s="125"/>
      <c r="CV1063" s="75"/>
      <c r="DB1063" s="125"/>
      <c r="DD1063" s="75"/>
      <c r="DJ1063" s="125"/>
      <c r="DL1063" s="75"/>
      <c r="DR1063" s="125"/>
      <c r="DT1063" s="75"/>
      <c r="DZ1063" s="125"/>
    </row>
    <row r="1064" spans="1:156" ht="18.75">
      <c r="A1064" s="273"/>
      <c r="B1064" s="273"/>
      <c r="C1064" s="273"/>
      <c r="D1064" s="285"/>
      <c r="E1064" s="273"/>
      <c r="F1064" s="273"/>
      <c r="G1064" s="273"/>
      <c r="H1064" s="273"/>
      <c r="I1064" s="273"/>
      <c r="J1064" s="273"/>
      <c r="K1064" s="273"/>
      <c r="L1064" s="273"/>
      <c r="M1064" s="273"/>
      <c r="N1064" s="273"/>
      <c r="O1064" s="273"/>
      <c r="P1064" s="273"/>
      <c r="Q1064" s="273"/>
      <c r="R1064" s="286"/>
      <c r="S1064" s="273"/>
      <c r="T1064" s="285"/>
      <c r="U1064" s="273"/>
      <c r="V1064" s="273"/>
      <c r="W1064" s="273"/>
      <c r="X1064" s="273"/>
      <c r="Y1064" s="273"/>
      <c r="Z1064" s="264"/>
      <c r="AA1064" s="273"/>
      <c r="AB1064" s="285"/>
      <c r="AC1064" s="273"/>
      <c r="AD1064" s="273"/>
      <c r="AE1064" s="273"/>
      <c r="AF1064" s="273"/>
      <c r="AG1064" s="273"/>
      <c r="AH1064" s="125"/>
      <c r="AI1064" s="273"/>
      <c r="AJ1064" s="285"/>
      <c r="AK1064" s="273"/>
      <c r="AL1064" s="273"/>
      <c r="AM1064" s="273"/>
      <c r="AN1064" s="273"/>
      <c r="AO1064" s="273"/>
      <c r="AP1064" s="125"/>
      <c r="AQ1064" s="273"/>
      <c r="AR1064" s="285"/>
      <c r="AS1064" s="273"/>
      <c r="AT1064" s="273"/>
      <c r="AU1064" s="273"/>
      <c r="AV1064" s="273"/>
      <c r="AW1064" s="273"/>
      <c r="AX1064" s="125"/>
      <c r="AY1064" s="273"/>
      <c r="AZ1064" s="285"/>
      <c r="BA1064" s="273"/>
      <c r="BB1064" s="273"/>
      <c r="BC1064" s="273"/>
      <c r="BD1064" s="273"/>
      <c r="BE1064" s="273"/>
      <c r="BF1064" s="125"/>
      <c r="BG1064" s="273"/>
      <c r="BH1064" s="285"/>
      <c r="BI1064" s="273"/>
      <c r="BJ1064" s="273"/>
      <c r="BK1064" s="273"/>
      <c r="BL1064" s="273"/>
      <c r="BM1064" s="273"/>
      <c r="BN1064" s="125"/>
      <c r="BO1064" s="273"/>
      <c r="BP1064" s="285"/>
      <c r="BQ1064" s="273"/>
      <c r="BR1064" s="273"/>
      <c r="BS1064" s="273"/>
      <c r="BT1064" s="273"/>
      <c r="BU1064" s="273"/>
      <c r="BV1064" s="125"/>
      <c r="BW1064" s="273"/>
      <c r="BX1064" s="285"/>
      <c r="BY1064" s="273"/>
      <c r="BZ1064" s="273"/>
      <c r="CA1064" s="273"/>
      <c r="CB1064" s="273"/>
      <c r="CC1064" s="273"/>
      <c r="CD1064" s="125"/>
      <c r="CE1064" s="273"/>
      <c r="CF1064" s="285"/>
      <c r="CG1064" s="273"/>
      <c r="CH1064" s="273"/>
      <c r="CI1064" s="273"/>
      <c r="CJ1064" s="273"/>
      <c r="CK1064" s="273"/>
      <c r="CL1064" s="125"/>
      <c r="CM1064" s="273"/>
      <c r="CN1064" s="285"/>
      <c r="CO1064" s="273"/>
      <c r="CP1064" s="273"/>
      <c r="CQ1064" s="273"/>
      <c r="CR1064" s="273"/>
      <c r="CS1064" s="273"/>
      <c r="CT1064" s="125"/>
      <c r="CU1064" s="273"/>
      <c r="CV1064" s="285"/>
      <c r="CW1064" s="273"/>
      <c r="CX1064" s="273"/>
      <c r="CY1064" s="273"/>
      <c r="CZ1064" s="273"/>
      <c r="DA1064" s="273"/>
      <c r="DB1064" s="125"/>
      <c r="DC1064" s="273"/>
      <c r="DD1064" s="285"/>
      <c r="DE1064" s="273"/>
      <c r="DF1064" s="273"/>
      <c r="DG1064" s="273"/>
      <c r="DH1064" s="273"/>
      <c r="DI1064" s="273"/>
      <c r="DJ1064" s="125"/>
      <c r="DK1064" s="273"/>
      <c r="DL1064" s="285"/>
      <c r="DM1064" s="273"/>
      <c r="DN1064" s="273"/>
      <c r="DO1064" s="273"/>
      <c r="DP1064" s="273"/>
      <c r="DQ1064" s="273"/>
      <c r="DR1064" s="125"/>
      <c r="DS1064" s="273"/>
      <c r="DT1064" s="285"/>
      <c r="DU1064" s="273"/>
      <c r="DV1064" s="273"/>
      <c r="DW1064" s="273"/>
      <c r="DX1064" s="273"/>
      <c r="DY1064" s="273"/>
      <c r="DZ1064" s="125"/>
      <c r="EA1064" s="273"/>
      <c r="EB1064" s="273"/>
      <c r="EC1064" s="273"/>
      <c r="ED1064" s="273"/>
      <c r="EE1064" s="273"/>
      <c r="EF1064" s="273"/>
      <c r="EG1064" s="273"/>
      <c r="EH1064" s="273"/>
      <c r="EI1064" s="273"/>
      <c r="EJ1064" s="273"/>
      <c r="EK1064" s="273"/>
      <c r="EL1064" s="273"/>
      <c r="EM1064" s="273"/>
      <c r="EN1064" s="273"/>
      <c r="EO1064" s="273"/>
      <c r="EP1064" s="273"/>
      <c r="EQ1064" s="273"/>
      <c r="ER1064" s="273"/>
      <c r="ES1064" s="273"/>
      <c r="ET1064" s="273"/>
      <c r="EU1064" s="273"/>
      <c r="EV1064" s="273"/>
      <c r="EW1064" s="273"/>
      <c r="EX1064" s="273"/>
      <c r="EY1064" s="273"/>
      <c r="EZ1064" s="273"/>
    </row>
    <row r="1065" spans="1:156" ht="18.75">
      <c r="D1065" s="75"/>
      <c r="Q1065"/>
      <c r="R1065" s="30"/>
      <c r="T1065" s="75"/>
      <c r="Z1065" s="264"/>
      <c r="AB1065" s="75"/>
      <c r="AH1065" s="125"/>
      <c r="AJ1065" s="75"/>
      <c r="AP1065" s="125"/>
      <c r="AR1065" s="75"/>
      <c r="AX1065" s="125"/>
      <c r="AZ1065" s="75"/>
      <c r="BF1065" s="125"/>
      <c r="BH1065" s="75"/>
      <c r="BN1065" s="125"/>
      <c r="BP1065" s="75"/>
      <c r="BV1065" s="125"/>
      <c r="BX1065" s="75"/>
      <c r="CD1065" s="125"/>
      <c r="CF1065" s="75"/>
      <c r="CL1065" s="125"/>
      <c r="CN1065" s="75"/>
      <c r="CT1065" s="125"/>
      <c r="CV1065" s="75"/>
      <c r="DB1065" s="125"/>
      <c r="DD1065" s="75"/>
      <c r="DJ1065" s="125"/>
      <c r="DL1065" s="75"/>
      <c r="DR1065" s="125"/>
      <c r="DT1065" s="75"/>
      <c r="DZ1065" s="125"/>
    </row>
    <row r="1066" spans="1:156" ht="18.75">
      <c r="A1066" s="273"/>
      <c r="B1066" s="273"/>
      <c r="C1066" s="273"/>
      <c r="D1066" s="285"/>
      <c r="E1066" s="273"/>
      <c r="F1066" s="273"/>
      <c r="G1066" s="273"/>
      <c r="H1066" s="273"/>
      <c r="I1066" s="273"/>
      <c r="J1066" s="273"/>
      <c r="K1066" s="273"/>
      <c r="L1066" s="273"/>
      <c r="M1066" s="273"/>
      <c r="N1066" s="273"/>
      <c r="O1066" s="273"/>
      <c r="P1066" s="273"/>
      <c r="Q1066" s="273"/>
      <c r="R1066" s="286"/>
      <c r="S1066" s="273"/>
      <c r="T1066" s="285"/>
      <c r="U1066" s="273"/>
      <c r="V1066" s="273"/>
      <c r="W1066" s="273"/>
      <c r="X1066" s="273"/>
      <c r="Y1066" s="273"/>
      <c r="Z1066" s="264"/>
      <c r="AA1066" s="273"/>
      <c r="AB1066" s="285"/>
      <c r="AC1066" s="273"/>
      <c r="AD1066" s="273"/>
      <c r="AE1066" s="273"/>
      <c r="AF1066" s="273"/>
      <c r="AG1066" s="273"/>
      <c r="AH1066" s="125"/>
      <c r="AI1066" s="273"/>
      <c r="AJ1066" s="285"/>
      <c r="AK1066" s="273"/>
      <c r="AL1066" s="273"/>
      <c r="AM1066" s="273"/>
      <c r="AN1066" s="273"/>
      <c r="AO1066" s="273"/>
      <c r="AP1066" s="125"/>
      <c r="AQ1066" s="273"/>
      <c r="AR1066" s="285"/>
      <c r="AS1066" s="273"/>
      <c r="AT1066" s="273"/>
      <c r="AU1066" s="273"/>
      <c r="AV1066" s="273"/>
      <c r="AW1066" s="273"/>
      <c r="AX1066" s="125"/>
      <c r="AY1066" s="273"/>
      <c r="AZ1066" s="285"/>
      <c r="BA1066" s="273"/>
      <c r="BB1066" s="273"/>
      <c r="BC1066" s="273"/>
      <c r="BD1066" s="273"/>
      <c r="BE1066" s="273"/>
      <c r="BF1066" s="125"/>
      <c r="BG1066" s="273"/>
      <c r="BH1066" s="285"/>
      <c r="BI1066" s="273"/>
      <c r="BJ1066" s="273"/>
      <c r="BK1066" s="273"/>
      <c r="BL1066" s="273"/>
      <c r="BM1066" s="273"/>
      <c r="BN1066" s="125"/>
      <c r="BO1066" s="273"/>
      <c r="BP1066" s="285"/>
      <c r="BQ1066" s="273"/>
      <c r="BR1066" s="273"/>
      <c r="BS1066" s="273"/>
      <c r="BT1066" s="273"/>
      <c r="BU1066" s="273"/>
      <c r="BV1066" s="125"/>
      <c r="BW1066" s="273"/>
      <c r="BX1066" s="285"/>
      <c r="BY1066" s="273"/>
      <c r="BZ1066" s="273"/>
      <c r="CA1066" s="273"/>
      <c r="CB1066" s="273"/>
      <c r="CC1066" s="273"/>
      <c r="CD1066" s="125"/>
      <c r="CE1066" s="273"/>
      <c r="CF1066" s="285"/>
      <c r="CG1066" s="273"/>
      <c r="CH1066" s="273"/>
      <c r="CI1066" s="273"/>
      <c r="CJ1066" s="273"/>
      <c r="CK1066" s="273"/>
      <c r="CL1066" s="125"/>
      <c r="CM1066" s="273"/>
      <c r="CN1066" s="285"/>
      <c r="CO1066" s="273"/>
      <c r="CP1066" s="273"/>
      <c r="CQ1066" s="273"/>
      <c r="CR1066" s="273"/>
      <c r="CS1066" s="273"/>
      <c r="CT1066" s="125"/>
      <c r="CU1066" s="273"/>
      <c r="CV1066" s="285"/>
      <c r="CW1066" s="273"/>
      <c r="CX1066" s="273"/>
      <c r="CY1066" s="273"/>
      <c r="CZ1066" s="273"/>
      <c r="DA1066" s="273"/>
      <c r="DB1066" s="125"/>
      <c r="DC1066" s="273"/>
      <c r="DD1066" s="285"/>
      <c r="DE1066" s="273"/>
      <c r="DF1066" s="273"/>
      <c r="DG1066" s="273"/>
      <c r="DH1066" s="273"/>
      <c r="DI1066" s="273"/>
      <c r="DJ1066" s="125"/>
      <c r="DK1066" s="273"/>
      <c r="DL1066" s="285"/>
      <c r="DM1066" s="273"/>
      <c r="DN1066" s="273"/>
      <c r="DO1066" s="273"/>
      <c r="DP1066" s="273"/>
      <c r="DQ1066" s="273"/>
      <c r="DR1066" s="125"/>
      <c r="DS1066" s="273"/>
      <c r="DT1066" s="285"/>
      <c r="DU1066" s="273"/>
      <c r="DV1066" s="273"/>
      <c r="DW1066" s="273"/>
      <c r="DX1066" s="273"/>
      <c r="DY1066" s="273"/>
      <c r="DZ1066" s="125"/>
      <c r="EA1066" s="273"/>
      <c r="EB1066" s="273"/>
      <c r="EC1066" s="273"/>
      <c r="ED1066" s="273"/>
      <c r="EE1066" s="273"/>
      <c r="EF1066" s="273"/>
      <c r="EG1066" s="273"/>
      <c r="EH1066" s="273"/>
      <c r="EI1066" s="273"/>
      <c r="EJ1066" s="273"/>
      <c r="EK1066" s="273"/>
      <c r="EL1066" s="273"/>
      <c r="EM1066" s="273"/>
      <c r="EN1066" s="273"/>
      <c r="EO1066" s="273"/>
      <c r="EP1066" s="273"/>
      <c r="EQ1066" s="273"/>
      <c r="ER1066" s="273"/>
      <c r="ES1066" s="273"/>
      <c r="ET1066" s="273"/>
      <c r="EU1066" s="273"/>
      <c r="EV1066" s="273"/>
      <c r="EW1066" s="273"/>
      <c r="EX1066" s="273"/>
      <c r="EY1066" s="273"/>
      <c r="EZ1066" s="273"/>
    </row>
    <row r="1067" spans="1:156" ht="18.75">
      <c r="D1067" s="75"/>
      <c r="Q1067"/>
      <c r="R1067" s="30"/>
      <c r="T1067" s="75"/>
      <c r="Z1067" s="264"/>
      <c r="AB1067" s="75"/>
      <c r="AH1067" s="125"/>
      <c r="AJ1067" s="75"/>
      <c r="AP1067" s="125"/>
      <c r="AR1067" s="75"/>
      <c r="AX1067" s="125"/>
      <c r="AZ1067" s="75"/>
      <c r="BF1067" s="125"/>
      <c r="BH1067" s="75"/>
      <c r="BN1067" s="125"/>
      <c r="BP1067" s="75"/>
      <c r="BV1067" s="125"/>
      <c r="BX1067" s="75"/>
      <c r="CD1067" s="125"/>
      <c r="CF1067" s="75"/>
      <c r="CL1067" s="125"/>
      <c r="CN1067" s="75"/>
      <c r="CT1067" s="125"/>
      <c r="CV1067" s="75"/>
      <c r="DB1067" s="125"/>
      <c r="DD1067" s="75"/>
      <c r="DJ1067" s="125"/>
      <c r="DL1067" s="75"/>
      <c r="DR1067" s="125"/>
      <c r="DT1067" s="75"/>
      <c r="DZ1067" s="125"/>
    </row>
    <row r="1068" spans="1:156" ht="18.75">
      <c r="A1068" s="273"/>
      <c r="B1068" s="273"/>
      <c r="C1068" s="273"/>
      <c r="D1068" s="285"/>
      <c r="E1068" s="273"/>
      <c r="F1068" s="273"/>
      <c r="G1068" s="273"/>
      <c r="H1068" s="273"/>
      <c r="I1068" s="273"/>
      <c r="J1068" s="273"/>
      <c r="K1068" s="273"/>
      <c r="L1068" s="273"/>
      <c r="M1068" s="273"/>
      <c r="N1068" s="273"/>
      <c r="O1068" s="273"/>
      <c r="P1068" s="273"/>
      <c r="Q1068" s="273"/>
      <c r="R1068" s="286"/>
      <c r="S1068" s="273"/>
      <c r="T1068" s="285"/>
      <c r="U1068" s="273"/>
      <c r="V1068" s="273"/>
      <c r="W1068" s="273"/>
      <c r="X1068" s="273"/>
      <c r="Y1068" s="273"/>
      <c r="Z1068" s="264"/>
      <c r="AA1068" s="273"/>
      <c r="AB1068" s="285"/>
      <c r="AC1068" s="273"/>
      <c r="AD1068" s="273"/>
      <c r="AE1068" s="273"/>
      <c r="AF1068" s="273"/>
      <c r="AG1068" s="273"/>
      <c r="AH1068" s="125"/>
      <c r="AI1068" s="273"/>
      <c r="AJ1068" s="285"/>
      <c r="AK1068" s="273"/>
      <c r="AL1068" s="273"/>
      <c r="AM1068" s="273"/>
      <c r="AN1068" s="273"/>
      <c r="AO1068" s="273"/>
      <c r="AP1068" s="125"/>
      <c r="AQ1068" s="273"/>
      <c r="AR1068" s="285"/>
      <c r="AS1068" s="273"/>
      <c r="AT1068" s="273"/>
      <c r="AU1068" s="273"/>
      <c r="AV1068" s="273"/>
      <c r="AW1068" s="273"/>
      <c r="AX1068" s="125"/>
      <c r="AY1068" s="273"/>
      <c r="AZ1068" s="285"/>
      <c r="BA1068" s="273"/>
      <c r="BB1068" s="273"/>
      <c r="BC1068" s="273"/>
      <c r="BD1068" s="273"/>
      <c r="BE1068" s="273"/>
      <c r="BF1068" s="125"/>
      <c r="BG1068" s="273"/>
      <c r="BH1068" s="285"/>
      <c r="BI1068" s="273"/>
      <c r="BJ1068" s="273"/>
      <c r="BK1068" s="273"/>
      <c r="BL1068" s="273"/>
      <c r="BM1068" s="273"/>
      <c r="BN1068" s="125"/>
      <c r="BO1068" s="273"/>
      <c r="BP1068" s="285"/>
      <c r="BQ1068" s="273"/>
      <c r="BR1068" s="273"/>
      <c r="BS1068" s="273"/>
      <c r="BT1068" s="273"/>
      <c r="BU1068" s="273"/>
      <c r="BV1068" s="125"/>
      <c r="BW1068" s="273"/>
      <c r="BX1068" s="285"/>
      <c r="BY1068" s="273"/>
      <c r="BZ1068" s="273"/>
      <c r="CA1068" s="273"/>
      <c r="CB1068" s="273"/>
      <c r="CC1068" s="273"/>
      <c r="CD1068" s="125"/>
      <c r="CE1068" s="273"/>
      <c r="CF1068" s="285"/>
      <c r="CG1068" s="273"/>
      <c r="CH1068" s="273"/>
      <c r="CI1068" s="273"/>
      <c r="CJ1068" s="273"/>
      <c r="CK1068" s="273"/>
      <c r="CL1068" s="125"/>
      <c r="CM1068" s="273"/>
      <c r="CN1068" s="285"/>
      <c r="CO1068" s="273"/>
      <c r="CP1068" s="273"/>
      <c r="CQ1068" s="273"/>
      <c r="CR1068" s="273"/>
      <c r="CS1068" s="273"/>
      <c r="CT1068" s="125"/>
      <c r="CU1068" s="273"/>
      <c r="CV1068" s="285"/>
      <c r="CW1068" s="273"/>
      <c r="CX1068" s="273"/>
      <c r="CY1068" s="273"/>
      <c r="CZ1068" s="273"/>
      <c r="DA1068" s="273"/>
      <c r="DB1068" s="125"/>
      <c r="DC1068" s="273"/>
      <c r="DD1068" s="285"/>
      <c r="DE1068" s="273"/>
      <c r="DF1068" s="273"/>
      <c r="DG1068" s="273"/>
      <c r="DH1068" s="273"/>
      <c r="DI1068" s="273"/>
      <c r="DJ1068" s="125"/>
      <c r="DK1068" s="273"/>
      <c r="DL1068" s="285"/>
      <c r="DM1068" s="273"/>
      <c r="DN1068" s="273"/>
      <c r="DO1068" s="273"/>
      <c r="DP1068" s="273"/>
      <c r="DQ1068" s="273"/>
      <c r="DR1068" s="125"/>
      <c r="DS1068" s="273"/>
      <c r="DT1068" s="285"/>
      <c r="DU1068" s="273"/>
      <c r="DV1068" s="273"/>
      <c r="DW1068" s="273"/>
      <c r="DX1068" s="273"/>
      <c r="DY1068" s="273"/>
      <c r="DZ1068" s="125"/>
      <c r="EA1068" s="273"/>
      <c r="EB1068" s="273"/>
      <c r="EC1068" s="273"/>
      <c r="ED1068" s="273"/>
      <c r="EE1068" s="273"/>
      <c r="EF1068" s="273"/>
      <c r="EG1068" s="273"/>
      <c r="EH1068" s="273"/>
      <c r="EI1068" s="273"/>
      <c r="EJ1068" s="273"/>
      <c r="EK1068" s="273"/>
      <c r="EL1068" s="273"/>
      <c r="EM1068" s="273"/>
      <c r="EN1068" s="273"/>
      <c r="EO1068" s="273"/>
      <c r="EP1068" s="273"/>
      <c r="EQ1068" s="273"/>
      <c r="ER1068" s="273"/>
      <c r="ES1068" s="273"/>
      <c r="ET1068" s="273"/>
      <c r="EU1068" s="273"/>
      <c r="EV1068" s="273"/>
      <c r="EW1068" s="273"/>
      <c r="EX1068" s="273"/>
      <c r="EY1068" s="273"/>
      <c r="EZ1068" s="273"/>
    </row>
    <row r="1069" spans="1:156" ht="18.75">
      <c r="D1069" s="75"/>
      <c r="Q1069"/>
      <c r="R1069" s="30"/>
      <c r="T1069" s="75"/>
      <c r="Z1069" s="264"/>
      <c r="AB1069" s="75"/>
      <c r="AH1069" s="125"/>
      <c r="AJ1069" s="75"/>
      <c r="AP1069" s="125"/>
      <c r="AR1069" s="75"/>
      <c r="AX1069" s="125"/>
      <c r="AZ1069" s="75"/>
      <c r="BF1069" s="125"/>
      <c r="BH1069" s="75"/>
      <c r="BN1069" s="125"/>
      <c r="BP1069" s="75"/>
      <c r="BV1069" s="125"/>
      <c r="BX1069" s="75"/>
      <c r="CD1069" s="125"/>
      <c r="CF1069" s="75"/>
      <c r="CL1069" s="125"/>
      <c r="CN1069" s="75"/>
      <c r="CT1069" s="125"/>
      <c r="CV1069" s="75"/>
      <c r="DB1069" s="125"/>
      <c r="DD1069" s="75"/>
      <c r="DJ1069" s="125"/>
      <c r="DL1069" s="75"/>
      <c r="DR1069" s="125"/>
      <c r="DT1069" s="75"/>
      <c r="DZ1069" s="125"/>
    </row>
    <row r="1070" spans="1:156" ht="18.75">
      <c r="A1070" s="273"/>
      <c r="B1070" s="273"/>
      <c r="C1070" s="273"/>
      <c r="D1070" s="285"/>
      <c r="E1070" s="273"/>
      <c r="F1070" s="273"/>
      <c r="G1070" s="273"/>
      <c r="H1070" s="273"/>
      <c r="I1070" s="273"/>
      <c r="J1070" s="273"/>
      <c r="K1070" s="273"/>
      <c r="L1070" s="273"/>
      <c r="M1070" s="273"/>
      <c r="N1070" s="273"/>
      <c r="O1070" s="273"/>
      <c r="P1070" s="273"/>
      <c r="Q1070" s="273"/>
      <c r="R1070" s="286"/>
      <c r="S1070" s="273"/>
      <c r="T1070" s="285"/>
      <c r="U1070" s="273"/>
      <c r="V1070" s="273"/>
      <c r="W1070" s="273"/>
      <c r="X1070" s="273"/>
      <c r="Y1070" s="273"/>
      <c r="Z1070" s="264"/>
      <c r="AA1070" s="273"/>
      <c r="AB1070" s="285"/>
      <c r="AC1070" s="273"/>
      <c r="AD1070" s="273"/>
      <c r="AE1070" s="273"/>
      <c r="AF1070" s="273"/>
      <c r="AG1070" s="273"/>
      <c r="AH1070" s="125"/>
      <c r="AI1070" s="273"/>
      <c r="AJ1070" s="285"/>
      <c r="AK1070" s="273"/>
      <c r="AL1070" s="273"/>
      <c r="AM1070" s="273"/>
      <c r="AN1070" s="273"/>
      <c r="AO1070" s="273"/>
      <c r="AP1070" s="125"/>
      <c r="AQ1070" s="273"/>
      <c r="AR1070" s="285"/>
      <c r="AS1070" s="273"/>
      <c r="AT1070" s="273"/>
      <c r="AU1070" s="273"/>
      <c r="AV1070" s="273"/>
      <c r="AW1070" s="273"/>
      <c r="AX1070" s="125"/>
      <c r="AY1070" s="273"/>
      <c r="AZ1070" s="285"/>
      <c r="BA1070" s="273"/>
      <c r="BB1070" s="273"/>
      <c r="BC1070" s="273"/>
      <c r="BD1070" s="273"/>
      <c r="BE1070" s="273"/>
      <c r="BF1070" s="125"/>
      <c r="BG1070" s="273"/>
      <c r="BH1070" s="285"/>
      <c r="BI1070" s="273"/>
      <c r="BJ1070" s="273"/>
      <c r="BK1070" s="273"/>
      <c r="BL1070" s="273"/>
      <c r="BM1070" s="273"/>
      <c r="BN1070" s="125"/>
      <c r="BO1070" s="273"/>
      <c r="BP1070" s="285"/>
      <c r="BQ1070" s="273"/>
      <c r="BR1070" s="273"/>
      <c r="BS1070" s="273"/>
      <c r="BT1070" s="273"/>
      <c r="BU1070" s="273"/>
      <c r="BV1070" s="125"/>
      <c r="BW1070" s="273"/>
      <c r="BX1070" s="285"/>
      <c r="BY1070" s="273"/>
      <c r="BZ1070" s="273"/>
      <c r="CA1070" s="273"/>
      <c r="CB1070" s="273"/>
      <c r="CC1070" s="273"/>
      <c r="CD1070" s="125"/>
      <c r="CE1070" s="273"/>
      <c r="CF1070" s="285"/>
      <c r="CG1070" s="273"/>
      <c r="CH1070" s="273"/>
      <c r="CI1070" s="273"/>
      <c r="CJ1070" s="273"/>
      <c r="CK1070" s="273"/>
      <c r="CL1070" s="125"/>
      <c r="CM1070" s="273"/>
      <c r="CN1070" s="285"/>
      <c r="CO1070" s="273"/>
      <c r="CP1070" s="273"/>
      <c r="CQ1070" s="273"/>
      <c r="CR1070" s="273"/>
      <c r="CS1070" s="273"/>
      <c r="CT1070" s="125"/>
      <c r="CU1070" s="273"/>
      <c r="CV1070" s="285"/>
      <c r="CW1070" s="273"/>
      <c r="CX1070" s="273"/>
      <c r="CY1070" s="273"/>
      <c r="CZ1070" s="273"/>
      <c r="DA1070" s="273"/>
      <c r="DB1070" s="125"/>
      <c r="DC1070" s="273"/>
      <c r="DD1070" s="285"/>
      <c r="DE1070" s="273"/>
      <c r="DF1070" s="273"/>
      <c r="DG1070" s="273"/>
      <c r="DH1070" s="273"/>
      <c r="DI1070" s="273"/>
      <c r="DJ1070" s="125"/>
      <c r="DK1070" s="273"/>
      <c r="DL1070" s="285"/>
      <c r="DM1070" s="273"/>
      <c r="DN1070" s="273"/>
      <c r="DO1070" s="273"/>
      <c r="DP1070" s="273"/>
      <c r="DQ1070" s="273"/>
      <c r="DR1070" s="125"/>
      <c r="DS1070" s="273"/>
      <c r="DT1070" s="285"/>
      <c r="DU1070" s="273"/>
      <c r="DV1070" s="273"/>
      <c r="DW1070" s="273"/>
      <c r="DX1070" s="273"/>
      <c r="DY1070" s="273"/>
      <c r="DZ1070" s="125"/>
      <c r="EA1070" s="273"/>
      <c r="EB1070" s="273"/>
      <c r="EC1070" s="273"/>
      <c r="ED1070" s="273"/>
      <c r="EE1070" s="273"/>
      <c r="EF1070" s="273"/>
      <c r="EG1070" s="273"/>
      <c r="EH1070" s="273"/>
      <c r="EI1070" s="273"/>
      <c r="EJ1070" s="273"/>
      <c r="EK1070" s="273"/>
      <c r="EL1070" s="273"/>
      <c r="EM1070" s="273"/>
      <c r="EN1070" s="273"/>
      <c r="EO1070" s="273"/>
      <c r="EP1070" s="273"/>
      <c r="EQ1070" s="273"/>
      <c r="ER1070" s="273"/>
      <c r="ES1070" s="273"/>
      <c r="ET1070" s="273"/>
      <c r="EU1070" s="273"/>
      <c r="EV1070" s="273"/>
      <c r="EW1070" s="273"/>
      <c r="EX1070" s="273"/>
      <c r="EY1070" s="273"/>
      <c r="EZ1070" s="273"/>
    </row>
    <row r="1071" spans="1:156" ht="18.75">
      <c r="D1071" s="75"/>
      <c r="Q1071"/>
      <c r="R1071" s="30"/>
      <c r="T1071" s="75"/>
      <c r="Z1071" s="264"/>
      <c r="AB1071" s="75"/>
      <c r="AH1071" s="125"/>
      <c r="AJ1071" s="75"/>
      <c r="AP1071" s="125"/>
      <c r="AR1071" s="75"/>
      <c r="AX1071" s="125"/>
      <c r="AZ1071" s="75"/>
      <c r="BF1071" s="125"/>
      <c r="BH1071" s="75"/>
      <c r="BN1071" s="125"/>
      <c r="BP1071" s="75"/>
      <c r="BV1071" s="125"/>
      <c r="BX1071" s="75"/>
      <c r="CD1071" s="125"/>
      <c r="CF1071" s="75"/>
      <c r="CL1071" s="125"/>
      <c r="CN1071" s="75"/>
      <c r="CT1071" s="125"/>
      <c r="CV1071" s="75"/>
      <c r="DB1071" s="125"/>
      <c r="DD1071" s="75"/>
      <c r="DJ1071" s="125"/>
      <c r="DL1071" s="75"/>
      <c r="DR1071" s="125"/>
      <c r="DT1071" s="75"/>
      <c r="DZ1071" s="125"/>
    </row>
    <row r="1072" spans="1:156" ht="18.75">
      <c r="A1072" s="273"/>
      <c r="B1072" s="273"/>
      <c r="C1072" s="273"/>
      <c r="D1072" s="285"/>
      <c r="E1072" s="273"/>
      <c r="F1072" s="273"/>
      <c r="G1072" s="273"/>
      <c r="H1072" s="273"/>
      <c r="I1072" s="273"/>
      <c r="J1072" s="273"/>
      <c r="K1072" s="273"/>
      <c r="L1072" s="273"/>
      <c r="M1072" s="273"/>
      <c r="N1072" s="273"/>
      <c r="O1072" s="273"/>
      <c r="P1072" s="273"/>
      <c r="Q1072" s="273"/>
      <c r="R1072" s="286"/>
      <c r="S1072" s="273"/>
      <c r="T1072" s="285"/>
      <c r="U1072" s="273"/>
      <c r="V1072" s="273"/>
      <c r="W1072" s="273"/>
      <c r="X1072" s="273"/>
      <c r="Y1072" s="273"/>
      <c r="Z1072" s="264"/>
      <c r="AA1072" s="273"/>
      <c r="AB1072" s="285"/>
      <c r="AC1072" s="273"/>
      <c r="AD1072" s="273"/>
      <c r="AE1072" s="273"/>
      <c r="AF1072" s="273"/>
      <c r="AG1072" s="273"/>
      <c r="AH1072" s="125"/>
      <c r="AI1072" s="273"/>
      <c r="AJ1072" s="285"/>
      <c r="AK1072" s="273"/>
      <c r="AL1072" s="273"/>
      <c r="AM1072" s="273"/>
      <c r="AN1072" s="273"/>
      <c r="AO1072" s="273"/>
      <c r="AP1072" s="125"/>
      <c r="AQ1072" s="273"/>
      <c r="AR1072" s="285"/>
      <c r="AS1072" s="273"/>
      <c r="AT1072" s="273"/>
      <c r="AU1072" s="273"/>
      <c r="AV1072" s="273"/>
      <c r="AW1072" s="273"/>
      <c r="AX1072" s="125"/>
      <c r="AY1072" s="273"/>
      <c r="AZ1072" s="285"/>
      <c r="BA1072" s="273"/>
      <c r="BB1072" s="273"/>
      <c r="BC1072" s="273"/>
      <c r="BD1072" s="273"/>
      <c r="BE1072" s="273"/>
      <c r="BF1072" s="125"/>
      <c r="BG1072" s="273"/>
      <c r="BH1072" s="285"/>
      <c r="BI1072" s="273"/>
      <c r="BJ1072" s="273"/>
      <c r="BK1072" s="273"/>
      <c r="BL1072" s="273"/>
      <c r="BM1072" s="273"/>
      <c r="BN1072" s="125"/>
      <c r="BO1072" s="273"/>
      <c r="BP1072" s="285"/>
      <c r="BQ1072" s="273"/>
      <c r="BR1072" s="273"/>
      <c r="BS1072" s="273"/>
      <c r="BT1072" s="273"/>
      <c r="BU1072" s="273"/>
      <c r="BV1072" s="125"/>
      <c r="BW1072" s="273"/>
      <c r="BX1072" s="285"/>
      <c r="BY1072" s="273"/>
      <c r="BZ1072" s="273"/>
      <c r="CA1072" s="273"/>
      <c r="CB1072" s="273"/>
      <c r="CC1072" s="273"/>
      <c r="CD1072" s="125"/>
      <c r="CE1072" s="273"/>
      <c r="CF1072" s="285"/>
      <c r="CG1072" s="273"/>
      <c r="CH1072" s="273"/>
      <c r="CI1072" s="273"/>
      <c r="CJ1072" s="273"/>
      <c r="CK1072" s="273"/>
      <c r="CL1072" s="125"/>
      <c r="CM1072" s="273"/>
      <c r="CN1072" s="285"/>
      <c r="CO1072" s="273"/>
      <c r="CP1072" s="273"/>
      <c r="CQ1072" s="273"/>
      <c r="CR1072" s="273"/>
      <c r="CS1072" s="273"/>
      <c r="CT1072" s="125"/>
      <c r="CU1072" s="273"/>
      <c r="CV1072" s="285"/>
      <c r="CW1072" s="273"/>
      <c r="CX1072" s="273"/>
      <c r="CY1072" s="273"/>
      <c r="CZ1072" s="273"/>
      <c r="DA1072" s="273"/>
      <c r="DB1072" s="125"/>
      <c r="DC1072" s="273"/>
      <c r="DD1072" s="285"/>
      <c r="DE1072" s="273"/>
      <c r="DF1072" s="273"/>
      <c r="DG1072" s="273"/>
      <c r="DH1072" s="273"/>
      <c r="DI1072" s="273"/>
      <c r="DJ1072" s="125"/>
      <c r="DK1072" s="273"/>
      <c r="DL1072" s="285"/>
      <c r="DM1072" s="273"/>
      <c r="DN1072" s="273"/>
      <c r="DO1072" s="273"/>
      <c r="DP1072" s="273"/>
      <c r="DQ1072" s="273"/>
      <c r="DR1072" s="125"/>
      <c r="DS1072" s="273"/>
      <c r="DT1072" s="285"/>
      <c r="DU1072" s="273"/>
      <c r="DV1072" s="273"/>
      <c r="DW1072" s="273"/>
      <c r="DX1072" s="273"/>
      <c r="DY1072" s="273"/>
      <c r="DZ1072" s="125"/>
      <c r="EA1072" s="273"/>
      <c r="EB1072" s="273"/>
      <c r="EC1072" s="273"/>
      <c r="ED1072" s="273"/>
      <c r="EE1072" s="273"/>
      <c r="EF1072" s="273"/>
      <c r="EG1072" s="273"/>
      <c r="EH1072" s="273"/>
      <c r="EI1072" s="273"/>
      <c r="EJ1072" s="273"/>
      <c r="EK1072" s="273"/>
      <c r="EL1072" s="273"/>
      <c r="EM1072" s="273"/>
      <c r="EN1072" s="273"/>
      <c r="EO1072" s="273"/>
      <c r="EP1072" s="273"/>
      <c r="EQ1072" s="273"/>
      <c r="ER1072" s="273"/>
      <c r="ES1072" s="273"/>
      <c r="ET1072" s="273"/>
      <c r="EU1072" s="273"/>
      <c r="EV1072" s="273"/>
      <c r="EW1072" s="273"/>
      <c r="EX1072" s="273"/>
      <c r="EY1072" s="273"/>
      <c r="EZ1072" s="273"/>
    </row>
    <row r="1073" spans="1:156" ht="18.75">
      <c r="D1073" s="75"/>
      <c r="Q1073"/>
      <c r="R1073" s="30"/>
      <c r="T1073" s="75"/>
      <c r="Z1073" s="264"/>
      <c r="AB1073" s="75"/>
      <c r="AH1073" s="125"/>
      <c r="AJ1073" s="75"/>
      <c r="AP1073" s="125"/>
      <c r="AR1073" s="75"/>
      <c r="AX1073" s="125"/>
      <c r="AZ1073" s="75"/>
      <c r="BF1073" s="125"/>
      <c r="BH1073" s="75"/>
      <c r="BN1073" s="125"/>
      <c r="BP1073" s="75"/>
      <c r="BV1073" s="125"/>
      <c r="BX1073" s="75"/>
      <c r="CD1073" s="125"/>
      <c r="CF1073" s="75"/>
      <c r="CL1073" s="125"/>
      <c r="CN1073" s="75"/>
      <c r="CT1073" s="125"/>
      <c r="CV1073" s="75"/>
      <c r="DB1073" s="125"/>
      <c r="DD1073" s="75"/>
      <c r="DJ1073" s="125"/>
      <c r="DL1073" s="75"/>
      <c r="DR1073" s="125"/>
      <c r="DT1073" s="75"/>
      <c r="DZ1073" s="125"/>
    </row>
    <row r="1074" spans="1:156" ht="18.75">
      <c r="A1074" s="273"/>
      <c r="B1074" s="273"/>
      <c r="C1074" s="273"/>
      <c r="D1074" s="285"/>
      <c r="E1074" s="273"/>
      <c r="F1074" s="273"/>
      <c r="G1074" s="273"/>
      <c r="H1074" s="273"/>
      <c r="I1074" s="273"/>
      <c r="J1074" s="273"/>
      <c r="K1074" s="273"/>
      <c r="L1074" s="273"/>
      <c r="M1074" s="273"/>
      <c r="N1074" s="273"/>
      <c r="O1074" s="273"/>
      <c r="P1074" s="273"/>
      <c r="Q1074" s="273"/>
      <c r="R1074" s="286"/>
      <c r="S1074" s="273"/>
      <c r="T1074" s="285"/>
      <c r="U1074" s="273"/>
      <c r="V1074" s="273"/>
      <c r="W1074" s="273"/>
      <c r="X1074" s="273"/>
      <c r="Y1074" s="273"/>
      <c r="Z1074" s="264"/>
      <c r="AA1074" s="273"/>
      <c r="AB1074" s="285"/>
      <c r="AC1074" s="273"/>
      <c r="AD1074" s="273"/>
      <c r="AE1074" s="273"/>
      <c r="AF1074" s="273"/>
      <c r="AG1074" s="273"/>
      <c r="AH1074" s="125"/>
      <c r="AI1074" s="273"/>
      <c r="AJ1074" s="285"/>
      <c r="AK1074" s="273"/>
      <c r="AL1074" s="273"/>
      <c r="AM1074" s="273"/>
      <c r="AN1074" s="273"/>
      <c r="AO1074" s="273"/>
      <c r="AP1074" s="125"/>
      <c r="AQ1074" s="273"/>
      <c r="AR1074" s="285"/>
      <c r="AS1074" s="273"/>
      <c r="AT1074" s="273"/>
      <c r="AU1074" s="273"/>
      <c r="AV1074" s="273"/>
      <c r="AW1074" s="273"/>
      <c r="AX1074" s="125"/>
      <c r="AY1074" s="273"/>
      <c r="AZ1074" s="285"/>
      <c r="BA1074" s="273"/>
      <c r="BB1074" s="273"/>
      <c r="BC1074" s="273"/>
      <c r="BD1074" s="273"/>
      <c r="BE1074" s="273"/>
      <c r="BF1074" s="125"/>
      <c r="BG1074" s="273"/>
      <c r="BH1074" s="285"/>
      <c r="BI1074" s="273"/>
      <c r="BJ1074" s="273"/>
      <c r="BK1074" s="273"/>
      <c r="BL1074" s="273"/>
      <c r="BM1074" s="273"/>
      <c r="BN1074" s="125"/>
      <c r="BO1074" s="273"/>
      <c r="BP1074" s="285"/>
      <c r="BQ1074" s="273"/>
      <c r="BR1074" s="273"/>
      <c r="BS1074" s="273"/>
      <c r="BT1074" s="273"/>
      <c r="BU1074" s="273"/>
      <c r="BV1074" s="125"/>
      <c r="BW1074" s="273"/>
      <c r="BX1074" s="285"/>
      <c r="BY1074" s="273"/>
      <c r="BZ1074" s="273"/>
      <c r="CA1074" s="273"/>
      <c r="CB1074" s="273"/>
      <c r="CC1074" s="273"/>
      <c r="CD1074" s="125"/>
      <c r="CE1074" s="273"/>
      <c r="CF1074" s="285"/>
      <c r="CG1074" s="273"/>
      <c r="CH1074" s="273"/>
      <c r="CI1074" s="273"/>
      <c r="CJ1074" s="273"/>
      <c r="CK1074" s="273"/>
      <c r="CL1074" s="125"/>
      <c r="CM1074" s="273"/>
      <c r="CN1074" s="285"/>
      <c r="CO1074" s="273"/>
      <c r="CP1074" s="273"/>
      <c r="CQ1074" s="273"/>
      <c r="CR1074" s="273"/>
      <c r="CS1074" s="273"/>
      <c r="CT1074" s="125"/>
      <c r="CU1074" s="273"/>
      <c r="CV1074" s="285"/>
      <c r="CW1074" s="273"/>
      <c r="CX1074" s="273"/>
      <c r="CY1074" s="273"/>
      <c r="CZ1074" s="273"/>
      <c r="DA1074" s="273"/>
      <c r="DB1074" s="125"/>
      <c r="DC1074" s="273"/>
      <c r="DD1074" s="285"/>
      <c r="DE1074" s="273"/>
      <c r="DF1074" s="273"/>
      <c r="DG1074" s="273"/>
      <c r="DH1074" s="273"/>
      <c r="DI1074" s="273"/>
      <c r="DJ1074" s="125"/>
      <c r="DK1074" s="273"/>
      <c r="DL1074" s="285"/>
      <c r="DM1074" s="273"/>
      <c r="DN1074" s="273"/>
      <c r="DO1074" s="273"/>
      <c r="DP1074" s="273"/>
      <c r="DQ1074" s="273"/>
      <c r="DR1074" s="125"/>
      <c r="DS1074" s="273"/>
      <c r="DT1074" s="285"/>
      <c r="DU1074" s="273"/>
      <c r="DV1074" s="273"/>
      <c r="DW1074" s="273"/>
      <c r="DX1074" s="273"/>
      <c r="DY1074" s="273"/>
      <c r="DZ1074" s="125"/>
      <c r="EA1074" s="273"/>
      <c r="EB1074" s="273"/>
      <c r="EC1074" s="273"/>
      <c r="ED1074" s="273"/>
      <c r="EE1074" s="273"/>
      <c r="EF1074" s="273"/>
      <c r="EG1074" s="273"/>
      <c r="EH1074" s="273"/>
      <c r="EI1074" s="273"/>
      <c r="EJ1074" s="273"/>
      <c r="EK1074" s="273"/>
      <c r="EL1074" s="273"/>
      <c r="EM1074" s="273"/>
      <c r="EN1074" s="273"/>
      <c r="EO1074" s="273"/>
      <c r="EP1074" s="273"/>
      <c r="EQ1074" s="273"/>
      <c r="ER1074" s="273"/>
      <c r="ES1074" s="273"/>
      <c r="ET1074" s="273"/>
      <c r="EU1074" s="273"/>
      <c r="EV1074" s="273"/>
      <c r="EW1074" s="273"/>
      <c r="EX1074" s="273"/>
      <c r="EY1074" s="273"/>
      <c r="EZ1074" s="273"/>
    </row>
    <row r="1075" spans="1:156" ht="18.75">
      <c r="D1075" s="75"/>
      <c r="Q1075"/>
      <c r="R1075" s="30"/>
      <c r="T1075" s="75"/>
      <c r="Z1075" s="264"/>
      <c r="AB1075" s="75"/>
      <c r="AH1075" s="125"/>
      <c r="AJ1075" s="75"/>
      <c r="AP1075" s="125"/>
      <c r="AR1075" s="75"/>
      <c r="AX1075" s="125"/>
      <c r="AZ1075" s="75"/>
      <c r="BF1075" s="125"/>
      <c r="BH1075" s="75"/>
      <c r="BN1075" s="125"/>
      <c r="BP1075" s="75"/>
      <c r="BV1075" s="125"/>
      <c r="BX1075" s="75"/>
      <c r="CD1075" s="125"/>
      <c r="CF1075" s="75"/>
      <c r="CL1075" s="125"/>
      <c r="CN1075" s="75"/>
      <c r="CT1075" s="125"/>
      <c r="CV1075" s="75"/>
      <c r="DB1075" s="125"/>
      <c r="DD1075" s="75"/>
      <c r="DJ1075" s="125"/>
      <c r="DL1075" s="75"/>
      <c r="DR1075" s="125"/>
      <c r="DT1075" s="75"/>
      <c r="DZ1075" s="125"/>
    </row>
    <row r="1076" spans="1:156" ht="18.75">
      <c r="A1076" s="273"/>
      <c r="B1076" s="273"/>
      <c r="C1076" s="273"/>
      <c r="D1076" s="285"/>
      <c r="E1076" s="273"/>
      <c r="F1076" s="273"/>
      <c r="G1076" s="273"/>
      <c r="H1076" s="273"/>
      <c r="I1076" s="273"/>
      <c r="J1076" s="273"/>
      <c r="K1076" s="273"/>
      <c r="L1076" s="273"/>
      <c r="M1076" s="273"/>
      <c r="N1076" s="273"/>
      <c r="O1076" s="273"/>
      <c r="P1076" s="273"/>
      <c r="Q1076" s="273"/>
      <c r="R1076" s="286"/>
      <c r="S1076" s="273"/>
      <c r="T1076" s="285"/>
      <c r="U1076" s="273"/>
      <c r="V1076" s="273"/>
      <c r="W1076" s="273"/>
      <c r="X1076" s="273"/>
      <c r="Y1076" s="273"/>
      <c r="Z1076" s="264"/>
      <c r="AA1076" s="273"/>
      <c r="AB1076" s="285"/>
      <c r="AC1076" s="273"/>
      <c r="AD1076" s="273"/>
      <c r="AE1076" s="273"/>
      <c r="AF1076" s="273"/>
      <c r="AG1076" s="273"/>
      <c r="AH1076" s="125"/>
      <c r="AI1076" s="273"/>
      <c r="AJ1076" s="285"/>
      <c r="AK1076" s="273"/>
      <c r="AL1076" s="273"/>
      <c r="AM1076" s="273"/>
      <c r="AN1076" s="273"/>
      <c r="AO1076" s="273"/>
      <c r="AP1076" s="125"/>
      <c r="AQ1076" s="273"/>
      <c r="AR1076" s="285"/>
      <c r="AS1076" s="273"/>
      <c r="AT1076" s="273"/>
      <c r="AU1076" s="273"/>
      <c r="AV1076" s="273"/>
      <c r="AW1076" s="273"/>
      <c r="AX1076" s="125"/>
      <c r="AY1076" s="273"/>
      <c r="AZ1076" s="285"/>
      <c r="BA1076" s="273"/>
      <c r="BB1076" s="273"/>
      <c r="BC1076" s="273"/>
      <c r="BD1076" s="273"/>
      <c r="BE1076" s="273"/>
      <c r="BF1076" s="125"/>
      <c r="BG1076" s="273"/>
      <c r="BH1076" s="285"/>
      <c r="BI1076" s="273"/>
      <c r="BJ1076" s="273"/>
      <c r="BK1076" s="273"/>
      <c r="BL1076" s="273"/>
      <c r="BM1076" s="273"/>
      <c r="BN1076" s="125"/>
      <c r="BO1076" s="273"/>
      <c r="BP1076" s="285"/>
      <c r="BQ1076" s="273"/>
      <c r="BR1076" s="273"/>
      <c r="BS1076" s="273"/>
      <c r="BT1076" s="273"/>
      <c r="BU1076" s="273"/>
      <c r="BV1076" s="125"/>
      <c r="BW1076" s="273"/>
      <c r="BX1076" s="285"/>
      <c r="BY1076" s="273"/>
      <c r="BZ1076" s="273"/>
      <c r="CA1076" s="273"/>
      <c r="CB1076" s="273"/>
      <c r="CC1076" s="273"/>
      <c r="CD1076" s="125"/>
      <c r="CE1076" s="273"/>
      <c r="CF1076" s="285"/>
      <c r="CG1076" s="273"/>
      <c r="CH1076" s="273"/>
      <c r="CI1076" s="273"/>
      <c r="CJ1076" s="273"/>
      <c r="CK1076" s="273"/>
      <c r="CL1076" s="125"/>
      <c r="CM1076" s="273"/>
      <c r="CN1076" s="285"/>
      <c r="CO1076" s="273"/>
      <c r="CP1076" s="273"/>
      <c r="CQ1076" s="273"/>
      <c r="CR1076" s="273"/>
      <c r="CS1076" s="273"/>
      <c r="CT1076" s="125"/>
      <c r="CU1076" s="273"/>
      <c r="CV1076" s="285"/>
      <c r="CW1076" s="273"/>
      <c r="CX1076" s="273"/>
      <c r="CY1076" s="273"/>
      <c r="CZ1076" s="273"/>
      <c r="DA1076" s="273"/>
      <c r="DB1076" s="125"/>
      <c r="DC1076" s="273"/>
      <c r="DD1076" s="285"/>
      <c r="DE1076" s="273"/>
      <c r="DF1076" s="273"/>
      <c r="DG1076" s="273"/>
      <c r="DH1076" s="273"/>
      <c r="DI1076" s="273"/>
      <c r="DJ1076" s="125"/>
      <c r="DK1076" s="273"/>
      <c r="DL1076" s="285"/>
      <c r="DM1076" s="273"/>
      <c r="DN1076" s="273"/>
      <c r="DO1076" s="273"/>
      <c r="DP1076" s="273"/>
      <c r="DQ1076" s="273"/>
      <c r="DR1076" s="125"/>
      <c r="DS1076" s="273"/>
      <c r="DT1076" s="285"/>
      <c r="DU1076" s="273"/>
      <c r="DV1076" s="273"/>
      <c r="DW1076" s="273"/>
      <c r="DX1076" s="273"/>
      <c r="DY1076" s="273"/>
      <c r="DZ1076" s="125"/>
      <c r="EA1076" s="273"/>
      <c r="EB1076" s="273"/>
      <c r="EC1076" s="273"/>
      <c r="ED1076" s="273"/>
      <c r="EE1076" s="273"/>
      <c r="EF1076" s="273"/>
      <c r="EG1076" s="273"/>
      <c r="EH1076" s="273"/>
      <c r="EI1076" s="273"/>
      <c r="EJ1076" s="273"/>
      <c r="EK1076" s="273"/>
      <c r="EL1076" s="273"/>
      <c r="EM1076" s="273"/>
      <c r="EN1076" s="273"/>
      <c r="EO1076" s="273"/>
      <c r="EP1076" s="273"/>
      <c r="EQ1076" s="273"/>
      <c r="ER1076" s="273"/>
      <c r="ES1076" s="273"/>
      <c r="ET1076" s="273"/>
      <c r="EU1076" s="273"/>
      <c r="EV1076" s="273"/>
      <c r="EW1076" s="273"/>
      <c r="EX1076" s="273"/>
      <c r="EY1076" s="273"/>
      <c r="EZ1076" s="273"/>
    </row>
    <row r="1077" spans="1:156" ht="18.75">
      <c r="D1077" s="75"/>
      <c r="Q1077"/>
      <c r="R1077" s="30"/>
      <c r="T1077" s="75"/>
      <c r="Z1077" s="264"/>
      <c r="AB1077" s="75"/>
      <c r="AH1077" s="125"/>
      <c r="AJ1077" s="75"/>
      <c r="AP1077" s="125"/>
      <c r="AR1077" s="75"/>
      <c r="AX1077" s="125"/>
      <c r="AZ1077" s="75"/>
      <c r="BF1077" s="125"/>
      <c r="BH1077" s="75"/>
      <c r="BN1077" s="125"/>
      <c r="BP1077" s="75"/>
      <c r="BV1077" s="125"/>
      <c r="BX1077" s="75"/>
      <c r="CD1077" s="125"/>
      <c r="CF1077" s="75"/>
      <c r="CL1077" s="125"/>
      <c r="CN1077" s="75"/>
      <c r="CT1077" s="125"/>
      <c r="CV1077" s="75"/>
      <c r="DB1077" s="125"/>
      <c r="DD1077" s="75"/>
      <c r="DJ1077" s="125"/>
      <c r="DL1077" s="75"/>
      <c r="DR1077" s="125"/>
      <c r="DT1077" s="75"/>
      <c r="DZ1077" s="125"/>
    </row>
    <row r="1078" spans="1:156" ht="18.75">
      <c r="A1078" s="273"/>
      <c r="B1078" s="273"/>
      <c r="C1078" s="273"/>
      <c r="D1078" s="285"/>
      <c r="E1078" s="273"/>
      <c r="F1078" s="273"/>
      <c r="G1078" s="273"/>
      <c r="H1078" s="273"/>
      <c r="I1078" s="273"/>
      <c r="J1078" s="273"/>
      <c r="K1078" s="273"/>
      <c r="L1078" s="273"/>
      <c r="M1078" s="273"/>
      <c r="N1078" s="273"/>
      <c r="O1078" s="273"/>
      <c r="P1078" s="273"/>
      <c r="Q1078" s="273"/>
      <c r="R1078" s="286"/>
      <c r="S1078" s="273"/>
      <c r="T1078" s="285"/>
      <c r="U1078" s="273"/>
      <c r="V1078" s="273"/>
      <c r="W1078" s="273"/>
      <c r="X1078" s="273"/>
      <c r="Y1078" s="273"/>
      <c r="Z1078" s="264"/>
      <c r="AA1078" s="273"/>
      <c r="AB1078" s="285"/>
      <c r="AC1078" s="273"/>
      <c r="AD1078" s="273"/>
      <c r="AE1078" s="273"/>
      <c r="AF1078" s="273"/>
      <c r="AG1078" s="273"/>
      <c r="AH1078" s="125"/>
      <c r="AI1078" s="273"/>
      <c r="AJ1078" s="285"/>
      <c r="AK1078" s="273"/>
      <c r="AL1078" s="273"/>
      <c r="AM1078" s="273"/>
      <c r="AN1078" s="273"/>
      <c r="AO1078" s="273"/>
      <c r="AP1078" s="125"/>
      <c r="AQ1078" s="273"/>
      <c r="AR1078" s="285"/>
      <c r="AS1078" s="273"/>
      <c r="AT1078" s="273"/>
      <c r="AU1078" s="273"/>
      <c r="AV1078" s="273"/>
      <c r="AW1078" s="273"/>
      <c r="AX1078" s="125"/>
      <c r="AY1078" s="273"/>
      <c r="AZ1078" s="285"/>
      <c r="BA1078" s="273"/>
      <c r="BB1078" s="273"/>
      <c r="BC1078" s="273"/>
      <c r="BD1078" s="273"/>
      <c r="BE1078" s="273"/>
      <c r="BF1078" s="125"/>
      <c r="BG1078" s="273"/>
      <c r="BH1078" s="285"/>
      <c r="BI1078" s="273"/>
      <c r="BJ1078" s="273"/>
      <c r="BK1078" s="273"/>
      <c r="BL1078" s="273"/>
      <c r="BM1078" s="273"/>
      <c r="BN1078" s="125"/>
      <c r="BO1078" s="273"/>
      <c r="BP1078" s="285"/>
      <c r="BQ1078" s="273"/>
      <c r="BR1078" s="273"/>
      <c r="BS1078" s="273"/>
      <c r="BT1078" s="273"/>
      <c r="BU1078" s="273"/>
      <c r="BV1078" s="125"/>
      <c r="BW1078" s="273"/>
      <c r="BX1078" s="285"/>
      <c r="BY1078" s="273"/>
      <c r="BZ1078" s="273"/>
      <c r="CA1078" s="273"/>
      <c r="CB1078" s="273"/>
      <c r="CC1078" s="273"/>
      <c r="CD1078" s="125"/>
      <c r="CE1078" s="273"/>
      <c r="CF1078" s="285"/>
      <c r="CG1078" s="273"/>
      <c r="CH1078" s="273"/>
      <c r="CI1078" s="273"/>
      <c r="CJ1078" s="273"/>
      <c r="CK1078" s="273"/>
      <c r="CL1078" s="125"/>
      <c r="CM1078" s="273"/>
      <c r="CN1078" s="285"/>
      <c r="CO1078" s="273"/>
      <c r="CP1078" s="273"/>
      <c r="CQ1078" s="273"/>
      <c r="CR1078" s="273"/>
      <c r="CS1078" s="273"/>
      <c r="CT1078" s="125"/>
      <c r="CU1078" s="273"/>
      <c r="CV1078" s="285"/>
      <c r="CW1078" s="273"/>
      <c r="CX1078" s="273"/>
      <c r="CY1078" s="273"/>
      <c r="CZ1078" s="273"/>
      <c r="DA1078" s="273"/>
      <c r="DB1078" s="125"/>
      <c r="DC1078" s="273"/>
      <c r="DD1078" s="285"/>
      <c r="DE1078" s="273"/>
      <c r="DF1078" s="273"/>
      <c r="DG1078" s="273"/>
      <c r="DH1078" s="273"/>
      <c r="DI1078" s="273"/>
      <c r="DJ1078" s="125"/>
      <c r="DK1078" s="273"/>
      <c r="DL1078" s="285"/>
      <c r="DM1078" s="273"/>
      <c r="DN1078" s="273"/>
      <c r="DO1078" s="273"/>
      <c r="DP1078" s="273"/>
      <c r="DQ1078" s="273"/>
      <c r="DR1078" s="125"/>
      <c r="DS1078" s="273"/>
      <c r="DT1078" s="285"/>
      <c r="DU1078" s="273"/>
      <c r="DV1078" s="273"/>
      <c r="DW1078" s="273"/>
      <c r="DX1078" s="273"/>
      <c r="DY1078" s="273"/>
      <c r="DZ1078" s="125"/>
      <c r="EA1078" s="273"/>
      <c r="EB1078" s="273"/>
      <c r="EC1078" s="273"/>
      <c r="ED1078" s="273"/>
      <c r="EE1078" s="273"/>
      <c r="EF1078" s="273"/>
      <c r="EG1078" s="273"/>
      <c r="EH1078" s="273"/>
      <c r="EI1078" s="273"/>
      <c r="EJ1078" s="273"/>
      <c r="EK1078" s="273"/>
      <c r="EL1078" s="273"/>
      <c r="EM1078" s="273"/>
      <c r="EN1078" s="273"/>
      <c r="EO1078" s="273"/>
      <c r="EP1078" s="273"/>
      <c r="EQ1078" s="273"/>
      <c r="ER1078" s="273"/>
      <c r="ES1078" s="273"/>
      <c r="ET1078" s="273"/>
      <c r="EU1078" s="273"/>
      <c r="EV1078" s="273"/>
      <c r="EW1078" s="273"/>
      <c r="EX1078" s="273"/>
      <c r="EY1078" s="273"/>
      <c r="EZ1078" s="273"/>
    </row>
    <row r="1079" spans="1:156" ht="18.75">
      <c r="D1079" s="75"/>
      <c r="Q1079"/>
      <c r="R1079" s="30"/>
      <c r="T1079" s="75"/>
      <c r="Z1079" s="264"/>
      <c r="AB1079" s="75"/>
      <c r="AH1079" s="125"/>
      <c r="AJ1079" s="75"/>
      <c r="AP1079" s="125"/>
      <c r="AR1079" s="75"/>
      <c r="AX1079" s="125"/>
      <c r="AZ1079" s="75"/>
      <c r="BF1079" s="125"/>
      <c r="BH1079" s="75"/>
      <c r="BN1079" s="125"/>
      <c r="BP1079" s="75"/>
      <c r="BV1079" s="125"/>
      <c r="BX1079" s="75"/>
      <c r="CD1079" s="125"/>
      <c r="CF1079" s="75"/>
      <c r="CL1079" s="125"/>
      <c r="CN1079" s="75"/>
      <c r="CT1079" s="125"/>
      <c r="CV1079" s="75"/>
      <c r="DB1079" s="125"/>
      <c r="DD1079" s="75"/>
      <c r="DJ1079" s="125"/>
      <c r="DL1079" s="75"/>
      <c r="DR1079" s="125"/>
      <c r="DT1079" s="75"/>
      <c r="DZ1079" s="125"/>
    </row>
    <row r="1080" spans="1:156" ht="18.75">
      <c r="A1080" s="273"/>
      <c r="B1080" s="273"/>
      <c r="C1080" s="273"/>
      <c r="D1080" s="285"/>
      <c r="E1080" s="273"/>
      <c r="F1080" s="273"/>
      <c r="G1080" s="273"/>
      <c r="H1080" s="273"/>
      <c r="I1080" s="273"/>
      <c r="J1080" s="273"/>
      <c r="K1080" s="273"/>
      <c r="L1080" s="273"/>
      <c r="M1080" s="273"/>
      <c r="N1080" s="273"/>
      <c r="O1080" s="273"/>
      <c r="P1080" s="273"/>
      <c r="Q1080" s="273"/>
      <c r="R1080" s="286"/>
      <c r="S1080" s="273"/>
      <c r="T1080" s="285"/>
      <c r="U1080" s="273"/>
      <c r="V1080" s="273"/>
      <c r="W1080" s="273"/>
      <c r="X1080" s="273"/>
      <c r="Y1080" s="273"/>
      <c r="Z1080" s="264"/>
      <c r="AA1080" s="273"/>
      <c r="AB1080" s="285"/>
      <c r="AC1080" s="273"/>
      <c r="AD1080" s="273"/>
      <c r="AE1080" s="273"/>
      <c r="AF1080" s="273"/>
      <c r="AG1080" s="273"/>
      <c r="AH1080" s="125"/>
      <c r="AI1080" s="273"/>
      <c r="AJ1080" s="285"/>
      <c r="AK1080" s="273"/>
      <c r="AL1080" s="273"/>
      <c r="AM1080" s="273"/>
      <c r="AN1080" s="273"/>
      <c r="AO1080" s="273"/>
      <c r="AP1080" s="125"/>
      <c r="AQ1080" s="273"/>
      <c r="AR1080" s="285"/>
      <c r="AS1080" s="273"/>
      <c r="AT1080" s="273"/>
      <c r="AU1080" s="273"/>
      <c r="AV1080" s="273"/>
      <c r="AW1080" s="273"/>
      <c r="AX1080" s="125"/>
      <c r="AY1080" s="273"/>
      <c r="AZ1080" s="285"/>
      <c r="BA1080" s="273"/>
      <c r="BB1080" s="273"/>
      <c r="BC1080" s="273"/>
      <c r="BD1080" s="273"/>
      <c r="BE1080" s="273"/>
      <c r="BF1080" s="125"/>
      <c r="BG1080" s="273"/>
      <c r="BH1080" s="285"/>
      <c r="BI1080" s="273"/>
      <c r="BJ1080" s="273"/>
      <c r="BK1080" s="273"/>
      <c r="BL1080" s="273"/>
      <c r="BM1080" s="273"/>
      <c r="BN1080" s="125"/>
      <c r="BO1080" s="273"/>
      <c r="BP1080" s="285"/>
      <c r="BQ1080" s="273"/>
      <c r="BR1080" s="273"/>
      <c r="BS1080" s="273"/>
      <c r="BT1080" s="273"/>
      <c r="BU1080" s="273"/>
      <c r="BV1080" s="125"/>
      <c r="BW1080" s="273"/>
      <c r="BX1080" s="285"/>
      <c r="BY1080" s="273"/>
      <c r="BZ1080" s="273"/>
      <c r="CA1080" s="273"/>
      <c r="CB1080" s="273"/>
      <c r="CC1080" s="273"/>
      <c r="CD1080" s="125"/>
      <c r="CE1080" s="273"/>
      <c r="CF1080" s="285"/>
      <c r="CG1080" s="273"/>
      <c r="CH1080" s="273"/>
      <c r="CI1080" s="273"/>
      <c r="CJ1080" s="273"/>
      <c r="CK1080" s="273"/>
      <c r="CL1080" s="125"/>
      <c r="CM1080" s="273"/>
      <c r="CN1080" s="285"/>
      <c r="CO1080" s="273"/>
      <c r="CP1080" s="273"/>
      <c r="CQ1080" s="273"/>
      <c r="CR1080" s="273"/>
      <c r="CS1080" s="273"/>
      <c r="CT1080" s="125"/>
      <c r="CU1080" s="273"/>
      <c r="CV1080" s="285"/>
      <c r="CW1080" s="273"/>
      <c r="CX1080" s="273"/>
      <c r="CY1080" s="273"/>
      <c r="CZ1080" s="273"/>
      <c r="DA1080" s="273"/>
      <c r="DB1080" s="125"/>
      <c r="DC1080" s="273"/>
      <c r="DD1080" s="285"/>
      <c r="DE1080" s="273"/>
      <c r="DF1080" s="273"/>
      <c r="DG1080" s="273"/>
      <c r="DH1080" s="273"/>
      <c r="DI1080" s="273"/>
      <c r="DJ1080" s="125"/>
      <c r="DK1080" s="273"/>
      <c r="DL1080" s="285"/>
      <c r="DM1080" s="273"/>
      <c r="DN1080" s="273"/>
      <c r="DO1080" s="273"/>
      <c r="DP1080" s="273"/>
      <c r="DQ1080" s="273"/>
      <c r="DR1080" s="125"/>
      <c r="DS1080" s="273"/>
      <c r="DT1080" s="285"/>
      <c r="DU1080" s="273"/>
      <c r="DV1080" s="273"/>
      <c r="DW1080" s="273"/>
      <c r="DX1080" s="273"/>
      <c r="DY1080" s="273"/>
      <c r="DZ1080" s="125"/>
      <c r="EA1080" s="273"/>
      <c r="EB1080" s="273"/>
      <c r="EC1080" s="273"/>
      <c r="ED1080" s="273"/>
      <c r="EE1080" s="273"/>
      <c r="EF1080" s="273"/>
      <c r="EG1080" s="273"/>
      <c r="EH1080" s="273"/>
      <c r="EI1080" s="273"/>
      <c r="EJ1080" s="273"/>
      <c r="EK1080" s="273"/>
      <c r="EL1080" s="273"/>
      <c r="EM1080" s="273"/>
      <c r="EN1080" s="273"/>
      <c r="EO1080" s="273"/>
      <c r="EP1080" s="273"/>
      <c r="EQ1080" s="273"/>
      <c r="ER1080" s="273"/>
      <c r="ES1080" s="273"/>
      <c r="ET1080" s="273"/>
      <c r="EU1080" s="273"/>
      <c r="EV1080" s="273"/>
      <c r="EW1080" s="273"/>
      <c r="EX1080" s="273"/>
      <c r="EY1080" s="273"/>
      <c r="EZ1080" s="273"/>
    </row>
    <row r="1081" spans="1:156" ht="18.75">
      <c r="D1081" s="75"/>
      <c r="Q1081"/>
      <c r="R1081" s="30"/>
      <c r="T1081" s="75"/>
      <c r="Z1081" s="264"/>
      <c r="AB1081" s="75"/>
      <c r="AH1081" s="125"/>
      <c r="AJ1081" s="75"/>
      <c r="AP1081" s="125"/>
      <c r="AR1081" s="75"/>
      <c r="AX1081" s="125"/>
      <c r="AZ1081" s="75"/>
      <c r="BF1081" s="125"/>
      <c r="BH1081" s="75"/>
      <c r="BN1081" s="125"/>
      <c r="BP1081" s="75"/>
      <c r="BV1081" s="125"/>
      <c r="BX1081" s="75"/>
      <c r="CD1081" s="125"/>
      <c r="CF1081" s="75"/>
      <c r="CL1081" s="125"/>
      <c r="CN1081" s="75"/>
      <c r="CT1081" s="125"/>
      <c r="CV1081" s="75"/>
      <c r="DB1081" s="125"/>
      <c r="DD1081" s="75"/>
      <c r="DJ1081" s="125"/>
      <c r="DL1081" s="75"/>
      <c r="DR1081" s="125"/>
      <c r="DT1081" s="75"/>
      <c r="DZ1081" s="125"/>
    </row>
    <row r="1082" spans="1:156" ht="18.75">
      <c r="A1082" s="273"/>
      <c r="B1082" s="273"/>
      <c r="C1082" s="273"/>
      <c r="D1082" s="285"/>
      <c r="E1082" s="273"/>
      <c r="F1082" s="273"/>
      <c r="G1082" s="273"/>
      <c r="H1082" s="273"/>
      <c r="I1082" s="273"/>
      <c r="J1082" s="273"/>
      <c r="K1082" s="273"/>
      <c r="L1082" s="273"/>
      <c r="M1082" s="273"/>
      <c r="N1082" s="273"/>
      <c r="O1082" s="273"/>
      <c r="P1082" s="273"/>
      <c r="Q1082" s="273"/>
      <c r="R1082" s="286"/>
      <c r="S1082" s="273"/>
      <c r="T1082" s="285"/>
      <c r="U1082" s="273"/>
      <c r="V1082" s="273"/>
      <c r="W1082" s="273"/>
      <c r="X1082" s="273"/>
      <c r="Y1082" s="273"/>
      <c r="Z1082" s="264"/>
      <c r="AA1082" s="273"/>
      <c r="AB1082" s="285"/>
      <c r="AC1082" s="273"/>
      <c r="AD1082" s="273"/>
      <c r="AE1082" s="273"/>
      <c r="AF1082" s="273"/>
      <c r="AG1082" s="273"/>
      <c r="AH1082" s="125"/>
      <c r="AI1082" s="273"/>
      <c r="AJ1082" s="285"/>
      <c r="AK1082" s="273"/>
      <c r="AL1082" s="273"/>
      <c r="AM1082" s="273"/>
      <c r="AN1082" s="273"/>
      <c r="AO1082" s="273"/>
      <c r="AP1082" s="125"/>
      <c r="AQ1082" s="273"/>
      <c r="AR1082" s="285"/>
      <c r="AS1082" s="273"/>
      <c r="AT1082" s="273"/>
      <c r="AU1082" s="273"/>
      <c r="AV1082" s="273"/>
      <c r="AW1082" s="273"/>
      <c r="AX1082" s="125"/>
      <c r="AY1082" s="273"/>
      <c r="AZ1082" s="285"/>
      <c r="BA1082" s="273"/>
      <c r="BB1082" s="273"/>
      <c r="BC1082" s="273"/>
      <c r="BD1082" s="273"/>
      <c r="BE1082" s="273"/>
      <c r="BF1082" s="125"/>
      <c r="BG1082" s="273"/>
      <c r="BH1082" s="285"/>
      <c r="BI1082" s="273"/>
      <c r="BJ1082" s="273"/>
      <c r="BK1082" s="273"/>
      <c r="BL1082" s="273"/>
      <c r="BM1082" s="273"/>
      <c r="BN1082" s="125"/>
      <c r="BO1082" s="273"/>
      <c r="BP1082" s="285"/>
      <c r="BQ1082" s="273"/>
      <c r="BR1082" s="273"/>
      <c r="BS1082" s="273"/>
      <c r="BT1082" s="273"/>
      <c r="BU1082" s="273"/>
      <c r="BV1082" s="125"/>
      <c r="BW1082" s="273"/>
      <c r="BX1082" s="285"/>
      <c r="BY1082" s="273"/>
      <c r="BZ1082" s="273"/>
      <c r="CA1082" s="273"/>
      <c r="CB1082" s="273"/>
      <c r="CC1082" s="273"/>
      <c r="CD1082" s="125"/>
      <c r="CE1082" s="273"/>
      <c r="CF1082" s="285"/>
      <c r="CG1082" s="273"/>
      <c r="CH1082" s="273"/>
      <c r="CI1082" s="273"/>
      <c r="CJ1082" s="273"/>
      <c r="CK1082" s="273"/>
      <c r="CL1082" s="125"/>
      <c r="CM1082" s="273"/>
      <c r="CN1082" s="285"/>
      <c r="CO1082" s="273"/>
      <c r="CP1082" s="273"/>
      <c r="CQ1082" s="273"/>
      <c r="CR1082" s="273"/>
      <c r="CS1082" s="273"/>
      <c r="CT1082" s="125"/>
      <c r="CU1082" s="273"/>
      <c r="CV1082" s="285"/>
      <c r="CW1082" s="273"/>
      <c r="CX1082" s="273"/>
      <c r="CY1082" s="273"/>
      <c r="CZ1082" s="273"/>
      <c r="DA1082" s="273"/>
      <c r="DB1082" s="125"/>
      <c r="DC1082" s="273"/>
      <c r="DD1082" s="285"/>
      <c r="DE1082" s="273"/>
      <c r="DF1082" s="273"/>
      <c r="DG1082" s="273"/>
      <c r="DH1082" s="273"/>
      <c r="DI1082" s="273"/>
      <c r="DJ1082" s="125"/>
      <c r="DK1082" s="273"/>
      <c r="DL1082" s="285"/>
      <c r="DM1082" s="273"/>
      <c r="DN1082" s="273"/>
      <c r="DO1082" s="273"/>
      <c r="DP1082" s="273"/>
      <c r="DQ1082" s="273"/>
      <c r="DR1082" s="125"/>
      <c r="DS1082" s="273"/>
      <c r="DT1082" s="285"/>
      <c r="DU1082" s="273"/>
      <c r="DV1082" s="273"/>
      <c r="DW1082" s="273"/>
      <c r="DX1082" s="273"/>
      <c r="DY1082" s="273"/>
      <c r="DZ1082" s="125"/>
      <c r="EA1082" s="273"/>
      <c r="EB1082" s="273"/>
      <c r="EC1082" s="273"/>
      <c r="ED1082" s="273"/>
      <c r="EE1082" s="273"/>
      <c r="EF1082" s="273"/>
      <c r="EG1082" s="273"/>
      <c r="EH1082" s="273"/>
      <c r="EI1082" s="273"/>
      <c r="EJ1082" s="273"/>
      <c r="EK1082" s="273"/>
      <c r="EL1082" s="273"/>
      <c r="EM1082" s="273"/>
      <c r="EN1082" s="273"/>
      <c r="EO1082" s="273"/>
      <c r="EP1082" s="273"/>
      <c r="EQ1082" s="273"/>
      <c r="ER1082" s="273"/>
      <c r="ES1082" s="273"/>
      <c r="ET1082" s="273"/>
      <c r="EU1082" s="273"/>
      <c r="EV1082" s="273"/>
      <c r="EW1082" s="273"/>
      <c r="EX1082" s="273"/>
      <c r="EY1082" s="273"/>
      <c r="EZ1082" s="273"/>
    </row>
    <row r="1083" spans="1:156" ht="18.75">
      <c r="D1083" s="75"/>
      <c r="Q1083"/>
      <c r="R1083" s="30"/>
      <c r="T1083" s="75"/>
      <c r="Z1083" s="264"/>
      <c r="AB1083" s="75"/>
      <c r="AH1083" s="125"/>
      <c r="AJ1083" s="75"/>
      <c r="AP1083" s="125"/>
      <c r="AR1083" s="75"/>
      <c r="AX1083" s="125"/>
      <c r="AZ1083" s="75"/>
      <c r="BF1083" s="125"/>
      <c r="BH1083" s="75"/>
      <c r="BN1083" s="125"/>
      <c r="BP1083" s="75"/>
      <c r="BV1083" s="125"/>
      <c r="BX1083" s="75"/>
      <c r="CD1083" s="125"/>
      <c r="CF1083" s="75"/>
      <c r="CL1083" s="125"/>
      <c r="CN1083" s="75"/>
      <c r="CT1083" s="125"/>
      <c r="CV1083" s="75"/>
      <c r="DB1083" s="125"/>
      <c r="DD1083" s="75"/>
      <c r="DJ1083" s="125"/>
      <c r="DL1083" s="75"/>
      <c r="DR1083" s="125"/>
      <c r="DT1083" s="75"/>
      <c r="DZ1083" s="125"/>
    </row>
    <row r="1084" spans="1:156" ht="18.75">
      <c r="A1084" s="273"/>
      <c r="B1084" s="273"/>
      <c r="C1084" s="273"/>
      <c r="D1084" s="285"/>
      <c r="E1084" s="273"/>
      <c r="F1084" s="273"/>
      <c r="G1084" s="273"/>
      <c r="H1084" s="273"/>
      <c r="I1084" s="273"/>
      <c r="J1084" s="273"/>
      <c r="K1084" s="273"/>
      <c r="L1084" s="273"/>
      <c r="M1084" s="273"/>
      <c r="N1084" s="273"/>
      <c r="O1084" s="273"/>
      <c r="P1084" s="273"/>
      <c r="Q1084" s="273"/>
      <c r="R1084" s="286"/>
      <c r="S1084" s="273"/>
      <c r="T1084" s="285"/>
      <c r="U1084" s="273"/>
      <c r="V1084" s="273"/>
      <c r="W1084" s="273"/>
      <c r="X1084" s="273"/>
      <c r="Y1084" s="273"/>
      <c r="Z1084" s="264"/>
      <c r="AA1084" s="273"/>
      <c r="AB1084" s="285"/>
      <c r="AC1084" s="273"/>
      <c r="AD1084" s="273"/>
      <c r="AE1084" s="273"/>
      <c r="AF1084" s="273"/>
      <c r="AG1084" s="273"/>
      <c r="AH1084" s="125"/>
      <c r="AI1084" s="273"/>
      <c r="AJ1084" s="285"/>
      <c r="AK1084" s="273"/>
      <c r="AL1084" s="273"/>
      <c r="AM1084" s="273"/>
      <c r="AN1084" s="273"/>
      <c r="AO1084" s="273"/>
      <c r="AP1084" s="125"/>
      <c r="AQ1084" s="273"/>
      <c r="AR1084" s="285"/>
      <c r="AS1084" s="273"/>
      <c r="AT1084" s="273"/>
      <c r="AU1084" s="273"/>
      <c r="AV1084" s="273"/>
      <c r="AW1084" s="273"/>
      <c r="AX1084" s="125"/>
      <c r="AY1084" s="273"/>
      <c r="AZ1084" s="285"/>
      <c r="BA1084" s="273"/>
      <c r="BB1084" s="273"/>
      <c r="BC1084" s="273"/>
      <c r="BD1084" s="273"/>
      <c r="BE1084" s="273"/>
      <c r="BF1084" s="125"/>
      <c r="BG1084" s="273"/>
      <c r="BH1084" s="285"/>
      <c r="BI1084" s="273"/>
      <c r="BJ1084" s="273"/>
      <c r="BK1084" s="273"/>
      <c r="BL1084" s="273"/>
      <c r="BM1084" s="273"/>
      <c r="BN1084" s="125"/>
      <c r="BO1084" s="273"/>
      <c r="BP1084" s="285"/>
      <c r="BQ1084" s="273"/>
      <c r="BR1084" s="273"/>
      <c r="BS1084" s="273"/>
      <c r="BT1084" s="273"/>
      <c r="BU1084" s="273"/>
      <c r="BV1084" s="125"/>
      <c r="BW1084" s="273"/>
      <c r="BX1084" s="285"/>
      <c r="BY1084" s="273"/>
      <c r="BZ1084" s="273"/>
      <c r="CA1084" s="273"/>
      <c r="CB1084" s="273"/>
      <c r="CC1084" s="273"/>
      <c r="CD1084" s="125"/>
      <c r="CE1084" s="273"/>
      <c r="CF1084" s="285"/>
      <c r="CG1084" s="273"/>
      <c r="CH1084" s="273"/>
      <c r="CI1084" s="273"/>
      <c r="CJ1084" s="273"/>
      <c r="CK1084" s="273"/>
      <c r="CL1084" s="125"/>
      <c r="CM1084" s="273"/>
      <c r="CN1084" s="285"/>
      <c r="CO1084" s="273"/>
      <c r="CP1084" s="273"/>
      <c r="CQ1084" s="273"/>
      <c r="CR1084" s="273"/>
      <c r="CS1084" s="273"/>
      <c r="CT1084" s="125"/>
      <c r="CU1084" s="273"/>
      <c r="CV1084" s="285"/>
      <c r="CW1084" s="273"/>
      <c r="CX1084" s="273"/>
      <c r="CY1084" s="273"/>
      <c r="CZ1084" s="273"/>
      <c r="DA1084" s="273"/>
      <c r="DB1084" s="125"/>
      <c r="DC1084" s="273"/>
      <c r="DD1084" s="285"/>
      <c r="DE1084" s="273"/>
      <c r="DF1084" s="273"/>
      <c r="DG1084" s="273"/>
      <c r="DH1084" s="273"/>
      <c r="DI1084" s="273"/>
      <c r="DJ1084" s="125"/>
      <c r="DK1084" s="273"/>
      <c r="DL1084" s="285"/>
      <c r="DM1084" s="273"/>
      <c r="DN1084" s="273"/>
      <c r="DO1084" s="273"/>
      <c r="DP1084" s="273"/>
      <c r="DQ1084" s="273"/>
      <c r="DR1084" s="125"/>
      <c r="DS1084" s="273"/>
      <c r="DT1084" s="285"/>
      <c r="DU1084" s="273"/>
      <c r="DV1084" s="273"/>
      <c r="DW1084" s="273"/>
      <c r="DX1084" s="273"/>
      <c r="DY1084" s="273"/>
      <c r="DZ1084" s="125"/>
      <c r="EA1084" s="273"/>
      <c r="EB1084" s="273"/>
      <c r="EC1084" s="273"/>
      <c r="ED1084" s="273"/>
      <c r="EE1084" s="273"/>
      <c r="EF1084" s="273"/>
      <c r="EG1084" s="273"/>
      <c r="EH1084" s="273"/>
      <c r="EI1084" s="273"/>
      <c r="EJ1084" s="273"/>
      <c r="EK1084" s="273"/>
      <c r="EL1084" s="273"/>
      <c r="EM1084" s="273"/>
      <c r="EN1084" s="273"/>
      <c r="EO1084" s="273"/>
      <c r="EP1084" s="273"/>
      <c r="EQ1084" s="273"/>
      <c r="ER1084" s="273"/>
      <c r="ES1084" s="273"/>
      <c r="ET1084" s="273"/>
      <c r="EU1084" s="273"/>
      <c r="EV1084" s="273"/>
      <c r="EW1084" s="273"/>
      <c r="EX1084" s="273"/>
      <c r="EY1084" s="273"/>
      <c r="EZ1084" s="273"/>
    </row>
    <row r="1085" spans="1:156" ht="18.75">
      <c r="D1085" s="75"/>
      <c r="Q1085"/>
      <c r="R1085" s="30"/>
      <c r="T1085" s="75"/>
      <c r="Z1085" s="264"/>
      <c r="AB1085" s="75"/>
      <c r="AH1085" s="125"/>
      <c r="AJ1085" s="75"/>
      <c r="AP1085" s="125"/>
      <c r="AR1085" s="75"/>
      <c r="AX1085" s="125"/>
      <c r="AZ1085" s="75"/>
      <c r="BF1085" s="125"/>
      <c r="BH1085" s="75"/>
      <c r="BN1085" s="125"/>
      <c r="BP1085" s="75"/>
      <c r="BV1085" s="125"/>
      <c r="BX1085" s="75"/>
      <c r="CD1085" s="125"/>
      <c r="CF1085" s="75"/>
      <c r="CL1085" s="125"/>
      <c r="CN1085" s="75"/>
      <c r="CT1085" s="125"/>
      <c r="CV1085" s="75"/>
      <c r="DB1085" s="125"/>
      <c r="DD1085" s="75"/>
      <c r="DJ1085" s="125"/>
      <c r="DL1085" s="75"/>
      <c r="DR1085" s="125"/>
      <c r="DT1085" s="75"/>
      <c r="DZ1085" s="125"/>
    </row>
    <row r="1086" spans="1:156" ht="18.75">
      <c r="A1086" s="273"/>
      <c r="B1086" s="273"/>
      <c r="C1086" s="273"/>
      <c r="D1086" s="285"/>
      <c r="E1086" s="273"/>
      <c r="F1086" s="273"/>
      <c r="G1086" s="273"/>
      <c r="H1086" s="273"/>
      <c r="I1086" s="273"/>
      <c r="J1086" s="273"/>
      <c r="K1086" s="273"/>
      <c r="L1086" s="273"/>
      <c r="M1086" s="273"/>
      <c r="N1086" s="273"/>
      <c r="O1086" s="273"/>
      <c r="P1086" s="273"/>
      <c r="Q1086" s="273"/>
      <c r="R1086" s="286"/>
      <c r="S1086" s="273"/>
      <c r="T1086" s="285"/>
      <c r="U1086" s="273"/>
      <c r="V1086" s="273"/>
      <c r="W1086" s="273"/>
      <c r="X1086" s="273"/>
      <c r="Y1086" s="273"/>
      <c r="Z1086" s="264"/>
      <c r="AA1086" s="273"/>
      <c r="AB1086" s="285"/>
      <c r="AC1086" s="273"/>
      <c r="AD1086" s="273"/>
      <c r="AE1086" s="273"/>
      <c r="AF1086" s="273"/>
      <c r="AG1086" s="273"/>
      <c r="AH1086" s="125"/>
      <c r="AI1086" s="273"/>
      <c r="AJ1086" s="285"/>
      <c r="AK1086" s="273"/>
      <c r="AL1086" s="273"/>
      <c r="AM1086" s="273"/>
      <c r="AN1086" s="273"/>
      <c r="AO1086" s="273"/>
      <c r="AP1086" s="125"/>
      <c r="AQ1086" s="273"/>
      <c r="AR1086" s="285"/>
      <c r="AS1086" s="273"/>
      <c r="AT1086" s="273"/>
      <c r="AU1086" s="273"/>
      <c r="AV1086" s="273"/>
      <c r="AW1086" s="273"/>
      <c r="AX1086" s="125"/>
      <c r="AY1086" s="273"/>
      <c r="AZ1086" s="285"/>
      <c r="BA1086" s="273"/>
      <c r="BB1086" s="273"/>
      <c r="BC1086" s="273"/>
      <c r="BD1086" s="273"/>
      <c r="BE1086" s="273"/>
      <c r="BF1086" s="125"/>
      <c r="BG1086" s="273"/>
      <c r="BH1086" s="285"/>
      <c r="BI1086" s="273"/>
      <c r="BJ1086" s="273"/>
      <c r="BK1086" s="273"/>
      <c r="BL1086" s="273"/>
      <c r="BM1086" s="273"/>
      <c r="BN1086" s="125"/>
      <c r="BO1086" s="273"/>
      <c r="BP1086" s="285"/>
      <c r="BQ1086" s="273"/>
      <c r="BR1086" s="273"/>
      <c r="BS1086" s="273"/>
      <c r="BT1086" s="273"/>
      <c r="BU1086" s="273"/>
      <c r="BV1086" s="125"/>
      <c r="BW1086" s="273"/>
      <c r="BX1086" s="285"/>
      <c r="BY1086" s="273"/>
      <c r="BZ1086" s="273"/>
      <c r="CA1086" s="273"/>
      <c r="CB1086" s="273"/>
      <c r="CC1086" s="273"/>
      <c r="CD1086" s="125"/>
      <c r="CE1086" s="273"/>
      <c r="CF1086" s="285"/>
      <c r="CG1086" s="273"/>
      <c r="CH1086" s="273"/>
      <c r="CI1086" s="273"/>
      <c r="CJ1086" s="273"/>
      <c r="CK1086" s="273"/>
      <c r="CL1086" s="125"/>
      <c r="CM1086" s="273"/>
      <c r="CN1086" s="285"/>
      <c r="CO1086" s="273"/>
      <c r="CP1086" s="273"/>
      <c r="CQ1086" s="273"/>
      <c r="CR1086" s="273"/>
      <c r="CS1086" s="273"/>
      <c r="CT1086" s="125"/>
      <c r="CU1086" s="273"/>
      <c r="CV1086" s="285"/>
      <c r="CW1086" s="273"/>
      <c r="CX1086" s="273"/>
      <c r="CY1086" s="273"/>
      <c r="CZ1086" s="273"/>
      <c r="DA1086" s="273"/>
      <c r="DB1086" s="125"/>
      <c r="DC1086" s="273"/>
      <c r="DD1086" s="285"/>
      <c r="DE1086" s="273"/>
      <c r="DF1086" s="273"/>
      <c r="DG1086" s="273"/>
      <c r="DH1086" s="273"/>
      <c r="DI1086" s="273"/>
      <c r="DJ1086" s="125"/>
      <c r="DK1086" s="273"/>
      <c r="DL1086" s="285"/>
      <c r="DM1086" s="273"/>
      <c r="DN1086" s="273"/>
      <c r="DO1086" s="273"/>
      <c r="DP1086" s="273"/>
      <c r="DQ1086" s="273"/>
      <c r="DR1086" s="125"/>
      <c r="DS1086" s="273"/>
      <c r="DT1086" s="285"/>
      <c r="DU1086" s="273"/>
      <c r="DV1086" s="273"/>
      <c r="DW1086" s="273"/>
      <c r="DX1086" s="273"/>
      <c r="DY1086" s="273"/>
      <c r="DZ1086" s="125"/>
      <c r="EA1086" s="273"/>
      <c r="EB1086" s="273"/>
      <c r="EC1086" s="273"/>
      <c r="ED1086" s="273"/>
      <c r="EE1086" s="273"/>
      <c r="EF1086" s="273"/>
      <c r="EG1086" s="273"/>
      <c r="EH1086" s="273"/>
      <c r="EI1086" s="273"/>
      <c r="EJ1086" s="273"/>
      <c r="EK1086" s="273"/>
      <c r="EL1086" s="273"/>
      <c r="EM1086" s="273"/>
      <c r="EN1086" s="273"/>
      <c r="EO1086" s="273"/>
      <c r="EP1086" s="273"/>
      <c r="EQ1086" s="273"/>
      <c r="ER1086" s="273"/>
      <c r="ES1086" s="273"/>
      <c r="ET1086" s="273"/>
      <c r="EU1086" s="273"/>
      <c r="EV1086" s="273"/>
      <c r="EW1086" s="273"/>
      <c r="EX1086" s="273"/>
      <c r="EY1086" s="273"/>
      <c r="EZ1086" s="273"/>
    </row>
    <row r="1087" spans="1:156" ht="18.75">
      <c r="D1087" s="75"/>
      <c r="Q1087"/>
      <c r="R1087" s="30"/>
      <c r="T1087" s="75"/>
      <c r="Z1087" s="264"/>
      <c r="AB1087" s="75"/>
      <c r="AH1087" s="125"/>
      <c r="AJ1087" s="75"/>
      <c r="AP1087" s="125"/>
      <c r="AR1087" s="75"/>
      <c r="AX1087" s="125"/>
      <c r="AZ1087" s="75"/>
      <c r="BF1087" s="125"/>
      <c r="BH1087" s="75"/>
      <c r="BN1087" s="125"/>
      <c r="BP1087" s="75"/>
      <c r="BV1087" s="125"/>
      <c r="BX1087" s="75"/>
      <c r="CD1087" s="125"/>
      <c r="CF1087" s="75"/>
      <c r="CL1087" s="125"/>
      <c r="CN1087" s="75"/>
      <c r="CT1087" s="125"/>
      <c r="CV1087" s="75"/>
      <c r="DB1087" s="125"/>
      <c r="DD1087" s="75"/>
      <c r="DJ1087" s="125"/>
      <c r="DL1087" s="75"/>
      <c r="DR1087" s="125"/>
      <c r="DT1087" s="75"/>
      <c r="DZ1087" s="125"/>
    </row>
    <row r="1088" spans="1:156" ht="18.75">
      <c r="A1088" s="273"/>
      <c r="B1088" s="273"/>
      <c r="C1088" s="273"/>
      <c r="D1088" s="285"/>
      <c r="E1088" s="273"/>
      <c r="F1088" s="273"/>
      <c r="G1088" s="273"/>
      <c r="H1088" s="273"/>
      <c r="I1088" s="273"/>
      <c r="J1088" s="273"/>
      <c r="K1088" s="273"/>
      <c r="L1088" s="273"/>
      <c r="M1088" s="273"/>
      <c r="N1088" s="273"/>
      <c r="O1088" s="273"/>
      <c r="P1088" s="273"/>
      <c r="Q1088" s="273"/>
      <c r="R1088" s="286"/>
      <c r="S1088" s="273"/>
      <c r="T1088" s="285"/>
      <c r="U1088" s="273"/>
      <c r="V1088" s="273"/>
      <c r="W1088" s="273"/>
      <c r="X1088" s="273"/>
      <c r="Y1088" s="273"/>
      <c r="Z1088" s="264"/>
      <c r="AA1088" s="273"/>
      <c r="AB1088" s="285"/>
      <c r="AC1088" s="273"/>
      <c r="AD1088" s="273"/>
      <c r="AE1088" s="273"/>
      <c r="AF1088" s="273"/>
      <c r="AG1088" s="273"/>
      <c r="AH1088" s="125"/>
      <c r="AI1088" s="273"/>
      <c r="AJ1088" s="285"/>
      <c r="AK1088" s="273"/>
      <c r="AL1088" s="273"/>
      <c r="AM1088" s="273"/>
      <c r="AN1088" s="273"/>
      <c r="AO1088" s="273"/>
      <c r="AP1088" s="125"/>
      <c r="AQ1088" s="273"/>
      <c r="AR1088" s="285"/>
      <c r="AS1088" s="273"/>
      <c r="AT1088" s="273"/>
      <c r="AU1088" s="273"/>
      <c r="AV1088" s="273"/>
      <c r="AW1088" s="273"/>
      <c r="AX1088" s="125"/>
      <c r="AY1088" s="273"/>
      <c r="AZ1088" s="285"/>
      <c r="BA1088" s="273"/>
      <c r="BB1088" s="273"/>
      <c r="BC1088" s="273"/>
      <c r="BD1088" s="273"/>
      <c r="BE1088" s="273"/>
      <c r="BF1088" s="125"/>
      <c r="BG1088" s="273"/>
      <c r="BH1088" s="285"/>
      <c r="BI1088" s="273"/>
      <c r="BJ1088" s="273"/>
      <c r="BK1088" s="273"/>
      <c r="BL1088" s="273"/>
      <c r="BM1088" s="273"/>
      <c r="BN1088" s="125"/>
      <c r="BO1088" s="273"/>
      <c r="BP1088" s="285"/>
      <c r="BQ1088" s="273"/>
      <c r="BR1088" s="273"/>
      <c r="BS1088" s="273"/>
      <c r="BT1088" s="273"/>
      <c r="BU1088" s="273"/>
      <c r="BV1088" s="125"/>
      <c r="BW1088" s="273"/>
      <c r="BX1088" s="285"/>
      <c r="BY1088" s="273"/>
      <c r="BZ1088" s="273"/>
      <c r="CA1088" s="273"/>
      <c r="CB1088" s="273"/>
      <c r="CC1088" s="273"/>
      <c r="CD1088" s="125"/>
      <c r="CE1088" s="273"/>
      <c r="CF1088" s="285"/>
      <c r="CG1088" s="273"/>
      <c r="CH1088" s="273"/>
      <c r="CI1088" s="273"/>
      <c r="CJ1088" s="273"/>
      <c r="CK1088" s="273"/>
      <c r="CL1088" s="125"/>
      <c r="CM1088" s="273"/>
      <c r="CN1088" s="285"/>
      <c r="CO1088" s="273"/>
      <c r="CP1088" s="273"/>
      <c r="CQ1088" s="273"/>
      <c r="CR1088" s="273"/>
      <c r="CS1088" s="273"/>
      <c r="CT1088" s="125"/>
      <c r="CU1088" s="273"/>
      <c r="CV1088" s="285"/>
      <c r="CW1088" s="273"/>
      <c r="CX1088" s="273"/>
      <c r="CY1088" s="273"/>
      <c r="CZ1088" s="273"/>
      <c r="DA1088" s="273"/>
      <c r="DB1088" s="125"/>
      <c r="DC1088" s="273"/>
      <c r="DD1088" s="285"/>
      <c r="DE1088" s="273"/>
      <c r="DF1088" s="273"/>
      <c r="DG1088" s="273"/>
      <c r="DH1088" s="273"/>
      <c r="DI1088" s="273"/>
      <c r="DJ1088" s="125"/>
      <c r="DK1088" s="273"/>
      <c r="DL1088" s="285"/>
      <c r="DM1088" s="273"/>
      <c r="DN1088" s="273"/>
      <c r="DO1088" s="273"/>
      <c r="DP1088" s="273"/>
      <c r="DQ1088" s="273"/>
      <c r="DR1088" s="125"/>
      <c r="DS1088" s="273"/>
      <c r="DT1088" s="285"/>
      <c r="DU1088" s="273"/>
      <c r="DV1088" s="273"/>
      <c r="DW1088" s="273"/>
      <c r="DX1088" s="273"/>
      <c r="DY1088" s="273"/>
      <c r="DZ1088" s="125"/>
      <c r="EA1088" s="273"/>
      <c r="EB1088" s="273"/>
      <c r="EC1088" s="273"/>
      <c r="ED1088" s="273"/>
      <c r="EE1088" s="273"/>
      <c r="EF1088" s="273"/>
      <c r="EG1088" s="273"/>
      <c r="EH1088" s="273"/>
      <c r="EI1088" s="273"/>
      <c r="EJ1088" s="273"/>
      <c r="EK1088" s="273"/>
      <c r="EL1088" s="273"/>
      <c r="EM1088" s="273"/>
      <c r="EN1088" s="273"/>
      <c r="EO1088" s="273"/>
      <c r="EP1088" s="273"/>
      <c r="EQ1088" s="273"/>
      <c r="ER1088" s="273"/>
      <c r="ES1088" s="273"/>
      <c r="ET1088" s="273"/>
      <c r="EU1088" s="273"/>
      <c r="EV1088" s="273"/>
      <c r="EW1088" s="273"/>
      <c r="EX1088" s="273"/>
      <c r="EY1088" s="273"/>
      <c r="EZ1088" s="273"/>
    </row>
    <row r="1089" spans="1:156" ht="18.75">
      <c r="D1089" s="75"/>
      <c r="Q1089"/>
      <c r="R1089" s="30"/>
      <c r="T1089" s="75"/>
      <c r="Z1089" s="264"/>
      <c r="AB1089" s="75"/>
      <c r="AH1089" s="125"/>
      <c r="AJ1089" s="75"/>
      <c r="AP1089" s="125"/>
      <c r="AR1089" s="75"/>
      <c r="AX1089" s="125"/>
      <c r="AZ1089" s="75"/>
      <c r="BF1089" s="125"/>
      <c r="BH1089" s="75"/>
      <c r="BN1089" s="125"/>
      <c r="BP1089" s="75"/>
      <c r="BV1089" s="125"/>
      <c r="BX1089" s="75"/>
      <c r="CD1089" s="125"/>
      <c r="CF1089" s="75"/>
      <c r="CL1089" s="125"/>
      <c r="CN1089" s="75"/>
      <c r="CT1089" s="125"/>
      <c r="CV1089" s="75"/>
      <c r="DB1089" s="125"/>
      <c r="DD1089" s="75"/>
      <c r="DJ1089" s="125"/>
      <c r="DL1089" s="75"/>
      <c r="DR1089" s="125"/>
      <c r="DT1089" s="75"/>
      <c r="DZ1089" s="125"/>
    </row>
    <row r="1090" spans="1:156" ht="18.75">
      <c r="A1090" s="273"/>
      <c r="B1090" s="273"/>
      <c r="C1090" s="273"/>
      <c r="D1090" s="285"/>
      <c r="E1090" s="273"/>
      <c r="F1090" s="273"/>
      <c r="G1090" s="273"/>
      <c r="H1090" s="273"/>
      <c r="I1090" s="273"/>
      <c r="J1090" s="273"/>
      <c r="K1090" s="273"/>
      <c r="L1090" s="273"/>
      <c r="M1090" s="273"/>
      <c r="N1090" s="273"/>
      <c r="O1090" s="273"/>
      <c r="P1090" s="273"/>
      <c r="Q1090" s="273"/>
      <c r="R1090" s="286"/>
      <c r="S1090" s="273"/>
      <c r="T1090" s="285"/>
      <c r="U1090" s="273"/>
      <c r="V1090" s="273"/>
      <c r="W1090" s="273"/>
      <c r="X1090" s="273"/>
      <c r="Y1090" s="273"/>
      <c r="Z1090" s="264"/>
      <c r="AA1090" s="273"/>
      <c r="AB1090" s="285"/>
      <c r="AC1090" s="273"/>
      <c r="AD1090" s="273"/>
      <c r="AE1090" s="273"/>
      <c r="AF1090" s="273"/>
      <c r="AG1090" s="273"/>
      <c r="AH1090" s="125"/>
      <c r="AI1090" s="273"/>
      <c r="AJ1090" s="285"/>
      <c r="AK1090" s="273"/>
      <c r="AL1090" s="273"/>
      <c r="AM1090" s="273"/>
      <c r="AN1090" s="273"/>
      <c r="AO1090" s="273"/>
      <c r="AP1090" s="125"/>
      <c r="AQ1090" s="273"/>
      <c r="AR1090" s="285"/>
      <c r="AS1090" s="273"/>
      <c r="AT1090" s="273"/>
      <c r="AU1090" s="273"/>
      <c r="AV1090" s="273"/>
      <c r="AW1090" s="273"/>
      <c r="AX1090" s="125"/>
      <c r="AY1090" s="273"/>
      <c r="AZ1090" s="285"/>
      <c r="BA1090" s="273"/>
      <c r="BB1090" s="273"/>
      <c r="BC1090" s="273"/>
      <c r="BD1090" s="273"/>
      <c r="BE1090" s="273"/>
      <c r="BF1090" s="125"/>
      <c r="BG1090" s="273"/>
      <c r="BH1090" s="285"/>
      <c r="BI1090" s="273"/>
      <c r="BJ1090" s="273"/>
      <c r="BK1090" s="273"/>
      <c r="BL1090" s="273"/>
      <c r="BM1090" s="273"/>
      <c r="BN1090" s="125"/>
      <c r="BO1090" s="273"/>
      <c r="BP1090" s="285"/>
      <c r="BQ1090" s="273"/>
      <c r="BR1090" s="273"/>
      <c r="BS1090" s="273"/>
      <c r="BT1090" s="273"/>
      <c r="BU1090" s="273"/>
      <c r="BV1090" s="125"/>
      <c r="BW1090" s="273"/>
      <c r="BX1090" s="285"/>
      <c r="BY1090" s="273"/>
      <c r="BZ1090" s="273"/>
      <c r="CA1090" s="273"/>
      <c r="CB1090" s="273"/>
      <c r="CC1090" s="273"/>
      <c r="CD1090" s="125"/>
      <c r="CE1090" s="273"/>
      <c r="CF1090" s="285"/>
      <c r="CG1090" s="273"/>
      <c r="CH1090" s="273"/>
      <c r="CI1090" s="273"/>
      <c r="CJ1090" s="273"/>
      <c r="CK1090" s="273"/>
      <c r="CL1090" s="125"/>
      <c r="CM1090" s="273"/>
      <c r="CN1090" s="285"/>
      <c r="CO1090" s="273"/>
      <c r="CP1090" s="273"/>
      <c r="CQ1090" s="273"/>
      <c r="CR1090" s="273"/>
      <c r="CS1090" s="273"/>
      <c r="CT1090" s="125"/>
      <c r="CU1090" s="273"/>
      <c r="CV1090" s="285"/>
      <c r="CW1090" s="273"/>
      <c r="CX1090" s="273"/>
      <c r="CY1090" s="273"/>
      <c r="CZ1090" s="273"/>
      <c r="DA1090" s="273"/>
      <c r="DB1090" s="125"/>
      <c r="DC1090" s="273"/>
      <c r="DD1090" s="285"/>
      <c r="DE1090" s="273"/>
      <c r="DF1090" s="273"/>
      <c r="DG1090" s="273"/>
      <c r="DH1090" s="273"/>
      <c r="DI1090" s="273"/>
      <c r="DJ1090" s="125"/>
      <c r="DK1090" s="273"/>
      <c r="DL1090" s="285"/>
      <c r="DM1090" s="273"/>
      <c r="DN1090" s="273"/>
      <c r="DO1090" s="273"/>
      <c r="DP1090" s="273"/>
      <c r="DQ1090" s="273"/>
      <c r="DR1090" s="125"/>
      <c r="DS1090" s="273"/>
      <c r="DT1090" s="285"/>
      <c r="DU1090" s="273"/>
      <c r="DV1090" s="273"/>
      <c r="DW1090" s="273"/>
      <c r="DX1090" s="273"/>
      <c r="DY1090" s="273"/>
      <c r="DZ1090" s="125"/>
      <c r="EA1090" s="273"/>
      <c r="EB1090" s="273"/>
      <c r="EC1090" s="273"/>
      <c r="ED1090" s="273"/>
      <c r="EE1090" s="273"/>
      <c r="EF1090" s="273"/>
      <c r="EG1090" s="273"/>
      <c r="EH1090" s="273"/>
      <c r="EI1090" s="273"/>
      <c r="EJ1090" s="273"/>
      <c r="EK1090" s="273"/>
      <c r="EL1090" s="273"/>
      <c r="EM1090" s="273"/>
      <c r="EN1090" s="273"/>
      <c r="EO1090" s="273"/>
      <c r="EP1090" s="273"/>
      <c r="EQ1090" s="273"/>
      <c r="ER1090" s="273"/>
      <c r="ES1090" s="273"/>
      <c r="ET1090" s="273"/>
      <c r="EU1090" s="273"/>
      <c r="EV1090" s="273"/>
      <c r="EW1090" s="273"/>
      <c r="EX1090" s="273"/>
      <c r="EY1090" s="273"/>
      <c r="EZ1090" s="273"/>
    </row>
    <row r="1091" spans="1:156" ht="18.75">
      <c r="D1091" s="75"/>
      <c r="Q1091"/>
      <c r="R1091" s="30"/>
      <c r="T1091" s="75"/>
      <c r="Z1091" s="264"/>
      <c r="AB1091" s="75"/>
      <c r="AH1091" s="125"/>
      <c r="AJ1091" s="75"/>
      <c r="AP1091" s="125"/>
      <c r="AR1091" s="75"/>
      <c r="AX1091" s="125"/>
      <c r="AZ1091" s="75"/>
      <c r="BF1091" s="125"/>
      <c r="BH1091" s="75"/>
      <c r="BN1091" s="125"/>
      <c r="BP1091" s="75"/>
      <c r="BV1091" s="125"/>
      <c r="BX1091" s="75"/>
      <c r="CD1091" s="125"/>
      <c r="CF1091" s="75"/>
      <c r="CL1091" s="125"/>
      <c r="CN1091" s="75"/>
      <c r="CT1091" s="125"/>
      <c r="CV1091" s="75"/>
      <c r="DB1091" s="125"/>
      <c r="DD1091" s="75"/>
      <c r="DJ1091" s="125"/>
      <c r="DL1091" s="75"/>
      <c r="DR1091" s="125"/>
      <c r="DT1091" s="75"/>
      <c r="DZ1091" s="125"/>
    </row>
    <row r="1092" spans="1:156" ht="18.75">
      <c r="A1092" s="273"/>
      <c r="B1092" s="273"/>
      <c r="C1092" s="273"/>
      <c r="D1092" s="285"/>
      <c r="E1092" s="273"/>
      <c r="F1092" s="273"/>
      <c r="G1092" s="273"/>
      <c r="H1092" s="273"/>
      <c r="I1092" s="273"/>
      <c r="J1092" s="273"/>
      <c r="K1092" s="273"/>
      <c r="L1092" s="273"/>
      <c r="M1092" s="273"/>
      <c r="N1092" s="273"/>
      <c r="O1092" s="273"/>
      <c r="P1092" s="273"/>
      <c r="Q1092" s="273"/>
      <c r="R1092" s="286"/>
      <c r="S1092" s="273"/>
      <c r="T1092" s="285"/>
      <c r="U1092" s="273"/>
      <c r="V1092" s="273"/>
      <c r="W1092" s="273"/>
      <c r="X1092" s="273"/>
      <c r="Y1092" s="273"/>
      <c r="Z1092" s="264"/>
      <c r="AA1092" s="273"/>
      <c r="AB1092" s="285"/>
      <c r="AC1092" s="273"/>
      <c r="AD1092" s="273"/>
      <c r="AE1092" s="273"/>
      <c r="AF1092" s="273"/>
      <c r="AG1092" s="273"/>
      <c r="AH1092" s="125"/>
      <c r="AI1092" s="273"/>
      <c r="AJ1092" s="285"/>
      <c r="AK1092" s="273"/>
      <c r="AL1092" s="273"/>
      <c r="AM1092" s="273"/>
      <c r="AN1092" s="273"/>
      <c r="AO1092" s="273"/>
      <c r="AP1092" s="125"/>
      <c r="AQ1092" s="273"/>
      <c r="AR1092" s="285"/>
      <c r="AS1092" s="273"/>
      <c r="AT1092" s="273"/>
      <c r="AU1092" s="273"/>
      <c r="AV1092" s="273"/>
      <c r="AW1092" s="273"/>
      <c r="AX1092" s="125"/>
      <c r="AY1092" s="273"/>
      <c r="AZ1092" s="285"/>
      <c r="BA1092" s="273"/>
      <c r="BB1092" s="273"/>
      <c r="BC1092" s="273"/>
      <c r="BD1092" s="273"/>
      <c r="BE1092" s="273"/>
      <c r="BF1092" s="125"/>
      <c r="BG1092" s="273"/>
      <c r="BH1092" s="285"/>
      <c r="BI1092" s="273"/>
      <c r="BJ1092" s="273"/>
      <c r="BK1092" s="273"/>
      <c r="BL1092" s="273"/>
      <c r="BM1092" s="273"/>
      <c r="BN1092" s="125"/>
      <c r="BO1092" s="273"/>
      <c r="BP1092" s="285"/>
      <c r="BQ1092" s="273"/>
      <c r="BR1092" s="273"/>
      <c r="BS1092" s="273"/>
      <c r="BT1092" s="273"/>
      <c r="BU1092" s="273"/>
      <c r="BV1092" s="125"/>
      <c r="BW1092" s="273"/>
      <c r="BX1092" s="285"/>
      <c r="BY1092" s="273"/>
      <c r="BZ1092" s="273"/>
      <c r="CA1092" s="273"/>
      <c r="CB1092" s="273"/>
      <c r="CC1092" s="273"/>
      <c r="CD1092" s="125"/>
      <c r="CE1092" s="273"/>
      <c r="CF1092" s="285"/>
      <c r="CG1092" s="273"/>
      <c r="CH1092" s="273"/>
      <c r="CI1092" s="273"/>
      <c r="CJ1092" s="273"/>
      <c r="CK1092" s="273"/>
      <c r="CL1092" s="125"/>
      <c r="CM1092" s="273"/>
      <c r="CN1092" s="285"/>
      <c r="CO1092" s="273"/>
      <c r="CP1092" s="273"/>
      <c r="CQ1092" s="273"/>
      <c r="CR1092" s="273"/>
      <c r="CS1092" s="273"/>
      <c r="CT1092" s="125"/>
      <c r="CU1092" s="273"/>
      <c r="CV1092" s="285"/>
      <c r="CW1092" s="273"/>
      <c r="CX1092" s="273"/>
      <c r="CY1092" s="273"/>
      <c r="CZ1092" s="273"/>
      <c r="DA1092" s="273"/>
      <c r="DB1092" s="125"/>
      <c r="DC1092" s="273"/>
      <c r="DD1092" s="285"/>
      <c r="DE1092" s="273"/>
      <c r="DF1092" s="273"/>
      <c r="DG1092" s="273"/>
      <c r="DH1092" s="273"/>
      <c r="DI1092" s="273"/>
      <c r="DJ1092" s="125"/>
      <c r="DK1092" s="273"/>
      <c r="DL1092" s="285"/>
      <c r="DM1092" s="273"/>
      <c r="DN1092" s="273"/>
      <c r="DO1092" s="273"/>
      <c r="DP1092" s="273"/>
      <c r="DQ1092" s="273"/>
      <c r="DR1092" s="125"/>
      <c r="DS1092" s="273"/>
      <c r="DT1092" s="285"/>
      <c r="DU1092" s="273"/>
      <c r="DV1092" s="273"/>
      <c r="DW1092" s="273"/>
      <c r="DX1092" s="273"/>
      <c r="DY1092" s="273"/>
      <c r="DZ1092" s="125"/>
      <c r="EA1092" s="273"/>
      <c r="EB1092" s="273"/>
      <c r="EC1092" s="273"/>
      <c r="ED1092" s="273"/>
      <c r="EE1092" s="273"/>
      <c r="EF1092" s="273"/>
      <c r="EG1092" s="273"/>
      <c r="EH1092" s="273"/>
      <c r="EI1092" s="273"/>
      <c r="EJ1092" s="273"/>
      <c r="EK1092" s="273"/>
      <c r="EL1092" s="273"/>
      <c r="EM1092" s="273"/>
      <c r="EN1092" s="273"/>
      <c r="EO1092" s="273"/>
      <c r="EP1092" s="273"/>
      <c r="EQ1092" s="273"/>
      <c r="ER1092" s="273"/>
      <c r="ES1092" s="273"/>
      <c r="ET1092" s="273"/>
      <c r="EU1092" s="273"/>
      <c r="EV1092" s="273"/>
      <c r="EW1092" s="273"/>
      <c r="EX1092" s="273"/>
      <c r="EY1092" s="273"/>
      <c r="EZ1092" s="273"/>
    </row>
    <row r="1093" spans="1:156" ht="18.75">
      <c r="D1093" s="75"/>
      <c r="Q1093"/>
      <c r="R1093" s="30"/>
      <c r="T1093" s="75"/>
      <c r="Z1093" s="264"/>
      <c r="AB1093" s="75"/>
      <c r="AH1093" s="125"/>
      <c r="AJ1093" s="75"/>
      <c r="AP1093" s="125"/>
      <c r="AR1093" s="75"/>
      <c r="AX1093" s="125"/>
      <c r="AZ1093" s="75"/>
      <c r="BF1093" s="125"/>
      <c r="BH1093" s="75"/>
      <c r="BN1093" s="125"/>
      <c r="BP1093" s="75"/>
      <c r="BV1093" s="125"/>
      <c r="BX1093" s="75"/>
      <c r="CD1093" s="125"/>
      <c r="CF1093" s="75"/>
      <c r="CL1093" s="125"/>
      <c r="CN1093" s="75"/>
      <c r="CT1093" s="125"/>
      <c r="CV1093" s="75"/>
      <c r="DB1093" s="125"/>
      <c r="DD1093" s="75"/>
      <c r="DJ1093" s="125"/>
      <c r="DL1093" s="75"/>
      <c r="DR1093" s="125"/>
      <c r="DT1093" s="75"/>
      <c r="DZ1093" s="125"/>
    </row>
    <row r="1094" spans="1:156" ht="18.75">
      <c r="A1094" s="273"/>
      <c r="B1094" s="273"/>
      <c r="C1094" s="273"/>
      <c r="D1094" s="285"/>
      <c r="E1094" s="273"/>
      <c r="F1094" s="273"/>
      <c r="G1094" s="273"/>
      <c r="H1094" s="273"/>
      <c r="I1094" s="273"/>
      <c r="J1094" s="273"/>
      <c r="K1094" s="273"/>
      <c r="L1094" s="273"/>
      <c r="M1094" s="273"/>
      <c r="N1094" s="273"/>
      <c r="O1094" s="273"/>
      <c r="P1094" s="273"/>
      <c r="Q1094" s="273"/>
      <c r="R1094" s="286"/>
      <c r="S1094" s="273"/>
      <c r="T1094" s="285"/>
      <c r="U1094" s="273"/>
      <c r="V1094" s="273"/>
      <c r="W1094" s="273"/>
      <c r="X1094" s="273"/>
      <c r="Y1094" s="273"/>
      <c r="Z1094" s="264"/>
      <c r="AA1094" s="273"/>
      <c r="AB1094" s="285"/>
      <c r="AC1094" s="273"/>
      <c r="AD1094" s="273"/>
      <c r="AE1094" s="273"/>
      <c r="AF1094" s="273"/>
      <c r="AG1094" s="273"/>
      <c r="AH1094" s="125"/>
      <c r="AI1094" s="273"/>
      <c r="AJ1094" s="285"/>
      <c r="AK1094" s="273"/>
      <c r="AL1094" s="273"/>
      <c r="AM1094" s="273"/>
      <c r="AN1094" s="273"/>
      <c r="AO1094" s="273"/>
      <c r="AP1094" s="125"/>
      <c r="AQ1094" s="273"/>
      <c r="AR1094" s="285"/>
      <c r="AS1094" s="273"/>
      <c r="AT1094" s="273"/>
      <c r="AU1094" s="273"/>
      <c r="AV1094" s="273"/>
      <c r="AW1094" s="273"/>
      <c r="AX1094" s="125"/>
      <c r="AY1094" s="273"/>
      <c r="AZ1094" s="285"/>
      <c r="BA1094" s="273"/>
      <c r="BB1094" s="273"/>
      <c r="BC1094" s="273"/>
      <c r="BD1094" s="273"/>
      <c r="BE1094" s="273"/>
      <c r="BF1094" s="125"/>
      <c r="BG1094" s="273"/>
      <c r="BH1094" s="285"/>
      <c r="BI1094" s="273"/>
      <c r="BJ1094" s="273"/>
      <c r="BK1094" s="273"/>
      <c r="BL1094" s="273"/>
      <c r="BM1094" s="273"/>
      <c r="BN1094" s="125"/>
      <c r="BO1094" s="273"/>
      <c r="BP1094" s="285"/>
      <c r="BQ1094" s="273"/>
      <c r="BR1094" s="273"/>
      <c r="BS1094" s="273"/>
      <c r="BT1094" s="273"/>
      <c r="BU1094" s="273"/>
      <c r="BV1094" s="125"/>
      <c r="BW1094" s="273"/>
      <c r="BX1094" s="285"/>
      <c r="BY1094" s="273"/>
      <c r="BZ1094" s="273"/>
      <c r="CA1094" s="273"/>
      <c r="CB1094" s="273"/>
      <c r="CC1094" s="273"/>
      <c r="CD1094" s="125"/>
      <c r="CE1094" s="273"/>
      <c r="CF1094" s="285"/>
      <c r="CG1094" s="273"/>
      <c r="CH1094" s="273"/>
      <c r="CI1094" s="273"/>
      <c r="CJ1094" s="273"/>
      <c r="CK1094" s="273"/>
      <c r="CL1094" s="125"/>
      <c r="CM1094" s="273"/>
      <c r="CN1094" s="285"/>
      <c r="CO1094" s="273"/>
      <c r="CP1094" s="273"/>
      <c r="CQ1094" s="273"/>
      <c r="CR1094" s="273"/>
      <c r="CS1094" s="273"/>
      <c r="CT1094" s="125"/>
      <c r="CU1094" s="273"/>
      <c r="CV1094" s="285"/>
      <c r="CW1094" s="273"/>
      <c r="CX1094" s="273"/>
      <c r="CY1094" s="273"/>
      <c r="CZ1094" s="273"/>
      <c r="DA1094" s="273"/>
      <c r="DB1094" s="125"/>
      <c r="DC1094" s="273"/>
      <c r="DD1094" s="285"/>
      <c r="DE1094" s="273"/>
      <c r="DF1094" s="273"/>
      <c r="DG1094" s="273"/>
      <c r="DH1094" s="273"/>
      <c r="DI1094" s="273"/>
      <c r="DJ1094" s="125"/>
      <c r="DK1094" s="273"/>
      <c r="DL1094" s="285"/>
      <c r="DM1094" s="273"/>
      <c r="DN1094" s="273"/>
      <c r="DO1094" s="273"/>
      <c r="DP1094" s="273"/>
      <c r="DQ1094" s="273"/>
      <c r="DR1094" s="125"/>
      <c r="DS1094" s="273"/>
      <c r="DT1094" s="285"/>
      <c r="DU1094" s="273"/>
      <c r="DV1094" s="273"/>
      <c r="DW1094" s="273"/>
      <c r="DX1094" s="273"/>
      <c r="DY1094" s="273"/>
      <c r="DZ1094" s="125"/>
      <c r="EA1094" s="273"/>
      <c r="EB1094" s="273"/>
      <c r="EC1094" s="273"/>
      <c r="ED1094" s="273"/>
      <c r="EE1094" s="273"/>
      <c r="EF1094" s="273"/>
      <c r="EG1094" s="273"/>
      <c r="EH1094" s="273"/>
      <c r="EI1094" s="273"/>
      <c r="EJ1094" s="273"/>
      <c r="EK1094" s="273"/>
      <c r="EL1094" s="273"/>
      <c r="EM1094" s="273"/>
      <c r="EN1094" s="273"/>
      <c r="EO1094" s="273"/>
      <c r="EP1094" s="273"/>
      <c r="EQ1094" s="273"/>
      <c r="ER1094" s="273"/>
      <c r="ES1094" s="273"/>
      <c r="ET1094" s="273"/>
      <c r="EU1094" s="273"/>
      <c r="EV1094" s="273"/>
      <c r="EW1094" s="273"/>
      <c r="EX1094" s="273"/>
      <c r="EY1094" s="273"/>
      <c r="EZ1094" s="273"/>
    </row>
    <row r="1095" spans="1:156" ht="18.75">
      <c r="D1095" s="75"/>
      <c r="Q1095"/>
      <c r="R1095" s="30"/>
      <c r="T1095" s="75"/>
      <c r="Z1095" s="264"/>
      <c r="AB1095" s="75"/>
      <c r="AH1095" s="125"/>
      <c r="AJ1095" s="75"/>
      <c r="AP1095" s="125"/>
      <c r="AR1095" s="75"/>
      <c r="AX1095" s="125"/>
      <c r="AZ1095" s="75"/>
      <c r="BF1095" s="125"/>
      <c r="BH1095" s="75"/>
      <c r="BN1095" s="125"/>
      <c r="BP1095" s="75"/>
      <c r="BV1095" s="125"/>
      <c r="BX1095" s="75"/>
      <c r="CD1095" s="125"/>
      <c r="CF1095" s="75"/>
      <c r="CL1095" s="125"/>
      <c r="CN1095" s="75"/>
      <c r="CT1095" s="125"/>
      <c r="CV1095" s="75"/>
      <c r="DB1095" s="125"/>
      <c r="DD1095" s="75"/>
      <c r="DJ1095" s="125"/>
      <c r="DL1095" s="75"/>
      <c r="DR1095" s="125"/>
      <c r="DT1095" s="75"/>
      <c r="DZ1095" s="125"/>
    </row>
    <row r="1096" spans="1:156" ht="18.75">
      <c r="A1096" s="273"/>
      <c r="B1096" s="273"/>
      <c r="C1096" s="273"/>
      <c r="D1096" s="285"/>
      <c r="E1096" s="273"/>
      <c r="F1096" s="273"/>
      <c r="G1096" s="273"/>
      <c r="H1096" s="273"/>
      <c r="I1096" s="273"/>
      <c r="J1096" s="273"/>
      <c r="K1096" s="273"/>
      <c r="L1096" s="273"/>
      <c r="M1096" s="273"/>
      <c r="N1096" s="273"/>
      <c r="O1096" s="273"/>
      <c r="P1096" s="273"/>
      <c r="Q1096" s="273"/>
      <c r="R1096" s="286"/>
      <c r="S1096" s="273"/>
      <c r="T1096" s="285"/>
      <c r="U1096" s="273"/>
      <c r="V1096" s="273"/>
      <c r="W1096" s="273"/>
      <c r="X1096" s="273"/>
      <c r="Y1096" s="273"/>
      <c r="Z1096" s="264"/>
      <c r="AA1096" s="273"/>
      <c r="AB1096" s="285"/>
      <c r="AC1096" s="273"/>
      <c r="AD1096" s="273"/>
      <c r="AE1096" s="273"/>
      <c r="AF1096" s="273"/>
      <c r="AG1096" s="273"/>
      <c r="AH1096" s="125"/>
      <c r="AI1096" s="273"/>
      <c r="AJ1096" s="285"/>
      <c r="AK1096" s="273"/>
      <c r="AL1096" s="273"/>
      <c r="AM1096" s="273"/>
      <c r="AN1096" s="273"/>
      <c r="AO1096" s="273"/>
      <c r="AP1096" s="125"/>
      <c r="AQ1096" s="273"/>
      <c r="AR1096" s="285"/>
      <c r="AS1096" s="273"/>
      <c r="AT1096" s="273"/>
      <c r="AU1096" s="273"/>
      <c r="AV1096" s="273"/>
      <c r="AW1096" s="273"/>
      <c r="AX1096" s="125"/>
      <c r="AY1096" s="273"/>
      <c r="AZ1096" s="285"/>
      <c r="BA1096" s="273"/>
      <c r="BB1096" s="273"/>
      <c r="BC1096" s="273"/>
      <c r="BD1096" s="273"/>
      <c r="BE1096" s="273"/>
      <c r="BF1096" s="125"/>
      <c r="BG1096" s="273"/>
      <c r="BH1096" s="285"/>
      <c r="BI1096" s="273"/>
      <c r="BJ1096" s="273"/>
      <c r="BK1096" s="273"/>
      <c r="BL1096" s="273"/>
      <c r="BM1096" s="273"/>
      <c r="BN1096" s="125"/>
      <c r="BO1096" s="273"/>
      <c r="BP1096" s="285"/>
      <c r="BQ1096" s="273"/>
      <c r="BR1096" s="273"/>
      <c r="BS1096" s="273"/>
      <c r="BT1096" s="273"/>
      <c r="BU1096" s="273"/>
      <c r="BV1096" s="125"/>
      <c r="BW1096" s="273"/>
      <c r="BX1096" s="285"/>
      <c r="BY1096" s="273"/>
      <c r="BZ1096" s="273"/>
      <c r="CA1096" s="273"/>
      <c r="CB1096" s="273"/>
      <c r="CC1096" s="273"/>
      <c r="CD1096" s="125"/>
      <c r="CE1096" s="273"/>
      <c r="CF1096" s="285"/>
      <c r="CG1096" s="273"/>
      <c r="CH1096" s="273"/>
      <c r="CI1096" s="273"/>
      <c r="CJ1096" s="273"/>
      <c r="CK1096" s="273"/>
      <c r="CL1096" s="125"/>
      <c r="CM1096" s="273"/>
      <c r="CN1096" s="285"/>
      <c r="CO1096" s="273"/>
      <c r="CP1096" s="273"/>
      <c r="CQ1096" s="273"/>
      <c r="CR1096" s="273"/>
      <c r="CS1096" s="273"/>
      <c r="CT1096" s="125"/>
      <c r="CU1096" s="273"/>
      <c r="CV1096" s="285"/>
      <c r="CW1096" s="273"/>
      <c r="CX1096" s="273"/>
      <c r="CY1096" s="273"/>
      <c r="CZ1096" s="273"/>
      <c r="DA1096" s="273"/>
      <c r="DB1096" s="125"/>
      <c r="DC1096" s="273"/>
      <c r="DD1096" s="285"/>
      <c r="DE1096" s="273"/>
      <c r="DF1096" s="273"/>
      <c r="DG1096" s="273"/>
      <c r="DH1096" s="273"/>
      <c r="DI1096" s="273"/>
      <c r="DJ1096" s="125"/>
      <c r="DK1096" s="273"/>
      <c r="DL1096" s="285"/>
      <c r="DM1096" s="273"/>
      <c r="DN1096" s="273"/>
      <c r="DO1096" s="273"/>
      <c r="DP1096" s="273"/>
      <c r="DQ1096" s="273"/>
      <c r="DR1096" s="125"/>
      <c r="DS1096" s="273"/>
      <c r="DT1096" s="285"/>
      <c r="DU1096" s="273"/>
      <c r="DV1096" s="273"/>
      <c r="DW1096" s="273"/>
      <c r="DX1096" s="273"/>
      <c r="DY1096" s="273"/>
      <c r="DZ1096" s="125"/>
      <c r="EA1096" s="273"/>
      <c r="EB1096" s="273"/>
      <c r="EC1096" s="273"/>
      <c r="ED1096" s="273"/>
      <c r="EE1096" s="273"/>
      <c r="EF1096" s="273"/>
      <c r="EG1096" s="273"/>
      <c r="EH1096" s="273"/>
      <c r="EI1096" s="273"/>
      <c r="EJ1096" s="273"/>
      <c r="EK1096" s="273"/>
      <c r="EL1096" s="273"/>
      <c r="EM1096" s="273"/>
      <c r="EN1096" s="273"/>
      <c r="EO1096" s="273"/>
      <c r="EP1096" s="273"/>
      <c r="EQ1096" s="273"/>
      <c r="ER1096" s="273"/>
      <c r="ES1096" s="273"/>
      <c r="ET1096" s="273"/>
      <c r="EU1096" s="273"/>
      <c r="EV1096" s="273"/>
      <c r="EW1096" s="273"/>
      <c r="EX1096" s="273"/>
      <c r="EY1096" s="273"/>
      <c r="EZ1096" s="273"/>
    </row>
    <row r="1097" spans="1:156" ht="18.75">
      <c r="D1097" s="75"/>
      <c r="Q1097"/>
      <c r="R1097" s="30"/>
      <c r="T1097" s="75"/>
      <c r="Z1097" s="264"/>
      <c r="AB1097" s="75"/>
      <c r="AH1097" s="125"/>
      <c r="AJ1097" s="75"/>
      <c r="AP1097" s="125"/>
      <c r="AR1097" s="75"/>
      <c r="AX1097" s="125"/>
      <c r="AZ1097" s="75"/>
      <c r="BF1097" s="125"/>
      <c r="BH1097" s="75"/>
      <c r="BN1097" s="125"/>
      <c r="BP1097" s="75"/>
      <c r="BV1097" s="125"/>
      <c r="BX1097" s="75"/>
      <c r="CD1097" s="125"/>
      <c r="CF1097" s="75"/>
      <c r="CL1097" s="125"/>
      <c r="CN1097" s="75"/>
      <c r="CT1097" s="125"/>
      <c r="CV1097" s="75"/>
      <c r="DB1097" s="125"/>
      <c r="DD1097" s="75"/>
      <c r="DJ1097" s="125"/>
      <c r="DL1097" s="75"/>
      <c r="DR1097" s="125"/>
      <c r="DT1097" s="75"/>
      <c r="DZ1097" s="125"/>
    </row>
    <row r="1098" spans="1:156" ht="18.75">
      <c r="A1098" s="273"/>
      <c r="B1098" s="273"/>
      <c r="C1098" s="273"/>
      <c r="D1098" s="285"/>
      <c r="E1098" s="273"/>
      <c r="F1098" s="273"/>
      <c r="G1098" s="273"/>
      <c r="H1098" s="273"/>
      <c r="I1098" s="273"/>
      <c r="J1098" s="273"/>
      <c r="K1098" s="273"/>
      <c r="L1098" s="273"/>
      <c r="M1098" s="273"/>
      <c r="N1098" s="273"/>
      <c r="O1098" s="273"/>
      <c r="P1098" s="273"/>
      <c r="Q1098" s="273"/>
      <c r="R1098" s="286"/>
      <c r="S1098" s="273"/>
      <c r="T1098" s="285"/>
      <c r="U1098" s="273"/>
      <c r="V1098" s="273"/>
      <c r="W1098" s="273"/>
      <c r="X1098" s="273"/>
      <c r="Y1098" s="273"/>
      <c r="Z1098" s="264"/>
      <c r="AA1098" s="273"/>
      <c r="AB1098" s="285"/>
      <c r="AC1098" s="273"/>
      <c r="AD1098" s="273"/>
      <c r="AE1098" s="273"/>
      <c r="AF1098" s="273"/>
      <c r="AG1098" s="273"/>
      <c r="AH1098" s="125"/>
      <c r="AI1098" s="273"/>
      <c r="AJ1098" s="285"/>
      <c r="AK1098" s="273"/>
      <c r="AL1098" s="273"/>
      <c r="AM1098" s="273"/>
      <c r="AN1098" s="273"/>
      <c r="AO1098" s="273"/>
      <c r="AP1098" s="125"/>
      <c r="AQ1098" s="273"/>
      <c r="AR1098" s="285"/>
      <c r="AS1098" s="273"/>
      <c r="AT1098" s="273"/>
      <c r="AU1098" s="273"/>
      <c r="AV1098" s="273"/>
      <c r="AW1098" s="273"/>
      <c r="AX1098" s="125"/>
      <c r="AY1098" s="273"/>
      <c r="AZ1098" s="285"/>
      <c r="BA1098" s="273"/>
      <c r="BB1098" s="273"/>
      <c r="BC1098" s="273"/>
      <c r="BD1098" s="273"/>
      <c r="BE1098" s="273"/>
      <c r="BF1098" s="125"/>
      <c r="BG1098" s="273"/>
      <c r="BH1098" s="285"/>
      <c r="BI1098" s="273"/>
      <c r="BJ1098" s="273"/>
      <c r="BK1098" s="273"/>
      <c r="BL1098" s="273"/>
      <c r="BM1098" s="273"/>
      <c r="BN1098" s="125"/>
      <c r="BO1098" s="273"/>
      <c r="BP1098" s="285"/>
      <c r="BQ1098" s="273"/>
      <c r="BR1098" s="273"/>
      <c r="BS1098" s="273"/>
      <c r="BT1098" s="273"/>
      <c r="BU1098" s="273"/>
      <c r="BV1098" s="125"/>
      <c r="BW1098" s="273"/>
      <c r="BX1098" s="285"/>
      <c r="BY1098" s="273"/>
      <c r="BZ1098" s="273"/>
      <c r="CA1098" s="273"/>
      <c r="CB1098" s="273"/>
      <c r="CC1098" s="273"/>
      <c r="CD1098" s="125"/>
      <c r="CE1098" s="273"/>
      <c r="CF1098" s="285"/>
      <c r="CG1098" s="273"/>
      <c r="CH1098" s="273"/>
      <c r="CI1098" s="273"/>
      <c r="CJ1098" s="273"/>
      <c r="CK1098" s="273"/>
      <c r="CL1098" s="125"/>
      <c r="CM1098" s="273"/>
      <c r="CN1098" s="285"/>
      <c r="CO1098" s="273"/>
      <c r="CP1098" s="273"/>
      <c r="CQ1098" s="273"/>
      <c r="CR1098" s="273"/>
      <c r="CS1098" s="273"/>
      <c r="CT1098" s="125"/>
      <c r="CU1098" s="273"/>
      <c r="CV1098" s="285"/>
      <c r="CW1098" s="273"/>
      <c r="CX1098" s="273"/>
      <c r="CY1098" s="273"/>
      <c r="CZ1098" s="273"/>
      <c r="DA1098" s="273"/>
      <c r="DB1098" s="125"/>
      <c r="DC1098" s="273"/>
      <c r="DD1098" s="285"/>
      <c r="DE1098" s="273"/>
      <c r="DF1098" s="273"/>
      <c r="DG1098" s="273"/>
      <c r="DH1098" s="273"/>
      <c r="DI1098" s="273"/>
      <c r="DJ1098" s="125"/>
      <c r="DK1098" s="273"/>
      <c r="DL1098" s="285"/>
      <c r="DM1098" s="273"/>
      <c r="DN1098" s="273"/>
      <c r="DO1098" s="273"/>
      <c r="DP1098" s="273"/>
      <c r="DQ1098" s="273"/>
      <c r="DR1098" s="125"/>
      <c r="DS1098" s="273"/>
      <c r="DT1098" s="285"/>
      <c r="DU1098" s="273"/>
      <c r="DV1098" s="273"/>
      <c r="DW1098" s="273"/>
      <c r="DX1098" s="273"/>
      <c r="DY1098" s="273"/>
      <c r="DZ1098" s="125"/>
      <c r="EA1098" s="273"/>
      <c r="EB1098" s="273"/>
      <c r="EC1098" s="273"/>
      <c r="ED1098" s="273"/>
      <c r="EE1098" s="273"/>
      <c r="EF1098" s="273"/>
      <c r="EG1098" s="273"/>
      <c r="EH1098" s="273"/>
      <c r="EI1098" s="273"/>
      <c r="EJ1098" s="273"/>
      <c r="EK1098" s="273"/>
      <c r="EL1098" s="273"/>
      <c r="EM1098" s="273"/>
      <c r="EN1098" s="273"/>
      <c r="EO1098" s="273"/>
      <c r="EP1098" s="273"/>
      <c r="EQ1098" s="273"/>
      <c r="ER1098" s="273"/>
      <c r="ES1098" s="273"/>
      <c r="ET1098" s="273"/>
      <c r="EU1098" s="273"/>
      <c r="EV1098" s="273"/>
      <c r="EW1098" s="273"/>
      <c r="EX1098" s="273"/>
      <c r="EY1098" s="273"/>
      <c r="EZ1098" s="273"/>
    </row>
    <row r="1099" spans="1:156" ht="18.75">
      <c r="D1099" s="75"/>
      <c r="Q1099"/>
      <c r="R1099" s="30"/>
      <c r="T1099" s="75"/>
      <c r="Z1099" s="264"/>
      <c r="AB1099" s="75"/>
      <c r="AH1099" s="125"/>
      <c r="AJ1099" s="75"/>
      <c r="AP1099" s="125"/>
      <c r="AR1099" s="75"/>
      <c r="AX1099" s="125"/>
      <c r="AZ1099" s="75"/>
      <c r="BF1099" s="125"/>
      <c r="BH1099" s="75"/>
      <c r="BN1099" s="125"/>
      <c r="BP1099" s="75"/>
      <c r="BV1099" s="125"/>
      <c r="BX1099" s="75"/>
      <c r="CD1099" s="125"/>
      <c r="CF1099" s="75"/>
      <c r="CL1099" s="125"/>
      <c r="CN1099" s="75"/>
      <c r="CT1099" s="125"/>
      <c r="CV1099" s="75"/>
      <c r="DB1099" s="125"/>
      <c r="DD1099" s="75"/>
      <c r="DJ1099" s="125"/>
      <c r="DL1099" s="75"/>
      <c r="DR1099" s="125"/>
      <c r="DT1099" s="75"/>
      <c r="DZ1099" s="125"/>
    </row>
    <row r="1100" spans="1:156" ht="18.75">
      <c r="A1100" s="273"/>
      <c r="B1100" s="273"/>
      <c r="C1100" s="273"/>
      <c r="D1100" s="285"/>
      <c r="E1100" s="273"/>
      <c r="F1100" s="273"/>
      <c r="G1100" s="273"/>
      <c r="H1100" s="273"/>
      <c r="I1100" s="273"/>
      <c r="J1100" s="273"/>
      <c r="K1100" s="273"/>
      <c r="L1100" s="273"/>
      <c r="M1100" s="273"/>
      <c r="N1100" s="273"/>
      <c r="O1100" s="273"/>
      <c r="P1100" s="273"/>
      <c r="Q1100" s="273"/>
      <c r="R1100" s="286"/>
      <c r="S1100" s="273"/>
      <c r="T1100" s="285"/>
      <c r="U1100" s="273"/>
      <c r="V1100" s="273"/>
      <c r="W1100" s="273"/>
      <c r="X1100" s="273"/>
      <c r="Y1100" s="273"/>
      <c r="Z1100" s="264"/>
      <c r="AA1100" s="273"/>
      <c r="AB1100" s="285"/>
      <c r="AC1100" s="273"/>
      <c r="AD1100" s="273"/>
      <c r="AE1100" s="273"/>
      <c r="AF1100" s="273"/>
      <c r="AG1100" s="273"/>
      <c r="AH1100" s="125"/>
      <c r="AI1100" s="273"/>
      <c r="AJ1100" s="285"/>
      <c r="AK1100" s="273"/>
      <c r="AL1100" s="273"/>
      <c r="AM1100" s="273"/>
      <c r="AN1100" s="273"/>
      <c r="AO1100" s="273"/>
      <c r="AP1100" s="125"/>
      <c r="AQ1100" s="273"/>
      <c r="AR1100" s="285"/>
      <c r="AS1100" s="273"/>
      <c r="AT1100" s="273"/>
      <c r="AU1100" s="273"/>
      <c r="AV1100" s="273"/>
      <c r="AW1100" s="273"/>
      <c r="AX1100" s="125"/>
      <c r="AY1100" s="273"/>
      <c r="AZ1100" s="285"/>
      <c r="BA1100" s="273"/>
      <c r="BB1100" s="273"/>
      <c r="BC1100" s="273"/>
      <c r="BD1100" s="273"/>
      <c r="BE1100" s="273"/>
      <c r="BF1100" s="125"/>
      <c r="BG1100" s="273"/>
      <c r="BH1100" s="285"/>
      <c r="BI1100" s="273"/>
      <c r="BJ1100" s="273"/>
      <c r="BK1100" s="273"/>
      <c r="BL1100" s="273"/>
      <c r="BM1100" s="273"/>
      <c r="BN1100" s="125"/>
      <c r="BO1100" s="273"/>
      <c r="BP1100" s="285"/>
      <c r="BQ1100" s="273"/>
      <c r="BR1100" s="273"/>
      <c r="BS1100" s="273"/>
      <c r="BT1100" s="273"/>
      <c r="BU1100" s="273"/>
      <c r="BV1100" s="125"/>
      <c r="BW1100" s="273"/>
      <c r="BX1100" s="285"/>
      <c r="BY1100" s="273"/>
      <c r="BZ1100" s="273"/>
      <c r="CA1100" s="273"/>
      <c r="CB1100" s="273"/>
      <c r="CC1100" s="273"/>
      <c r="CD1100" s="125"/>
      <c r="CE1100" s="273"/>
      <c r="CF1100" s="285"/>
      <c r="CG1100" s="273"/>
      <c r="CH1100" s="273"/>
      <c r="CI1100" s="273"/>
      <c r="CJ1100" s="273"/>
      <c r="CK1100" s="273"/>
      <c r="CL1100" s="125"/>
      <c r="CM1100" s="273"/>
      <c r="CN1100" s="285"/>
      <c r="CO1100" s="273"/>
      <c r="CP1100" s="273"/>
      <c r="CQ1100" s="273"/>
      <c r="CR1100" s="273"/>
      <c r="CS1100" s="273"/>
      <c r="CT1100" s="125"/>
      <c r="CU1100" s="273"/>
      <c r="CV1100" s="285"/>
      <c r="CW1100" s="273"/>
      <c r="CX1100" s="273"/>
      <c r="CY1100" s="273"/>
      <c r="CZ1100" s="273"/>
      <c r="DA1100" s="273"/>
      <c r="DB1100" s="125"/>
      <c r="DC1100" s="273"/>
      <c r="DD1100" s="285"/>
      <c r="DE1100" s="273"/>
      <c r="DF1100" s="273"/>
      <c r="DG1100" s="273"/>
      <c r="DH1100" s="273"/>
      <c r="DI1100" s="273"/>
      <c r="DJ1100" s="125"/>
      <c r="DK1100" s="273"/>
      <c r="DL1100" s="285"/>
      <c r="DM1100" s="273"/>
      <c r="DN1100" s="273"/>
      <c r="DO1100" s="273"/>
      <c r="DP1100" s="273"/>
      <c r="DQ1100" s="273"/>
      <c r="DR1100" s="125"/>
      <c r="DS1100" s="273"/>
      <c r="DT1100" s="285"/>
      <c r="DU1100" s="273"/>
      <c r="DV1100" s="273"/>
      <c r="DW1100" s="273"/>
      <c r="DX1100" s="273"/>
      <c r="DY1100" s="273"/>
      <c r="DZ1100" s="125"/>
      <c r="EA1100" s="273"/>
      <c r="EB1100" s="273"/>
      <c r="EC1100" s="273"/>
      <c r="ED1100" s="273"/>
      <c r="EE1100" s="273"/>
      <c r="EF1100" s="273"/>
      <c r="EG1100" s="273"/>
      <c r="EH1100" s="273"/>
      <c r="EI1100" s="273"/>
      <c r="EJ1100" s="273"/>
      <c r="EK1100" s="273"/>
      <c r="EL1100" s="273"/>
      <c r="EM1100" s="273"/>
      <c r="EN1100" s="273"/>
      <c r="EO1100" s="273"/>
      <c r="EP1100" s="273"/>
      <c r="EQ1100" s="273"/>
      <c r="ER1100" s="273"/>
      <c r="ES1100" s="273"/>
      <c r="ET1100" s="273"/>
      <c r="EU1100" s="273"/>
      <c r="EV1100" s="273"/>
      <c r="EW1100" s="273"/>
      <c r="EX1100" s="273"/>
      <c r="EY1100" s="273"/>
      <c r="EZ1100" s="273"/>
    </row>
    <row r="1101" spans="1:156" ht="18.75">
      <c r="D1101" s="75"/>
      <c r="Q1101"/>
      <c r="R1101" s="30"/>
      <c r="T1101" s="75"/>
      <c r="Z1101" s="264"/>
      <c r="AB1101" s="75"/>
      <c r="AH1101" s="125"/>
      <c r="AJ1101" s="75"/>
      <c r="AP1101" s="125"/>
      <c r="AR1101" s="75"/>
      <c r="AX1101" s="125"/>
      <c r="AZ1101" s="75"/>
      <c r="BF1101" s="125"/>
      <c r="BH1101" s="75"/>
      <c r="BN1101" s="125"/>
      <c r="BP1101" s="75"/>
      <c r="BV1101" s="125"/>
      <c r="BX1101" s="75"/>
      <c r="CD1101" s="125"/>
      <c r="CF1101" s="75"/>
      <c r="CL1101" s="125"/>
      <c r="CN1101" s="75"/>
      <c r="CT1101" s="125"/>
      <c r="CV1101" s="75"/>
      <c r="DB1101" s="125"/>
      <c r="DD1101" s="75"/>
      <c r="DJ1101" s="125"/>
      <c r="DL1101" s="75"/>
      <c r="DR1101" s="125"/>
      <c r="DT1101" s="75"/>
      <c r="DZ1101" s="125"/>
    </row>
    <row r="1102" spans="1:156" ht="18.75">
      <c r="A1102" s="273"/>
      <c r="B1102" s="273"/>
      <c r="C1102" s="273"/>
      <c r="D1102" s="285"/>
      <c r="E1102" s="273"/>
      <c r="F1102" s="273"/>
      <c r="G1102" s="273"/>
      <c r="H1102" s="273"/>
      <c r="I1102" s="273"/>
      <c r="J1102" s="273"/>
      <c r="K1102" s="273"/>
      <c r="L1102" s="273"/>
      <c r="M1102" s="273"/>
      <c r="N1102" s="273"/>
      <c r="O1102" s="273"/>
      <c r="P1102" s="273"/>
      <c r="Q1102" s="273"/>
      <c r="R1102" s="286"/>
      <c r="S1102" s="273"/>
      <c r="T1102" s="285"/>
      <c r="U1102" s="273"/>
      <c r="V1102" s="273"/>
      <c r="W1102" s="273"/>
      <c r="X1102" s="273"/>
      <c r="Y1102" s="273"/>
      <c r="Z1102" s="264"/>
      <c r="AA1102" s="273"/>
      <c r="AB1102" s="285"/>
      <c r="AC1102" s="273"/>
      <c r="AD1102" s="273"/>
      <c r="AE1102" s="273"/>
      <c r="AF1102" s="273"/>
      <c r="AG1102" s="273"/>
      <c r="AH1102" s="125"/>
      <c r="AI1102" s="273"/>
      <c r="AJ1102" s="285"/>
      <c r="AK1102" s="273"/>
      <c r="AL1102" s="273"/>
      <c r="AM1102" s="273"/>
      <c r="AN1102" s="273"/>
      <c r="AO1102" s="273"/>
      <c r="AP1102" s="125"/>
      <c r="AQ1102" s="273"/>
      <c r="AR1102" s="285"/>
      <c r="AS1102" s="273"/>
      <c r="AT1102" s="273"/>
      <c r="AU1102" s="273"/>
      <c r="AV1102" s="273"/>
      <c r="AW1102" s="273"/>
      <c r="AX1102" s="125"/>
      <c r="AY1102" s="273"/>
      <c r="AZ1102" s="285"/>
      <c r="BA1102" s="273"/>
      <c r="BB1102" s="273"/>
      <c r="BC1102" s="273"/>
      <c r="BD1102" s="273"/>
      <c r="BE1102" s="273"/>
      <c r="BF1102" s="125"/>
      <c r="BG1102" s="273"/>
      <c r="BH1102" s="285"/>
      <c r="BI1102" s="273"/>
      <c r="BJ1102" s="273"/>
      <c r="BK1102" s="273"/>
      <c r="BL1102" s="273"/>
      <c r="BM1102" s="273"/>
      <c r="BN1102" s="125"/>
      <c r="BO1102" s="273"/>
      <c r="BP1102" s="285"/>
      <c r="BQ1102" s="273"/>
      <c r="BR1102" s="273"/>
      <c r="BS1102" s="273"/>
      <c r="BT1102" s="273"/>
      <c r="BU1102" s="273"/>
      <c r="BV1102" s="125"/>
      <c r="BW1102" s="273"/>
      <c r="BX1102" s="285"/>
      <c r="BY1102" s="273"/>
      <c r="BZ1102" s="273"/>
      <c r="CA1102" s="273"/>
      <c r="CB1102" s="273"/>
      <c r="CC1102" s="273"/>
      <c r="CD1102" s="125"/>
      <c r="CE1102" s="273"/>
      <c r="CF1102" s="285"/>
      <c r="CG1102" s="273"/>
      <c r="CH1102" s="273"/>
      <c r="CI1102" s="273"/>
      <c r="CJ1102" s="273"/>
      <c r="CK1102" s="273"/>
      <c r="CL1102" s="125"/>
      <c r="CM1102" s="273"/>
      <c r="CN1102" s="285"/>
      <c r="CO1102" s="273"/>
      <c r="CP1102" s="273"/>
      <c r="CQ1102" s="273"/>
      <c r="CR1102" s="273"/>
      <c r="CS1102" s="273"/>
      <c r="CT1102" s="125"/>
      <c r="CU1102" s="273"/>
      <c r="CV1102" s="285"/>
      <c r="CW1102" s="273"/>
      <c r="CX1102" s="273"/>
      <c r="CY1102" s="273"/>
      <c r="CZ1102" s="273"/>
      <c r="DA1102" s="273"/>
      <c r="DB1102" s="125"/>
      <c r="DC1102" s="273"/>
      <c r="DD1102" s="285"/>
      <c r="DE1102" s="273"/>
      <c r="DF1102" s="273"/>
      <c r="DG1102" s="273"/>
      <c r="DH1102" s="273"/>
      <c r="DI1102" s="273"/>
      <c r="DJ1102" s="125"/>
      <c r="DK1102" s="273"/>
      <c r="DL1102" s="285"/>
      <c r="DM1102" s="273"/>
      <c r="DN1102" s="273"/>
      <c r="DO1102" s="273"/>
      <c r="DP1102" s="273"/>
      <c r="DQ1102" s="273"/>
      <c r="DR1102" s="125"/>
      <c r="DS1102" s="273"/>
      <c r="DT1102" s="285"/>
      <c r="DU1102" s="273"/>
      <c r="DV1102" s="273"/>
      <c r="DW1102" s="273"/>
      <c r="DX1102" s="273"/>
      <c r="DY1102" s="273"/>
      <c r="DZ1102" s="125"/>
      <c r="EA1102" s="273"/>
      <c r="EB1102" s="273"/>
      <c r="EC1102" s="273"/>
      <c r="ED1102" s="273"/>
      <c r="EE1102" s="273"/>
      <c r="EF1102" s="273"/>
      <c r="EG1102" s="273"/>
      <c r="EH1102" s="273"/>
      <c r="EI1102" s="273"/>
      <c r="EJ1102" s="273"/>
      <c r="EK1102" s="273"/>
      <c r="EL1102" s="273"/>
      <c r="EM1102" s="273"/>
      <c r="EN1102" s="273"/>
      <c r="EO1102" s="273"/>
      <c r="EP1102" s="273"/>
      <c r="EQ1102" s="273"/>
      <c r="ER1102" s="273"/>
      <c r="ES1102" s="273"/>
      <c r="ET1102" s="273"/>
      <c r="EU1102" s="273"/>
      <c r="EV1102" s="273"/>
      <c r="EW1102" s="273"/>
      <c r="EX1102" s="273"/>
      <c r="EY1102" s="273"/>
      <c r="EZ1102" s="273"/>
    </row>
    <row r="1103" spans="1:156" ht="18.75">
      <c r="D1103" s="75"/>
      <c r="Q1103"/>
      <c r="R1103" s="30"/>
      <c r="T1103" s="75"/>
      <c r="Z1103" s="264"/>
      <c r="AB1103" s="75"/>
      <c r="AH1103" s="125"/>
      <c r="AJ1103" s="75"/>
      <c r="AP1103" s="125"/>
      <c r="AR1103" s="75"/>
      <c r="AX1103" s="125"/>
      <c r="AZ1103" s="75"/>
      <c r="BF1103" s="125"/>
      <c r="BH1103" s="75"/>
      <c r="BN1103" s="125"/>
      <c r="BP1103" s="75"/>
      <c r="BV1103" s="125"/>
      <c r="BX1103" s="75"/>
      <c r="CD1103" s="125"/>
      <c r="CF1103" s="75"/>
      <c r="CL1103" s="125"/>
      <c r="CN1103" s="75"/>
      <c r="CT1103" s="125"/>
      <c r="CV1103" s="75"/>
      <c r="DB1103" s="125"/>
      <c r="DD1103" s="75"/>
      <c r="DJ1103" s="125"/>
      <c r="DL1103" s="75"/>
      <c r="DR1103" s="125"/>
      <c r="DT1103" s="75"/>
      <c r="DZ1103" s="125"/>
    </row>
    <row r="1104" spans="1:156" ht="18.75">
      <c r="A1104" s="273"/>
      <c r="B1104" s="273"/>
      <c r="C1104" s="273"/>
      <c r="D1104" s="285"/>
      <c r="E1104" s="273"/>
      <c r="F1104" s="273"/>
      <c r="G1104" s="273"/>
      <c r="H1104" s="273"/>
      <c r="I1104" s="273"/>
      <c r="J1104" s="273"/>
      <c r="K1104" s="273"/>
      <c r="L1104" s="273"/>
      <c r="M1104" s="273"/>
      <c r="N1104" s="273"/>
      <c r="O1104" s="273"/>
      <c r="P1104" s="273"/>
      <c r="Q1104" s="273"/>
      <c r="R1104" s="286"/>
      <c r="S1104" s="273"/>
      <c r="T1104" s="285"/>
      <c r="U1104" s="273"/>
      <c r="V1104" s="273"/>
      <c r="W1104" s="273"/>
      <c r="X1104" s="273"/>
      <c r="Y1104" s="273"/>
      <c r="Z1104" s="264"/>
      <c r="AA1104" s="273"/>
      <c r="AB1104" s="285"/>
      <c r="AC1104" s="273"/>
      <c r="AD1104" s="273"/>
      <c r="AE1104" s="273"/>
      <c r="AF1104" s="273"/>
      <c r="AG1104" s="273"/>
      <c r="AH1104" s="125"/>
      <c r="AI1104" s="273"/>
      <c r="AJ1104" s="285"/>
      <c r="AK1104" s="273"/>
      <c r="AL1104" s="273"/>
      <c r="AM1104" s="273"/>
      <c r="AN1104" s="273"/>
      <c r="AO1104" s="273"/>
      <c r="AP1104" s="125"/>
      <c r="AQ1104" s="273"/>
      <c r="AR1104" s="285"/>
      <c r="AS1104" s="273"/>
      <c r="AT1104" s="273"/>
      <c r="AU1104" s="273"/>
      <c r="AV1104" s="273"/>
      <c r="AW1104" s="273"/>
      <c r="AX1104" s="125"/>
      <c r="AY1104" s="273"/>
      <c r="AZ1104" s="285"/>
      <c r="BA1104" s="273"/>
      <c r="BB1104" s="273"/>
      <c r="BC1104" s="273"/>
      <c r="BD1104" s="273"/>
      <c r="BE1104" s="273"/>
      <c r="BF1104" s="125"/>
      <c r="BG1104" s="273"/>
      <c r="BH1104" s="285"/>
      <c r="BI1104" s="273"/>
      <c r="BJ1104" s="273"/>
      <c r="BK1104" s="273"/>
      <c r="BL1104" s="273"/>
      <c r="BM1104" s="273"/>
      <c r="BN1104" s="125"/>
      <c r="BO1104" s="273"/>
      <c r="BP1104" s="285"/>
      <c r="BQ1104" s="273"/>
      <c r="BR1104" s="273"/>
      <c r="BS1104" s="273"/>
      <c r="BT1104" s="273"/>
      <c r="BU1104" s="273"/>
      <c r="BV1104" s="125"/>
      <c r="BW1104" s="273"/>
      <c r="BX1104" s="285"/>
      <c r="BY1104" s="273"/>
      <c r="BZ1104" s="273"/>
      <c r="CA1104" s="273"/>
      <c r="CB1104" s="273"/>
      <c r="CC1104" s="273"/>
      <c r="CD1104" s="125"/>
      <c r="CE1104" s="273"/>
      <c r="CF1104" s="285"/>
      <c r="CG1104" s="273"/>
      <c r="CH1104" s="273"/>
      <c r="CI1104" s="273"/>
      <c r="CJ1104" s="273"/>
      <c r="CK1104" s="273"/>
      <c r="CL1104" s="125"/>
      <c r="CM1104" s="273"/>
      <c r="CN1104" s="285"/>
      <c r="CO1104" s="273"/>
      <c r="CP1104" s="273"/>
      <c r="CQ1104" s="273"/>
      <c r="CR1104" s="273"/>
      <c r="CS1104" s="273"/>
      <c r="CT1104" s="125"/>
      <c r="CU1104" s="273"/>
      <c r="CV1104" s="285"/>
      <c r="CW1104" s="273"/>
      <c r="CX1104" s="273"/>
      <c r="CY1104" s="273"/>
      <c r="CZ1104" s="273"/>
      <c r="DA1104" s="273"/>
      <c r="DB1104" s="125"/>
      <c r="DC1104" s="273"/>
      <c r="DD1104" s="285"/>
      <c r="DE1104" s="273"/>
      <c r="DF1104" s="273"/>
      <c r="DG1104" s="273"/>
      <c r="DH1104" s="273"/>
      <c r="DI1104" s="273"/>
      <c r="DJ1104" s="125"/>
      <c r="DK1104" s="273"/>
      <c r="DL1104" s="285"/>
      <c r="DM1104" s="273"/>
      <c r="DN1104" s="273"/>
      <c r="DO1104" s="273"/>
      <c r="DP1104" s="273"/>
      <c r="DQ1104" s="273"/>
      <c r="DR1104" s="125"/>
      <c r="DS1104" s="273"/>
      <c r="DT1104" s="285"/>
      <c r="DU1104" s="273"/>
      <c r="DV1104" s="273"/>
      <c r="DW1104" s="273"/>
      <c r="DX1104" s="273"/>
      <c r="DY1104" s="273"/>
      <c r="DZ1104" s="125"/>
      <c r="EA1104" s="273"/>
      <c r="EB1104" s="273"/>
      <c r="EC1104" s="273"/>
      <c r="ED1104" s="273"/>
      <c r="EE1104" s="273"/>
      <c r="EF1104" s="273"/>
      <c r="EG1104" s="273"/>
      <c r="EH1104" s="273"/>
      <c r="EI1104" s="273"/>
      <c r="EJ1104" s="273"/>
      <c r="EK1104" s="273"/>
      <c r="EL1104" s="273"/>
      <c r="EM1104" s="273"/>
      <c r="EN1104" s="273"/>
      <c r="EO1104" s="273"/>
      <c r="EP1104" s="273"/>
      <c r="EQ1104" s="273"/>
      <c r="ER1104" s="273"/>
      <c r="ES1104" s="273"/>
      <c r="ET1104" s="273"/>
      <c r="EU1104" s="273"/>
      <c r="EV1104" s="273"/>
      <c r="EW1104" s="273"/>
      <c r="EX1104" s="273"/>
      <c r="EY1104" s="273"/>
      <c r="EZ1104" s="273"/>
    </row>
    <row r="1105" spans="1:156" ht="18.75">
      <c r="D1105" s="75"/>
      <c r="Q1105"/>
      <c r="R1105" s="30"/>
      <c r="T1105" s="75"/>
      <c r="Z1105" s="264"/>
      <c r="AB1105" s="75"/>
      <c r="AH1105" s="125"/>
      <c r="AJ1105" s="75"/>
      <c r="AP1105" s="125"/>
      <c r="AR1105" s="75"/>
      <c r="AX1105" s="125"/>
      <c r="AZ1105" s="75"/>
      <c r="BF1105" s="125"/>
      <c r="BH1105" s="75"/>
      <c r="BN1105" s="125"/>
      <c r="BP1105" s="75"/>
      <c r="BV1105" s="125"/>
      <c r="BX1105" s="75"/>
      <c r="CD1105" s="125"/>
      <c r="CF1105" s="75"/>
      <c r="CL1105" s="125"/>
      <c r="CN1105" s="75"/>
      <c r="CT1105" s="125"/>
      <c r="CV1105" s="75"/>
      <c r="DB1105" s="125"/>
      <c r="DD1105" s="75"/>
      <c r="DJ1105" s="125"/>
      <c r="DL1105" s="75"/>
      <c r="DR1105" s="125"/>
      <c r="DT1105" s="75"/>
      <c r="DZ1105" s="125"/>
    </row>
    <row r="1106" spans="1:156" ht="18.75">
      <c r="A1106" s="273"/>
      <c r="B1106" s="273"/>
      <c r="C1106" s="273"/>
      <c r="D1106" s="285"/>
      <c r="E1106" s="273"/>
      <c r="F1106" s="273"/>
      <c r="G1106" s="273"/>
      <c r="H1106" s="273"/>
      <c r="I1106" s="273"/>
      <c r="J1106" s="273"/>
      <c r="K1106" s="273"/>
      <c r="L1106" s="273"/>
      <c r="M1106" s="273"/>
      <c r="N1106" s="273"/>
      <c r="O1106" s="273"/>
      <c r="P1106" s="273"/>
      <c r="Q1106" s="273"/>
      <c r="R1106" s="286"/>
      <c r="S1106" s="273"/>
      <c r="T1106" s="285"/>
      <c r="U1106" s="273"/>
      <c r="V1106" s="273"/>
      <c r="W1106" s="273"/>
      <c r="X1106" s="273"/>
      <c r="Y1106" s="273"/>
      <c r="Z1106" s="264"/>
      <c r="AA1106" s="273"/>
      <c r="AB1106" s="285"/>
      <c r="AC1106" s="273"/>
      <c r="AD1106" s="273"/>
      <c r="AE1106" s="273"/>
      <c r="AF1106" s="273"/>
      <c r="AG1106" s="273"/>
      <c r="AH1106" s="125"/>
      <c r="AI1106" s="273"/>
      <c r="AJ1106" s="285"/>
      <c r="AK1106" s="273"/>
      <c r="AL1106" s="273"/>
      <c r="AM1106" s="273"/>
      <c r="AN1106" s="273"/>
      <c r="AO1106" s="273"/>
      <c r="AP1106" s="125"/>
      <c r="AQ1106" s="273"/>
      <c r="AR1106" s="285"/>
      <c r="AS1106" s="273"/>
      <c r="AT1106" s="273"/>
      <c r="AU1106" s="273"/>
      <c r="AV1106" s="273"/>
      <c r="AW1106" s="273"/>
      <c r="AX1106" s="125"/>
      <c r="AY1106" s="273"/>
      <c r="AZ1106" s="285"/>
      <c r="BA1106" s="273"/>
      <c r="BB1106" s="273"/>
      <c r="BC1106" s="273"/>
      <c r="BD1106" s="273"/>
      <c r="BE1106" s="273"/>
      <c r="BF1106" s="125"/>
      <c r="BG1106" s="273"/>
      <c r="BH1106" s="285"/>
      <c r="BI1106" s="273"/>
      <c r="BJ1106" s="273"/>
      <c r="BK1106" s="273"/>
      <c r="BL1106" s="273"/>
      <c r="BM1106" s="273"/>
      <c r="BN1106" s="125"/>
      <c r="BO1106" s="273"/>
      <c r="BP1106" s="285"/>
      <c r="BQ1106" s="273"/>
      <c r="BR1106" s="273"/>
      <c r="BS1106" s="273"/>
      <c r="BT1106" s="273"/>
      <c r="BU1106" s="273"/>
      <c r="BV1106" s="125"/>
      <c r="BW1106" s="273"/>
      <c r="BX1106" s="285"/>
      <c r="BY1106" s="273"/>
      <c r="BZ1106" s="273"/>
      <c r="CA1106" s="273"/>
      <c r="CB1106" s="273"/>
      <c r="CC1106" s="273"/>
      <c r="CD1106" s="125"/>
      <c r="CE1106" s="273"/>
      <c r="CF1106" s="285"/>
      <c r="CG1106" s="273"/>
      <c r="CH1106" s="273"/>
      <c r="CI1106" s="273"/>
      <c r="CJ1106" s="273"/>
      <c r="CK1106" s="273"/>
      <c r="CL1106" s="125"/>
      <c r="CM1106" s="273"/>
      <c r="CN1106" s="285"/>
      <c r="CO1106" s="273"/>
      <c r="CP1106" s="273"/>
      <c r="CQ1106" s="273"/>
      <c r="CR1106" s="273"/>
      <c r="CS1106" s="273"/>
      <c r="CT1106" s="125"/>
      <c r="CU1106" s="273"/>
      <c r="CV1106" s="285"/>
      <c r="CW1106" s="273"/>
      <c r="CX1106" s="273"/>
      <c r="CY1106" s="273"/>
      <c r="CZ1106" s="273"/>
      <c r="DA1106" s="273"/>
      <c r="DB1106" s="125"/>
      <c r="DC1106" s="273"/>
      <c r="DD1106" s="285"/>
      <c r="DE1106" s="273"/>
      <c r="DF1106" s="273"/>
      <c r="DG1106" s="273"/>
      <c r="DH1106" s="273"/>
      <c r="DI1106" s="273"/>
      <c r="DJ1106" s="125"/>
      <c r="DK1106" s="273"/>
      <c r="DL1106" s="285"/>
      <c r="DM1106" s="273"/>
      <c r="DN1106" s="273"/>
      <c r="DO1106" s="273"/>
      <c r="DP1106" s="273"/>
      <c r="DQ1106" s="273"/>
      <c r="DR1106" s="125"/>
      <c r="DS1106" s="273"/>
      <c r="DT1106" s="285"/>
      <c r="DU1106" s="273"/>
      <c r="DV1106" s="273"/>
      <c r="DW1106" s="273"/>
      <c r="DX1106" s="273"/>
      <c r="DY1106" s="273"/>
      <c r="DZ1106" s="125"/>
      <c r="EA1106" s="273"/>
      <c r="EB1106" s="273"/>
      <c r="EC1106" s="273"/>
      <c r="ED1106" s="273"/>
      <c r="EE1106" s="273"/>
      <c r="EF1106" s="273"/>
      <c r="EG1106" s="273"/>
      <c r="EH1106" s="273"/>
      <c r="EI1106" s="273"/>
      <c r="EJ1106" s="273"/>
      <c r="EK1106" s="273"/>
      <c r="EL1106" s="273"/>
      <c r="EM1106" s="273"/>
      <c r="EN1106" s="273"/>
      <c r="EO1106" s="273"/>
      <c r="EP1106" s="273"/>
      <c r="EQ1106" s="273"/>
      <c r="ER1106" s="273"/>
      <c r="ES1106" s="273"/>
      <c r="ET1106" s="273"/>
      <c r="EU1106" s="273"/>
      <c r="EV1106" s="273"/>
      <c r="EW1106" s="273"/>
      <c r="EX1106" s="273"/>
      <c r="EY1106" s="273"/>
      <c r="EZ1106" s="273"/>
    </row>
    <row r="1107" spans="1:156" ht="18.75">
      <c r="D1107" s="75"/>
      <c r="Q1107"/>
      <c r="R1107" s="30"/>
      <c r="T1107" s="75"/>
      <c r="Z1107" s="264"/>
      <c r="AB1107" s="75"/>
      <c r="AH1107" s="125"/>
      <c r="AJ1107" s="75"/>
      <c r="AP1107" s="125"/>
      <c r="AR1107" s="75"/>
      <c r="AX1107" s="125"/>
      <c r="AZ1107" s="75"/>
      <c r="BF1107" s="125"/>
      <c r="BH1107" s="75"/>
      <c r="BN1107" s="125"/>
      <c r="BP1107" s="75"/>
      <c r="BV1107" s="125"/>
      <c r="BX1107" s="75"/>
      <c r="CD1107" s="125"/>
      <c r="CF1107" s="75"/>
      <c r="CL1107" s="125"/>
      <c r="CN1107" s="75"/>
      <c r="CT1107" s="125"/>
      <c r="CV1107" s="75"/>
      <c r="DB1107" s="125"/>
      <c r="DD1107" s="75"/>
      <c r="DJ1107" s="125"/>
      <c r="DL1107" s="75"/>
      <c r="DR1107" s="125"/>
      <c r="DT1107" s="75"/>
      <c r="DZ1107" s="125"/>
    </row>
    <row r="1108" spans="1:156" ht="18.75">
      <c r="A1108" s="273"/>
      <c r="B1108" s="273"/>
      <c r="C1108" s="273"/>
      <c r="D1108" s="285"/>
      <c r="E1108" s="273"/>
      <c r="F1108" s="273"/>
      <c r="G1108" s="273"/>
      <c r="H1108" s="273"/>
      <c r="I1108" s="273"/>
      <c r="J1108" s="273"/>
      <c r="K1108" s="273"/>
      <c r="L1108" s="273"/>
      <c r="M1108" s="273"/>
      <c r="N1108" s="273"/>
      <c r="O1108" s="273"/>
      <c r="P1108" s="273"/>
      <c r="Q1108" s="273"/>
      <c r="R1108" s="286"/>
      <c r="S1108" s="273"/>
      <c r="T1108" s="285"/>
      <c r="U1108" s="273"/>
      <c r="V1108" s="273"/>
      <c r="W1108" s="273"/>
      <c r="X1108" s="273"/>
      <c r="Y1108" s="273"/>
      <c r="Z1108" s="264"/>
      <c r="AA1108" s="273"/>
      <c r="AB1108" s="285"/>
      <c r="AC1108" s="273"/>
      <c r="AD1108" s="273"/>
      <c r="AE1108" s="273"/>
      <c r="AF1108" s="273"/>
      <c r="AG1108" s="273"/>
      <c r="AH1108" s="125"/>
      <c r="AI1108" s="273"/>
      <c r="AJ1108" s="285"/>
      <c r="AK1108" s="273"/>
      <c r="AL1108" s="273"/>
      <c r="AM1108" s="273"/>
      <c r="AN1108" s="273"/>
      <c r="AO1108" s="273"/>
      <c r="AP1108" s="125"/>
      <c r="AQ1108" s="273"/>
      <c r="AR1108" s="285"/>
      <c r="AS1108" s="273"/>
      <c r="AT1108" s="273"/>
      <c r="AU1108" s="273"/>
      <c r="AV1108" s="273"/>
      <c r="AW1108" s="273"/>
      <c r="AX1108" s="125"/>
      <c r="AY1108" s="273"/>
      <c r="AZ1108" s="285"/>
      <c r="BA1108" s="273"/>
      <c r="BB1108" s="273"/>
      <c r="BC1108" s="273"/>
      <c r="BD1108" s="273"/>
      <c r="BE1108" s="273"/>
      <c r="BF1108" s="125"/>
      <c r="BG1108" s="273"/>
      <c r="BH1108" s="285"/>
      <c r="BI1108" s="273"/>
      <c r="BJ1108" s="273"/>
      <c r="BK1108" s="273"/>
      <c r="BL1108" s="273"/>
      <c r="BM1108" s="273"/>
      <c r="BN1108" s="125"/>
      <c r="BO1108" s="273"/>
      <c r="BP1108" s="285"/>
      <c r="BQ1108" s="273"/>
      <c r="BR1108" s="273"/>
      <c r="BS1108" s="273"/>
      <c r="BT1108" s="273"/>
      <c r="BU1108" s="273"/>
      <c r="BV1108" s="125"/>
      <c r="BW1108" s="273"/>
      <c r="BX1108" s="285"/>
      <c r="BY1108" s="273"/>
      <c r="BZ1108" s="273"/>
      <c r="CA1108" s="273"/>
      <c r="CB1108" s="273"/>
      <c r="CC1108" s="273"/>
      <c r="CD1108" s="125"/>
      <c r="CE1108" s="273"/>
      <c r="CF1108" s="285"/>
      <c r="CG1108" s="273"/>
      <c r="CH1108" s="273"/>
      <c r="CI1108" s="273"/>
      <c r="CJ1108" s="273"/>
      <c r="CK1108" s="273"/>
      <c r="CL1108" s="125"/>
      <c r="CM1108" s="273"/>
      <c r="CN1108" s="285"/>
      <c r="CO1108" s="273"/>
      <c r="CP1108" s="273"/>
      <c r="CQ1108" s="273"/>
      <c r="CR1108" s="273"/>
      <c r="CS1108" s="273"/>
      <c r="CT1108" s="125"/>
      <c r="CU1108" s="273"/>
      <c r="CV1108" s="285"/>
      <c r="CW1108" s="273"/>
      <c r="CX1108" s="273"/>
      <c r="CY1108" s="273"/>
      <c r="CZ1108" s="273"/>
      <c r="DA1108" s="273"/>
      <c r="DB1108" s="125"/>
      <c r="DC1108" s="273"/>
      <c r="DD1108" s="285"/>
      <c r="DE1108" s="273"/>
      <c r="DF1108" s="273"/>
      <c r="DG1108" s="273"/>
      <c r="DH1108" s="273"/>
      <c r="DI1108" s="273"/>
      <c r="DJ1108" s="125"/>
      <c r="DK1108" s="273"/>
      <c r="DL1108" s="285"/>
      <c r="DM1108" s="273"/>
      <c r="DN1108" s="273"/>
      <c r="DO1108" s="273"/>
      <c r="DP1108" s="273"/>
      <c r="DQ1108" s="273"/>
      <c r="DR1108" s="125"/>
      <c r="DS1108" s="273"/>
      <c r="DT1108" s="285"/>
      <c r="DU1108" s="273"/>
      <c r="DV1108" s="273"/>
      <c r="DW1108" s="273"/>
      <c r="DX1108" s="273"/>
      <c r="DY1108" s="273"/>
      <c r="DZ1108" s="125"/>
      <c r="EA1108" s="273"/>
      <c r="EB1108" s="273"/>
      <c r="EC1108" s="273"/>
      <c r="ED1108" s="273"/>
      <c r="EE1108" s="273"/>
      <c r="EF1108" s="273"/>
      <c r="EG1108" s="273"/>
      <c r="EH1108" s="273"/>
      <c r="EI1108" s="273"/>
      <c r="EJ1108" s="273"/>
      <c r="EK1108" s="273"/>
      <c r="EL1108" s="273"/>
      <c r="EM1108" s="273"/>
      <c r="EN1108" s="273"/>
      <c r="EO1108" s="273"/>
      <c r="EP1108" s="273"/>
      <c r="EQ1108" s="273"/>
      <c r="ER1108" s="273"/>
      <c r="ES1108" s="273"/>
      <c r="ET1108" s="273"/>
      <c r="EU1108" s="273"/>
      <c r="EV1108" s="273"/>
      <c r="EW1108" s="273"/>
      <c r="EX1108" s="273"/>
      <c r="EY1108" s="273"/>
      <c r="EZ1108" s="273"/>
    </row>
    <row r="1109" spans="1:156" ht="18.75">
      <c r="D1109" s="75"/>
      <c r="Q1109"/>
      <c r="R1109" s="30"/>
      <c r="T1109" s="75"/>
      <c r="Z1109" s="264"/>
      <c r="AB1109" s="75"/>
      <c r="AH1109" s="125"/>
      <c r="AJ1109" s="75"/>
      <c r="AP1109" s="125"/>
      <c r="AR1109" s="75"/>
      <c r="AX1109" s="125"/>
      <c r="AZ1109" s="75"/>
      <c r="BF1109" s="125"/>
      <c r="BH1109" s="75"/>
      <c r="BN1109" s="125"/>
      <c r="BP1109" s="75"/>
      <c r="BV1109" s="125"/>
      <c r="BX1109" s="75"/>
      <c r="CD1109" s="125"/>
      <c r="CF1109" s="75"/>
      <c r="CL1109" s="125"/>
      <c r="CN1109" s="75"/>
      <c r="CT1109" s="125"/>
      <c r="CV1109" s="75"/>
      <c r="DB1109" s="125"/>
      <c r="DD1109" s="75"/>
      <c r="DJ1109" s="125"/>
      <c r="DL1109" s="75"/>
      <c r="DR1109" s="125"/>
      <c r="DT1109" s="75"/>
      <c r="DZ1109" s="125"/>
    </row>
    <row r="1110" spans="1:156" ht="18.75">
      <c r="A1110" s="273"/>
      <c r="B1110" s="273"/>
      <c r="C1110" s="273"/>
      <c r="D1110" s="285"/>
      <c r="E1110" s="273"/>
      <c r="F1110" s="273"/>
      <c r="G1110" s="273"/>
      <c r="H1110" s="273"/>
      <c r="I1110" s="273"/>
      <c r="J1110" s="273"/>
      <c r="K1110" s="273"/>
      <c r="L1110" s="273"/>
      <c r="M1110" s="273"/>
      <c r="N1110" s="273"/>
      <c r="O1110" s="273"/>
      <c r="P1110" s="273"/>
      <c r="Q1110" s="273"/>
      <c r="R1110" s="286"/>
      <c r="S1110" s="273"/>
      <c r="T1110" s="285"/>
      <c r="U1110" s="273"/>
      <c r="V1110" s="273"/>
      <c r="W1110" s="273"/>
      <c r="X1110" s="273"/>
      <c r="Y1110" s="273"/>
      <c r="Z1110" s="264"/>
      <c r="AA1110" s="273"/>
      <c r="AB1110" s="285"/>
      <c r="AC1110" s="273"/>
      <c r="AD1110" s="273"/>
      <c r="AE1110" s="273"/>
      <c r="AF1110" s="273"/>
      <c r="AG1110" s="273"/>
      <c r="AH1110" s="125"/>
      <c r="AI1110" s="273"/>
      <c r="AJ1110" s="285"/>
      <c r="AK1110" s="273"/>
      <c r="AL1110" s="273"/>
      <c r="AM1110" s="273"/>
      <c r="AN1110" s="273"/>
      <c r="AO1110" s="273"/>
      <c r="AP1110" s="125"/>
      <c r="AQ1110" s="273"/>
      <c r="AR1110" s="285"/>
      <c r="AS1110" s="273"/>
      <c r="AT1110" s="273"/>
      <c r="AU1110" s="273"/>
      <c r="AV1110" s="273"/>
      <c r="AW1110" s="273"/>
      <c r="AX1110" s="125"/>
      <c r="AY1110" s="273"/>
      <c r="AZ1110" s="285"/>
      <c r="BA1110" s="273"/>
      <c r="BB1110" s="273"/>
      <c r="BC1110" s="273"/>
      <c r="BD1110" s="273"/>
      <c r="BE1110" s="273"/>
      <c r="BF1110" s="125"/>
      <c r="BG1110" s="273"/>
      <c r="BH1110" s="285"/>
      <c r="BI1110" s="273"/>
      <c r="BJ1110" s="273"/>
      <c r="BK1110" s="273"/>
      <c r="BL1110" s="273"/>
      <c r="BM1110" s="273"/>
      <c r="BN1110" s="125"/>
      <c r="BO1110" s="273"/>
      <c r="BP1110" s="285"/>
      <c r="BQ1110" s="273"/>
      <c r="BR1110" s="273"/>
      <c r="BS1110" s="273"/>
      <c r="BT1110" s="273"/>
      <c r="BU1110" s="273"/>
      <c r="BV1110" s="125"/>
      <c r="BW1110" s="273"/>
      <c r="BX1110" s="285"/>
      <c r="BY1110" s="273"/>
      <c r="BZ1110" s="273"/>
      <c r="CA1110" s="273"/>
      <c r="CB1110" s="273"/>
      <c r="CC1110" s="273"/>
      <c r="CD1110" s="125"/>
      <c r="CE1110" s="273"/>
      <c r="CF1110" s="285"/>
      <c r="CG1110" s="273"/>
      <c r="CH1110" s="273"/>
      <c r="CI1110" s="273"/>
      <c r="CJ1110" s="273"/>
      <c r="CK1110" s="273"/>
      <c r="CL1110" s="125"/>
      <c r="CM1110" s="273"/>
      <c r="CN1110" s="285"/>
      <c r="CO1110" s="273"/>
      <c r="CP1110" s="273"/>
      <c r="CQ1110" s="273"/>
      <c r="CR1110" s="273"/>
      <c r="CS1110" s="273"/>
      <c r="CT1110" s="125"/>
      <c r="CU1110" s="273"/>
      <c r="CV1110" s="285"/>
      <c r="CW1110" s="273"/>
      <c r="CX1110" s="273"/>
      <c r="CY1110" s="273"/>
      <c r="CZ1110" s="273"/>
      <c r="DA1110" s="273"/>
      <c r="DB1110" s="125"/>
      <c r="DC1110" s="273"/>
      <c r="DD1110" s="285"/>
      <c r="DE1110" s="273"/>
      <c r="DF1110" s="273"/>
      <c r="DG1110" s="273"/>
      <c r="DH1110" s="273"/>
      <c r="DI1110" s="273"/>
      <c r="DJ1110" s="125"/>
      <c r="DK1110" s="273"/>
      <c r="DL1110" s="285"/>
      <c r="DM1110" s="273"/>
      <c r="DN1110" s="273"/>
      <c r="DO1110" s="273"/>
      <c r="DP1110" s="273"/>
      <c r="DQ1110" s="273"/>
      <c r="DR1110" s="125"/>
      <c r="DS1110" s="273"/>
      <c r="DT1110" s="285"/>
      <c r="DU1110" s="273"/>
      <c r="DV1110" s="273"/>
      <c r="DW1110" s="273"/>
      <c r="DX1110" s="273"/>
      <c r="DY1110" s="273"/>
      <c r="DZ1110" s="125"/>
      <c r="EA1110" s="273"/>
      <c r="EB1110" s="273"/>
      <c r="EC1110" s="273"/>
      <c r="ED1110" s="273"/>
      <c r="EE1110" s="273"/>
      <c r="EF1110" s="273"/>
      <c r="EG1110" s="273"/>
      <c r="EH1110" s="273"/>
      <c r="EI1110" s="273"/>
      <c r="EJ1110" s="273"/>
      <c r="EK1110" s="273"/>
      <c r="EL1110" s="273"/>
      <c r="EM1110" s="273"/>
      <c r="EN1110" s="273"/>
      <c r="EO1110" s="273"/>
      <c r="EP1110" s="273"/>
      <c r="EQ1110" s="273"/>
      <c r="ER1110" s="273"/>
      <c r="ES1110" s="273"/>
      <c r="ET1110" s="273"/>
      <c r="EU1110" s="273"/>
      <c r="EV1110" s="273"/>
      <c r="EW1110" s="273"/>
      <c r="EX1110" s="273"/>
      <c r="EY1110" s="273"/>
      <c r="EZ1110" s="273"/>
    </row>
    <row r="1111" spans="1:156" ht="18.75">
      <c r="D1111" s="75"/>
      <c r="Q1111"/>
      <c r="R1111" s="30"/>
      <c r="T1111" s="75"/>
      <c r="Z1111" s="264"/>
      <c r="AB1111" s="75"/>
      <c r="AH1111" s="125"/>
      <c r="AJ1111" s="75"/>
      <c r="AP1111" s="125"/>
      <c r="AR1111" s="75"/>
      <c r="AX1111" s="125"/>
      <c r="AZ1111" s="75"/>
      <c r="BF1111" s="125"/>
      <c r="BH1111" s="75"/>
      <c r="BN1111" s="125"/>
      <c r="BP1111" s="75"/>
      <c r="BV1111" s="125"/>
      <c r="BX1111" s="75"/>
      <c r="CD1111" s="125"/>
      <c r="CF1111" s="75"/>
      <c r="CL1111" s="125"/>
      <c r="CN1111" s="75"/>
      <c r="CT1111" s="125"/>
      <c r="CV1111" s="75"/>
      <c r="DB1111" s="125"/>
      <c r="DD1111" s="75"/>
      <c r="DJ1111" s="125"/>
      <c r="DL1111" s="75"/>
      <c r="DR1111" s="125"/>
      <c r="DT1111" s="75"/>
      <c r="DZ1111" s="125"/>
    </row>
    <row r="1112" spans="1:156" ht="18.75">
      <c r="A1112" s="273"/>
      <c r="B1112" s="273"/>
      <c r="C1112" s="273"/>
      <c r="D1112" s="285"/>
      <c r="E1112" s="273"/>
      <c r="F1112" s="273"/>
      <c r="G1112" s="273"/>
      <c r="H1112" s="273"/>
      <c r="I1112" s="273"/>
      <c r="J1112" s="273"/>
      <c r="K1112" s="273"/>
      <c r="L1112" s="273"/>
      <c r="M1112" s="273"/>
      <c r="N1112" s="273"/>
      <c r="O1112" s="273"/>
      <c r="P1112" s="273"/>
      <c r="Q1112" s="273"/>
      <c r="R1112" s="286"/>
      <c r="S1112" s="273"/>
      <c r="T1112" s="285"/>
      <c r="U1112" s="273"/>
      <c r="V1112" s="273"/>
      <c r="W1112" s="273"/>
      <c r="X1112" s="273"/>
      <c r="Y1112" s="273"/>
      <c r="Z1112" s="264"/>
      <c r="AA1112" s="273"/>
      <c r="AB1112" s="285"/>
      <c r="AC1112" s="273"/>
      <c r="AD1112" s="273"/>
      <c r="AE1112" s="273"/>
      <c r="AF1112" s="273"/>
      <c r="AG1112" s="273"/>
      <c r="AH1112" s="125"/>
      <c r="AI1112" s="273"/>
      <c r="AJ1112" s="285"/>
      <c r="AK1112" s="273"/>
      <c r="AL1112" s="273"/>
      <c r="AM1112" s="273"/>
      <c r="AN1112" s="273"/>
      <c r="AO1112" s="273"/>
      <c r="AP1112" s="125"/>
      <c r="AQ1112" s="273"/>
      <c r="AR1112" s="285"/>
      <c r="AS1112" s="273"/>
      <c r="AT1112" s="273"/>
      <c r="AU1112" s="273"/>
      <c r="AV1112" s="273"/>
      <c r="AW1112" s="273"/>
      <c r="AX1112" s="125"/>
      <c r="AY1112" s="273"/>
      <c r="AZ1112" s="285"/>
      <c r="BA1112" s="273"/>
      <c r="BB1112" s="273"/>
      <c r="BC1112" s="273"/>
      <c r="BD1112" s="273"/>
      <c r="BE1112" s="273"/>
      <c r="BF1112" s="125"/>
      <c r="BG1112" s="273"/>
      <c r="BH1112" s="285"/>
      <c r="BI1112" s="273"/>
      <c r="BJ1112" s="273"/>
      <c r="BK1112" s="273"/>
      <c r="BL1112" s="273"/>
      <c r="BM1112" s="273"/>
      <c r="BN1112" s="125"/>
      <c r="BO1112" s="273"/>
      <c r="BP1112" s="285"/>
      <c r="BQ1112" s="273"/>
      <c r="BR1112" s="273"/>
      <c r="BS1112" s="273"/>
      <c r="BT1112" s="273"/>
      <c r="BU1112" s="273"/>
      <c r="BV1112" s="125"/>
      <c r="BW1112" s="273"/>
      <c r="BX1112" s="285"/>
      <c r="BY1112" s="273"/>
      <c r="BZ1112" s="273"/>
      <c r="CA1112" s="273"/>
      <c r="CB1112" s="273"/>
      <c r="CC1112" s="273"/>
      <c r="CD1112" s="125"/>
      <c r="CE1112" s="273"/>
      <c r="CF1112" s="285"/>
      <c r="CG1112" s="273"/>
      <c r="CH1112" s="273"/>
      <c r="CI1112" s="273"/>
      <c r="CJ1112" s="273"/>
      <c r="CK1112" s="273"/>
      <c r="CL1112" s="125"/>
      <c r="CM1112" s="273"/>
      <c r="CN1112" s="285"/>
      <c r="CO1112" s="273"/>
      <c r="CP1112" s="273"/>
      <c r="CQ1112" s="273"/>
      <c r="CR1112" s="273"/>
      <c r="CS1112" s="273"/>
      <c r="CT1112" s="125"/>
      <c r="CU1112" s="273"/>
      <c r="CV1112" s="285"/>
      <c r="CW1112" s="273"/>
      <c r="CX1112" s="273"/>
      <c r="CY1112" s="273"/>
      <c r="CZ1112" s="273"/>
      <c r="DA1112" s="273"/>
      <c r="DB1112" s="125"/>
      <c r="DC1112" s="273"/>
      <c r="DD1112" s="285"/>
      <c r="DE1112" s="273"/>
      <c r="DF1112" s="273"/>
      <c r="DG1112" s="273"/>
      <c r="DH1112" s="273"/>
      <c r="DI1112" s="273"/>
      <c r="DJ1112" s="125"/>
      <c r="DK1112" s="273"/>
      <c r="DL1112" s="285"/>
      <c r="DM1112" s="273"/>
      <c r="DN1112" s="273"/>
      <c r="DO1112" s="273"/>
      <c r="DP1112" s="273"/>
      <c r="DQ1112" s="273"/>
      <c r="DR1112" s="125"/>
      <c r="DS1112" s="273"/>
      <c r="DT1112" s="285"/>
      <c r="DU1112" s="273"/>
      <c r="DV1112" s="273"/>
      <c r="DW1112" s="273"/>
      <c r="DX1112" s="273"/>
      <c r="DY1112" s="273"/>
      <c r="DZ1112" s="125"/>
      <c r="EA1112" s="273"/>
      <c r="EB1112" s="273"/>
      <c r="EC1112" s="273"/>
      <c r="ED1112" s="273"/>
      <c r="EE1112" s="273"/>
      <c r="EF1112" s="273"/>
      <c r="EG1112" s="273"/>
      <c r="EH1112" s="273"/>
      <c r="EI1112" s="273"/>
      <c r="EJ1112" s="273"/>
      <c r="EK1112" s="273"/>
      <c r="EL1112" s="273"/>
      <c r="EM1112" s="273"/>
      <c r="EN1112" s="273"/>
      <c r="EO1112" s="273"/>
      <c r="EP1112" s="273"/>
      <c r="EQ1112" s="273"/>
      <c r="ER1112" s="273"/>
      <c r="ES1112" s="273"/>
      <c r="ET1112" s="273"/>
      <c r="EU1112" s="273"/>
      <c r="EV1112" s="273"/>
      <c r="EW1112" s="273"/>
      <c r="EX1112" s="273"/>
      <c r="EY1112" s="273"/>
      <c r="EZ1112" s="273"/>
    </row>
    <row r="1113" spans="1:156" ht="18.75">
      <c r="D1113" s="75"/>
      <c r="Q1113"/>
      <c r="R1113" s="30"/>
      <c r="T1113" s="75"/>
      <c r="Z1113" s="264"/>
      <c r="AB1113" s="75"/>
      <c r="AH1113" s="125"/>
      <c r="AJ1113" s="75"/>
      <c r="AP1113" s="125"/>
      <c r="AR1113" s="75"/>
      <c r="AX1113" s="125"/>
      <c r="AZ1113" s="75"/>
      <c r="BF1113" s="125"/>
      <c r="BH1113" s="75"/>
      <c r="BN1113" s="125"/>
      <c r="BP1113" s="75"/>
      <c r="BV1113" s="125"/>
      <c r="BX1113" s="75"/>
      <c r="CD1113" s="125"/>
      <c r="CF1113" s="75"/>
      <c r="CL1113" s="125"/>
      <c r="CN1113" s="75"/>
      <c r="CT1113" s="125"/>
      <c r="CV1113" s="75"/>
      <c r="DB1113" s="125"/>
      <c r="DD1113" s="75"/>
      <c r="DJ1113" s="125"/>
      <c r="DL1113" s="75"/>
      <c r="DR1113" s="125"/>
      <c r="DT1113" s="75"/>
      <c r="DZ1113" s="125"/>
    </row>
    <row r="1114" spans="1:156" ht="18.75">
      <c r="A1114" s="273"/>
      <c r="B1114" s="273"/>
      <c r="C1114" s="273"/>
      <c r="D1114" s="285"/>
      <c r="E1114" s="273"/>
      <c r="F1114" s="273"/>
      <c r="G1114" s="273"/>
      <c r="H1114" s="273"/>
      <c r="I1114" s="273"/>
      <c r="J1114" s="273"/>
      <c r="K1114" s="273"/>
      <c r="L1114" s="273"/>
      <c r="M1114" s="273"/>
      <c r="N1114" s="273"/>
      <c r="O1114" s="273"/>
      <c r="P1114" s="273"/>
      <c r="Q1114" s="273"/>
      <c r="R1114" s="286"/>
      <c r="S1114" s="273"/>
      <c r="T1114" s="285"/>
      <c r="U1114" s="273"/>
      <c r="V1114" s="273"/>
      <c r="W1114" s="273"/>
      <c r="X1114" s="273"/>
      <c r="Y1114" s="273"/>
      <c r="Z1114" s="264"/>
      <c r="AA1114" s="273"/>
      <c r="AB1114" s="285"/>
      <c r="AC1114" s="273"/>
      <c r="AD1114" s="273"/>
      <c r="AE1114" s="273"/>
      <c r="AF1114" s="273"/>
      <c r="AG1114" s="273"/>
      <c r="AH1114" s="125"/>
      <c r="AI1114" s="273"/>
      <c r="AJ1114" s="285"/>
      <c r="AK1114" s="273"/>
      <c r="AL1114" s="273"/>
      <c r="AM1114" s="273"/>
      <c r="AN1114" s="273"/>
      <c r="AO1114" s="273"/>
      <c r="AP1114" s="125"/>
      <c r="AQ1114" s="273"/>
      <c r="AR1114" s="285"/>
      <c r="AS1114" s="273"/>
      <c r="AT1114" s="273"/>
      <c r="AU1114" s="273"/>
      <c r="AV1114" s="273"/>
      <c r="AW1114" s="273"/>
      <c r="AX1114" s="125"/>
      <c r="AY1114" s="273"/>
      <c r="AZ1114" s="285"/>
      <c r="BA1114" s="273"/>
      <c r="BB1114" s="273"/>
      <c r="BC1114" s="273"/>
      <c r="BD1114" s="273"/>
      <c r="BE1114" s="273"/>
      <c r="BF1114" s="125"/>
      <c r="BG1114" s="273"/>
      <c r="BH1114" s="285"/>
      <c r="BI1114" s="273"/>
      <c r="BJ1114" s="273"/>
      <c r="BK1114" s="273"/>
      <c r="BL1114" s="273"/>
      <c r="BM1114" s="273"/>
      <c r="BN1114" s="125"/>
      <c r="BO1114" s="273"/>
      <c r="BP1114" s="285"/>
      <c r="BQ1114" s="273"/>
      <c r="BR1114" s="273"/>
      <c r="BS1114" s="273"/>
      <c r="BT1114" s="273"/>
      <c r="BU1114" s="273"/>
      <c r="BV1114" s="125"/>
      <c r="BW1114" s="273"/>
      <c r="BX1114" s="285"/>
      <c r="BY1114" s="273"/>
      <c r="BZ1114" s="273"/>
      <c r="CA1114" s="273"/>
      <c r="CB1114" s="273"/>
      <c r="CC1114" s="273"/>
      <c r="CD1114" s="125"/>
      <c r="CE1114" s="273"/>
      <c r="CF1114" s="285"/>
      <c r="CG1114" s="273"/>
      <c r="CH1114" s="273"/>
      <c r="CI1114" s="273"/>
      <c r="CJ1114" s="273"/>
      <c r="CK1114" s="273"/>
      <c r="CL1114" s="125"/>
      <c r="CM1114" s="273"/>
      <c r="CN1114" s="285"/>
      <c r="CO1114" s="273"/>
      <c r="CP1114" s="273"/>
      <c r="CQ1114" s="273"/>
      <c r="CR1114" s="273"/>
      <c r="CS1114" s="273"/>
      <c r="CT1114" s="125"/>
      <c r="CU1114" s="273"/>
      <c r="CV1114" s="285"/>
      <c r="CW1114" s="273"/>
      <c r="CX1114" s="273"/>
      <c r="CY1114" s="273"/>
      <c r="CZ1114" s="273"/>
      <c r="DA1114" s="273"/>
      <c r="DB1114" s="125"/>
      <c r="DC1114" s="273"/>
      <c r="DD1114" s="285"/>
      <c r="DE1114" s="273"/>
      <c r="DF1114" s="273"/>
      <c r="DG1114" s="273"/>
      <c r="DH1114" s="273"/>
      <c r="DI1114" s="273"/>
      <c r="DJ1114" s="125"/>
      <c r="DK1114" s="273"/>
      <c r="DL1114" s="285"/>
      <c r="DM1114" s="273"/>
      <c r="DN1114" s="273"/>
      <c r="DO1114" s="273"/>
      <c r="DP1114" s="273"/>
      <c r="DQ1114" s="273"/>
      <c r="DR1114" s="125"/>
      <c r="DS1114" s="273"/>
      <c r="DT1114" s="285"/>
      <c r="DU1114" s="273"/>
      <c r="DV1114" s="273"/>
      <c r="DW1114" s="273"/>
      <c r="DX1114" s="273"/>
      <c r="DY1114" s="273"/>
      <c r="DZ1114" s="125"/>
      <c r="EA1114" s="273"/>
      <c r="EB1114" s="273"/>
      <c r="EC1114" s="273"/>
      <c r="ED1114" s="273"/>
      <c r="EE1114" s="273"/>
      <c r="EF1114" s="273"/>
      <c r="EG1114" s="273"/>
      <c r="EH1114" s="273"/>
      <c r="EI1114" s="273"/>
      <c r="EJ1114" s="273"/>
      <c r="EK1114" s="273"/>
      <c r="EL1114" s="273"/>
      <c r="EM1114" s="273"/>
      <c r="EN1114" s="273"/>
      <c r="EO1114" s="273"/>
      <c r="EP1114" s="273"/>
      <c r="EQ1114" s="273"/>
      <c r="ER1114" s="273"/>
      <c r="ES1114" s="273"/>
      <c r="ET1114" s="273"/>
      <c r="EU1114" s="273"/>
      <c r="EV1114" s="273"/>
      <c r="EW1114" s="273"/>
      <c r="EX1114" s="273"/>
      <c r="EY1114" s="273"/>
      <c r="EZ1114" s="273"/>
    </row>
    <row r="1115" spans="1:156" ht="18.75">
      <c r="D1115" s="75"/>
      <c r="Q1115"/>
      <c r="R1115" s="30"/>
      <c r="T1115" s="75"/>
      <c r="Z1115" s="264"/>
      <c r="AB1115" s="75"/>
      <c r="AH1115" s="125"/>
      <c r="AJ1115" s="75"/>
      <c r="AP1115" s="125"/>
      <c r="AR1115" s="75"/>
      <c r="AX1115" s="125"/>
      <c r="AZ1115" s="75"/>
      <c r="BF1115" s="125"/>
      <c r="BH1115" s="75"/>
      <c r="BN1115" s="125"/>
      <c r="BP1115" s="75"/>
      <c r="BV1115" s="125"/>
      <c r="BX1115" s="75"/>
      <c r="CD1115" s="125"/>
      <c r="CF1115" s="75"/>
      <c r="CL1115" s="125"/>
      <c r="CN1115" s="75"/>
      <c r="CT1115" s="125"/>
      <c r="CV1115" s="75"/>
      <c r="DB1115" s="125"/>
      <c r="DD1115" s="75"/>
      <c r="DJ1115" s="125"/>
      <c r="DL1115" s="75"/>
      <c r="DR1115" s="125"/>
      <c r="DT1115" s="75"/>
      <c r="DZ1115" s="125"/>
    </row>
    <row r="1116" spans="1:156" ht="18.75">
      <c r="A1116" s="273"/>
      <c r="B1116" s="273"/>
      <c r="C1116" s="273"/>
      <c r="D1116" s="285"/>
      <c r="E1116" s="273"/>
      <c r="F1116" s="273"/>
      <c r="G1116" s="273"/>
      <c r="H1116" s="273"/>
      <c r="I1116" s="273"/>
      <c r="J1116" s="273"/>
      <c r="K1116" s="273"/>
      <c r="L1116" s="273"/>
      <c r="M1116" s="273"/>
      <c r="N1116" s="273"/>
      <c r="O1116" s="273"/>
      <c r="P1116" s="273"/>
      <c r="Q1116" s="273"/>
      <c r="R1116" s="286"/>
      <c r="S1116" s="273"/>
      <c r="T1116" s="285"/>
      <c r="U1116" s="273"/>
      <c r="V1116" s="273"/>
      <c r="W1116" s="273"/>
      <c r="X1116" s="273"/>
      <c r="Y1116" s="273"/>
      <c r="Z1116" s="264"/>
      <c r="AA1116" s="273"/>
      <c r="AB1116" s="285"/>
      <c r="AC1116" s="273"/>
      <c r="AD1116" s="273"/>
      <c r="AE1116" s="273"/>
      <c r="AF1116" s="273"/>
      <c r="AG1116" s="273"/>
      <c r="AH1116" s="125"/>
      <c r="AI1116" s="273"/>
      <c r="AJ1116" s="285"/>
      <c r="AK1116" s="273"/>
      <c r="AL1116" s="273"/>
      <c r="AM1116" s="273"/>
      <c r="AN1116" s="273"/>
      <c r="AO1116" s="273"/>
      <c r="AP1116" s="125"/>
      <c r="AQ1116" s="273"/>
      <c r="AR1116" s="285"/>
      <c r="AS1116" s="273"/>
      <c r="AT1116" s="273"/>
      <c r="AU1116" s="273"/>
      <c r="AV1116" s="273"/>
      <c r="AW1116" s="273"/>
      <c r="AX1116" s="125"/>
      <c r="AY1116" s="273"/>
      <c r="AZ1116" s="285"/>
      <c r="BA1116" s="273"/>
      <c r="BB1116" s="273"/>
      <c r="BC1116" s="273"/>
      <c r="BD1116" s="273"/>
      <c r="BE1116" s="273"/>
      <c r="BF1116" s="125"/>
      <c r="BG1116" s="273"/>
      <c r="BH1116" s="285"/>
      <c r="BI1116" s="273"/>
      <c r="BJ1116" s="273"/>
      <c r="BK1116" s="273"/>
      <c r="BL1116" s="273"/>
      <c r="BM1116" s="273"/>
      <c r="BN1116" s="125"/>
      <c r="BO1116" s="273"/>
      <c r="BP1116" s="285"/>
      <c r="BQ1116" s="273"/>
      <c r="BR1116" s="273"/>
      <c r="BS1116" s="273"/>
      <c r="BT1116" s="273"/>
      <c r="BU1116" s="273"/>
      <c r="BV1116" s="125"/>
      <c r="BW1116" s="273"/>
      <c r="BX1116" s="285"/>
      <c r="BY1116" s="273"/>
      <c r="BZ1116" s="273"/>
      <c r="CA1116" s="273"/>
      <c r="CB1116" s="273"/>
      <c r="CC1116" s="273"/>
      <c r="CD1116" s="125"/>
      <c r="CE1116" s="273"/>
      <c r="CF1116" s="285"/>
      <c r="CG1116" s="273"/>
      <c r="CH1116" s="273"/>
      <c r="CI1116" s="273"/>
      <c r="CJ1116" s="273"/>
      <c r="CK1116" s="273"/>
      <c r="CL1116" s="125"/>
      <c r="CM1116" s="273"/>
      <c r="CN1116" s="285"/>
      <c r="CO1116" s="273"/>
      <c r="CP1116" s="273"/>
      <c r="CQ1116" s="273"/>
      <c r="CR1116" s="273"/>
      <c r="CS1116" s="273"/>
      <c r="CT1116" s="125"/>
      <c r="CU1116" s="273"/>
      <c r="CV1116" s="285"/>
      <c r="CW1116" s="273"/>
      <c r="CX1116" s="273"/>
      <c r="CY1116" s="273"/>
      <c r="CZ1116" s="273"/>
      <c r="DA1116" s="273"/>
      <c r="DB1116" s="125"/>
      <c r="DC1116" s="273"/>
      <c r="DD1116" s="285"/>
      <c r="DE1116" s="273"/>
      <c r="DF1116" s="273"/>
      <c r="DG1116" s="273"/>
      <c r="DH1116" s="273"/>
      <c r="DI1116" s="273"/>
      <c r="DJ1116" s="125"/>
      <c r="DK1116" s="273"/>
      <c r="DL1116" s="285"/>
      <c r="DM1116" s="273"/>
      <c r="DN1116" s="273"/>
      <c r="DO1116" s="273"/>
      <c r="DP1116" s="273"/>
      <c r="DQ1116" s="273"/>
      <c r="DR1116" s="125"/>
      <c r="DS1116" s="273"/>
      <c r="DT1116" s="285"/>
      <c r="DU1116" s="273"/>
      <c r="DV1116" s="273"/>
      <c r="DW1116" s="273"/>
      <c r="DX1116" s="273"/>
      <c r="DY1116" s="273"/>
      <c r="DZ1116" s="125"/>
      <c r="EA1116" s="273"/>
      <c r="EB1116" s="273"/>
      <c r="EC1116" s="273"/>
      <c r="ED1116" s="273"/>
      <c r="EE1116" s="273"/>
      <c r="EF1116" s="273"/>
      <c r="EG1116" s="273"/>
      <c r="EH1116" s="273"/>
      <c r="EI1116" s="273"/>
      <c r="EJ1116" s="273"/>
      <c r="EK1116" s="273"/>
      <c r="EL1116" s="273"/>
      <c r="EM1116" s="273"/>
      <c r="EN1116" s="273"/>
      <c r="EO1116" s="273"/>
      <c r="EP1116" s="273"/>
      <c r="EQ1116" s="273"/>
      <c r="ER1116" s="273"/>
      <c r="ES1116" s="273"/>
      <c r="ET1116" s="273"/>
      <c r="EU1116" s="273"/>
      <c r="EV1116" s="273"/>
      <c r="EW1116" s="273"/>
      <c r="EX1116" s="273"/>
      <c r="EY1116" s="273"/>
      <c r="EZ1116" s="273"/>
    </row>
    <row r="1117" spans="1:156" ht="18.75">
      <c r="D1117" s="75"/>
      <c r="Q1117"/>
      <c r="R1117" s="30"/>
      <c r="T1117" s="75"/>
      <c r="Z1117" s="264"/>
      <c r="AB1117" s="75"/>
      <c r="AH1117" s="125"/>
      <c r="AJ1117" s="75"/>
      <c r="AP1117" s="125"/>
      <c r="AR1117" s="75"/>
      <c r="AX1117" s="125"/>
      <c r="AZ1117" s="75"/>
      <c r="BF1117" s="125"/>
      <c r="BH1117" s="75"/>
      <c r="BN1117" s="125"/>
      <c r="BP1117" s="75"/>
      <c r="BV1117" s="125"/>
      <c r="BX1117" s="75"/>
      <c r="CD1117" s="125"/>
      <c r="CF1117" s="75"/>
      <c r="CL1117" s="125"/>
      <c r="CN1117" s="75"/>
      <c r="CT1117" s="125"/>
      <c r="CV1117" s="75"/>
      <c r="DB1117" s="125"/>
      <c r="DD1117" s="75"/>
      <c r="DJ1117" s="125"/>
      <c r="DL1117" s="75"/>
      <c r="DR1117" s="125"/>
      <c r="DT1117" s="75"/>
      <c r="DZ1117" s="125"/>
    </row>
    <row r="1118" spans="1:156" ht="18.75">
      <c r="A1118" s="273"/>
      <c r="B1118" s="273"/>
      <c r="C1118" s="273"/>
      <c r="D1118" s="285"/>
      <c r="E1118" s="273"/>
      <c r="F1118" s="273"/>
      <c r="G1118" s="273"/>
      <c r="H1118" s="273"/>
      <c r="I1118" s="273"/>
      <c r="J1118" s="273"/>
      <c r="K1118" s="273"/>
      <c r="L1118" s="273"/>
      <c r="M1118" s="273"/>
      <c r="N1118" s="273"/>
      <c r="O1118" s="273"/>
      <c r="P1118" s="273"/>
      <c r="Q1118" s="273"/>
      <c r="R1118" s="286"/>
      <c r="S1118" s="273"/>
      <c r="T1118" s="285"/>
      <c r="U1118" s="273"/>
      <c r="V1118" s="273"/>
      <c r="W1118" s="273"/>
      <c r="X1118" s="273"/>
      <c r="Y1118" s="273"/>
      <c r="Z1118" s="264"/>
      <c r="AA1118" s="273"/>
      <c r="AB1118" s="285"/>
      <c r="AC1118" s="273"/>
      <c r="AD1118" s="273"/>
      <c r="AE1118" s="273"/>
      <c r="AF1118" s="273"/>
      <c r="AG1118" s="273"/>
      <c r="AH1118" s="125"/>
      <c r="AI1118" s="273"/>
      <c r="AJ1118" s="285"/>
      <c r="AK1118" s="273"/>
      <c r="AL1118" s="273"/>
      <c r="AM1118" s="273"/>
      <c r="AN1118" s="273"/>
      <c r="AO1118" s="273"/>
      <c r="AP1118" s="125"/>
      <c r="AQ1118" s="273"/>
      <c r="AR1118" s="285"/>
      <c r="AS1118" s="273"/>
      <c r="AT1118" s="273"/>
      <c r="AU1118" s="273"/>
      <c r="AV1118" s="273"/>
      <c r="AW1118" s="273"/>
      <c r="AX1118" s="125"/>
      <c r="AY1118" s="273"/>
      <c r="AZ1118" s="285"/>
      <c r="BA1118" s="273"/>
      <c r="BB1118" s="273"/>
      <c r="BC1118" s="273"/>
      <c r="BD1118" s="273"/>
      <c r="BE1118" s="273"/>
      <c r="BF1118" s="125"/>
      <c r="BG1118" s="273"/>
      <c r="BH1118" s="285"/>
      <c r="BI1118" s="273"/>
      <c r="BJ1118" s="273"/>
      <c r="BK1118" s="273"/>
      <c r="BL1118" s="273"/>
      <c r="BM1118" s="273"/>
      <c r="BN1118" s="125"/>
      <c r="BO1118" s="273"/>
      <c r="BP1118" s="285"/>
      <c r="BQ1118" s="273"/>
      <c r="BR1118" s="273"/>
      <c r="BS1118" s="273"/>
      <c r="BT1118" s="273"/>
      <c r="BU1118" s="273"/>
      <c r="BV1118" s="125"/>
      <c r="BW1118" s="273"/>
      <c r="BX1118" s="285"/>
      <c r="BY1118" s="273"/>
      <c r="BZ1118" s="273"/>
      <c r="CA1118" s="273"/>
      <c r="CB1118" s="273"/>
      <c r="CC1118" s="273"/>
      <c r="CD1118" s="125"/>
      <c r="CE1118" s="273"/>
      <c r="CF1118" s="285"/>
      <c r="CG1118" s="273"/>
      <c r="CH1118" s="273"/>
      <c r="CI1118" s="273"/>
      <c r="CJ1118" s="273"/>
      <c r="CK1118" s="273"/>
      <c r="CL1118" s="125"/>
      <c r="CM1118" s="273"/>
      <c r="CN1118" s="285"/>
      <c r="CO1118" s="273"/>
      <c r="CP1118" s="273"/>
      <c r="CQ1118" s="273"/>
      <c r="CR1118" s="273"/>
      <c r="CS1118" s="273"/>
      <c r="CT1118" s="125"/>
      <c r="CU1118" s="273"/>
      <c r="CV1118" s="285"/>
      <c r="CW1118" s="273"/>
      <c r="CX1118" s="273"/>
      <c r="CY1118" s="273"/>
      <c r="CZ1118" s="273"/>
      <c r="DA1118" s="273"/>
      <c r="DB1118" s="125"/>
      <c r="DC1118" s="273"/>
      <c r="DD1118" s="285"/>
      <c r="DE1118" s="273"/>
      <c r="DF1118" s="273"/>
      <c r="DG1118" s="273"/>
      <c r="DH1118" s="273"/>
      <c r="DI1118" s="273"/>
      <c r="DJ1118" s="125"/>
      <c r="DK1118" s="273"/>
      <c r="DL1118" s="285"/>
      <c r="DM1118" s="273"/>
      <c r="DN1118" s="273"/>
      <c r="DO1118" s="273"/>
      <c r="DP1118" s="273"/>
      <c r="DQ1118" s="273"/>
      <c r="DR1118" s="125"/>
      <c r="DS1118" s="273"/>
      <c r="DT1118" s="285"/>
      <c r="DU1118" s="273"/>
      <c r="DV1118" s="273"/>
      <c r="DW1118" s="273"/>
      <c r="DX1118" s="273"/>
      <c r="DY1118" s="273"/>
      <c r="DZ1118" s="125"/>
      <c r="EA1118" s="273"/>
      <c r="EB1118" s="273"/>
      <c r="EC1118" s="273"/>
      <c r="ED1118" s="273"/>
      <c r="EE1118" s="273"/>
      <c r="EF1118" s="273"/>
      <c r="EG1118" s="273"/>
      <c r="EH1118" s="273"/>
      <c r="EI1118" s="273"/>
      <c r="EJ1118" s="273"/>
      <c r="EK1118" s="273"/>
      <c r="EL1118" s="273"/>
      <c r="EM1118" s="273"/>
      <c r="EN1118" s="273"/>
      <c r="EO1118" s="273"/>
      <c r="EP1118" s="273"/>
      <c r="EQ1118" s="273"/>
      <c r="ER1118" s="273"/>
      <c r="ES1118" s="273"/>
      <c r="ET1118" s="273"/>
      <c r="EU1118" s="273"/>
      <c r="EV1118" s="273"/>
      <c r="EW1118" s="273"/>
      <c r="EX1118" s="273"/>
      <c r="EY1118" s="273"/>
      <c r="EZ1118" s="273"/>
    </row>
    <row r="1119" spans="1:156" ht="18.75">
      <c r="D1119" s="75"/>
      <c r="Q1119"/>
      <c r="R1119" s="30"/>
      <c r="T1119" s="75"/>
      <c r="Z1119" s="264"/>
      <c r="AB1119" s="75"/>
      <c r="AH1119" s="125"/>
      <c r="AJ1119" s="75"/>
      <c r="AP1119" s="125"/>
      <c r="AR1119" s="75"/>
      <c r="AX1119" s="125"/>
      <c r="AZ1119" s="75"/>
      <c r="BF1119" s="125"/>
      <c r="BH1119" s="75"/>
      <c r="BN1119" s="125"/>
      <c r="BP1119" s="75"/>
      <c r="BV1119" s="125"/>
      <c r="BX1119" s="75"/>
      <c r="CD1119" s="125"/>
      <c r="CF1119" s="75"/>
      <c r="CL1119" s="125"/>
      <c r="CN1119" s="75"/>
      <c r="CT1119" s="125"/>
      <c r="CV1119" s="75"/>
      <c r="DB1119" s="125"/>
      <c r="DD1119" s="75"/>
      <c r="DJ1119" s="125"/>
      <c r="DL1119" s="75"/>
      <c r="DR1119" s="125"/>
      <c r="DT1119" s="75"/>
      <c r="DZ1119" s="125"/>
    </row>
    <row r="1120" spans="1:156" ht="18.75">
      <c r="A1120" s="273"/>
      <c r="B1120" s="273"/>
      <c r="C1120" s="273"/>
      <c r="D1120" s="285"/>
      <c r="E1120" s="273"/>
      <c r="F1120" s="273"/>
      <c r="G1120" s="273"/>
      <c r="H1120" s="273"/>
      <c r="I1120" s="273"/>
      <c r="J1120" s="273"/>
      <c r="K1120" s="273"/>
      <c r="L1120" s="273"/>
      <c r="M1120" s="273"/>
      <c r="N1120" s="273"/>
      <c r="O1120" s="273"/>
      <c r="P1120" s="273"/>
      <c r="Q1120" s="273"/>
      <c r="R1120" s="286"/>
      <c r="S1120" s="273"/>
      <c r="T1120" s="285"/>
      <c r="U1120" s="273"/>
      <c r="V1120" s="273"/>
      <c r="W1120" s="273"/>
      <c r="X1120" s="273"/>
      <c r="Y1120" s="273"/>
      <c r="Z1120" s="264"/>
      <c r="AA1120" s="273"/>
      <c r="AB1120" s="285"/>
      <c r="AC1120" s="273"/>
      <c r="AD1120" s="273"/>
      <c r="AE1120" s="273"/>
      <c r="AF1120" s="273"/>
      <c r="AG1120" s="273"/>
      <c r="AH1120" s="125"/>
      <c r="AI1120" s="273"/>
      <c r="AJ1120" s="285"/>
      <c r="AK1120" s="273"/>
      <c r="AL1120" s="273"/>
      <c r="AM1120" s="273"/>
      <c r="AN1120" s="273"/>
      <c r="AO1120" s="273"/>
      <c r="AP1120" s="125"/>
      <c r="AQ1120" s="273"/>
      <c r="AR1120" s="285"/>
      <c r="AS1120" s="273"/>
      <c r="AT1120" s="273"/>
      <c r="AU1120" s="273"/>
      <c r="AV1120" s="273"/>
      <c r="AW1120" s="273"/>
      <c r="AX1120" s="125"/>
      <c r="AY1120" s="273"/>
      <c r="AZ1120" s="285"/>
      <c r="BA1120" s="273"/>
      <c r="BB1120" s="273"/>
      <c r="BC1120" s="273"/>
      <c r="BD1120" s="273"/>
      <c r="BE1120" s="273"/>
      <c r="BF1120" s="125"/>
      <c r="BG1120" s="273"/>
      <c r="BH1120" s="285"/>
      <c r="BI1120" s="273"/>
      <c r="BJ1120" s="273"/>
      <c r="BK1120" s="273"/>
      <c r="BL1120" s="273"/>
      <c r="BM1120" s="273"/>
      <c r="BN1120" s="125"/>
      <c r="BO1120" s="273"/>
      <c r="BP1120" s="285"/>
      <c r="BQ1120" s="273"/>
      <c r="BR1120" s="273"/>
      <c r="BS1120" s="273"/>
      <c r="BT1120" s="273"/>
      <c r="BU1120" s="273"/>
      <c r="BV1120" s="125"/>
      <c r="BW1120" s="273"/>
      <c r="BX1120" s="285"/>
      <c r="BY1120" s="273"/>
      <c r="BZ1120" s="273"/>
      <c r="CA1120" s="273"/>
      <c r="CB1120" s="273"/>
      <c r="CC1120" s="273"/>
      <c r="CD1120" s="125"/>
      <c r="CE1120" s="273"/>
      <c r="CF1120" s="285"/>
      <c r="CG1120" s="273"/>
      <c r="CH1120" s="273"/>
      <c r="CI1120" s="273"/>
      <c r="CJ1120" s="273"/>
      <c r="CK1120" s="273"/>
      <c r="CL1120" s="125"/>
      <c r="CM1120" s="273"/>
      <c r="CN1120" s="285"/>
      <c r="CO1120" s="273"/>
      <c r="CP1120" s="273"/>
      <c r="CQ1120" s="273"/>
      <c r="CR1120" s="273"/>
      <c r="CS1120" s="273"/>
      <c r="CT1120" s="125"/>
      <c r="CU1120" s="273"/>
      <c r="CV1120" s="285"/>
      <c r="CW1120" s="273"/>
      <c r="CX1120" s="273"/>
      <c r="CY1120" s="273"/>
      <c r="CZ1120" s="273"/>
      <c r="DA1120" s="273"/>
      <c r="DB1120" s="125"/>
      <c r="DC1120" s="273"/>
      <c r="DD1120" s="285"/>
      <c r="DE1120" s="273"/>
      <c r="DF1120" s="273"/>
      <c r="DG1120" s="273"/>
      <c r="DH1120" s="273"/>
      <c r="DI1120" s="273"/>
      <c r="DJ1120" s="125"/>
      <c r="DK1120" s="273"/>
      <c r="DL1120" s="285"/>
      <c r="DM1120" s="273"/>
      <c r="DN1120" s="273"/>
      <c r="DO1120" s="273"/>
      <c r="DP1120" s="273"/>
      <c r="DQ1120" s="273"/>
      <c r="DR1120" s="125"/>
      <c r="DS1120" s="273"/>
      <c r="DT1120" s="285"/>
      <c r="DU1120" s="273"/>
      <c r="DV1120" s="273"/>
      <c r="DW1120" s="273"/>
      <c r="DX1120" s="273"/>
      <c r="DY1120" s="273"/>
      <c r="DZ1120" s="125"/>
      <c r="EA1120" s="273"/>
      <c r="EB1120" s="273"/>
      <c r="EC1120" s="273"/>
      <c r="ED1120" s="273"/>
      <c r="EE1120" s="273"/>
      <c r="EF1120" s="273"/>
      <c r="EG1120" s="273"/>
      <c r="EH1120" s="273"/>
      <c r="EI1120" s="273"/>
      <c r="EJ1120" s="273"/>
      <c r="EK1120" s="273"/>
      <c r="EL1120" s="273"/>
      <c r="EM1120" s="273"/>
      <c r="EN1120" s="273"/>
      <c r="EO1120" s="273"/>
      <c r="EP1120" s="273"/>
      <c r="EQ1120" s="273"/>
      <c r="ER1120" s="273"/>
      <c r="ES1120" s="273"/>
      <c r="ET1120" s="273"/>
      <c r="EU1120" s="273"/>
      <c r="EV1120" s="273"/>
      <c r="EW1120" s="273"/>
      <c r="EX1120" s="273"/>
      <c r="EY1120" s="273"/>
      <c r="EZ1120" s="273"/>
    </row>
    <row r="1121" spans="1:156" ht="18.75">
      <c r="D1121" s="75"/>
      <c r="Q1121"/>
      <c r="R1121" s="30"/>
      <c r="T1121" s="75"/>
      <c r="Z1121" s="264"/>
      <c r="AB1121" s="75"/>
      <c r="AH1121" s="125"/>
      <c r="AJ1121" s="75"/>
      <c r="AP1121" s="125"/>
      <c r="AR1121" s="75"/>
      <c r="AX1121" s="125"/>
      <c r="AZ1121" s="75"/>
      <c r="BF1121" s="125"/>
      <c r="BH1121" s="75"/>
      <c r="BN1121" s="125"/>
      <c r="BP1121" s="75"/>
      <c r="BV1121" s="125"/>
      <c r="BX1121" s="75"/>
      <c r="CD1121" s="125"/>
      <c r="CF1121" s="75"/>
      <c r="CL1121" s="125"/>
      <c r="CN1121" s="75"/>
      <c r="CT1121" s="125"/>
      <c r="CV1121" s="75"/>
      <c r="DB1121" s="125"/>
      <c r="DD1121" s="75"/>
      <c r="DJ1121" s="125"/>
      <c r="DL1121" s="75"/>
      <c r="DR1121" s="125"/>
      <c r="DT1121" s="75"/>
      <c r="DZ1121" s="125"/>
    </row>
    <row r="1122" spans="1:156" ht="18.75">
      <c r="A1122" s="273"/>
      <c r="B1122" s="273"/>
      <c r="C1122" s="273"/>
      <c r="D1122" s="285"/>
      <c r="E1122" s="273"/>
      <c r="F1122" s="273"/>
      <c r="G1122" s="273"/>
      <c r="H1122" s="273"/>
      <c r="I1122" s="273"/>
      <c r="J1122" s="273"/>
      <c r="K1122" s="273"/>
      <c r="L1122" s="273"/>
      <c r="M1122" s="273"/>
      <c r="N1122" s="273"/>
      <c r="O1122" s="273"/>
      <c r="P1122" s="273"/>
      <c r="Q1122" s="273"/>
      <c r="R1122" s="286"/>
      <c r="S1122" s="273"/>
      <c r="T1122" s="285"/>
      <c r="U1122" s="273"/>
      <c r="V1122" s="273"/>
      <c r="W1122" s="273"/>
      <c r="X1122" s="273"/>
      <c r="Y1122" s="273"/>
      <c r="Z1122" s="264"/>
      <c r="AA1122" s="273"/>
      <c r="AB1122" s="285"/>
      <c r="AC1122" s="273"/>
      <c r="AD1122" s="273"/>
      <c r="AE1122" s="273"/>
      <c r="AF1122" s="273"/>
      <c r="AG1122" s="273"/>
      <c r="AH1122" s="125"/>
      <c r="AI1122" s="273"/>
      <c r="AJ1122" s="285"/>
      <c r="AK1122" s="273"/>
      <c r="AL1122" s="273"/>
      <c r="AM1122" s="273"/>
      <c r="AN1122" s="273"/>
      <c r="AO1122" s="273"/>
      <c r="AP1122" s="125"/>
      <c r="AQ1122" s="273"/>
      <c r="AR1122" s="285"/>
      <c r="AS1122" s="273"/>
      <c r="AT1122" s="273"/>
      <c r="AU1122" s="273"/>
      <c r="AV1122" s="273"/>
      <c r="AW1122" s="273"/>
      <c r="AX1122" s="125"/>
      <c r="AY1122" s="273"/>
      <c r="AZ1122" s="285"/>
      <c r="BA1122" s="273"/>
      <c r="BB1122" s="273"/>
      <c r="BC1122" s="273"/>
      <c r="BD1122" s="273"/>
      <c r="BE1122" s="273"/>
      <c r="BF1122" s="125"/>
      <c r="BG1122" s="273"/>
      <c r="BH1122" s="285"/>
      <c r="BI1122" s="273"/>
      <c r="BJ1122" s="273"/>
      <c r="BK1122" s="273"/>
      <c r="BL1122" s="273"/>
      <c r="BM1122" s="273"/>
      <c r="BN1122" s="125"/>
      <c r="BO1122" s="273"/>
      <c r="BP1122" s="285"/>
      <c r="BQ1122" s="273"/>
      <c r="BR1122" s="273"/>
      <c r="BS1122" s="273"/>
      <c r="BT1122" s="273"/>
      <c r="BU1122" s="273"/>
      <c r="BV1122" s="125"/>
      <c r="BW1122" s="273"/>
      <c r="BX1122" s="285"/>
      <c r="BY1122" s="273"/>
      <c r="BZ1122" s="273"/>
      <c r="CA1122" s="273"/>
      <c r="CB1122" s="273"/>
      <c r="CC1122" s="273"/>
      <c r="CD1122" s="125"/>
      <c r="CE1122" s="273"/>
      <c r="CF1122" s="285"/>
      <c r="CG1122" s="273"/>
      <c r="CH1122" s="273"/>
      <c r="CI1122" s="273"/>
      <c r="CJ1122" s="273"/>
      <c r="CK1122" s="273"/>
      <c r="CL1122" s="125"/>
      <c r="CM1122" s="273"/>
      <c r="CN1122" s="285"/>
      <c r="CO1122" s="273"/>
      <c r="CP1122" s="273"/>
      <c r="CQ1122" s="273"/>
      <c r="CR1122" s="273"/>
      <c r="CS1122" s="273"/>
      <c r="CT1122" s="125"/>
      <c r="CU1122" s="273"/>
      <c r="CV1122" s="285"/>
      <c r="CW1122" s="273"/>
      <c r="CX1122" s="273"/>
      <c r="CY1122" s="273"/>
      <c r="CZ1122" s="273"/>
      <c r="DA1122" s="273"/>
      <c r="DB1122" s="125"/>
      <c r="DC1122" s="273"/>
      <c r="DD1122" s="285"/>
      <c r="DE1122" s="273"/>
      <c r="DF1122" s="273"/>
      <c r="DG1122" s="273"/>
      <c r="DH1122" s="273"/>
      <c r="DI1122" s="273"/>
      <c r="DJ1122" s="125"/>
      <c r="DK1122" s="273"/>
      <c r="DL1122" s="285"/>
      <c r="DM1122" s="273"/>
      <c r="DN1122" s="273"/>
      <c r="DO1122" s="273"/>
      <c r="DP1122" s="273"/>
      <c r="DQ1122" s="273"/>
      <c r="DR1122" s="125"/>
      <c r="DS1122" s="273"/>
      <c r="DT1122" s="285"/>
      <c r="DU1122" s="273"/>
      <c r="DV1122" s="273"/>
      <c r="DW1122" s="273"/>
      <c r="DX1122" s="273"/>
      <c r="DY1122" s="273"/>
      <c r="DZ1122" s="125"/>
      <c r="EA1122" s="273"/>
      <c r="EB1122" s="273"/>
      <c r="EC1122" s="273"/>
      <c r="ED1122" s="273"/>
      <c r="EE1122" s="273"/>
      <c r="EF1122" s="273"/>
      <c r="EG1122" s="273"/>
      <c r="EH1122" s="273"/>
      <c r="EI1122" s="273"/>
      <c r="EJ1122" s="273"/>
      <c r="EK1122" s="273"/>
      <c r="EL1122" s="273"/>
      <c r="EM1122" s="273"/>
      <c r="EN1122" s="273"/>
      <c r="EO1122" s="273"/>
      <c r="EP1122" s="273"/>
      <c r="EQ1122" s="273"/>
      <c r="ER1122" s="273"/>
      <c r="ES1122" s="273"/>
      <c r="ET1122" s="273"/>
      <c r="EU1122" s="273"/>
      <c r="EV1122" s="273"/>
      <c r="EW1122" s="273"/>
      <c r="EX1122" s="273"/>
      <c r="EY1122" s="273"/>
      <c r="EZ1122" s="273"/>
    </row>
    <row r="1123" spans="1:156" ht="18.75">
      <c r="D1123" s="75"/>
      <c r="Q1123"/>
      <c r="R1123" s="30"/>
      <c r="T1123" s="75"/>
      <c r="Z1123" s="264"/>
      <c r="AB1123" s="75"/>
      <c r="AH1123" s="125"/>
      <c r="AJ1123" s="75"/>
      <c r="AP1123" s="125"/>
      <c r="AR1123" s="75"/>
      <c r="AX1123" s="125"/>
      <c r="AZ1123" s="75"/>
      <c r="BF1123" s="125"/>
      <c r="BH1123" s="75"/>
      <c r="BN1123" s="125"/>
      <c r="BP1123" s="75"/>
      <c r="BV1123" s="125"/>
      <c r="BX1123" s="75"/>
      <c r="CD1123" s="125"/>
      <c r="CF1123" s="75"/>
      <c r="CL1123" s="125"/>
      <c r="CN1123" s="75"/>
      <c r="CT1123" s="125"/>
      <c r="CV1123" s="75"/>
      <c r="DB1123" s="125"/>
      <c r="DD1123" s="75"/>
      <c r="DJ1123" s="125"/>
      <c r="DL1123" s="75"/>
      <c r="DR1123" s="125"/>
      <c r="DT1123" s="75"/>
      <c r="DZ1123" s="125"/>
    </row>
    <row r="1124" spans="1:156" ht="18.75">
      <c r="A1124" s="273"/>
      <c r="B1124" s="273"/>
      <c r="C1124" s="273"/>
      <c r="D1124" s="285"/>
      <c r="E1124" s="273"/>
      <c r="F1124" s="273"/>
      <c r="G1124" s="273"/>
      <c r="H1124" s="273"/>
      <c r="I1124" s="273"/>
      <c r="J1124" s="273"/>
      <c r="K1124" s="273"/>
      <c r="L1124" s="273"/>
      <c r="M1124" s="273"/>
      <c r="N1124" s="273"/>
      <c r="O1124" s="273"/>
      <c r="P1124" s="273"/>
      <c r="Q1124" s="273"/>
      <c r="R1124" s="286"/>
      <c r="S1124" s="273"/>
      <c r="T1124" s="285"/>
      <c r="U1124" s="273"/>
      <c r="V1124" s="273"/>
      <c r="W1124" s="273"/>
      <c r="X1124" s="273"/>
      <c r="Y1124" s="273"/>
      <c r="Z1124" s="264"/>
      <c r="AA1124" s="273"/>
      <c r="AB1124" s="285"/>
      <c r="AC1124" s="273"/>
      <c r="AD1124" s="273"/>
      <c r="AE1124" s="273"/>
      <c r="AF1124" s="273"/>
      <c r="AG1124" s="273"/>
      <c r="AH1124" s="125"/>
      <c r="AI1124" s="273"/>
      <c r="AJ1124" s="285"/>
      <c r="AK1124" s="273"/>
      <c r="AL1124" s="273"/>
      <c r="AM1124" s="273"/>
      <c r="AN1124" s="273"/>
      <c r="AO1124" s="273"/>
      <c r="AP1124" s="125"/>
      <c r="AQ1124" s="273"/>
      <c r="AR1124" s="285"/>
      <c r="AS1124" s="273"/>
      <c r="AT1124" s="273"/>
      <c r="AU1124" s="273"/>
      <c r="AV1124" s="273"/>
      <c r="AW1124" s="273"/>
      <c r="AX1124" s="125"/>
      <c r="AY1124" s="273"/>
      <c r="AZ1124" s="285"/>
      <c r="BA1124" s="273"/>
      <c r="BB1124" s="273"/>
      <c r="BC1124" s="273"/>
      <c r="BD1124" s="273"/>
      <c r="BE1124" s="273"/>
      <c r="BF1124" s="125"/>
      <c r="BG1124" s="273"/>
      <c r="BH1124" s="285"/>
      <c r="BI1124" s="273"/>
      <c r="BJ1124" s="273"/>
      <c r="BK1124" s="273"/>
      <c r="BL1124" s="273"/>
      <c r="BM1124" s="273"/>
      <c r="BN1124" s="125"/>
      <c r="BO1124" s="273"/>
      <c r="BP1124" s="285"/>
      <c r="BQ1124" s="273"/>
      <c r="BR1124" s="273"/>
      <c r="BS1124" s="273"/>
      <c r="BT1124" s="273"/>
      <c r="BU1124" s="273"/>
      <c r="BV1124" s="125"/>
      <c r="BW1124" s="273"/>
      <c r="BX1124" s="285"/>
      <c r="BY1124" s="273"/>
      <c r="BZ1124" s="273"/>
      <c r="CA1124" s="273"/>
      <c r="CB1124" s="273"/>
      <c r="CC1124" s="273"/>
      <c r="CD1124" s="125"/>
      <c r="CE1124" s="273"/>
      <c r="CF1124" s="285"/>
      <c r="CG1124" s="273"/>
      <c r="CH1124" s="273"/>
      <c r="CI1124" s="273"/>
      <c r="CJ1124" s="273"/>
      <c r="CK1124" s="273"/>
      <c r="CL1124" s="125"/>
      <c r="CM1124" s="273"/>
      <c r="CN1124" s="285"/>
      <c r="CO1124" s="273"/>
      <c r="CP1124" s="273"/>
      <c r="CQ1124" s="273"/>
      <c r="CR1124" s="273"/>
      <c r="CS1124" s="273"/>
      <c r="CT1124" s="125"/>
      <c r="CU1124" s="273"/>
      <c r="CV1124" s="285"/>
      <c r="CW1124" s="273"/>
      <c r="CX1124" s="273"/>
      <c r="CY1124" s="273"/>
      <c r="CZ1124" s="273"/>
      <c r="DA1124" s="273"/>
      <c r="DB1124" s="125"/>
      <c r="DC1124" s="273"/>
      <c r="DD1124" s="285"/>
      <c r="DE1124" s="273"/>
      <c r="DF1124" s="273"/>
      <c r="DG1124" s="273"/>
      <c r="DH1124" s="273"/>
      <c r="DI1124" s="273"/>
      <c r="DJ1124" s="125"/>
      <c r="DK1124" s="273"/>
      <c r="DL1124" s="285"/>
      <c r="DM1124" s="273"/>
      <c r="DN1124" s="273"/>
      <c r="DO1124" s="273"/>
      <c r="DP1124" s="273"/>
      <c r="DQ1124" s="273"/>
      <c r="DR1124" s="125"/>
      <c r="DS1124" s="273"/>
      <c r="DT1124" s="285"/>
      <c r="DU1124" s="273"/>
      <c r="DV1124" s="273"/>
      <c r="DW1124" s="273"/>
      <c r="DX1124" s="273"/>
      <c r="DY1124" s="273"/>
      <c r="DZ1124" s="125"/>
      <c r="EA1124" s="273"/>
      <c r="EB1124" s="273"/>
      <c r="EC1124" s="273"/>
      <c r="ED1124" s="273"/>
      <c r="EE1124" s="273"/>
      <c r="EF1124" s="273"/>
      <c r="EG1124" s="273"/>
      <c r="EH1124" s="273"/>
      <c r="EI1124" s="273"/>
      <c r="EJ1124" s="273"/>
      <c r="EK1124" s="273"/>
      <c r="EL1124" s="273"/>
      <c r="EM1124" s="273"/>
      <c r="EN1124" s="273"/>
      <c r="EO1124" s="273"/>
      <c r="EP1124" s="273"/>
      <c r="EQ1124" s="273"/>
      <c r="ER1124" s="273"/>
      <c r="ES1124" s="273"/>
      <c r="ET1124" s="273"/>
      <c r="EU1124" s="273"/>
      <c r="EV1124" s="273"/>
      <c r="EW1124" s="273"/>
      <c r="EX1124" s="273"/>
      <c r="EY1124" s="273"/>
      <c r="EZ1124" s="273"/>
    </row>
    <row r="1125" spans="1:156" ht="18.75">
      <c r="D1125" s="75"/>
      <c r="Q1125"/>
      <c r="R1125" s="30"/>
      <c r="T1125" s="75"/>
      <c r="Z1125" s="264"/>
      <c r="AB1125" s="75"/>
      <c r="AH1125" s="125"/>
      <c r="AJ1125" s="75"/>
      <c r="AP1125" s="125"/>
      <c r="AR1125" s="75"/>
      <c r="AX1125" s="125"/>
      <c r="AZ1125" s="75"/>
      <c r="BF1125" s="125"/>
      <c r="BH1125" s="75"/>
      <c r="BN1125" s="125"/>
      <c r="BP1125" s="75"/>
      <c r="BV1125" s="125"/>
      <c r="BX1125" s="75"/>
      <c r="CD1125" s="125"/>
      <c r="CF1125" s="75"/>
      <c r="CL1125" s="125"/>
      <c r="CN1125" s="75"/>
      <c r="CT1125" s="125"/>
      <c r="CV1125" s="75"/>
      <c r="DB1125" s="125"/>
      <c r="DD1125" s="75"/>
      <c r="DJ1125" s="125"/>
      <c r="DL1125" s="75"/>
      <c r="DR1125" s="125"/>
      <c r="DT1125" s="75"/>
      <c r="DZ1125" s="125"/>
    </row>
    <row r="1126" spans="1:156" ht="18.75">
      <c r="A1126" s="273"/>
      <c r="B1126" s="273"/>
      <c r="C1126" s="273"/>
      <c r="D1126" s="285"/>
      <c r="E1126" s="273"/>
      <c r="F1126" s="273"/>
      <c r="G1126" s="273"/>
      <c r="H1126" s="273"/>
      <c r="I1126" s="273"/>
      <c r="J1126" s="273"/>
      <c r="K1126" s="273"/>
      <c r="L1126" s="273"/>
      <c r="M1126" s="273"/>
      <c r="N1126" s="273"/>
      <c r="O1126" s="273"/>
      <c r="P1126" s="273"/>
      <c r="Q1126" s="273"/>
      <c r="R1126" s="286"/>
      <c r="S1126" s="273"/>
      <c r="T1126" s="285"/>
      <c r="U1126" s="273"/>
      <c r="V1126" s="273"/>
      <c r="W1126" s="273"/>
      <c r="X1126" s="273"/>
      <c r="Y1126" s="273"/>
      <c r="Z1126" s="264"/>
      <c r="AA1126" s="273"/>
      <c r="AB1126" s="285"/>
      <c r="AC1126" s="273"/>
      <c r="AD1126" s="273"/>
      <c r="AE1126" s="273"/>
      <c r="AF1126" s="273"/>
      <c r="AG1126" s="273"/>
      <c r="AH1126" s="125"/>
      <c r="AI1126" s="273"/>
      <c r="AJ1126" s="285"/>
      <c r="AK1126" s="273"/>
      <c r="AL1126" s="273"/>
      <c r="AM1126" s="273"/>
      <c r="AN1126" s="273"/>
      <c r="AO1126" s="273"/>
      <c r="AP1126" s="125"/>
      <c r="AQ1126" s="273"/>
      <c r="AR1126" s="285"/>
      <c r="AS1126" s="273"/>
      <c r="AT1126" s="273"/>
      <c r="AU1126" s="273"/>
      <c r="AV1126" s="273"/>
      <c r="AW1126" s="273"/>
      <c r="AX1126" s="125"/>
      <c r="AY1126" s="273"/>
      <c r="AZ1126" s="285"/>
      <c r="BA1126" s="273"/>
      <c r="BB1126" s="273"/>
      <c r="BC1126" s="273"/>
      <c r="BD1126" s="273"/>
      <c r="BE1126" s="273"/>
      <c r="BF1126" s="125"/>
      <c r="BG1126" s="273"/>
      <c r="BH1126" s="285"/>
      <c r="BI1126" s="273"/>
      <c r="BJ1126" s="273"/>
      <c r="BK1126" s="273"/>
      <c r="BL1126" s="273"/>
      <c r="BM1126" s="273"/>
      <c r="BN1126" s="125"/>
      <c r="BO1126" s="273"/>
      <c r="BP1126" s="285"/>
      <c r="BQ1126" s="273"/>
      <c r="BR1126" s="273"/>
      <c r="BS1126" s="273"/>
      <c r="BT1126" s="273"/>
      <c r="BU1126" s="273"/>
      <c r="BV1126" s="125"/>
      <c r="BW1126" s="273"/>
      <c r="BX1126" s="285"/>
      <c r="BY1126" s="273"/>
      <c r="BZ1126" s="273"/>
      <c r="CA1126" s="273"/>
      <c r="CB1126" s="273"/>
      <c r="CC1126" s="273"/>
      <c r="CD1126" s="125"/>
      <c r="CE1126" s="273"/>
      <c r="CF1126" s="285"/>
      <c r="CG1126" s="273"/>
      <c r="CH1126" s="273"/>
      <c r="CI1126" s="273"/>
      <c r="CJ1126" s="273"/>
      <c r="CK1126" s="273"/>
      <c r="CL1126" s="125"/>
      <c r="CM1126" s="273"/>
      <c r="CN1126" s="285"/>
      <c r="CO1126" s="273"/>
      <c r="CP1126" s="273"/>
      <c r="CQ1126" s="273"/>
      <c r="CR1126" s="273"/>
      <c r="CS1126" s="273"/>
      <c r="CT1126" s="125"/>
      <c r="CU1126" s="273"/>
      <c r="CV1126" s="285"/>
      <c r="CW1126" s="273"/>
      <c r="CX1126" s="273"/>
      <c r="CY1126" s="273"/>
      <c r="CZ1126" s="273"/>
      <c r="DA1126" s="273"/>
      <c r="DB1126" s="125"/>
      <c r="DC1126" s="273"/>
      <c r="DD1126" s="285"/>
      <c r="DE1126" s="273"/>
      <c r="DF1126" s="273"/>
      <c r="DG1126" s="273"/>
      <c r="DH1126" s="273"/>
      <c r="DI1126" s="273"/>
      <c r="DJ1126" s="125"/>
      <c r="DK1126" s="273"/>
      <c r="DL1126" s="285"/>
      <c r="DM1126" s="273"/>
      <c r="DN1126" s="273"/>
      <c r="DO1126" s="273"/>
      <c r="DP1126" s="273"/>
      <c r="DQ1126" s="273"/>
      <c r="DR1126" s="125"/>
      <c r="DS1126" s="273"/>
      <c r="DT1126" s="285"/>
      <c r="DU1126" s="273"/>
      <c r="DV1126" s="273"/>
      <c r="DW1126" s="273"/>
      <c r="DX1126" s="273"/>
      <c r="DY1126" s="273"/>
      <c r="DZ1126" s="125"/>
      <c r="EA1126" s="273"/>
      <c r="EB1126" s="273"/>
      <c r="EC1126" s="273"/>
      <c r="ED1126" s="273"/>
      <c r="EE1126" s="273"/>
      <c r="EF1126" s="273"/>
      <c r="EG1126" s="273"/>
      <c r="EH1126" s="273"/>
      <c r="EI1126" s="273"/>
      <c r="EJ1126" s="273"/>
      <c r="EK1126" s="273"/>
      <c r="EL1126" s="273"/>
      <c r="EM1126" s="273"/>
      <c r="EN1126" s="273"/>
      <c r="EO1126" s="273"/>
      <c r="EP1126" s="273"/>
      <c r="EQ1126" s="273"/>
      <c r="ER1126" s="273"/>
      <c r="ES1126" s="273"/>
      <c r="ET1126" s="273"/>
      <c r="EU1126" s="273"/>
      <c r="EV1126" s="273"/>
      <c r="EW1126" s="273"/>
      <c r="EX1126" s="273"/>
      <c r="EY1126" s="273"/>
      <c r="EZ1126" s="273"/>
    </row>
    <row r="1127" spans="1:156" ht="18.75">
      <c r="D1127" s="75"/>
      <c r="Q1127"/>
      <c r="R1127" s="30"/>
      <c r="T1127" s="75"/>
      <c r="Z1127" s="264"/>
      <c r="AB1127" s="75"/>
      <c r="AH1127" s="125"/>
      <c r="AJ1127" s="75"/>
      <c r="AP1127" s="125"/>
      <c r="AR1127" s="75"/>
      <c r="AX1127" s="125"/>
      <c r="AZ1127" s="75"/>
      <c r="BF1127" s="125"/>
      <c r="BH1127" s="75"/>
      <c r="BN1127" s="125"/>
      <c r="BP1127" s="75"/>
      <c r="BV1127" s="125"/>
      <c r="BX1127" s="75"/>
      <c r="CD1127" s="125"/>
      <c r="CF1127" s="75"/>
      <c r="CL1127" s="125"/>
      <c r="CN1127" s="75"/>
      <c r="CT1127" s="125"/>
      <c r="CV1127" s="75"/>
      <c r="DB1127" s="125"/>
      <c r="DD1127" s="75"/>
      <c r="DJ1127" s="125"/>
      <c r="DL1127" s="75"/>
      <c r="DR1127" s="125"/>
      <c r="DT1127" s="75"/>
      <c r="DZ1127" s="125"/>
    </row>
    <row r="1128" spans="1:156" ht="18.75">
      <c r="A1128" s="273"/>
      <c r="B1128" s="273"/>
      <c r="C1128" s="273"/>
      <c r="D1128" s="285"/>
      <c r="E1128" s="273"/>
      <c r="F1128" s="273"/>
      <c r="G1128" s="273"/>
      <c r="H1128" s="273"/>
      <c r="I1128" s="273"/>
      <c r="J1128" s="273"/>
      <c r="K1128" s="273"/>
      <c r="L1128" s="273"/>
      <c r="M1128" s="273"/>
      <c r="N1128" s="273"/>
      <c r="O1128" s="273"/>
      <c r="P1128" s="273"/>
      <c r="Q1128" s="273"/>
      <c r="R1128" s="286"/>
      <c r="S1128" s="273"/>
      <c r="T1128" s="285"/>
      <c r="U1128" s="273"/>
      <c r="V1128" s="273"/>
      <c r="W1128" s="273"/>
      <c r="X1128" s="273"/>
      <c r="Y1128" s="273"/>
      <c r="Z1128" s="264"/>
      <c r="AA1128" s="273"/>
      <c r="AB1128" s="285"/>
      <c r="AC1128" s="273"/>
      <c r="AD1128" s="273"/>
      <c r="AE1128" s="273"/>
      <c r="AF1128" s="273"/>
      <c r="AG1128" s="273"/>
      <c r="AH1128" s="125"/>
      <c r="AI1128" s="273"/>
      <c r="AJ1128" s="285"/>
      <c r="AK1128" s="273"/>
      <c r="AL1128" s="273"/>
      <c r="AM1128" s="273"/>
      <c r="AN1128" s="273"/>
      <c r="AO1128" s="273"/>
      <c r="AP1128" s="125"/>
      <c r="AQ1128" s="273"/>
      <c r="AR1128" s="285"/>
      <c r="AS1128" s="273"/>
      <c r="AT1128" s="273"/>
      <c r="AU1128" s="273"/>
      <c r="AV1128" s="273"/>
      <c r="AW1128" s="273"/>
      <c r="AX1128" s="125"/>
      <c r="AY1128" s="273"/>
      <c r="AZ1128" s="285"/>
      <c r="BA1128" s="273"/>
      <c r="BB1128" s="273"/>
      <c r="BC1128" s="273"/>
      <c r="BD1128" s="273"/>
      <c r="BE1128" s="273"/>
      <c r="BF1128" s="125"/>
      <c r="BG1128" s="273"/>
      <c r="BH1128" s="285"/>
      <c r="BI1128" s="273"/>
      <c r="BJ1128" s="273"/>
      <c r="BK1128" s="273"/>
      <c r="BL1128" s="273"/>
      <c r="BM1128" s="273"/>
      <c r="BN1128" s="125"/>
      <c r="BO1128" s="273"/>
      <c r="BP1128" s="285"/>
      <c r="BQ1128" s="273"/>
      <c r="BR1128" s="273"/>
      <c r="BS1128" s="273"/>
      <c r="BT1128" s="273"/>
      <c r="BU1128" s="273"/>
      <c r="BV1128" s="125"/>
      <c r="BW1128" s="273"/>
      <c r="BX1128" s="285"/>
      <c r="BY1128" s="273"/>
      <c r="BZ1128" s="273"/>
      <c r="CA1128" s="273"/>
      <c r="CB1128" s="273"/>
      <c r="CC1128" s="273"/>
      <c r="CD1128" s="125"/>
      <c r="CE1128" s="273"/>
      <c r="CF1128" s="285"/>
      <c r="CG1128" s="273"/>
      <c r="CH1128" s="273"/>
      <c r="CI1128" s="273"/>
      <c r="CJ1128" s="273"/>
      <c r="CK1128" s="273"/>
      <c r="CL1128" s="125"/>
      <c r="CM1128" s="273"/>
      <c r="CN1128" s="285"/>
      <c r="CO1128" s="273"/>
      <c r="CP1128" s="273"/>
      <c r="CQ1128" s="273"/>
      <c r="CR1128" s="273"/>
      <c r="CS1128" s="273"/>
      <c r="CT1128" s="125"/>
      <c r="CU1128" s="273"/>
      <c r="CV1128" s="285"/>
      <c r="CW1128" s="273"/>
      <c r="CX1128" s="273"/>
      <c r="CY1128" s="273"/>
      <c r="CZ1128" s="273"/>
      <c r="DA1128" s="273"/>
      <c r="DB1128" s="125"/>
      <c r="DC1128" s="273"/>
      <c r="DD1128" s="285"/>
      <c r="DE1128" s="273"/>
      <c r="DF1128" s="273"/>
      <c r="DG1128" s="273"/>
      <c r="DH1128" s="273"/>
      <c r="DI1128" s="273"/>
      <c r="DJ1128" s="125"/>
      <c r="DK1128" s="273"/>
      <c r="DL1128" s="285"/>
      <c r="DM1128" s="273"/>
      <c r="DN1128" s="273"/>
      <c r="DO1128" s="273"/>
      <c r="DP1128" s="273"/>
      <c r="DQ1128" s="273"/>
      <c r="DR1128" s="125"/>
      <c r="DS1128" s="273"/>
      <c r="DT1128" s="285"/>
      <c r="DU1128" s="273"/>
      <c r="DV1128" s="273"/>
      <c r="DW1128" s="273"/>
      <c r="DX1128" s="273"/>
      <c r="DY1128" s="273"/>
      <c r="DZ1128" s="125"/>
      <c r="EA1128" s="273"/>
      <c r="EB1128" s="273"/>
      <c r="EC1128" s="273"/>
      <c r="ED1128" s="273"/>
      <c r="EE1128" s="273"/>
      <c r="EF1128" s="273"/>
      <c r="EG1128" s="273"/>
      <c r="EH1128" s="273"/>
      <c r="EI1128" s="273"/>
      <c r="EJ1128" s="273"/>
      <c r="EK1128" s="273"/>
      <c r="EL1128" s="273"/>
      <c r="EM1128" s="273"/>
      <c r="EN1128" s="273"/>
      <c r="EO1128" s="273"/>
      <c r="EP1128" s="273"/>
      <c r="EQ1128" s="273"/>
      <c r="ER1128" s="273"/>
      <c r="ES1128" s="273"/>
      <c r="ET1128" s="273"/>
      <c r="EU1128" s="273"/>
      <c r="EV1128" s="273"/>
      <c r="EW1128" s="273"/>
      <c r="EX1128" s="273"/>
      <c r="EY1128" s="273"/>
      <c r="EZ1128" s="273"/>
    </row>
    <row r="1129" spans="1:156" ht="18.75">
      <c r="D1129" s="75"/>
      <c r="Q1129"/>
      <c r="R1129" s="30"/>
      <c r="T1129" s="75"/>
      <c r="Z1129" s="264"/>
      <c r="AB1129" s="75"/>
      <c r="AH1129" s="125"/>
      <c r="AJ1129" s="75"/>
      <c r="AP1129" s="125"/>
      <c r="AR1129" s="75"/>
      <c r="AX1129" s="125"/>
      <c r="AZ1129" s="75"/>
      <c r="BF1129" s="125"/>
      <c r="BH1129" s="75"/>
      <c r="BN1129" s="125"/>
      <c r="BP1129" s="75"/>
      <c r="BV1129" s="125"/>
      <c r="BX1129" s="75"/>
      <c r="CD1129" s="125"/>
      <c r="CF1129" s="75"/>
      <c r="CL1129" s="125"/>
      <c r="CN1129" s="75"/>
      <c r="CT1129" s="125"/>
      <c r="CV1129" s="75"/>
      <c r="DB1129" s="125"/>
      <c r="DD1129" s="75"/>
      <c r="DJ1129" s="125"/>
      <c r="DL1129" s="75"/>
      <c r="DR1129" s="125"/>
      <c r="DT1129" s="75"/>
      <c r="DZ1129" s="125"/>
    </row>
    <row r="1130" spans="1:156" ht="18.75">
      <c r="A1130" s="273"/>
      <c r="B1130" s="273"/>
      <c r="C1130" s="273"/>
      <c r="D1130" s="285"/>
      <c r="E1130" s="273"/>
      <c r="F1130" s="273"/>
      <c r="G1130" s="273"/>
      <c r="H1130" s="273"/>
      <c r="I1130" s="273"/>
      <c r="J1130" s="273"/>
      <c r="K1130" s="273"/>
      <c r="L1130" s="273"/>
      <c r="M1130" s="273"/>
      <c r="N1130" s="273"/>
      <c r="O1130" s="273"/>
      <c r="P1130" s="273"/>
      <c r="Q1130" s="273"/>
      <c r="R1130" s="286"/>
      <c r="S1130" s="273"/>
      <c r="T1130" s="285"/>
      <c r="U1130" s="273"/>
      <c r="V1130" s="273"/>
      <c r="W1130" s="273"/>
      <c r="X1130" s="273"/>
      <c r="Y1130" s="273"/>
      <c r="Z1130" s="264"/>
      <c r="AA1130" s="273"/>
      <c r="AB1130" s="285"/>
      <c r="AC1130" s="273"/>
      <c r="AD1130" s="273"/>
      <c r="AE1130" s="273"/>
      <c r="AF1130" s="273"/>
      <c r="AG1130" s="273"/>
      <c r="AH1130" s="125"/>
      <c r="AI1130" s="273"/>
      <c r="AJ1130" s="285"/>
      <c r="AK1130" s="273"/>
      <c r="AL1130" s="273"/>
      <c r="AM1130" s="273"/>
      <c r="AN1130" s="273"/>
      <c r="AO1130" s="273"/>
      <c r="AP1130" s="125"/>
      <c r="AQ1130" s="273"/>
      <c r="AR1130" s="285"/>
      <c r="AS1130" s="273"/>
      <c r="AT1130" s="273"/>
      <c r="AU1130" s="273"/>
      <c r="AV1130" s="273"/>
      <c r="AW1130" s="273"/>
      <c r="AX1130" s="125"/>
      <c r="AY1130" s="273"/>
      <c r="AZ1130" s="285"/>
      <c r="BA1130" s="273"/>
      <c r="BB1130" s="273"/>
      <c r="BC1130" s="273"/>
      <c r="BD1130" s="273"/>
      <c r="BE1130" s="273"/>
      <c r="BF1130" s="125"/>
      <c r="BG1130" s="273"/>
      <c r="BH1130" s="285"/>
      <c r="BI1130" s="273"/>
      <c r="BJ1130" s="273"/>
      <c r="BK1130" s="273"/>
      <c r="BL1130" s="273"/>
      <c r="BM1130" s="273"/>
      <c r="BN1130" s="125"/>
      <c r="BO1130" s="273"/>
      <c r="BP1130" s="285"/>
      <c r="BQ1130" s="273"/>
      <c r="BR1130" s="273"/>
      <c r="BS1130" s="273"/>
      <c r="BT1130" s="273"/>
      <c r="BU1130" s="273"/>
      <c r="BV1130" s="125"/>
      <c r="BW1130" s="273"/>
      <c r="BX1130" s="285"/>
      <c r="BY1130" s="273"/>
      <c r="BZ1130" s="273"/>
      <c r="CA1130" s="273"/>
      <c r="CB1130" s="273"/>
      <c r="CC1130" s="273"/>
      <c r="CD1130" s="125"/>
      <c r="CE1130" s="273"/>
      <c r="CF1130" s="285"/>
      <c r="CG1130" s="273"/>
      <c r="CH1130" s="273"/>
      <c r="CI1130" s="273"/>
      <c r="CJ1130" s="273"/>
      <c r="CK1130" s="273"/>
      <c r="CL1130" s="125"/>
      <c r="CM1130" s="273"/>
      <c r="CN1130" s="285"/>
      <c r="CO1130" s="273"/>
      <c r="CP1130" s="273"/>
      <c r="CQ1130" s="273"/>
      <c r="CR1130" s="273"/>
      <c r="CS1130" s="273"/>
      <c r="CT1130" s="125"/>
      <c r="CU1130" s="273"/>
      <c r="CV1130" s="285"/>
      <c r="CW1130" s="273"/>
      <c r="CX1130" s="273"/>
      <c r="CY1130" s="273"/>
      <c r="CZ1130" s="273"/>
      <c r="DA1130" s="273"/>
      <c r="DB1130" s="125"/>
      <c r="DC1130" s="273"/>
      <c r="DD1130" s="285"/>
      <c r="DE1130" s="273"/>
      <c r="DF1130" s="273"/>
      <c r="DG1130" s="273"/>
      <c r="DH1130" s="273"/>
      <c r="DI1130" s="273"/>
      <c r="DJ1130" s="125"/>
      <c r="DK1130" s="273"/>
      <c r="DL1130" s="285"/>
      <c r="DM1130" s="273"/>
      <c r="DN1130" s="273"/>
      <c r="DO1130" s="273"/>
      <c r="DP1130" s="273"/>
      <c r="DQ1130" s="273"/>
      <c r="DR1130" s="125"/>
      <c r="DS1130" s="273"/>
      <c r="DT1130" s="285"/>
      <c r="DU1130" s="273"/>
      <c r="DV1130" s="273"/>
      <c r="DW1130" s="273"/>
      <c r="DX1130" s="273"/>
      <c r="DY1130" s="273"/>
      <c r="DZ1130" s="125"/>
      <c r="EA1130" s="273"/>
      <c r="EB1130" s="273"/>
      <c r="EC1130" s="273"/>
      <c r="ED1130" s="273"/>
      <c r="EE1130" s="273"/>
      <c r="EF1130" s="273"/>
      <c r="EG1130" s="273"/>
      <c r="EH1130" s="273"/>
      <c r="EI1130" s="273"/>
      <c r="EJ1130" s="273"/>
      <c r="EK1130" s="273"/>
      <c r="EL1130" s="273"/>
      <c r="EM1130" s="273"/>
      <c r="EN1130" s="273"/>
      <c r="EO1130" s="273"/>
      <c r="EP1130" s="273"/>
      <c r="EQ1130" s="273"/>
      <c r="ER1130" s="273"/>
      <c r="ES1130" s="273"/>
      <c r="ET1130" s="273"/>
      <c r="EU1130" s="273"/>
      <c r="EV1130" s="273"/>
      <c r="EW1130" s="273"/>
      <c r="EX1130" s="273"/>
      <c r="EY1130" s="273"/>
      <c r="EZ1130" s="273"/>
    </row>
    <row r="1131" spans="1:156" ht="18.75">
      <c r="D1131" s="75"/>
      <c r="Q1131"/>
      <c r="R1131" s="30"/>
      <c r="T1131" s="75"/>
      <c r="Z1131" s="264"/>
      <c r="AB1131" s="75"/>
      <c r="AH1131" s="125"/>
      <c r="AJ1131" s="75"/>
      <c r="AP1131" s="125"/>
      <c r="AR1131" s="75"/>
      <c r="AX1131" s="125"/>
      <c r="AZ1131" s="75"/>
      <c r="BF1131" s="125"/>
      <c r="BH1131" s="75"/>
      <c r="BN1131" s="125"/>
      <c r="BP1131" s="75"/>
      <c r="BV1131" s="125"/>
      <c r="BX1131" s="75"/>
      <c r="CD1131" s="125"/>
      <c r="CF1131" s="75"/>
      <c r="CL1131" s="125"/>
      <c r="CN1131" s="75"/>
      <c r="CT1131" s="125"/>
      <c r="CV1131" s="75"/>
      <c r="DB1131" s="125"/>
      <c r="DD1131" s="75"/>
      <c r="DJ1131" s="125"/>
      <c r="DL1131" s="75"/>
      <c r="DR1131" s="125"/>
      <c r="DT1131" s="75"/>
      <c r="DZ1131" s="125"/>
    </row>
    <row r="1132" spans="1:156" ht="18.75">
      <c r="A1132" s="273"/>
      <c r="B1132" s="273"/>
      <c r="C1132" s="273"/>
      <c r="D1132" s="285"/>
      <c r="E1132" s="273"/>
      <c r="F1132" s="273"/>
      <c r="G1132" s="273"/>
      <c r="H1132" s="273"/>
      <c r="I1132" s="273"/>
      <c r="J1132" s="273"/>
      <c r="K1132" s="273"/>
      <c r="L1132" s="273"/>
      <c r="M1132" s="273"/>
      <c r="N1132" s="273"/>
      <c r="O1132" s="273"/>
      <c r="P1132" s="273"/>
      <c r="Q1132" s="273"/>
      <c r="R1132" s="286"/>
      <c r="S1132" s="273"/>
      <c r="T1132" s="285"/>
      <c r="U1132" s="273"/>
      <c r="V1132" s="273"/>
      <c r="W1132" s="273"/>
      <c r="X1132" s="273"/>
      <c r="Y1132" s="273"/>
      <c r="Z1132" s="264"/>
      <c r="AA1132" s="273"/>
      <c r="AB1132" s="285"/>
      <c r="AC1132" s="273"/>
      <c r="AD1132" s="273"/>
      <c r="AE1132" s="273"/>
      <c r="AF1132" s="273"/>
      <c r="AG1132" s="273"/>
      <c r="AH1132" s="125"/>
      <c r="AI1132" s="273"/>
      <c r="AJ1132" s="285"/>
      <c r="AK1132" s="273"/>
      <c r="AL1132" s="273"/>
      <c r="AM1132" s="273"/>
      <c r="AN1132" s="273"/>
      <c r="AO1132" s="273"/>
      <c r="AP1132" s="125"/>
      <c r="AQ1132" s="273"/>
      <c r="AR1132" s="285"/>
      <c r="AS1132" s="273"/>
      <c r="AT1132" s="273"/>
      <c r="AU1132" s="273"/>
      <c r="AV1132" s="273"/>
      <c r="AW1132" s="273"/>
      <c r="AX1132" s="125"/>
      <c r="AY1132" s="273"/>
      <c r="AZ1132" s="285"/>
      <c r="BA1132" s="273"/>
      <c r="BB1132" s="273"/>
      <c r="BC1132" s="273"/>
      <c r="BD1132" s="273"/>
      <c r="BE1132" s="273"/>
      <c r="BF1132" s="125"/>
      <c r="BG1132" s="273"/>
      <c r="BH1132" s="285"/>
      <c r="BI1132" s="273"/>
      <c r="BJ1132" s="273"/>
      <c r="BK1132" s="273"/>
      <c r="BL1132" s="273"/>
      <c r="BM1132" s="273"/>
      <c r="BN1132" s="125"/>
      <c r="BO1132" s="273"/>
      <c r="BP1132" s="285"/>
      <c r="BQ1132" s="273"/>
      <c r="BR1132" s="273"/>
      <c r="BS1132" s="273"/>
      <c r="BT1132" s="273"/>
      <c r="BU1132" s="273"/>
      <c r="BV1132" s="125"/>
      <c r="BW1132" s="273"/>
      <c r="BX1132" s="285"/>
      <c r="BY1132" s="273"/>
      <c r="BZ1132" s="273"/>
      <c r="CA1132" s="273"/>
      <c r="CB1132" s="273"/>
      <c r="CC1132" s="273"/>
      <c r="CD1132" s="125"/>
      <c r="CE1132" s="273"/>
      <c r="CF1132" s="285"/>
      <c r="CG1132" s="273"/>
      <c r="CH1132" s="273"/>
      <c r="CI1132" s="273"/>
      <c r="CJ1132" s="273"/>
      <c r="CK1132" s="273"/>
      <c r="CL1132" s="125"/>
      <c r="CM1132" s="273"/>
      <c r="CN1132" s="285"/>
      <c r="CO1132" s="273"/>
      <c r="CP1132" s="273"/>
      <c r="CQ1132" s="273"/>
      <c r="CR1132" s="273"/>
      <c r="CS1132" s="273"/>
      <c r="CT1132" s="125"/>
      <c r="CU1132" s="273"/>
      <c r="CV1132" s="285"/>
      <c r="CW1132" s="273"/>
      <c r="CX1132" s="273"/>
      <c r="CY1132" s="273"/>
      <c r="CZ1132" s="273"/>
      <c r="DA1132" s="273"/>
      <c r="DB1132" s="125"/>
      <c r="DC1132" s="273"/>
      <c r="DD1132" s="285"/>
      <c r="DE1132" s="273"/>
      <c r="DF1132" s="273"/>
      <c r="DG1132" s="273"/>
      <c r="DH1132" s="273"/>
      <c r="DI1132" s="273"/>
      <c r="DJ1132" s="125"/>
      <c r="DK1132" s="273"/>
      <c r="DL1132" s="285"/>
      <c r="DM1132" s="273"/>
      <c r="DN1132" s="273"/>
      <c r="DO1132" s="273"/>
      <c r="DP1132" s="273"/>
      <c r="DQ1132" s="273"/>
      <c r="DR1132" s="125"/>
      <c r="DS1132" s="273"/>
      <c r="DT1132" s="285"/>
      <c r="DU1132" s="273"/>
      <c r="DV1132" s="273"/>
      <c r="DW1132" s="273"/>
      <c r="DX1132" s="273"/>
      <c r="DY1132" s="273"/>
      <c r="DZ1132" s="125"/>
      <c r="EA1132" s="273"/>
      <c r="EB1132" s="273"/>
      <c r="EC1132" s="273"/>
      <c r="ED1132" s="273"/>
      <c r="EE1132" s="273"/>
      <c r="EF1132" s="273"/>
      <c r="EG1132" s="273"/>
      <c r="EH1132" s="273"/>
      <c r="EI1132" s="273"/>
      <c r="EJ1132" s="273"/>
      <c r="EK1132" s="273"/>
      <c r="EL1132" s="273"/>
      <c r="EM1132" s="273"/>
      <c r="EN1132" s="273"/>
      <c r="EO1132" s="273"/>
      <c r="EP1132" s="273"/>
      <c r="EQ1132" s="273"/>
      <c r="ER1132" s="273"/>
      <c r="ES1132" s="273"/>
      <c r="ET1132" s="273"/>
      <c r="EU1132" s="273"/>
      <c r="EV1132" s="273"/>
      <c r="EW1132" s="273"/>
      <c r="EX1132" s="273"/>
      <c r="EY1132" s="273"/>
      <c r="EZ1132" s="273"/>
    </row>
    <row r="1133" spans="1:156" ht="18.75">
      <c r="D1133" s="75"/>
      <c r="Q1133"/>
      <c r="R1133" s="30"/>
      <c r="T1133" s="75"/>
      <c r="Z1133" s="264"/>
      <c r="AB1133" s="75"/>
      <c r="AH1133" s="125"/>
      <c r="AJ1133" s="75"/>
      <c r="AP1133" s="125"/>
      <c r="AR1133" s="75"/>
      <c r="AX1133" s="125"/>
      <c r="AZ1133" s="75"/>
      <c r="BF1133" s="125"/>
      <c r="BH1133" s="75"/>
      <c r="BN1133" s="125"/>
      <c r="BP1133" s="75"/>
      <c r="BV1133" s="125"/>
      <c r="BX1133" s="75"/>
      <c r="CD1133" s="125"/>
      <c r="CF1133" s="75"/>
      <c r="CL1133" s="125"/>
      <c r="CN1133" s="75"/>
      <c r="CT1133" s="125"/>
      <c r="CV1133" s="75"/>
      <c r="DB1133" s="125"/>
      <c r="DD1133" s="75"/>
      <c r="DJ1133" s="125"/>
      <c r="DL1133" s="75"/>
      <c r="DR1133" s="125"/>
      <c r="DT1133" s="75"/>
      <c r="DZ1133" s="125"/>
    </row>
    <row r="1134" spans="1:156" ht="18.75">
      <c r="A1134" s="273"/>
      <c r="B1134" s="273"/>
      <c r="C1134" s="273"/>
      <c r="D1134" s="285"/>
      <c r="E1134" s="273"/>
      <c r="F1134" s="273"/>
      <c r="G1134" s="273"/>
      <c r="H1134" s="273"/>
      <c r="I1134" s="273"/>
      <c r="J1134" s="273"/>
      <c r="K1134" s="273"/>
      <c r="L1134" s="273"/>
      <c r="M1134" s="273"/>
      <c r="N1134" s="273"/>
      <c r="O1134" s="273"/>
      <c r="P1134" s="273"/>
      <c r="Q1134" s="273"/>
      <c r="R1134" s="286"/>
      <c r="S1134" s="273"/>
      <c r="T1134" s="285"/>
      <c r="U1134" s="273"/>
      <c r="V1134" s="273"/>
      <c r="W1134" s="273"/>
      <c r="X1134" s="273"/>
      <c r="Y1134" s="273"/>
      <c r="Z1134" s="264"/>
      <c r="AA1134" s="273"/>
      <c r="AB1134" s="285"/>
      <c r="AC1134" s="273"/>
      <c r="AD1134" s="273"/>
      <c r="AE1134" s="273"/>
      <c r="AF1134" s="273"/>
      <c r="AG1134" s="273"/>
      <c r="AH1134" s="125"/>
      <c r="AI1134" s="273"/>
      <c r="AJ1134" s="285"/>
      <c r="AK1134" s="273"/>
      <c r="AL1134" s="273"/>
      <c r="AM1134" s="273"/>
      <c r="AN1134" s="273"/>
      <c r="AO1134" s="273"/>
      <c r="AP1134" s="125"/>
      <c r="AQ1134" s="273"/>
      <c r="AR1134" s="285"/>
      <c r="AS1134" s="273"/>
      <c r="AT1134" s="273"/>
      <c r="AU1134" s="273"/>
      <c r="AV1134" s="273"/>
      <c r="AW1134" s="273"/>
      <c r="AX1134" s="125"/>
      <c r="AY1134" s="273"/>
      <c r="AZ1134" s="285"/>
      <c r="BA1134" s="273"/>
      <c r="BB1134" s="273"/>
      <c r="BC1134" s="273"/>
      <c r="BD1134" s="273"/>
      <c r="BE1134" s="273"/>
      <c r="BF1134" s="125"/>
      <c r="BG1134" s="273"/>
      <c r="BH1134" s="285"/>
      <c r="BI1134" s="273"/>
      <c r="BJ1134" s="273"/>
      <c r="BK1134" s="273"/>
      <c r="BL1134" s="273"/>
      <c r="BM1134" s="273"/>
      <c r="BN1134" s="125"/>
      <c r="BO1134" s="273"/>
      <c r="BP1134" s="285"/>
      <c r="BQ1134" s="273"/>
      <c r="BR1134" s="273"/>
      <c r="BS1134" s="273"/>
      <c r="BT1134" s="273"/>
      <c r="BU1134" s="273"/>
      <c r="BV1134" s="125"/>
      <c r="BW1134" s="273"/>
      <c r="BX1134" s="285"/>
      <c r="BY1134" s="273"/>
      <c r="BZ1134" s="273"/>
      <c r="CA1134" s="273"/>
      <c r="CB1134" s="273"/>
      <c r="CC1134" s="273"/>
      <c r="CD1134" s="125"/>
      <c r="CE1134" s="273"/>
      <c r="CF1134" s="285"/>
      <c r="CG1134" s="273"/>
      <c r="CH1134" s="273"/>
      <c r="CI1134" s="273"/>
      <c r="CJ1134" s="273"/>
      <c r="CK1134" s="273"/>
      <c r="CL1134" s="125"/>
      <c r="CM1134" s="273"/>
      <c r="CN1134" s="285"/>
      <c r="CO1134" s="273"/>
      <c r="CP1134" s="273"/>
      <c r="CQ1134" s="273"/>
      <c r="CR1134" s="273"/>
      <c r="CS1134" s="273"/>
      <c r="CT1134" s="125"/>
      <c r="CU1134" s="273"/>
      <c r="CV1134" s="285"/>
      <c r="CW1134" s="273"/>
      <c r="CX1134" s="273"/>
      <c r="CY1134" s="273"/>
      <c r="CZ1134" s="273"/>
      <c r="DA1134" s="273"/>
      <c r="DB1134" s="125"/>
      <c r="DC1134" s="273"/>
      <c r="DD1134" s="285"/>
      <c r="DE1134" s="273"/>
      <c r="DF1134" s="273"/>
      <c r="DG1134" s="273"/>
      <c r="DH1134" s="273"/>
      <c r="DI1134" s="273"/>
      <c r="DJ1134" s="125"/>
      <c r="DK1134" s="273"/>
      <c r="DL1134" s="285"/>
      <c r="DM1134" s="273"/>
      <c r="DN1134" s="273"/>
      <c r="DO1134" s="273"/>
      <c r="DP1134" s="273"/>
      <c r="DQ1134" s="273"/>
      <c r="DR1134" s="125"/>
      <c r="DS1134" s="273"/>
      <c r="DT1134" s="285"/>
      <c r="DU1134" s="273"/>
      <c r="DV1134" s="273"/>
      <c r="DW1134" s="273"/>
      <c r="DX1134" s="273"/>
      <c r="DY1134" s="273"/>
      <c r="DZ1134" s="125"/>
      <c r="EA1134" s="273"/>
      <c r="EB1134" s="273"/>
      <c r="EC1134" s="273"/>
      <c r="ED1134" s="273"/>
      <c r="EE1134" s="273"/>
      <c r="EF1134" s="273"/>
      <c r="EG1134" s="273"/>
      <c r="EH1134" s="273"/>
      <c r="EI1134" s="273"/>
      <c r="EJ1134" s="273"/>
      <c r="EK1134" s="273"/>
      <c r="EL1134" s="273"/>
      <c r="EM1134" s="273"/>
      <c r="EN1134" s="273"/>
      <c r="EO1134" s="273"/>
      <c r="EP1134" s="273"/>
      <c r="EQ1134" s="273"/>
      <c r="ER1134" s="273"/>
      <c r="ES1134" s="273"/>
      <c r="ET1134" s="273"/>
      <c r="EU1134" s="273"/>
      <c r="EV1134" s="273"/>
      <c r="EW1134" s="273"/>
      <c r="EX1134" s="273"/>
      <c r="EY1134" s="273"/>
      <c r="EZ1134" s="273"/>
    </row>
    <row r="1135" spans="1:156" ht="18.75">
      <c r="D1135" s="75"/>
      <c r="Q1135"/>
      <c r="R1135" s="30"/>
      <c r="T1135" s="75"/>
      <c r="Z1135" s="264"/>
      <c r="AB1135" s="75"/>
      <c r="AH1135" s="125"/>
      <c r="AJ1135" s="75"/>
      <c r="AP1135" s="125"/>
      <c r="AR1135" s="75"/>
      <c r="AX1135" s="125"/>
      <c r="AZ1135" s="75"/>
      <c r="BF1135" s="125"/>
      <c r="BH1135" s="75"/>
      <c r="BN1135" s="125"/>
      <c r="BP1135" s="75"/>
      <c r="BV1135" s="125"/>
      <c r="BX1135" s="75"/>
      <c r="CD1135" s="125"/>
      <c r="CF1135" s="75"/>
      <c r="CL1135" s="125"/>
      <c r="CN1135" s="75"/>
      <c r="CT1135" s="125"/>
      <c r="CV1135" s="75"/>
      <c r="DB1135" s="125"/>
      <c r="DD1135" s="75"/>
      <c r="DJ1135" s="125"/>
      <c r="DL1135" s="75"/>
      <c r="DR1135" s="125"/>
      <c r="DT1135" s="75"/>
      <c r="DZ1135" s="125"/>
    </row>
    <row r="1136" spans="1:156" ht="18.75">
      <c r="A1136" s="273"/>
      <c r="B1136" s="273"/>
      <c r="C1136" s="273"/>
      <c r="D1136" s="285"/>
      <c r="E1136" s="273"/>
      <c r="F1136" s="273"/>
      <c r="G1136" s="273"/>
      <c r="H1136" s="273"/>
      <c r="I1136" s="273"/>
      <c r="J1136" s="273"/>
      <c r="K1136" s="273"/>
      <c r="L1136" s="273"/>
      <c r="M1136" s="273"/>
      <c r="N1136" s="273"/>
      <c r="O1136" s="273"/>
      <c r="P1136" s="273"/>
      <c r="Q1136" s="273"/>
      <c r="R1136" s="286"/>
      <c r="S1136" s="273"/>
      <c r="T1136" s="285"/>
      <c r="U1136" s="273"/>
      <c r="V1136" s="273"/>
      <c r="W1136" s="273"/>
      <c r="X1136" s="273"/>
      <c r="Y1136" s="273"/>
      <c r="Z1136" s="264"/>
      <c r="AA1136" s="273"/>
      <c r="AB1136" s="285"/>
      <c r="AC1136" s="273"/>
      <c r="AD1136" s="273"/>
      <c r="AE1136" s="273"/>
      <c r="AF1136" s="273"/>
      <c r="AG1136" s="273"/>
      <c r="AH1136" s="125"/>
      <c r="AI1136" s="273"/>
      <c r="AJ1136" s="285"/>
      <c r="AK1136" s="273"/>
      <c r="AL1136" s="273"/>
      <c r="AM1136" s="273"/>
      <c r="AN1136" s="273"/>
      <c r="AO1136" s="273"/>
      <c r="AP1136" s="125"/>
      <c r="AQ1136" s="273"/>
      <c r="AR1136" s="285"/>
      <c r="AS1136" s="273"/>
      <c r="AT1136" s="273"/>
      <c r="AU1136" s="273"/>
      <c r="AV1136" s="273"/>
      <c r="AW1136" s="273"/>
      <c r="AX1136" s="125"/>
      <c r="AY1136" s="273"/>
      <c r="AZ1136" s="285"/>
      <c r="BA1136" s="273"/>
      <c r="BB1136" s="273"/>
      <c r="BC1136" s="273"/>
      <c r="BD1136" s="273"/>
      <c r="BE1136" s="273"/>
      <c r="BF1136" s="125"/>
      <c r="BG1136" s="273"/>
      <c r="BH1136" s="285"/>
      <c r="BI1136" s="273"/>
      <c r="BJ1136" s="273"/>
      <c r="BK1136" s="273"/>
      <c r="BL1136" s="273"/>
      <c r="BM1136" s="273"/>
      <c r="BN1136" s="125"/>
      <c r="BO1136" s="273"/>
      <c r="BP1136" s="285"/>
      <c r="BQ1136" s="273"/>
      <c r="BR1136" s="273"/>
      <c r="BS1136" s="273"/>
      <c r="BT1136" s="273"/>
      <c r="BU1136" s="273"/>
      <c r="BV1136" s="125"/>
      <c r="BW1136" s="273"/>
      <c r="BX1136" s="285"/>
      <c r="BY1136" s="273"/>
      <c r="BZ1136" s="273"/>
      <c r="CA1136" s="273"/>
      <c r="CB1136" s="273"/>
      <c r="CC1136" s="273"/>
      <c r="CD1136" s="125"/>
      <c r="CE1136" s="273"/>
      <c r="CF1136" s="285"/>
      <c r="CG1136" s="273"/>
      <c r="CH1136" s="273"/>
      <c r="CI1136" s="273"/>
      <c r="CJ1136" s="273"/>
      <c r="CK1136" s="273"/>
      <c r="CL1136" s="125"/>
      <c r="CM1136" s="273"/>
      <c r="CN1136" s="285"/>
      <c r="CO1136" s="273"/>
      <c r="CP1136" s="273"/>
      <c r="CQ1136" s="273"/>
      <c r="CR1136" s="273"/>
      <c r="CS1136" s="273"/>
      <c r="CT1136" s="125"/>
      <c r="CU1136" s="273"/>
      <c r="CV1136" s="285"/>
      <c r="CW1136" s="273"/>
      <c r="CX1136" s="273"/>
      <c r="CY1136" s="273"/>
      <c r="CZ1136" s="273"/>
      <c r="DA1136" s="273"/>
      <c r="DB1136" s="125"/>
      <c r="DC1136" s="273"/>
      <c r="DD1136" s="285"/>
      <c r="DE1136" s="273"/>
      <c r="DF1136" s="273"/>
      <c r="DG1136" s="273"/>
      <c r="DH1136" s="273"/>
      <c r="DI1136" s="273"/>
      <c r="DJ1136" s="125"/>
      <c r="DK1136" s="273"/>
      <c r="DL1136" s="285"/>
      <c r="DM1136" s="273"/>
      <c r="DN1136" s="273"/>
      <c r="DO1136" s="273"/>
      <c r="DP1136" s="273"/>
      <c r="DQ1136" s="273"/>
      <c r="DR1136" s="125"/>
      <c r="DS1136" s="273"/>
      <c r="DT1136" s="285"/>
      <c r="DU1136" s="273"/>
      <c r="DV1136" s="273"/>
      <c r="DW1136" s="273"/>
      <c r="DX1136" s="273"/>
      <c r="DY1136" s="273"/>
      <c r="DZ1136" s="125"/>
      <c r="EA1136" s="273"/>
      <c r="EB1136" s="273"/>
      <c r="EC1136" s="273"/>
      <c r="ED1136" s="273"/>
      <c r="EE1136" s="273"/>
      <c r="EF1136" s="273"/>
      <c r="EG1136" s="273"/>
      <c r="EH1136" s="273"/>
      <c r="EI1136" s="273"/>
      <c r="EJ1136" s="273"/>
      <c r="EK1136" s="273"/>
      <c r="EL1136" s="273"/>
      <c r="EM1136" s="273"/>
      <c r="EN1136" s="273"/>
      <c r="EO1136" s="273"/>
      <c r="EP1136" s="273"/>
      <c r="EQ1136" s="273"/>
      <c r="ER1136" s="273"/>
      <c r="ES1136" s="273"/>
      <c r="ET1136" s="273"/>
      <c r="EU1136" s="273"/>
      <c r="EV1136" s="273"/>
      <c r="EW1136" s="273"/>
      <c r="EX1136" s="273"/>
      <c r="EY1136" s="273"/>
      <c r="EZ1136" s="273"/>
    </row>
    <row r="1137" spans="1:156" ht="18.75">
      <c r="D1137" s="75"/>
      <c r="Q1137"/>
      <c r="R1137" s="30"/>
      <c r="T1137" s="75"/>
      <c r="Z1137" s="264"/>
      <c r="AB1137" s="75"/>
      <c r="AH1137" s="125"/>
      <c r="AJ1137" s="75"/>
      <c r="AP1137" s="125"/>
      <c r="AR1137" s="75"/>
      <c r="AX1137" s="125"/>
      <c r="AZ1137" s="75"/>
      <c r="BF1137" s="125"/>
      <c r="BH1137" s="75"/>
      <c r="BN1137" s="125"/>
      <c r="BP1137" s="75"/>
      <c r="BV1137" s="125"/>
      <c r="BX1137" s="75"/>
      <c r="CD1137" s="125"/>
      <c r="CF1137" s="75"/>
      <c r="CL1137" s="125"/>
      <c r="CN1137" s="75"/>
      <c r="CT1137" s="125"/>
      <c r="CV1137" s="75"/>
      <c r="DB1137" s="125"/>
      <c r="DD1137" s="75"/>
      <c r="DJ1137" s="125"/>
      <c r="DL1137" s="75"/>
      <c r="DR1137" s="125"/>
      <c r="DT1137" s="75"/>
      <c r="DZ1137" s="125"/>
    </row>
    <row r="1138" spans="1:156" ht="18.75">
      <c r="A1138" s="273"/>
      <c r="B1138" s="273"/>
      <c r="C1138" s="273"/>
      <c r="D1138" s="285"/>
      <c r="E1138" s="273"/>
      <c r="F1138" s="273"/>
      <c r="G1138" s="273"/>
      <c r="H1138" s="273"/>
      <c r="I1138" s="273"/>
      <c r="J1138" s="273"/>
      <c r="K1138" s="273"/>
      <c r="L1138" s="273"/>
      <c r="M1138" s="273"/>
      <c r="N1138" s="273"/>
      <c r="O1138" s="273"/>
      <c r="P1138" s="273"/>
      <c r="Q1138" s="273"/>
      <c r="R1138" s="286"/>
      <c r="S1138" s="273"/>
      <c r="T1138" s="285"/>
      <c r="U1138" s="273"/>
      <c r="V1138" s="273"/>
      <c r="W1138" s="273"/>
      <c r="X1138" s="273"/>
      <c r="Y1138" s="273"/>
      <c r="Z1138" s="264"/>
      <c r="AA1138" s="273"/>
      <c r="AB1138" s="285"/>
      <c r="AC1138" s="273"/>
      <c r="AD1138" s="273"/>
      <c r="AE1138" s="273"/>
      <c r="AF1138" s="273"/>
      <c r="AG1138" s="273"/>
      <c r="AH1138" s="125"/>
      <c r="AI1138" s="273"/>
      <c r="AJ1138" s="285"/>
      <c r="AK1138" s="273"/>
      <c r="AL1138" s="273"/>
      <c r="AM1138" s="273"/>
      <c r="AN1138" s="273"/>
      <c r="AO1138" s="273"/>
      <c r="AP1138" s="125"/>
      <c r="AQ1138" s="273"/>
      <c r="AR1138" s="285"/>
      <c r="AS1138" s="273"/>
      <c r="AT1138" s="273"/>
      <c r="AU1138" s="273"/>
      <c r="AV1138" s="273"/>
      <c r="AW1138" s="273"/>
      <c r="AX1138" s="125"/>
      <c r="AY1138" s="273"/>
      <c r="AZ1138" s="285"/>
      <c r="BA1138" s="273"/>
      <c r="BB1138" s="273"/>
      <c r="BC1138" s="273"/>
      <c r="BD1138" s="273"/>
      <c r="BE1138" s="273"/>
      <c r="BF1138" s="125"/>
      <c r="BG1138" s="273"/>
      <c r="BH1138" s="285"/>
      <c r="BI1138" s="273"/>
      <c r="BJ1138" s="273"/>
      <c r="BK1138" s="273"/>
      <c r="BL1138" s="273"/>
      <c r="BM1138" s="273"/>
      <c r="BN1138" s="125"/>
      <c r="BO1138" s="273"/>
      <c r="BP1138" s="285"/>
      <c r="BQ1138" s="273"/>
      <c r="BR1138" s="273"/>
      <c r="BS1138" s="273"/>
      <c r="BT1138" s="273"/>
      <c r="BU1138" s="273"/>
      <c r="BV1138" s="125"/>
      <c r="BW1138" s="273"/>
      <c r="BX1138" s="285"/>
      <c r="BY1138" s="273"/>
      <c r="BZ1138" s="273"/>
      <c r="CA1138" s="273"/>
      <c r="CB1138" s="273"/>
      <c r="CC1138" s="273"/>
      <c r="CD1138" s="125"/>
      <c r="CE1138" s="273"/>
      <c r="CF1138" s="285"/>
      <c r="CG1138" s="273"/>
      <c r="CH1138" s="273"/>
      <c r="CI1138" s="273"/>
      <c r="CJ1138" s="273"/>
      <c r="CK1138" s="273"/>
      <c r="CL1138" s="125"/>
      <c r="CM1138" s="273"/>
      <c r="CN1138" s="285"/>
      <c r="CO1138" s="273"/>
      <c r="CP1138" s="273"/>
      <c r="CQ1138" s="273"/>
      <c r="CR1138" s="273"/>
      <c r="CS1138" s="273"/>
      <c r="CT1138" s="125"/>
      <c r="CU1138" s="273"/>
      <c r="CV1138" s="285"/>
      <c r="CW1138" s="273"/>
      <c r="CX1138" s="273"/>
      <c r="CY1138" s="273"/>
      <c r="CZ1138" s="273"/>
      <c r="DA1138" s="273"/>
      <c r="DB1138" s="125"/>
      <c r="DC1138" s="273"/>
      <c r="DD1138" s="285"/>
      <c r="DE1138" s="273"/>
      <c r="DF1138" s="273"/>
      <c r="DG1138" s="273"/>
      <c r="DH1138" s="273"/>
      <c r="DI1138" s="273"/>
      <c r="DJ1138" s="125"/>
      <c r="DK1138" s="273"/>
      <c r="DL1138" s="285"/>
      <c r="DM1138" s="273"/>
      <c r="DN1138" s="273"/>
      <c r="DO1138" s="273"/>
      <c r="DP1138" s="273"/>
      <c r="DQ1138" s="273"/>
      <c r="DR1138" s="125"/>
      <c r="DS1138" s="273"/>
      <c r="DT1138" s="285"/>
      <c r="DU1138" s="273"/>
      <c r="DV1138" s="273"/>
      <c r="DW1138" s="273"/>
      <c r="DX1138" s="273"/>
      <c r="DY1138" s="273"/>
      <c r="DZ1138" s="125"/>
      <c r="EA1138" s="273"/>
      <c r="EB1138" s="273"/>
      <c r="EC1138" s="273"/>
      <c r="ED1138" s="273"/>
      <c r="EE1138" s="273"/>
      <c r="EF1138" s="273"/>
      <c r="EG1138" s="273"/>
      <c r="EH1138" s="273"/>
      <c r="EI1138" s="273"/>
      <c r="EJ1138" s="273"/>
      <c r="EK1138" s="273"/>
      <c r="EL1138" s="273"/>
      <c r="EM1138" s="273"/>
      <c r="EN1138" s="273"/>
      <c r="EO1138" s="273"/>
      <c r="EP1138" s="273"/>
      <c r="EQ1138" s="273"/>
      <c r="ER1138" s="273"/>
      <c r="ES1138" s="273"/>
      <c r="ET1138" s="273"/>
      <c r="EU1138" s="273"/>
      <c r="EV1138" s="273"/>
      <c r="EW1138" s="273"/>
      <c r="EX1138" s="273"/>
      <c r="EY1138" s="273"/>
      <c r="EZ1138" s="273"/>
    </row>
    <row r="1139" spans="1:156" ht="18.75">
      <c r="D1139" s="75"/>
      <c r="Q1139"/>
      <c r="R1139" s="30"/>
      <c r="T1139" s="75"/>
      <c r="Z1139" s="264"/>
      <c r="AB1139" s="75"/>
      <c r="AH1139" s="125"/>
      <c r="AJ1139" s="75"/>
      <c r="AP1139" s="125"/>
      <c r="AR1139" s="75"/>
      <c r="AX1139" s="125"/>
      <c r="AZ1139" s="75"/>
      <c r="BF1139" s="125"/>
      <c r="BH1139" s="75"/>
      <c r="BN1139" s="125"/>
      <c r="BP1139" s="75"/>
      <c r="BV1139" s="125"/>
      <c r="BX1139" s="75"/>
      <c r="CD1139" s="125"/>
      <c r="CF1139" s="75"/>
      <c r="CL1139" s="125"/>
      <c r="CN1139" s="75"/>
      <c r="CT1139" s="125"/>
      <c r="CV1139" s="75"/>
      <c r="DB1139" s="125"/>
      <c r="DD1139" s="75"/>
      <c r="DJ1139" s="125"/>
      <c r="DL1139" s="75"/>
      <c r="DR1139" s="125"/>
      <c r="DT1139" s="75"/>
      <c r="DZ1139" s="125"/>
    </row>
    <row r="1140" spans="1:156" ht="18.75">
      <c r="A1140" s="273"/>
      <c r="B1140" s="273"/>
      <c r="C1140" s="273"/>
      <c r="D1140" s="285"/>
      <c r="E1140" s="273"/>
      <c r="F1140" s="273"/>
      <c r="G1140" s="273"/>
      <c r="H1140" s="273"/>
      <c r="I1140" s="273"/>
      <c r="J1140" s="273"/>
      <c r="K1140" s="273"/>
      <c r="L1140" s="273"/>
      <c r="M1140" s="273"/>
      <c r="N1140" s="273"/>
      <c r="O1140" s="273"/>
      <c r="P1140" s="273"/>
      <c r="Q1140" s="273"/>
      <c r="R1140" s="286"/>
      <c r="S1140" s="273"/>
      <c r="T1140" s="285"/>
      <c r="U1140" s="273"/>
      <c r="V1140" s="273"/>
      <c r="W1140" s="273"/>
      <c r="X1140" s="273"/>
      <c r="Y1140" s="273"/>
      <c r="Z1140" s="264"/>
      <c r="AA1140" s="273"/>
      <c r="AB1140" s="285"/>
      <c r="AC1140" s="273"/>
      <c r="AD1140" s="273"/>
      <c r="AE1140" s="273"/>
      <c r="AF1140" s="273"/>
      <c r="AG1140" s="273"/>
      <c r="AH1140" s="125"/>
      <c r="AI1140" s="273"/>
      <c r="AJ1140" s="285"/>
      <c r="AK1140" s="273"/>
      <c r="AL1140" s="273"/>
      <c r="AM1140" s="273"/>
      <c r="AN1140" s="273"/>
      <c r="AO1140" s="273"/>
      <c r="AP1140" s="125"/>
      <c r="AQ1140" s="273"/>
      <c r="AR1140" s="285"/>
      <c r="AS1140" s="273"/>
      <c r="AT1140" s="273"/>
      <c r="AU1140" s="273"/>
      <c r="AV1140" s="273"/>
      <c r="AW1140" s="273"/>
      <c r="AX1140" s="125"/>
      <c r="AY1140" s="273"/>
      <c r="AZ1140" s="285"/>
      <c r="BA1140" s="273"/>
      <c r="BB1140" s="273"/>
      <c r="BC1140" s="273"/>
      <c r="BD1140" s="273"/>
      <c r="BE1140" s="273"/>
      <c r="BF1140" s="125"/>
      <c r="BG1140" s="273"/>
      <c r="BH1140" s="285"/>
      <c r="BI1140" s="273"/>
      <c r="BJ1140" s="273"/>
      <c r="BK1140" s="273"/>
      <c r="BL1140" s="273"/>
      <c r="BM1140" s="273"/>
      <c r="BN1140" s="125"/>
      <c r="BO1140" s="273"/>
      <c r="BP1140" s="285"/>
      <c r="BQ1140" s="273"/>
      <c r="BR1140" s="273"/>
      <c r="BS1140" s="273"/>
      <c r="BT1140" s="273"/>
      <c r="BU1140" s="273"/>
      <c r="BV1140" s="125"/>
      <c r="BW1140" s="273"/>
      <c r="BX1140" s="285"/>
      <c r="BY1140" s="273"/>
      <c r="BZ1140" s="273"/>
      <c r="CA1140" s="273"/>
      <c r="CB1140" s="273"/>
      <c r="CC1140" s="273"/>
      <c r="CD1140" s="125"/>
      <c r="CE1140" s="273"/>
      <c r="CF1140" s="285"/>
      <c r="CG1140" s="273"/>
      <c r="CH1140" s="273"/>
      <c r="CI1140" s="273"/>
      <c r="CJ1140" s="273"/>
      <c r="CK1140" s="273"/>
      <c r="CL1140" s="125"/>
      <c r="CM1140" s="273"/>
      <c r="CN1140" s="285"/>
      <c r="CO1140" s="273"/>
      <c r="CP1140" s="273"/>
      <c r="CQ1140" s="273"/>
      <c r="CR1140" s="273"/>
      <c r="CS1140" s="273"/>
      <c r="CT1140" s="125"/>
      <c r="CU1140" s="273"/>
      <c r="CV1140" s="285"/>
      <c r="CW1140" s="273"/>
      <c r="CX1140" s="273"/>
      <c r="CY1140" s="273"/>
      <c r="CZ1140" s="273"/>
      <c r="DA1140" s="273"/>
      <c r="DB1140" s="125"/>
      <c r="DC1140" s="273"/>
      <c r="DD1140" s="285"/>
      <c r="DE1140" s="273"/>
      <c r="DF1140" s="273"/>
      <c r="DG1140" s="273"/>
      <c r="DH1140" s="273"/>
      <c r="DI1140" s="273"/>
      <c r="DJ1140" s="125"/>
      <c r="DK1140" s="273"/>
      <c r="DL1140" s="285"/>
      <c r="DM1140" s="273"/>
      <c r="DN1140" s="273"/>
      <c r="DO1140" s="273"/>
      <c r="DP1140" s="273"/>
      <c r="DQ1140" s="273"/>
      <c r="DR1140" s="125"/>
      <c r="DS1140" s="273"/>
      <c r="DT1140" s="285"/>
      <c r="DU1140" s="273"/>
      <c r="DV1140" s="273"/>
      <c r="DW1140" s="273"/>
      <c r="DX1140" s="273"/>
      <c r="DY1140" s="273"/>
      <c r="DZ1140" s="125"/>
      <c r="EA1140" s="273"/>
      <c r="EB1140" s="273"/>
      <c r="EC1140" s="273"/>
      <c r="ED1140" s="273"/>
      <c r="EE1140" s="273"/>
      <c r="EF1140" s="273"/>
      <c r="EG1140" s="273"/>
      <c r="EH1140" s="273"/>
      <c r="EI1140" s="273"/>
      <c r="EJ1140" s="273"/>
      <c r="EK1140" s="273"/>
      <c r="EL1140" s="273"/>
      <c r="EM1140" s="273"/>
      <c r="EN1140" s="273"/>
      <c r="EO1140" s="273"/>
      <c r="EP1140" s="273"/>
      <c r="EQ1140" s="273"/>
      <c r="ER1140" s="273"/>
      <c r="ES1140" s="273"/>
      <c r="ET1140" s="273"/>
      <c r="EU1140" s="273"/>
      <c r="EV1140" s="273"/>
      <c r="EW1140" s="273"/>
      <c r="EX1140" s="273"/>
      <c r="EY1140" s="273"/>
      <c r="EZ1140" s="273"/>
    </row>
    <row r="1141" spans="1:156" ht="18.75">
      <c r="D1141" s="75"/>
      <c r="Q1141"/>
      <c r="R1141" s="30"/>
      <c r="T1141" s="75"/>
      <c r="Z1141" s="264"/>
      <c r="AB1141" s="75"/>
      <c r="AH1141" s="125"/>
      <c r="AJ1141" s="75"/>
      <c r="AP1141" s="125"/>
      <c r="AR1141" s="75"/>
      <c r="AX1141" s="125"/>
      <c r="AZ1141" s="75"/>
      <c r="BF1141" s="125"/>
      <c r="BH1141" s="75"/>
      <c r="BN1141" s="125"/>
      <c r="BP1141" s="75"/>
      <c r="BV1141" s="125"/>
      <c r="BX1141" s="75"/>
      <c r="CD1141" s="125"/>
      <c r="CF1141" s="75"/>
      <c r="CL1141" s="125"/>
      <c r="CN1141" s="75"/>
      <c r="CT1141" s="125"/>
      <c r="CV1141" s="75"/>
      <c r="DB1141" s="125"/>
      <c r="DD1141" s="75"/>
      <c r="DJ1141" s="125"/>
      <c r="DL1141" s="75"/>
      <c r="DR1141" s="125"/>
      <c r="DT1141" s="75"/>
      <c r="DZ1141" s="125"/>
    </row>
    <row r="1142" spans="1:156" ht="18.75">
      <c r="A1142" s="273"/>
      <c r="B1142" s="273"/>
      <c r="C1142" s="273"/>
      <c r="D1142" s="285"/>
      <c r="E1142" s="273"/>
      <c r="F1142" s="273"/>
      <c r="G1142" s="273"/>
      <c r="H1142" s="273"/>
      <c r="I1142" s="273"/>
      <c r="J1142" s="273"/>
      <c r="K1142" s="273"/>
      <c r="L1142" s="273"/>
      <c r="M1142" s="273"/>
      <c r="N1142" s="273"/>
      <c r="O1142" s="273"/>
      <c r="P1142" s="273"/>
      <c r="Q1142" s="273"/>
      <c r="R1142" s="286"/>
      <c r="S1142" s="273"/>
      <c r="T1142" s="285"/>
      <c r="U1142" s="273"/>
      <c r="V1142" s="273"/>
      <c r="W1142" s="273"/>
      <c r="X1142" s="273"/>
      <c r="Y1142" s="273"/>
      <c r="Z1142" s="264"/>
      <c r="AA1142" s="273"/>
      <c r="AB1142" s="285"/>
      <c r="AC1142" s="273"/>
      <c r="AD1142" s="273"/>
      <c r="AE1142" s="273"/>
      <c r="AF1142" s="273"/>
      <c r="AG1142" s="273"/>
      <c r="AH1142" s="125"/>
      <c r="AI1142" s="273"/>
      <c r="AJ1142" s="285"/>
      <c r="AK1142" s="273"/>
      <c r="AL1142" s="273"/>
      <c r="AM1142" s="273"/>
      <c r="AN1142" s="273"/>
      <c r="AO1142" s="273"/>
      <c r="AP1142" s="125"/>
      <c r="AQ1142" s="273"/>
      <c r="AR1142" s="285"/>
      <c r="AS1142" s="273"/>
      <c r="AT1142" s="273"/>
      <c r="AU1142" s="273"/>
      <c r="AV1142" s="273"/>
      <c r="AW1142" s="273"/>
      <c r="AX1142" s="125"/>
      <c r="AY1142" s="273"/>
      <c r="AZ1142" s="285"/>
      <c r="BA1142" s="273"/>
      <c r="BB1142" s="273"/>
      <c r="BC1142" s="273"/>
      <c r="BD1142" s="273"/>
      <c r="BE1142" s="273"/>
      <c r="BF1142" s="125"/>
      <c r="BG1142" s="273"/>
      <c r="BH1142" s="285"/>
      <c r="BI1142" s="273"/>
      <c r="BJ1142" s="273"/>
      <c r="BK1142" s="273"/>
      <c r="BL1142" s="273"/>
      <c r="BM1142" s="273"/>
      <c r="BN1142" s="125"/>
      <c r="BO1142" s="273"/>
      <c r="BP1142" s="285"/>
      <c r="BQ1142" s="273"/>
      <c r="BR1142" s="273"/>
      <c r="BS1142" s="273"/>
      <c r="BT1142" s="273"/>
      <c r="BU1142" s="273"/>
      <c r="BV1142" s="125"/>
      <c r="BW1142" s="273"/>
      <c r="BX1142" s="285"/>
      <c r="BY1142" s="273"/>
      <c r="BZ1142" s="273"/>
      <c r="CA1142" s="273"/>
      <c r="CB1142" s="273"/>
      <c r="CC1142" s="273"/>
      <c r="CD1142" s="125"/>
      <c r="CE1142" s="273"/>
      <c r="CF1142" s="285"/>
      <c r="CG1142" s="273"/>
      <c r="CH1142" s="273"/>
      <c r="CI1142" s="273"/>
      <c r="CJ1142" s="273"/>
      <c r="CK1142" s="273"/>
      <c r="CL1142" s="125"/>
      <c r="CM1142" s="273"/>
      <c r="CN1142" s="285"/>
      <c r="CO1142" s="273"/>
      <c r="CP1142" s="273"/>
      <c r="CQ1142" s="273"/>
      <c r="CR1142" s="273"/>
      <c r="CS1142" s="273"/>
      <c r="CT1142" s="125"/>
      <c r="CU1142" s="273"/>
      <c r="CV1142" s="285"/>
      <c r="CW1142" s="273"/>
      <c r="CX1142" s="273"/>
      <c r="CY1142" s="273"/>
      <c r="CZ1142" s="273"/>
      <c r="DA1142" s="273"/>
      <c r="DB1142" s="125"/>
      <c r="DC1142" s="273"/>
      <c r="DD1142" s="285"/>
      <c r="DE1142" s="273"/>
      <c r="DF1142" s="273"/>
      <c r="DG1142" s="273"/>
      <c r="DH1142" s="273"/>
      <c r="DI1142" s="273"/>
      <c r="DJ1142" s="125"/>
      <c r="DK1142" s="273"/>
      <c r="DL1142" s="285"/>
      <c r="DM1142" s="273"/>
      <c r="DN1142" s="273"/>
      <c r="DO1142" s="273"/>
      <c r="DP1142" s="273"/>
      <c r="DQ1142" s="273"/>
      <c r="DR1142" s="125"/>
      <c r="DS1142" s="273"/>
      <c r="DT1142" s="285"/>
      <c r="DU1142" s="273"/>
      <c r="DV1142" s="273"/>
      <c r="DW1142" s="273"/>
      <c r="DX1142" s="273"/>
      <c r="DY1142" s="273"/>
      <c r="DZ1142" s="125"/>
      <c r="EA1142" s="273"/>
      <c r="EB1142" s="273"/>
      <c r="EC1142" s="273"/>
      <c r="ED1142" s="273"/>
      <c r="EE1142" s="273"/>
      <c r="EF1142" s="273"/>
      <c r="EG1142" s="273"/>
      <c r="EH1142" s="273"/>
      <c r="EI1142" s="273"/>
      <c r="EJ1142" s="273"/>
      <c r="EK1142" s="273"/>
      <c r="EL1142" s="273"/>
      <c r="EM1142" s="273"/>
      <c r="EN1142" s="273"/>
      <c r="EO1142" s="273"/>
      <c r="EP1142" s="273"/>
      <c r="EQ1142" s="273"/>
      <c r="ER1142" s="273"/>
      <c r="ES1142" s="273"/>
      <c r="ET1142" s="273"/>
      <c r="EU1142" s="273"/>
      <c r="EV1142" s="273"/>
      <c r="EW1142" s="273"/>
      <c r="EX1142" s="273"/>
      <c r="EY1142" s="273"/>
      <c r="EZ1142" s="273"/>
    </row>
    <row r="1143" spans="1:156" ht="18.75">
      <c r="D1143" s="75"/>
      <c r="Q1143"/>
      <c r="R1143" s="30"/>
      <c r="T1143" s="75"/>
      <c r="Z1143" s="264"/>
      <c r="AB1143" s="75"/>
      <c r="AH1143" s="125"/>
      <c r="AJ1143" s="75"/>
      <c r="AP1143" s="125"/>
      <c r="AR1143" s="75"/>
      <c r="AX1143" s="125"/>
      <c r="AZ1143" s="75"/>
      <c r="BF1143" s="125"/>
      <c r="BH1143" s="75"/>
      <c r="BN1143" s="125"/>
      <c r="BP1143" s="75"/>
      <c r="BV1143" s="125"/>
      <c r="BX1143" s="75"/>
      <c r="CD1143" s="125"/>
      <c r="CF1143" s="75"/>
      <c r="CL1143" s="125"/>
      <c r="CN1143" s="75"/>
      <c r="CT1143" s="125"/>
      <c r="CV1143" s="75"/>
      <c r="DB1143" s="125"/>
      <c r="DD1143" s="75"/>
      <c r="DJ1143" s="125"/>
      <c r="DL1143" s="75"/>
      <c r="DR1143" s="125"/>
      <c r="DT1143" s="75"/>
      <c r="DZ1143" s="125"/>
    </row>
    <row r="1144" spans="1:156" ht="18.75">
      <c r="A1144" s="273"/>
      <c r="B1144" s="273"/>
      <c r="C1144" s="273"/>
      <c r="D1144" s="285"/>
      <c r="E1144" s="273"/>
      <c r="F1144" s="273"/>
      <c r="G1144" s="273"/>
      <c r="H1144" s="273"/>
      <c r="I1144" s="273"/>
      <c r="J1144" s="273"/>
      <c r="K1144" s="273"/>
      <c r="L1144" s="273"/>
      <c r="M1144" s="273"/>
      <c r="N1144" s="273"/>
      <c r="O1144" s="273"/>
      <c r="P1144" s="273"/>
      <c r="Q1144" s="273"/>
      <c r="R1144" s="286"/>
      <c r="S1144" s="273"/>
      <c r="T1144" s="285"/>
      <c r="U1144" s="273"/>
      <c r="V1144" s="273"/>
      <c r="W1144" s="273"/>
      <c r="X1144" s="273"/>
      <c r="Y1144" s="273"/>
      <c r="Z1144" s="264"/>
      <c r="AA1144" s="273"/>
      <c r="AB1144" s="285"/>
      <c r="AC1144" s="273"/>
      <c r="AD1144" s="273"/>
      <c r="AE1144" s="273"/>
      <c r="AF1144" s="273"/>
      <c r="AG1144" s="273"/>
      <c r="AH1144" s="125"/>
      <c r="AI1144" s="273"/>
      <c r="AJ1144" s="285"/>
      <c r="AK1144" s="273"/>
      <c r="AL1144" s="273"/>
      <c r="AM1144" s="273"/>
      <c r="AN1144" s="273"/>
      <c r="AO1144" s="273"/>
      <c r="AP1144" s="125"/>
      <c r="AQ1144" s="273"/>
      <c r="AR1144" s="285"/>
      <c r="AS1144" s="273"/>
      <c r="AT1144" s="273"/>
      <c r="AU1144" s="273"/>
      <c r="AV1144" s="273"/>
      <c r="AW1144" s="273"/>
      <c r="AX1144" s="125"/>
      <c r="AY1144" s="273"/>
      <c r="AZ1144" s="285"/>
      <c r="BA1144" s="273"/>
      <c r="BB1144" s="273"/>
      <c r="BC1144" s="273"/>
      <c r="BD1144" s="273"/>
      <c r="BE1144" s="273"/>
      <c r="BF1144" s="125"/>
      <c r="BG1144" s="273"/>
      <c r="BH1144" s="285"/>
      <c r="BI1144" s="273"/>
      <c r="BJ1144" s="273"/>
      <c r="BK1144" s="273"/>
      <c r="BL1144" s="273"/>
      <c r="BM1144" s="273"/>
      <c r="BN1144" s="125"/>
      <c r="BO1144" s="273"/>
      <c r="BP1144" s="285"/>
      <c r="BQ1144" s="273"/>
      <c r="BR1144" s="273"/>
      <c r="BS1144" s="273"/>
      <c r="BT1144" s="273"/>
      <c r="BU1144" s="273"/>
      <c r="BV1144" s="125"/>
      <c r="BW1144" s="273"/>
      <c r="BX1144" s="285"/>
      <c r="BY1144" s="273"/>
      <c r="BZ1144" s="273"/>
      <c r="CA1144" s="273"/>
      <c r="CB1144" s="273"/>
      <c r="CC1144" s="273"/>
      <c r="CD1144" s="125"/>
      <c r="CE1144" s="273"/>
      <c r="CF1144" s="285"/>
      <c r="CG1144" s="273"/>
      <c r="CH1144" s="273"/>
      <c r="CI1144" s="273"/>
      <c r="CJ1144" s="273"/>
      <c r="CK1144" s="273"/>
      <c r="CL1144" s="125"/>
      <c r="CM1144" s="273"/>
      <c r="CN1144" s="285"/>
      <c r="CO1144" s="273"/>
      <c r="CP1144" s="273"/>
      <c r="CQ1144" s="273"/>
      <c r="CR1144" s="273"/>
      <c r="CS1144" s="273"/>
      <c r="CT1144" s="125"/>
      <c r="CU1144" s="273"/>
      <c r="CV1144" s="285"/>
      <c r="CW1144" s="273"/>
      <c r="CX1144" s="273"/>
      <c r="CY1144" s="273"/>
      <c r="CZ1144" s="273"/>
      <c r="DA1144" s="273"/>
      <c r="DB1144" s="125"/>
      <c r="DC1144" s="273"/>
      <c r="DD1144" s="285"/>
      <c r="DE1144" s="273"/>
      <c r="DF1144" s="273"/>
      <c r="DG1144" s="273"/>
      <c r="DH1144" s="273"/>
      <c r="DI1144" s="273"/>
      <c r="DJ1144" s="125"/>
      <c r="DK1144" s="273"/>
      <c r="DL1144" s="285"/>
      <c r="DM1144" s="273"/>
      <c r="DN1144" s="273"/>
      <c r="DO1144" s="273"/>
      <c r="DP1144" s="273"/>
      <c r="DQ1144" s="273"/>
      <c r="DR1144" s="125"/>
      <c r="DS1144" s="273"/>
      <c r="DT1144" s="285"/>
      <c r="DU1144" s="273"/>
      <c r="DV1144" s="273"/>
      <c r="DW1144" s="273"/>
      <c r="DX1144" s="273"/>
      <c r="DY1144" s="273"/>
      <c r="DZ1144" s="125"/>
      <c r="EA1144" s="273"/>
      <c r="EB1144" s="273"/>
      <c r="EC1144" s="273"/>
      <c r="ED1144" s="273"/>
      <c r="EE1144" s="273"/>
      <c r="EF1144" s="273"/>
      <c r="EG1144" s="273"/>
      <c r="EH1144" s="273"/>
      <c r="EI1144" s="273"/>
      <c r="EJ1144" s="273"/>
      <c r="EK1144" s="273"/>
      <c r="EL1144" s="273"/>
      <c r="EM1144" s="273"/>
      <c r="EN1144" s="273"/>
      <c r="EO1144" s="273"/>
      <c r="EP1144" s="273"/>
      <c r="EQ1144" s="273"/>
      <c r="ER1144" s="273"/>
      <c r="ES1144" s="273"/>
      <c r="ET1144" s="273"/>
      <c r="EU1144" s="273"/>
      <c r="EV1144" s="273"/>
      <c r="EW1144" s="273"/>
      <c r="EX1144" s="273"/>
      <c r="EY1144" s="273"/>
      <c r="EZ1144" s="273"/>
    </row>
    <row r="1145" spans="1:156" ht="18.75">
      <c r="D1145" s="75"/>
      <c r="Q1145"/>
      <c r="R1145" s="30"/>
      <c r="T1145" s="75"/>
      <c r="Z1145" s="264"/>
      <c r="AB1145" s="75"/>
      <c r="AH1145" s="125"/>
      <c r="AJ1145" s="75"/>
      <c r="AP1145" s="125"/>
      <c r="AR1145" s="75"/>
      <c r="AX1145" s="125"/>
      <c r="AZ1145" s="75"/>
      <c r="BF1145" s="125"/>
      <c r="BH1145" s="75"/>
      <c r="BN1145" s="125"/>
      <c r="BP1145" s="75"/>
      <c r="BV1145" s="125"/>
      <c r="BX1145" s="75"/>
      <c r="CD1145" s="125"/>
      <c r="CF1145" s="75"/>
      <c r="CL1145" s="125"/>
      <c r="CN1145" s="75"/>
      <c r="CT1145" s="125"/>
      <c r="CV1145" s="75"/>
      <c r="DB1145" s="125"/>
      <c r="DD1145" s="75"/>
      <c r="DJ1145" s="125"/>
      <c r="DL1145" s="75"/>
      <c r="DR1145" s="125"/>
      <c r="DT1145" s="75"/>
      <c r="DZ1145" s="125"/>
    </row>
    <row r="1146" spans="1:156" ht="18.75">
      <c r="A1146" s="273"/>
      <c r="B1146" s="273"/>
      <c r="C1146" s="273"/>
      <c r="D1146" s="285"/>
      <c r="E1146" s="273"/>
      <c r="F1146" s="273"/>
      <c r="G1146" s="273"/>
      <c r="H1146" s="273"/>
      <c r="I1146" s="273"/>
      <c r="J1146" s="273"/>
      <c r="K1146" s="273"/>
      <c r="L1146" s="273"/>
      <c r="M1146" s="273"/>
      <c r="N1146" s="273"/>
      <c r="O1146" s="273"/>
      <c r="P1146" s="273"/>
      <c r="Q1146" s="273"/>
      <c r="R1146" s="286"/>
      <c r="S1146" s="273"/>
      <c r="T1146" s="285"/>
      <c r="U1146" s="273"/>
      <c r="V1146" s="273"/>
      <c r="W1146" s="273"/>
      <c r="X1146" s="273"/>
      <c r="Y1146" s="273"/>
      <c r="Z1146" s="264"/>
      <c r="AA1146" s="273"/>
      <c r="AB1146" s="285"/>
      <c r="AC1146" s="273"/>
      <c r="AD1146" s="273"/>
      <c r="AE1146" s="273"/>
      <c r="AF1146" s="273"/>
      <c r="AG1146" s="273"/>
      <c r="AH1146" s="125"/>
      <c r="AI1146" s="273"/>
      <c r="AJ1146" s="285"/>
      <c r="AK1146" s="273"/>
      <c r="AL1146" s="273"/>
      <c r="AM1146" s="273"/>
      <c r="AN1146" s="273"/>
      <c r="AO1146" s="273"/>
      <c r="AP1146" s="125"/>
      <c r="AQ1146" s="273"/>
      <c r="AR1146" s="285"/>
      <c r="AS1146" s="273"/>
      <c r="AT1146" s="273"/>
      <c r="AU1146" s="273"/>
      <c r="AV1146" s="273"/>
      <c r="AW1146" s="273"/>
      <c r="AX1146" s="125"/>
      <c r="AY1146" s="273"/>
      <c r="AZ1146" s="285"/>
      <c r="BA1146" s="273"/>
      <c r="BB1146" s="273"/>
      <c r="BC1146" s="273"/>
      <c r="BD1146" s="273"/>
      <c r="BE1146" s="273"/>
      <c r="BF1146" s="125"/>
      <c r="BG1146" s="273"/>
      <c r="BH1146" s="285"/>
      <c r="BI1146" s="273"/>
      <c r="BJ1146" s="273"/>
      <c r="BK1146" s="273"/>
      <c r="BL1146" s="273"/>
      <c r="BM1146" s="273"/>
      <c r="BN1146" s="125"/>
      <c r="BO1146" s="273"/>
      <c r="BP1146" s="285"/>
      <c r="BQ1146" s="273"/>
      <c r="BR1146" s="273"/>
      <c r="BS1146" s="273"/>
      <c r="BT1146" s="273"/>
      <c r="BU1146" s="273"/>
      <c r="BV1146" s="125"/>
      <c r="BW1146" s="273"/>
      <c r="BX1146" s="285"/>
      <c r="BY1146" s="273"/>
      <c r="BZ1146" s="273"/>
      <c r="CA1146" s="273"/>
      <c r="CB1146" s="273"/>
      <c r="CC1146" s="273"/>
      <c r="CD1146" s="125"/>
      <c r="CE1146" s="273"/>
      <c r="CF1146" s="285"/>
      <c r="CG1146" s="273"/>
      <c r="CH1146" s="273"/>
      <c r="CI1146" s="273"/>
      <c r="CJ1146" s="273"/>
      <c r="CK1146" s="273"/>
      <c r="CL1146" s="125"/>
      <c r="CM1146" s="273"/>
      <c r="CN1146" s="285"/>
      <c r="CO1146" s="273"/>
      <c r="CP1146" s="273"/>
      <c r="CQ1146" s="273"/>
      <c r="CR1146" s="273"/>
      <c r="CS1146" s="273"/>
      <c r="CT1146" s="125"/>
      <c r="CU1146" s="273"/>
      <c r="CV1146" s="285"/>
      <c r="CW1146" s="273"/>
      <c r="CX1146" s="273"/>
      <c r="CY1146" s="273"/>
      <c r="CZ1146" s="273"/>
      <c r="DA1146" s="273"/>
      <c r="DB1146" s="125"/>
      <c r="DC1146" s="273"/>
      <c r="DD1146" s="285"/>
      <c r="DE1146" s="273"/>
      <c r="DF1146" s="273"/>
      <c r="DG1146" s="273"/>
      <c r="DH1146" s="273"/>
      <c r="DI1146" s="273"/>
      <c r="DJ1146" s="125"/>
      <c r="DK1146" s="273"/>
      <c r="DL1146" s="285"/>
      <c r="DM1146" s="273"/>
      <c r="DN1146" s="273"/>
      <c r="DO1146" s="273"/>
      <c r="DP1146" s="273"/>
      <c r="DQ1146" s="273"/>
      <c r="DR1146" s="125"/>
      <c r="DS1146" s="273"/>
      <c r="DT1146" s="285"/>
      <c r="DU1146" s="273"/>
      <c r="DV1146" s="273"/>
      <c r="DW1146" s="273"/>
      <c r="DX1146" s="273"/>
      <c r="DY1146" s="273"/>
      <c r="DZ1146" s="125"/>
      <c r="EA1146" s="273"/>
      <c r="EB1146" s="273"/>
      <c r="EC1146" s="273"/>
      <c r="ED1146" s="273"/>
      <c r="EE1146" s="273"/>
      <c r="EF1146" s="273"/>
      <c r="EG1146" s="273"/>
      <c r="EH1146" s="273"/>
      <c r="EI1146" s="273"/>
      <c r="EJ1146" s="273"/>
      <c r="EK1146" s="273"/>
      <c r="EL1146" s="273"/>
      <c r="EM1146" s="273"/>
      <c r="EN1146" s="273"/>
      <c r="EO1146" s="273"/>
      <c r="EP1146" s="273"/>
      <c r="EQ1146" s="273"/>
      <c r="ER1146" s="273"/>
      <c r="ES1146" s="273"/>
      <c r="ET1146" s="273"/>
      <c r="EU1146" s="273"/>
      <c r="EV1146" s="273"/>
      <c r="EW1146" s="273"/>
      <c r="EX1146" s="273"/>
      <c r="EY1146" s="273"/>
      <c r="EZ1146" s="273"/>
    </row>
    <row r="1147" spans="1:156" ht="18.75">
      <c r="D1147" s="75"/>
      <c r="Q1147"/>
      <c r="R1147" s="30"/>
      <c r="T1147" s="75"/>
      <c r="Z1147" s="264"/>
      <c r="AB1147" s="75"/>
      <c r="AH1147" s="125"/>
      <c r="AJ1147" s="75"/>
      <c r="AP1147" s="125"/>
      <c r="AR1147" s="75"/>
      <c r="AX1147" s="125"/>
      <c r="AZ1147" s="75"/>
      <c r="BF1147" s="125"/>
      <c r="BH1147" s="75"/>
      <c r="BN1147" s="125"/>
      <c r="BP1147" s="75"/>
      <c r="BV1147" s="125"/>
      <c r="BX1147" s="75"/>
      <c r="CD1147" s="125"/>
      <c r="CF1147" s="75"/>
      <c r="CL1147" s="125"/>
      <c r="CN1147" s="75"/>
      <c r="CT1147" s="125"/>
      <c r="CV1147" s="75"/>
      <c r="DB1147" s="125"/>
      <c r="DD1147" s="75"/>
      <c r="DJ1147" s="125"/>
      <c r="DL1147" s="75"/>
      <c r="DR1147" s="125"/>
      <c r="DT1147" s="75"/>
      <c r="DZ1147" s="125"/>
    </row>
    <row r="1148" spans="1:156" ht="18.75">
      <c r="A1148" s="273"/>
      <c r="B1148" s="273"/>
      <c r="C1148" s="273"/>
      <c r="D1148" s="285"/>
      <c r="E1148" s="273"/>
      <c r="F1148" s="273"/>
      <c r="G1148" s="273"/>
      <c r="H1148" s="273"/>
      <c r="I1148" s="273"/>
      <c r="J1148" s="273"/>
      <c r="K1148" s="273"/>
      <c r="L1148" s="273"/>
      <c r="M1148" s="273"/>
      <c r="N1148" s="273"/>
      <c r="O1148" s="273"/>
      <c r="P1148" s="273"/>
      <c r="Q1148" s="273"/>
      <c r="R1148" s="286"/>
      <c r="S1148" s="273"/>
      <c r="T1148" s="285"/>
      <c r="U1148" s="273"/>
      <c r="V1148" s="273"/>
      <c r="W1148" s="273"/>
      <c r="X1148" s="273"/>
      <c r="Y1148" s="273"/>
      <c r="Z1148" s="264"/>
      <c r="AA1148" s="273"/>
      <c r="AB1148" s="285"/>
      <c r="AC1148" s="273"/>
      <c r="AD1148" s="273"/>
      <c r="AE1148" s="273"/>
      <c r="AF1148" s="273"/>
      <c r="AG1148" s="273"/>
      <c r="AH1148" s="125"/>
      <c r="AI1148" s="273"/>
      <c r="AJ1148" s="285"/>
      <c r="AK1148" s="273"/>
      <c r="AL1148" s="273"/>
      <c r="AM1148" s="273"/>
      <c r="AN1148" s="273"/>
      <c r="AO1148" s="273"/>
      <c r="AP1148" s="125"/>
      <c r="AQ1148" s="273"/>
      <c r="AR1148" s="285"/>
      <c r="AS1148" s="273"/>
      <c r="AT1148" s="273"/>
      <c r="AU1148" s="273"/>
      <c r="AV1148" s="273"/>
      <c r="AW1148" s="273"/>
      <c r="AX1148" s="125"/>
      <c r="AY1148" s="273"/>
      <c r="AZ1148" s="285"/>
      <c r="BA1148" s="273"/>
      <c r="BB1148" s="273"/>
      <c r="BC1148" s="273"/>
      <c r="BD1148" s="273"/>
      <c r="BE1148" s="273"/>
      <c r="BF1148" s="125"/>
      <c r="BG1148" s="273"/>
      <c r="BH1148" s="285"/>
      <c r="BI1148" s="273"/>
      <c r="BJ1148" s="273"/>
      <c r="BK1148" s="273"/>
      <c r="BL1148" s="273"/>
      <c r="BM1148" s="273"/>
      <c r="BN1148" s="125"/>
      <c r="BO1148" s="273"/>
      <c r="BP1148" s="285"/>
      <c r="BQ1148" s="273"/>
      <c r="BR1148" s="273"/>
      <c r="BS1148" s="273"/>
      <c r="BT1148" s="273"/>
      <c r="BU1148" s="273"/>
      <c r="BV1148" s="125"/>
      <c r="BW1148" s="273"/>
      <c r="BX1148" s="285"/>
      <c r="BY1148" s="273"/>
      <c r="BZ1148" s="273"/>
      <c r="CA1148" s="273"/>
      <c r="CB1148" s="273"/>
      <c r="CC1148" s="273"/>
      <c r="CD1148" s="125"/>
      <c r="CE1148" s="273"/>
      <c r="CF1148" s="285"/>
      <c r="CG1148" s="273"/>
      <c r="CH1148" s="273"/>
      <c r="CI1148" s="273"/>
      <c r="CJ1148" s="273"/>
      <c r="CK1148" s="273"/>
      <c r="CL1148" s="125"/>
      <c r="CM1148" s="273"/>
      <c r="CN1148" s="285"/>
      <c r="CO1148" s="273"/>
      <c r="CP1148" s="273"/>
      <c r="CQ1148" s="273"/>
      <c r="CR1148" s="273"/>
      <c r="CS1148" s="273"/>
      <c r="CT1148" s="125"/>
      <c r="CU1148" s="273"/>
      <c r="CV1148" s="285"/>
      <c r="CW1148" s="273"/>
      <c r="CX1148" s="273"/>
      <c r="CY1148" s="273"/>
      <c r="CZ1148" s="273"/>
      <c r="DA1148" s="273"/>
      <c r="DB1148" s="125"/>
      <c r="DC1148" s="273"/>
      <c r="DD1148" s="285"/>
      <c r="DE1148" s="273"/>
      <c r="DF1148" s="273"/>
      <c r="DG1148" s="273"/>
      <c r="DH1148" s="273"/>
      <c r="DI1148" s="273"/>
      <c r="DJ1148" s="125"/>
      <c r="DK1148" s="273"/>
      <c r="DL1148" s="285"/>
      <c r="DM1148" s="273"/>
      <c r="DN1148" s="273"/>
      <c r="DO1148" s="273"/>
      <c r="DP1148" s="273"/>
      <c r="DQ1148" s="273"/>
      <c r="DR1148" s="125"/>
      <c r="DS1148" s="273"/>
      <c r="DT1148" s="285"/>
      <c r="DU1148" s="273"/>
      <c r="DV1148" s="273"/>
      <c r="DW1148" s="273"/>
      <c r="DX1148" s="273"/>
      <c r="DY1148" s="273"/>
      <c r="DZ1148" s="125"/>
      <c r="EA1148" s="273"/>
      <c r="EB1148" s="273"/>
      <c r="EC1148" s="273"/>
      <c r="ED1148" s="273"/>
      <c r="EE1148" s="273"/>
      <c r="EF1148" s="273"/>
      <c r="EG1148" s="273"/>
      <c r="EH1148" s="273"/>
      <c r="EI1148" s="273"/>
      <c r="EJ1148" s="273"/>
      <c r="EK1148" s="273"/>
      <c r="EL1148" s="273"/>
      <c r="EM1148" s="273"/>
      <c r="EN1148" s="273"/>
      <c r="EO1148" s="273"/>
      <c r="EP1148" s="273"/>
      <c r="EQ1148" s="273"/>
      <c r="ER1148" s="273"/>
      <c r="ES1148" s="273"/>
      <c r="ET1148" s="273"/>
      <c r="EU1148" s="273"/>
      <c r="EV1148" s="273"/>
      <c r="EW1148" s="273"/>
      <c r="EX1148" s="273"/>
      <c r="EY1148" s="273"/>
      <c r="EZ1148" s="273"/>
    </row>
    <row r="1149" spans="1:156" ht="18.75">
      <c r="D1149" s="75"/>
      <c r="Q1149"/>
      <c r="R1149" s="30"/>
      <c r="T1149" s="75"/>
      <c r="Z1149" s="264"/>
      <c r="AB1149" s="75"/>
      <c r="AH1149" s="125"/>
      <c r="AJ1149" s="75"/>
      <c r="AP1149" s="125"/>
      <c r="AR1149" s="75"/>
      <c r="AX1149" s="125"/>
      <c r="AZ1149" s="75"/>
      <c r="BF1149" s="125"/>
      <c r="BH1149" s="75"/>
      <c r="BN1149" s="125"/>
      <c r="BP1149" s="75"/>
      <c r="BV1149" s="125"/>
      <c r="BX1149" s="75"/>
      <c r="CD1149" s="125"/>
      <c r="CF1149" s="75"/>
      <c r="CL1149" s="125"/>
      <c r="CN1149" s="75"/>
      <c r="CT1149" s="125"/>
      <c r="CV1149" s="75"/>
      <c r="DB1149" s="125"/>
      <c r="DD1149" s="75"/>
      <c r="DJ1149" s="125"/>
      <c r="DL1149" s="75"/>
      <c r="DR1149" s="125"/>
      <c r="DT1149" s="75"/>
      <c r="DZ1149" s="125"/>
    </row>
    <row r="1150" spans="1:156" ht="18.75">
      <c r="A1150" s="273"/>
      <c r="B1150" s="273"/>
      <c r="C1150" s="273"/>
      <c r="D1150" s="285"/>
      <c r="E1150" s="273"/>
      <c r="F1150" s="273"/>
      <c r="G1150" s="273"/>
      <c r="H1150" s="273"/>
      <c r="I1150" s="273"/>
      <c r="J1150" s="273"/>
      <c r="K1150" s="273"/>
      <c r="L1150" s="273"/>
      <c r="M1150" s="273"/>
      <c r="N1150" s="273"/>
      <c r="O1150" s="273"/>
      <c r="P1150" s="273"/>
      <c r="Q1150" s="273"/>
      <c r="R1150" s="286"/>
      <c r="S1150" s="273"/>
      <c r="T1150" s="285"/>
      <c r="U1150" s="273"/>
      <c r="V1150" s="273"/>
      <c r="W1150" s="273"/>
      <c r="X1150" s="273"/>
      <c r="Y1150" s="273"/>
      <c r="Z1150" s="264"/>
      <c r="AA1150" s="273"/>
      <c r="AB1150" s="285"/>
      <c r="AC1150" s="273"/>
      <c r="AD1150" s="273"/>
      <c r="AE1150" s="273"/>
      <c r="AF1150" s="273"/>
      <c r="AG1150" s="273"/>
      <c r="AH1150" s="125"/>
      <c r="AI1150" s="273"/>
      <c r="AJ1150" s="285"/>
      <c r="AK1150" s="273"/>
      <c r="AL1150" s="273"/>
      <c r="AM1150" s="273"/>
      <c r="AN1150" s="273"/>
      <c r="AO1150" s="273"/>
      <c r="AP1150" s="125"/>
      <c r="AQ1150" s="273"/>
      <c r="AR1150" s="285"/>
      <c r="AS1150" s="273"/>
      <c r="AT1150" s="273"/>
      <c r="AU1150" s="273"/>
      <c r="AV1150" s="273"/>
      <c r="AW1150" s="273"/>
      <c r="AX1150" s="125"/>
      <c r="AY1150" s="273"/>
      <c r="AZ1150" s="285"/>
      <c r="BA1150" s="273"/>
      <c r="BB1150" s="273"/>
      <c r="BC1150" s="273"/>
      <c r="BD1150" s="273"/>
      <c r="BE1150" s="273"/>
      <c r="BF1150" s="125"/>
      <c r="BG1150" s="273"/>
      <c r="BH1150" s="285"/>
      <c r="BI1150" s="273"/>
      <c r="BJ1150" s="273"/>
      <c r="BK1150" s="273"/>
      <c r="BL1150" s="273"/>
      <c r="BM1150" s="273"/>
      <c r="BN1150" s="125"/>
      <c r="BO1150" s="273"/>
      <c r="BP1150" s="285"/>
      <c r="BQ1150" s="273"/>
      <c r="BR1150" s="273"/>
      <c r="BS1150" s="273"/>
      <c r="BT1150" s="273"/>
      <c r="BU1150" s="273"/>
      <c r="BV1150" s="125"/>
      <c r="BW1150" s="273"/>
      <c r="BX1150" s="285"/>
      <c r="BY1150" s="273"/>
      <c r="BZ1150" s="273"/>
      <c r="CA1150" s="273"/>
      <c r="CB1150" s="273"/>
      <c r="CC1150" s="273"/>
      <c r="CD1150" s="125"/>
      <c r="CE1150" s="273"/>
      <c r="CF1150" s="285"/>
      <c r="CG1150" s="273"/>
      <c r="CH1150" s="273"/>
      <c r="CI1150" s="273"/>
      <c r="CJ1150" s="273"/>
      <c r="CK1150" s="273"/>
      <c r="CL1150" s="125"/>
      <c r="CM1150" s="273"/>
      <c r="CN1150" s="285"/>
      <c r="CO1150" s="273"/>
      <c r="CP1150" s="273"/>
      <c r="CQ1150" s="273"/>
      <c r="CR1150" s="273"/>
      <c r="CS1150" s="273"/>
      <c r="CT1150" s="125"/>
      <c r="CU1150" s="273"/>
      <c r="CV1150" s="285"/>
      <c r="CW1150" s="273"/>
      <c r="CX1150" s="273"/>
      <c r="CY1150" s="273"/>
      <c r="CZ1150" s="273"/>
      <c r="DA1150" s="273"/>
      <c r="DB1150" s="125"/>
      <c r="DC1150" s="273"/>
      <c r="DD1150" s="285"/>
      <c r="DE1150" s="273"/>
      <c r="DF1150" s="273"/>
      <c r="DG1150" s="273"/>
      <c r="DH1150" s="273"/>
      <c r="DI1150" s="273"/>
      <c r="DJ1150" s="125"/>
      <c r="DK1150" s="273"/>
      <c r="DL1150" s="285"/>
      <c r="DM1150" s="273"/>
      <c r="DN1150" s="273"/>
      <c r="DO1150" s="273"/>
      <c r="DP1150" s="273"/>
      <c r="DQ1150" s="273"/>
      <c r="DR1150" s="125"/>
      <c r="DS1150" s="273"/>
      <c r="DT1150" s="285"/>
      <c r="DU1150" s="273"/>
      <c r="DV1150" s="273"/>
      <c r="DW1150" s="273"/>
      <c r="DX1150" s="273"/>
      <c r="DY1150" s="273"/>
      <c r="DZ1150" s="125"/>
      <c r="EA1150" s="273"/>
      <c r="EB1150" s="273"/>
      <c r="EC1150" s="273"/>
      <c r="ED1150" s="273"/>
      <c r="EE1150" s="273"/>
      <c r="EF1150" s="273"/>
      <c r="EG1150" s="273"/>
      <c r="EH1150" s="273"/>
      <c r="EI1150" s="273"/>
      <c r="EJ1150" s="273"/>
      <c r="EK1150" s="273"/>
      <c r="EL1150" s="273"/>
      <c r="EM1150" s="273"/>
      <c r="EN1150" s="273"/>
      <c r="EO1150" s="273"/>
      <c r="EP1150" s="273"/>
      <c r="EQ1150" s="273"/>
      <c r="ER1150" s="273"/>
      <c r="ES1150" s="273"/>
      <c r="ET1150" s="273"/>
      <c r="EU1150" s="273"/>
      <c r="EV1150" s="273"/>
      <c r="EW1150" s="273"/>
      <c r="EX1150" s="273"/>
      <c r="EY1150" s="273"/>
      <c r="EZ1150" s="273"/>
    </row>
    <row r="1151" spans="1:156" ht="18.75">
      <c r="D1151" s="75"/>
      <c r="Q1151"/>
      <c r="R1151" s="30"/>
      <c r="T1151" s="75"/>
      <c r="Z1151" s="264"/>
      <c r="AB1151" s="75"/>
      <c r="AH1151" s="125"/>
      <c r="AJ1151" s="75"/>
      <c r="AP1151" s="125"/>
      <c r="AR1151" s="75"/>
      <c r="AX1151" s="125"/>
      <c r="AZ1151" s="75"/>
      <c r="BF1151" s="125"/>
      <c r="BH1151" s="75"/>
      <c r="BN1151" s="125"/>
      <c r="BP1151" s="75"/>
      <c r="BV1151" s="125"/>
      <c r="BX1151" s="75"/>
      <c r="CD1151" s="125"/>
      <c r="CF1151" s="75"/>
      <c r="CL1151" s="125"/>
      <c r="CN1151" s="75"/>
      <c r="CT1151" s="125"/>
      <c r="CV1151" s="75"/>
      <c r="DB1151" s="125"/>
      <c r="DD1151" s="75"/>
      <c r="DJ1151" s="125"/>
      <c r="DL1151" s="75"/>
      <c r="DR1151" s="125"/>
      <c r="DT1151" s="75"/>
      <c r="DZ1151" s="125"/>
    </row>
    <row r="1152" spans="1:156" ht="18.75">
      <c r="A1152" s="273"/>
      <c r="B1152" s="273"/>
      <c r="C1152" s="273"/>
      <c r="D1152" s="285"/>
      <c r="E1152" s="273"/>
      <c r="F1152" s="273"/>
      <c r="G1152" s="273"/>
      <c r="H1152" s="273"/>
      <c r="I1152" s="273"/>
      <c r="J1152" s="273"/>
      <c r="K1152" s="273"/>
      <c r="L1152" s="273"/>
      <c r="M1152" s="273"/>
      <c r="N1152" s="273"/>
      <c r="O1152" s="273"/>
      <c r="P1152" s="273"/>
      <c r="Q1152" s="273"/>
      <c r="R1152" s="286"/>
      <c r="S1152" s="273"/>
      <c r="T1152" s="285"/>
      <c r="U1152" s="273"/>
      <c r="V1152" s="273"/>
      <c r="W1152" s="273"/>
      <c r="X1152" s="273"/>
      <c r="Y1152" s="273"/>
      <c r="Z1152" s="264"/>
      <c r="AA1152" s="273"/>
      <c r="AB1152" s="285"/>
      <c r="AC1152" s="273"/>
      <c r="AD1152" s="273"/>
      <c r="AE1152" s="273"/>
      <c r="AF1152" s="273"/>
      <c r="AG1152" s="273"/>
      <c r="AH1152" s="125"/>
      <c r="AI1152" s="273"/>
      <c r="AJ1152" s="285"/>
      <c r="AK1152" s="273"/>
      <c r="AL1152" s="273"/>
      <c r="AM1152" s="273"/>
      <c r="AN1152" s="273"/>
      <c r="AO1152" s="273"/>
      <c r="AP1152" s="125"/>
      <c r="AQ1152" s="273"/>
      <c r="AR1152" s="285"/>
      <c r="AS1152" s="273"/>
      <c r="AT1152" s="273"/>
      <c r="AU1152" s="273"/>
      <c r="AV1152" s="273"/>
      <c r="AW1152" s="273"/>
      <c r="AX1152" s="125"/>
      <c r="AY1152" s="273"/>
      <c r="AZ1152" s="285"/>
      <c r="BA1152" s="273"/>
      <c r="BB1152" s="273"/>
      <c r="BC1152" s="273"/>
      <c r="BD1152" s="273"/>
      <c r="BE1152" s="273"/>
      <c r="BF1152" s="125"/>
      <c r="BG1152" s="273"/>
      <c r="BH1152" s="285"/>
      <c r="BI1152" s="273"/>
      <c r="BJ1152" s="273"/>
      <c r="BK1152" s="273"/>
      <c r="BL1152" s="273"/>
      <c r="BM1152" s="273"/>
      <c r="BN1152" s="125"/>
      <c r="BO1152" s="273"/>
      <c r="BP1152" s="285"/>
      <c r="BQ1152" s="273"/>
      <c r="BR1152" s="273"/>
      <c r="BS1152" s="273"/>
      <c r="BT1152" s="273"/>
      <c r="BU1152" s="273"/>
      <c r="BV1152" s="125"/>
      <c r="BW1152" s="273"/>
      <c r="BX1152" s="285"/>
      <c r="BY1152" s="273"/>
      <c r="BZ1152" s="273"/>
      <c r="CA1152" s="273"/>
      <c r="CB1152" s="273"/>
      <c r="CC1152" s="273"/>
      <c r="CD1152" s="125"/>
      <c r="CE1152" s="273"/>
      <c r="CF1152" s="285"/>
      <c r="CG1152" s="273"/>
      <c r="CH1152" s="273"/>
      <c r="CI1152" s="273"/>
      <c r="CJ1152" s="273"/>
      <c r="CK1152" s="273"/>
      <c r="CL1152" s="125"/>
      <c r="CM1152" s="273"/>
      <c r="CN1152" s="285"/>
      <c r="CO1152" s="273"/>
      <c r="CP1152" s="273"/>
      <c r="CQ1152" s="273"/>
      <c r="CR1152" s="273"/>
      <c r="CS1152" s="273"/>
      <c r="CT1152" s="125"/>
      <c r="CU1152" s="273"/>
      <c r="CV1152" s="285"/>
      <c r="CW1152" s="273"/>
      <c r="CX1152" s="273"/>
      <c r="CY1152" s="273"/>
      <c r="CZ1152" s="273"/>
      <c r="DA1152" s="273"/>
      <c r="DB1152" s="125"/>
      <c r="DC1152" s="273"/>
      <c r="DD1152" s="285"/>
      <c r="DE1152" s="273"/>
      <c r="DF1152" s="273"/>
      <c r="DG1152" s="273"/>
      <c r="DH1152" s="273"/>
      <c r="DI1152" s="273"/>
      <c r="DJ1152" s="125"/>
      <c r="DK1152" s="273"/>
      <c r="DL1152" s="285"/>
      <c r="DM1152" s="273"/>
      <c r="DN1152" s="273"/>
      <c r="DO1152" s="273"/>
      <c r="DP1152" s="273"/>
      <c r="DQ1152" s="273"/>
      <c r="DR1152" s="125"/>
      <c r="DS1152" s="273"/>
      <c r="DT1152" s="285"/>
      <c r="DU1152" s="273"/>
      <c r="DV1152" s="273"/>
      <c r="DW1152" s="273"/>
      <c r="DX1152" s="273"/>
      <c r="DY1152" s="273"/>
      <c r="DZ1152" s="125"/>
      <c r="EA1152" s="273"/>
      <c r="EB1152" s="273"/>
      <c r="EC1152" s="273"/>
      <c r="ED1152" s="273"/>
      <c r="EE1152" s="273"/>
      <c r="EF1152" s="273"/>
      <c r="EG1152" s="273"/>
      <c r="EH1152" s="273"/>
      <c r="EI1152" s="273"/>
      <c r="EJ1152" s="273"/>
      <c r="EK1152" s="273"/>
      <c r="EL1152" s="273"/>
      <c r="EM1152" s="273"/>
      <c r="EN1152" s="273"/>
      <c r="EO1152" s="273"/>
      <c r="EP1152" s="273"/>
      <c r="EQ1152" s="273"/>
      <c r="ER1152" s="273"/>
      <c r="ES1152" s="273"/>
      <c r="ET1152" s="273"/>
      <c r="EU1152" s="273"/>
      <c r="EV1152" s="273"/>
      <c r="EW1152" s="273"/>
      <c r="EX1152" s="273"/>
      <c r="EY1152" s="273"/>
      <c r="EZ1152" s="273"/>
    </row>
    <row r="1153" spans="1:156" ht="18.75">
      <c r="D1153" s="75"/>
      <c r="Q1153"/>
      <c r="R1153" s="30"/>
      <c r="T1153" s="75"/>
      <c r="Z1153" s="264"/>
      <c r="AB1153" s="75"/>
      <c r="AH1153" s="125"/>
      <c r="AJ1153" s="75"/>
      <c r="AP1153" s="125"/>
      <c r="AR1153" s="75"/>
      <c r="AX1153" s="125"/>
      <c r="AZ1153" s="75"/>
      <c r="BF1153" s="125"/>
      <c r="BH1153" s="75"/>
      <c r="BN1153" s="125"/>
      <c r="BP1153" s="75"/>
      <c r="BV1153" s="125"/>
      <c r="BX1153" s="75"/>
      <c r="CD1153" s="125"/>
      <c r="CF1153" s="75"/>
      <c r="CL1153" s="125"/>
      <c r="CN1153" s="75"/>
      <c r="CT1153" s="125"/>
      <c r="CV1153" s="75"/>
      <c r="DB1153" s="125"/>
      <c r="DD1153" s="75"/>
      <c r="DJ1153" s="125"/>
      <c r="DL1153" s="75"/>
      <c r="DR1153" s="125"/>
      <c r="DT1153" s="75"/>
      <c r="DZ1153" s="125"/>
    </row>
    <row r="1154" spans="1:156" ht="18.75">
      <c r="A1154" s="273"/>
      <c r="B1154" s="273"/>
      <c r="C1154" s="273"/>
      <c r="D1154" s="285"/>
      <c r="E1154" s="273"/>
      <c r="F1154" s="273"/>
      <c r="G1154" s="273"/>
      <c r="H1154" s="273"/>
      <c r="I1154" s="273"/>
      <c r="J1154" s="273"/>
      <c r="K1154" s="273"/>
      <c r="L1154" s="273"/>
      <c r="M1154" s="273"/>
      <c r="N1154" s="273"/>
      <c r="O1154" s="273"/>
      <c r="P1154" s="273"/>
      <c r="Q1154" s="273"/>
      <c r="R1154" s="286"/>
      <c r="S1154" s="273"/>
      <c r="T1154" s="285"/>
      <c r="U1154" s="273"/>
      <c r="V1154" s="273"/>
      <c r="W1154" s="273"/>
      <c r="X1154" s="273"/>
      <c r="Y1154" s="273"/>
      <c r="Z1154" s="264"/>
      <c r="AA1154" s="273"/>
      <c r="AB1154" s="285"/>
      <c r="AC1154" s="273"/>
      <c r="AD1154" s="273"/>
      <c r="AE1154" s="273"/>
      <c r="AF1154" s="273"/>
      <c r="AG1154" s="273"/>
      <c r="AH1154" s="125"/>
      <c r="AI1154" s="273"/>
      <c r="AJ1154" s="285"/>
      <c r="AK1154" s="273"/>
      <c r="AL1154" s="273"/>
      <c r="AM1154" s="273"/>
      <c r="AN1154" s="273"/>
      <c r="AO1154" s="273"/>
      <c r="AP1154" s="125"/>
      <c r="AQ1154" s="273"/>
      <c r="AR1154" s="285"/>
      <c r="AS1154" s="273"/>
      <c r="AT1154" s="273"/>
      <c r="AU1154" s="273"/>
      <c r="AV1154" s="273"/>
      <c r="AW1154" s="273"/>
      <c r="AX1154" s="125"/>
      <c r="AY1154" s="273"/>
      <c r="AZ1154" s="285"/>
      <c r="BA1154" s="273"/>
      <c r="BB1154" s="273"/>
      <c r="BC1154" s="273"/>
      <c r="BD1154" s="273"/>
      <c r="BE1154" s="273"/>
      <c r="BF1154" s="125"/>
      <c r="BG1154" s="273"/>
      <c r="BH1154" s="285"/>
      <c r="BI1154" s="273"/>
      <c r="BJ1154" s="273"/>
      <c r="BK1154" s="273"/>
      <c r="BL1154" s="273"/>
      <c r="BM1154" s="273"/>
      <c r="BN1154" s="125"/>
      <c r="BO1154" s="273"/>
      <c r="BP1154" s="285"/>
      <c r="BQ1154" s="273"/>
      <c r="BR1154" s="273"/>
      <c r="BS1154" s="273"/>
      <c r="BT1154" s="273"/>
      <c r="BU1154" s="273"/>
      <c r="BV1154" s="125"/>
      <c r="BW1154" s="273"/>
      <c r="BX1154" s="285"/>
      <c r="BY1154" s="273"/>
      <c r="BZ1154" s="273"/>
      <c r="CA1154" s="273"/>
      <c r="CB1154" s="273"/>
      <c r="CC1154" s="273"/>
      <c r="CD1154" s="125"/>
      <c r="CE1154" s="273"/>
      <c r="CF1154" s="285"/>
      <c r="CG1154" s="273"/>
      <c r="CH1154" s="273"/>
      <c r="CI1154" s="273"/>
      <c r="CJ1154" s="273"/>
      <c r="CK1154" s="273"/>
      <c r="CL1154" s="125"/>
      <c r="CM1154" s="273"/>
      <c r="CN1154" s="285"/>
      <c r="CO1154" s="273"/>
      <c r="CP1154" s="273"/>
      <c r="CQ1154" s="273"/>
      <c r="CR1154" s="273"/>
      <c r="CS1154" s="273"/>
      <c r="CT1154" s="125"/>
      <c r="CU1154" s="273"/>
      <c r="CV1154" s="285"/>
      <c r="CW1154" s="273"/>
      <c r="CX1154" s="273"/>
      <c r="CY1154" s="273"/>
      <c r="CZ1154" s="273"/>
      <c r="DA1154" s="273"/>
      <c r="DB1154" s="125"/>
      <c r="DC1154" s="273"/>
      <c r="DD1154" s="285"/>
      <c r="DE1154" s="273"/>
      <c r="DF1154" s="273"/>
      <c r="DG1154" s="273"/>
      <c r="DH1154" s="273"/>
      <c r="DI1154" s="273"/>
      <c r="DJ1154" s="125"/>
      <c r="DK1154" s="273"/>
      <c r="DL1154" s="285"/>
      <c r="DM1154" s="273"/>
      <c r="DN1154" s="273"/>
      <c r="DO1154" s="273"/>
      <c r="DP1154" s="273"/>
      <c r="DQ1154" s="273"/>
      <c r="DR1154" s="125"/>
      <c r="DS1154" s="273"/>
      <c r="DT1154" s="285"/>
      <c r="DU1154" s="273"/>
      <c r="DV1154" s="273"/>
      <c r="DW1154" s="273"/>
      <c r="DX1154" s="273"/>
      <c r="DY1154" s="273"/>
      <c r="DZ1154" s="125"/>
      <c r="EA1154" s="273"/>
      <c r="EB1154" s="273"/>
      <c r="EC1154" s="273"/>
      <c r="ED1154" s="273"/>
      <c r="EE1154" s="273"/>
      <c r="EF1154" s="273"/>
      <c r="EG1154" s="273"/>
      <c r="EH1154" s="273"/>
      <c r="EI1154" s="273"/>
      <c r="EJ1154" s="273"/>
      <c r="EK1154" s="273"/>
      <c r="EL1154" s="273"/>
      <c r="EM1154" s="273"/>
      <c r="EN1154" s="273"/>
      <c r="EO1154" s="273"/>
      <c r="EP1154" s="273"/>
      <c r="EQ1154" s="273"/>
      <c r="ER1154" s="273"/>
      <c r="ES1154" s="273"/>
      <c r="ET1154" s="273"/>
      <c r="EU1154" s="273"/>
      <c r="EV1154" s="273"/>
      <c r="EW1154" s="273"/>
      <c r="EX1154" s="273"/>
      <c r="EY1154" s="273"/>
      <c r="EZ1154" s="273"/>
    </row>
    <row r="1155" spans="1:156" ht="18.75">
      <c r="D1155" s="75"/>
      <c r="Q1155"/>
      <c r="R1155" s="30"/>
      <c r="T1155" s="75"/>
      <c r="Z1155" s="264"/>
      <c r="AB1155" s="75"/>
      <c r="AH1155" s="125"/>
      <c r="AJ1155" s="75"/>
      <c r="AP1155" s="125"/>
      <c r="AR1155" s="75"/>
      <c r="AX1155" s="125"/>
      <c r="AZ1155" s="75"/>
      <c r="BF1155" s="125"/>
      <c r="BH1155" s="75"/>
      <c r="BN1155" s="125"/>
      <c r="BP1155" s="75"/>
      <c r="BV1155" s="125"/>
      <c r="BX1155" s="75"/>
      <c r="CD1155" s="125"/>
      <c r="CF1155" s="75"/>
      <c r="CL1155" s="125"/>
      <c r="CN1155" s="75"/>
      <c r="CT1155" s="125"/>
      <c r="CV1155" s="75"/>
      <c r="DB1155" s="125"/>
      <c r="DD1155" s="75"/>
      <c r="DJ1155" s="125"/>
      <c r="DL1155" s="75"/>
      <c r="DR1155" s="125"/>
      <c r="DT1155" s="75"/>
      <c r="DZ1155" s="125"/>
    </row>
    <row r="1156" spans="1:156" ht="18.75">
      <c r="A1156" s="273"/>
      <c r="B1156" s="273"/>
      <c r="C1156" s="273"/>
      <c r="D1156" s="285"/>
      <c r="E1156" s="273"/>
      <c r="F1156" s="273"/>
      <c r="G1156" s="273"/>
      <c r="H1156" s="273"/>
      <c r="I1156" s="273"/>
      <c r="J1156" s="273"/>
      <c r="K1156" s="273"/>
      <c r="L1156" s="273"/>
      <c r="M1156" s="273"/>
      <c r="N1156" s="273"/>
      <c r="O1156" s="273"/>
      <c r="P1156" s="273"/>
      <c r="Q1156" s="273"/>
      <c r="R1156" s="286"/>
      <c r="S1156" s="273"/>
      <c r="T1156" s="285"/>
      <c r="U1156" s="273"/>
      <c r="V1156" s="273"/>
      <c r="W1156" s="273"/>
      <c r="X1156" s="273"/>
      <c r="Y1156" s="273"/>
      <c r="Z1156" s="264"/>
      <c r="AA1156" s="273"/>
      <c r="AB1156" s="285"/>
      <c r="AC1156" s="273"/>
      <c r="AD1156" s="273"/>
      <c r="AE1156" s="273"/>
      <c r="AF1156" s="273"/>
      <c r="AG1156" s="273"/>
      <c r="AH1156" s="125"/>
      <c r="AI1156" s="273"/>
      <c r="AJ1156" s="285"/>
      <c r="AK1156" s="273"/>
      <c r="AL1156" s="273"/>
      <c r="AM1156" s="273"/>
      <c r="AN1156" s="273"/>
      <c r="AO1156" s="273"/>
      <c r="AP1156" s="125"/>
      <c r="AQ1156" s="273"/>
      <c r="AR1156" s="285"/>
      <c r="AS1156" s="273"/>
      <c r="AT1156" s="273"/>
      <c r="AU1156" s="273"/>
      <c r="AV1156" s="273"/>
      <c r="AW1156" s="273"/>
      <c r="AX1156" s="125"/>
      <c r="AY1156" s="273"/>
      <c r="AZ1156" s="285"/>
      <c r="BA1156" s="273"/>
      <c r="BB1156" s="273"/>
      <c r="BC1156" s="273"/>
      <c r="BD1156" s="273"/>
      <c r="BE1156" s="273"/>
      <c r="BF1156" s="125"/>
      <c r="BG1156" s="273"/>
      <c r="BH1156" s="285"/>
      <c r="BI1156" s="273"/>
      <c r="BJ1156" s="273"/>
      <c r="BK1156" s="273"/>
      <c r="BL1156" s="273"/>
      <c r="BM1156" s="273"/>
      <c r="BN1156" s="125"/>
      <c r="BO1156" s="273"/>
      <c r="BP1156" s="285"/>
      <c r="BQ1156" s="273"/>
      <c r="BR1156" s="273"/>
      <c r="BS1156" s="273"/>
      <c r="BT1156" s="273"/>
      <c r="BU1156" s="273"/>
      <c r="BV1156" s="125"/>
      <c r="BW1156" s="273"/>
      <c r="BX1156" s="285"/>
      <c r="BY1156" s="273"/>
      <c r="BZ1156" s="273"/>
      <c r="CA1156" s="273"/>
      <c r="CB1156" s="273"/>
      <c r="CC1156" s="273"/>
      <c r="CD1156" s="125"/>
      <c r="CE1156" s="273"/>
      <c r="CF1156" s="285"/>
      <c r="CG1156" s="273"/>
      <c r="CH1156" s="273"/>
      <c r="CI1156" s="273"/>
      <c r="CJ1156" s="273"/>
      <c r="CK1156" s="273"/>
      <c r="CL1156" s="125"/>
      <c r="CM1156" s="273"/>
      <c r="CN1156" s="285"/>
      <c r="CO1156" s="273"/>
      <c r="CP1156" s="273"/>
      <c r="CQ1156" s="273"/>
      <c r="CR1156" s="273"/>
      <c r="CS1156" s="273"/>
      <c r="CT1156" s="125"/>
      <c r="CU1156" s="273"/>
      <c r="CV1156" s="285"/>
      <c r="CW1156" s="273"/>
      <c r="CX1156" s="273"/>
      <c r="CY1156" s="273"/>
      <c r="CZ1156" s="273"/>
      <c r="DA1156" s="273"/>
      <c r="DB1156" s="125"/>
      <c r="DC1156" s="273"/>
      <c r="DD1156" s="285"/>
      <c r="DE1156" s="273"/>
      <c r="DF1156" s="273"/>
      <c r="DG1156" s="273"/>
      <c r="DH1156" s="273"/>
      <c r="DI1156" s="273"/>
      <c r="DJ1156" s="125"/>
      <c r="DK1156" s="273"/>
      <c r="DL1156" s="285"/>
      <c r="DM1156" s="273"/>
      <c r="DN1156" s="273"/>
      <c r="DO1156" s="273"/>
      <c r="DP1156" s="273"/>
      <c r="DQ1156" s="273"/>
      <c r="DR1156" s="125"/>
      <c r="DS1156" s="273"/>
      <c r="DT1156" s="285"/>
      <c r="DU1156" s="273"/>
      <c r="DV1156" s="273"/>
      <c r="DW1156" s="273"/>
      <c r="DX1156" s="273"/>
      <c r="DY1156" s="273"/>
      <c r="DZ1156" s="125"/>
      <c r="EA1156" s="273"/>
      <c r="EB1156" s="273"/>
      <c r="EC1156" s="273"/>
      <c r="ED1156" s="273"/>
      <c r="EE1156" s="273"/>
      <c r="EF1156" s="273"/>
      <c r="EG1156" s="273"/>
      <c r="EH1156" s="273"/>
      <c r="EI1156" s="273"/>
      <c r="EJ1156" s="273"/>
      <c r="EK1156" s="273"/>
      <c r="EL1156" s="273"/>
      <c r="EM1156" s="273"/>
      <c r="EN1156" s="273"/>
      <c r="EO1156" s="273"/>
      <c r="EP1156" s="273"/>
      <c r="EQ1156" s="273"/>
      <c r="ER1156" s="273"/>
      <c r="ES1156" s="273"/>
      <c r="ET1156" s="273"/>
      <c r="EU1156" s="273"/>
      <c r="EV1156" s="273"/>
      <c r="EW1156" s="273"/>
      <c r="EX1156" s="273"/>
      <c r="EY1156" s="273"/>
      <c r="EZ1156" s="273"/>
    </row>
    <row r="1157" spans="1:156" ht="18.75">
      <c r="D1157" s="75"/>
      <c r="Q1157"/>
      <c r="R1157" s="30"/>
      <c r="T1157" s="75"/>
      <c r="Z1157" s="264"/>
      <c r="AB1157" s="75"/>
      <c r="AH1157" s="125"/>
      <c r="AJ1157" s="75"/>
      <c r="AP1157" s="125"/>
      <c r="AR1157" s="75"/>
      <c r="AX1157" s="125"/>
      <c r="AZ1157" s="75"/>
      <c r="BF1157" s="125"/>
      <c r="BH1157" s="75"/>
      <c r="BN1157" s="125"/>
      <c r="BP1157" s="75"/>
      <c r="BV1157" s="125"/>
      <c r="BX1157" s="75"/>
      <c r="CD1157" s="125"/>
      <c r="CF1157" s="75"/>
      <c r="CL1157" s="125"/>
      <c r="CN1157" s="75"/>
      <c r="CT1157" s="125"/>
      <c r="CV1157" s="75"/>
      <c r="DB1157" s="125"/>
      <c r="DD1157" s="75"/>
      <c r="DJ1157" s="125"/>
      <c r="DL1157" s="75"/>
      <c r="DR1157" s="125"/>
      <c r="DT1157" s="75"/>
      <c r="DZ1157" s="125"/>
    </row>
    <row r="1158" spans="1:156" ht="18.75">
      <c r="A1158" s="273"/>
      <c r="B1158" s="273"/>
      <c r="C1158" s="273"/>
      <c r="D1158" s="285"/>
      <c r="E1158" s="273"/>
      <c r="F1158" s="273"/>
      <c r="G1158" s="273"/>
      <c r="H1158" s="273"/>
      <c r="I1158" s="273"/>
      <c r="J1158" s="273"/>
      <c r="K1158" s="273"/>
      <c r="L1158" s="273"/>
      <c r="M1158" s="273"/>
      <c r="N1158" s="273"/>
      <c r="O1158" s="273"/>
      <c r="P1158" s="273"/>
      <c r="Q1158" s="273"/>
      <c r="R1158" s="286"/>
      <c r="S1158" s="273"/>
      <c r="T1158" s="285"/>
      <c r="U1158" s="273"/>
      <c r="V1158" s="273"/>
      <c r="W1158" s="273"/>
      <c r="X1158" s="273"/>
      <c r="Y1158" s="273"/>
      <c r="Z1158" s="264"/>
      <c r="AA1158" s="273"/>
      <c r="AB1158" s="285"/>
      <c r="AC1158" s="273"/>
      <c r="AD1158" s="273"/>
      <c r="AE1158" s="273"/>
      <c r="AF1158" s="273"/>
      <c r="AG1158" s="273"/>
      <c r="AH1158" s="125"/>
      <c r="AI1158" s="273"/>
      <c r="AJ1158" s="285"/>
      <c r="AK1158" s="273"/>
      <c r="AL1158" s="273"/>
      <c r="AM1158" s="273"/>
      <c r="AN1158" s="273"/>
      <c r="AO1158" s="273"/>
      <c r="AP1158" s="125"/>
      <c r="AQ1158" s="273"/>
      <c r="AR1158" s="285"/>
      <c r="AS1158" s="273"/>
      <c r="AT1158" s="273"/>
      <c r="AU1158" s="273"/>
      <c r="AV1158" s="273"/>
      <c r="AW1158" s="273"/>
      <c r="AX1158" s="125"/>
      <c r="AY1158" s="273"/>
      <c r="AZ1158" s="285"/>
      <c r="BA1158" s="273"/>
      <c r="BB1158" s="273"/>
      <c r="BC1158" s="273"/>
      <c r="BD1158" s="273"/>
      <c r="BE1158" s="273"/>
      <c r="BF1158" s="125"/>
      <c r="BG1158" s="273"/>
      <c r="BH1158" s="285"/>
      <c r="BI1158" s="273"/>
      <c r="BJ1158" s="273"/>
      <c r="BK1158" s="273"/>
      <c r="BL1158" s="273"/>
      <c r="BM1158" s="273"/>
      <c r="BN1158" s="125"/>
      <c r="BO1158" s="273"/>
      <c r="BP1158" s="285"/>
      <c r="BQ1158" s="273"/>
      <c r="BR1158" s="273"/>
      <c r="BS1158" s="273"/>
      <c r="BT1158" s="273"/>
      <c r="BU1158" s="273"/>
      <c r="BV1158" s="125"/>
      <c r="BW1158" s="273"/>
      <c r="BX1158" s="285"/>
      <c r="BY1158" s="273"/>
      <c r="BZ1158" s="273"/>
      <c r="CA1158" s="273"/>
      <c r="CB1158" s="273"/>
      <c r="CC1158" s="273"/>
      <c r="CD1158" s="125"/>
      <c r="CE1158" s="273"/>
      <c r="CF1158" s="285"/>
      <c r="CG1158" s="273"/>
      <c r="CH1158" s="273"/>
      <c r="CI1158" s="273"/>
      <c r="CJ1158" s="273"/>
      <c r="CK1158" s="273"/>
      <c r="CL1158" s="125"/>
      <c r="CM1158" s="273"/>
      <c r="CN1158" s="285"/>
      <c r="CO1158" s="273"/>
      <c r="CP1158" s="273"/>
      <c r="CQ1158" s="273"/>
      <c r="CR1158" s="273"/>
      <c r="CS1158" s="273"/>
      <c r="CT1158" s="125"/>
      <c r="CU1158" s="273"/>
      <c r="CV1158" s="285"/>
      <c r="CW1158" s="273"/>
      <c r="CX1158" s="273"/>
      <c r="CY1158" s="273"/>
      <c r="CZ1158" s="273"/>
      <c r="DA1158" s="273"/>
      <c r="DB1158" s="125"/>
      <c r="DC1158" s="273"/>
      <c r="DD1158" s="285"/>
      <c r="DE1158" s="273"/>
      <c r="DF1158" s="273"/>
      <c r="DG1158" s="273"/>
      <c r="DH1158" s="273"/>
      <c r="DI1158" s="273"/>
      <c r="DJ1158" s="125"/>
      <c r="DK1158" s="273"/>
      <c r="DL1158" s="285"/>
      <c r="DM1158" s="273"/>
      <c r="DN1158" s="273"/>
      <c r="DO1158" s="273"/>
      <c r="DP1158" s="273"/>
      <c r="DQ1158" s="273"/>
      <c r="DR1158" s="125"/>
      <c r="DS1158" s="273"/>
      <c r="DT1158" s="285"/>
      <c r="DU1158" s="273"/>
      <c r="DV1158" s="273"/>
      <c r="DW1158" s="273"/>
      <c r="DX1158" s="273"/>
      <c r="DY1158" s="273"/>
      <c r="DZ1158" s="125"/>
      <c r="EA1158" s="273"/>
      <c r="EB1158" s="273"/>
      <c r="EC1158" s="273"/>
      <c r="ED1158" s="273"/>
      <c r="EE1158" s="273"/>
      <c r="EF1158" s="273"/>
      <c r="EG1158" s="273"/>
      <c r="EH1158" s="273"/>
      <c r="EI1158" s="273"/>
      <c r="EJ1158" s="273"/>
      <c r="EK1158" s="273"/>
      <c r="EL1158" s="273"/>
      <c r="EM1158" s="273"/>
      <c r="EN1158" s="273"/>
      <c r="EO1158" s="273"/>
      <c r="EP1158" s="273"/>
      <c r="EQ1158" s="273"/>
      <c r="ER1158" s="273"/>
      <c r="ES1158" s="273"/>
      <c r="ET1158" s="273"/>
      <c r="EU1158" s="273"/>
      <c r="EV1158" s="273"/>
      <c r="EW1158" s="273"/>
      <c r="EX1158" s="273"/>
      <c r="EY1158" s="273"/>
      <c r="EZ1158" s="273"/>
    </row>
    <row r="1159" spans="1:156" ht="18.75">
      <c r="D1159" s="75"/>
      <c r="Q1159"/>
      <c r="R1159" s="30"/>
      <c r="T1159" s="75"/>
      <c r="Z1159" s="264"/>
      <c r="AB1159" s="75"/>
      <c r="AH1159" s="125"/>
      <c r="AJ1159" s="75"/>
      <c r="AP1159" s="125"/>
      <c r="AR1159" s="75"/>
      <c r="AX1159" s="125"/>
      <c r="AZ1159" s="75"/>
      <c r="BF1159" s="125"/>
      <c r="BH1159" s="75"/>
      <c r="BN1159" s="125"/>
      <c r="BP1159" s="75"/>
      <c r="BV1159" s="125"/>
      <c r="BX1159" s="75"/>
      <c r="CD1159" s="125"/>
      <c r="CF1159" s="75"/>
      <c r="CL1159" s="125"/>
      <c r="CN1159" s="75"/>
      <c r="CT1159" s="125"/>
      <c r="CV1159" s="75"/>
      <c r="DB1159" s="125"/>
      <c r="DD1159" s="75"/>
      <c r="DJ1159" s="125"/>
      <c r="DL1159" s="75"/>
      <c r="DR1159" s="125"/>
      <c r="DT1159" s="75"/>
      <c r="DZ1159" s="125"/>
    </row>
    <row r="1160" spans="1:156" ht="18.75">
      <c r="A1160" s="273"/>
      <c r="B1160" s="273"/>
      <c r="C1160" s="273"/>
      <c r="D1160" s="285"/>
      <c r="E1160" s="273"/>
      <c r="F1160" s="273"/>
      <c r="G1160" s="273"/>
      <c r="H1160" s="273"/>
      <c r="I1160" s="273"/>
      <c r="J1160" s="273"/>
      <c r="K1160" s="273"/>
      <c r="L1160" s="273"/>
      <c r="M1160" s="273"/>
      <c r="N1160" s="273"/>
      <c r="O1160" s="273"/>
      <c r="P1160" s="273"/>
      <c r="Q1160" s="273"/>
      <c r="R1160" s="286"/>
      <c r="S1160" s="273"/>
      <c r="T1160" s="285"/>
      <c r="U1160" s="273"/>
      <c r="V1160" s="273"/>
      <c r="W1160" s="273"/>
      <c r="X1160" s="273"/>
      <c r="Y1160" s="273"/>
      <c r="Z1160" s="264"/>
      <c r="AA1160" s="273"/>
      <c r="AB1160" s="285"/>
      <c r="AC1160" s="273"/>
      <c r="AD1160" s="273"/>
      <c r="AE1160" s="273"/>
      <c r="AF1160" s="273"/>
      <c r="AG1160" s="273"/>
      <c r="AH1160" s="125"/>
      <c r="AI1160" s="273"/>
      <c r="AJ1160" s="285"/>
      <c r="AK1160" s="273"/>
      <c r="AL1160" s="273"/>
      <c r="AM1160" s="273"/>
      <c r="AN1160" s="273"/>
      <c r="AO1160" s="273"/>
      <c r="AP1160" s="125"/>
      <c r="AQ1160" s="273"/>
      <c r="AR1160" s="285"/>
      <c r="AS1160" s="273"/>
      <c r="AT1160" s="273"/>
      <c r="AU1160" s="273"/>
      <c r="AV1160" s="273"/>
      <c r="AW1160" s="273"/>
      <c r="AX1160" s="125"/>
      <c r="AY1160" s="273"/>
      <c r="AZ1160" s="285"/>
      <c r="BA1160" s="273"/>
      <c r="BB1160" s="273"/>
      <c r="BC1160" s="273"/>
      <c r="BD1160" s="273"/>
      <c r="BE1160" s="273"/>
      <c r="BF1160" s="125"/>
      <c r="BG1160" s="273"/>
      <c r="BH1160" s="285"/>
      <c r="BI1160" s="273"/>
      <c r="BJ1160" s="273"/>
      <c r="BK1160" s="273"/>
      <c r="BL1160" s="273"/>
      <c r="BM1160" s="273"/>
      <c r="BN1160" s="125"/>
      <c r="BO1160" s="273"/>
      <c r="BP1160" s="285"/>
      <c r="BQ1160" s="273"/>
      <c r="BR1160" s="273"/>
      <c r="BS1160" s="273"/>
      <c r="BT1160" s="273"/>
      <c r="BU1160" s="273"/>
      <c r="BV1160" s="125"/>
      <c r="BW1160" s="273"/>
      <c r="BX1160" s="285"/>
      <c r="BY1160" s="273"/>
      <c r="BZ1160" s="273"/>
      <c r="CA1160" s="273"/>
      <c r="CB1160" s="273"/>
      <c r="CC1160" s="273"/>
      <c r="CD1160" s="125"/>
      <c r="CE1160" s="273"/>
      <c r="CF1160" s="285"/>
      <c r="CG1160" s="273"/>
      <c r="CH1160" s="273"/>
      <c r="CI1160" s="273"/>
      <c r="CJ1160" s="273"/>
      <c r="CK1160" s="273"/>
      <c r="CL1160" s="125"/>
      <c r="CM1160" s="273"/>
      <c r="CN1160" s="285"/>
      <c r="CO1160" s="273"/>
      <c r="CP1160" s="273"/>
      <c r="CQ1160" s="273"/>
      <c r="CR1160" s="273"/>
      <c r="CS1160" s="273"/>
      <c r="CT1160" s="125"/>
      <c r="CU1160" s="273"/>
      <c r="CV1160" s="285"/>
      <c r="CW1160" s="273"/>
      <c r="CX1160" s="273"/>
      <c r="CY1160" s="273"/>
      <c r="CZ1160" s="273"/>
      <c r="DA1160" s="273"/>
      <c r="DB1160" s="125"/>
      <c r="DC1160" s="273"/>
      <c r="DD1160" s="285"/>
      <c r="DE1160" s="273"/>
      <c r="DF1160" s="273"/>
      <c r="DG1160" s="273"/>
      <c r="DH1160" s="273"/>
      <c r="DI1160" s="273"/>
      <c r="DJ1160" s="125"/>
      <c r="DK1160" s="273"/>
      <c r="DL1160" s="285"/>
      <c r="DM1160" s="273"/>
      <c r="DN1160" s="273"/>
      <c r="DO1160" s="273"/>
      <c r="DP1160" s="273"/>
      <c r="DQ1160" s="273"/>
      <c r="DR1160" s="125"/>
      <c r="DS1160" s="273"/>
      <c r="DT1160" s="285"/>
      <c r="DU1160" s="273"/>
      <c r="DV1160" s="273"/>
      <c r="DW1160" s="273"/>
      <c r="DX1160" s="273"/>
      <c r="DY1160" s="273"/>
      <c r="DZ1160" s="125"/>
      <c r="EA1160" s="273"/>
      <c r="EB1160" s="273"/>
      <c r="EC1160" s="273"/>
      <c r="ED1160" s="273"/>
      <c r="EE1160" s="273"/>
      <c r="EF1160" s="273"/>
      <c r="EG1160" s="273"/>
      <c r="EH1160" s="273"/>
      <c r="EI1160" s="273"/>
      <c r="EJ1160" s="273"/>
      <c r="EK1160" s="273"/>
      <c r="EL1160" s="273"/>
      <c r="EM1160" s="273"/>
      <c r="EN1160" s="273"/>
      <c r="EO1160" s="273"/>
      <c r="EP1160" s="273"/>
      <c r="EQ1160" s="273"/>
      <c r="ER1160" s="273"/>
      <c r="ES1160" s="273"/>
      <c r="ET1160" s="273"/>
      <c r="EU1160" s="273"/>
      <c r="EV1160" s="273"/>
      <c r="EW1160" s="273"/>
      <c r="EX1160" s="273"/>
      <c r="EY1160" s="273"/>
      <c r="EZ1160" s="273"/>
    </row>
    <row r="1161" spans="1:156" ht="18.75">
      <c r="D1161" s="75"/>
      <c r="Q1161"/>
      <c r="R1161" s="30"/>
      <c r="T1161" s="75"/>
      <c r="Z1161" s="264"/>
      <c r="AB1161" s="75"/>
      <c r="AH1161" s="125"/>
      <c r="AJ1161" s="75"/>
      <c r="AP1161" s="125"/>
      <c r="AR1161" s="75"/>
      <c r="AX1161" s="125"/>
      <c r="AZ1161" s="75"/>
      <c r="BF1161" s="125"/>
      <c r="BH1161" s="75"/>
      <c r="BN1161" s="125"/>
      <c r="BP1161" s="75"/>
      <c r="BV1161" s="125"/>
      <c r="BX1161" s="75"/>
      <c r="CD1161" s="125"/>
      <c r="CF1161" s="75"/>
      <c r="CL1161" s="125"/>
      <c r="CN1161" s="75"/>
      <c r="CT1161" s="125"/>
      <c r="CV1161" s="75"/>
      <c r="DB1161" s="125"/>
      <c r="DD1161" s="75"/>
      <c r="DJ1161" s="125"/>
      <c r="DL1161" s="75"/>
      <c r="DR1161" s="125"/>
      <c r="DT1161" s="75"/>
      <c r="DZ1161" s="125"/>
    </row>
    <row r="1162" spans="1:156" ht="18.75">
      <c r="A1162" s="273"/>
      <c r="B1162" s="273"/>
      <c r="C1162" s="273"/>
      <c r="D1162" s="285"/>
      <c r="E1162" s="273"/>
      <c r="F1162" s="273"/>
      <c r="G1162" s="273"/>
      <c r="H1162" s="273"/>
      <c r="I1162" s="273"/>
      <c r="J1162" s="273"/>
      <c r="K1162" s="273"/>
      <c r="L1162" s="273"/>
      <c r="M1162" s="273"/>
      <c r="N1162" s="273"/>
      <c r="O1162" s="273"/>
      <c r="P1162" s="273"/>
      <c r="Q1162" s="273"/>
      <c r="R1162" s="286"/>
      <c r="S1162" s="273"/>
      <c r="T1162" s="285"/>
      <c r="U1162" s="273"/>
      <c r="V1162" s="273"/>
      <c r="W1162" s="273"/>
      <c r="X1162" s="273"/>
      <c r="Y1162" s="273"/>
      <c r="Z1162" s="264"/>
      <c r="AA1162" s="273"/>
      <c r="AB1162" s="285"/>
      <c r="AC1162" s="273"/>
      <c r="AD1162" s="273"/>
      <c r="AE1162" s="273"/>
      <c r="AF1162" s="273"/>
      <c r="AG1162" s="273"/>
      <c r="AH1162" s="125"/>
      <c r="AI1162" s="273"/>
      <c r="AJ1162" s="285"/>
      <c r="AK1162" s="273"/>
      <c r="AL1162" s="273"/>
      <c r="AM1162" s="273"/>
      <c r="AN1162" s="273"/>
      <c r="AO1162" s="273"/>
      <c r="AP1162" s="125"/>
      <c r="AQ1162" s="273"/>
      <c r="AR1162" s="285"/>
      <c r="AS1162" s="273"/>
      <c r="AT1162" s="273"/>
      <c r="AU1162" s="273"/>
      <c r="AV1162" s="273"/>
      <c r="AW1162" s="273"/>
      <c r="AX1162" s="125"/>
      <c r="AY1162" s="273"/>
      <c r="AZ1162" s="285"/>
      <c r="BA1162" s="273"/>
      <c r="BB1162" s="273"/>
      <c r="BC1162" s="273"/>
      <c r="BD1162" s="273"/>
      <c r="BE1162" s="273"/>
      <c r="BF1162" s="125"/>
      <c r="BG1162" s="273"/>
      <c r="BH1162" s="285"/>
      <c r="BI1162" s="273"/>
      <c r="BJ1162" s="273"/>
      <c r="BK1162" s="273"/>
      <c r="BL1162" s="273"/>
      <c r="BM1162" s="273"/>
      <c r="BN1162" s="125"/>
      <c r="BO1162" s="273"/>
      <c r="BP1162" s="285"/>
      <c r="BQ1162" s="273"/>
      <c r="BR1162" s="273"/>
      <c r="BS1162" s="273"/>
      <c r="BT1162" s="273"/>
      <c r="BU1162" s="273"/>
      <c r="BV1162" s="125"/>
      <c r="BW1162" s="273"/>
      <c r="BX1162" s="285"/>
      <c r="BY1162" s="273"/>
      <c r="BZ1162" s="273"/>
      <c r="CA1162" s="273"/>
      <c r="CB1162" s="273"/>
      <c r="CC1162" s="273"/>
      <c r="CD1162" s="125"/>
      <c r="CE1162" s="273"/>
      <c r="CF1162" s="285"/>
      <c r="CG1162" s="273"/>
      <c r="CH1162" s="273"/>
      <c r="CI1162" s="273"/>
      <c r="CJ1162" s="273"/>
      <c r="CK1162" s="273"/>
      <c r="CL1162" s="125"/>
      <c r="CM1162" s="273"/>
      <c r="CN1162" s="285"/>
      <c r="CO1162" s="273"/>
      <c r="CP1162" s="273"/>
      <c r="CQ1162" s="273"/>
      <c r="CR1162" s="273"/>
      <c r="CS1162" s="273"/>
      <c r="CT1162" s="125"/>
      <c r="CU1162" s="273"/>
      <c r="CV1162" s="285"/>
      <c r="CW1162" s="273"/>
      <c r="CX1162" s="273"/>
      <c r="CY1162" s="273"/>
      <c r="CZ1162" s="273"/>
      <c r="DA1162" s="273"/>
      <c r="DB1162" s="125"/>
      <c r="DC1162" s="273"/>
      <c r="DD1162" s="285"/>
      <c r="DE1162" s="273"/>
      <c r="DF1162" s="273"/>
      <c r="DG1162" s="273"/>
      <c r="DH1162" s="273"/>
      <c r="DI1162" s="273"/>
      <c r="DJ1162" s="125"/>
      <c r="DK1162" s="273"/>
      <c r="DL1162" s="285"/>
      <c r="DM1162" s="273"/>
      <c r="DN1162" s="273"/>
      <c r="DO1162" s="273"/>
      <c r="DP1162" s="273"/>
      <c r="DQ1162" s="273"/>
      <c r="DR1162" s="125"/>
      <c r="DS1162" s="273"/>
      <c r="DT1162" s="285"/>
      <c r="DU1162" s="273"/>
      <c r="DV1162" s="273"/>
      <c r="DW1162" s="273"/>
      <c r="DX1162" s="273"/>
      <c r="DY1162" s="273"/>
      <c r="DZ1162" s="125"/>
      <c r="EA1162" s="273"/>
      <c r="EB1162" s="273"/>
      <c r="EC1162" s="273"/>
      <c r="ED1162" s="273"/>
      <c r="EE1162" s="273"/>
      <c r="EF1162" s="273"/>
      <c r="EG1162" s="273"/>
      <c r="EH1162" s="273"/>
      <c r="EI1162" s="273"/>
      <c r="EJ1162" s="273"/>
      <c r="EK1162" s="273"/>
      <c r="EL1162" s="273"/>
      <c r="EM1162" s="273"/>
      <c r="EN1162" s="273"/>
      <c r="EO1162" s="273"/>
      <c r="EP1162" s="273"/>
      <c r="EQ1162" s="273"/>
      <c r="ER1162" s="273"/>
      <c r="ES1162" s="273"/>
      <c r="ET1162" s="273"/>
      <c r="EU1162" s="273"/>
      <c r="EV1162" s="273"/>
      <c r="EW1162" s="273"/>
      <c r="EX1162" s="273"/>
      <c r="EY1162" s="273"/>
      <c r="EZ1162" s="273"/>
    </row>
    <row r="1163" spans="1:156" ht="18.75">
      <c r="D1163" s="75"/>
      <c r="Q1163"/>
      <c r="R1163" s="30"/>
      <c r="T1163" s="75"/>
      <c r="Z1163" s="264"/>
      <c r="AB1163" s="75"/>
      <c r="AH1163" s="125"/>
      <c r="AJ1163" s="75"/>
      <c r="AP1163" s="125"/>
      <c r="AR1163" s="75"/>
      <c r="AX1163" s="125"/>
      <c r="AZ1163" s="75"/>
      <c r="BF1163" s="125"/>
      <c r="BH1163" s="75"/>
      <c r="BN1163" s="125"/>
      <c r="BP1163" s="75"/>
      <c r="BV1163" s="125"/>
      <c r="BX1163" s="75"/>
      <c r="CD1163" s="125"/>
      <c r="CF1163" s="75"/>
      <c r="CL1163" s="125"/>
      <c r="CN1163" s="75"/>
      <c r="CT1163" s="125"/>
      <c r="CV1163" s="75"/>
      <c r="DB1163" s="125"/>
      <c r="DD1163" s="75"/>
      <c r="DJ1163" s="125"/>
      <c r="DL1163" s="75"/>
      <c r="DR1163" s="125"/>
      <c r="DT1163" s="75"/>
      <c r="DZ1163" s="125"/>
    </row>
    <row r="1164" spans="1:156" ht="18.75">
      <c r="A1164" s="273"/>
      <c r="B1164" s="273"/>
      <c r="C1164" s="273"/>
      <c r="D1164" s="285"/>
      <c r="E1164" s="273"/>
      <c r="F1164" s="273"/>
      <c r="G1164" s="273"/>
      <c r="H1164" s="273"/>
      <c r="I1164" s="273"/>
      <c r="J1164" s="273"/>
      <c r="K1164" s="273"/>
      <c r="L1164" s="273"/>
      <c r="M1164" s="273"/>
      <c r="N1164" s="273"/>
      <c r="O1164" s="273"/>
      <c r="P1164" s="273"/>
      <c r="Q1164" s="273"/>
      <c r="R1164" s="286"/>
      <c r="S1164" s="273"/>
      <c r="T1164" s="285"/>
      <c r="U1164" s="273"/>
      <c r="V1164" s="273"/>
      <c r="W1164" s="273"/>
      <c r="X1164" s="273"/>
      <c r="Y1164" s="273"/>
      <c r="Z1164" s="264"/>
      <c r="AA1164" s="273"/>
      <c r="AB1164" s="285"/>
      <c r="AC1164" s="273"/>
      <c r="AD1164" s="273"/>
      <c r="AE1164" s="273"/>
      <c r="AF1164" s="273"/>
      <c r="AG1164" s="273"/>
      <c r="AH1164" s="125"/>
      <c r="AI1164" s="273"/>
      <c r="AJ1164" s="285"/>
      <c r="AK1164" s="273"/>
      <c r="AL1164" s="273"/>
      <c r="AM1164" s="273"/>
      <c r="AN1164" s="273"/>
      <c r="AO1164" s="273"/>
      <c r="AP1164" s="125"/>
      <c r="AQ1164" s="273"/>
      <c r="AR1164" s="285"/>
      <c r="AS1164" s="273"/>
      <c r="AT1164" s="273"/>
      <c r="AU1164" s="273"/>
      <c r="AV1164" s="273"/>
      <c r="AW1164" s="273"/>
      <c r="AX1164" s="125"/>
      <c r="AY1164" s="273"/>
      <c r="AZ1164" s="285"/>
      <c r="BA1164" s="273"/>
      <c r="BB1164" s="273"/>
      <c r="BC1164" s="273"/>
      <c r="BD1164" s="273"/>
      <c r="BE1164" s="273"/>
      <c r="BF1164" s="125"/>
      <c r="BG1164" s="273"/>
      <c r="BH1164" s="285"/>
      <c r="BI1164" s="273"/>
      <c r="BJ1164" s="273"/>
      <c r="BK1164" s="273"/>
      <c r="BL1164" s="273"/>
      <c r="BM1164" s="273"/>
      <c r="BN1164" s="125"/>
      <c r="BO1164" s="273"/>
      <c r="BP1164" s="285"/>
      <c r="BQ1164" s="273"/>
      <c r="BR1164" s="273"/>
      <c r="BS1164" s="273"/>
      <c r="BT1164" s="273"/>
      <c r="BU1164" s="273"/>
      <c r="BV1164" s="125"/>
      <c r="BW1164" s="273"/>
      <c r="BX1164" s="285"/>
      <c r="BY1164" s="273"/>
      <c r="BZ1164" s="273"/>
      <c r="CA1164" s="273"/>
      <c r="CB1164" s="273"/>
      <c r="CC1164" s="273"/>
      <c r="CD1164" s="125"/>
      <c r="CE1164" s="273"/>
      <c r="CF1164" s="285"/>
      <c r="CG1164" s="273"/>
      <c r="CH1164" s="273"/>
      <c r="CI1164" s="273"/>
      <c r="CJ1164" s="273"/>
      <c r="CK1164" s="273"/>
      <c r="CL1164" s="125"/>
      <c r="CM1164" s="273"/>
      <c r="CN1164" s="285"/>
      <c r="CO1164" s="273"/>
      <c r="CP1164" s="273"/>
      <c r="CQ1164" s="273"/>
      <c r="CR1164" s="273"/>
      <c r="CS1164" s="273"/>
      <c r="CT1164" s="125"/>
      <c r="CU1164" s="273"/>
      <c r="CV1164" s="285"/>
      <c r="CW1164" s="273"/>
      <c r="CX1164" s="273"/>
      <c r="CY1164" s="273"/>
      <c r="CZ1164" s="273"/>
      <c r="DA1164" s="273"/>
      <c r="DB1164" s="125"/>
      <c r="DC1164" s="273"/>
      <c r="DD1164" s="285"/>
      <c r="DE1164" s="273"/>
      <c r="DF1164" s="273"/>
      <c r="DG1164" s="273"/>
      <c r="DH1164" s="273"/>
      <c r="DI1164" s="273"/>
      <c r="DJ1164" s="125"/>
      <c r="DK1164" s="273"/>
      <c r="DL1164" s="285"/>
      <c r="DM1164" s="273"/>
      <c r="DN1164" s="273"/>
      <c r="DO1164" s="273"/>
      <c r="DP1164" s="273"/>
      <c r="DQ1164" s="273"/>
      <c r="DR1164" s="125"/>
      <c r="DS1164" s="273"/>
      <c r="DT1164" s="285"/>
      <c r="DU1164" s="273"/>
      <c r="DV1164" s="273"/>
      <c r="DW1164" s="273"/>
      <c r="DX1164" s="273"/>
      <c r="DY1164" s="273"/>
      <c r="DZ1164" s="125"/>
      <c r="EA1164" s="273"/>
      <c r="EB1164" s="273"/>
      <c r="EC1164" s="273"/>
      <c r="ED1164" s="273"/>
      <c r="EE1164" s="273"/>
      <c r="EF1164" s="273"/>
      <c r="EG1164" s="273"/>
      <c r="EH1164" s="273"/>
      <c r="EI1164" s="273"/>
      <c r="EJ1164" s="273"/>
      <c r="EK1164" s="273"/>
      <c r="EL1164" s="273"/>
      <c r="EM1164" s="273"/>
      <c r="EN1164" s="273"/>
      <c r="EO1164" s="273"/>
      <c r="EP1164" s="273"/>
      <c r="EQ1164" s="273"/>
      <c r="ER1164" s="273"/>
      <c r="ES1164" s="273"/>
      <c r="ET1164" s="273"/>
      <c r="EU1164" s="273"/>
      <c r="EV1164" s="273"/>
      <c r="EW1164" s="273"/>
      <c r="EX1164" s="273"/>
      <c r="EY1164" s="273"/>
      <c r="EZ1164" s="273"/>
    </row>
    <row r="1165" spans="1:156" ht="18.75">
      <c r="D1165" s="75"/>
      <c r="Q1165"/>
      <c r="R1165" s="30"/>
      <c r="T1165" s="75"/>
      <c r="Z1165" s="264"/>
      <c r="AB1165" s="75"/>
      <c r="AH1165" s="125"/>
      <c r="AJ1165" s="75"/>
      <c r="AP1165" s="125"/>
      <c r="AR1165" s="75"/>
      <c r="AX1165" s="125"/>
      <c r="AZ1165" s="75"/>
      <c r="BF1165" s="125"/>
      <c r="BH1165" s="75"/>
      <c r="BN1165" s="125"/>
      <c r="BP1165" s="75"/>
      <c r="BV1165" s="125"/>
      <c r="BX1165" s="75"/>
      <c r="CD1165" s="125"/>
      <c r="CF1165" s="75"/>
      <c r="CL1165" s="125"/>
      <c r="CN1165" s="75"/>
      <c r="CT1165" s="125"/>
      <c r="CV1165" s="75"/>
      <c r="DB1165" s="125"/>
      <c r="DD1165" s="75"/>
      <c r="DJ1165" s="125"/>
      <c r="DL1165" s="75"/>
      <c r="DR1165" s="125"/>
      <c r="DT1165" s="75"/>
      <c r="DZ1165" s="125"/>
    </row>
    <row r="1166" spans="1:156" ht="18.75">
      <c r="A1166" s="273"/>
      <c r="B1166" s="273"/>
      <c r="C1166" s="273"/>
      <c r="D1166" s="285"/>
      <c r="E1166" s="273"/>
      <c r="F1166" s="273"/>
      <c r="G1166" s="273"/>
      <c r="H1166" s="273"/>
      <c r="I1166" s="273"/>
      <c r="J1166" s="273"/>
      <c r="K1166" s="273"/>
      <c r="L1166" s="273"/>
      <c r="M1166" s="273"/>
      <c r="N1166" s="273"/>
      <c r="O1166" s="273"/>
      <c r="P1166" s="273"/>
      <c r="Q1166" s="273"/>
      <c r="R1166" s="286"/>
      <c r="S1166" s="273"/>
      <c r="T1166" s="285"/>
      <c r="U1166" s="273"/>
      <c r="V1166" s="273"/>
      <c r="W1166" s="273"/>
      <c r="X1166" s="273"/>
      <c r="Y1166" s="273"/>
      <c r="Z1166" s="264"/>
      <c r="AA1166" s="273"/>
      <c r="AB1166" s="285"/>
      <c r="AC1166" s="273"/>
      <c r="AD1166" s="273"/>
      <c r="AE1166" s="273"/>
      <c r="AF1166" s="273"/>
      <c r="AG1166" s="273"/>
      <c r="AH1166" s="125"/>
      <c r="AI1166" s="273"/>
      <c r="AJ1166" s="285"/>
      <c r="AK1166" s="273"/>
      <c r="AL1166" s="273"/>
      <c r="AM1166" s="273"/>
      <c r="AN1166" s="273"/>
      <c r="AO1166" s="273"/>
      <c r="AP1166" s="125"/>
      <c r="AQ1166" s="273"/>
      <c r="AR1166" s="285"/>
      <c r="AS1166" s="273"/>
      <c r="AT1166" s="273"/>
      <c r="AU1166" s="273"/>
      <c r="AV1166" s="273"/>
      <c r="AW1166" s="273"/>
      <c r="AX1166" s="125"/>
      <c r="AY1166" s="273"/>
      <c r="AZ1166" s="285"/>
      <c r="BA1166" s="273"/>
      <c r="BB1166" s="273"/>
      <c r="BC1166" s="273"/>
      <c r="BD1166" s="273"/>
      <c r="BE1166" s="273"/>
      <c r="BF1166" s="125"/>
      <c r="BG1166" s="273"/>
      <c r="BH1166" s="285"/>
      <c r="BI1166" s="273"/>
      <c r="BJ1166" s="273"/>
      <c r="BK1166" s="273"/>
      <c r="BL1166" s="273"/>
      <c r="BM1166" s="273"/>
      <c r="BN1166" s="125"/>
      <c r="BO1166" s="273"/>
      <c r="BP1166" s="285"/>
      <c r="BQ1166" s="273"/>
      <c r="BR1166" s="273"/>
      <c r="BS1166" s="273"/>
      <c r="BT1166" s="273"/>
      <c r="BU1166" s="273"/>
      <c r="BV1166" s="125"/>
      <c r="BW1166" s="273"/>
      <c r="BX1166" s="285"/>
      <c r="BY1166" s="273"/>
      <c r="BZ1166" s="273"/>
      <c r="CA1166" s="273"/>
      <c r="CB1166" s="273"/>
      <c r="CC1166" s="273"/>
      <c r="CD1166" s="125"/>
      <c r="CE1166" s="273"/>
      <c r="CF1166" s="285"/>
      <c r="CG1166" s="273"/>
      <c r="CH1166" s="273"/>
      <c r="CI1166" s="273"/>
      <c r="CJ1166" s="273"/>
      <c r="CK1166" s="273"/>
      <c r="CL1166" s="125"/>
      <c r="CM1166" s="273"/>
      <c r="CN1166" s="285"/>
      <c r="CO1166" s="273"/>
      <c r="CP1166" s="273"/>
      <c r="CQ1166" s="273"/>
      <c r="CR1166" s="273"/>
      <c r="CS1166" s="273"/>
      <c r="CT1166" s="125"/>
      <c r="CU1166" s="273"/>
      <c r="CV1166" s="285"/>
      <c r="CW1166" s="273"/>
      <c r="CX1166" s="273"/>
      <c r="CY1166" s="273"/>
      <c r="CZ1166" s="273"/>
      <c r="DA1166" s="273"/>
      <c r="DB1166" s="125"/>
      <c r="DC1166" s="273"/>
      <c r="DD1166" s="285"/>
      <c r="DE1166" s="273"/>
      <c r="DF1166" s="273"/>
      <c r="DG1166" s="273"/>
      <c r="DH1166" s="273"/>
      <c r="DI1166" s="273"/>
      <c r="DJ1166" s="125"/>
      <c r="DK1166" s="273"/>
      <c r="DL1166" s="285"/>
      <c r="DM1166" s="273"/>
      <c r="DN1166" s="273"/>
      <c r="DO1166" s="273"/>
      <c r="DP1166" s="273"/>
      <c r="DQ1166" s="273"/>
      <c r="DR1166" s="125"/>
      <c r="DS1166" s="273"/>
      <c r="DT1166" s="285"/>
      <c r="DU1166" s="273"/>
      <c r="DV1166" s="273"/>
      <c r="DW1166" s="273"/>
      <c r="DX1166" s="273"/>
      <c r="DY1166" s="273"/>
      <c r="DZ1166" s="125"/>
      <c r="EA1166" s="273"/>
      <c r="EB1166" s="273"/>
      <c r="EC1166" s="273"/>
      <c r="ED1166" s="273"/>
      <c r="EE1166" s="273"/>
      <c r="EF1166" s="273"/>
      <c r="EG1166" s="273"/>
      <c r="EH1166" s="273"/>
      <c r="EI1166" s="273"/>
      <c r="EJ1166" s="273"/>
      <c r="EK1166" s="273"/>
      <c r="EL1166" s="273"/>
      <c r="EM1166" s="273"/>
      <c r="EN1166" s="273"/>
      <c r="EO1166" s="273"/>
      <c r="EP1166" s="273"/>
      <c r="EQ1166" s="273"/>
      <c r="ER1166" s="273"/>
      <c r="ES1166" s="273"/>
      <c r="ET1166" s="273"/>
      <c r="EU1166" s="273"/>
      <c r="EV1166" s="273"/>
      <c r="EW1166" s="273"/>
      <c r="EX1166" s="273"/>
      <c r="EY1166" s="273"/>
      <c r="EZ1166" s="273"/>
    </row>
    <row r="1167" spans="1:156" ht="18.75">
      <c r="D1167" s="75"/>
      <c r="Q1167"/>
      <c r="R1167" s="30"/>
      <c r="T1167" s="75"/>
      <c r="Z1167" s="264"/>
      <c r="AB1167" s="75"/>
      <c r="AH1167" s="125"/>
      <c r="AJ1167" s="75"/>
      <c r="AP1167" s="125"/>
      <c r="AR1167" s="75"/>
      <c r="AX1167" s="125"/>
      <c r="AZ1167" s="75"/>
      <c r="BF1167" s="125"/>
      <c r="BH1167" s="75"/>
      <c r="BN1167" s="125"/>
      <c r="BP1167" s="75"/>
      <c r="BV1167" s="125"/>
      <c r="BX1167" s="75"/>
      <c r="CD1167" s="125"/>
      <c r="CF1167" s="75"/>
      <c r="CL1167" s="125"/>
      <c r="CN1167" s="75"/>
      <c r="CT1167" s="125"/>
      <c r="CV1167" s="75"/>
      <c r="DB1167" s="125"/>
      <c r="DD1167" s="75"/>
      <c r="DJ1167" s="125"/>
      <c r="DL1167" s="75"/>
      <c r="DR1167" s="125"/>
      <c r="DT1167" s="75"/>
      <c r="DZ1167" s="125"/>
    </row>
    <row r="1168" spans="1:156" ht="18.75">
      <c r="A1168" s="273"/>
      <c r="B1168" s="273"/>
      <c r="C1168" s="273"/>
      <c r="D1168" s="285"/>
      <c r="E1168" s="273"/>
      <c r="F1168" s="273"/>
      <c r="G1168" s="273"/>
      <c r="H1168" s="273"/>
      <c r="I1168" s="273"/>
      <c r="J1168" s="273"/>
      <c r="K1168" s="273"/>
      <c r="L1168" s="273"/>
      <c r="M1168" s="273"/>
      <c r="N1168" s="273"/>
      <c r="O1168" s="273"/>
      <c r="P1168" s="273"/>
      <c r="Q1168" s="273"/>
      <c r="R1168" s="286"/>
      <c r="S1168" s="273"/>
      <c r="T1168" s="285"/>
      <c r="U1168" s="273"/>
      <c r="V1168" s="273"/>
      <c r="W1168" s="273"/>
      <c r="X1168" s="273"/>
      <c r="Y1168" s="273"/>
      <c r="Z1168" s="264"/>
      <c r="AA1168" s="273"/>
      <c r="AB1168" s="285"/>
      <c r="AC1168" s="273"/>
      <c r="AD1168" s="273"/>
      <c r="AE1168" s="273"/>
      <c r="AF1168" s="273"/>
      <c r="AG1168" s="273"/>
      <c r="AH1168" s="125"/>
      <c r="AI1168" s="273"/>
      <c r="AJ1168" s="285"/>
      <c r="AK1168" s="273"/>
      <c r="AL1168" s="273"/>
      <c r="AM1168" s="273"/>
      <c r="AN1168" s="273"/>
      <c r="AO1168" s="273"/>
      <c r="AP1168" s="125"/>
      <c r="AQ1168" s="273"/>
      <c r="AR1168" s="285"/>
      <c r="AS1168" s="273"/>
      <c r="AT1168" s="273"/>
      <c r="AU1168" s="273"/>
      <c r="AV1168" s="273"/>
      <c r="AW1168" s="273"/>
      <c r="AX1168" s="125"/>
      <c r="AY1168" s="273"/>
      <c r="AZ1168" s="285"/>
      <c r="BA1168" s="273"/>
      <c r="BB1168" s="273"/>
      <c r="BC1168" s="273"/>
      <c r="BD1168" s="273"/>
      <c r="BE1168" s="273"/>
      <c r="BF1168" s="125"/>
      <c r="BG1168" s="273"/>
      <c r="BH1168" s="285"/>
      <c r="BI1168" s="273"/>
      <c r="BJ1168" s="273"/>
      <c r="BK1168" s="273"/>
      <c r="BL1168" s="273"/>
      <c r="BM1168" s="273"/>
      <c r="BN1168" s="125"/>
      <c r="BO1168" s="273"/>
      <c r="BP1168" s="285"/>
      <c r="BQ1168" s="273"/>
      <c r="BR1168" s="273"/>
      <c r="BS1168" s="273"/>
      <c r="BT1168" s="273"/>
      <c r="BU1168" s="273"/>
      <c r="BV1168" s="125"/>
      <c r="BW1168" s="273"/>
      <c r="BX1168" s="285"/>
      <c r="BY1168" s="273"/>
      <c r="BZ1168" s="273"/>
      <c r="CA1168" s="273"/>
      <c r="CB1168" s="273"/>
      <c r="CC1168" s="273"/>
      <c r="CD1168" s="125"/>
      <c r="CE1168" s="273"/>
      <c r="CF1168" s="285"/>
      <c r="CG1168" s="273"/>
      <c r="CH1168" s="273"/>
      <c r="CI1168" s="273"/>
      <c r="CJ1168" s="273"/>
      <c r="CK1168" s="273"/>
      <c r="CL1168" s="125"/>
      <c r="CM1168" s="273"/>
      <c r="CN1168" s="285"/>
      <c r="CO1168" s="273"/>
      <c r="CP1168" s="273"/>
      <c r="CQ1168" s="273"/>
      <c r="CR1168" s="273"/>
      <c r="CS1168" s="273"/>
      <c r="CT1168" s="125"/>
      <c r="CU1168" s="273"/>
      <c r="CV1168" s="285"/>
      <c r="CW1168" s="273"/>
      <c r="CX1168" s="273"/>
      <c r="CY1168" s="273"/>
      <c r="CZ1168" s="273"/>
      <c r="DA1168" s="273"/>
      <c r="DB1168" s="125"/>
      <c r="DC1168" s="273"/>
      <c r="DD1168" s="285"/>
      <c r="DE1168" s="273"/>
      <c r="DF1168" s="273"/>
      <c r="DG1168" s="273"/>
      <c r="DH1168" s="273"/>
      <c r="DI1168" s="273"/>
      <c r="DJ1168" s="125"/>
      <c r="DK1168" s="273"/>
      <c r="DL1168" s="285"/>
      <c r="DM1168" s="273"/>
      <c r="DN1168" s="273"/>
      <c r="DO1168" s="273"/>
      <c r="DP1168" s="273"/>
      <c r="DQ1168" s="273"/>
      <c r="DR1168" s="125"/>
      <c r="DS1168" s="273"/>
      <c r="DT1168" s="285"/>
      <c r="DU1168" s="273"/>
      <c r="DV1168" s="273"/>
      <c r="DW1168" s="273"/>
      <c r="DX1168" s="273"/>
      <c r="DY1168" s="273"/>
      <c r="DZ1168" s="125"/>
      <c r="EA1168" s="273"/>
      <c r="EB1168" s="273"/>
      <c r="EC1168" s="273"/>
      <c r="ED1168" s="273"/>
      <c r="EE1168" s="273"/>
      <c r="EF1168" s="273"/>
      <c r="EG1168" s="273"/>
      <c r="EH1168" s="273"/>
      <c r="EI1168" s="273"/>
      <c r="EJ1168" s="273"/>
      <c r="EK1168" s="273"/>
      <c r="EL1168" s="273"/>
      <c r="EM1168" s="273"/>
      <c r="EN1168" s="273"/>
      <c r="EO1168" s="273"/>
      <c r="EP1168" s="273"/>
      <c r="EQ1168" s="273"/>
      <c r="ER1168" s="273"/>
      <c r="ES1168" s="273"/>
      <c r="ET1168" s="273"/>
      <c r="EU1168" s="273"/>
      <c r="EV1168" s="273"/>
      <c r="EW1168" s="273"/>
      <c r="EX1168" s="273"/>
      <c r="EY1168" s="273"/>
      <c r="EZ1168" s="273"/>
    </row>
    <row r="1169" spans="1:156" ht="18.75">
      <c r="D1169" s="75"/>
      <c r="Q1169"/>
      <c r="R1169" s="30"/>
      <c r="T1169" s="75"/>
      <c r="Z1169" s="264"/>
      <c r="AB1169" s="75"/>
      <c r="AH1169" s="125"/>
      <c r="AJ1169" s="75"/>
      <c r="AP1169" s="125"/>
      <c r="AR1169" s="75"/>
      <c r="AX1169" s="125"/>
      <c r="AZ1169" s="75"/>
      <c r="BF1169" s="125"/>
      <c r="BH1169" s="75"/>
      <c r="BN1169" s="125"/>
      <c r="BP1169" s="75"/>
      <c r="BV1169" s="125"/>
      <c r="BX1169" s="75"/>
      <c r="CD1169" s="125"/>
      <c r="CF1169" s="75"/>
      <c r="CL1169" s="125"/>
      <c r="CN1169" s="75"/>
      <c r="CT1169" s="125"/>
      <c r="CV1169" s="75"/>
      <c r="DB1169" s="125"/>
      <c r="DD1169" s="75"/>
      <c r="DJ1169" s="125"/>
      <c r="DL1169" s="75"/>
      <c r="DR1169" s="125"/>
      <c r="DT1169" s="75"/>
      <c r="DZ1169" s="125"/>
    </row>
    <row r="1170" spans="1:156" ht="18.75">
      <c r="A1170" s="273"/>
      <c r="B1170" s="273"/>
      <c r="C1170" s="273"/>
      <c r="D1170" s="285"/>
      <c r="E1170" s="273"/>
      <c r="F1170" s="273"/>
      <c r="G1170" s="273"/>
      <c r="H1170" s="273"/>
      <c r="I1170" s="273"/>
      <c r="J1170" s="273"/>
      <c r="K1170" s="273"/>
      <c r="L1170" s="273"/>
      <c r="M1170" s="273"/>
      <c r="N1170" s="273"/>
      <c r="O1170" s="273"/>
      <c r="P1170" s="273"/>
      <c r="Q1170" s="273"/>
      <c r="R1170" s="286"/>
      <c r="S1170" s="273"/>
      <c r="T1170" s="285"/>
      <c r="U1170" s="273"/>
      <c r="V1170" s="273"/>
      <c r="W1170" s="273"/>
      <c r="X1170" s="273"/>
      <c r="Y1170" s="273"/>
      <c r="Z1170" s="264"/>
      <c r="AA1170" s="273"/>
      <c r="AB1170" s="285"/>
      <c r="AC1170" s="273"/>
      <c r="AD1170" s="273"/>
      <c r="AE1170" s="273"/>
      <c r="AF1170" s="273"/>
      <c r="AG1170" s="273"/>
      <c r="AH1170" s="125"/>
      <c r="AI1170" s="273"/>
      <c r="AJ1170" s="285"/>
      <c r="AK1170" s="273"/>
      <c r="AL1170" s="273"/>
      <c r="AM1170" s="273"/>
      <c r="AN1170" s="273"/>
      <c r="AO1170" s="273"/>
      <c r="AP1170" s="125"/>
      <c r="AQ1170" s="273"/>
      <c r="AR1170" s="285"/>
      <c r="AS1170" s="273"/>
      <c r="AT1170" s="273"/>
      <c r="AU1170" s="273"/>
      <c r="AV1170" s="273"/>
      <c r="AW1170" s="273"/>
      <c r="AX1170" s="125"/>
      <c r="AY1170" s="273"/>
      <c r="AZ1170" s="285"/>
      <c r="BA1170" s="273"/>
      <c r="BB1170" s="273"/>
      <c r="BC1170" s="273"/>
      <c r="BD1170" s="273"/>
      <c r="BE1170" s="273"/>
      <c r="BF1170" s="125"/>
      <c r="BG1170" s="273"/>
      <c r="BH1170" s="285"/>
      <c r="BI1170" s="273"/>
      <c r="BJ1170" s="273"/>
      <c r="BK1170" s="273"/>
      <c r="BL1170" s="273"/>
      <c r="BM1170" s="273"/>
      <c r="BN1170" s="125"/>
      <c r="BO1170" s="273"/>
      <c r="BP1170" s="285"/>
      <c r="BQ1170" s="273"/>
      <c r="BR1170" s="273"/>
      <c r="BS1170" s="273"/>
      <c r="BT1170" s="273"/>
      <c r="BU1170" s="273"/>
      <c r="BV1170" s="125"/>
      <c r="BW1170" s="273"/>
      <c r="BX1170" s="285"/>
      <c r="BY1170" s="273"/>
      <c r="BZ1170" s="273"/>
      <c r="CA1170" s="273"/>
      <c r="CB1170" s="273"/>
      <c r="CC1170" s="273"/>
      <c r="CD1170" s="125"/>
      <c r="CE1170" s="273"/>
      <c r="CF1170" s="285"/>
      <c r="CG1170" s="273"/>
      <c r="CH1170" s="273"/>
      <c r="CI1170" s="273"/>
      <c r="CJ1170" s="273"/>
      <c r="CK1170" s="273"/>
      <c r="CL1170" s="125"/>
      <c r="CM1170" s="273"/>
      <c r="CN1170" s="285"/>
      <c r="CO1170" s="273"/>
      <c r="CP1170" s="273"/>
      <c r="CQ1170" s="273"/>
      <c r="CR1170" s="273"/>
      <c r="CS1170" s="273"/>
      <c r="CT1170" s="125"/>
      <c r="CU1170" s="273"/>
      <c r="CV1170" s="285"/>
      <c r="CW1170" s="273"/>
      <c r="CX1170" s="273"/>
      <c r="CY1170" s="273"/>
      <c r="CZ1170" s="273"/>
      <c r="DA1170" s="273"/>
      <c r="DB1170" s="125"/>
      <c r="DC1170" s="273"/>
      <c r="DD1170" s="285"/>
      <c r="DE1170" s="273"/>
      <c r="DF1170" s="273"/>
      <c r="DG1170" s="273"/>
      <c r="DH1170" s="273"/>
      <c r="DI1170" s="273"/>
      <c r="DJ1170" s="125"/>
      <c r="DK1170" s="273"/>
      <c r="DL1170" s="285"/>
      <c r="DM1170" s="273"/>
      <c r="DN1170" s="273"/>
      <c r="DO1170" s="273"/>
      <c r="DP1170" s="273"/>
      <c r="DQ1170" s="273"/>
      <c r="DR1170" s="125"/>
      <c r="DS1170" s="273"/>
      <c r="DT1170" s="285"/>
      <c r="DU1170" s="273"/>
      <c r="DV1170" s="273"/>
      <c r="DW1170" s="273"/>
      <c r="DX1170" s="273"/>
      <c r="DY1170" s="273"/>
      <c r="DZ1170" s="125"/>
      <c r="EA1170" s="273"/>
      <c r="EB1170" s="273"/>
      <c r="EC1170" s="273"/>
      <c r="ED1170" s="273"/>
      <c r="EE1170" s="273"/>
      <c r="EF1170" s="273"/>
      <c r="EG1170" s="273"/>
      <c r="EH1170" s="273"/>
      <c r="EI1170" s="273"/>
      <c r="EJ1170" s="273"/>
      <c r="EK1170" s="273"/>
      <c r="EL1170" s="273"/>
      <c r="EM1170" s="273"/>
      <c r="EN1170" s="273"/>
      <c r="EO1170" s="273"/>
      <c r="EP1170" s="273"/>
      <c r="EQ1170" s="273"/>
      <c r="ER1170" s="273"/>
      <c r="ES1170" s="273"/>
      <c r="ET1170" s="273"/>
      <c r="EU1170" s="273"/>
      <c r="EV1170" s="273"/>
      <c r="EW1170" s="273"/>
      <c r="EX1170" s="273"/>
      <c r="EY1170" s="273"/>
      <c r="EZ1170" s="273"/>
    </row>
    <row r="1171" spans="1:156" ht="18.75">
      <c r="D1171" s="75"/>
      <c r="Q1171"/>
      <c r="R1171" s="30"/>
      <c r="T1171" s="75"/>
      <c r="Z1171" s="264"/>
      <c r="AB1171" s="75"/>
      <c r="AH1171" s="125"/>
      <c r="AJ1171" s="75"/>
      <c r="AP1171" s="125"/>
      <c r="AR1171" s="75"/>
      <c r="AX1171" s="125"/>
      <c r="AZ1171" s="75"/>
      <c r="BF1171" s="125"/>
      <c r="BH1171" s="75"/>
      <c r="BN1171" s="125"/>
      <c r="BP1171" s="75"/>
      <c r="BV1171" s="125"/>
      <c r="BX1171" s="75"/>
      <c r="CD1171" s="125"/>
      <c r="CF1171" s="75"/>
      <c r="CL1171" s="125"/>
      <c r="CN1171" s="75"/>
      <c r="CT1171" s="125"/>
      <c r="CV1171" s="75"/>
      <c r="DB1171" s="125"/>
      <c r="DD1171" s="75"/>
      <c r="DJ1171" s="125"/>
      <c r="DL1171" s="75"/>
      <c r="DR1171" s="125"/>
      <c r="DT1171" s="75"/>
      <c r="DZ1171" s="125"/>
    </row>
    <row r="1172" spans="1:156" ht="18.75">
      <c r="A1172" s="273"/>
      <c r="B1172" s="273"/>
      <c r="C1172" s="273"/>
      <c r="D1172" s="285"/>
      <c r="E1172" s="273"/>
      <c r="F1172" s="273"/>
      <c r="G1172" s="273"/>
      <c r="H1172" s="273"/>
      <c r="I1172" s="273"/>
      <c r="J1172" s="273"/>
      <c r="K1172" s="273"/>
      <c r="L1172" s="273"/>
      <c r="M1172" s="273"/>
      <c r="N1172" s="273"/>
      <c r="O1172" s="273"/>
      <c r="P1172" s="273"/>
      <c r="Q1172" s="273"/>
      <c r="R1172" s="286"/>
      <c r="S1172" s="273"/>
      <c r="T1172" s="285"/>
      <c r="U1172" s="273"/>
      <c r="V1172" s="273"/>
      <c r="W1172" s="273"/>
      <c r="X1172" s="273"/>
      <c r="Y1172" s="273"/>
      <c r="Z1172" s="264"/>
      <c r="AA1172" s="273"/>
      <c r="AB1172" s="285"/>
      <c r="AC1172" s="273"/>
      <c r="AD1172" s="273"/>
      <c r="AE1172" s="273"/>
      <c r="AF1172" s="273"/>
      <c r="AG1172" s="273"/>
      <c r="AH1172" s="125"/>
      <c r="AI1172" s="273"/>
      <c r="AJ1172" s="285"/>
      <c r="AK1172" s="273"/>
      <c r="AL1172" s="273"/>
      <c r="AM1172" s="273"/>
      <c r="AN1172" s="273"/>
      <c r="AO1172" s="273"/>
      <c r="AP1172" s="125"/>
      <c r="AQ1172" s="273"/>
      <c r="AR1172" s="285"/>
      <c r="AS1172" s="273"/>
      <c r="AT1172" s="273"/>
      <c r="AU1172" s="273"/>
      <c r="AV1172" s="273"/>
      <c r="AW1172" s="273"/>
      <c r="AX1172" s="125"/>
      <c r="AY1172" s="273"/>
      <c r="AZ1172" s="285"/>
      <c r="BA1172" s="273"/>
      <c r="BB1172" s="273"/>
      <c r="BC1172" s="273"/>
      <c r="BD1172" s="273"/>
      <c r="BE1172" s="273"/>
      <c r="BF1172" s="125"/>
      <c r="BG1172" s="273"/>
      <c r="BH1172" s="285"/>
      <c r="BI1172" s="273"/>
      <c r="BJ1172" s="273"/>
      <c r="BK1172" s="273"/>
      <c r="BL1172" s="273"/>
      <c r="BM1172" s="273"/>
      <c r="BN1172" s="125"/>
      <c r="BO1172" s="273"/>
      <c r="BP1172" s="285"/>
      <c r="BQ1172" s="273"/>
      <c r="BR1172" s="273"/>
      <c r="BS1172" s="273"/>
      <c r="BT1172" s="273"/>
      <c r="BU1172" s="273"/>
      <c r="BV1172" s="125"/>
      <c r="BW1172" s="273"/>
      <c r="BX1172" s="285"/>
      <c r="BY1172" s="273"/>
      <c r="BZ1172" s="273"/>
      <c r="CA1172" s="273"/>
      <c r="CB1172" s="273"/>
      <c r="CC1172" s="273"/>
      <c r="CD1172" s="125"/>
      <c r="CE1172" s="273"/>
      <c r="CF1172" s="285"/>
      <c r="CG1172" s="273"/>
      <c r="CH1172" s="273"/>
      <c r="CI1172" s="273"/>
      <c r="CJ1172" s="273"/>
      <c r="CK1172" s="273"/>
      <c r="CL1172" s="125"/>
      <c r="CM1172" s="273"/>
      <c r="CN1172" s="285"/>
      <c r="CO1172" s="273"/>
      <c r="CP1172" s="273"/>
      <c r="CQ1172" s="273"/>
      <c r="CR1172" s="273"/>
      <c r="CS1172" s="273"/>
      <c r="CT1172" s="125"/>
      <c r="CU1172" s="273"/>
      <c r="CV1172" s="285"/>
      <c r="CW1172" s="273"/>
      <c r="CX1172" s="273"/>
      <c r="CY1172" s="273"/>
      <c r="CZ1172" s="273"/>
      <c r="DA1172" s="273"/>
      <c r="DB1172" s="125"/>
      <c r="DC1172" s="273"/>
      <c r="DD1172" s="285"/>
      <c r="DE1172" s="273"/>
      <c r="DF1172" s="273"/>
      <c r="DG1172" s="273"/>
      <c r="DH1172" s="273"/>
      <c r="DI1172" s="273"/>
      <c r="DJ1172" s="125"/>
      <c r="DK1172" s="273"/>
      <c r="DL1172" s="285"/>
      <c r="DM1172" s="273"/>
      <c r="DN1172" s="273"/>
      <c r="DO1172" s="273"/>
      <c r="DP1172" s="273"/>
      <c r="DQ1172" s="273"/>
      <c r="DR1172" s="125"/>
      <c r="DS1172" s="273"/>
      <c r="DT1172" s="285"/>
      <c r="DU1172" s="273"/>
      <c r="DV1172" s="273"/>
      <c r="DW1172" s="273"/>
      <c r="DX1172" s="273"/>
      <c r="DY1172" s="273"/>
      <c r="DZ1172" s="125"/>
      <c r="EA1172" s="273"/>
      <c r="EB1172" s="273"/>
      <c r="EC1172" s="273"/>
      <c r="ED1172" s="273"/>
      <c r="EE1172" s="273"/>
      <c r="EF1172" s="273"/>
      <c r="EG1172" s="273"/>
      <c r="EH1172" s="273"/>
      <c r="EI1172" s="273"/>
      <c r="EJ1172" s="273"/>
      <c r="EK1172" s="273"/>
      <c r="EL1172" s="273"/>
      <c r="EM1172" s="273"/>
      <c r="EN1172" s="273"/>
      <c r="EO1172" s="273"/>
      <c r="EP1172" s="273"/>
      <c r="EQ1172" s="273"/>
      <c r="ER1172" s="273"/>
      <c r="ES1172" s="273"/>
      <c r="ET1172" s="273"/>
      <c r="EU1172" s="273"/>
      <c r="EV1172" s="273"/>
      <c r="EW1172" s="273"/>
      <c r="EX1172" s="273"/>
      <c r="EY1172" s="273"/>
      <c r="EZ1172" s="273"/>
    </row>
    <row r="1173" spans="1:156" ht="18.75">
      <c r="D1173" s="75"/>
      <c r="Q1173"/>
      <c r="R1173" s="30"/>
      <c r="T1173" s="75"/>
      <c r="Z1173" s="264"/>
      <c r="AB1173" s="75"/>
      <c r="AH1173" s="125"/>
      <c r="AJ1173" s="75"/>
      <c r="AP1173" s="125"/>
      <c r="AR1173" s="75"/>
      <c r="AX1173" s="125"/>
      <c r="AZ1173" s="75"/>
      <c r="BF1173" s="125"/>
      <c r="BH1173" s="75"/>
      <c r="BN1173" s="125"/>
      <c r="BP1173" s="75"/>
      <c r="BV1173" s="125"/>
      <c r="BX1173" s="75"/>
      <c r="CD1173" s="125"/>
      <c r="CF1173" s="75"/>
      <c r="CL1173" s="125"/>
      <c r="CN1173" s="75"/>
      <c r="CT1173" s="125"/>
      <c r="CV1173" s="75"/>
      <c r="DB1173" s="125"/>
      <c r="DD1173" s="75"/>
      <c r="DJ1173" s="125"/>
      <c r="DL1173" s="75"/>
      <c r="DR1173" s="125"/>
      <c r="DT1173" s="75"/>
      <c r="DZ1173" s="125"/>
    </row>
    <row r="1174" spans="1:156" ht="18.75">
      <c r="A1174" s="273"/>
      <c r="B1174" s="273"/>
      <c r="C1174" s="273"/>
      <c r="D1174" s="285"/>
      <c r="E1174" s="273"/>
      <c r="F1174" s="273"/>
      <c r="G1174" s="273"/>
      <c r="H1174" s="273"/>
      <c r="I1174" s="273"/>
      <c r="J1174" s="273"/>
      <c r="K1174" s="273"/>
      <c r="L1174" s="273"/>
      <c r="M1174" s="273"/>
      <c r="N1174" s="273"/>
      <c r="O1174" s="273"/>
      <c r="P1174" s="273"/>
      <c r="Q1174" s="273"/>
      <c r="R1174" s="286"/>
      <c r="S1174" s="273"/>
      <c r="T1174" s="285"/>
      <c r="U1174" s="273"/>
      <c r="V1174" s="273"/>
      <c r="W1174" s="273"/>
      <c r="X1174" s="273"/>
      <c r="Y1174" s="273"/>
      <c r="Z1174" s="264"/>
      <c r="AA1174" s="273"/>
      <c r="AB1174" s="285"/>
      <c r="AC1174" s="273"/>
      <c r="AD1174" s="273"/>
      <c r="AE1174" s="273"/>
      <c r="AF1174" s="273"/>
      <c r="AG1174" s="273"/>
      <c r="AH1174" s="125"/>
      <c r="AI1174" s="273"/>
      <c r="AJ1174" s="285"/>
      <c r="AK1174" s="273"/>
      <c r="AL1174" s="273"/>
      <c r="AM1174" s="273"/>
      <c r="AN1174" s="273"/>
      <c r="AO1174" s="273"/>
      <c r="AP1174" s="125"/>
      <c r="AQ1174" s="273"/>
      <c r="AR1174" s="285"/>
      <c r="AS1174" s="273"/>
      <c r="AT1174" s="273"/>
      <c r="AU1174" s="273"/>
      <c r="AV1174" s="273"/>
      <c r="AW1174" s="273"/>
      <c r="AX1174" s="125"/>
      <c r="AY1174" s="273"/>
      <c r="AZ1174" s="285"/>
      <c r="BA1174" s="273"/>
      <c r="BB1174" s="273"/>
      <c r="BC1174" s="273"/>
      <c r="BD1174" s="273"/>
      <c r="BE1174" s="273"/>
      <c r="BF1174" s="125"/>
      <c r="BG1174" s="273"/>
      <c r="BH1174" s="285"/>
      <c r="BI1174" s="273"/>
      <c r="BJ1174" s="273"/>
      <c r="BK1174" s="273"/>
      <c r="BL1174" s="273"/>
      <c r="BM1174" s="273"/>
      <c r="BN1174" s="125"/>
      <c r="BO1174" s="273"/>
      <c r="BP1174" s="285"/>
      <c r="BQ1174" s="273"/>
      <c r="BR1174" s="273"/>
      <c r="BS1174" s="273"/>
      <c r="BT1174" s="273"/>
      <c r="BU1174" s="273"/>
      <c r="BV1174" s="125"/>
      <c r="BW1174" s="273"/>
      <c r="BX1174" s="285"/>
      <c r="BY1174" s="273"/>
      <c r="BZ1174" s="273"/>
      <c r="CA1174" s="273"/>
      <c r="CB1174" s="273"/>
      <c r="CC1174" s="273"/>
      <c r="CD1174" s="125"/>
      <c r="CE1174" s="273"/>
      <c r="CF1174" s="285"/>
      <c r="CG1174" s="273"/>
      <c r="CH1174" s="273"/>
      <c r="CI1174" s="273"/>
      <c r="CJ1174" s="273"/>
      <c r="CK1174" s="273"/>
      <c r="CL1174" s="125"/>
      <c r="CM1174" s="273"/>
      <c r="CN1174" s="285"/>
      <c r="CO1174" s="273"/>
      <c r="CP1174" s="273"/>
      <c r="CQ1174" s="273"/>
      <c r="CR1174" s="273"/>
      <c r="CS1174" s="273"/>
      <c r="CT1174" s="125"/>
      <c r="CU1174" s="273"/>
      <c r="CV1174" s="285"/>
      <c r="CW1174" s="273"/>
      <c r="CX1174" s="273"/>
      <c r="CY1174" s="273"/>
      <c r="CZ1174" s="273"/>
      <c r="DA1174" s="273"/>
      <c r="DB1174" s="125"/>
      <c r="DC1174" s="273"/>
      <c r="DD1174" s="285"/>
      <c r="DE1174" s="273"/>
      <c r="DF1174" s="273"/>
      <c r="DG1174" s="273"/>
      <c r="DH1174" s="273"/>
      <c r="DI1174" s="273"/>
      <c r="DJ1174" s="125"/>
      <c r="DK1174" s="273"/>
      <c r="DL1174" s="285"/>
      <c r="DM1174" s="273"/>
      <c r="DN1174" s="273"/>
      <c r="DO1174" s="273"/>
      <c r="DP1174" s="273"/>
      <c r="DQ1174" s="273"/>
      <c r="DR1174" s="125"/>
      <c r="DS1174" s="273"/>
      <c r="DT1174" s="285"/>
      <c r="DU1174" s="273"/>
      <c r="DV1174" s="273"/>
      <c r="DW1174" s="273"/>
      <c r="DX1174" s="273"/>
      <c r="DY1174" s="273"/>
      <c r="DZ1174" s="125"/>
      <c r="EA1174" s="273"/>
      <c r="EB1174" s="273"/>
      <c r="EC1174" s="273"/>
      <c r="ED1174" s="273"/>
      <c r="EE1174" s="273"/>
      <c r="EF1174" s="273"/>
      <c r="EG1174" s="273"/>
      <c r="EH1174" s="273"/>
      <c r="EI1174" s="273"/>
      <c r="EJ1174" s="273"/>
      <c r="EK1174" s="273"/>
      <c r="EL1174" s="273"/>
      <c r="EM1174" s="273"/>
      <c r="EN1174" s="273"/>
      <c r="EO1174" s="273"/>
      <c r="EP1174" s="273"/>
      <c r="EQ1174" s="273"/>
      <c r="ER1174" s="273"/>
      <c r="ES1174" s="273"/>
      <c r="ET1174" s="273"/>
      <c r="EU1174" s="273"/>
      <c r="EV1174" s="273"/>
      <c r="EW1174" s="273"/>
      <c r="EX1174" s="273"/>
      <c r="EY1174" s="273"/>
      <c r="EZ1174" s="273"/>
    </row>
    <row r="1175" spans="1:156" ht="18.75">
      <c r="D1175" s="75"/>
      <c r="Q1175"/>
      <c r="R1175" s="30"/>
      <c r="T1175" s="75"/>
      <c r="Z1175" s="264"/>
      <c r="AB1175" s="75"/>
      <c r="AH1175" s="125"/>
      <c r="AJ1175" s="75"/>
      <c r="AP1175" s="125"/>
      <c r="AR1175" s="75"/>
      <c r="AX1175" s="125"/>
      <c r="AZ1175" s="75"/>
      <c r="BF1175" s="125"/>
      <c r="BH1175" s="75"/>
      <c r="BN1175" s="125"/>
      <c r="BP1175" s="75"/>
      <c r="BV1175" s="125"/>
      <c r="BX1175" s="75"/>
      <c r="CD1175" s="125"/>
      <c r="CF1175" s="75"/>
      <c r="CL1175" s="125"/>
      <c r="CN1175" s="75"/>
      <c r="CT1175" s="125"/>
      <c r="CV1175" s="75"/>
      <c r="DB1175" s="125"/>
      <c r="DD1175" s="75"/>
      <c r="DJ1175" s="125"/>
      <c r="DL1175" s="75"/>
      <c r="DR1175" s="125"/>
      <c r="DT1175" s="75"/>
      <c r="DZ1175" s="125"/>
    </row>
    <row r="1176" spans="1:156" ht="18.75">
      <c r="A1176" s="273"/>
      <c r="B1176" s="273"/>
      <c r="C1176" s="273"/>
      <c r="D1176" s="285"/>
      <c r="E1176" s="273"/>
      <c r="F1176" s="273"/>
      <c r="G1176" s="273"/>
      <c r="H1176" s="273"/>
      <c r="I1176" s="273"/>
      <c r="J1176" s="273"/>
      <c r="K1176" s="273"/>
      <c r="L1176" s="273"/>
      <c r="M1176" s="273"/>
      <c r="N1176" s="273"/>
      <c r="O1176" s="273"/>
      <c r="P1176" s="273"/>
      <c r="Q1176" s="273"/>
      <c r="R1176" s="286"/>
      <c r="S1176" s="273"/>
      <c r="T1176" s="285"/>
      <c r="U1176" s="273"/>
      <c r="V1176" s="273"/>
      <c r="W1176" s="273"/>
      <c r="X1176" s="273"/>
      <c r="Y1176" s="273"/>
      <c r="Z1176" s="264"/>
      <c r="AA1176" s="273"/>
      <c r="AB1176" s="285"/>
      <c r="AC1176" s="273"/>
      <c r="AD1176" s="273"/>
      <c r="AE1176" s="273"/>
      <c r="AF1176" s="273"/>
      <c r="AG1176" s="273"/>
      <c r="AH1176" s="125"/>
      <c r="AI1176" s="273"/>
      <c r="AJ1176" s="285"/>
      <c r="AK1176" s="273"/>
      <c r="AL1176" s="273"/>
      <c r="AM1176" s="273"/>
      <c r="AN1176" s="273"/>
      <c r="AO1176" s="273"/>
      <c r="AP1176" s="125"/>
      <c r="AQ1176" s="273"/>
      <c r="AR1176" s="285"/>
      <c r="AS1176" s="273"/>
      <c r="AT1176" s="273"/>
      <c r="AU1176" s="273"/>
      <c r="AV1176" s="273"/>
      <c r="AW1176" s="273"/>
      <c r="AX1176" s="125"/>
      <c r="AY1176" s="273"/>
      <c r="AZ1176" s="285"/>
      <c r="BA1176" s="273"/>
      <c r="BB1176" s="273"/>
      <c r="BC1176" s="273"/>
      <c r="BD1176" s="273"/>
      <c r="BE1176" s="273"/>
      <c r="BF1176" s="125"/>
      <c r="BG1176" s="273"/>
      <c r="BH1176" s="285"/>
      <c r="BI1176" s="273"/>
      <c r="BJ1176" s="273"/>
      <c r="BK1176" s="273"/>
      <c r="BL1176" s="273"/>
      <c r="BM1176" s="273"/>
      <c r="BN1176" s="125"/>
      <c r="BO1176" s="273"/>
      <c r="BP1176" s="285"/>
      <c r="BQ1176" s="273"/>
      <c r="BR1176" s="273"/>
      <c r="BS1176" s="273"/>
      <c r="BT1176" s="273"/>
      <c r="BU1176" s="273"/>
      <c r="BV1176" s="125"/>
      <c r="BW1176" s="273"/>
      <c r="BX1176" s="285"/>
      <c r="BY1176" s="273"/>
      <c r="BZ1176" s="273"/>
      <c r="CA1176" s="273"/>
      <c r="CB1176" s="273"/>
      <c r="CC1176" s="273"/>
      <c r="CD1176" s="125"/>
      <c r="CE1176" s="273"/>
      <c r="CF1176" s="285"/>
      <c r="CG1176" s="273"/>
      <c r="CH1176" s="273"/>
      <c r="CI1176" s="273"/>
      <c r="CJ1176" s="273"/>
      <c r="CK1176" s="273"/>
      <c r="CL1176" s="125"/>
      <c r="CM1176" s="273"/>
      <c r="CN1176" s="285"/>
      <c r="CO1176" s="273"/>
      <c r="CP1176" s="273"/>
      <c r="CQ1176" s="273"/>
      <c r="CR1176" s="273"/>
      <c r="CS1176" s="273"/>
      <c r="CT1176" s="125"/>
      <c r="CU1176" s="273"/>
      <c r="CV1176" s="285"/>
      <c r="CW1176" s="273"/>
      <c r="CX1176" s="273"/>
      <c r="CY1176" s="273"/>
      <c r="CZ1176" s="273"/>
      <c r="DA1176" s="273"/>
      <c r="DB1176" s="125"/>
      <c r="DC1176" s="273"/>
      <c r="DD1176" s="285"/>
      <c r="DE1176" s="273"/>
      <c r="DF1176" s="273"/>
      <c r="DG1176" s="273"/>
      <c r="DH1176" s="273"/>
      <c r="DI1176" s="273"/>
      <c r="DJ1176" s="125"/>
      <c r="DK1176" s="273"/>
      <c r="DL1176" s="285"/>
      <c r="DM1176" s="273"/>
      <c r="DN1176" s="273"/>
      <c r="DO1176" s="273"/>
      <c r="DP1176" s="273"/>
      <c r="DQ1176" s="273"/>
      <c r="DR1176" s="125"/>
      <c r="DS1176" s="273"/>
      <c r="DT1176" s="285"/>
      <c r="DU1176" s="273"/>
      <c r="DV1176" s="273"/>
      <c r="DW1176" s="273"/>
      <c r="DX1176" s="273"/>
      <c r="DY1176" s="273"/>
      <c r="DZ1176" s="125"/>
      <c r="EA1176" s="273"/>
      <c r="EB1176" s="273"/>
      <c r="EC1176" s="273"/>
      <c r="ED1176" s="273"/>
      <c r="EE1176" s="273"/>
      <c r="EF1176" s="273"/>
      <c r="EG1176" s="273"/>
      <c r="EH1176" s="273"/>
      <c r="EI1176" s="273"/>
      <c r="EJ1176" s="273"/>
      <c r="EK1176" s="273"/>
      <c r="EL1176" s="273"/>
      <c r="EM1176" s="273"/>
      <c r="EN1176" s="273"/>
      <c r="EO1176" s="273"/>
      <c r="EP1176" s="273"/>
      <c r="EQ1176" s="273"/>
      <c r="ER1176" s="273"/>
      <c r="ES1176" s="273"/>
      <c r="ET1176" s="273"/>
      <c r="EU1176" s="273"/>
      <c r="EV1176" s="273"/>
      <c r="EW1176" s="273"/>
      <c r="EX1176" s="273"/>
      <c r="EY1176" s="273"/>
      <c r="EZ1176" s="273"/>
    </row>
    <row r="1177" spans="1:156" ht="18.75">
      <c r="D1177" s="75"/>
      <c r="Q1177"/>
      <c r="R1177" s="30"/>
      <c r="T1177" s="75"/>
      <c r="Z1177" s="264"/>
      <c r="AB1177" s="75"/>
      <c r="AH1177" s="125"/>
      <c r="AJ1177" s="75"/>
      <c r="AP1177" s="125"/>
      <c r="AR1177" s="75"/>
      <c r="AX1177" s="125"/>
      <c r="AZ1177" s="75"/>
      <c r="BF1177" s="125"/>
      <c r="BH1177" s="75"/>
      <c r="BN1177" s="125"/>
      <c r="BP1177" s="75"/>
      <c r="BV1177" s="125"/>
      <c r="BX1177" s="75"/>
      <c r="CD1177" s="125"/>
      <c r="CF1177" s="75"/>
      <c r="CL1177" s="125"/>
      <c r="CN1177" s="75"/>
      <c r="CT1177" s="125"/>
      <c r="CV1177" s="75"/>
      <c r="DB1177" s="125"/>
      <c r="DD1177" s="75"/>
      <c r="DJ1177" s="125"/>
      <c r="DL1177" s="75"/>
      <c r="DR1177" s="125"/>
      <c r="DT1177" s="75"/>
      <c r="DZ1177" s="125"/>
    </row>
    <row r="1178" spans="1:156" ht="18.75">
      <c r="A1178" s="273"/>
      <c r="B1178" s="273"/>
      <c r="C1178" s="273"/>
      <c r="D1178" s="285"/>
      <c r="E1178" s="273"/>
      <c r="F1178" s="273"/>
      <c r="G1178" s="273"/>
      <c r="H1178" s="273"/>
      <c r="I1178" s="273"/>
      <c r="J1178" s="273"/>
      <c r="K1178" s="273"/>
      <c r="L1178" s="273"/>
      <c r="M1178" s="273"/>
      <c r="N1178" s="273"/>
      <c r="O1178" s="273"/>
      <c r="P1178" s="273"/>
      <c r="Q1178" s="273"/>
      <c r="R1178" s="286"/>
      <c r="S1178" s="273"/>
      <c r="T1178" s="285"/>
      <c r="U1178" s="273"/>
      <c r="V1178" s="273"/>
      <c r="W1178" s="273"/>
      <c r="X1178" s="273"/>
      <c r="Y1178" s="273"/>
      <c r="Z1178" s="264"/>
      <c r="AA1178" s="273"/>
      <c r="AB1178" s="285"/>
      <c r="AC1178" s="273"/>
      <c r="AD1178" s="273"/>
      <c r="AE1178" s="273"/>
      <c r="AF1178" s="273"/>
      <c r="AG1178" s="273"/>
      <c r="AH1178" s="125"/>
      <c r="AI1178" s="273"/>
      <c r="AJ1178" s="285"/>
      <c r="AK1178" s="273"/>
      <c r="AL1178" s="273"/>
      <c r="AM1178" s="273"/>
      <c r="AN1178" s="273"/>
      <c r="AO1178" s="273"/>
      <c r="AP1178" s="125"/>
      <c r="AQ1178" s="273"/>
      <c r="AR1178" s="285"/>
      <c r="AS1178" s="273"/>
      <c r="AT1178" s="273"/>
      <c r="AU1178" s="273"/>
      <c r="AV1178" s="273"/>
      <c r="AW1178" s="273"/>
      <c r="AX1178" s="125"/>
      <c r="AY1178" s="273"/>
      <c r="AZ1178" s="285"/>
      <c r="BA1178" s="273"/>
      <c r="BB1178" s="273"/>
      <c r="BC1178" s="273"/>
      <c r="BD1178" s="273"/>
      <c r="BE1178" s="273"/>
      <c r="BF1178" s="125"/>
      <c r="BG1178" s="273"/>
      <c r="BH1178" s="285"/>
      <c r="BI1178" s="273"/>
      <c r="BJ1178" s="273"/>
      <c r="BK1178" s="273"/>
      <c r="BL1178" s="273"/>
      <c r="BM1178" s="273"/>
      <c r="BN1178" s="125"/>
      <c r="BO1178" s="273"/>
      <c r="BP1178" s="285"/>
      <c r="BQ1178" s="273"/>
      <c r="BR1178" s="273"/>
      <c r="BS1178" s="273"/>
      <c r="BT1178" s="273"/>
      <c r="BU1178" s="273"/>
      <c r="BV1178" s="125"/>
      <c r="BW1178" s="273"/>
      <c r="BX1178" s="285"/>
      <c r="BY1178" s="273"/>
      <c r="BZ1178" s="273"/>
      <c r="CA1178" s="273"/>
      <c r="CB1178" s="273"/>
      <c r="CC1178" s="273"/>
      <c r="CD1178" s="125"/>
      <c r="CE1178" s="273"/>
      <c r="CF1178" s="285"/>
      <c r="CG1178" s="273"/>
      <c r="CH1178" s="273"/>
      <c r="CI1178" s="273"/>
      <c r="CJ1178" s="273"/>
      <c r="CK1178" s="273"/>
      <c r="CL1178" s="125"/>
      <c r="CM1178" s="273"/>
      <c r="CN1178" s="285"/>
      <c r="CO1178" s="273"/>
      <c r="CP1178" s="273"/>
      <c r="CQ1178" s="273"/>
      <c r="CR1178" s="273"/>
      <c r="CS1178" s="273"/>
      <c r="CT1178" s="125"/>
      <c r="CU1178" s="273"/>
      <c r="CV1178" s="285"/>
      <c r="CW1178" s="273"/>
      <c r="CX1178" s="273"/>
      <c r="CY1178" s="273"/>
      <c r="CZ1178" s="273"/>
      <c r="DA1178" s="273"/>
      <c r="DB1178" s="125"/>
      <c r="DC1178" s="273"/>
      <c r="DD1178" s="285"/>
      <c r="DE1178" s="273"/>
      <c r="DF1178" s="273"/>
      <c r="DG1178" s="273"/>
      <c r="DH1178" s="273"/>
      <c r="DI1178" s="273"/>
      <c r="DJ1178" s="125"/>
      <c r="DK1178" s="273"/>
      <c r="DL1178" s="285"/>
      <c r="DM1178" s="273"/>
      <c r="DN1178" s="273"/>
      <c r="DO1178" s="273"/>
      <c r="DP1178" s="273"/>
      <c r="DQ1178" s="273"/>
      <c r="DR1178" s="125"/>
      <c r="DS1178" s="273"/>
      <c r="DT1178" s="285"/>
      <c r="DU1178" s="273"/>
      <c r="DV1178" s="273"/>
      <c r="DW1178" s="273"/>
      <c r="DX1178" s="273"/>
      <c r="DY1178" s="273"/>
      <c r="DZ1178" s="125"/>
      <c r="EA1178" s="273"/>
      <c r="EB1178" s="273"/>
      <c r="EC1178" s="273"/>
      <c r="ED1178" s="273"/>
      <c r="EE1178" s="273"/>
      <c r="EF1178" s="273"/>
      <c r="EG1178" s="273"/>
      <c r="EH1178" s="273"/>
      <c r="EI1178" s="273"/>
      <c r="EJ1178" s="273"/>
      <c r="EK1178" s="273"/>
      <c r="EL1178" s="273"/>
      <c r="EM1178" s="273"/>
      <c r="EN1178" s="273"/>
      <c r="EO1178" s="273"/>
      <c r="EP1178" s="273"/>
      <c r="EQ1178" s="273"/>
      <c r="ER1178" s="273"/>
      <c r="ES1178" s="273"/>
      <c r="ET1178" s="273"/>
      <c r="EU1178" s="273"/>
      <c r="EV1178" s="273"/>
      <c r="EW1178" s="273"/>
      <c r="EX1178" s="273"/>
      <c r="EY1178" s="273"/>
      <c r="EZ1178" s="273"/>
    </row>
    <row r="1179" spans="1:156" ht="18.75">
      <c r="D1179" s="75"/>
      <c r="Q1179"/>
      <c r="R1179" s="30"/>
      <c r="T1179" s="75"/>
      <c r="Z1179" s="264"/>
      <c r="AB1179" s="75"/>
      <c r="AH1179" s="125"/>
      <c r="AJ1179" s="75"/>
      <c r="AP1179" s="125"/>
      <c r="AR1179" s="75"/>
      <c r="AX1179" s="125"/>
      <c r="AZ1179" s="75"/>
      <c r="BF1179" s="125"/>
      <c r="BH1179" s="75"/>
      <c r="BN1179" s="125"/>
      <c r="BP1179" s="75"/>
      <c r="BV1179" s="125"/>
      <c r="BX1179" s="75"/>
      <c r="CD1179" s="125"/>
      <c r="CF1179" s="75"/>
      <c r="CL1179" s="125"/>
      <c r="CN1179" s="75"/>
      <c r="CT1179" s="125"/>
      <c r="CV1179" s="75"/>
      <c r="DB1179" s="125"/>
      <c r="DD1179" s="75"/>
      <c r="DJ1179" s="125"/>
      <c r="DL1179" s="75"/>
      <c r="DR1179" s="125"/>
      <c r="DT1179" s="75"/>
      <c r="DZ1179" s="125"/>
    </row>
    <row r="1180" spans="1:156" ht="18.75">
      <c r="A1180" s="273"/>
      <c r="B1180" s="273"/>
      <c r="C1180" s="273"/>
      <c r="D1180" s="285"/>
      <c r="E1180" s="273"/>
      <c r="F1180" s="273"/>
      <c r="G1180" s="273"/>
      <c r="H1180" s="273"/>
      <c r="I1180" s="273"/>
      <c r="J1180" s="273"/>
      <c r="K1180" s="273"/>
      <c r="L1180" s="273"/>
      <c r="M1180" s="273"/>
      <c r="N1180" s="273"/>
      <c r="O1180" s="273"/>
      <c r="P1180" s="273"/>
      <c r="Q1180" s="273"/>
      <c r="R1180" s="286"/>
      <c r="S1180" s="273"/>
      <c r="T1180" s="285"/>
      <c r="U1180" s="273"/>
      <c r="V1180" s="273"/>
      <c r="W1180" s="273"/>
      <c r="X1180" s="273"/>
      <c r="Y1180" s="273"/>
      <c r="Z1180" s="264"/>
      <c r="AA1180" s="273"/>
      <c r="AB1180" s="285"/>
      <c r="AC1180" s="273"/>
      <c r="AD1180" s="273"/>
      <c r="AE1180" s="273"/>
      <c r="AF1180" s="273"/>
      <c r="AG1180" s="273"/>
      <c r="AH1180" s="125"/>
      <c r="AI1180" s="273"/>
      <c r="AJ1180" s="285"/>
      <c r="AK1180" s="273"/>
      <c r="AL1180" s="273"/>
      <c r="AM1180" s="273"/>
      <c r="AN1180" s="273"/>
      <c r="AO1180" s="273"/>
      <c r="AP1180" s="125"/>
      <c r="AQ1180" s="273"/>
      <c r="AR1180" s="285"/>
      <c r="AS1180" s="273"/>
      <c r="AT1180" s="273"/>
      <c r="AU1180" s="273"/>
      <c r="AV1180" s="273"/>
      <c r="AW1180" s="273"/>
      <c r="AX1180" s="125"/>
      <c r="AY1180" s="273"/>
      <c r="AZ1180" s="285"/>
      <c r="BA1180" s="273"/>
      <c r="BB1180" s="273"/>
      <c r="BC1180" s="273"/>
      <c r="BD1180" s="273"/>
      <c r="BE1180" s="273"/>
      <c r="BF1180" s="125"/>
      <c r="BG1180" s="273"/>
      <c r="BH1180" s="285"/>
      <c r="BI1180" s="273"/>
      <c r="BJ1180" s="273"/>
      <c r="BK1180" s="273"/>
      <c r="BL1180" s="273"/>
      <c r="BM1180" s="273"/>
      <c r="BN1180" s="125"/>
      <c r="BO1180" s="273"/>
      <c r="BP1180" s="285"/>
      <c r="BQ1180" s="273"/>
      <c r="BR1180" s="273"/>
      <c r="BS1180" s="273"/>
      <c r="BT1180" s="273"/>
      <c r="BU1180" s="273"/>
      <c r="BV1180" s="125"/>
      <c r="BW1180" s="273"/>
      <c r="BX1180" s="285"/>
      <c r="BY1180" s="273"/>
      <c r="BZ1180" s="273"/>
      <c r="CA1180" s="273"/>
      <c r="CB1180" s="273"/>
      <c r="CC1180" s="273"/>
      <c r="CD1180" s="125"/>
      <c r="CE1180" s="273"/>
      <c r="CF1180" s="285"/>
      <c r="CG1180" s="273"/>
      <c r="CH1180" s="273"/>
      <c r="CI1180" s="273"/>
      <c r="CJ1180" s="273"/>
      <c r="CK1180" s="273"/>
      <c r="CL1180" s="125"/>
      <c r="CM1180" s="273"/>
      <c r="CN1180" s="285"/>
      <c r="CO1180" s="273"/>
      <c r="CP1180" s="273"/>
      <c r="CQ1180" s="273"/>
      <c r="CR1180" s="273"/>
      <c r="CS1180" s="273"/>
      <c r="CT1180" s="125"/>
      <c r="CU1180" s="273"/>
      <c r="CV1180" s="285"/>
      <c r="CW1180" s="273"/>
      <c r="CX1180" s="273"/>
      <c r="CY1180" s="273"/>
      <c r="CZ1180" s="273"/>
      <c r="DA1180" s="273"/>
      <c r="DB1180" s="125"/>
      <c r="DC1180" s="273"/>
      <c r="DD1180" s="285"/>
      <c r="DE1180" s="273"/>
      <c r="DF1180" s="273"/>
      <c r="DG1180" s="273"/>
      <c r="DH1180" s="273"/>
      <c r="DI1180" s="273"/>
      <c r="DJ1180" s="125"/>
      <c r="DK1180" s="273"/>
      <c r="DL1180" s="285"/>
      <c r="DM1180" s="273"/>
      <c r="DN1180" s="273"/>
      <c r="DO1180" s="273"/>
      <c r="DP1180" s="273"/>
      <c r="DQ1180" s="273"/>
      <c r="DR1180" s="125"/>
      <c r="DS1180" s="273"/>
      <c r="DT1180" s="285"/>
      <c r="DU1180" s="273"/>
      <c r="DV1180" s="273"/>
      <c r="DW1180" s="273"/>
      <c r="DX1180" s="273"/>
      <c r="DY1180" s="273"/>
      <c r="DZ1180" s="125"/>
      <c r="EA1180" s="273"/>
      <c r="EB1180" s="273"/>
      <c r="EC1180" s="273"/>
      <c r="ED1180" s="273"/>
      <c r="EE1180" s="273"/>
      <c r="EF1180" s="273"/>
      <c r="EG1180" s="273"/>
      <c r="EH1180" s="273"/>
      <c r="EI1180" s="273"/>
      <c r="EJ1180" s="273"/>
      <c r="EK1180" s="273"/>
      <c r="EL1180" s="273"/>
      <c r="EM1180" s="273"/>
      <c r="EN1180" s="273"/>
      <c r="EO1180" s="273"/>
      <c r="EP1180" s="273"/>
      <c r="EQ1180" s="273"/>
      <c r="ER1180" s="273"/>
      <c r="ES1180" s="273"/>
      <c r="ET1180" s="273"/>
      <c r="EU1180" s="273"/>
      <c r="EV1180" s="273"/>
      <c r="EW1180" s="273"/>
      <c r="EX1180" s="273"/>
      <c r="EY1180" s="273"/>
      <c r="EZ1180" s="273"/>
    </row>
    <row r="1181" spans="1:156" ht="18.75">
      <c r="D1181" s="75"/>
      <c r="Q1181"/>
      <c r="R1181" s="30"/>
      <c r="T1181" s="75"/>
      <c r="Z1181" s="264"/>
      <c r="AB1181" s="75"/>
      <c r="AH1181" s="125"/>
      <c r="AJ1181" s="75"/>
      <c r="AP1181" s="125"/>
      <c r="AR1181" s="75"/>
      <c r="AX1181" s="125"/>
      <c r="AZ1181" s="75"/>
      <c r="BF1181" s="125"/>
      <c r="BH1181" s="75"/>
      <c r="BN1181" s="125"/>
      <c r="BP1181" s="75"/>
      <c r="BV1181" s="125"/>
      <c r="BX1181" s="75"/>
      <c r="CD1181" s="125"/>
      <c r="CF1181" s="75"/>
      <c r="CL1181" s="125"/>
      <c r="CN1181" s="75"/>
      <c r="CT1181" s="125"/>
      <c r="CV1181" s="75"/>
      <c r="DB1181" s="125"/>
      <c r="DD1181" s="75"/>
      <c r="DJ1181" s="125"/>
      <c r="DL1181" s="75"/>
      <c r="DR1181" s="125"/>
      <c r="DT1181" s="75"/>
      <c r="DZ1181" s="125"/>
    </row>
    <row r="1182" spans="1:156" ht="18.75">
      <c r="A1182" s="273"/>
      <c r="B1182" s="273"/>
      <c r="C1182" s="273"/>
      <c r="D1182" s="285"/>
      <c r="E1182" s="273"/>
      <c r="F1182" s="273"/>
      <c r="G1182" s="273"/>
      <c r="H1182" s="273"/>
      <c r="I1182" s="273"/>
      <c r="J1182" s="273"/>
      <c r="K1182" s="273"/>
      <c r="L1182" s="273"/>
      <c r="M1182" s="273"/>
      <c r="N1182" s="273"/>
      <c r="O1182" s="273"/>
      <c r="P1182" s="273"/>
      <c r="Q1182" s="273"/>
      <c r="R1182" s="286"/>
      <c r="S1182" s="273"/>
      <c r="T1182" s="285"/>
      <c r="U1182" s="273"/>
      <c r="V1182" s="273"/>
      <c r="W1182" s="273"/>
      <c r="X1182" s="273"/>
      <c r="Y1182" s="273"/>
      <c r="Z1182" s="264"/>
      <c r="AA1182" s="273"/>
      <c r="AB1182" s="285"/>
      <c r="AC1182" s="273"/>
      <c r="AD1182" s="273"/>
      <c r="AE1182" s="273"/>
      <c r="AF1182" s="273"/>
      <c r="AG1182" s="273"/>
      <c r="AH1182" s="125"/>
      <c r="AI1182" s="273"/>
      <c r="AJ1182" s="285"/>
      <c r="AK1182" s="273"/>
      <c r="AL1182" s="273"/>
      <c r="AM1182" s="273"/>
      <c r="AN1182" s="273"/>
      <c r="AO1182" s="273"/>
      <c r="AP1182" s="125"/>
      <c r="AQ1182" s="273"/>
      <c r="AR1182" s="285"/>
      <c r="AS1182" s="273"/>
      <c r="AT1182" s="273"/>
      <c r="AU1182" s="273"/>
      <c r="AV1182" s="273"/>
      <c r="AW1182" s="273"/>
      <c r="AX1182" s="125"/>
      <c r="AY1182" s="273"/>
      <c r="AZ1182" s="285"/>
      <c r="BA1182" s="273"/>
      <c r="BB1182" s="273"/>
      <c r="BC1182" s="273"/>
      <c r="BD1182" s="273"/>
      <c r="BE1182" s="273"/>
      <c r="BF1182" s="125"/>
      <c r="BG1182" s="273"/>
      <c r="BH1182" s="285"/>
      <c r="BI1182" s="273"/>
      <c r="BJ1182" s="273"/>
      <c r="BK1182" s="273"/>
      <c r="BL1182" s="273"/>
      <c r="BM1182" s="273"/>
      <c r="BN1182" s="125"/>
      <c r="BO1182" s="273"/>
      <c r="BP1182" s="285"/>
      <c r="BQ1182" s="273"/>
      <c r="BR1182" s="273"/>
      <c r="BS1182" s="273"/>
      <c r="BT1182" s="273"/>
      <c r="BU1182" s="273"/>
      <c r="BV1182" s="125"/>
      <c r="BW1182" s="273"/>
      <c r="BX1182" s="285"/>
      <c r="BY1182" s="273"/>
      <c r="BZ1182" s="273"/>
      <c r="CA1182" s="273"/>
      <c r="CB1182" s="273"/>
      <c r="CC1182" s="273"/>
      <c r="CD1182" s="125"/>
      <c r="CE1182" s="273"/>
      <c r="CF1182" s="285"/>
      <c r="CG1182" s="273"/>
      <c r="CH1182" s="273"/>
      <c r="CI1182" s="273"/>
      <c r="CJ1182" s="273"/>
      <c r="CK1182" s="273"/>
      <c r="CL1182" s="125"/>
      <c r="CM1182" s="273"/>
      <c r="CN1182" s="285"/>
      <c r="CO1182" s="273"/>
      <c r="CP1182" s="273"/>
      <c r="CQ1182" s="273"/>
      <c r="CR1182" s="273"/>
      <c r="CS1182" s="273"/>
      <c r="CT1182" s="125"/>
      <c r="CU1182" s="273"/>
      <c r="CV1182" s="285"/>
      <c r="CW1182" s="273"/>
      <c r="CX1182" s="273"/>
      <c r="CY1182" s="273"/>
      <c r="CZ1182" s="273"/>
      <c r="DA1182" s="273"/>
      <c r="DB1182" s="125"/>
      <c r="DC1182" s="273"/>
      <c r="DD1182" s="285"/>
      <c r="DE1182" s="273"/>
      <c r="DF1182" s="273"/>
      <c r="DG1182" s="273"/>
      <c r="DH1182" s="273"/>
      <c r="DI1182" s="273"/>
      <c r="DJ1182" s="125"/>
      <c r="DK1182" s="273"/>
      <c r="DL1182" s="285"/>
      <c r="DM1182" s="273"/>
      <c r="DN1182" s="273"/>
      <c r="DO1182" s="273"/>
      <c r="DP1182" s="273"/>
      <c r="DQ1182" s="273"/>
      <c r="DR1182" s="125"/>
      <c r="DS1182" s="273"/>
      <c r="DT1182" s="285"/>
      <c r="DU1182" s="273"/>
      <c r="DV1182" s="273"/>
      <c r="DW1182" s="273"/>
      <c r="DX1182" s="273"/>
      <c r="DY1182" s="273"/>
      <c r="DZ1182" s="125"/>
      <c r="EA1182" s="273"/>
      <c r="EB1182" s="273"/>
      <c r="EC1182" s="273"/>
      <c r="ED1182" s="273"/>
      <c r="EE1182" s="273"/>
      <c r="EF1182" s="273"/>
      <c r="EG1182" s="273"/>
      <c r="EH1182" s="273"/>
      <c r="EI1182" s="273"/>
      <c r="EJ1182" s="273"/>
      <c r="EK1182" s="273"/>
      <c r="EL1182" s="273"/>
      <c r="EM1182" s="273"/>
      <c r="EN1182" s="273"/>
      <c r="EO1182" s="273"/>
      <c r="EP1182" s="273"/>
      <c r="EQ1182" s="273"/>
      <c r="ER1182" s="273"/>
      <c r="ES1182" s="273"/>
      <c r="ET1182" s="273"/>
      <c r="EU1182" s="273"/>
      <c r="EV1182" s="273"/>
      <c r="EW1182" s="273"/>
      <c r="EX1182" s="273"/>
      <c r="EY1182" s="273"/>
      <c r="EZ1182" s="273"/>
    </row>
    <row r="1183" spans="1:156" ht="18.75">
      <c r="D1183" s="75"/>
      <c r="Q1183"/>
      <c r="R1183" s="30"/>
      <c r="T1183" s="75"/>
      <c r="Z1183" s="264"/>
      <c r="AB1183" s="75"/>
      <c r="AH1183" s="125"/>
      <c r="AJ1183" s="75"/>
      <c r="AP1183" s="125"/>
      <c r="AR1183" s="75"/>
      <c r="AX1183" s="125"/>
      <c r="AZ1183" s="75"/>
      <c r="BF1183" s="125"/>
      <c r="BH1183" s="75"/>
      <c r="BN1183" s="125"/>
      <c r="BP1183" s="75"/>
      <c r="BV1183" s="125"/>
      <c r="BX1183" s="75"/>
      <c r="CD1183" s="125"/>
      <c r="CF1183" s="75"/>
      <c r="CL1183" s="125"/>
      <c r="CN1183" s="75"/>
      <c r="CT1183" s="125"/>
      <c r="CV1183" s="75"/>
      <c r="DB1183" s="125"/>
      <c r="DD1183" s="75"/>
      <c r="DJ1183" s="125"/>
      <c r="DL1183" s="75"/>
      <c r="DR1183" s="125"/>
      <c r="DT1183" s="75"/>
      <c r="DZ1183" s="125"/>
    </row>
    <row r="1184" spans="1:156" ht="18.75">
      <c r="A1184" s="273"/>
      <c r="B1184" s="273"/>
      <c r="C1184" s="273"/>
      <c r="D1184" s="285"/>
      <c r="E1184" s="273"/>
      <c r="F1184" s="273"/>
      <c r="G1184" s="273"/>
      <c r="H1184" s="273"/>
      <c r="I1184" s="273"/>
      <c r="J1184" s="273"/>
      <c r="K1184" s="273"/>
      <c r="L1184" s="273"/>
      <c r="M1184" s="273"/>
      <c r="N1184" s="273"/>
      <c r="O1184" s="273"/>
      <c r="P1184" s="273"/>
      <c r="Q1184" s="273"/>
      <c r="R1184" s="286"/>
      <c r="S1184" s="273"/>
      <c r="T1184" s="285"/>
      <c r="U1184" s="273"/>
      <c r="V1184" s="273"/>
      <c r="W1184" s="273"/>
      <c r="X1184" s="273"/>
      <c r="Y1184" s="273"/>
      <c r="Z1184" s="264"/>
      <c r="AA1184" s="273"/>
      <c r="AB1184" s="285"/>
      <c r="AC1184" s="273"/>
      <c r="AD1184" s="273"/>
      <c r="AE1184" s="273"/>
      <c r="AF1184" s="273"/>
      <c r="AG1184" s="273"/>
      <c r="AH1184" s="125"/>
      <c r="AI1184" s="273"/>
      <c r="AJ1184" s="285"/>
      <c r="AK1184" s="273"/>
      <c r="AL1184" s="273"/>
      <c r="AM1184" s="273"/>
      <c r="AN1184" s="273"/>
      <c r="AO1184" s="273"/>
      <c r="AP1184" s="125"/>
      <c r="AQ1184" s="273"/>
      <c r="AR1184" s="285"/>
      <c r="AS1184" s="273"/>
      <c r="AT1184" s="273"/>
      <c r="AU1184" s="273"/>
      <c r="AV1184" s="273"/>
      <c r="AW1184" s="273"/>
      <c r="AX1184" s="125"/>
      <c r="AY1184" s="273"/>
      <c r="AZ1184" s="285"/>
      <c r="BA1184" s="273"/>
      <c r="BB1184" s="273"/>
      <c r="BC1184" s="273"/>
      <c r="BD1184" s="273"/>
      <c r="BE1184" s="273"/>
      <c r="BF1184" s="125"/>
      <c r="BG1184" s="273"/>
      <c r="BH1184" s="285"/>
      <c r="BI1184" s="273"/>
      <c r="BJ1184" s="273"/>
      <c r="BK1184" s="273"/>
      <c r="BL1184" s="273"/>
      <c r="BM1184" s="273"/>
      <c r="BN1184" s="125"/>
      <c r="BO1184" s="273"/>
      <c r="BP1184" s="285"/>
      <c r="BQ1184" s="273"/>
      <c r="BR1184" s="273"/>
      <c r="BS1184" s="273"/>
      <c r="BT1184" s="273"/>
      <c r="BU1184" s="273"/>
      <c r="BV1184" s="125"/>
      <c r="BW1184" s="273"/>
      <c r="BX1184" s="285"/>
      <c r="BY1184" s="273"/>
      <c r="BZ1184" s="273"/>
      <c r="CA1184" s="273"/>
      <c r="CB1184" s="273"/>
      <c r="CC1184" s="273"/>
      <c r="CD1184" s="125"/>
      <c r="CE1184" s="273"/>
      <c r="CF1184" s="285"/>
      <c r="CG1184" s="273"/>
      <c r="CH1184" s="273"/>
      <c r="CI1184" s="273"/>
      <c r="CJ1184" s="273"/>
      <c r="CK1184" s="273"/>
      <c r="CL1184" s="125"/>
      <c r="CM1184" s="273"/>
      <c r="CN1184" s="285"/>
      <c r="CO1184" s="273"/>
      <c r="CP1184" s="273"/>
      <c r="CQ1184" s="273"/>
      <c r="CR1184" s="273"/>
      <c r="CS1184" s="273"/>
      <c r="CT1184" s="125"/>
      <c r="CU1184" s="273"/>
      <c r="CV1184" s="285"/>
      <c r="CW1184" s="273"/>
      <c r="CX1184" s="273"/>
      <c r="CY1184" s="273"/>
      <c r="CZ1184" s="273"/>
      <c r="DA1184" s="273"/>
      <c r="DB1184" s="125"/>
      <c r="DC1184" s="273"/>
      <c r="DD1184" s="285"/>
      <c r="DE1184" s="273"/>
      <c r="DF1184" s="273"/>
      <c r="DG1184" s="273"/>
      <c r="DH1184" s="273"/>
      <c r="DI1184" s="273"/>
      <c r="DJ1184" s="125"/>
      <c r="DK1184" s="273"/>
      <c r="DL1184" s="285"/>
      <c r="DM1184" s="273"/>
      <c r="DN1184" s="273"/>
      <c r="DO1184" s="273"/>
      <c r="DP1184" s="273"/>
      <c r="DQ1184" s="273"/>
      <c r="DR1184" s="125"/>
      <c r="DS1184" s="273"/>
      <c r="DT1184" s="285"/>
      <c r="DU1184" s="273"/>
      <c r="DV1184" s="273"/>
      <c r="DW1184" s="273"/>
      <c r="DX1184" s="273"/>
      <c r="DY1184" s="273"/>
      <c r="DZ1184" s="125"/>
      <c r="EA1184" s="273"/>
      <c r="EB1184" s="273"/>
      <c r="EC1184" s="273"/>
      <c r="ED1184" s="273"/>
      <c r="EE1184" s="273"/>
      <c r="EF1184" s="273"/>
      <c r="EG1184" s="273"/>
      <c r="EH1184" s="273"/>
      <c r="EI1184" s="273"/>
      <c r="EJ1184" s="273"/>
      <c r="EK1184" s="273"/>
      <c r="EL1184" s="273"/>
      <c r="EM1184" s="273"/>
      <c r="EN1184" s="273"/>
      <c r="EO1184" s="273"/>
      <c r="EP1184" s="273"/>
      <c r="EQ1184" s="273"/>
      <c r="ER1184" s="273"/>
      <c r="ES1184" s="273"/>
      <c r="ET1184" s="273"/>
      <c r="EU1184" s="273"/>
      <c r="EV1184" s="273"/>
      <c r="EW1184" s="273"/>
      <c r="EX1184" s="273"/>
      <c r="EY1184" s="273"/>
      <c r="EZ1184" s="273"/>
    </row>
    <row r="1185" spans="1:156" ht="18.75">
      <c r="D1185" s="75"/>
      <c r="Q1185"/>
      <c r="R1185" s="30"/>
      <c r="T1185" s="75"/>
      <c r="Z1185" s="264"/>
      <c r="AB1185" s="75"/>
      <c r="AH1185" s="125"/>
      <c r="AJ1185" s="75"/>
      <c r="AP1185" s="125"/>
      <c r="AR1185" s="75"/>
      <c r="AX1185" s="125"/>
      <c r="AZ1185" s="75"/>
      <c r="BF1185" s="125"/>
      <c r="BH1185" s="75"/>
      <c r="BN1185" s="125"/>
      <c r="BP1185" s="75"/>
      <c r="BV1185" s="125"/>
      <c r="BX1185" s="75"/>
      <c r="CD1185" s="125"/>
      <c r="CF1185" s="75"/>
      <c r="CL1185" s="125"/>
      <c r="CN1185" s="75"/>
      <c r="CT1185" s="125"/>
      <c r="CV1185" s="75"/>
      <c r="DB1185" s="125"/>
      <c r="DD1185" s="75"/>
      <c r="DJ1185" s="125"/>
      <c r="DL1185" s="75"/>
      <c r="DR1185" s="125"/>
      <c r="DT1185" s="75"/>
      <c r="DZ1185" s="125"/>
    </row>
    <row r="1186" spans="1:156" ht="18.75">
      <c r="A1186" s="273"/>
      <c r="B1186" s="273"/>
      <c r="C1186" s="273"/>
      <c r="D1186" s="285"/>
      <c r="E1186" s="273"/>
      <c r="F1186" s="273"/>
      <c r="G1186" s="273"/>
      <c r="H1186" s="273"/>
      <c r="I1186" s="273"/>
      <c r="J1186" s="273"/>
      <c r="K1186" s="273"/>
      <c r="L1186" s="273"/>
      <c r="M1186" s="273"/>
      <c r="N1186" s="273"/>
      <c r="O1186" s="273"/>
      <c r="P1186" s="273"/>
      <c r="Q1186" s="273"/>
      <c r="R1186" s="286"/>
      <c r="S1186" s="273"/>
      <c r="T1186" s="285"/>
      <c r="U1186" s="273"/>
      <c r="V1186" s="273"/>
      <c r="W1186" s="273"/>
      <c r="X1186" s="273"/>
      <c r="Y1186" s="273"/>
      <c r="Z1186" s="264"/>
      <c r="AA1186" s="273"/>
      <c r="AB1186" s="285"/>
      <c r="AC1186" s="273"/>
      <c r="AD1186" s="273"/>
      <c r="AE1186" s="273"/>
      <c r="AF1186" s="273"/>
      <c r="AG1186" s="273"/>
      <c r="AH1186" s="125"/>
      <c r="AI1186" s="273"/>
      <c r="AJ1186" s="285"/>
      <c r="AK1186" s="273"/>
      <c r="AL1186" s="273"/>
      <c r="AM1186" s="273"/>
      <c r="AN1186" s="273"/>
      <c r="AO1186" s="273"/>
      <c r="AP1186" s="125"/>
      <c r="AQ1186" s="273"/>
      <c r="AR1186" s="285"/>
      <c r="AS1186" s="273"/>
      <c r="AT1186" s="273"/>
      <c r="AU1186" s="273"/>
      <c r="AV1186" s="273"/>
      <c r="AW1186" s="273"/>
      <c r="AX1186" s="125"/>
      <c r="AY1186" s="273"/>
      <c r="AZ1186" s="285"/>
      <c r="BA1186" s="273"/>
      <c r="BB1186" s="273"/>
      <c r="BC1186" s="273"/>
      <c r="BD1186" s="273"/>
      <c r="BE1186" s="273"/>
      <c r="BF1186" s="125"/>
      <c r="BG1186" s="273"/>
      <c r="BH1186" s="285"/>
      <c r="BI1186" s="273"/>
      <c r="BJ1186" s="273"/>
      <c r="BK1186" s="273"/>
      <c r="BL1186" s="273"/>
      <c r="BM1186" s="273"/>
      <c r="BN1186" s="125"/>
      <c r="BO1186" s="273"/>
      <c r="BP1186" s="285"/>
      <c r="BQ1186" s="273"/>
      <c r="BR1186" s="273"/>
      <c r="BS1186" s="273"/>
      <c r="BT1186" s="273"/>
      <c r="BU1186" s="273"/>
      <c r="BV1186" s="125"/>
      <c r="BW1186" s="273"/>
      <c r="BX1186" s="285"/>
      <c r="BY1186" s="273"/>
      <c r="BZ1186" s="273"/>
      <c r="CA1186" s="273"/>
      <c r="CB1186" s="273"/>
      <c r="CC1186" s="273"/>
      <c r="CD1186" s="125"/>
      <c r="CE1186" s="273"/>
      <c r="CF1186" s="285"/>
      <c r="CG1186" s="273"/>
      <c r="CH1186" s="273"/>
      <c r="CI1186" s="273"/>
      <c r="CJ1186" s="273"/>
      <c r="CK1186" s="273"/>
      <c r="CL1186" s="125"/>
      <c r="CM1186" s="273"/>
      <c r="CN1186" s="285"/>
      <c r="CO1186" s="273"/>
      <c r="CP1186" s="273"/>
      <c r="CQ1186" s="273"/>
      <c r="CR1186" s="273"/>
      <c r="CS1186" s="273"/>
      <c r="CT1186" s="125"/>
      <c r="CU1186" s="273"/>
      <c r="CV1186" s="285"/>
      <c r="CW1186" s="273"/>
      <c r="CX1186" s="273"/>
      <c r="CY1186" s="273"/>
      <c r="CZ1186" s="273"/>
      <c r="DA1186" s="273"/>
      <c r="DB1186" s="125"/>
      <c r="DC1186" s="273"/>
      <c r="DD1186" s="285"/>
      <c r="DE1186" s="273"/>
      <c r="DF1186" s="273"/>
      <c r="DG1186" s="273"/>
      <c r="DH1186" s="273"/>
      <c r="DI1186" s="273"/>
      <c r="DJ1186" s="125"/>
      <c r="DK1186" s="273"/>
      <c r="DL1186" s="285"/>
      <c r="DM1186" s="273"/>
      <c r="DN1186" s="273"/>
      <c r="DO1186" s="273"/>
      <c r="DP1186" s="273"/>
      <c r="DQ1186" s="273"/>
      <c r="DR1186" s="125"/>
      <c r="DS1186" s="273"/>
      <c r="DT1186" s="285"/>
      <c r="DU1186" s="273"/>
      <c r="DV1186" s="273"/>
      <c r="DW1186" s="273"/>
      <c r="DX1186" s="273"/>
      <c r="DY1186" s="273"/>
      <c r="DZ1186" s="125"/>
      <c r="EA1186" s="273"/>
      <c r="EB1186" s="273"/>
      <c r="EC1186" s="273"/>
      <c r="ED1186" s="273"/>
      <c r="EE1186" s="273"/>
      <c r="EF1186" s="273"/>
      <c r="EG1186" s="273"/>
      <c r="EH1186" s="273"/>
      <c r="EI1186" s="273"/>
      <c r="EJ1186" s="273"/>
      <c r="EK1186" s="273"/>
      <c r="EL1186" s="273"/>
      <c r="EM1186" s="273"/>
      <c r="EN1186" s="273"/>
      <c r="EO1186" s="273"/>
      <c r="EP1186" s="273"/>
      <c r="EQ1186" s="273"/>
      <c r="ER1186" s="273"/>
      <c r="ES1186" s="273"/>
      <c r="ET1186" s="273"/>
      <c r="EU1186" s="273"/>
      <c r="EV1186" s="273"/>
      <c r="EW1186" s="273"/>
      <c r="EX1186" s="273"/>
      <c r="EY1186" s="273"/>
      <c r="EZ1186" s="273"/>
    </row>
    <row r="1187" spans="1:156" ht="18.75">
      <c r="D1187" s="75"/>
      <c r="Q1187"/>
      <c r="R1187" s="30"/>
      <c r="T1187" s="75"/>
      <c r="Z1187" s="264"/>
      <c r="AB1187" s="75"/>
      <c r="AH1187" s="125"/>
      <c r="AJ1187" s="75"/>
      <c r="AP1187" s="125"/>
      <c r="AR1187" s="75"/>
      <c r="AX1187" s="125"/>
      <c r="AZ1187" s="75"/>
      <c r="BF1187" s="125"/>
      <c r="BH1187" s="75"/>
      <c r="BN1187" s="125"/>
      <c r="BP1187" s="75"/>
      <c r="BV1187" s="125"/>
      <c r="BX1187" s="75"/>
      <c r="CD1187" s="125"/>
      <c r="CF1187" s="75"/>
      <c r="CL1187" s="125"/>
      <c r="CN1187" s="75"/>
      <c r="CT1187" s="125"/>
      <c r="CV1187" s="75"/>
      <c r="DB1187" s="125"/>
      <c r="DD1187" s="75"/>
      <c r="DJ1187" s="125"/>
      <c r="DL1187" s="75"/>
      <c r="DR1187" s="125"/>
      <c r="DT1187" s="75"/>
      <c r="DZ1187" s="125"/>
    </row>
    <row r="1188" spans="1:156" ht="18.75">
      <c r="A1188" s="273"/>
      <c r="B1188" s="273"/>
      <c r="C1188" s="273"/>
      <c r="D1188" s="285"/>
      <c r="E1188" s="273"/>
      <c r="F1188" s="273"/>
      <c r="G1188" s="273"/>
      <c r="H1188" s="273"/>
      <c r="I1188" s="273"/>
      <c r="J1188" s="273"/>
      <c r="K1188" s="273"/>
      <c r="L1188" s="273"/>
      <c r="M1188" s="273"/>
      <c r="N1188" s="273"/>
      <c r="O1188" s="273"/>
      <c r="P1188" s="273"/>
      <c r="Q1188" s="273"/>
      <c r="R1188" s="286"/>
      <c r="S1188" s="273"/>
      <c r="T1188" s="285"/>
      <c r="U1188" s="273"/>
      <c r="V1188" s="273"/>
      <c r="W1188" s="273"/>
      <c r="X1188" s="273"/>
      <c r="Y1188" s="273"/>
      <c r="Z1188" s="264"/>
      <c r="AA1188" s="273"/>
      <c r="AB1188" s="285"/>
      <c r="AC1188" s="273"/>
      <c r="AD1188" s="273"/>
      <c r="AE1188" s="273"/>
      <c r="AF1188" s="273"/>
      <c r="AG1188" s="273"/>
      <c r="AH1188" s="125"/>
      <c r="AI1188" s="273"/>
      <c r="AJ1188" s="285"/>
      <c r="AK1188" s="273"/>
      <c r="AL1188" s="273"/>
      <c r="AM1188" s="273"/>
      <c r="AN1188" s="273"/>
      <c r="AO1188" s="273"/>
      <c r="AP1188" s="125"/>
      <c r="AQ1188" s="273"/>
      <c r="AR1188" s="285"/>
      <c r="AS1188" s="273"/>
      <c r="AT1188" s="273"/>
      <c r="AU1188" s="273"/>
      <c r="AV1188" s="273"/>
      <c r="AW1188" s="273"/>
      <c r="AX1188" s="125"/>
      <c r="AY1188" s="273"/>
      <c r="AZ1188" s="285"/>
      <c r="BA1188" s="273"/>
      <c r="BB1188" s="273"/>
      <c r="BC1188" s="273"/>
      <c r="BD1188" s="273"/>
      <c r="BE1188" s="273"/>
      <c r="BF1188" s="125"/>
      <c r="BG1188" s="273"/>
      <c r="BH1188" s="285"/>
      <c r="BI1188" s="273"/>
      <c r="BJ1188" s="273"/>
      <c r="BK1188" s="273"/>
      <c r="BL1188" s="273"/>
      <c r="BM1188" s="273"/>
      <c r="BN1188" s="125"/>
      <c r="BO1188" s="273"/>
      <c r="BP1188" s="285"/>
      <c r="BQ1188" s="273"/>
      <c r="BR1188" s="273"/>
      <c r="BS1188" s="273"/>
      <c r="BT1188" s="273"/>
      <c r="BU1188" s="273"/>
      <c r="BV1188" s="125"/>
      <c r="BW1188" s="273"/>
      <c r="BX1188" s="285"/>
      <c r="BY1188" s="273"/>
      <c r="BZ1188" s="273"/>
      <c r="CA1188" s="273"/>
      <c r="CB1188" s="273"/>
      <c r="CC1188" s="273"/>
      <c r="CD1188" s="125"/>
      <c r="CE1188" s="273"/>
      <c r="CF1188" s="285"/>
      <c r="CG1188" s="273"/>
      <c r="CH1188" s="273"/>
      <c r="CI1188" s="273"/>
      <c r="CJ1188" s="273"/>
      <c r="CK1188" s="273"/>
      <c r="CL1188" s="125"/>
      <c r="CM1188" s="273"/>
      <c r="CN1188" s="285"/>
      <c r="CO1188" s="273"/>
      <c r="CP1188" s="273"/>
      <c r="CQ1188" s="273"/>
      <c r="CR1188" s="273"/>
      <c r="CS1188" s="273"/>
      <c r="CT1188" s="125"/>
      <c r="CU1188" s="273"/>
      <c r="CV1188" s="285"/>
      <c r="CW1188" s="273"/>
      <c r="CX1188" s="273"/>
      <c r="CY1188" s="273"/>
      <c r="CZ1188" s="273"/>
      <c r="DA1188" s="273"/>
      <c r="DB1188" s="125"/>
      <c r="DC1188" s="273"/>
      <c r="DD1188" s="285"/>
      <c r="DE1188" s="273"/>
      <c r="DF1188" s="273"/>
      <c r="DG1188" s="273"/>
      <c r="DH1188" s="273"/>
      <c r="DI1188" s="273"/>
      <c r="DJ1188" s="125"/>
      <c r="DK1188" s="273"/>
      <c r="DL1188" s="285"/>
      <c r="DM1188" s="273"/>
      <c r="DN1188" s="273"/>
      <c r="DO1188" s="273"/>
      <c r="DP1188" s="273"/>
      <c r="DQ1188" s="273"/>
      <c r="DR1188" s="125"/>
      <c r="DS1188" s="273"/>
      <c r="DT1188" s="285"/>
      <c r="DU1188" s="273"/>
      <c r="DV1188" s="273"/>
      <c r="DW1188" s="273"/>
      <c r="DX1188" s="273"/>
      <c r="DY1188" s="273"/>
      <c r="DZ1188" s="125"/>
      <c r="EA1188" s="273"/>
      <c r="EB1188" s="273"/>
      <c r="EC1188" s="273"/>
      <c r="ED1188" s="273"/>
      <c r="EE1188" s="273"/>
      <c r="EF1188" s="273"/>
      <c r="EG1188" s="273"/>
      <c r="EH1188" s="273"/>
      <c r="EI1188" s="273"/>
      <c r="EJ1188" s="273"/>
      <c r="EK1188" s="273"/>
      <c r="EL1188" s="273"/>
      <c r="EM1188" s="273"/>
      <c r="EN1188" s="273"/>
      <c r="EO1188" s="273"/>
      <c r="EP1188" s="273"/>
      <c r="EQ1188" s="273"/>
      <c r="ER1188" s="273"/>
      <c r="ES1188" s="273"/>
      <c r="ET1188" s="273"/>
      <c r="EU1188" s="273"/>
      <c r="EV1188" s="273"/>
      <c r="EW1188" s="273"/>
      <c r="EX1188" s="273"/>
      <c r="EY1188" s="273"/>
      <c r="EZ1188" s="273"/>
    </row>
    <row r="1189" spans="1:156" ht="18.75">
      <c r="D1189" s="75"/>
      <c r="Q1189"/>
      <c r="R1189" s="30"/>
      <c r="T1189" s="75"/>
      <c r="Z1189" s="264"/>
      <c r="AB1189" s="75"/>
      <c r="AH1189" s="125"/>
      <c r="AJ1189" s="75"/>
      <c r="AP1189" s="125"/>
      <c r="AR1189" s="75"/>
      <c r="AX1189" s="125"/>
      <c r="AZ1189" s="75"/>
      <c r="BF1189" s="125"/>
      <c r="BH1189" s="75"/>
      <c r="BN1189" s="125"/>
      <c r="BP1189" s="75"/>
      <c r="BV1189" s="125"/>
      <c r="BX1189" s="75"/>
      <c r="CD1189" s="125"/>
      <c r="CF1189" s="75"/>
      <c r="CL1189" s="125"/>
      <c r="CN1189" s="75"/>
      <c r="CT1189" s="125"/>
      <c r="CV1189" s="75"/>
      <c r="DB1189" s="125"/>
      <c r="DD1189" s="75"/>
      <c r="DJ1189" s="125"/>
      <c r="DL1189" s="75"/>
      <c r="DR1189" s="125"/>
      <c r="DT1189" s="75"/>
      <c r="DZ1189" s="125"/>
    </row>
    <row r="1190" spans="1:156" ht="18.75">
      <c r="A1190" s="273"/>
      <c r="B1190" s="273"/>
      <c r="C1190" s="273"/>
      <c r="D1190" s="285"/>
      <c r="E1190" s="273"/>
      <c r="F1190" s="273"/>
      <c r="G1190" s="273"/>
      <c r="H1190" s="273"/>
      <c r="I1190" s="273"/>
      <c r="J1190" s="273"/>
      <c r="K1190" s="273"/>
      <c r="L1190" s="273"/>
      <c r="M1190" s="273"/>
      <c r="N1190" s="273"/>
      <c r="O1190" s="273"/>
      <c r="P1190" s="273"/>
      <c r="Q1190" s="273"/>
      <c r="R1190" s="286"/>
      <c r="S1190" s="273"/>
      <c r="T1190" s="285"/>
      <c r="U1190" s="273"/>
      <c r="V1190" s="273"/>
      <c r="W1190" s="273"/>
      <c r="X1190" s="273"/>
      <c r="Y1190" s="273"/>
      <c r="Z1190" s="264"/>
      <c r="AA1190" s="273"/>
      <c r="AB1190" s="285"/>
      <c r="AC1190" s="273"/>
      <c r="AD1190" s="273"/>
      <c r="AE1190" s="273"/>
      <c r="AF1190" s="273"/>
      <c r="AG1190" s="273"/>
      <c r="AH1190" s="125"/>
      <c r="AI1190" s="273"/>
      <c r="AJ1190" s="285"/>
      <c r="AK1190" s="273"/>
      <c r="AL1190" s="273"/>
      <c r="AM1190" s="273"/>
      <c r="AN1190" s="273"/>
      <c r="AO1190" s="273"/>
      <c r="AP1190" s="125"/>
      <c r="AQ1190" s="273"/>
      <c r="AR1190" s="285"/>
      <c r="AS1190" s="273"/>
      <c r="AT1190" s="273"/>
      <c r="AU1190" s="273"/>
      <c r="AV1190" s="273"/>
      <c r="AW1190" s="273"/>
      <c r="AX1190" s="125"/>
      <c r="AY1190" s="273"/>
      <c r="AZ1190" s="285"/>
      <c r="BA1190" s="273"/>
      <c r="BB1190" s="273"/>
      <c r="BC1190" s="273"/>
      <c r="BD1190" s="273"/>
      <c r="BE1190" s="273"/>
      <c r="BF1190" s="125"/>
      <c r="BG1190" s="273"/>
      <c r="BH1190" s="285"/>
      <c r="BI1190" s="273"/>
      <c r="BJ1190" s="273"/>
      <c r="BK1190" s="273"/>
      <c r="BL1190" s="273"/>
      <c r="BM1190" s="273"/>
      <c r="BN1190" s="125"/>
      <c r="BO1190" s="273"/>
      <c r="BP1190" s="285"/>
      <c r="BQ1190" s="273"/>
      <c r="BR1190" s="273"/>
      <c r="BS1190" s="273"/>
      <c r="BT1190" s="273"/>
      <c r="BU1190" s="273"/>
      <c r="BV1190" s="125"/>
      <c r="BW1190" s="273"/>
      <c r="BX1190" s="285"/>
      <c r="BY1190" s="273"/>
      <c r="BZ1190" s="273"/>
      <c r="CA1190" s="273"/>
      <c r="CB1190" s="273"/>
      <c r="CC1190" s="273"/>
      <c r="CD1190" s="125"/>
      <c r="CE1190" s="273"/>
      <c r="CF1190" s="285"/>
      <c r="CG1190" s="273"/>
      <c r="CH1190" s="273"/>
      <c r="CI1190" s="273"/>
      <c r="CJ1190" s="273"/>
      <c r="CK1190" s="273"/>
      <c r="CL1190" s="125"/>
      <c r="CM1190" s="273"/>
      <c r="CN1190" s="285"/>
      <c r="CO1190" s="273"/>
      <c r="CP1190" s="273"/>
      <c r="CQ1190" s="273"/>
      <c r="CR1190" s="273"/>
      <c r="CS1190" s="273"/>
      <c r="CT1190" s="125"/>
      <c r="CU1190" s="273"/>
      <c r="CV1190" s="285"/>
      <c r="CW1190" s="273"/>
      <c r="CX1190" s="273"/>
      <c r="CY1190" s="273"/>
      <c r="CZ1190" s="273"/>
      <c r="DA1190" s="273"/>
      <c r="DB1190" s="125"/>
      <c r="DC1190" s="273"/>
      <c r="DD1190" s="285"/>
      <c r="DE1190" s="273"/>
      <c r="DF1190" s="273"/>
      <c r="DG1190" s="273"/>
      <c r="DH1190" s="273"/>
      <c r="DI1190" s="273"/>
      <c r="DJ1190" s="125"/>
      <c r="DK1190" s="273"/>
      <c r="DL1190" s="285"/>
      <c r="DM1190" s="273"/>
      <c r="DN1190" s="273"/>
      <c r="DO1190" s="273"/>
      <c r="DP1190" s="273"/>
      <c r="DQ1190" s="273"/>
      <c r="DR1190" s="125"/>
      <c r="DS1190" s="273"/>
      <c r="DT1190" s="285"/>
      <c r="DU1190" s="273"/>
      <c r="DV1190" s="273"/>
      <c r="DW1190" s="273"/>
      <c r="DX1190" s="273"/>
      <c r="DY1190" s="273"/>
      <c r="DZ1190" s="125"/>
      <c r="EA1190" s="273"/>
      <c r="EB1190" s="273"/>
      <c r="EC1190" s="273"/>
      <c r="ED1190" s="273"/>
      <c r="EE1190" s="273"/>
      <c r="EF1190" s="273"/>
      <c r="EG1190" s="273"/>
      <c r="EH1190" s="273"/>
      <c r="EI1190" s="273"/>
      <c r="EJ1190" s="273"/>
      <c r="EK1190" s="273"/>
      <c r="EL1190" s="273"/>
      <c r="EM1190" s="273"/>
      <c r="EN1190" s="273"/>
      <c r="EO1190" s="273"/>
      <c r="EP1190" s="273"/>
      <c r="EQ1190" s="273"/>
      <c r="ER1190" s="273"/>
      <c r="ES1190" s="273"/>
      <c r="ET1190" s="273"/>
      <c r="EU1190" s="273"/>
      <c r="EV1190" s="273"/>
      <c r="EW1190" s="273"/>
      <c r="EX1190" s="273"/>
      <c r="EY1190" s="273"/>
      <c r="EZ1190" s="273"/>
    </row>
    <row r="1191" spans="1:156" ht="18.75">
      <c r="D1191" s="75"/>
      <c r="Q1191"/>
      <c r="R1191" s="30"/>
      <c r="T1191" s="75"/>
      <c r="Z1191" s="264"/>
      <c r="AB1191" s="75"/>
      <c r="AH1191" s="125"/>
      <c r="AJ1191" s="75"/>
      <c r="AP1191" s="125"/>
      <c r="AR1191" s="75"/>
      <c r="AX1191" s="125"/>
      <c r="AZ1191" s="75"/>
      <c r="BF1191" s="125"/>
      <c r="BH1191" s="75"/>
      <c r="BN1191" s="125"/>
      <c r="BP1191" s="75"/>
      <c r="BV1191" s="125"/>
      <c r="BX1191" s="75"/>
      <c r="CD1191" s="125"/>
      <c r="CF1191" s="75"/>
      <c r="CL1191" s="125"/>
      <c r="CN1191" s="75"/>
      <c r="CT1191" s="125"/>
      <c r="CV1191" s="75"/>
      <c r="DB1191" s="125"/>
      <c r="DD1191" s="75"/>
      <c r="DJ1191" s="125"/>
      <c r="DL1191" s="75"/>
      <c r="DR1191" s="125"/>
      <c r="DT1191" s="75"/>
      <c r="DZ1191" s="125"/>
    </row>
    <row r="1192" spans="1:156" ht="18.75">
      <c r="A1192" s="273"/>
      <c r="B1192" s="273"/>
      <c r="C1192" s="273"/>
      <c r="D1192" s="285"/>
      <c r="E1192" s="273"/>
      <c r="F1192" s="273"/>
      <c r="G1192" s="273"/>
      <c r="H1192" s="273"/>
      <c r="I1192" s="273"/>
      <c r="J1192" s="273"/>
      <c r="K1192" s="273"/>
      <c r="L1192" s="273"/>
      <c r="M1192" s="273"/>
      <c r="N1192" s="273"/>
      <c r="O1192" s="273"/>
      <c r="P1192" s="273"/>
      <c r="Q1192" s="273"/>
      <c r="R1192" s="286"/>
      <c r="S1192" s="273"/>
      <c r="T1192" s="285"/>
      <c r="U1192" s="273"/>
      <c r="V1192" s="273"/>
      <c r="W1192" s="273"/>
      <c r="X1192" s="273"/>
      <c r="Y1192" s="273"/>
      <c r="Z1192" s="264"/>
      <c r="AA1192" s="273"/>
      <c r="AB1192" s="285"/>
      <c r="AC1192" s="273"/>
      <c r="AD1192" s="273"/>
      <c r="AE1192" s="273"/>
      <c r="AF1192" s="273"/>
      <c r="AG1192" s="273"/>
      <c r="AH1192" s="125"/>
      <c r="AI1192" s="273"/>
      <c r="AJ1192" s="285"/>
      <c r="AK1192" s="273"/>
      <c r="AL1192" s="273"/>
      <c r="AM1192" s="273"/>
      <c r="AN1192" s="273"/>
      <c r="AO1192" s="273"/>
      <c r="AP1192" s="125"/>
      <c r="AQ1192" s="273"/>
      <c r="AR1192" s="285"/>
      <c r="AS1192" s="273"/>
      <c r="AT1192" s="273"/>
      <c r="AU1192" s="273"/>
      <c r="AV1192" s="273"/>
      <c r="AW1192" s="273"/>
      <c r="AX1192" s="125"/>
      <c r="AY1192" s="273"/>
      <c r="AZ1192" s="285"/>
      <c r="BA1192" s="273"/>
      <c r="BB1192" s="273"/>
      <c r="BC1192" s="273"/>
      <c r="BD1192" s="273"/>
      <c r="BE1192" s="273"/>
      <c r="BF1192" s="125"/>
      <c r="BG1192" s="273"/>
      <c r="BH1192" s="285"/>
      <c r="BI1192" s="273"/>
      <c r="BJ1192" s="273"/>
      <c r="BK1192" s="273"/>
      <c r="BL1192" s="273"/>
      <c r="BM1192" s="273"/>
      <c r="BN1192" s="125"/>
      <c r="BO1192" s="273"/>
      <c r="BP1192" s="285"/>
      <c r="BQ1192" s="273"/>
      <c r="BR1192" s="273"/>
      <c r="BS1192" s="273"/>
      <c r="BT1192" s="273"/>
      <c r="BU1192" s="273"/>
      <c r="BV1192" s="125"/>
      <c r="BW1192" s="273"/>
      <c r="BX1192" s="285"/>
      <c r="BY1192" s="273"/>
      <c r="BZ1192" s="273"/>
      <c r="CA1192" s="273"/>
      <c r="CB1192" s="273"/>
      <c r="CC1192" s="273"/>
      <c r="CD1192" s="125"/>
      <c r="CE1192" s="273"/>
      <c r="CF1192" s="285"/>
      <c r="CG1192" s="273"/>
      <c r="CH1192" s="273"/>
      <c r="CI1192" s="273"/>
      <c r="CJ1192" s="273"/>
      <c r="CK1192" s="273"/>
      <c r="CL1192" s="125"/>
      <c r="CM1192" s="273"/>
      <c r="CN1192" s="285"/>
      <c r="CO1192" s="273"/>
      <c r="CP1192" s="273"/>
      <c r="CQ1192" s="273"/>
      <c r="CR1192" s="273"/>
      <c r="CS1192" s="273"/>
      <c r="CT1192" s="125"/>
      <c r="CU1192" s="273"/>
      <c r="CV1192" s="285"/>
      <c r="CW1192" s="273"/>
      <c r="CX1192" s="273"/>
      <c r="CY1192" s="273"/>
      <c r="CZ1192" s="273"/>
      <c r="DA1192" s="273"/>
      <c r="DB1192" s="125"/>
      <c r="DC1192" s="273"/>
      <c r="DD1192" s="285"/>
      <c r="DE1192" s="273"/>
      <c r="DF1192" s="273"/>
      <c r="DG1192" s="273"/>
      <c r="DH1192" s="273"/>
      <c r="DI1192" s="273"/>
      <c r="DJ1192" s="125"/>
      <c r="DK1192" s="273"/>
      <c r="DL1192" s="285"/>
      <c r="DM1192" s="273"/>
      <c r="DN1192" s="273"/>
      <c r="DO1192" s="273"/>
      <c r="DP1192" s="273"/>
      <c r="DQ1192" s="273"/>
      <c r="DR1192" s="125"/>
      <c r="DS1192" s="273"/>
      <c r="DT1192" s="285"/>
      <c r="DU1192" s="273"/>
      <c r="DV1192" s="273"/>
      <c r="DW1192" s="273"/>
      <c r="DX1192" s="273"/>
      <c r="DY1192" s="273"/>
      <c r="DZ1192" s="125"/>
      <c r="EA1192" s="273"/>
      <c r="EB1192" s="273"/>
      <c r="EC1192" s="273"/>
      <c r="ED1192" s="273"/>
      <c r="EE1192" s="273"/>
      <c r="EF1192" s="273"/>
      <c r="EG1192" s="273"/>
      <c r="EH1192" s="273"/>
      <c r="EI1192" s="273"/>
      <c r="EJ1192" s="273"/>
      <c r="EK1192" s="273"/>
      <c r="EL1192" s="273"/>
      <c r="EM1192" s="273"/>
      <c r="EN1192" s="273"/>
      <c r="EO1192" s="273"/>
      <c r="EP1192" s="273"/>
      <c r="EQ1192" s="273"/>
      <c r="ER1192" s="273"/>
      <c r="ES1192" s="273"/>
      <c r="ET1192" s="273"/>
      <c r="EU1192" s="273"/>
      <c r="EV1192" s="273"/>
      <c r="EW1192" s="273"/>
      <c r="EX1192" s="273"/>
      <c r="EY1192" s="273"/>
      <c r="EZ1192" s="273"/>
    </row>
    <row r="1193" spans="1:156" ht="18.75">
      <c r="D1193" s="75"/>
      <c r="Q1193"/>
      <c r="R1193" s="30"/>
      <c r="T1193" s="75"/>
      <c r="Z1193" s="264"/>
      <c r="AB1193" s="75"/>
      <c r="AH1193" s="125"/>
      <c r="AJ1193" s="75"/>
      <c r="AP1193" s="125"/>
      <c r="AR1193" s="75"/>
      <c r="AX1193" s="125"/>
      <c r="AZ1193" s="75"/>
      <c r="BF1193" s="125"/>
      <c r="BH1193" s="75"/>
      <c r="BN1193" s="125"/>
      <c r="BP1193" s="75"/>
      <c r="BV1193" s="125"/>
      <c r="BX1193" s="75"/>
      <c r="CD1193" s="125"/>
      <c r="CF1193" s="75"/>
      <c r="CL1193" s="125"/>
      <c r="CN1193" s="75"/>
      <c r="CT1193" s="125"/>
      <c r="CV1193" s="75"/>
      <c r="DB1193" s="125"/>
      <c r="DD1193" s="75"/>
      <c r="DJ1193" s="125"/>
      <c r="DL1193" s="75"/>
      <c r="DR1193" s="125"/>
      <c r="DT1193" s="75"/>
      <c r="DZ1193" s="125"/>
    </row>
    <row r="1194" spans="1:156" ht="18.75">
      <c r="A1194" s="273"/>
      <c r="B1194" s="273"/>
      <c r="C1194" s="273"/>
      <c r="D1194" s="285"/>
      <c r="E1194" s="273"/>
      <c r="F1194" s="273"/>
      <c r="G1194" s="273"/>
      <c r="H1194" s="273"/>
      <c r="I1194" s="273"/>
      <c r="J1194" s="273"/>
      <c r="K1194" s="273"/>
      <c r="L1194" s="273"/>
      <c r="M1194" s="273"/>
      <c r="N1194" s="273"/>
      <c r="O1194" s="273"/>
      <c r="P1194" s="273"/>
      <c r="Q1194" s="273"/>
      <c r="R1194" s="286"/>
      <c r="S1194" s="273"/>
      <c r="T1194" s="285"/>
      <c r="U1194" s="273"/>
      <c r="V1194" s="273"/>
      <c r="W1194" s="273"/>
      <c r="X1194" s="273"/>
      <c r="Y1194" s="273"/>
      <c r="Z1194" s="264"/>
      <c r="AA1194" s="273"/>
      <c r="AB1194" s="285"/>
      <c r="AC1194" s="273"/>
      <c r="AD1194" s="273"/>
      <c r="AE1194" s="273"/>
      <c r="AF1194" s="273"/>
      <c r="AG1194" s="273"/>
      <c r="AH1194" s="125"/>
      <c r="AI1194" s="273"/>
      <c r="AJ1194" s="285"/>
      <c r="AK1194" s="273"/>
      <c r="AL1194" s="273"/>
      <c r="AM1194" s="273"/>
      <c r="AN1194" s="273"/>
      <c r="AO1194" s="273"/>
      <c r="AP1194" s="125"/>
      <c r="AQ1194" s="273"/>
      <c r="AR1194" s="285"/>
      <c r="AS1194" s="273"/>
      <c r="AT1194" s="273"/>
      <c r="AU1194" s="273"/>
      <c r="AV1194" s="273"/>
      <c r="AW1194" s="273"/>
      <c r="AX1194" s="125"/>
      <c r="AY1194" s="273"/>
      <c r="AZ1194" s="285"/>
      <c r="BA1194" s="273"/>
      <c r="BB1194" s="273"/>
      <c r="BC1194" s="273"/>
      <c r="BD1194" s="273"/>
      <c r="BE1194" s="273"/>
      <c r="BF1194" s="125"/>
      <c r="BG1194" s="273"/>
      <c r="BH1194" s="285"/>
      <c r="BI1194" s="273"/>
      <c r="BJ1194" s="273"/>
      <c r="BK1194" s="273"/>
      <c r="BL1194" s="273"/>
      <c r="BM1194" s="273"/>
      <c r="BN1194" s="125"/>
      <c r="BO1194" s="273"/>
      <c r="BP1194" s="285"/>
      <c r="BQ1194" s="273"/>
      <c r="BR1194" s="273"/>
      <c r="BS1194" s="273"/>
      <c r="BT1194" s="273"/>
      <c r="BU1194" s="273"/>
      <c r="BV1194" s="125"/>
      <c r="BW1194" s="273"/>
      <c r="BX1194" s="285"/>
      <c r="BY1194" s="273"/>
      <c r="BZ1194" s="273"/>
      <c r="CA1194" s="273"/>
      <c r="CB1194" s="273"/>
      <c r="CC1194" s="273"/>
      <c r="CD1194" s="125"/>
      <c r="CE1194" s="273"/>
      <c r="CF1194" s="285"/>
      <c r="CG1194" s="273"/>
      <c r="CH1194" s="273"/>
      <c r="CI1194" s="273"/>
      <c r="CJ1194" s="273"/>
      <c r="CK1194" s="273"/>
      <c r="CL1194" s="125"/>
      <c r="CM1194" s="273"/>
      <c r="CN1194" s="285"/>
      <c r="CO1194" s="273"/>
      <c r="CP1194" s="273"/>
      <c r="CQ1194" s="273"/>
      <c r="CR1194" s="273"/>
      <c r="CS1194" s="273"/>
      <c r="CT1194" s="125"/>
      <c r="CU1194" s="273"/>
      <c r="CV1194" s="285"/>
      <c r="CW1194" s="273"/>
      <c r="CX1194" s="273"/>
      <c r="CY1194" s="273"/>
      <c r="CZ1194" s="273"/>
      <c r="DA1194" s="273"/>
      <c r="DB1194" s="125"/>
      <c r="DC1194" s="273"/>
      <c r="DD1194" s="285"/>
      <c r="DE1194" s="273"/>
      <c r="DF1194" s="273"/>
      <c r="DG1194" s="273"/>
      <c r="DH1194" s="273"/>
      <c r="DI1194" s="273"/>
      <c r="DJ1194" s="125"/>
      <c r="DK1194" s="273"/>
      <c r="DL1194" s="285"/>
      <c r="DM1194" s="273"/>
      <c r="DN1194" s="273"/>
      <c r="DO1194" s="273"/>
      <c r="DP1194" s="273"/>
      <c r="DQ1194" s="273"/>
      <c r="DR1194" s="125"/>
      <c r="DS1194" s="273"/>
      <c r="DT1194" s="285"/>
      <c r="DU1194" s="273"/>
      <c r="DV1194" s="273"/>
      <c r="DW1194" s="273"/>
      <c r="DX1194" s="273"/>
      <c r="DY1194" s="273"/>
      <c r="DZ1194" s="125"/>
      <c r="EA1194" s="273"/>
      <c r="EB1194" s="273"/>
      <c r="EC1194" s="273"/>
      <c r="ED1194" s="273"/>
      <c r="EE1194" s="273"/>
      <c r="EF1194" s="273"/>
      <c r="EG1194" s="273"/>
      <c r="EH1194" s="273"/>
      <c r="EI1194" s="273"/>
      <c r="EJ1194" s="273"/>
      <c r="EK1194" s="273"/>
      <c r="EL1194" s="273"/>
      <c r="EM1194" s="273"/>
      <c r="EN1194" s="273"/>
      <c r="EO1194" s="273"/>
      <c r="EP1194" s="273"/>
      <c r="EQ1194" s="273"/>
      <c r="ER1194" s="273"/>
      <c r="ES1194" s="273"/>
      <c r="ET1194" s="273"/>
      <c r="EU1194" s="273"/>
      <c r="EV1194" s="273"/>
      <c r="EW1194" s="273"/>
      <c r="EX1194" s="273"/>
      <c r="EY1194" s="273"/>
      <c r="EZ1194" s="273"/>
    </row>
    <row r="1195" spans="1:156" ht="18.75">
      <c r="D1195" s="75"/>
      <c r="Q1195"/>
      <c r="R1195" s="30"/>
      <c r="T1195" s="75"/>
      <c r="Z1195" s="264"/>
      <c r="AB1195" s="75"/>
      <c r="AH1195" s="125"/>
      <c r="AJ1195" s="75"/>
      <c r="AP1195" s="125"/>
      <c r="AR1195" s="75"/>
      <c r="AX1195" s="125"/>
      <c r="AZ1195" s="75"/>
      <c r="BF1195" s="125"/>
      <c r="BH1195" s="75"/>
      <c r="BN1195" s="125"/>
      <c r="BP1195" s="75"/>
      <c r="BV1195" s="125"/>
      <c r="BX1195" s="75"/>
      <c r="CD1195" s="125"/>
      <c r="CF1195" s="75"/>
      <c r="CL1195" s="125"/>
      <c r="CN1195" s="75"/>
      <c r="CT1195" s="125"/>
      <c r="CV1195" s="75"/>
      <c r="DB1195" s="125"/>
      <c r="DD1195" s="75"/>
      <c r="DJ1195" s="125"/>
      <c r="DL1195" s="75"/>
      <c r="DR1195" s="125"/>
      <c r="DT1195" s="75"/>
      <c r="DZ1195" s="125"/>
    </row>
    <row r="1196" spans="1:156" ht="18.75">
      <c r="A1196" s="273"/>
      <c r="B1196" s="273"/>
      <c r="C1196" s="273"/>
      <c r="D1196" s="285"/>
      <c r="E1196" s="273"/>
      <c r="F1196" s="273"/>
      <c r="G1196" s="273"/>
      <c r="H1196" s="273"/>
      <c r="I1196" s="273"/>
      <c r="J1196" s="273"/>
      <c r="K1196" s="273"/>
      <c r="L1196" s="273"/>
      <c r="M1196" s="273"/>
      <c r="N1196" s="273"/>
      <c r="O1196" s="273"/>
      <c r="P1196" s="273"/>
      <c r="Q1196" s="273"/>
      <c r="R1196" s="286"/>
      <c r="S1196" s="273"/>
      <c r="T1196" s="285"/>
      <c r="U1196" s="273"/>
      <c r="V1196" s="273"/>
      <c r="W1196" s="273"/>
      <c r="X1196" s="273"/>
      <c r="Y1196" s="273"/>
      <c r="Z1196" s="264"/>
      <c r="AA1196" s="273"/>
      <c r="AB1196" s="285"/>
      <c r="AC1196" s="273"/>
      <c r="AD1196" s="273"/>
      <c r="AE1196" s="273"/>
      <c r="AF1196" s="273"/>
      <c r="AG1196" s="273"/>
      <c r="AH1196" s="125"/>
      <c r="AI1196" s="273"/>
      <c r="AJ1196" s="285"/>
      <c r="AK1196" s="273"/>
      <c r="AL1196" s="273"/>
      <c r="AM1196" s="273"/>
      <c r="AN1196" s="273"/>
      <c r="AO1196" s="273"/>
      <c r="AP1196" s="125"/>
      <c r="AQ1196" s="273"/>
      <c r="AR1196" s="285"/>
      <c r="AS1196" s="273"/>
      <c r="AT1196" s="273"/>
      <c r="AU1196" s="273"/>
      <c r="AV1196" s="273"/>
      <c r="AW1196" s="273"/>
      <c r="AX1196" s="125"/>
      <c r="AY1196" s="273"/>
      <c r="AZ1196" s="285"/>
      <c r="BA1196" s="273"/>
      <c r="BB1196" s="273"/>
      <c r="BC1196" s="273"/>
      <c r="BD1196" s="273"/>
      <c r="BE1196" s="273"/>
      <c r="BF1196" s="125"/>
      <c r="BG1196" s="273"/>
      <c r="BH1196" s="285"/>
      <c r="BI1196" s="273"/>
      <c r="BJ1196" s="273"/>
      <c r="BK1196" s="273"/>
      <c r="BL1196" s="273"/>
      <c r="BM1196" s="273"/>
      <c r="BN1196" s="125"/>
      <c r="BO1196" s="273"/>
      <c r="BP1196" s="285"/>
      <c r="BQ1196" s="273"/>
      <c r="BR1196" s="273"/>
      <c r="BS1196" s="273"/>
      <c r="BT1196" s="273"/>
      <c r="BU1196" s="273"/>
      <c r="BV1196" s="125"/>
      <c r="BW1196" s="273"/>
      <c r="BX1196" s="285"/>
      <c r="BY1196" s="273"/>
      <c r="BZ1196" s="273"/>
      <c r="CA1196" s="273"/>
      <c r="CB1196" s="273"/>
      <c r="CC1196" s="273"/>
      <c r="CD1196" s="125"/>
      <c r="CE1196" s="273"/>
      <c r="CF1196" s="285"/>
      <c r="CG1196" s="273"/>
      <c r="CH1196" s="273"/>
      <c r="CI1196" s="273"/>
      <c r="CJ1196" s="273"/>
      <c r="CK1196" s="273"/>
      <c r="CL1196" s="125"/>
      <c r="CM1196" s="273"/>
      <c r="CN1196" s="285"/>
      <c r="CO1196" s="273"/>
      <c r="CP1196" s="273"/>
      <c r="CQ1196" s="273"/>
      <c r="CR1196" s="273"/>
      <c r="CS1196" s="273"/>
      <c r="CT1196" s="125"/>
      <c r="CU1196" s="273"/>
      <c r="CV1196" s="285"/>
      <c r="CW1196" s="273"/>
      <c r="CX1196" s="273"/>
      <c r="CY1196" s="273"/>
      <c r="CZ1196" s="273"/>
      <c r="DA1196" s="273"/>
      <c r="DB1196" s="125"/>
      <c r="DC1196" s="273"/>
      <c r="DD1196" s="285"/>
      <c r="DE1196" s="273"/>
      <c r="DF1196" s="273"/>
      <c r="DG1196" s="273"/>
      <c r="DH1196" s="273"/>
      <c r="DI1196" s="273"/>
      <c r="DJ1196" s="125"/>
      <c r="DK1196" s="273"/>
      <c r="DL1196" s="285"/>
      <c r="DM1196" s="273"/>
      <c r="DN1196" s="273"/>
      <c r="DO1196" s="273"/>
      <c r="DP1196" s="273"/>
      <c r="DQ1196" s="273"/>
      <c r="DR1196" s="125"/>
      <c r="DS1196" s="273"/>
      <c r="DT1196" s="285"/>
      <c r="DU1196" s="273"/>
      <c r="DV1196" s="273"/>
      <c r="DW1196" s="273"/>
      <c r="DX1196" s="273"/>
      <c r="DY1196" s="273"/>
      <c r="DZ1196" s="125"/>
      <c r="EA1196" s="273"/>
      <c r="EB1196" s="273"/>
      <c r="EC1196" s="273"/>
      <c r="ED1196" s="273"/>
      <c r="EE1196" s="273"/>
      <c r="EF1196" s="273"/>
      <c r="EG1196" s="273"/>
      <c r="EH1196" s="273"/>
      <c r="EI1196" s="273"/>
      <c r="EJ1196" s="273"/>
      <c r="EK1196" s="273"/>
      <c r="EL1196" s="273"/>
      <c r="EM1196" s="273"/>
      <c r="EN1196" s="273"/>
      <c r="EO1196" s="273"/>
      <c r="EP1196" s="273"/>
      <c r="EQ1196" s="273"/>
      <c r="ER1196" s="273"/>
      <c r="ES1196" s="273"/>
      <c r="ET1196" s="273"/>
      <c r="EU1196" s="273"/>
      <c r="EV1196" s="273"/>
      <c r="EW1196" s="273"/>
      <c r="EX1196" s="273"/>
      <c r="EY1196" s="273"/>
      <c r="EZ1196" s="273"/>
    </row>
    <row r="1197" spans="1:156" ht="18.75">
      <c r="D1197" s="75"/>
      <c r="Q1197"/>
      <c r="R1197" s="30"/>
      <c r="T1197" s="75"/>
      <c r="Z1197" s="264"/>
      <c r="AB1197" s="75"/>
      <c r="AH1197" s="125"/>
      <c r="AJ1197" s="75"/>
      <c r="AP1197" s="125"/>
      <c r="AR1197" s="75"/>
      <c r="AX1197" s="125"/>
      <c r="AZ1197" s="75"/>
      <c r="BF1197" s="125"/>
      <c r="BH1197" s="75"/>
      <c r="BN1197" s="125"/>
      <c r="BP1197" s="75"/>
      <c r="BV1197" s="125"/>
      <c r="BX1197" s="75"/>
      <c r="CD1197" s="125"/>
      <c r="CF1197" s="75"/>
      <c r="CL1197" s="125"/>
      <c r="CN1197" s="75"/>
      <c r="CT1197" s="125"/>
      <c r="CV1197" s="75"/>
      <c r="DB1197" s="125"/>
      <c r="DD1197" s="75"/>
      <c r="DJ1197" s="125"/>
      <c r="DL1197" s="75"/>
      <c r="DR1197" s="125"/>
      <c r="DT1197" s="75"/>
      <c r="DZ1197" s="125"/>
    </row>
    <row r="1198" spans="1:156" ht="18.75">
      <c r="A1198" s="273"/>
      <c r="B1198" s="273"/>
      <c r="C1198" s="273"/>
      <c r="D1198" s="285"/>
      <c r="E1198" s="273"/>
      <c r="F1198" s="273"/>
      <c r="G1198" s="273"/>
      <c r="H1198" s="273"/>
      <c r="I1198" s="273"/>
      <c r="J1198" s="273"/>
      <c r="K1198" s="273"/>
      <c r="L1198" s="273"/>
      <c r="M1198" s="273"/>
      <c r="N1198" s="273"/>
      <c r="O1198" s="273"/>
      <c r="P1198" s="273"/>
      <c r="Q1198" s="273"/>
      <c r="R1198" s="286"/>
      <c r="S1198" s="273"/>
      <c r="T1198" s="285"/>
      <c r="U1198" s="273"/>
      <c r="V1198" s="273"/>
      <c r="W1198" s="273"/>
      <c r="X1198" s="273"/>
      <c r="Y1198" s="273"/>
      <c r="Z1198" s="264"/>
      <c r="AA1198" s="273"/>
      <c r="AB1198" s="285"/>
      <c r="AC1198" s="273"/>
      <c r="AD1198" s="273"/>
      <c r="AE1198" s="273"/>
      <c r="AF1198" s="273"/>
      <c r="AG1198" s="273"/>
      <c r="AH1198" s="125"/>
      <c r="AI1198" s="273"/>
      <c r="AJ1198" s="285"/>
      <c r="AK1198" s="273"/>
      <c r="AL1198" s="273"/>
      <c r="AM1198" s="273"/>
      <c r="AN1198" s="273"/>
      <c r="AO1198" s="273"/>
      <c r="AP1198" s="125"/>
      <c r="AQ1198" s="273"/>
      <c r="AR1198" s="285"/>
      <c r="AS1198" s="273"/>
      <c r="AT1198" s="273"/>
      <c r="AU1198" s="273"/>
      <c r="AV1198" s="273"/>
      <c r="AW1198" s="273"/>
      <c r="AX1198" s="125"/>
      <c r="AY1198" s="273"/>
      <c r="AZ1198" s="285"/>
      <c r="BA1198" s="273"/>
      <c r="BB1198" s="273"/>
      <c r="BC1198" s="273"/>
      <c r="BD1198" s="273"/>
      <c r="BE1198" s="273"/>
      <c r="BF1198" s="125"/>
      <c r="BG1198" s="273"/>
      <c r="BH1198" s="285"/>
      <c r="BI1198" s="273"/>
      <c r="BJ1198" s="273"/>
      <c r="BK1198" s="273"/>
      <c r="BL1198" s="273"/>
      <c r="BM1198" s="273"/>
      <c r="BN1198" s="125"/>
      <c r="BO1198" s="273"/>
      <c r="BP1198" s="285"/>
      <c r="BQ1198" s="273"/>
      <c r="BR1198" s="273"/>
      <c r="BS1198" s="273"/>
      <c r="BT1198" s="273"/>
      <c r="BU1198" s="273"/>
      <c r="BV1198" s="125"/>
      <c r="BW1198" s="273"/>
      <c r="BX1198" s="285"/>
      <c r="BY1198" s="273"/>
      <c r="BZ1198" s="273"/>
      <c r="CA1198" s="273"/>
      <c r="CB1198" s="273"/>
      <c r="CC1198" s="273"/>
      <c r="CD1198" s="125"/>
      <c r="CE1198" s="273"/>
      <c r="CF1198" s="285"/>
      <c r="CG1198" s="273"/>
      <c r="CH1198" s="273"/>
      <c r="CI1198" s="273"/>
      <c r="CJ1198" s="273"/>
      <c r="CK1198" s="273"/>
      <c r="CL1198" s="125"/>
      <c r="CM1198" s="273"/>
      <c r="CN1198" s="285"/>
      <c r="CO1198" s="273"/>
      <c r="CP1198" s="273"/>
      <c r="CQ1198" s="273"/>
      <c r="CR1198" s="273"/>
      <c r="CS1198" s="273"/>
      <c r="CT1198" s="125"/>
      <c r="CU1198" s="273"/>
      <c r="CV1198" s="285"/>
      <c r="CW1198" s="273"/>
      <c r="CX1198" s="273"/>
      <c r="CY1198" s="273"/>
      <c r="CZ1198" s="273"/>
      <c r="DA1198" s="273"/>
      <c r="DB1198" s="125"/>
      <c r="DC1198" s="273"/>
      <c r="DD1198" s="285"/>
      <c r="DE1198" s="273"/>
      <c r="DF1198" s="273"/>
      <c r="DG1198" s="273"/>
      <c r="DH1198" s="273"/>
      <c r="DI1198" s="273"/>
      <c r="DJ1198" s="125"/>
      <c r="DK1198" s="273"/>
      <c r="DL1198" s="285"/>
      <c r="DM1198" s="273"/>
      <c r="DN1198" s="273"/>
      <c r="DO1198" s="273"/>
      <c r="DP1198" s="273"/>
      <c r="DQ1198" s="273"/>
      <c r="DR1198" s="125"/>
      <c r="DS1198" s="273"/>
      <c r="DT1198" s="285"/>
      <c r="DU1198" s="273"/>
      <c r="DV1198" s="273"/>
      <c r="DW1198" s="273"/>
      <c r="DX1198" s="273"/>
      <c r="DY1198" s="273"/>
      <c r="DZ1198" s="125"/>
      <c r="EA1198" s="273"/>
      <c r="EB1198" s="273"/>
      <c r="EC1198" s="273"/>
      <c r="ED1198" s="273"/>
      <c r="EE1198" s="273"/>
      <c r="EF1198" s="273"/>
      <c r="EG1198" s="273"/>
      <c r="EH1198" s="273"/>
      <c r="EI1198" s="273"/>
      <c r="EJ1198" s="273"/>
      <c r="EK1198" s="273"/>
      <c r="EL1198" s="273"/>
      <c r="EM1198" s="273"/>
      <c r="EN1198" s="273"/>
      <c r="EO1198" s="273"/>
      <c r="EP1198" s="273"/>
      <c r="EQ1198" s="273"/>
      <c r="ER1198" s="273"/>
      <c r="ES1198" s="273"/>
      <c r="ET1198" s="273"/>
      <c r="EU1198" s="273"/>
      <c r="EV1198" s="273"/>
      <c r="EW1198" s="273"/>
      <c r="EX1198" s="273"/>
      <c r="EY1198" s="273"/>
      <c r="EZ1198" s="273"/>
    </row>
    <row r="1199" spans="1:156" ht="18.75">
      <c r="D1199" s="75"/>
      <c r="Q1199"/>
      <c r="R1199" s="30"/>
      <c r="T1199" s="75"/>
      <c r="Z1199" s="264"/>
      <c r="AB1199" s="75"/>
      <c r="AH1199" s="125"/>
      <c r="AJ1199" s="75"/>
      <c r="AP1199" s="125"/>
      <c r="AR1199" s="75"/>
      <c r="AX1199" s="125"/>
      <c r="AZ1199" s="75"/>
      <c r="BF1199" s="125"/>
      <c r="BH1199" s="75"/>
      <c r="BN1199" s="125"/>
      <c r="BP1199" s="75"/>
      <c r="BV1199" s="125"/>
      <c r="BX1199" s="75"/>
      <c r="CD1199" s="125"/>
      <c r="CF1199" s="75"/>
      <c r="CL1199" s="125"/>
      <c r="CN1199" s="75"/>
      <c r="CT1199" s="125"/>
      <c r="CV1199" s="75"/>
      <c r="DB1199" s="125"/>
      <c r="DD1199" s="75"/>
      <c r="DJ1199" s="125"/>
      <c r="DL1199" s="75"/>
      <c r="DR1199" s="125"/>
      <c r="DT1199" s="75"/>
      <c r="DZ1199" s="125"/>
    </row>
    <row r="1200" spans="1:156" ht="18.75">
      <c r="A1200" s="273"/>
      <c r="B1200" s="273"/>
      <c r="C1200" s="273"/>
      <c r="D1200" s="285"/>
      <c r="E1200" s="273"/>
      <c r="F1200" s="273"/>
      <c r="G1200" s="273"/>
      <c r="H1200" s="273"/>
      <c r="I1200" s="273"/>
      <c r="J1200" s="273"/>
      <c r="K1200" s="273"/>
      <c r="L1200" s="273"/>
      <c r="M1200" s="273"/>
      <c r="N1200" s="273"/>
      <c r="O1200" s="273"/>
      <c r="P1200" s="273"/>
      <c r="Q1200" s="273"/>
      <c r="R1200" s="286"/>
      <c r="S1200" s="273"/>
      <c r="T1200" s="285"/>
      <c r="U1200" s="273"/>
      <c r="V1200" s="273"/>
      <c r="W1200" s="273"/>
      <c r="X1200" s="273"/>
      <c r="Y1200" s="273"/>
      <c r="Z1200" s="264"/>
      <c r="AA1200" s="273"/>
      <c r="AB1200" s="285"/>
      <c r="AC1200" s="273"/>
      <c r="AD1200" s="273"/>
      <c r="AE1200" s="273"/>
      <c r="AF1200" s="273"/>
      <c r="AG1200" s="273"/>
      <c r="AH1200" s="125"/>
      <c r="AI1200" s="273"/>
      <c r="AJ1200" s="285"/>
      <c r="AK1200" s="273"/>
      <c r="AL1200" s="273"/>
      <c r="AM1200" s="273"/>
      <c r="AN1200" s="273"/>
      <c r="AO1200" s="273"/>
      <c r="AP1200" s="125"/>
      <c r="AQ1200" s="273"/>
      <c r="AR1200" s="285"/>
      <c r="AS1200" s="273"/>
      <c r="AT1200" s="273"/>
      <c r="AU1200" s="273"/>
      <c r="AV1200" s="273"/>
      <c r="AW1200" s="273"/>
      <c r="AX1200" s="125"/>
      <c r="AY1200" s="273"/>
      <c r="AZ1200" s="285"/>
      <c r="BA1200" s="273"/>
      <c r="BB1200" s="273"/>
      <c r="BC1200" s="273"/>
      <c r="BD1200" s="273"/>
      <c r="BE1200" s="273"/>
      <c r="BF1200" s="125"/>
      <c r="BG1200" s="273"/>
      <c r="BH1200" s="285"/>
      <c r="BI1200" s="273"/>
      <c r="BJ1200" s="273"/>
      <c r="BK1200" s="273"/>
      <c r="BL1200" s="273"/>
      <c r="BM1200" s="273"/>
      <c r="BN1200" s="125"/>
      <c r="BO1200" s="273"/>
      <c r="BP1200" s="285"/>
      <c r="BQ1200" s="273"/>
      <c r="BR1200" s="273"/>
      <c r="BS1200" s="273"/>
      <c r="BT1200" s="273"/>
      <c r="BU1200" s="273"/>
      <c r="BV1200" s="125"/>
      <c r="BW1200" s="273"/>
      <c r="BX1200" s="285"/>
      <c r="BY1200" s="273"/>
      <c r="BZ1200" s="273"/>
      <c r="CA1200" s="273"/>
      <c r="CB1200" s="273"/>
      <c r="CC1200" s="273"/>
      <c r="CD1200" s="125"/>
      <c r="CE1200" s="273"/>
      <c r="CF1200" s="285"/>
      <c r="CG1200" s="273"/>
      <c r="CH1200" s="273"/>
      <c r="CI1200" s="273"/>
      <c r="CJ1200" s="273"/>
      <c r="CK1200" s="273"/>
      <c r="CL1200" s="125"/>
      <c r="CM1200" s="273"/>
      <c r="CN1200" s="285"/>
      <c r="CO1200" s="273"/>
      <c r="CP1200" s="273"/>
      <c r="CQ1200" s="273"/>
      <c r="CR1200" s="273"/>
      <c r="CS1200" s="273"/>
      <c r="CT1200" s="125"/>
      <c r="CU1200" s="273"/>
      <c r="CV1200" s="285"/>
      <c r="CW1200" s="273"/>
      <c r="CX1200" s="273"/>
      <c r="CY1200" s="273"/>
      <c r="CZ1200" s="273"/>
      <c r="DA1200" s="273"/>
      <c r="DB1200" s="125"/>
      <c r="DC1200" s="273"/>
      <c r="DD1200" s="285"/>
      <c r="DE1200" s="273"/>
      <c r="DF1200" s="273"/>
      <c r="DG1200" s="273"/>
      <c r="DH1200" s="273"/>
      <c r="DI1200" s="273"/>
      <c r="DJ1200" s="125"/>
      <c r="DK1200" s="273"/>
      <c r="DL1200" s="285"/>
      <c r="DM1200" s="273"/>
      <c r="DN1200" s="273"/>
      <c r="DO1200" s="273"/>
      <c r="DP1200" s="273"/>
      <c r="DQ1200" s="273"/>
      <c r="DR1200" s="125"/>
      <c r="DS1200" s="273"/>
      <c r="DT1200" s="285"/>
      <c r="DU1200" s="273"/>
      <c r="DV1200" s="273"/>
      <c r="DW1200" s="273"/>
      <c r="DX1200" s="273"/>
      <c r="DY1200" s="273"/>
      <c r="DZ1200" s="125"/>
      <c r="EA1200" s="273"/>
      <c r="EB1200" s="273"/>
      <c r="EC1200" s="273"/>
      <c r="ED1200" s="273"/>
      <c r="EE1200" s="273"/>
      <c r="EF1200" s="273"/>
      <c r="EG1200" s="273"/>
      <c r="EH1200" s="273"/>
      <c r="EI1200" s="273"/>
      <c r="EJ1200" s="273"/>
      <c r="EK1200" s="273"/>
      <c r="EL1200" s="273"/>
      <c r="EM1200" s="273"/>
      <c r="EN1200" s="273"/>
      <c r="EO1200" s="273"/>
      <c r="EP1200" s="273"/>
      <c r="EQ1200" s="273"/>
      <c r="ER1200" s="273"/>
      <c r="ES1200" s="273"/>
      <c r="ET1200" s="273"/>
      <c r="EU1200" s="273"/>
      <c r="EV1200" s="273"/>
      <c r="EW1200" s="273"/>
      <c r="EX1200" s="273"/>
      <c r="EY1200" s="273"/>
      <c r="EZ1200" s="273"/>
    </row>
    <row r="1201" spans="1:156" ht="18.75">
      <c r="D1201" s="75"/>
      <c r="Q1201"/>
      <c r="R1201" s="30"/>
      <c r="T1201" s="75"/>
      <c r="Z1201" s="264"/>
      <c r="AB1201" s="75"/>
      <c r="AH1201" s="125"/>
      <c r="AJ1201" s="75"/>
      <c r="AP1201" s="125"/>
      <c r="AR1201" s="75"/>
      <c r="AX1201" s="125"/>
      <c r="AZ1201" s="75"/>
      <c r="BF1201" s="125"/>
      <c r="BH1201" s="75"/>
      <c r="BN1201" s="125"/>
      <c r="BP1201" s="75"/>
      <c r="BV1201" s="125"/>
      <c r="BX1201" s="75"/>
      <c r="CD1201" s="125"/>
      <c r="CF1201" s="75"/>
      <c r="CL1201" s="125"/>
      <c r="CN1201" s="75"/>
      <c r="CT1201" s="125"/>
      <c r="CV1201" s="75"/>
      <c r="DB1201" s="125"/>
      <c r="DD1201" s="75"/>
      <c r="DJ1201" s="125"/>
      <c r="DL1201" s="75"/>
      <c r="DR1201" s="125"/>
      <c r="DT1201" s="75"/>
      <c r="DZ1201" s="125"/>
    </row>
    <row r="1202" spans="1:156" ht="18.75">
      <c r="A1202" s="273"/>
      <c r="B1202" s="273"/>
      <c r="C1202" s="273"/>
      <c r="D1202" s="285"/>
      <c r="E1202" s="273"/>
      <c r="F1202" s="273"/>
      <c r="G1202" s="273"/>
      <c r="H1202" s="273"/>
      <c r="I1202" s="273"/>
      <c r="J1202" s="273"/>
      <c r="K1202" s="273"/>
      <c r="L1202" s="273"/>
      <c r="M1202" s="273"/>
      <c r="N1202" s="273"/>
      <c r="O1202" s="273"/>
      <c r="P1202" s="273"/>
      <c r="Q1202" s="273"/>
      <c r="R1202" s="286"/>
      <c r="S1202" s="273"/>
      <c r="T1202" s="285"/>
      <c r="U1202" s="273"/>
      <c r="V1202" s="273"/>
      <c r="W1202" s="273"/>
      <c r="X1202" s="273"/>
      <c r="Y1202" s="273"/>
      <c r="Z1202" s="264"/>
      <c r="AA1202" s="273"/>
      <c r="AB1202" s="285"/>
      <c r="AC1202" s="273"/>
      <c r="AD1202" s="273"/>
      <c r="AE1202" s="273"/>
      <c r="AF1202" s="273"/>
      <c r="AG1202" s="273"/>
      <c r="AH1202" s="125"/>
      <c r="AI1202" s="273"/>
      <c r="AJ1202" s="285"/>
      <c r="AK1202" s="273"/>
      <c r="AL1202" s="273"/>
      <c r="AM1202" s="273"/>
      <c r="AN1202" s="273"/>
      <c r="AO1202" s="273"/>
      <c r="AP1202" s="125"/>
      <c r="AQ1202" s="273"/>
      <c r="AR1202" s="285"/>
      <c r="AS1202" s="273"/>
      <c r="AT1202" s="273"/>
      <c r="AU1202" s="273"/>
      <c r="AV1202" s="273"/>
      <c r="AW1202" s="273"/>
      <c r="AX1202" s="125"/>
      <c r="AY1202" s="273"/>
      <c r="AZ1202" s="285"/>
      <c r="BA1202" s="273"/>
      <c r="BB1202" s="273"/>
      <c r="BC1202" s="273"/>
      <c r="BD1202" s="273"/>
      <c r="BE1202" s="273"/>
      <c r="BF1202" s="125"/>
      <c r="BG1202" s="273"/>
      <c r="BH1202" s="285"/>
      <c r="BI1202" s="273"/>
      <c r="BJ1202" s="273"/>
      <c r="BK1202" s="273"/>
      <c r="BL1202" s="273"/>
      <c r="BM1202" s="273"/>
      <c r="BN1202" s="125"/>
      <c r="BO1202" s="273"/>
      <c r="BP1202" s="285"/>
      <c r="BQ1202" s="273"/>
      <c r="BR1202" s="273"/>
      <c r="BS1202" s="273"/>
      <c r="BT1202" s="273"/>
      <c r="BU1202" s="273"/>
      <c r="BV1202" s="125"/>
      <c r="BW1202" s="273"/>
      <c r="BX1202" s="285"/>
      <c r="BY1202" s="273"/>
      <c r="BZ1202" s="273"/>
      <c r="CA1202" s="273"/>
      <c r="CB1202" s="273"/>
      <c r="CC1202" s="273"/>
      <c r="CD1202" s="125"/>
      <c r="CE1202" s="273"/>
      <c r="CF1202" s="285"/>
      <c r="CG1202" s="273"/>
      <c r="CH1202" s="273"/>
      <c r="CI1202" s="273"/>
      <c r="CJ1202" s="273"/>
      <c r="CK1202" s="273"/>
      <c r="CL1202" s="125"/>
      <c r="CM1202" s="273"/>
      <c r="CN1202" s="285"/>
      <c r="CO1202" s="273"/>
      <c r="CP1202" s="273"/>
      <c r="CQ1202" s="273"/>
      <c r="CR1202" s="273"/>
      <c r="CS1202" s="273"/>
      <c r="CT1202" s="125"/>
      <c r="CU1202" s="273"/>
      <c r="CV1202" s="285"/>
      <c r="CW1202" s="273"/>
      <c r="CX1202" s="273"/>
      <c r="CY1202" s="273"/>
      <c r="CZ1202" s="273"/>
      <c r="DA1202" s="273"/>
      <c r="DB1202" s="125"/>
      <c r="DC1202" s="273"/>
      <c r="DD1202" s="285"/>
      <c r="DE1202" s="273"/>
      <c r="DF1202" s="273"/>
      <c r="DG1202" s="273"/>
      <c r="DH1202" s="273"/>
      <c r="DI1202" s="273"/>
      <c r="DJ1202" s="125"/>
      <c r="DK1202" s="273"/>
      <c r="DL1202" s="285"/>
      <c r="DM1202" s="273"/>
      <c r="DN1202" s="273"/>
      <c r="DO1202" s="273"/>
      <c r="DP1202" s="273"/>
      <c r="DQ1202" s="273"/>
      <c r="DR1202" s="125"/>
      <c r="DS1202" s="273"/>
      <c r="DT1202" s="285"/>
      <c r="DU1202" s="273"/>
      <c r="DV1202" s="273"/>
      <c r="DW1202" s="273"/>
      <c r="DX1202" s="273"/>
      <c r="DY1202" s="273"/>
      <c r="DZ1202" s="125"/>
      <c r="EA1202" s="273"/>
      <c r="EB1202" s="273"/>
      <c r="EC1202" s="273"/>
      <c r="ED1202" s="273"/>
      <c r="EE1202" s="273"/>
      <c r="EF1202" s="273"/>
      <c r="EG1202" s="273"/>
      <c r="EH1202" s="273"/>
      <c r="EI1202" s="273"/>
      <c r="EJ1202" s="273"/>
      <c r="EK1202" s="273"/>
      <c r="EL1202" s="273"/>
      <c r="EM1202" s="273"/>
      <c r="EN1202" s="273"/>
      <c r="EO1202" s="273"/>
      <c r="EP1202" s="273"/>
      <c r="EQ1202" s="273"/>
      <c r="ER1202" s="273"/>
      <c r="ES1202" s="273"/>
      <c r="ET1202" s="273"/>
      <c r="EU1202" s="273"/>
      <c r="EV1202" s="273"/>
      <c r="EW1202" s="273"/>
      <c r="EX1202" s="273"/>
      <c r="EY1202" s="273"/>
      <c r="EZ1202" s="273"/>
    </row>
    <row r="1203" spans="1:156" ht="18.75">
      <c r="D1203" s="75"/>
      <c r="Q1203"/>
      <c r="R1203" s="30"/>
      <c r="T1203" s="75"/>
      <c r="Z1203" s="264"/>
      <c r="AB1203" s="75"/>
      <c r="AH1203" s="125"/>
      <c r="AJ1203" s="75"/>
      <c r="AP1203" s="125"/>
      <c r="AR1203" s="75"/>
      <c r="AX1203" s="125"/>
      <c r="AZ1203" s="75"/>
      <c r="BF1203" s="125"/>
      <c r="BH1203" s="75"/>
      <c r="BN1203" s="125"/>
      <c r="BP1203" s="75"/>
      <c r="BV1203" s="125"/>
      <c r="BX1203" s="75"/>
      <c r="CD1203" s="125"/>
      <c r="CF1203" s="75"/>
      <c r="CL1203" s="125"/>
      <c r="CN1203" s="75"/>
      <c r="CT1203" s="125"/>
      <c r="CV1203" s="75"/>
      <c r="DB1203" s="125"/>
      <c r="DD1203" s="75"/>
      <c r="DJ1203" s="125"/>
      <c r="DL1203" s="75"/>
      <c r="DR1203" s="125"/>
      <c r="DT1203" s="75"/>
      <c r="DZ1203" s="125"/>
    </row>
    <row r="1204" spans="1:156" ht="18.75">
      <c r="A1204" s="273"/>
      <c r="B1204" s="273"/>
      <c r="C1204" s="273"/>
      <c r="D1204" s="285"/>
      <c r="E1204" s="273"/>
      <c r="F1204" s="273"/>
      <c r="G1204" s="273"/>
      <c r="H1204" s="273"/>
      <c r="I1204" s="273"/>
      <c r="J1204" s="273"/>
      <c r="K1204" s="273"/>
      <c r="L1204" s="273"/>
      <c r="M1204" s="273"/>
      <c r="N1204" s="273"/>
      <c r="O1204" s="273"/>
      <c r="P1204" s="273"/>
      <c r="Q1204" s="273"/>
      <c r="R1204" s="286"/>
      <c r="S1204" s="273"/>
      <c r="T1204" s="285"/>
      <c r="U1204" s="273"/>
      <c r="V1204" s="273"/>
      <c r="W1204" s="273"/>
      <c r="X1204" s="273"/>
      <c r="Y1204" s="273"/>
      <c r="Z1204" s="264"/>
      <c r="AA1204" s="273"/>
      <c r="AB1204" s="285"/>
      <c r="AC1204" s="273"/>
      <c r="AD1204" s="273"/>
      <c r="AE1204" s="273"/>
      <c r="AF1204" s="273"/>
      <c r="AG1204" s="273"/>
      <c r="AH1204" s="125"/>
      <c r="AI1204" s="273"/>
      <c r="AJ1204" s="285"/>
      <c r="AK1204" s="273"/>
      <c r="AL1204" s="273"/>
      <c r="AM1204" s="273"/>
      <c r="AN1204" s="273"/>
      <c r="AO1204" s="273"/>
      <c r="AP1204" s="125"/>
      <c r="AQ1204" s="273"/>
      <c r="AR1204" s="285"/>
      <c r="AS1204" s="273"/>
      <c r="AT1204" s="273"/>
      <c r="AU1204" s="273"/>
      <c r="AV1204" s="273"/>
      <c r="AW1204" s="273"/>
      <c r="AX1204" s="125"/>
      <c r="AY1204" s="273"/>
      <c r="AZ1204" s="285"/>
      <c r="BA1204" s="273"/>
      <c r="BB1204" s="273"/>
      <c r="BC1204" s="273"/>
      <c r="BD1204" s="273"/>
      <c r="BE1204" s="273"/>
      <c r="BF1204" s="125"/>
      <c r="BG1204" s="273"/>
      <c r="BH1204" s="285"/>
      <c r="BI1204" s="273"/>
      <c r="BJ1204" s="273"/>
      <c r="BK1204" s="273"/>
      <c r="BL1204" s="273"/>
      <c r="BM1204" s="273"/>
      <c r="BN1204" s="125"/>
      <c r="BO1204" s="273"/>
      <c r="BP1204" s="285"/>
      <c r="BQ1204" s="273"/>
      <c r="BR1204" s="273"/>
      <c r="BS1204" s="273"/>
      <c r="BT1204" s="273"/>
      <c r="BU1204" s="273"/>
      <c r="BV1204" s="125"/>
      <c r="BW1204" s="273"/>
      <c r="BX1204" s="285"/>
      <c r="BY1204" s="273"/>
      <c r="BZ1204" s="273"/>
      <c r="CA1204" s="273"/>
      <c r="CB1204" s="273"/>
      <c r="CC1204" s="273"/>
      <c r="CD1204" s="125"/>
      <c r="CE1204" s="273"/>
      <c r="CF1204" s="285"/>
      <c r="CG1204" s="273"/>
      <c r="CH1204" s="273"/>
      <c r="CI1204" s="273"/>
      <c r="CJ1204" s="273"/>
      <c r="CK1204" s="273"/>
      <c r="CL1204" s="125"/>
      <c r="CM1204" s="273"/>
      <c r="CN1204" s="285"/>
      <c r="CO1204" s="273"/>
      <c r="CP1204" s="273"/>
      <c r="CQ1204" s="273"/>
      <c r="CR1204" s="273"/>
      <c r="CS1204" s="273"/>
      <c r="CT1204" s="125"/>
      <c r="CU1204" s="273"/>
      <c r="CV1204" s="285"/>
      <c r="CW1204" s="273"/>
      <c r="CX1204" s="273"/>
      <c r="CY1204" s="273"/>
      <c r="CZ1204" s="273"/>
      <c r="DA1204" s="273"/>
      <c r="DB1204" s="125"/>
      <c r="DC1204" s="273"/>
      <c r="DD1204" s="285"/>
      <c r="DE1204" s="273"/>
      <c r="DF1204" s="273"/>
      <c r="DG1204" s="273"/>
      <c r="DH1204" s="273"/>
      <c r="DI1204" s="273"/>
      <c r="DJ1204" s="125"/>
      <c r="DK1204" s="273"/>
      <c r="DL1204" s="285"/>
      <c r="DM1204" s="273"/>
      <c r="DN1204" s="273"/>
      <c r="DO1204" s="273"/>
      <c r="DP1204" s="273"/>
      <c r="DQ1204" s="273"/>
      <c r="DR1204" s="125"/>
      <c r="DS1204" s="273"/>
      <c r="DT1204" s="285"/>
      <c r="DU1204" s="273"/>
      <c r="DV1204" s="273"/>
      <c r="DW1204" s="273"/>
      <c r="DX1204" s="273"/>
      <c r="DY1204" s="273"/>
      <c r="DZ1204" s="125"/>
      <c r="EA1204" s="273"/>
      <c r="EB1204" s="273"/>
      <c r="EC1204" s="273"/>
      <c r="ED1204" s="273"/>
      <c r="EE1204" s="273"/>
      <c r="EF1204" s="273"/>
      <c r="EG1204" s="273"/>
      <c r="EH1204" s="273"/>
      <c r="EI1204" s="273"/>
      <c r="EJ1204" s="273"/>
      <c r="EK1204" s="273"/>
      <c r="EL1204" s="273"/>
      <c r="EM1204" s="273"/>
      <c r="EN1204" s="273"/>
      <c r="EO1204" s="273"/>
      <c r="EP1204" s="273"/>
      <c r="EQ1204" s="273"/>
      <c r="ER1204" s="273"/>
      <c r="ES1204" s="273"/>
      <c r="ET1204" s="273"/>
      <c r="EU1204" s="273"/>
      <c r="EV1204" s="273"/>
      <c r="EW1204" s="273"/>
      <c r="EX1204" s="273"/>
      <c r="EY1204" s="273"/>
      <c r="EZ1204" s="273"/>
    </row>
    <row r="1205" spans="1:156" ht="18.75">
      <c r="D1205" s="75"/>
      <c r="Q1205"/>
      <c r="R1205" s="30"/>
      <c r="T1205" s="75"/>
      <c r="Z1205" s="264"/>
      <c r="AB1205" s="75"/>
      <c r="AH1205" s="125"/>
      <c r="AJ1205" s="75"/>
      <c r="AP1205" s="125"/>
      <c r="AR1205" s="75"/>
      <c r="AX1205" s="125"/>
      <c r="AZ1205" s="75"/>
      <c r="BF1205" s="125"/>
      <c r="BH1205" s="75"/>
      <c r="BN1205" s="125"/>
      <c r="BP1205" s="75"/>
      <c r="BV1205" s="125"/>
      <c r="BX1205" s="75"/>
      <c r="CD1205" s="125"/>
      <c r="CF1205" s="75"/>
      <c r="CL1205" s="125"/>
      <c r="CN1205" s="75"/>
      <c r="CT1205" s="125"/>
      <c r="CV1205" s="75"/>
      <c r="DB1205" s="125"/>
      <c r="DD1205" s="75"/>
      <c r="DJ1205" s="125"/>
      <c r="DL1205" s="75"/>
      <c r="DR1205" s="125"/>
      <c r="DT1205" s="75"/>
      <c r="DZ1205" s="125"/>
    </row>
    <row r="1206" spans="1:156" ht="18.75">
      <c r="A1206" s="273"/>
      <c r="B1206" s="273"/>
      <c r="C1206" s="273"/>
      <c r="D1206" s="285"/>
      <c r="E1206" s="273"/>
      <c r="F1206" s="273"/>
      <c r="G1206" s="273"/>
      <c r="H1206" s="273"/>
      <c r="I1206" s="273"/>
      <c r="J1206" s="273"/>
      <c r="K1206" s="273"/>
      <c r="L1206" s="273"/>
      <c r="M1206" s="273"/>
      <c r="N1206" s="273"/>
      <c r="O1206" s="273"/>
      <c r="P1206" s="273"/>
      <c r="Q1206" s="273"/>
      <c r="R1206" s="286"/>
      <c r="S1206" s="273"/>
      <c r="T1206" s="285"/>
      <c r="U1206" s="273"/>
      <c r="V1206" s="273"/>
      <c r="W1206" s="273"/>
      <c r="X1206" s="273"/>
      <c r="Y1206" s="273"/>
      <c r="Z1206" s="264"/>
      <c r="AA1206" s="273"/>
      <c r="AB1206" s="285"/>
      <c r="AC1206" s="273"/>
      <c r="AD1206" s="273"/>
      <c r="AE1206" s="273"/>
      <c r="AF1206" s="273"/>
      <c r="AG1206" s="273"/>
      <c r="AH1206" s="125"/>
      <c r="AI1206" s="273"/>
      <c r="AJ1206" s="285"/>
      <c r="AK1206" s="273"/>
      <c r="AL1206" s="273"/>
      <c r="AM1206" s="273"/>
      <c r="AN1206" s="273"/>
      <c r="AO1206" s="273"/>
      <c r="AP1206" s="125"/>
      <c r="AQ1206" s="273"/>
      <c r="AR1206" s="285"/>
      <c r="AS1206" s="273"/>
      <c r="AT1206" s="273"/>
      <c r="AU1206" s="273"/>
      <c r="AV1206" s="273"/>
      <c r="AW1206" s="273"/>
      <c r="AX1206" s="125"/>
      <c r="AY1206" s="273"/>
      <c r="AZ1206" s="285"/>
      <c r="BA1206" s="273"/>
      <c r="BB1206" s="273"/>
      <c r="BC1206" s="273"/>
      <c r="BD1206" s="273"/>
      <c r="BE1206" s="273"/>
      <c r="BF1206" s="125"/>
      <c r="BG1206" s="273"/>
      <c r="BH1206" s="285"/>
      <c r="BI1206" s="273"/>
      <c r="BJ1206" s="273"/>
      <c r="BK1206" s="273"/>
      <c r="BL1206" s="273"/>
      <c r="BM1206" s="273"/>
      <c r="BN1206" s="125"/>
      <c r="BO1206" s="273"/>
      <c r="BP1206" s="285"/>
      <c r="BQ1206" s="273"/>
      <c r="BR1206" s="273"/>
      <c r="BS1206" s="273"/>
      <c r="BT1206" s="273"/>
      <c r="BU1206" s="273"/>
      <c r="BV1206" s="125"/>
      <c r="BW1206" s="273"/>
      <c r="BX1206" s="285"/>
      <c r="BY1206" s="273"/>
      <c r="BZ1206" s="273"/>
      <c r="CA1206" s="273"/>
      <c r="CB1206" s="273"/>
      <c r="CC1206" s="273"/>
      <c r="CD1206" s="125"/>
      <c r="CE1206" s="273"/>
      <c r="CF1206" s="285"/>
      <c r="CG1206" s="273"/>
      <c r="CH1206" s="273"/>
      <c r="CI1206" s="273"/>
      <c r="CJ1206" s="273"/>
      <c r="CK1206" s="273"/>
      <c r="CL1206" s="125"/>
      <c r="CM1206" s="273"/>
      <c r="CN1206" s="285"/>
      <c r="CO1206" s="273"/>
      <c r="CP1206" s="273"/>
      <c r="CQ1206" s="273"/>
      <c r="CR1206" s="273"/>
      <c r="CS1206" s="273"/>
      <c r="CT1206" s="125"/>
      <c r="CU1206" s="273"/>
      <c r="CV1206" s="285"/>
      <c r="CW1206" s="273"/>
      <c r="CX1206" s="273"/>
      <c r="CY1206" s="273"/>
      <c r="CZ1206" s="273"/>
      <c r="DA1206" s="273"/>
      <c r="DB1206" s="125"/>
      <c r="DC1206" s="273"/>
      <c r="DD1206" s="285"/>
      <c r="DE1206" s="273"/>
      <c r="DF1206" s="273"/>
      <c r="DG1206" s="273"/>
      <c r="DH1206" s="273"/>
      <c r="DI1206" s="273"/>
      <c r="DJ1206" s="125"/>
      <c r="DK1206" s="273"/>
      <c r="DL1206" s="285"/>
      <c r="DM1206" s="273"/>
      <c r="DN1206" s="273"/>
      <c r="DO1206" s="273"/>
      <c r="DP1206" s="273"/>
      <c r="DQ1206" s="273"/>
      <c r="DR1206" s="125"/>
      <c r="DS1206" s="273"/>
      <c r="DT1206" s="285"/>
      <c r="DU1206" s="273"/>
      <c r="DV1206" s="273"/>
      <c r="DW1206" s="273"/>
      <c r="DX1206" s="273"/>
      <c r="DY1206" s="273"/>
      <c r="DZ1206" s="125"/>
      <c r="EA1206" s="273"/>
      <c r="EB1206" s="273"/>
      <c r="EC1206" s="273"/>
      <c r="ED1206" s="273"/>
      <c r="EE1206" s="273"/>
      <c r="EF1206" s="273"/>
      <c r="EG1206" s="273"/>
      <c r="EH1206" s="273"/>
      <c r="EI1206" s="273"/>
      <c r="EJ1206" s="273"/>
      <c r="EK1206" s="273"/>
      <c r="EL1206" s="273"/>
      <c r="EM1206" s="273"/>
      <c r="EN1206" s="273"/>
      <c r="EO1206" s="273"/>
      <c r="EP1206" s="273"/>
      <c r="EQ1206" s="273"/>
      <c r="ER1206" s="273"/>
      <c r="ES1206" s="273"/>
      <c r="ET1206" s="273"/>
      <c r="EU1206" s="273"/>
      <c r="EV1206" s="273"/>
      <c r="EW1206" s="273"/>
      <c r="EX1206" s="273"/>
      <c r="EY1206" s="273"/>
      <c r="EZ1206" s="273"/>
    </row>
    <row r="1207" spans="1:156" ht="18.75">
      <c r="D1207" s="75"/>
      <c r="Q1207"/>
      <c r="R1207" s="30"/>
      <c r="T1207" s="75"/>
      <c r="Z1207" s="264"/>
      <c r="AB1207" s="75"/>
      <c r="AH1207" s="125"/>
      <c r="AJ1207" s="75"/>
      <c r="AP1207" s="125"/>
      <c r="AR1207" s="75"/>
      <c r="AX1207" s="125"/>
      <c r="AZ1207" s="75"/>
      <c r="BF1207" s="125"/>
      <c r="BH1207" s="75"/>
      <c r="BN1207" s="125"/>
      <c r="BP1207" s="75"/>
      <c r="BV1207" s="125"/>
      <c r="BX1207" s="75"/>
      <c r="CD1207" s="125"/>
      <c r="CF1207" s="75"/>
      <c r="CL1207" s="125"/>
      <c r="CN1207" s="75"/>
      <c r="CT1207" s="125"/>
      <c r="CV1207" s="75"/>
      <c r="DB1207" s="125"/>
      <c r="DD1207" s="75"/>
      <c r="DJ1207" s="125"/>
      <c r="DL1207" s="75"/>
      <c r="DR1207" s="125"/>
      <c r="DT1207" s="75"/>
      <c r="DZ1207" s="125"/>
    </row>
    <row r="1208" spans="1:156" ht="18.75">
      <c r="A1208" s="273"/>
      <c r="B1208" s="273"/>
      <c r="C1208" s="273"/>
      <c r="D1208" s="285"/>
      <c r="E1208" s="273"/>
      <c r="F1208" s="273"/>
      <c r="G1208" s="273"/>
      <c r="H1208" s="273"/>
      <c r="I1208" s="273"/>
      <c r="J1208" s="273"/>
      <c r="K1208" s="273"/>
      <c r="L1208" s="273"/>
      <c r="M1208" s="273"/>
      <c r="N1208" s="273"/>
      <c r="O1208" s="273"/>
      <c r="P1208" s="273"/>
      <c r="Q1208" s="273"/>
      <c r="R1208" s="286"/>
      <c r="S1208" s="273"/>
      <c r="T1208" s="285"/>
      <c r="U1208" s="273"/>
      <c r="V1208" s="273"/>
      <c r="W1208" s="273"/>
      <c r="X1208" s="273"/>
      <c r="Y1208" s="273"/>
      <c r="Z1208" s="264"/>
      <c r="AA1208" s="273"/>
      <c r="AB1208" s="285"/>
      <c r="AC1208" s="273"/>
      <c r="AD1208" s="273"/>
      <c r="AE1208" s="273"/>
      <c r="AF1208" s="273"/>
      <c r="AG1208" s="273"/>
      <c r="AH1208" s="125"/>
      <c r="AI1208" s="273"/>
      <c r="AJ1208" s="285"/>
      <c r="AK1208" s="273"/>
      <c r="AL1208" s="273"/>
      <c r="AM1208" s="273"/>
      <c r="AN1208" s="273"/>
      <c r="AO1208" s="273"/>
      <c r="AP1208" s="125"/>
      <c r="AQ1208" s="273"/>
      <c r="AR1208" s="285"/>
      <c r="AS1208" s="273"/>
      <c r="AT1208" s="273"/>
      <c r="AU1208" s="273"/>
      <c r="AV1208" s="273"/>
      <c r="AW1208" s="273"/>
      <c r="AX1208" s="125"/>
      <c r="AY1208" s="273"/>
      <c r="AZ1208" s="285"/>
      <c r="BA1208" s="273"/>
      <c r="BB1208" s="273"/>
      <c r="BC1208" s="273"/>
      <c r="BD1208" s="273"/>
      <c r="BE1208" s="273"/>
      <c r="BF1208" s="125"/>
      <c r="BG1208" s="273"/>
      <c r="BH1208" s="285"/>
      <c r="BI1208" s="273"/>
      <c r="BJ1208" s="273"/>
      <c r="BK1208" s="273"/>
      <c r="BL1208" s="273"/>
      <c r="BM1208" s="273"/>
      <c r="BN1208" s="125"/>
      <c r="BO1208" s="273"/>
      <c r="BP1208" s="285"/>
      <c r="BQ1208" s="273"/>
      <c r="BR1208" s="273"/>
      <c r="BS1208" s="273"/>
      <c r="BT1208" s="273"/>
      <c r="BU1208" s="273"/>
      <c r="BV1208" s="125"/>
      <c r="BW1208" s="273"/>
      <c r="BX1208" s="285"/>
      <c r="BY1208" s="273"/>
      <c r="BZ1208" s="273"/>
      <c r="CA1208" s="273"/>
      <c r="CB1208" s="273"/>
      <c r="CC1208" s="273"/>
      <c r="CD1208" s="125"/>
      <c r="CE1208" s="273"/>
      <c r="CF1208" s="285"/>
      <c r="CG1208" s="273"/>
      <c r="CH1208" s="273"/>
      <c r="CI1208" s="273"/>
      <c r="CJ1208" s="273"/>
      <c r="CK1208" s="273"/>
      <c r="CL1208" s="125"/>
      <c r="CM1208" s="273"/>
      <c r="CN1208" s="285"/>
      <c r="CO1208" s="273"/>
      <c r="CP1208" s="273"/>
      <c r="CQ1208" s="273"/>
      <c r="CR1208" s="273"/>
      <c r="CS1208" s="273"/>
      <c r="CT1208" s="125"/>
      <c r="CU1208" s="273"/>
      <c r="CV1208" s="285"/>
      <c r="CW1208" s="273"/>
      <c r="CX1208" s="273"/>
      <c r="CY1208" s="273"/>
      <c r="CZ1208" s="273"/>
      <c r="DA1208" s="273"/>
      <c r="DB1208" s="125"/>
      <c r="DC1208" s="273"/>
      <c r="DD1208" s="285"/>
      <c r="DE1208" s="273"/>
      <c r="DF1208" s="273"/>
      <c r="DG1208" s="273"/>
      <c r="DH1208" s="273"/>
      <c r="DI1208" s="273"/>
      <c r="DJ1208" s="125"/>
      <c r="DK1208" s="273"/>
      <c r="DL1208" s="285"/>
      <c r="DM1208" s="273"/>
      <c r="DN1208" s="273"/>
      <c r="DO1208" s="273"/>
      <c r="DP1208" s="273"/>
      <c r="DQ1208" s="273"/>
      <c r="DR1208" s="125"/>
      <c r="DS1208" s="273"/>
      <c r="DT1208" s="285"/>
      <c r="DU1208" s="273"/>
      <c r="DV1208" s="273"/>
      <c r="DW1208" s="273"/>
      <c r="DX1208" s="273"/>
      <c r="DY1208" s="273"/>
      <c r="DZ1208" s="125"/>
      <c r="EA1208" s="273"/>
      <c r="EB1208" s="273"/>
      <c r="EC1208" s="273"/>
      <c r="ED1208" s="273"/>
      <c r="EE1208" s="273"/>
      <c r="EF1208" s="273"/>
      <c r="EG1208" s="273"/>
      <c r="EH1208" s="273"/>
      <c r="EI1208" s="273"/>
      <c r="EJ1208" s="273"/>
      <c r="EK1208" s="273"/>
      <c r="EL1208" s="273"/>
      <c r="EM1208" s="273"/>
      <c r="EN1208" s="273"/>
      <c r="EO1208" s="273"/>
      <c r="EP1208" s="273"/>
      <c r="EQ1208" s="273"/>
      <c r="ER1208" s="273"/>
      <c r="ES1208" s="273"/>
      <c r="ET1208" s="273"/>
      <c r="EU1208" s="273"/>
      <c r="EV1208" s="273"/>
      <c r="EW1208" s="273"/>
      <c r="EX1208" s="273"/>
      <c r="EY1208" s="273"/>
      <c r="EZ1208" s="273"/>
    </row>
    <row r="1209" spans="1:156" ht="18.75">
      <c r="D1209" s="75"/>
      <c r="Q1209"/>
      <c r="R1209" s="30"/>
      <c r="T1209" s="75"/>
      <c r="Z1209" s="264"/>
      <c r="AB1209" s="75"/>
      <c r="AH1209" s="125"/>
      <c r="AJ1209" s="75"/>
      <c r="AP1209" s="125"/>
      <c r="AR1209" s="75"/>
      <c r="AX1209" s="125"/>
      <c r="AZ1209" s="75"/>
      <c r="BF1209" s="125"/>
      <c r="BH1209" s="75"/>
      <c r="BN1209" s="125"/>
      <c r="BP1209" s="75"/>
      <c r="BV1209" s="125"/>
      <c r="BX1209" s="75"/>
      <c r="CD1209" s="125"/>
      <c r="CF1209" s="75"/>
      <c r="CL1209" s="125"/>
      <c r="CN1209" s="75"/>
      <c r="CT1209" s="125"/>
      <c r="CV1209" s="75"/>
      <c r="DB1209" s="125"/>
      <c r="DD1209" s="75"/>
      <c r="DJ1209" s="125"/>
      <c r="DL1209" s="75"/>
      <c r="DR1209" s="125"/>
      <c r="DT1209" s="75"/>
      <c r="DZ1209" s="125"/>
    </row>
    <row r="1210" spans="1:156" ht="18.75">
      <c r="A1210" s="273"/>
      <c r="B1210" s="273"/>
      <c r="C1210" s="273"/>
      <c r="D1210" s="285"/>
      <c r="E1210" s="273"/>
      <c r="F1210" s="273"/>
      <c r="G1210" s="273"/>
      <c r="H1210" s="273"/>
      <c r="I1210" s="273"/>
      <c r="J1210" s="273"/>
      <c r="K1210" s="273"/>
      <c r="L1210" s="273"/>
      <c r="M1210" s="273"/>
      <c r="N1210" s="273"/>
      <c r="O1210" s="273"/>
      <c r="P1210" s="273"/>
      <c r="Q1210" s="273"/>
      <c r="R1210" s="286"/>
      <c r="S1210" s="273"/>
      <c r="T1210" s="285"/>
      <c r="U1210" s="273"/>
      <c r="V1210" s="273"/>
      <c r="W1210" s="273"/>
      <c r="X1210" s="273"/>
      <c r="Y1210" s="273"/>
      <c r="Z1210" s="264"/>
      <c r="AA1210" s="273"/>
      <c r="AB1210" s="285"/>
      <c r="AC1210" s="273"/>
      <c r="AD1210" s="273"/>
      <c r="AE1210" s="273"/>
      <c r="AF1210" s="273"/>
      <c r="AG1210" s="273"/>
      <c r="AH1210" s="125"/>
      <c r="AI1210" s="273"/>
      <c r="AJ1210" s="285"/>
      <c r="AK1210" s="273"/>
      <c r="AL1210" s="273"/>
      <c r="AM1210" s="273"/>
      <c r="AN1210" s="273"/>
      <c r="AO1210" s="273"/>
      <c r="AP1210" s="125"/>
      <c r="AQ1210" s="273"/>
      <c r="AR1210" s="285"/>
      <c r="AS1210" s="273"/>
      <c r="AT1210" s="273"/>
      <c r="AU1210" s="273"/>
      <c r="AV1210" s="273"/>
      <c r="AW1210" s="273"/>
      <c r="AX1210" s="125"/>
      <c r="AY1210" s="273"/>
      <c r="AZ1210" s="285"/>
      <c r="BA1210" s="273"/>
      <c r="BB1210" s="273"/>
      <c r="BC1210" s="273"/>
      <c r="BD1210" s="273"/>
      <c r="BE1210" s="273"/>
      <c r="BF1210" s="125"/>
      <c r="BG1210" s="273"/>
      <c r="BH1210" s="285"/>
      <c r="BI1210" s="273"/>
      <c r="BJ1210" s="273"/>
      <c r="BK1210" s="273"/>
      <c r="BL1210" s="273"/>
      <c r="BM1210" s="273"/>
      <c r="BN1210" s="125"/>
      <c r="BO1210" s="273"/>
      <c r="BP1210" s="285"/>
      <c r="BQ1210" s="273"/>
      <c r="BR1210" s="273"/>
      <c r="BS1210" s="273"/>
      <c r="BT1210" s="273"/>
      <c r="BU1210" s="273"/>
      <c r="BV1210" s="125"/>
      <c r="BW1210" s="273"/>
      <c r="BX1210" s="285"/>
      <c r="BY1210" s="273"/>
      <c r="BZ1210" s="273"/>
      <c r="CA1210" s="273"/>
      <c r="CB1210" s="273"/>
      <c r="CC1210" s="273"/>
      <c r="CD1210" s="125"/>
      <c r="CE1210" s="273"/>
      <c r="CF1210" s="285"/>
      <c r="CG1210" s="273"/>
      <c r="CH1210" s="273"/>
      <c r="CI1210" s="273"/>
      <c r="CJ1210" s="273"/>
      <c r="CK1210" s="273"/>
      <c r="CL1210" s="125"/>
      <c r="CM1210" s="273"/>
      <c r="CN1210" s="285"/>
      <c r="CO1210" s="273"/>
      <c r="CP1210" s="273"/>
      <c r="CQ1210" s="273"/>
      <c r="CR1210" s="273"/>
      <c r="CS1210" s="273"/>
      <c r="CT1210" s="125"/>
      <c r="CU1210" s="273"/>
      <c r="CV1210" s="285"/>
      <c r="CW1210" s="273"/>
      <c r="CX1210" s="273"/>
      <c r="CY1210" s="273"/>
      <c r="CZ1210" s="273"/>
      <c r="DA1210" s="273"/>
      <c r="DB1210" s="125"/>
      <c r="DC1210" s="273"/>
      <c r="DD1210" s="285"/>
      <c r="DE1210" s="273"/>
      <c r="DF1210" s="273"/>
      <c r="DG1210" s="273"/>
      <c r="DH1210" s="273"/>
      <c r="DI1210" s="273"/>
      <c r="DJ1210" s="125"/>
      <c r="DK1210" s="273"/>
      <c r="DL1210" s="285"/>
      <c r="DM1210" s="273"/>
      <c r="DN1210" s="273"/>
      <c r="DO1210" s="273"/>
      <c r="DP1210" s="273"/>
      <c r="DQ1210" s="273"/>
      <c r="DR1210" s="125"/>
      <c r="DS1210" s="273"/>
      <c r="DT1210" s="285"/>
      <c r="DU1210" s="273"/>
      <c r="DV1210" s="273"/>
      <c r="DW1210" s="273"/>
      <c r="DX1210" s="273"/>
      <c r="DY1210" s="273"/>
      <c r="DZ1210" s="125"/>
      <c r="EA1210" s="273"/>
      <c r="EB1210" s="273"/>
      <c r="EC1210" s="273"/>
      <c r="ED1210" s="273"/>
      <c r="EE1210" s="273"/>
      <c r="EF1210" s="273"/>
      <c r="EG1210" s="273"/>
      <c r="EH1210" s="273"/>
      <c r="EI1210" s="273"/>
      <c r="EJ1210" s="273"/>
      <c r="EK1210" s="273"/>
      <c r="EL1210" s="273"/>
      <c r="EM1210" s="273"/>
      <c r="EN1210" s="273"/>
      <c r="EO1210" s="273"/>
      <c r="EP1210" s="273"/>
      <c r="EQ1210" s="273"/>
      <c r="ER1210" s="273"/>
      <c r="ES1210" s="273"/>
      <c r="ET1210" s="273"/>
      <c r="EU1210" s="273"/>
      <c r="EV1210" s="273"/>
      <c r="EW1210" s="273"/>
      <c r="EX1210" s="273"/>
      <c r="EY1210" s="273"/>
      <c r="EZ1210" s="273"/>
    </row>
    <row r="1211" spans="1:156" ht="18.75">
      <c r="D1211" s="75"/>
      <c r="Q1211"/>
      <c r="R1211" s="30"/>
      <c r="T1211" s="75"/>
      <c r="Z1211" s="264"/>
      <c r="AB1211" s="75"/>
      <c r="AH1211" s="125"/>
      <c r="AJ1211" s="75"/>
      <c r="AP1211" s="125"/>
      <c r="AR1211" s="75"/>
      <c r="AX1211" s="125"/>
      <c r="AZ1211" s="75"/>
      <c r="BF1211" s="125"/>
      <c r="BH1211" s="75"/>
      <c r="BN1211" s="125"/>
      <c r="BP1211" s="75"/>
      <c r="BV1211" s="125"/>
      <c r="BX1211" s="75"/>
      <c r="CD1211" s="125"/>
      <c r="CF1211" s="75"/>
      <c r="CL1211" s="125"/>
      <c r="CN1211" s="75"/>
      <c r="CT1211" s="125"/>
      <c r="CV1211" s="75"/>
      <c r="DB1211" s="125"/>
      <c r="DD1211" s="75"/>
      <c r="DJ1211" s="125"/>
      <c r="DL1211" s="75"/>
      <c r="DR1211" s="125"/>
      <c r="DT1211" s="75"/>
      <c r="DZ1211" s="125"/>
    </row>
    <row r="1212" spans="1:156" ht="18.75">
      <c r="A1212" s="273"/>
      <c r="B1212" s="273"/>
      <c r="C1212" s="273"/>
      <c r="D1212" s="285"/>
      <c r="E1212" s="273"/>
      <c r="F1212" s="273"/>
      <c r="G1212" s="273"/>
      <c r="H1212" s="273"/>
      <c r="I1212" s="273"/>
      <c r="J1212" s="273"/>
      <c r="K1212" s="273"/>
      <c r="L1212" s="273"/>
      <c r="M1212" s="273"/>
      <c r="N1212" s="273"/>
      <c r="O1212" s="273"/>
      <c r="P1212" s="273"/>
      <c r="Q1212" s="273"/>
      <c r="R1212" s="286"/>
      <c r="S1212" s="273"/>
      <c r="T1212" s="285"/>
      <c r="U1212" s="273"/>
      <c r="V1212" s="273"/>
      <c r="W1212" s="273"/>
      <c r="X1212" s="273"/>
      <c r="Y1212" s="273"/>
      <c r="Z1212" s="264"/>
      <c r="AA1212" s="273"/>
      <c r="AB1212" s="285"/>
      <c r="AC1212" s="273"/>
      <c r="AD1212" s="273"/>
      <c r="AE1212" s="273"/>
      <c r="AF1212" s="273"/>
      <c r="AG1212" s="273"/>
      <c r="AH1212" s="125"/>
      <c r="AI1212" s="273"/>
      <c r="AJ1212" s="285"/>
      <c r="AK1212" s="273"/>
      <c r="AL1212" s="273"/>
      <c r="AM1212" s="273"/>
      <c r="AN1212" s="273"/>
      <c r="AO1212" s="273"/>
      <c r="AP1212" s="125"/>
      <c r="AQ1212" s="273"/>
      <c r="AR1212" s="285"/>
      <c r="AS1212" s="273"/>
      <c r="AT1212" s="273"/>
      <c r="AU1212" s="273"/>
      <c r="AV1212" s="273"/>
      <c r="AW1212" s="273"/>
      <c r="AX1212" s="125"/>
      <c r="AY1212" s="273"/>
      <c r="AZ1212" s="285"/>
      <c r="BA1212" s="273"/>
      <c r="BB1212" s="273"/>
      <c r="BC1212" s="273"/>
      <c r="BD1212" s="273"/>
      <c r="BE1212" s="273"/>
      <c r="BF1212" s="125"/>
      <c r="BG1212" s="273"/>
      <c r="BH1212" s="285"/>
      <c r="BI1212" s="273"/>
      <c r="BJ1212" s="273"/>
      <c r="BK1212" s="273"/>
      <c r="BL1212" s="273"/>
      <c r="BM1212" s="273"/>
      <c r="BN1212" s="125"/>
      <c r="BO1212" s="273"/>
      <c r="BP1212" s="285"/>
      <c r="BQ1212" s="273"/>
      <c r="BR1212" s="273"/>
      <c r="BS1212" s="273"/>
      <c r="BT1212" s="273"/>
      <c r="BU1212" s="273"/>
      <c r="BV1212" s="125"/>
      <c r="BW1212" s="273"/>
      <c r="BX1212" s="285"/>
      <c r="BY1212" s="273"/>
      <c r="BZ1212" s="273"/>
      <c r="CA1212" s="273"/>
      <c r="CB1212" s="273"/>
      <c r="CC1212" s="273"/>
      <c r="CD1212" s="125"/>
      <c r="CE1212" s="273"/>
      <c r="CF1212" s="285"/>
      <c r="CG1212" s="273"/>
      <c r="CH1212" s="273"/>
      <c r="CI1212" s="273"/>
      <c r="CJ1212" s="273"/>
      <c r="CK1212" s="273"/>
      <c r="CL1212" s="125"/>
      <c r="CM1212" s="273"/>
      <c r="CN1212" s="285"/>
      <c r="CO1212" s="273"/>
      <c r="CP1212" s="273"/>
      <c r="CQ1212" s="273"/>
      <c r="CR1212" s="273"/>
      <c r="CS1212" s="273"/>
      <c r="CT1212" s="125"/>
      <c r="CU1212" s="273"/>
      <c r="CV1212" s="285"/>
      <c r="CW1212" s="273"/>
      <c r="CX1212" s="273"/>
      <c r="CY1212" s="273"/>
      <c r="CZ1212" s="273"/>
      <c r="DA1212" s="273"/>
      <c r="DB1212" s="125"/>
      <c r="DC1212" s="273"/>
      <c r="DD1212" s="285"/>
      <c r="DE1212" s="273"/>
      <c r="DF1212" s="273"/>
      <c r="DG1212" s="273"/>
      <c r="DH1212" s="273"/>
      <c r="DI1212" s="273"/>
      <c r="DJ1212" s="125"/>
      <c r="DK1212" s="273"/>
      <c r="DL1212" s="285"/>
      <c r="DM1212" s="273"/>
      <c r="DN1212" s="273"/>
      <c r="DO1212" s="273"/>
      <c r="DP1212" s="273"/>
      <c r="DQ1212" s="273"/>
      <c r="DR1212" s="125"/>
      <c r="DS1212" s="273"/>
      <c r="DT1212" s="285"/>
      <c r="DU1212" s="273"/>
      <c r="DV1212" s="273"/>
      <c r="DW1212" s="273"/>
      <c r="DX1212" s="273"/>
      <c r="DY1212" s="273"/>
      <c r="DZ1212" s="125"/>
      <c r="EA1212" s="273"/>
      <c r="EB1212" s="273"/>
      <c r="EC1212" s="273"/>
      <c r="ED1212" s="273"/>
      <c r="EE1212" s="273"/>
      <c r="EF1212" s="273"/>
      <c r="EG1212" s="273"/>
      <c r="EH1212" s="273"/>
      <c r="EI1212" s="273"/>
      <c r="EJ1212" s="273"/>
      <c r="EK1212" s="273"/>
      <c r="EL1212" s="273"/>
      <c r="EM1212" s="273"/>
      <c r="EN1212" s="273"/>
      <c r="EO1212" s="273"/>
      <c r="EP1212" s="273"/>
      <c r="EQ1212" s="273"/>
      <c r="ER1212" s="273"/>
      <c r="ES1212" s="273"/>
      <c r="ET1212" s="273"/>
      <c r="EU1212" s="273"/>
      <c r="EV1212" s="273"/>
      <c r="EW1212" s="273"/>
      <c r="EX1212" s="273"/>
      <c r="EY1212" s="273"/>
      <c r="EZ1212" s="273"/>
    </row>
    <row r="1213" spans="1:156" ht="18.75">
      <c r="D1213" s="75"/>
      <c r="Q1213"/>
      <c r="R1213" s="30"/>
      <c r="T1213" s="75"/>
      <c r="Z1213" s="264"/>
      <c r="AB1213" s="75"/>
      <c r="AH1213" s="125"/>
      <c r="AJ1213" s="75"/>
      <c r="AP1213" s="125"/>
      <c r="AR1213" s="75"/>
      <c r="AX1213" s="125"/>
      <c r="AZ1213" s="75"/>
      <c r="BF1213" s="125"/>
      <c r="BH1213" s="75"/>
      <c r="BN1213" s="125"/>
      <c r="BP1213" s="75"/>
      <c r="BV1213" s="125"/>
      <c r="BX1213" s="75"/>
      <c r="CD1213" s="125"/>
      <c r="CF1213" s="75"/>
      <c r="CL1213" s="125"/>
      <c r="CN1213" s="75"/>
      <c r="CT1213" s="125"/>
      <c r="CV1213" s="75"/>
      <c r="DB1213" s="125"/>
      <c r="DD1213" s="75"/>
      <c r="DJ1213" s="125"/>
      <c r="DL1213" s="75"/>
      <c r="DR1213" s="125"/>
      <c r="DT1213" s="75"/>
      <c r="DZ1213" s="125"/>
    </row>
    <row r="1214" spans="1:156" ht="18.75">
      <c r="A1214" s="273"/>
      <c r="B1214" s="273"/>
      <c r="C1214" s="273"/>
      <c r="D1214" s="285"/>
      <c r="E1214" s="273"/>
      <c r="F1214" s="273"/>
      <c r="G1214" s="273"/>
      <c r="H1214" s="273"/>
      <c r="I1214" s="273"/>
      <c r="J1214" s="273"/>
      <c r="K1214" s="273"/>
      <c r="L1214" s="273"/>
      <c r="M1214" s="273"/>
      <c r="N1214" s="273"/>
      <c r="O1214" s="273"/>
      <c r="P1214" s="273"/>
      <c r="Q1214" s="273"/>
      <c r="R1214" s="286"/>
      <c r="S1214" s="273"/>
      <c r="T1214" s="285"/>
      <c r="U1214" s="273"/>
      <c r="V1214" s="273"/>
      <c r="W1214" s="273"/>
      <c r="X1214" s="273"/>
      <c r="Y1214" s="273"/>
      <c r="Z1214" s="264"/>
      <c r="AA1214" s="273"/>
      <c r="AB1214" s="285"/>
      <c r="AC1214" s="273"/>
      <c r="AD1214" s="273"/>
      <c r="AE1214" s="273"/>
      <c r="AF1214" s="273"/>
      <c r="AG1214" s="273"/>
      <c r="AH1214" s="125"/>
      <c r="AI1214" s="273"/>
      <c r="AJ1214" s="285"/>
      <c r="AK1214" s="273"/>
      <c r="AL1214" s="273"/>
      <c r="AM1214" s="273"/>
      <c r="AN1214" s="273"/>
      <c r="AO1214" s="273"/>
      <c r="AP1214" s="125"/>
      <c r="AQ1214" s="273"/>
      <c r="AR1214" s="285"/>
      <c r="AS1214" s="273"/>
      <c r="AT1214" s="273"/>
      <c r="AU1214" s="273"/>
      <c r="AV1214" s="273"/>
      <c r="AW1214" s="273"/>
      <c r="AX1214" s="125"/>
      <c r="AY1214" s="273"/>
      <c r="AZ1214" s="285"/>
      <c r="BA1214" s="273"/>
      <c r="BB1214" s="273"/>
      <c r="BC1214" s="273"/>
      <c r="BD1214" s="273"/>
      <c r="BE1214" s="273"/>
      <c r="BF1214" s="125"/>
      <c r="BG1214" s="273"/>
      <c r="BH1214" s="285"/>
      <c r="BI1214" s="273"/>
      <c r="BJ1214" s="273"/>
      <c r="BK1214" s="273"/>
      <c r="BL1214" s="273"/>
      <c r="BM1214" s="273"/>
      <c r="BN1214" s="125"/>
      <c r="BO1214" s="273"/>
      <c r="BP1214" s="285"/>
      <c r="BQ1214" s="273"/>
      <c r="BR1214" s="273"/>
      <c r="BS1214" s="273"/>
      <c r="BT1214" s="273"/>
      <c r="BU1214" s="273"/>
      <c r="BV1214" s="125"/>
      <c r="BW1214" s="273"/>
      <c r="BX1214" s="285"/>
      <c r="BY1214" s="273"/>
      <c r="BZ1214" s="273"/>
      <c r="CA1214" s="273"/>
      <c r="CB1214" s="273"/>
      <c r="CC1214" s="273"/>
      <c r="CD1214" s="125"/>
      <c r="CE1214" s="273"/>
      <c r="CF1214" s="285"/>
      <c r="CG1214" s="273"/>
      <c r="CH1214" s="273"/>
      <c r="CI1214" s="273"/>
      <c r="CJ1214" s="273"/>
      <c r="CK1214" s="273"/>
      <c r="CL1214" s="125"/>
      <c r="CM1214" s="273"/>
      <c r="CN1214" s="285"/>
      <c r="CO1214" s="273"/>
      <c r="CP1214" s="273"/>
      <c r="CQ1214" s="273"/>
      <c r="CR1214" s="273"/>
      <c r="CS1214" s="273"/>
      <c r="CT1214" s="125"/>
      <c r="CU1214" s="273"/>
      <c r="CV1214" s="285"/>
      <c r="CW1214" s="273"/>
      <c r="CX1214" s="273"/>
      <c r="CY1214" s="273"/>
      <c r="CZ1214" s="273"/>
      <c r="DA1214" s="273"/>
      <c r="DB1214" s="125"/>
      <c r="DC1214" s="273"/>
      <c r="DD1214" s="285"/>
      <c r="DE1214" s="273"/>
      <c r="DF1214" s="273"/>
      <c r="DG1214" s="273"/>
      <c r="DH1214" s="273"/>
      <c r="DI1214" s="273"/>
      <c r="DJ1214" s="125"/>
      <c r="DK1214" s="273"/>
      <c r="DL1214" s="285"/>
      <c r="DM1214" s="273"/>
      <c r="DN1214" s="273"/>
      <c r="DO1214" s="273"/>
      <c r="DP1214" s="273"/>
      <c r="DQ1214" s="273"/>
      <c r="DR1214" s="125"/>
      <c r="DS1214" s="273"/>
      <c r="DT1214" s="285"/>
      <c r="DU1214" s="273"/>
      <c r="DV1214" s="273"/>
      <c r="DW1214" s="273"/>
      <c r="DX1214" s="273"/>
      <c r="DY1214" s="273"/>
      <c r="DZ1214" s="125"/>
      <c r="EA1214" s="273"/>
      <c r="EB1214" s="273"/>
      <c r="EC1214" s="273"/>
      <c r="ED1214" s="273"/>
      <c r="EE1214" s="273"/>
      <c r="EF1214" s="273"/>
      <c r="EG1214" s="273"/>
      <c r="EH1214" s="273"/>
      <c r="EI1214" s="273"/>
      <c r="EJ1214" s="273"/>
      <c r="EK1214" s="273"/>
      <c r="EL1214" s="273"/>
      <c r="EM1214" s="273"/>
      <c r="EN1214" s="273"/>
      <c r="EO1214" s="273"/>
      <c r="EP1214" s="273"/>
      <c r="EQ1214" s="273"/>
      <c r="ER1214" s="273"/>
      <c r="ES1214" s="273"/>
      <c r="ET1214" s="273"/>
      <c r="EU1214" s="273"/>
      <c r="EV1214" s="273"/>
      <c r="EW1214" s="273"/>
      <c r="EX1214" s="273"/>
      <c r="EY1214" s="273"/>
      <c r="EZ1214" s="273"/>
    </row>
    <row r="1215" spans="1:156" ht="18.75">
      <c r="D1215" s="75"/>
      <c r="Q1215"/>
      <c r="R1215" s="30"/>
      <c r="T1215" s="75"/>
      <c r="Z1215" s="264"/>
      <c r="AB1215" s="75"/>
      <c r="AH1215" s="125"/>
      <c r="AJ1215" s="75"/>
      <c r="AP1215" s="125"/>
      <c r="AR1215" s="75"/>
      <c r="AX1215" s="125"/>
      <c r="AZ1215" s="75"/>
      <c r="BF1215" s="125"/>
      <c r="BH1215" s="75"/>
      <c r="BN1215" s="125"/>
      <c r="BP1215" s="75"/>
      <c r="BV1215" s="125"/>
      <c r="BX1215" s="75"/>
      <c r="CD1215" s="125"/>
      <c r="CF1215" s="75"/>
      <c r="CL1215" s="125"/>
      <c r="CN1215" s="75"/>
      <c r="CT1215" s="125"/>
      <c r="CV1215" s="75"/>
      <c r="DB1215" s="125"/>
      <c r="DD1215" s="75"/>
      <c r="DJ1215" s="125"/>
      <c r="DL1215" s="75"/>
      <c r="DR1215" s="125"/>
      <c r="DT1215" s="75"/>
      <c r="DZ1215" s="125"/>
    </row>
    <row r="1216" spans="1:156" ht="18.75">
      <c r="A1216" s="273"/>
      <c r="B1216" s="273"/>
      <c r="C1216" s="273"/>
      <c r="D1216" s="285"/>
      <c r="E1216" s="273"/>
      <c r="F1216" s="273"/>
      <c r="G1216" s="273"/>
      <c r="H1216" s="273"/>
      <c r="I1216" s="273"/>
      <c r="J1216" s="273"/>
      <c r="K1216" s="273"/>
      <c r="L1216" s="273"/>
      <c r="M1216" s="273"/>
      <c r="N1216" s="273"/>
      <c r="O1216" s="273"/>
      <c r="P1216" s="273"/>
      <c r="Q1216" s="273"/>
      <c r="R1216" s="286"/>
      <c r="S1216" s="273"/>
      <c r="T1216" s="285"/>
      <c r="U1216" s="273"/>
      <c r="V1216" s="273"/>
      <c r="W1216" s="273"/>
      <c r="X1216" s="273"/>
      <c r="Y1216" s="273"/>
      <c r="Z1216" s="264"/>
      <c r="AA1216" s="273"/>
      <c r="AB1216" s="285"/>
      <c r="AC1216" s="273"/>
      <c r="AD1216" s="273"/>
      <c r="AE1216" s="273"/>
      <c r="AF1216" s="273"/>
      <c r="AG1216" s="273"/>
      <c r="AH1216" s="125"/>
      <c r="AI1216" s="273"/>
      <c r="AJ1216" s="285"/>
      <c r="AK1216" s="273"/>
      <c r="AL1216" s="273"/>
      <c r="AM1216" s="273"/>
      <c r="AN1216" s="273"/>
      <c r="AO1216" s="273"/>
      <c r="AP1216" s="125"/>
      <c r="AQ1216" s="273"/>
      <c r="AR1216" s="285"/>
      <c r="AS1216" s="273"/>
      <c r="AT1216" s="273"/>
      <c r="AU1216" s="273"/>
      <c r="AV1216" s="273"/>
      <c r="AW1216" s="273"/>
      <c r="AX1216" s="125"/>
      <c r="AY1216" s="273"/>
      <c r="AZ1216" s="285"/>
      <c r="BA1216" s="273"/>
      <c r="BB1216" s="273"/>
      <c r="BC1216" s="273"/>
      <c r="BD1216" s="273"/>
      <c r="BE1216" s="273"/>
      <c r="BF1216" s="125"/>
      <c r="BG1216" s="273"/>
      <c r="BH1216" s="285"/>
      <c r="BI1216" s="273"/>
      <c r="BJ1216" s="273"/>
      <c r="BK1216" s="273"/>
      <c r="BL1216" s="273"/>
      <c r="BM1216" s="273"/>
      <c r="BN1216" s="125"/>
      <c r="BO1216" s="273"/>
      <c r="BP1216" s="285"/>
      <c r="BQ1216" s="273"/>
      <c r="BR1216" s="273"/>
      <c r="BS1216" s="273"/>
      <c r="BT1216" s="273"/>
      <c r="BU1216" s="273"/>
      <c r="BV1216" s="125"/>
      <c r="BW1216" s="273"/>
      <c r="BX1216" s="285"/>
      <c r="BY1216" s="273"/>
      <c r="BZ1216" s="273"/>
      <c r="CA1216" s="273"/>
      <c r="CB1216" s="273"/>
      <c r="CC1216" s="273"/>
      <c r="CD1216" s="125"/>
      <c r="CE1216" s="273"/>
      <c r="CF1216" s="285"/>
      <c r="CG1216" s="273"/>
      <c r="CH1216" s="273"/>
      <c r="CI1216" s="273"/>
      <c r="CJ1216" s="273"/>
      <c r="CK1216" s="273"/>
      <c r="CL1216" s="125"/>
      <c r="CM1216" s="273"/>
      <c r="CN1216" s="285"/>
      <c r="CO1216" s="273"/>
      <c r="CP1216" s="273"/>
      <c r="CQ1216" s="273"/>
      <c r="CR1216" s="273"/>
      <c r="CS1216" s="273"/>
      <c r="CT1216" s="125"/>
      <c r="CU1216" s="273"/>
      <c r="CV1216" s="285"/>
      <c r="CW1216" s="273"/>
      <c r="CX1216" s="273"/>
      <c r="CY1216" s="273"/>
      <c r="CZ1216" s="273"/>
      <c r="DA1216" s="273"/>
      <c r="DB1216" s="125"/>
      <c r="DC1216" s="273"/>
      <c r="DD1216" s="285"/>
      <c r="DE1216" s="273"/>
      <c r="DF1216" s="273"/>
      <c r="DG1216" s="273"/>
      <c r="DH1216" s="273"/>
      <c r="DI1216" s="273"/>
      <c r="DJ1216" s="125"/>
      <c r="DK1216" s="273"/>
      <c r="DL1216" s="285"/>
      <c r="DM1216" s="273"/>
      <c r="DN1216" s="273"/>
      <c r="DO1216" s="273"/>
      <c r="DP1216" s="273"/>
      <c r="DQ1216" s="273"/>
      <c r="DR1216" s="125"/>
      <c r="DS1216" s="273"/>
      <c r="DT1216" s="285"/>
      <c r="DU1216" s="273"/>
      <c r="DV1216" s="273"/>
      <c r="DW1216" s="273"/>
      <c r="DX1216" s="273"/>
      <c r="DY1216" s="273"/>
      <c r="DZ1216" s="125"/>
      <c r="EA1216" s="273"/>
      <c r="EB1216" s="273"/>
      <c r="EC1216" s="273"/>
      <c r="ED1216" s="273"/>
      <c r="EE1216" s="273"/>
      <c r="EF1216" s="273"/>
      <c r="EG1216" s="273"/>
      <c r="EH1216" s="273"/>
      <c r="EI1216" s="273"/>
      <c r="EJ1216" s="273"/>
      <c r="EK1216" s="273"/>
      <c r="EL1216" s="273"/>
      <c r="EM1216" s="273"/>
      <c r="EN1216" s="273"/>
      <c r="EO1216" s="273"/>
      <c r="EP1216" s="273"/>
      <c r="EQ1216" s="273"/>
      <c r="ER1216" s="273"/>
      <c r="ES1216" s="273"/>
      <c r="ET1216" s="273"/>
      <c r="EU1216" s="273"/>
      <c r="EV1216" s="273"/>
      <c r="EW1216" s="273"/>
      <c r="EX1216" s="273"/>
      <c r="EY1216" s="273"/>
      <c r="EZ1216" s="273"/>
    </row>
    <row r="1217" spans="1:156" ht="18.75">
      <c r="D1217" s="75"/>
      <c r="Q1217"/>
      <c r="R1217" s="30"/>
      <c r="T1217" s="75"/>
      <c r="Z1217" s="264"/>
      <c r="AB1217" s="75"/>
      <c r="AH1217" s="125"/>
      <c r="AJ1217" s="75"/>
      <c r="AP1217" s="125"/>
      <c r="AR1217" s="75"/>
      <c r="AX1217" s="125"/>
      <c r="AZ1217" s="75"/>
      <c r="BF1217" s="125"/>
      <c r="BH1217" s="75"/>
      <c r="BN1217" s="125"/>
      <c r="BP1217" s="75"/>
      <c r="BV1217" s="125"/>
      <c r="BX1217" s="75"/>
      <c r="CD1217" s="125"/>
      <c r="CF1217" s="75"/>
      <c r="CL1217" s="125"/>
      <c r="CN1217" s="75"/>
      <c r="CT1217" s="125"/>
      <c r="CV1217" s="75"/>
      <c r="DB1217" s="125"/>
      <c r="DD1217" s="75"/>
      <c r="DJ1217" s="125"/>
      <c r="DL1217" s="75"/>
      <c r="DR1217" s="125"/>
      <c r="DT1217" s="75"/>
      <c r="DZ1217" s="125"/>
    </row>
    <row r="1218" spans="1:156" ht="18.75">
      <c r="A1218" s="273"/>
      <c r="B1218" s="273"/>
      <c r="C1218" s="273"/>
      <c r="D1218" s="285"/>
      <c r="E1218" s="273"/>
      <c r="F1218" s="273"/>
      <c r="G1218" s="273"/>
      <c r="H1218" s="273"/>
      <c r="I1218" s="273"/>
      <c r="J1218" s="273"/>
      <c r="K1218" s="273"/>
      <c r="L1218" s="273"/>
      <c r="M1218" s="273"/>
      <c r="N1218" s="273"/>
      <c r="O1218" s="273"/>
      <c r="P1218" s="273"/>
      <c r="Q1218" s="273"/>
      <c r="R1218" s="286"/>
      <c r="S1218" s="273"/>
      <c r="T1218" s="285"/>
      <c r="U1218" s="273"/>
      <c r="V1218" s="273"/>
      <c r="W1218" s="273"/>
      <c r="X1218" s="273"/>
      <c r="Y1218" s="273"/>
      <c r="Z1218" s="264"/>
      <c r="AA1218" s="273"/>
      <c r="AB1218" s="285"/>
      <c r="AC1218" s="273"/>
      <c r="AD1218" s="273"/>
      <c r="AE1218" s="273"/>
      <c r="AF1218" s="273"/>
      <c r="AG1218" s="273"/>
      <c r="AH1218" s="125"/>
      <c r="AI1218" s="273"/>
      <c r="AJ1218" s="285"/>
      <c r="AK1218" s="273"/>
      <c r="AL1218" s="273"/>
      <c r="AM1218" s="273"/>
      <c r="AN1218" s="273"/>
      <c r="AO1218" s="273"/>
      <c r="AP1218" s="125"/>
      <c r="AQ1218" s="273"/>
      <c r="AR1218" s="285"/>
      <c r="AS1218" s="273"/>
      <c r="AT1218" s="273"/>
      <c r="AU1218" s="273"/>
      <c r="AV1218" s="273"/>
      <c r="AW1218" s="273"/>
      <c r="AX1218" s="125"/>
      <c r="AY1218" s="273"/>
      <c r="AZ1218" s="285"/>
      <c r="BA1218" s="273"/>
      <c r="BB1218" s="273"/>
      <c r="BC1218" s="273"/>
      <c r="BD1218" s="273"/>
      <c r="BE1218" s="273"/>
      <c r="BF1218" s="125"/>
      <c r="BG1218" s="273"/>
      <c r="BH1218" s="285"/>
      <c r="BI1218" s="273"/>
      <c r="BJ1218" s="273"/>
      <c r="BK1218" s="273"/>
      <c r="BL1218" s="273"/>
      <c r="BM1218" s="273"/>
      <c r="BN1218" s="125"/>
      <c r="BO1218" s="273"/>
      <c r="BP1218" s="285"/>
      <c r="BQ1218" s="273"/>
      <c r="BR1218" s="273"/>
      <c r="BS1218" s="273"/>
      <c r="BT1218" s="273"/>
      <c r="BU1218" s="273"/>
      <c r="BV1218" s="125"/>
      <c r="BW1218" s="273"/>
      <c r="BX1218" s="285"/>
      <c r="BY1218" s="273"/>
      <c r="BZ1218" s="273"/>
      <c r="CA1218" s="273"/>
      <c r="CB1218" s="273"/>
      <c r="CC1218" s="273"/>
      <c r="CD1218" s="125"/>
      <c r="CE1218" s="273"/>
      <c r="CF1218" s="285"/>
      <c r="CG1218" s="273"/>
      <c r="CH1218" s="273"/>
      <c r="CI1218" s="273"/>
      <c r="CJ1218" s="273"/>
      <c r="CK1218" s="273"/>
      <c r="CL1218" s="125"/>
      <c r="CM1218" s="273"/>
      <c r="CN1218" s="285"/>
      <c r="CO1218" s="273"/>
      <c r="CP1218" s="273"/>
      <c r="CQ1218" s="273"/>
      <c r="CR1218" s="273"/>
      <c r="CS1218" s="273"/>
      <c r="CT1218" s="125"/>
      <c r="CU1218" s="273"/>
      <c r="CV1218" s="285"/>
      <c r="CW1218" s="273"/>
      <c r="CX1218" s="273"/>
      <c r="CY1218" s="273"/>
      <c r="CZ1218" s="273"/>
      <c r="DA1218" s="273"/>
      <c r="DB1218" s="125"/>
      <c r="DC1218" s="273"/>
      <c r="DD1218" s="285"/>
      <c r="DE1218" s="273"/>
      <c r="DF1218" s="273"/>
      <c r="DG1218" s="273"/>
      <c r="DH1218" s="273"/>
      <c r="DI1218" s="273"/>
      <c r="DJ1218" s="125"/>
      <c r="DK1218" s="273"/>
      <c r="DL1218" s="285"/>
      <c r="DM1218" s="273"/>
      <c r="DN1218" s="273"/>
      <c r="DO1218" s="273"/>
      <c r="DP1218" s="273"/>
      <c r="DQ1218" s="273"/>
      <c r="DR1218" s="125"/>
      <c r="DS1218" s="273"/>
      <c r="DT1218" s="285"/>
      <c r="DU1218" s="273"/>
      <c r="DV1218" s="273"/>
      <c r="DW1218" s="273"/>
      <c r="DX1218" s="273"/>
      <c r="DY1218" s="273"/>
      <c r="DZ1218" s="125"/>
      <c r="EA1218" s="273"/>
      <c r="EB1218" s="273"/>
      <c r="EC1218" s="273"/>
      <c r="ED1218" s="273"/>
      <c r="EE1218" s="273"/>
      <c r="EF1218" s="273"/>
      <c r="EG1218" s="273"/>
      <c r="EH1218" s="273"/>
      <c r="EI1218" s="273"/>
      <c r="EJ1218" s="273"/>
      <c r="EK1218" s="273"/>
      <c r="EL1218" s="273"/>
      <c r="EM1218" s="273"/>
      <c r="EN1218" s="273"/>
      <c r="EO1218" s="273"/>
      <c r="EP1218" s="273"/>
      <c r="EQ1218" s="273"/>
      <c r="ER1218" s="273"/>
      <c r="ES1218" s="273"/>
      <c r="ET1218" s="273"/>
      <c r="EU1218" s="273"/>
      <c r="EV1218" s="273"/>
      <c r="EW1218" s="273"/>
      <c r="EX1218" s="273"/>
      <c r="EY1218" s="273"/>
      <c r="EZ1218" s="273"/>
    </row>
    <row r="1219" spans="1:156" ht="18.75">
      <c r="D1219" s="75"/>
      <c r="Q1219"/>
      <c r="R1219" s="30"/>
      <c r="T1219" s="75"/>
      <c r="Z1219" s="264"/>
      <c r="AB1219" s="75"/>
      <c r="AH1219" s="125"/>
      <c r="AJ1219" s="75"/>
      <c r="AP1219" s="125"/>
      <c r="AR1219" s="75"/>
      <c r="AX1219" s="125"/>
      <c r="AZ1219" s="75"/>
      <c r="BF1219" s="125"/>
      <c r="BH1219" s="75"/>
      <c r="BN1219" s="125"/>
      <c r="BP1219" s="75"/>
      <c r="BV1219" s="125"/>
      <c r="BX1219" s="75"/>
      <c r="CD1219" s="125"/>
      <c r="CF1219" s="75"/>
      <c r="CL1219" s="125"/>
      <c r="CN1219" s="75"/>
      <c r="CT1219" s="125"/>
      <c r="CV1219" s="75"/>
      <c r="DB1219" s="125"/>
      <c r="DD1219" s="75"/>
      <c r="DJ1219" s="125"/>
      <c r="DL1219" s="75"/>
      <c r="DR1219" s="125"/>
      <c r="DT1219" s="75"/>
      <c r="DZ1219" s="125"/>
    </row>
    <row r="1220" spans="1:156" ht="18.75">
      <c r="A1220" s="273"/>
      <c r="B1220" s="273"/>
      <c r="C1220" s="273"/>
      <c r="D1220" s="285"/>
      <c r="E1220" s="273"/>
      <c r="F1220" s="273"/>
      <c r="G1220" s="273"/>
      <c r="H1220" s="273"/>
      <c r="I1220" s="273"/>
      <c r="J1220" s="273"/>
      <c r="K1220" s="273"/>
      <c r="L1220" s="273"/>
      <c r="M1220" s="273"/>
      <c r="N1220" s="273"/>
      <c r="O1220" s="273"/>
      <c r="P1220" s="273"/>
      <c r="Q1220" s="273"/>
      <c r="R1220" s="286"/>
      <c r="S1220" s="273"/>
      <c r="T1220" s="285"/>
      <c r="U1220" s="273"/>
      <c r="V1220" s="273"/>
      <c r="W1220" s="273"/>
      <c r="X1220" s="273"/>
      <c r="Y1220" s="273"/>
      <c r="Z1220" s="264"/>
      <c r="AA1220" s="273"/>
      <c r="AB1220" s="285"/>
      <c r="AC1220" s="273"/>
      <c r="AD1220" s="273"/>
      <c r="AE1220" s="273"/>
      <c r="AF1220" s="273"/>
      <c r="AG1220" s="273"/>
      <c r="AH1220" s="125"/>
      <c r="AI1220" s="273"/>
      <c r="AJ1220" s="285"/>
      <c r="AK1220" s="273"/>
      <c r="AL1220" s="273"/>
      <c r="AM1220" s="273"/>
      <c r="AN1220" s="273"/>
      <c r="AO1220" s="273"/>
      <c r="AP1220" s="125"/>
      <c r="AQ1220" s="273"/>
      <c r="AR1220" s="285"/>
      <c r="AS1220" s="273"/>
      <c r="AT1220" s="273"/>
      <c r="AU1220" s="273"/>
      <c r="AV1220" s="273"/>
      <c r="AW1220" s="273"/>
      <c r="AX1220" s="125"/>
      <c r="AY1220" s="273"/>
      <c r="AZ1220" s="285"/>
      <c r="BA1220" s="273"/>
      <c r="BB1220" s="273"/>
      <c r="BC1220" s="273"/>
      <c r="BD1220" s="273"/>
      <c r="BE1220" s="273"/>
      <c r="BF1220" s="125"/>
      <c r="BG1220" s="273"/>
      <c r="BH1220" s="285"/>
      <c r="BI1220" s="273"/>
      <c r="BJ1220" s="273"/>
      <c r="BK1220" s="273"/>
      <c r="BL1220" s="273"/>
      <c r="BM1220" s="273"/>
      <c r="BN1220" s="125"/>
      <c r="BO1220" s="273"/>
      <c r="BP1220" s="285"/>
      <c r="BQ1220" s="273"/>
      <c r="BR1220" s="273"/>
      <c r="BS1220" s="273"/>
      <c r="BT1220" s="273"/>
      <c r="BU1220" s="273"/>
      <c r="BV1220" s="125"/>
      <c r="BW1220" s="273"/>
      <c r="BX1220" s="285"/>
      <c r="BY1220" s="273"/>
      <c r="BZ1220" s="273"/>
      <c r="CA1220" s="273"/>
      <c r="CB1220" s="273"/>
      <c r="CC1220" s="273"/>
      <c r="CD1220" s="125"/>
      <c r="CE1220" s="273"/>
      <c r="CF1220" s="285"/>
      <c r="CG1220" s="273"/>
      <c r="CH1220" s="273"/>
      <c r="CI1220" s="273"/>
      <c r="CJ1220" s="273"/>
      <c r="CK1220" s="273"/>
      <c r="CL1220" s="125"/>
      <c r="CM1220" s="273"/>
      <c r="CN1220" s="285"/>
      <c r="CO1220" s="273"/>
      <c r="CP1220" s="273"/>
      <c r="CQ1220" s="273"/>
      <c r="CR1220" s="273"/>
      <c r="CS1220" s="273"/>
      <c r="CT1220" s="125"/>
      <c r="CU1220" s="273"/>
      <c r="CV1220" s="285"/>
      <c r="CW1220" s="273"/>
      <c r="CX1220" s="273"/>
      <c r="CY1220" s="273"/>
      <c r="CZ1220" s="273"/>
      <c r="DA1220" s="273"/>
      <c r="DB1220" s="125"/>
      <c r="DC1220" s="273"/>
      <c r="DD1220" s="285"/>
      <c r="DE1220" s="273"/>
      <c r="DF1220" s="273"/>
      <c r="DG1220" s="273"/>
      <c r="DH1220" s="273"/>
      <c r="DI1220" s="273"/>
      <c r="DJ1220" s="125"/>
      <c r="DK1220" s="273"/>
      <c r="DL1220" s="285"/>
      <c r="DM1220" s="273"/>
      <c r="DN1220" s="273"/>
      <c r="DO1220" s="273"/>
      <c r="DP1220" s="273"/>
      <c r="DQ1220" s="273"/>
      <c r="DR1220" s="125"/>
      <c r="DS1220" s="273"/>
      <c r="DT1220" s="285"/>
      <c r="DU1220" s="273"/>
      <c r="DV1220" s="273"/>
      <c r="DW1220" s="273"/>
      <c r="DX1220" s="273"/>
      <c r="DY1220" s="273"/>
      <c r="DZ1220" s="125"/>
      <c r="EA1220" s="273"/>
      <c r="EB1220" s="273"/>
      <c r="EC1220" s="273"/>
      <c r="ED1220" s="273"/>
      <c r="EE1220" s="273"/>
      <c r="EF1220" s="273"/>
      <c r="EG1220" s="273"/>
      <c r="EH1220" s="273"/>
      <c r="EI1220" s="273"/>
      <c r="EJ1220" s="273"/>
      <c r="EK1220" s="273"/>
      <c r="EL1220" s="273"/>
      <c r="EM1220" s="273"/>
      <c r="EN1220" s="273"/>
      <c r="EO1220" s="273"/>
      <c r="EP1220" s="273"/>
      <c r="EQ1220" s="273"/>
      <c r="ER1220" s="273"/>
      <c r="ES1220" s="273"/>
      <c r="ET1220" s="273"/>
      <c r="EU1220" s="273"/>
      <c r="EV1220" s="273"/>
      <c r="EW1220" s="273"/>
      <c r="EX1220" s="273"/>
      <c r="EY1220" s="273"/>
      <c r="EZ1220" s="273"/>
    </row>
    <row r="1221" spans="1:156" ht="18.75">
      <c r="D1221" s="75"/>
      <c r="Q1221"/>
      <c r="R1221" s="30"/>
      <c r="T1221" s="75"/>
      <c r="Z1221" s="264"/>
      <c r="AB1221" s="75"/>
      <c r="AH1221" s="125"/>
      <c r="AJ1221" s="75"/>
      <c r="AP1221" s="125"/>
      <c r="AR1221" s="75"/>
      <c r="AX1221" s="125"/>
      <c r="AZ1221" s="75"/>
      <c r="BF1221" s="125"/>
      <c r="BH1221" s="75"/>
      <c r="BN1221" s="125"/>
      <c r="BP1221" s="75"/>
      <c r="BV1221" s="125"/>
      <c r="BX1221" s="75"/>
      <c r="CD1221" s="125"/>
      <c r="CF1221" s="75"/>
      <c r="CL1221" s="125"/>
      <c r="CN1221" s="75"/>
      <c r="CT1221" s="125"/>
      <c r="CV1221" s="75"/>
      <c r="DB1221" s="125"/>
      <c r="DD1221" s="75"/>
      <c r="DJ1221" s="125"/>
      <c r="DL1221" s="75"/>
      <c r="DR1221" s="125"/>
      <c r="DT1221" s="75"/>
      <c r="DZ1221" s="125"/>
    </row>
    <row r="1222" spans="1:156" ht="18.75">
      <c r="A1222" s="273"/>
      <c r="B1222" s="273"/>
      <c r="C1222" s="273"/>
      <c r="D1222" s="285"/>
      <c r="E1222" s="273"/>
      <c r="F1222" s="273"/>
      <c r="G1222" s="273"/>
      <c r="H1222" s="273"/>
      <c r="I1222" s="273"/>
      <c r="J1222" s="273"/>
      <c r="K1222" s="273"/>
      <c r="L1222" s="273"/>
      <c r="M1222" s="273"/>
      <c r="N1222" s="273"/>
      <c r="O1222" s="273"/>
      <c r="P1222" s="273"/>
      <c r="Q1222" s="273"/>
      <c r="R1222" s="286"/>
      <c r="S1222" s="273"/>
      <c r="T1222" s="285"/>
      <c r="U1222" s="273"/>
      <c r="V1222" s="273"/>
      <c r="W1222" s="273"/>
      <c r="X1222" s="273"/>
      <c r="Y1222" s="273"/>
      <c r="Z1222" s="264"/>
      <c r="AA1222" s="273"/>
      <c r="AB1222" s="285"/>
      <c r="AC1222" s="273"/>
      <c r="AD1222" s="273"/>
      <c r="AE1222" s="273"/>
      <c r="AF1222" s="273"/>
      <c r="AG1222" s="273"/>
      <c r="AH1222" s="125"/>
      <c r="AI1222" s="273"/>
      <c r="AJ1222" s="285"/>
      <c r="AK1222" s="273"/>
      <c r="AL1222" s="273"/>
      <c r="AM1222" s="273"/>
      <c r="AN1222" s="273"/>
      <c r="AO1222" s="273"/>
      <c r="AP1222" s="125"/>
      <c r="AQ1222" s="273"/>
      <c r="AR1222" s="285"/>
      <c r="AS1222" s="273"/>
      <c r="AT1222" s="273"/>
      <c r="AU1222" s="273"/>
      <c r="AV1222" s="273"/>
      <c r="AW1222" s="273"/>
      <c r="AX1222" s="125"/>
      <c r="AY1222" s="273"/>
      <c r="AZ1222" s="285"/>
      <c r="BA1222" s="273"/>
      <c r="BB1222" s="273"/>
      <c r="BC1222" s="273"/>
      <c r="BD1222" s="273"/>
      <c r="BE1222" s="273"/>
      <c r="BF1222" s="125"/>
      <c r="BG1222" s="273"/>
      <c r="BH1222" s="285"/>
      <c r="BI1222" s="273"/>
      <c r="BJ1222" s="273"/>
      <c r="BK1222" s="273"/>
      <c r="BL1222" s="273"/>
      <c r="BM1222" s="273"/>
      <c r="BN1222" s="125"/>
      <c r="BO1222" s="273"/>
      <c r="BP1222" s="285"/>
      <c r="BQ1222" s="273"/>
      <c r="BR1222" s="273"/>
      <c r="BS1222" s="273"/>
      <c r="BT1222" s="273"/>
      <c r="BU1222" s="273"/>
      <c r="BV1222" s="125"/>
      <c r="BW1222" s="273"/>
      <c r="BX1222" s="285"/>
      <c r="BY1222" s="273"/>
      <c r="BZ1222" s="273"/>
      <c r="CA1222" s="273"/>
      <c r="CB1222" s="273"/>
      <c r="CC1222" s="273"/>
      <c r="CD1222" s="125"/>
      <c r="CE1222" s="273"/>
      <c r="CF1222" s="285"/>
      <c r="CG1222" s="273"/>
      <c r="CH1222" s="273"/>
      <c r="CI1222" s="273"/>
      <c r="CJ1222" s="273"/>
      <c r="CK1222" s="273"/>
      <c r="CL1222" s="125"/>
      <c r="CM1222" s="273"/>
      <c r="CN1222" s="285"/>
      <c r="CO1222" s="273"/>
      <c r="CP1222" s="273"/>
      <c r="CQ1222" s="273"/>
      <c r="CR1222" s="273"/>
      <c r="CS1222" s="273"/>
      <c r="CT1222" s="125"/>
      <c r="CU1222" s="273"/>
      <c r="CV1222" s="285"/>
      <c r="CW1222" s="273"/>
      <c r="CX1222" s="273"/>
      <c r="CY1222" s="273"/>
      <c r="CZ1222" s="273"/>
      <c r="DA1222" s="273"/>
      <c r="DB1222" s="125"/>
      <c r="DC1222" s="273"/>
      <c r="DD1222" s="285"/>
      <c r="DE1222" s="273"/>
      <c r="DF1222" s="273"/>
      <c r="DG1222" s="273"/>
      <c r="DH1222" s="273"/>
      <c r="DI1222" s="273"/>
      <c r="DJ1222" s="125"/>
      <c r="DK1222" s="273"/>
      <c r="DL1222" s="285"/>
      <c r="DM1222" s="273"/>
      <c r="DN1222" s="273"/>
      <c r="DO1222" s="273"/>
      <c r="DP1222" s="273"/>
      <c r="DQ1222" s="273"/>
      <c r="DR1222" s="125"/>
      <c r="DS1222" s="273"/>
      <c r="DT1222" s="285"/>
      <c r="DU1222" s="273"/>
      <c r="DV1222" s="273"/>
      <c r="DW1222" s="273"/>
      <c r="DX1222" s="273"/>
      <c r="DY1222" s="273"/>
      <c r="DZ1222" s="125"/>
      <c r="EA1222" s="273"/>
      <c r="EB1222" s="273"/>
      <c r="EC1222" s="273"/>
      <c r="ED1222" s="273"/>
      <c r="EE1222" s="273"/>
      <c r="EF1222" s="273"/>
      <c r="EG1222" s="273"/>
      <c r="EH1222" s="273"/>
      <c r="EI1222" s="273"/>
      <c r="EJ1222" s="273"/>
      <c r="EK1222" s="273"/>
      <c r="EL1222" s="273"/>
      <c r="EM1222" s="273"/>
      <c r="EN1222" s="273"/>
      <c r="EO1222" s="273"/>
      <c r="EP1222" s="273"/>
      <c r="EQ1222" s="273"/>
      <c r="ER1222" s="273"/>
      <c r="ES1222" s="273"/>
      <c r="ET1222" s="273"/>
      <c r="EU1222" s="273"/>
      <c r="EV1222" s="273"/>
      <c r="EW1222" s="273"/>
      <c r="EX1222" s="273"/>
      <c r="EY1222" s="273"/>
      <c r="EZ1222" s="273"/>
    </row>
    <row r="1223" spans="1:156" ht="18.75">
      <c r="D1223" s="75"/>
      <c r="Q1223"/>
      <c r="R1223" s="30"/>
      <c r="T1223" s="75"/>
      <c r="Z1223" s="264"/>
      <c r="AB1223" s="75"/>
      <c r="AH1223" s="125"/>
      <c r="AJ1223" s="75"/>
      <c r="AP1223" s="125"/>
      <c r="AR1223" s="75"/>
      <c r="AX1223" s="125"/>
      <c r="AZ1223" s="75"/>
      <c r="BF1223" s="125"/>
      <c r="BH1223" s="75"/>
      <c r="BN1223" s="125"/>
      <c r="BP1223" s="75"/>
      <c r="BV1223" s="125"/>
      <c r="BX1223" s="75"/>
      <c r="CD1223" s="125"/>
      <c r="CF1223" s="75"/>
      <c r="CL1223" s="125"/>
      <c r="CN1223" s="75"/>
      <c r="CT1223" s="125"/>
      <c r="CV1223" s="75"/>
      <c r="DB1223" s="125"/>
      <c r="DD1223" s="75"/>
      <c r="DJ1223" s="125"/>
      <c r="DL1223" s="75"/>
      <c r="DR1223" s="125"/>
      <c r="DT1223" s="75"/>
      <c r="DZ1223" s="125"/>
    </row>
    <row r="1224" spans="1:156" ht="18.75">
      <c r="A1224" s="273"/>
      <c r="B1224" s="273"/>
      <c r="C1224" s="273"/>
      <c r="D1224" s="285"/>
      <c r="E1224" s="273"/>
      <c r="F1224" s="273"/>
      <c r="G1224" s="273"/>
      <c r="H1224" s="273"/>
      <c r="I1224" s="273"/>
      <c r="J1224" s="273"/>
      <c r="K1224" s="273"/>
      <c r="L1224" s="273"/>
      <c r="M1224" s="273"/>
      <c r="N1224" s="273"/>
      <c r="O1224" s="273"/>
      <c r="P1224" s="273"/>
      <c r="Q1224" s="273"/>
      <c r="R1224" s="286"/>
      <c r="S1224" s="273"/>
      <c r="T1224" s="285"/>
      <c r="U1224" s="273"/>
      <c r="V1224" s="273"/>
      <c r="W1224" s="273"/>
      <c r="X1224" s="273"/>
      <c r="Y1224" s="273"/>
      <c r="Z1224" s="264"/>
      <c r="AA1224" s="273"/>
      <c r="AB1224" s="285"/>
      <c r="AC1224" s="273"/>
      <c r="AD1224" s="273"/>
      <c r="AE1224" s="273"/>
      <c r="AF1224" s="273"/>
      <c r="AG1224" s="273"/>
      <c r="AH1224" s="125"/>
      <c r="AI1224" s="273"/>
      <c r="AJ1224" s="285"/>
      <c r="AK1224" s="273"/>
      <c r="AL1224" s="273"/>
      <c r="AM1224" s="273"/>
      <c r="AN1224" s="273"/>
      <c r="AO1224" s="273"/>
      <c r="AP1224" s="125"/>
      <c r="AQ1224" s="273"/>
      <c r="AR1224" s="285"/>
      <c r="AS1224" s="273"/>
      <c r="AT1224" s="273"/>
      <c r="AU1224" s="273"/>
      <c r="AV1224" s="273"/>
      <c r="AW1224" s="273"/>
      <c r="AX1224" s="125"/>
      <c r="AY1224" s="273"/>
      <c r="AZ1224" s="285"/>
      <c r="BA1224" s="273"/>
      <c r="BB1224" s="273"/>
      <c r="BC1224" s="273"/>
      <c r="BD1224" s="273"/>
      <c r="BE1224" s="273"/>
      <c r="BF1224" s="125"/>
      <c r="BG1224" s="273"/>
      <c r="BH1224" s="285"/>
      <c r="BI1224" s="273"/>
      <c r="BJ1224" s="273"/>
      <c r="BK1224" s="273"/>
      <c r="BL1224" s="273"/>
      <c r="BM1224" s="273"/>
      <c r="BN1224" s="125"/>
      <c r="BO1224" s="273"/>
      <c r="BP1224" s="285"/>
      <c r="BQ1224" s="273"/>
      <c r="BR1224" s="273"/>
      <c r="BS1224" s="273"/>
      <c r="BT1224" s="273"/>
      <c r="BU1224" s="273"/>
      <c r="BV1224" s="125"/>
      <c r="BW1224" s="273"/>
      <c r="BX1224" s="285"/>
      <c r="BY1224" s="273"/>
      <c r="BZ1224" s="273"/>
      <c r="CA1224" s="273"/>
      <c r="CB1224" s="273"/>
      <c r="CC1224" s="273"/>
      <c r="CD1224" s="125"/>
      <c r="CE1224" s="273"/>
      <c r="CF1224" s="285"/>
      <c r="CG1224" s="273"/>
      <c r="CH1224" s="273"/>
      <c r="CI1224" s="273"/>
      <c r="CJ1224" s="273"/>
      <c r="CK1224" s="273"/>
      <c r="CL1224" s="125"/>
      <c r="CM1224" s="273"/>
      <c r="CN1224" s="285"/>
      <c r="CO1224" s="273"/>
      <c r="CP1224" s="273"/>
      <c r="CQ1224" s="273"/>
      <c r="CR1224" s="273"/>
      <c r="CS1224" s="273"/>
      <c r="CT1224" s="125"/>
      <c r="CU1224" s="273"/>
      <c r="CV1224" s="285"/>
      <c r="CW1224" s="273"/>
      <c r="CX1224" s="273"/>
      <c r="CY1224" s="273"/>
      <c r="CZ1224" s="273"/>
      <c r="DA1224" s="273"/>
      <c r="DB1224" s="125"/>
      <c r="DC1224" s="273"/>
      <c r="DD1224" s="285"/>
      <c r="DE1224" s="273"/>
      <c r="DF1224" s="273"/>
      <c r="DG1224" s="273"/>
      <c r="DH1224" s="273"/>
      <c r="DI1224" s="273"/>
      <c r="DJ1224" s="125"/>
      <c r="DK1224" s="273"/>
      <c r="DL1224" s="285"/>
      <c r="DM1224" s="273"/>
      <c r="DN1224" s="273"/>
      <c r="DO1224" s="273"/>
      <c r="DP1224" s="273"/>
      <c r="DQ1224" s="273"/>
      <c r="DR1224" s="125"/>
      <c r="DS1224" s="273"/>
      <c r="DT1224" s="285"/>
      <c r="DU1224" s="273"/>
      <c r="DV1224" s="273"/>
      <c r="DW1224" s="273"/>
      <c r="DX1224" s="273"/>
      <c r="DY1224" s="273"/>
      <c r="DZ1224" s="125"/>
      <c r="EA1224" s="273"/>
      <c r="EB1224" s="273"/>
      <c r="EC1224" s="273"/>
      <c r="ED1224" s="273"/>
      <c r="EE1224" s="273"/>
      <c r="EF1224" s="273"/>
      <c r="EG1224" s="273"/>
      <c r="EH1224" s="273"/>
      <c r="EI1224" s="273"/>
      <c r="EJ1224" s="273"/>
      <c r="EK1224" s="273"/>
      <c r="EL1224" s="273"/>
      <c r="EM1224" s="273"/>
      <c r="EN1224" s="273"/>
      <c r="EO1224" s="273"/>
      <c r="EP1224" s="273"/>
      <c r="EQ1224" s="273"/>
      <c r="ER1224" s="273"/>
      <c r="ES1224" s="273"/>
      <c r="ET1224" s="273"/>
      <c r="EU1224" s="273"/>
      <c r="EV1224" s="273"/>
      <c r="EW1224" s="273"/>
      <c r="EX1224" s="273"/>
      <c r="EY1224" s="273"/>
      <c r="EZ1224" s="273"/>
    </row>
    <row r="1225" spans="1:156" ht="18.75">
      <c r="D1225" s="75"/>
      <c r="Q1225"/>
      <c r="R1225" s="30"/>
      <c r="T1225" s="75"/>
      <c r="Z1225" s="264"/>
      <c r="AB1225" s="75"/>
      <c r="AH1225" s="125"/>
      <c r="AJ1225" s="75"/>
      <c r="AP1225" s="125"/>
      <c r="AR1225" s="75"/>
      <c r="AX1225" s="125"/>
      <c r="AZ1225" s="75"/>
      <c r="BF1225" s="125"/>
      <c r="BH1225" s="75"/>
      <c r="BN1225" s="125"/>
      <c r="BP1225" s="75"/>
      <c r="BV1225" s="125"/>
      <c r="BX1225" s="75"/>
      <c r="CD1225" s="125"/>
      <c r="CF1225" s="75"/>
      <c r="CL1225" s="125"/>
      <c r="CN1225" s="75"/>
      <c r="CT1225" s="125"/>
      <c r="CV1225" s="75"/>
      <c r="DB1225" s="125"/>
      <c r="DD1225" s="75"/>
      <c r="DJ1225" s="125"/>
      <c r="DL1225" s="75"/>
      <c r="DR1225" s="125"/>
      <c r="DT1225" s="75"/>
      <c r="DZ1225" s="125"/>
    </row>
    <row r="1226" spans="1:156" ht="18.75">
      <c r="A1226" s="273"/>
      <c r="B1226" s="273"/>
      <c r="C1226" s="273"/>
      <c r="D1226" s="285"/>
      <c r="E1226" s="273"/>
      <c r="F1226" s="273"/>
      <c r="G1226" s="273"/>
      <c r="H1226" s="273"/>
      <c r="I1226" s="273"/>
      <c r="J1226" s="273"/>
      <c r="K1226" s="273"/>
      <c r="L1226" s="273"/>
      <c r="M1226" s="273"/>
      <c r="N1226" s="273"/>
      <c r="O1226" s="273"/>
      <c r="P1226" s="273"/>
      <c r="Q1226" s="273"/>
      <c r="R1226" s="286"/>
      <c r="S1226" s="273"/>
      <c r="T1226" s="285"/>
      <c r="U1226" s="273"/>
      <c r="V1226" s="273"/>
      <c r="W1226" s="273"/>
      <c r="X1226" s="273"/>
      <c r="Y1226" s="273"/>
      <c r="Z1226" s="264"/>
      <c r="AA1226" s="273"/>
      <c r="AB1226" s="285"/>
      <c r="AC1226" s="273"/>
      <c r="AD1226" s="273"/>
      <c r="AE1226" s="273"/>
      <c r="AF1226" s="273"/>
      <c r="AG1226" s="273"/>
      <c r="AH1226" s="125"/>
      <c r="AI1226" s="273"/>
      <c r="AJ1226" s="285"/>
      <c r="AK1226" s="273"/>
      <c r="AL1226" s="273"/>
      <c r="AM1226" s="273"/>
      <c r="AN1226" s="273"/>
      <c r="AO1226" s="273"/>
      <c r="AP1226" s="125"/>
      <c r="AQ1226" s="273"/>
      <c r="AR1226" s="285"/>
      <c r="AS1226" s="273"/>
      <c r="AT1226" s="273"/>
      <c r="AU1226" s="273"/>
      <c r="AV1226" s="273"/>
      <c r="AW1226" s="273"/>
      <c r="AX1226" s="125"/>
      <c r="AY1226" s="273"/>
      <c r="AZ1226" s="285"/>
      <c r="BA1226" s="273"/>
      <c r="BB1226" s="273"/>
      <c r="BC1226" s="273"/>
      <c r="BD1226" s="273"/>
      <c r="BE1226" s="273"/>
      <c r="BF1226" s="125"/>
      <c r="BG1226" s="273"/>
      <c r="BH1226" s="285"/>
      <c r="BI1226" s="273"/>
      <c r="BJ1226" s="273"/>
      <c r="BK1226" s="273"/>
      <c r="BL1226" s="273"/>
      <c r="BM1226" s="273"/>
      <c r="BN1226" s="125"/>
      <c r="BO1226" s="273"/>
      <c r="BP1226" s="285"/>
      <c r="BQ1226" s="273"/>
      <c r="BR1226" s="273"/>
      <c r="BS1226" s="273"/>
      <c r="BT1226" s="273"/>
      <c r="BU1226" s="273"/>
      <c r="BV1226" s="125"/>
      <c r="BW1226" s="273"/>
      <c r="BX1226" s="285"/>
      <c r="BY1226" s="273"/>
      <c r="BZ1226" s="273"/>
      <c r="CA1226" s="273"/>
      <c r="CB1226" s="273"/>
      <c r="CC1226" s="273"/>
      <c r="CD1226" s="125"/>
      <c r="CE1226" s="273"/>
      <c r="CF1226" s="285"/>
      <c r="CG1226" s="273"/>
      <c r="CH1226" s="273"/>
      <c r="CI1226" s="273"/>
      <c r="CJ1226" s="273"/>
      <c r="CK1226" s="273"/>
      <c r="CL1226" s="125"/>
      <c r="CM1226" s="273"/>
      <c r="CN1226" s="285"/>
      <c r="CO1226" s="273"/>
      <c r="CP1226" s="273"/>
      <c r="CQ1226" s="273"/>
      <c r="CR1226" s="273"/>
      <c r="CS1226" s="273"/>
      <c r="CT1226" s="125"/>
      <c r="CU1226" s="273"/>
      <c r="CV1226" s="285"/>
      <c r="CW1226" s="273"/>
      <c r="CX1226" s="273"/>
      <c r="CY1226" s="273"/>
      <c r="CZ1226" s="273"/>
      <c r="DA1226" s="273"/>
      <c r="DB1226" s="125"/>
      <c r="DC1226" s="273"/>
      <c r="DD1226" s="285"/>
      <c r="DE1226" s="273"/>
      <c r="DF1226" s="273"/>
      <c r="DG1226" s="273"/>
      <c r="DH1226" s="273"/>
      <c r="DI1226" s="273"/>
      <c r="DJ1226" s="125"/>
      <c r="DK1226" s="273"/>
      <c r="DL1226" s="285"/>
      <c r="DM1226" s="273"/>
      <c r="DN1226" s="273"/>
      <c r="DO1226" s="273"/>
      <c r="DP1226" s="273"/>
      <c r="DQ1226" s="273"/>
      <c r="DR1226" s="125"/>
      <c r="DS1226" s="273"/>
      <c r="DT1226" s="285"/>
      <c r="DU1226" s="273"/>
      <c r="DV1226" s="273"/>
      <c r="DW1226" s="273"/>
      <c r="DX1226" s="273"/>
      <c r="DY1226" s="273"/>
      <c r="DZ1226" s="125"/>
      <c r="EA1226" s="273"/>
      <c r="EB1226" s="273"/>
      <c r="EC1226" s="273"/>
      <c r="ED1226" s="273"/>
      <c r="EE1226" s="273"/>
      <c r="EF1226" s="273"/>
      <c r="EG1226" s="273"/>
      <c r="EH1226" s="273"/>
      <c r="EI1226" s="273"/>
      <c r="EJ1226" s="273"/>
      <c r="EK1226" s="273"/>
      <c r="EL1226" s="273"/>
      <c r="EM1226" s="273"/>
      <c r="EN1226" s="273"/>
      <c r="EO1226" s="273"/>
      <c r="EP1226" s="273"/>
      <c r="EQ1226" s="273"/>
      <c r="ER1226" s="273"/>
      <c r="ES1226" s="273"/>
      <c r="ET1226" s="273"/>
      <c r="EU1226" s="273"/>
      <c r="EV1226" s="273"/>
      <c r="EW1226" s="273"/>
      <c r="EX1226" s="273"/>
      <c r="EY1226" s="273"/>
      <c r="EZ1226" s="273"/>
    </row>
    <row r="1227" spans="1:156" ht="18.75">
      <c r="D1227" s="75"/>
      <c r="Q1227"/>
      <c r="R1227" s="30"/>
      <c r="T1227" s="75"/>
      <c r="Z1227" s="264"/>
      <c r="AB1227" s="75"/>
      <c r="AH1227" s="125"/>
      <c r="AJ1227" s="75"/>
      <c r="AP1227" s="125"/>
      <c r="AR1227" s="75"/>
      <c r="AX1227" s="125"/>
      <c r="AZ1227" s="75"/>
      <c r="BF1227" s="125"/>
      <c r="BH1227" s="75"/>
      <c r="BN1227" s="125"/>
      <c r="BP1227" s="75"/>
      <c r="BV1227" s="125"/>
      <c r="BX1227" s="75"/>
      <c r="CD1227" s="125"/>
      <c r="CF1227" s="75"/>
      <c r="CL1227" s="125"/>
      <c r="CN1227" s="75"/>
      <c r="CT1227" s="125"/>
      <c r="CV1227" s="75"/>
      <c r="DB1227" s="125"/>
      <c r="DD1227" s="75"/>
      <c r="DJ1227" s="125"/>
      <c r="DL1227" s="75"/>
      <c r="DR1227" s="125"/>
      <c r="DT1227" s="75"/>
      <c r="DZ1227" s="125"/>
    </row>
    <row r="1228" spans="1:156" ht="18.75">
      <c r="A1228" s="273"/>
      <c r="B1228" s="273"/>
      <c r="C1228" s="273"/>
      <c r="D1228" s="285"/>
      <c r="E1228" s="273"/>
      <c r="F1228" s="273"/>
      <c r="G1228" s="273"/>
      <c r="H1228" s="273"/>
      <c r="I1228" s="273"/>
      <c r="J1228" s="273"/>
      <c r="K1228" s="273"/>
      <c r="L1228" s="273"/>
      <c r="M1228" s="273"/>
      <c r="N1228" s="273"/>
      <c r="O1228" s="273"/>
      <c r="P1228" s="273"/>
      <c r="Q1228" s="273"/>
      <c r="R1228" s="286"/>
      <c r="S1228" s="273"/>
      <c r="T1228" s="285"/>
      <c r="U1228" s="273"/>
      <c r="V1228" s="273"/>
      <c r="W1228" s="273"/>
      <c r="X1228" s="273"/>
      <c r="Y1228" s="273"/>
      <c r="Z1228" s="264"/>
      <c r="AA1228" s="273"/>
      <c r="AB1228" s="285"/>
      <c r="AC1228" s="273"/>
      <c r="AD1228" s="273"/>
      <c r="AE1228" s="273"/>
      <c r="AF1228" s="273"/>
      <c r="AG1228" s="273"/>
      <c r="AH1228" s="125"/>
      <c r="AI1228" s="273"/>
      <c r="AJ1228" s="285"/>
      <c r="AK1228" s="273"/>
      <c r="AL1228" s="273"/>
      <c r="AM1228" s="273"/>
      <c r="AN1228" s="273"/>
      <c r="AO1228" s="273"/>
      <c r="AP1228" s="125"/>
      <c r="AQ1228" s="273"/>
      <c r="AR1228" s="285"/>
      <c r="AS1228" s="273"/>
      <c r="AT1228" s="273"/>
      <c r="AU1228" s="273"/>
      <c r="AV1228" s="273"/>
      <c r="AW1228" s="273"/>
      <c r="AX1228" s="125"/>
      <c r="AY1228" s="273"/>
      <c r="AZ1228" s="285"/>
      <c r="BA1228" s="273"/>
      <c r="BB1228" s="273"/>
      <c r="BC1228" s="273"/>
      <c r="BD1228" s="273"/>
      <c r="BE1228" s="273"/>
      <c r="BF1228" s="125"/>
      <c r="BG1228" s="273"/>
      <c r="BH1228" s="285"/>
      <c r="BI1228" s="273"/>
      <c r="BJ1228" s="273"/>
      <c r="BK1228" s="273"/>
      <c r="BL1228" s="273"/>
      <c r="BM1228" s="273"/>
      <c r="BN1228" s="125"/>
      <c r="BO1228" s="273"/>
      <c r="BP1228" s="285"/>
      <c r="BQ1228" s="273"/>
      <c r="BR1228" s="273"/>
      <c r="BS1228" s="273"/>
      <c r="BT1228" s="273"/>
      <c r="BU1228" s="273"/>
      <c r="BV1228" s="125"/>
      <c r="BW1228" s="273"/>
      <c r="BX1228" s="285"/>
      <c r="BY1228" s="273"/>
      <c r="BZ1228" s="273"/>
      <c r="CA1228" s="273"/>
      <c r="CB1228" s="273"/>
      <c r="CC1228" s="273"/>
      <c r="CD1228" s="125"/>
      <c r="CE1228" s="273"/>
      <c r="CF1228" s="285"/>
      <c r="CG1228" s="273"/>
      <c r="CH1228" s="273"/>
      <c r="CI1228" s="273"/>
      <c r="CJ1228" s="273"/>
      <c r="CK1228" s="273"/>
      <c r="CL1228" s="125"/>
      <c r="CM1228" s="273"/>
      <c r="CN1228" s="285"/>
      <c r="CO1228" s="273"/>
      <c r="CP1228" s="273"/>
      <c r="CQ1228" s="273"/>
      <c r="CR1228" s="273"/>
      <c r="CS1228" s="273"/>
      <c r="CT1228" s="125"/>
      <c r="CU1228" s="273"/>
      <c r="CV1228" s="285"/>
      <c r="CW1228" s="273"/>
      <c r="CX1228" s="273"/>
      <c r="CY1228" s="273"/>
      <c r="CZ1228" s="273"/>
      <c r="DA1228" s="273"/>
      <c r="DB1228" s="125"/>
      <c r="DC1228" s="273"/>
      <c r="DD1228" s="285"/>
      <c r="DE1228" s="273"/>
      <c r="DF1228" s="273"/>
      <c r="DG1228" s="273"/>
      <c r="DH1228" s="273"/>
      <c r="DI1228" s="273"/>
      <c r="DJ1228" s="125"/>
      <c r="DK1228" s="273"/>
      <c r="DL1228" s="285"/>
      <c r="DM1228" s="273"/>
      <c r="DN1228" s="273"/>
      <c r="DO1228" s="273"/>
      <c r="DP1228" s="273"/>
      <c r="DQ1228" s="273"/>
      <c r="DR1228" s="125"/>
      <c r="DS1228" s="273"/>
      <c r="DT1228" s="285"/>
      <c r="DU1228" s="273"/>
      <c r="DV1228" s="273"/>
      <c r="DW1228" s="273"/>
      <c r="DX1228" s="273"/>
      <c r="DY1228" s="273"/>
      <c r="DZ1228" s="125"/>
      <c r="EA1228" s="273"/>
      <c r="EB1228" s="273"/>
      <c r="EC1228" s="273"/>
      <c r="ED1228" s="273"/>
      <c r="EE1228" s="273"/>
      <c r="EF1228" s="273"/>
      <c r="EG1228" s="273"/>
      <c r="EH1228" s="273"/>
      <c r="EI1228" s="273"/>
      <c r="EJ1228" s="273"/>
      <c r="EK1228" s="273"/>
      <c r="EL1228" s="273"/>
      <c r="EM1228" s="273"/>
      <c r="EN1228" s="273"/>
      <c r="EO1228" s="273"/>
      <c r="EP1228" s="273"/>
      <c r="EQ1228" s="273"/>
      <c r="ER1228" s="273"/>
      <c r="ES1228" s="273"/>
      <c r="ET1228" s="273"/>
      <c r="EU1228" s="273"/>
      <c r="EV1228" s="273"/>
      <c r="EW1228" s="273"/>
      <c r="EX1228" s="273"/>
      <c r="EY1228" s="273"/>
      <c r="EZ1228" s="273"/>
    </row>
    <row r="1229" spans="1:156" ht="18.75">
      <c r="D1229" s="75"/>
      <c r="Q1229"/>
      <c r="R1229" s="30"/>
      <c r="T1229" s="75"/>
      <c r="Z1229" s="264"/>
      <c r="AB1229" s="75"/>
      <c r="AH1229" s="125"/>
      <c r="AJ1229" s="75"/>
      <c r="AP1229" s="125"/>
      <c r="AR1229" s="75"/>
      <c r="AX1229" s="125"/>
      <c r="AZ1229" s="75"/>
      <c r="BF1229" s="125"/>
      <c r="BH1229" s="75"/>
      <c r="BN1229" s="125"/>
      <c r="BP1229" s="75"/>
      <c r="BV1229" s="125"/>
      <c r="BX1229" s="75"/>
      <c r="CD1229" s="125"/>
      <c r="CF1229" s="75"/>
      <c r="CL1229" s="125"/>
      <c r="CN1229" s="75"/>
      <c r="CT1229" s="125"/>
      <c r="CV1229" s="75"/>
      <c r="DB1229" s="125"/>
      <c r="DD1229" s="75"/>
      <c r="DJ1229" s="125"/>
      <c r="DL1229" s="75"/>
      <c r="DR1229" s="125"/>
      <c r="DT1229" s="75"/>
      <c r="DZ1229" s="125"/>
    </row>
    <row r="1230" spans="1:156" ht="18.75">
      <c r="A1230" s="273"/>
      <c r="B1230" s="273"/>
      <c r="C1230" s="273"/>
      <c r="D1230" s="285"/>
      <c r="E1230" s="273"/>
      <c r="F1230" s="273"/>
      <c r="G1230" s="273"/>
      <c r="H1230" s="273"/>
      <c r="I1230" s="273"/>
      <c r="J1230" s="273"/>
      <c r="K1230" s="273"/>
      <c r="L1230" s="273"/>
      <c r="M1230" s="273"/>
      <c r="N1230" s="273"/>
      <c r="O1230" s="273"/>
      <c r="P1230" s="273"/>
      <c r="Q1230" s="273"/>
      <c r="R1230" s="286"/>
      <c r="S1230" s="273"/>
      <c r="T1230" s="285"/>
      <c r="U1230" s="273"/>
      <c r="V1230" s="273"/>
      <c r="W1230" s="273"/>
      <c r="X1230" s="273"/>
      <c r="Y1230" s="273"/>
      <c r="Z1230" s="264"/>
      <c r="AA1230" s="273"/>
      <c r="AB1230" s="285"/>
      <c r="AC1230" s="273"/>
      <c r="AD1230" s="273"/>
      <c r="AE1230" s="273"/>
      <c r="AF1230" s="273"/>
      <c r="AG1230" s="273"/>
      <c r="AH1230" s="125"/>
      <c r="AI1230" s="273"/>
      <c r="AJ1230" s="285"/>
      <c r="AK1230" s="273"/>
      <c r="AL1230" s="273"/>
      <c r="AM1230" s="273"/>
      <c r="AN1230" s="273"/>
      <c r="AO1230" s="273"/>
      <c r="AP1230" s="125"/>
      <c r="AQ1230" s="273"/>
      <c r="AR1230" s="285"/>
      <c r="AS1230" s="273"/>
      <c r="AT1230" s="273"/>
      <c r="AU1230" s="273"/>
      <c r="AV1230" s="273"/>
      <c r="AW1230" s="273"/>
      <c r="AX1230" s="125"/>
      <c r="AY1230" s="273"/>
      <c r="AZ1230" s="285"/>
      <c r="BA1230" s="273"/>
      <c r="BB1230" s="273"/>
      <c r="BC1230" s="273"/>
      <c r="BD1230" s="273"/>
      <c r="BE1230" s="273"/>
      <c r="BF1230" s="125"/>
      <c r="BG1230" s="273"/>
      <c r="BH1230" s="285"/>
      <c r="BI1230" s="273"/>
      <c r="BJ1230" s="273"/>
      <c r="BK1230" s="273"/>
      <c r="BL1230" s="273"/>
      <c r="BM1230" s="273"/>
      <c r="BN1230" s="125"/>
      <c r="BO1230" s="273"/>
      <c r="BP1230" s="285"/>
      <c r="BQ1230" s="273"/>
      <c r="BR1230" s="273"/>
      <c r="BS1230" s="273"/>
      <c r="BT1230" s="273"/>
      <c r="BU1230" s="273"/>
      <c r="BV1230" s="125"/>
      <c r="BW1230" s="273"/>
      <c r="BX1230" s="285"/>
      <c r="BY1230" s="273"/>
      <c r="BZ1230" s="273"/>
      <c r="CA1230" s="273"/>
      <c r="CB1230" s="273"/>
      <c r="CC1230" s="273"/>
      <c r="CD1230" s="125"/>
      <c r="CE1230" s="273"/>
      <c r="CF1230" s="285"/>
      <c r="CG1230" s="273"/>
      <c r="CH1230" s="273"/>
      <c r="CI1230" s="273"/>
      <c r="CJ1230" s="273"/>
      <c r="CK1230" s="273"/>
      <c r="CL1230" s="125"/>
      <c r="CM1230" s="273"/>
      <c r="CN1230" s="285"/>
      <c r="CO1230" s="273"/>
      <c r="CP1230" s="273"/>
      <c r="CQ1230" s="273"/>
      <c r="CR1230" s="273"/>
      <c r="CS1230" s="273"/>
      <c r="CT1230" s="125"/>
      <c r="CU1230" s="273"/>
      <c r="CV1230" s="285"/>
      <c r="CW1230" s="273"/>
      <c r="CX1230" s="273"/>
      <c r="CY1230" s="273"/>
      <c r="CZ1230" s="273"/>
      <c r="DA1230" s="273"/>
      <c r="DB1230" s="125"/>
      <c r="DC1230" s="273"/>
      <c r="DD1230" s="285"/>
      <c r="DE1230" s="273"/>
      <c r="DF1230" s="273"/>
      <c r="DG1230" s="273"/>
      <c r="DH1230" s="273"/>
      <c r="DI1230" s="273"/>
      <c r="DJ1230" s="125"/>
      <c r="DK1230" s="273"/>
      <c r="DL1230" s="285"/>
      <c r="DM1230" s="273"/>
      <c r="DN1230" s="273"/>
      <c r="DO1230" s="273"/>
      <c r="DP1230" s="273"/>
      <c r="DQ1230" s="273"/>
      <c r="DR1230" s="125"/>
      <c r="DS1230" s="273"/>
      <c r="DT1230" s="285"/>
      <c r="DU1230" s="273"/>
      <c r="DV1230" s="273"/>
      <c r="DW1230" s="273"/>
      <c r="DX1230" s="273"/>
      <c r="DY1230" s="273"/>
      <c r="DZ1230" s="125"/>
      <c r="EA1230" s="273"/>
      <c r="EB1230" s="273"/>
      <c r="EC1230" s="273"/>
      <c r="ED1230" s="273"/>
      <c r="EE1230" s="273"/>
      <c r="EF1230" s="273"/>
      <c r="EG1230" s="273"/>
      <c r="EH1230" s="273"/>
      <c r="EI1230" s="273"/>
      <c r="EJ1230" s="273"/>
      <c r="EK1230" s="273"/>
      <c r="EL1230" s="273"/>
      <c r="EM1230" s="273"/>
      <c r="EN1230" s="273"/>
      <c r="EO1230" s="273"/>
      <c r="EP1230" s="273"/>
      <c r="EQ1230" s="273"/>
      <c r="ER1230" s="273"/>
      <c r="ES1230" s="273"/>
      <c r="ET1230" s="273"/>
      <c r="EU1230" s="273"/>
      <c r="EV1230" s="273"/>
      <c r="EW1230" s="273"/>
      <c r="EX1230" s="273"/>
      <c r="EY1230" s="273"/>
      <c r="EZ1230" s="273"/>
    </row>
    <row r="1231" spans="1:156" ht="18.75">
      <c r="D1231" s="75"/>
      <c r="Q1231"/>
      <c r="R1231" s="30"/>
      <c r="T1231" s="75"/>
      <c r="Z1231" s="264"/>
      <c r="AB1231" s="75"/>
      <c r="AH1231" s="125"/>
      <c r="AJ1231" s="75"/>
      <c r="AP1231" s="125"/>
      <c r="AR1231" s="75"/>
      <c r="AX1231" s="125"/>
      <c r="AZ1231" s="75"/>
      <c r="BF1231" s="125"/>
      <c r="BH1231" s="75"/>
      <c r="BN1231" s="125"/>
      <c r="BP1231" s="75"/>
      <c r="BV1231" s="125"/>
      <c r="BX1231" s="75"/>
      <c r="CD1231" s="125"/>
      <c r="CF1231" s="75"/>
      <c r="CL1231" s="125"/>
      <c r="CN1231" s="75"/>
      <c r="CT1231" s="125"/>
      <c r="CV1231" s="75"/>
      <c r="DB1231" s="125"/>
      <c r="DD1231" s="75"/>
      <c r="DJ1231" s="125"/>
      <c r="DL1231" s="75"/>
      <c r="DR1231" s="125"/>
      <c r="DT1231" s="75"/>
      <c r="DZ1231" s="125"/>
    </row>
    <row r="1232" spans="1:156" ht="18.75">
      <c r="A1232" s="273"/>
      <c r="B1232" s="273"/>
      <c r="C1232" s="273"/>
      <c r="D1232" s="285"/>
      <c r="E1232" s="273"/>
      <c r="F1232" s="273"/>
      <c r="G1232" s="273"/>
      <c r="H1232" s="273"/>
      <c r="I1232" s="273"/>
      <c r="J1232" s="273"/>
      <c r="K1232" s="273"/>
      <c r="L1232" s="273"/>
      <c r="M1232" s="273"/>
      <c r="N1232" s="273"/>
      <c r="O1232" s="273"/>
      <c r="P1232" s="273"/>
      <c r="Q1232" s="273"/>
      <c r="R1232" s="286"/>
      <c r="S1232" s="273"/>
      <c r="T1232" s="285"/>
      <c r="U1232" s="273"/>
      <c r="V1232" s="273"/>
      <c r="W1232" s="273"/>
      <c r="X1232" s="273"/>
      <c r="Y1232" s="273"/>
      <c r="Z1232" s="264"/>
      <c r="AA1232" s="273"/>
      <c r="AB1232" s="285"/>
      <c r="AC1232" s="273"/>
      <c r="AD1232" s="273"/>
      <c r="AE1232" s="273"/>
      <c r="AF1232" s="273"/>
      <c r="AG1232" s="273"/>
      <c r="AH1232" s="125"/>
      <c r="AI1232" s="273"/>
      <c r="AJ1232" s="285"/>
      <c r="AK1232" s="273"/>
      <c r="AL1232" s="273"/>
      <c r="AM1232" s="273"/>
      <c r="AN1232" s="273"/>
      <c r="AO1232" s="273"/>
      <c r="AP1232" s="125"/>
      <c r="AQ1232" s="273"/>
      <c r="AR1232" s="285"/>
      <c r="AS1232" s="273"/>
      <c r="AT1232" s="273"/>
      <c r="AU1232" s="273"/>
      <c r="AV1232" s="273"/>
      <c r="AW1232" s="273"/>
      <c r="AX1232" s="125"/>
      <c r="AY1232" s="273"/>
      <c r="AZ1232" s="285"/>
      <c r="BA1232" s="273"/>
      <c r="BB1232" s="273"/>
      <c r="BC1232" s="273"/>
      <c r="BD1232" s="273"/>
      <c r="BE1232" s="273"/>
      <c r="BF1232" s="125"/>
      <c r="BG1232" s="273"/>
      <c r="BH1232" s="285"/>
      <c r="BI1232" s="273"/>
      <c r="BJ1232" s="273"/>
      <c r="BK1232" s="273"/>
      <c r="BL1232" s="273"/>
      <c r="BM1232" s="273"/>
      <c r="BN1232" s="125"/>
      <c r="BO1232" s="273"/>
      <c r="BP1232" s="285"/>
      <c r="BQ1232" s="273"/>
      <c r="BR1232" s="273"/>
      <c r="BS1232" s="273"/>
      <c r="BT1232" s="273"/>
      <c r="BU1232" s="273"/>
      <c r="BV1232" s="125"/>
      <c r="BW1232" s="273"/>
      <c r="BX1232" s="285"/>
      <c r="BY1232" s="273"/>
      <c r="BZ1232" s="273"/>
      <c r="CA1232" s="273"/>
      <c r="CB1232" s="273"/>
      <c r="CC1232" s="273"/>
      <c r="CD1232" s="125"/>
      <c r="CE1232" s="273"/>
      <c r="CF1232" s="285"/>
      <c r="CG1232" s="273"/>
      <c r="CH1232" s="273"/>
      <c r="CI1232" s="273"/>
      <c r="CJ1232" s="273"/>
      <c r="CK1232" s="273"/>
      <c r="CL1232" s="125"/>
      <c r="CM1232" s="273"/>
      <c r="CN1232" s="285"/>
      <c r="CO1232" s="273"/>
      <c r="CP1232" s="273"/>
      <c r="CQ1232" s="273"/>
      <c r="CR1232" s="273"/>
      <c r="CS1232" s="273"/>
      <c r="CT1232" s="125"/>
      <c r="CU1232" s="273"/>
      <c r="CV1232" s="285"/>
      <c r="CW1232" s="273"/>
      <c r="CX1232" s="273"/>
      <c r="CY1232" s="273"/>
      <c r="CZ1232" s="273"/>
      <c r="DA1232" s="273"/>
      <c r="DB1232" s="125"/>
      <c r="DC1232" s="273"/>
      <c r="DD1232" s="285"/>
      <c r="DE1232" s="273"/>
      <c r="DF1232" s="273"/>
      <c r="DG1232" s="273"/>
      <c r="DH1232" s="273"/>
      <c r="DI1232" s="273"/>
      <c r="DJ1232" s="125"/>
      <c r="DK1232" s="273"/>
      <c r="DL1232" s="285"/>
      <c r="DM1232" s="273"/>
      <c r="DN1232" s="273"/>
      <c r="DO1232" s="273"/>
      <c r="DP1232" s="273"/>
      <c r="DQ1232" s="273"/>
      <c r="DR1232" s="125"/>
      <c r="DS1232" s="273"/>
      <c r="DT1232" s="285"/>
      <c r="DU1232" s="273"/>
      <c r="DV1232" s="273"/>
      <c r="DW1232" s="273"/>
      <c r="DX1232" s="273"/>
      <c r="DY1232" s="273"/>
      <c r="DZ1232" s="125"/>
      <c r="EA1232" s="273"/>
      <c r="EB1232" s="273"/>
      <c r="EC1232" s="273"/>
      <c r="ED1232" s="273"/>
      <c r="EE1232" s="273"/>
      <c r="EF1232" s="273"/>
      <c r="EG1232" s="273"/>
      <c r="EH1232" s="273"/>
      <c r="EI1232" s="273"/>
      <c r="EJ1232" s="273"/>
      <c r="EK1232" s="273"/>
      <c r="EL1232" s="273"/>
      <c r="EM1232" s="273"/>
      <c r="EN1232" s="273"/>
      <c r="EO1232" s="273"/>
      <c r="EP1232" s="273"/>
      <c r="EQ1232" s="273"/>
      <c r="ER1232" s="273"/>
      <c r="ES1232" s="273"/>
      <c r="ET1232" s="273"/>
      <c r="EU1232" s="273"/>
      <c r="EV1232" s="273"/>
      <c r="EW1232" s="273"/>
      <c r="EX1232" s="273"/>
      <c r="EY1232" s="273"/>
      <c r="EZ1232" s="273"/>
    </row>
    <row r="1233" spans="1:156" ht="18.75">
      <c r="D1233" s="75"/>
      <c r="Q1233"/>
      <c r="R1233" s="30"/>
      <c r="T1233" s="75"/>
      <c r="Z1233" s="264"/>
      <c r="AB1233" s="75"/>
      <c r="AH1233" s="125"/>
      <c r="AJ1233" s="75"/>
      <c r="AP1233" s="125"/>
      <c r="AR1233" s="75"/>
      <c r="AX1233" s="125"/>
      <c r="AZ1233" s="75"/>
      <c r="BF1233" s="125"/>
      <c r="BH1233" s="75"/>
      <c r="BN1233" s="125"/>
      <c r="BP1233" s="75"/>
      <c r="BV1233" s="125"/>
      <c r="BX1233" s="75"/>
      <c r="CD1233" s="125"/>
      <c r="CF1233" s="75"/>
      <c r="CL1233" s="125"/>
      <c r="CN1233" s="75"/>
      <c r="CT1233" s="125"/>
      <c r="CV1233" s="75"/>
      <c r="DB1233" s="125"/>
      <c r="DD1233" s="75"/>
      <c r="DJ1233" s="125"/>
      <c r="DL1233" s="75"/>
      <c r="DR1233" s="125"/>
      <c r="DT1233" s="75"/>
      <c r="DZ1233" s="125"/>
    </row>
    <row r="1234" spans="1:156" ht="18.75">
      <c r="A1234" s="273"/>
      <c r="B1234" s="273"/>
      <c r="C1234" s="273"/>
      <c r="D1234" s="285"/>
      <c r="E1234" s="273"/>
      <c r="F1234" s="273"/>
      <c r="G1234" s="273"/>
      <c r="H1234" s="273"/>
      <c r="I1234" s="273"/>
      <c r="J1234" s="273"/>
      <c r="K1234" s="273"/>
      <c r="L1234" s="273"/>
      <c r="M1234" s="273"/>
      <c r="N1234" s="273"/>
      <c r="O1234" s="273"/>
      <c r="P1234" s="273"/>
      <c r="Q1234" s="273"/>
      <c r="R1234" s="286"/>
      <c r="S1234" s="273"/>
      <c r="T1234" s="285"/>
      <c r="U1234" s="273"/>
      <c r="V1234" s="273"/>
      <c r="W1234" s="273"/>
      <c r="X1234" s="273"/>
      <c r="Y1234" s="273"/>
      <c r="Z1234" s="264"/>
      <c r="AA1234" s="273"/>
      <c r="AB1234" s="285"/>
      <c r="AC1234" s="273"/>
      <c r="AD1234" s="273"/>
      <c r="AE1234" s="273"/>
      <c r="AF1234" s="273"/>
      <c r="AG1234" s="273"/>
      <c r="AH1234" s="125"/>
      <c r="AI1234" s="273"/>
      <c r="AJ1234" s="285"/>
      <c r="AK1234" s="273"/>
      <c r="AL1234" s="273"/>
      <c r="AM1234" s="273"/>
      <c r="AN1234" s="273"/>
      <c r="AO1234" s="273"/>
      <c r="AP1234" s="125"/>
      <c r="AQ1234" s="273"/>
      <c r="AR1234" s="285"/>
      <c r="AS1234" s="273"/>
      <c r="AT1234" s="273"/>
      <c r="AU1234" s="273"/>
      <c r="AV1234" s="273"/>
      <c r="AW1234" s="273"/>
      <c r="AX1234" s="125"/>
      <c r="AY1234" s="273"/>
      <c r="AZ1234" s="285"/>
      <c r="BA1234" s="273"/>
      <c r="BB1234" s="273"/>
      <c r="BC1234" s="273"/>
      <c r="BD1234" s="273"/>
      <c r="BE1234" s="273"/>
      <c r="BF1234" s="125"/>
      <c r="BG1234" s="273"/>
      <c r="BH1234" s="285"/>
      <c r="BI1234" s="273"/>
      <c r="BJ1234" s="273"/>
      <c r="BK1234" s="273"/>
      <c r="BL1234" s="273"/>
      <c r="BM1234" s="273"/>
      <c r="BN1234" s="125"/>
      <c r="BO1234" s="273"/>
      <c r="BP1234" s="285"/>
      <c r="BQ1234" s="273"/>
      <c r="BR1234" s="273"/>
      <c r="BS1234" s="273"/>
      <c r="BT1234" s="273"/>
      <c r="BU1234" s="273"/>
      <c r="BV1234" s="125"/>
      <c r="BW1234" s="273"/>
      <c r="BX1234" s="285"/>
      <c r="BY1234" s="273"/>
      <c r="BZ1234" s="273"/>
      <c r="CA1234" s="273"/>
      <c r="CB1234" s="273"/>
      <c r="CC1234" s="273"/>
      <c r="CD1234" s="125"/>
      <c r="CE1234" s="273"/>
      <c r="CF1234" s="285"/>
      <c r="CG1234" s="273"/>
      <c r="CH1234" s="273"/>
      <c r="CI1234" s="273"/>
      <c r="CJ1234" s="273"/>
      <c r="CK1234" s="273"/>
      <c r="CL1234" s="125"/>
      <c r="CM1234" s="273"/>
      <c r="CN1234" s="285"/>
      <c r="CO1234" s="273"/>
      <c r="CP1234" s="273"/>
      <c r="CQ1234" s="273"/>
      <c r="CR1234" s="273"/>
      <c r="CS1234" s="273"/>
      <c r="CT1234" s="125"/>
      <c r="CU1234" s="273"/>
      <c r="CV1234" s="285"/>
      <c r="CW1234" s="273"/>
      <c r="CX1234" s="273"/>
      <c r="CY1234" s="273"/>
      <c r="CZ1234" s="273"/>
      <c r="DA1234" s="273"/>
      <c r="DB1234" s="125"/>
      <c r="DC1234" s="273"/>
      <c r="DD1234" s="285"/>
      <c r="DE1234" s="273"/>
      <c r="DF1234" s="273"/>
      <c r="DG1234" s="273"/>
      <c r="DH1234" s="273"/>
      <c r="DI1234" s="273"/>
      <c r="DJ1234" s="125"/>
      <c r="DK1234" s="273"/>
      <c r="DL1234" s="285"/>
      <c r="DM1234" s="273"/>
      <c r="DN1234" s="273"/>
      <c r="DO1234" s="273"/>
      <c r="DP1234" s="273"/>
      <c r="DQ1234" s="273"/>
      <c r="DR1234" s="125"/>
      <c r="DS1234" s="273"/>
      <c r="DT1234" s="285"/>
      <c r="DU1234" s="273"/>
      <c r="DV1234" s="273"/>
      <c r="DW1234" s="273"/>
      <c r="DX1234" s="273"/>
      <c r="DY1234" s="273"/>
      <c r="DZ1234" s="125"/>
      <c r="EA1234" s="273"/>
      <c r="EB1234" s="273"/>
      <c r="EC1234" s="273"/>
      <c r="ED1234" s="273"/>
      <c r="EE1234" s="273"/>
      <c r="EF1234" s="273"/>
      <c r="EG1234" s="273"/>
      <c r="EH1234" s="273"/>
      <c r="EI1234" s="273"/>
      <c r="EJ1234" s="273"/>
      <c r="EK1234" s="273"/>
      <c r="EL1234" s="273"/>
      <c r="EM1234" s="273"/>
      <c r="EN1234" s="273"/>
      <c r="EO1234" s="273"/>
      <c r="EP1234" s="273"/>
      <c r="EQ1234" s="273"/>
      <c r="ER1234" s="273"/>
      <c r="ES1234" s="273"/>
      <c r="ET1234" s="273"/>
      <c r="EU1234" s="273"/>
      <c r="EV1234" s="273"/>
      <c r="EW1234" s="273"/>
      <c r="EX1234" s="273"/>
      <c r="EY1234" s="273"/>
      <c r="EZ1234" s="273"/>
    </row>
    <row r="1235" spans="1:156" ht="18.75">
      <c r="D1235" s="75"/>
      <c r="Q1235"/>
      <c r="R1235" s="30"/>
      <c r="T1235" s="75"/>
      <c r="Z1235" s="264"/>
      <c r="AB1235" s="75"/>
      <c r="AH1235" s="125"/>
      <c r="AJ1235" s="75"/>
      <c r="AP1235" s="125"/>
      <c r="AR1235" s="75"/>
      <c r="AX1235" s="125"/>
      <c r="AZ1235" s="75"/>
      <c r="BF1235" s="125"/>
      <c r="BH1235" s="75"/>
      <c r="BN1235" s="125"/>
      <c r="BP1235" s="75"/>
      <c r="BV1235" s="125"/>
      <c r="BX1235" s="75"/>
      <c r="CD1235" s="125"/>
      <c r="CF1235" s="75"/>
      <c r="CL1235" s="125"/>
      <c r="CN1235" s="75"/>
      <c r="CT1235" s="125"/>
      <c r="CV1235" s="75"/>
      <c r="DB1235" s="125"/>
      <c r="DD1235" s="75"/>
      <c r="DJ1235" s="125"/>
      <c r="DL1235" s="75"/>
      <c r="DR1235" s="125"/>
      <c r="DT1235" s="75"/>
      <c r="DZ1235" s="125"/>
    </row>
    <row r="1236" spans="1:156" ht="18.75">
      <c r="A1236" s="273"/>
      <c r="B1236" s="273"/>
      <c r="C1236" s="273"/>
      <c r="D1236" s="285"/>
      <c r="E1236" s="273"/>
      <c r="F1236" s="273"/>
      <c r="G1236" s="273"/>
      <c r="H1236" s="273"/>
      <c r="I1236" s="273"/>
      <c r="J1236" s="273"/>
      <c r="K1236" s="273"/>
      <c r="L1236" s="273"/>
      <c r="M1236" s="273"/>
      <c r="N1236" s="273"/>
      <c r="O1236" s="273"/>
      <c r="P1236" s="273"/>
      <c r="Q1236" s="273"/>
      <c r="R1236" s="286"/>
      <c r="S1236" s="273"/>
      <c r="T1236" s="285"/>
      <c r="U1236" s="273"/>
      <c r="V1236" s="273"/>
      <c r="W1236" s="273"/>
      <c r="X1236" s="273"/>
      <c r="Y1236" s="273"/>
      <c r="Z1236" s="264"/>
      <c r="AA1236" s="273"/>
      <c r="AB1236" s="285"/>
      <c r="AC1236" s="273"/>
      <c r="AD1236" s="273"/>
      <c r="AE1236" s="273"/>
      <c r="AF1236" s="273"/>
      <c r="AG1236" s="273"/>
      <c r="AH1236" s="125"/>
      <c r="AI1236" s="273"/>
      <c r="AJ1236" s="285"/>
      <c r="AK1236" s="273"/>
      <c r="AL1236" s="273"/>
      <c r="AM1236" s="273"/>
      <c r="AN1236" s="273"/>
      <c r="AO1236" s="273"/>
      <c r="AP1236" s="125"/>
      <c r="AQ1236" s="273"/>
      <c r="AR1236" s="285"/>
      <c r="AS1236" s="273"/>
      <c r="AT1236" s="273"/>
      <c r="AU1236" s="273"/>
      <c r="AV1236" s="273"/>
      <c r="AW1236" s="273"/>
      <c r="AX1236" s="125"/>
      <c r="AY1236" s="273"/>
      <c r="AZ1236" s="285"/>
      <c r="BA1236" s="273"/>
      <c r="BB1236" s="273"/>
      <c r="BC1236" s="273"/>
      <c r="BD1236" s="273"/>
      <c r="BE1236" s="273"/>
      <c r="BF1236" s="125"/>
      <c r="BG1236" s="273"/>
      <c r="BH1236" s="285"/>
      <c r="BI1236" s="273"/>
      <c r="BJ1236" s="273"/>
      <c r="BK1236" s="273"/>
      <c r="BL1236" s="273"/>
      <c r="BM1236" s="273"/>
      <c r="BN1236" s="125"/>
      <c r="BO1236" s="273"/>
      <c r="BP1236" s="285"/>
      <c r="BQ1236" s="273"/>
      <c r="BR1236" s="273"/>
      <c r="BS1236" s="273"/>
      <c r="BT1236" s="273"/>
      <c r="BU1236" s="273"/>
      <c r="BV1236" s="125"/>
      <c r="BW1236" s="273"/>
      <c r="BX1236" s="285"/>
      <c r="BY1236" s="273"/>
      <c r="BZ1236" s="273"/>
      <c r="CA1236" s="273"/>
      <c r="CB1236" s="273"/>
      <c r="CC1236" s="273"/>
      <c r="CD1236" s="125"/>
      <c r="CE1236" s="273"/>
      <c r="CF1236" s="285"/>
      <c r="CG1236" s="273"/>
      <c r="CH1236" s="273"/>
      <c r="CI1236" s="273"/>
      <c r="CJ1236" s="273"/>
      <c r="CK1236" s="273"/>
      <c r="CL1236" s="125"/>
      <c r="CM1236" s="273"/>
      <c r="CN1236" s="285"/>
      <c r="CO1236" s="273"/>
      <c r="CP1236" s="273"/>
      <c r="CQ1236" s="273"/>
      <c r="CR1236" s="273"/>
      <c r="CS1236" s="273"/>
      <c r="CT1236" s="125"/>
      <c r="CU1236" s="273"/>
      <c r="CV1236" s="285"/>
      <c r="CW1236" s="273"/>
      <c r="CX1236" s="273"/>
      <c r="CY1236" s="273"/>
      <c r="CZ1236" s="273"/>
      <c r="DA1236" s="273"/>
      <c r="DB1236" s="125"/>
      <c r="DC1236" s="273"/>
      <c r="DD1236" s="285"/>
      <c r="DE1236" s="273"/>
      <c r="DF1236" s="273"/>
      <c r="DG1236" s="273"/>
      <c r="DH1236" s="273"/>
      <c r="DI1236" s="273"/>
      <c r="DJ1236" s="125"/>
      <c r="DK1236" s="273"/>
      <c r="DL1236" s="285"/>
      <c r="DM1236" s="273"/>
      <c r="DN1236" s="273"/>
      <c r="DO1236" s="273"/>
      <c r="DP1236" s="273"/>
      <c r="DQ1236" s="273"/>
      <c r="DR1236" s="125"/>
      <c r="DS1236" s="273"/>
      <c r="DT1236" s="285"/>
      <c r="DU1236" s="273"/>
      <c r="DV1236" s="273"/>
      <c r="DW1236" s="273"/>
      <c r="DX1236" s="273"/>
      <c r="DY1236" s="273"/>
      <c r="DZ1236" s="125"/>
      <c r="EA1236" s="273"/>
      <c r="EB1236" s="273"/>
      <c r="EC1236" s="273"/>
      <c r="ED1236" s="273"/>
      <c r="EE1236" s="273"/>
      <c r="EF1236" s="273"/>
      <c r="EG1236" s="273"/>
      <c r="EH1236" s="273"/>
      <c r="EI1236" s="273"/>
      <c r="EJ1236" s="273"/>
      <c r="EK1236" s="273"/>
      <c r="EL1236" s="273"/>
      <c r="EM1236" s="273"/>
      <c r="EN1236" s="273"/>
      <c r="EO1236" s="273"/>
      <c r="EP1236" s="273"/>
      <c r="EQ1236" s="273"/>
      <c r="ER1236" s="273"/>
      <c r="ES1236" s="273"/>
      <c r="ET1236" s="273"/>
      <c r="EU1236" s="273"/>
      <c r="EV1236" s="273"/>
      <c r="EW1236" s="273"/>
      <c r="EX1236" s="273"/>
      <c r="EY1236" s="273"/>
      <c r="EZ1236" s="273"/>
    </row>
    <row r="1237" spans="1:156" ht="18.75">
      <c r="D1237" s="75"/>
      <c r="Q1237"/>
      <c r="R1237" s="30"/>
      <c r="T1237" s="75"/>
      <c r="Z1237" s="264"/>
      <c r="AB1237" s="75"/>
      <c r="AH1237" s="125"/>
      <c r="AJ1237" s="75"/>
      <c r="AP1237" s="125"/>
      <c r="AR1237" s="75"/>
      <c r="AX1237" s="125"/>
      <c r="AZ1237" s="75"/>
      <c r="BF1237" s="125"/>
      <c r="BH1237" s="75"/>
      <c r="BN1237" s="125"/>
      <c r="BP1237" s="75"/>
      <c r="BV1237" s="125"/>
      <c r="BX1237" s="75"/>
      <c r="CD1237" s="125"/>
      <c r="CF1237" s="75"/>
      <c r="CL1237" s="125"/>
      <c r="CN1237" s="75"/>
      <c r="CT1237" s="125"/>
      <c r="CV1237" s="75"/>
      <c r="DB1237" s="125"/>
      <c r="DD1237" s="75"/>
      <c r="DJ1237" s="125"/>
      <c r="DL1237" s="75"/>
      <c r="DR1237" s="125"/>
      <c r="DT1237" s="75"/>
      <c r="DZ1237" s="125"/>
    </row>
    <row r="1238" spans="1:156" ht="18.75">
      <c r="A1238" s="273"/>
      <c r="B1238" s="273"/>
      <c r="C1238" s="273"/>
      <c r="D1238" s="285"/>
      <c r="E1238" s="273"/>
      <c r="F1238" s="273"/>
      <c r="G1238" s="273"/>
      <c r="H1238" s="273"/>
      <c r="I1238" s="273"/>
      <c r="J1238" s="273"/>
      <c r="K1238" s="273"/>
      <c r="L1238" s="273"/>
      <c r="M1238" s="273"/>
      <c r="N1238" s="273"/>
      <c r="O1238" s="273"/>
      <c r="P1238" s="273"/>
      <c r="Q1238" s="273"/>
      <c r="R1238" s="286"/>
      <c r="S1238" s="273"/>
      <c r="T1238" s="285"/>
      <c r="U1238" s="273"/>
      <c r="V1238" s="273"/>
      <c r="W1238" s="273"/>
      <c r="X1238" s="273"/>
      <c r="Y1238" s="273"/>
      <c r="Z1238" s="264"/>
      <c r="AA1238" s="273"/>
      <c r="AB1238" s="285"/>
      <c r="AC1238" s="273"/>
      <c r="AD1238" s="273"/>
      <c r="AE1238" s="273"/>
      <c r="AF1238" s="273"/>
      <c r="AG1238" s="273"/>
      <c r="AH1238" s="125"/>
      <c r="AI1238" s="273"/>
      <c r="AJ1238" s="285"/>
      <c r="AK1238" s="273"/>
      <c r="AL1238" s="273"/>
      <c r="AM1238" s="273"/>
      <c r="AN1238" s="273"/>
      <c r="AO1238" s="273"/>
      <c r="AP1238" s="125"/>
      <c r="AQ1238" s="273"/>
      <c r="AR1238" s="285"/>
      <c r="AS1238" s="273"/>
      <c r="AT1238" s="273"/>
      <c r="AU1238" s="273"/>
      <c r="AV1238" s="273"/>
      <c r="AW1238" s="273"/>
      <c r="AX1238" s="125"/>
      <c r="AY1238" s="273"/>
      <c r="AZ1238" s="285"/>
      <c r="BA1238" s="273"/>
      <c r="BB1238" s="273"/>
      <c r="BC1238" s="273"/>
      <c r="BD1238" s="273"/>
      <c r="BE1238" s="273"/>
      <c r="BF1238" s="125"/>
      <c r="BG1238" s="273"/>
      <c r="BH1238" s="285"/>
      <c r="BI1238" s="273"/>
      <c r="BJ1238" s="273"/>
      <c r="BK1238" s="273"/>
      <c r="BL1238" s="273"/>
      <c r="BM1238" s="273"/>
      <c r="BN1238" s="125"/>
      <c r="BO1238" s="273"/>
      <c r="BP1238" s="285"/>
      <c r="BQ1238" s="273"/>
      <c r="BR1238" s="273"/>
      <c r="BS1238" s="273"/>
      <c r="BT1238" s="273"/>
      <c r="BU1238" s="273"/>
      <c r="BV1238" s="125"/>
      <c r="BW1238" s="273"/>
      <c r="BX1238" s="285"/>
      <c r="BY1238" s="273"/>
      <c r="BZ1238" s="273"/>
      <c r="CA1238" s="273"/>
      <c r="CB1238" s="273"/>
      <c r="CC1238" s="273"/>
      <c r="CD1238" s="125"/>
      <c r="CE1238" s="273"/>
      <c r="CF1238" s="285"/>
      <c r="CG1238" s="273"/>
      <c r="CH1238" s="273"/>
      <c r="CI1238" s="273"/>
      <c r="CJ1238" s="273"/>
      <c r="CK1238" s="273"/>
      <c r="CL1238" s="125"/>
      <c r="CM1238" s="273"/>
      <c r="CN1238" s="285"/>
      <c r="CO1238" s="273"/>
      <c r="CP1238" s="273"/>
      <c r="CQ1238" s="273"/>
      <c r="CR1238" s="273"/>
      <c r="CS1238" s="273"/>
      <c r="CT1238" s="125"/>
      <c r="CU1238" s="273"/>
      <c r="CV1238" s="285"/>
      <c r="CW1238" s="273"/>
      <c r="CX1238" s="273"/>
      <c r="CY1238" s="273"/>
      <c r="CZ1238" s="273"/>
      <c r="DA1238" s="273"/>
      <c r="DB1238" s="125"/>
      <c r="DC1238" s="273"/>
      <c r="DD1238" s="285"/>
      <c r="DE1238" s="273"/>
      <c r="DF1238" s="273"/>
      <c r="DG1238" s="273"/>
      <c r="DH1238" s="273"/>
      <c r="DI1238" s="273"/>
      <c r="DJ1238" s="125"/>
      <c r="DK1238" s="273"/>
      <c r="DL1238" s="285"/>
      <c r="DM1238" s="273"/>
      <c r="DN1238" s="273"/>
      <c r="DO1238" s="273"/>
      <c r="DP1238" s="273"/>
      <c r="DQ1238" s="273"/>
      <c r="DR1238" s="125"/>
      <c r="DS1238" s="273"/>
      <c r="DT1238" s="285"/>
      <c r="DU1238" s="273"/>
      <c r="DV1238" s="273"/>
      <c r="DW1238" s="273"/>
      <c r="DX1238" s="273"/>
      <c r="DY1238" s="273"/>
      <c r="DZ1238" s="125"/>
      <c r="EA1238" s="273"/>
      <c r="EB1238" s="273"/>
      <c r="EC1238" s="273"/>
      <c r="ED1238" s="273"/>
      <c r="EE1238" s="273"/>
      <c r="EF1238" s="273"/>
      <c r="EG1238" s="273"/>
      <c r="EH1238" s="273"/>
      <c r="EI1238" s="273"/>
      <c r="EJ1238" s="273"/>
      <c r="EK1238" s="273"/>
      <c r="EL1238" s="273"/>
      <c r="EM1238" s="273"/>
      <c r="EN1238" s="273"/>
      <c r="EO1238" s="273"/>
      <c r="EP1238" s="273"/>
      <c r="EQ1238" s="273"/>
      <c r="ER1238" s="273"/>
      <c r="ES1238" s="273"/>
      <c r="ET1238" s="273"/>
      <c r="EU1238" s="273"/>
      <c r="EV1238" s="273"/>
      <c r="EW1238" s="273"/>
      <c r="EX1238" s="273"/>
      <c r="EY1238" s="273"/>
      <c r="EZ1238" s="273"/>
    </row>
    <row r="1239" spans="1:156" ht="18.75">
      <c r="D1239" s="75"/>
      <c r="Q1239"/>
      <c r="R1239" s="30"/>
      <c r="T1239" s="75"/>
      <c r="Z1239" s="264"/>
      <c r="AB1239" s="75"/>
      <c r="AH1239" s="125"/>
      <c r="AJ1239" s="75"/>
      <c r="AP1239" s="125"/>
      <c r="AR1239" s="75"/>
      <c r="AX1239" s="125"/>
      <c r="AZ1239" s="75"/>
      <c r="BF1239" s="125"/>
      <c r="BH1239" s="75"/>
      <c r="BN1239" s="125"/>
      <c r="BP1239" s="75"/>
      <c r="BV1239" s="125"/>
      <c r="BX1239" s="75"/>
      <c r="CD1239" s="125"/>
      <c r="CF1239" s="75"/>
      <c r="CL1239" s="125"/>
      <c r="CN1239" s="75"/>
      <c r="CT1239" s="125"/>
      <c r="CV1239" s="75"/>
      <c r="DB1239" s="125"/>
      <c r="DD1239" s="75"/>
      <c r="DJ1239" s="125"/>
      <c r="DL1239" s="75"/>
      <c r="DR1239" s="125"/>
      <c r="DT1239" s="75"/>
      <c r="DZ1239" s="125"/>
    </row>
    <row r="1240" spans="1:156" ht="18.75">
      <c r="A1240" s="273"/>
      <c r="B1240" s="273"/>
      <c r="C1240" s="273"/>
      <c r="D1240" s="285"/>
      <c r="E1240" s="273"/>
      <c r="F1240" s="273"/>
      <c r="G1240" s="273"/>
      <c r="H1240" s="273"/>
      <c r="I1240" s="273"/>
      <c r="J1240" s="273"/>
      <c r="K1240" s="273"/>
      <c r="L1240" s="273"/>
      <c r="M1240" s="273"/>
      <c r="N1240" s="273"/>
      <c r="O1240" s="273"/>
      <c r="P1240" s="273"/>
      <c r="Q1240" s="273"/>
      <c r="R1240" s="286"/>
      <c r="S1240" s="273"/>
      <c r="T1240" s="285"/>
      <c r="U1240" s="273"/>
      <c r="V1240" s="273"/>
      <c r="W1240" s="273"/>
      <c r="X1240" s="273"/>
      <c r="Y1240" s="273"/>
      <c r="Z1240" s="264"/>
      <c r="AA1240" s="273"/>
      <c r="AB1240" s="285"/>
      <c r="AC1240" s="273"/>
      <c r="AD1240" s="273"/>
      <c r="AE1240" s="273"/>
      <c r="AF1240" s="273"/>
      <c r="AG1240" s="273"/>
      <c r="AH1240" s="125"/>
      <c r="AI1240" s="273"/>
      <c r="AJ1240" s="285"/>
      <c r="AK1240" s="273"/>
      <c r="AL1240" s="273"/>
      <c r="AM1240" s="273"/>
      <c r="AN1240" s="273"/>
      <c r="AO1240" s="273"/>
      <c r="AP1240" s="125"/>
      <c r="AQ1240" s="273"/>
      <c r="AR1240" s="285"/>
      <c r="AS1240" s="273"/>
      <c r="AT1240" s="273"/>
      <c r="AU1240" s="273"/>
      <c r="AV1240" s="273"/>
      <c r="AW1240" s="273"/>
      <c r="AX1240" s="125"/>
      <c r="AY1240" s="273"/>
      <c r="AZ1240" s="285"/>
      <c r="BA1240" s="273"/>
      <c r="BB1240" s="273"/>
      <c r="BC1240" s="273"/>
      <c r="BD1240" s="273"/>
      <c r="BE1240" s="273"/>
      <c r="BF1240" s="125"/>
      <c r="BG1240" s="273"/>
      <c r="BH1240" s="285"/>
      <c r="BI1240" s="273"/>
      <c r="BJ1240" s="273"/>
      <c r="BK1240" s="273"/>
      <c r="BL1240" s="273"/>
      <c r="BM1240" s="273"/>
      <c r="BN1240" s="125"/>
      <c r="BO1240" s="273"/>
      <c r="BP1240" s="285"/>
      <c r="BQ1240" s="273"/>
      <c r="BR1240" s="273"/>
      <c r="BS1240" s="273"/>
      <c r="BT1240" s="273"/>
      <c r="BU1240" s="273"/>
      <c r="BV1240" s="125"/>
      <c r="BW1240" s="273"/>
      <c r="BX1240" s="285"/>
      <c r="BY1240" s="273"/>
      <c r="BZ1240" s="273"/>
      <c r="CA1240" s="273"/>
      <c r="CB1240" s="273"/>
      <c r="CC1240" s="273"/>
      <c r="CD1240" s="125"/>
      <c r="CE1240" s="273"/>
      <c r="CF1240" s="285"/>
      <c r="CG1240" s="273"/>
      <c r="CH1240" s="273"/>
      <c r="CI1240" s="273"/>
      <c r="CJ1240" s="273"/>
      <c r="CK1240" s="273"/>
      <c r="CL1240" s="125"/>
      <c r="CM1240" s="273"/>
      <c r="CN1240" s="285"/>
      <c r="CO1240" s="273"/>
      <c r="CP1240" s="273"/>
      <c r="CQ1240" s="273"/>
      <c r="CR1240" s="273"/>
      <c r="CS1240" s="273"/>
      <c r="CT1240" s="125"/>
      <c r="CU1240" s="273"/>
      <c r="CV1240" s="285"/>
      <c r="CW1240" s="273"/>
      <c r="CX1240" s="273"/>
      <c r="CY1240" s="273"/>
      <c r="CZ1240" s="273"/>
      <c r="DA1240" s="273"/>
      <c r="DB1240" s="125"/>
      <c r="DC1240" s="273"/>
      <c r="DD1240" s="285"/>
      <c r="DE1240" s="273"/>
      <c r="DF1240" s="273"/>
      <c r="DG1240" s="273"/>
      <c r="DH1240" s="273"/>
      <c r="DI1240" s="273"/>
      <c r="DJ1240" s="125"/>
      <c r="DK1240" s="273"/>
      <c r="DL1240" s="285"/>
      <c r="DM1240" s="273"/>
      <c r="DN1240" s="273"/>
      <c r="DO1240" s="273"/>
      <c r="DP1240" s="273"/>
      <c r="DQ1240" s="273"/>
      <c r="DR1240" s="125"/>
      <c r="DS1240" s="273"/>
      <c r="DT1240" s="285"/>
      <c r="DU1240" s="273"/>
      <c r="DV1240" s="273"/>
      <c r="DW1240" s="273"/>
      <c r="DX1240" s="273"/>
      <c r="DY1240" s="273"/>
      <c r="DZ1240" s="125"/>
      <c r="EA1240" s="273"/>
      <c r="EB1240" s="273"/>
      <c r="EC1240" s="273"/>
      <c r="ED1240" s="273"/>
      <c r="EE1240" s="273"/>
      <c r="EF1240" s="273"/>
      <c r="EG1240" s="273"/>
      <c r="EH1240" s="273"/>
      <c r="EI1240" s="273"/>
      <c r="EJ1240" s="273"/>
      <c r="EK1240" s="273"/>
      <c r="EL1240" s="273"/>
      <c r="EM1240" s="273"/>
      <c r="EN1240" s="273"/>
      <c r="EO1240" s="273"/>
      <c r="EP1240" s="273"/>
      <c r="EQ1240" s="273"/>
      <c r="ER1240" s="273"/>
      <c r="ES1240" s="273"/>
      <c r="ET1240" s="273"/>
      <c r="EU1240" s="273"/>
      <c r="EV1240" s="273"/>
      <c r="EW1240" s="273"/>
      <c r="EX1240" s="273"/>
      <c r="EY1240" s="273"/>
      <c r="EZ1240" s="273"/>
    </row>
    <row r="1241" spans="1:156" ht="18.75">
      <c r="D1241" s="75"/>
      <c r="Q1241"/>
      <c r="R1241" s="30"/>
      <c r="T1241" s="75"/>
      <c r="Z1241" s="264"/>
      <c r="AB1241" s="75"/>
      <c r="AH1241" s="125"/>
      <c r="AJ1241" s="75"/>
      <c r="AP1241" s="125"/>
      <c r="AR1241" s="75"/>
      <c r="AX1241" s="125"/>
      <c r="AZ1241" s="75"/>
      <c r="BF1241" s="125"/>
      <c r="BH1241" s="75"/>
      <c r="BN1241" s="125"/>
      <c r="BP1241" s="75"/>
      <c r="BV1241" s="125"/>
      <c r="BX1241" s="75"/>
      <c r="CD1241" s="125"/>
      <c r="CF1241" s="75"/>
      <c r="CL1241" s="125"/>
      <c r="CN1241" s="75"/>
      <c r="CT1241" s="125"/>
      <c r="CV1241" s="75"/>
      <c r="DB1241" s="125"/>
      <c r="DD1241" s="75"/>
      <c r="DJ1241" s="125"/>
      <c r="DL1241" s="75"/>
      <c r="DR1241" s="125"/>
      <c r="DT1241" s="75"/>
      <c r="DZ1241" s="125"/>
    </row>
    <row r="1242" spans="1:156" ht="18.75">
      <c r="A1242" s="273"/>
      <c r="B1242" s="273"/>
      <c r="C1242" s="273"/>
      <c r="D1242" s="285"/>
      <c r="E1242" s="273"/>
      <c r="F1242" s="273"/>
      <c r="G1242" s="273"/>
      <c r="H1242" s="273"/>
      <c r="I1242" s="273"/>
      <c r="J1242" s="273"/>
      <c r="K1242" s="273"/>
      <c r="L1242" s="273"/>
      <c r="M1242" s="273"/>
      <c r="N1242" s="273"/>
      <c r="O1242" s="273"/>
      <c r="P1242" s="273"/>
      <c r="Q1242" s="273"/>
      <c r="R1242" s="286"/>
      <c r="S1242" s="273"/>
      <c r="T1242" s="285"/>
      <c r="U1242" s="273"/>
      <c r="V1242" s="273"/>
      <c r="W1242" s="273"/>
      <c r="X1242" s="273"/>
      <c r="Y1242" s="273"/>
      <c r="Z1242" s="264"/>
      <c r="AA1242" s="273"/>
      <c r="AB1242" s="285"/>
      <c r="AC1242" s="273"/>
      <c r="AD1242" s="273"/>
      <c r="AE1242" s="273"/>
      <c r="AF1242" s="273"/>
      <c r="AG1242" s="273"/>
      <c r="AH1242" s="125"/>
      <c r="AI1242" s="273"/>
      <c r="AJ1242" s="285"/>
      <c r="AK1242" s="273"/>
      <c r="AL1242" s="273"/>
      <c r="AM1242" s="273"/>
      <c r="AN1242" s="273"/>
      <c r="AO1242" s="273"/>
      <c r="AP1242" s="125"/>
      <c r="AQ1242" s="273"/>
      <c r="AR1242" s="285"/>
      <c r="AS1242" s="273"/>
      <c r="AT1242" s="273"/>
      <c r="AU1242" s="273"/>
      <c r="AV1242" s="273"/>
      <c r="AW1242" s="273"/>
      <c r="AX1242" s="125"/>
      <c r="AY1242" s="273"/>
      <c r="AZ1242" s="285"/>
      <c r="BA1242" s="273"/>
      <c r="BB1242" s="273"/>
      <c r="BC1242" s="273"/>
      <c r="BD1242" s="273"/>
      <c r="BE1242" s="273"/>
      <c r="BF1242" s="125"/>
      <c r="BG1242" s="273"/>
      <c r="BH1242" s="285"/>
      <c r="BI1242" s="273"/>
      <c r="BJ1242" s="273"/>
      <c r="BK1242" s="273"/>
      <c r="BL1242" s="273"/>
      <c r="BM1242" s="273"/>
      <c r="BN1242" s="125"/>
      <c r="BO1242" s="273"/>
      <c r="BP1242" s="285"/>
      <c r="BQ1242" s="273"/>
      <c r="BR1242" s="273"/>
      <c r="BS1242" s="273"/>
      <c r="BT1242" s="273"/>
      <c r="BU1242" s="273"/>
      <c r="BV1242" s="125"/>
      <c r="BW1242" s="273"/>
      <c r="BX1242" s="285"/>
      <c r="BY1242" s="273"/>
      <c r="BZ1242" s="273"/>
      <c r="CA1242" s="273"/>
      <c r="CB1242" s="273"/>
      <c r="CC1242" s="273"/>
      <c r="CD1242" s="125"/>
      <c r="CE1242" s="273"/>
      <c r="CF1242" s="285"/>
      <c r="CG1242" s="273"/>
      <c r="CH1242" s="273"/>
      <c r="CI1242" s="273"/>
      <c r="CJ1242" s="273"/>
      <c r="CK1242" s="273"/>
      <c r="CL1242" s="125"/>
      <c r="CM1242" s="273"/>
      <c r="CN1242" s="285"/>
      <c r="CO1242" s="273"/>
      <c r="CP1242" s="273"/>
      <c r="CQ1242" s="273"/>
      <c r="CR1242" s="273"/>
      <c r="CS1242" s="273"/>
      <c r="CT1242" s="125"/>
      <c r="CU1242" s="273"/>
      <c r="CV1242" s="285"/>
      <c r="CW1242" s="273"/>
      <c r="CX1242" s="273"/>
      <c r="CY1242" s="273"/>
      <c r="CZ1242" s="273"/>
      <c r="DA1242" s="273"/>
      <c r="DB1242" s="125"/>
      <c r="DC1242" s="273"/>
      <c r="DD1242" s="285"/>
      <c r="DE1242" s="273"/>
      <c r="DF1242" s="273"/>
      <c r="DG1242" s="273"/>
      <c r="DH1242" s="273"/>
      <c r="DI1242" s="273"/>
      <c r="DJ1242" s="125"/>
      <c r="DK1242" s="273"/>
      <c r="DL1242" s="285"/>
      <c r="DM1242" s="273"/>
      <c r="DN1242" s="273"/>
      <c r="DO1242" s="273"/>
      <c r="DP1242" s="273"/>
      <c r="DQ1242" s="273"/>
      <c r="DR1242" s="125"/>
      <c r="DS1242" s="273"/>
      <c r="DT1242" s="285"/>
      <c r="DU1242" s="273"/>
      <c r="DV1242" s="273"/>
      <c r="DW1242" s="273"/>
      <c r="DX1242" s="273"/>
      <c r="DY1242" s="273"/>
      <c r="DZ1242" s="125"/>
      <c r="EA1242" s="273"/>
      <c r="EB1242" s="273"/>
      <c r="EC1242" s="273"/>
      <c r="ED1242" s="273"/>
      <c r="EE1242" s="273"/>
      <c r="EF1242" s="273"/>
      <c r="EG1242" s="273"/>
      <c r="EH1242" s="273"/>
      <c r="EI1242" s="273"/>
      <c r="EJ1242" s="273"/>
      <c r="EK1242" s="273"/>
      <c r="EL1242" s="273"/>
      <c r="EM1242" s="273"/>
      <c r="EN1242" s="273"/>
      <c r="EO1242" s="273"/>
      <c r="EP1242" s="273"/>
      <c r="EQ1242" s="273"/>
      <c r="ER1242" s="273"/>
      <c r="ES1242" s="273"/>
      <c r="ET1242" s="273"/>
      <c r="EU1242" s="273"/>
      <c r="EV1242" s="273"/>
      <c r="EW1242" s="273"/>
      <c r="EX1242" s="273"/>
      <c r="EY1242" s="273"/>
      <c r="EZ1242" s="273"/>
    </row>
    <row r="1243" spans="1:156" ht="18.75">
      <c r="D1243" s="75"/>
      <c r="Q1243"/>
      <c r="R1243" s="30"/>
      <c r="T1243" s="75"/>
      <c r="Z1243" s="264"/>
      <c r="AB1243" s="75"/>
      <c r="AH1243" s="125"/>
      <c r="AJ1243" s="75"/>
      <c r="AP1243" s="125"/>
      <c r="AR1243" s="75"/>
      <c r="AX1243" s="125"/>
      <c r="AZ1243" s="75"/>
      <c r="BF1243" s="125"/>
      <c r="BH1243" s="75"/>
      <c r="BN1243" s="125"/>
      <c r="BP1243" s="75"/>
      <c r="BV1243" s="125"/>
      <c r="BX1243" s="75"/>
      <c r="CD1243" s="125"/>
      <c r="CF1243" s="75"/>
      <c r="CL1243" s="125"/>
      <c r="CN1243" s="75"/>
      <c r="CT1243" s="125"/>
      <c r="CV1243" s="75"/>
      <c r="DB1243" s="125"/>
      <c r="DD1243" s="75"/>
      <c r="DJ1243" s="125"/>
      <c r="DL1243" s="75"/>
      <c r="DR1243" s="125"/>
      <c r="DT1243" s="75"/>
      <c r="DZ1243" s="125"/>
    </row>
    <row r="1244" spans="1:156" ht="18.75">
      <c r="A1244" s="273"/>
      <c r="B1244" s="273"/>
      <c r="C1244" s="273"/>
      <c r="D1244" s="285"/>
      <c r="E1244" s="273"/>
      <c r="F1244" s="273"/>
      <c r="G1244" s="273"/>
      <c r="H1244" s="273"/>
      <c r="I1244" s="273"/>
      <c r="J1244" s="273"/>
      <c r="K1244" s="273"/>
      <c r="L1244" s="273"/>
      <c r="M1244" s="273"/>
      <c r="N1244" s="273"/>
      <c r="O1244" s="273"/>
      <c r="P1244" s="273"/>
      <c r="Q1244" s="273"/>
      <c r="R1244" s="286"/>
      <c r="S1244" s="273"/>
      <c r="T1244" s="285"/>
      <c r="U1244" s="273"/>
      <c r="V1244" s="273"/>
      <c r="W1244" s="273"/>
      <c r="X1244" s="273"/>
      <c r="Y1244" s="273"/>
      <c r="Z1244" s="264"/>
      <c r="AA1244" s="273"/>
      <c r="AB1244" s="285"/>
      <c r="AC1244" s="273"/>
      <c r="AD1244" s="273"/>
      <c r="AE1244" s="273"/>
      <c r="AF1244" s="273"/>
      <c r="AG1244" s="273"/>
      <c r="AH1244" s="125"/>
      <c r="AI1244" s="273"/>
      <c r="AJ1244" s="285"/>
      <c r="AK1244" s="273"/>
      <c r="AL1244" s="273"/>
      <c r="AM1244" s="273"/>
      <c r="AN1244" s="273"/>
      <c r="AO1244" s="273"/>
      <c r="AP1244" s="125"/>
      <c r="AQ1244" s="273"/>
      <c r="AR1244" s="285"/>
      <c r="AS1244" s="273"/>
      <c r="AT1244" s="273"/>
      <c r="AU1244" s="273"/>
      <c r="AV1244" s="273"/>
      <c r="AW1244" s="273"/>
      <c r="AX1244" s="125"/>
      <c r="AY1244" s="273"/>
      <c r="AZ1244" s="285"/>
      <c r="BA1244" s="273"/>
      <c r="BB1244" s="273"/>
      <c r="BC1244" s="273"/>
      <c r="BD1244" s="273"/>
      <c r="BE1244" s="273"/>
      <c r="BF1244" s="125"/>
      <c r="BG1244" s="273"/>
      <c r="BH1244" s="285"/>
      <c r="BI1244" s="273"/>
      <c r="BJ1244" s="273"/>
      <c r="BK1244" s="273"/>
      <c r="BL1244" s="273"/>
      <c r="BM1244" s="273"/>
      <c r="BN1244" s="125"/>
      <c r="BO1244" s="273"/>
      <c r="BP1244" s="285"/>
      <c r="BQ1244" s="273"/>
      <c r="BR1244" s="273"/>
      <c r="BS1244" s="273"/>
      <c r="BT1244" s="273"/>
      <c r="BU1244" s="273"/>
      <c r="BV1244" s="125"/>
      <c r="BW1244" s="273"/>
      <c r="BX1244" s="285"/>
      <c r="BY1244" s="273"/>
      <c r="BZ1244" s="273"/>
      <c r="CA1244" s="273"/>
      <c r="CB1244" s="273"/>
      <c r="CC1244" s="273"/>
      <c r="CD1244" s="125"/>
      <c r="CE1244" s="273"/>
      <c r="CF1244" s="285"/>
      <c r="CG1244" s="273"/>
      <c r="CH1244" s="273"/>
      <c r="CI1244" s="273"/>
      <c r="CJ1244" s="273"/>
      <c r="CK1244" s="273"/>
      <c r="CL1244" s="125"/>
      <c r="CM1244" s="273"/>
      <c r="CN1244" s="285"/>
      <c r="CO1244" s="273"/>
      <c r="CP1244" s="273"/>
      <c r="CQ1244" s="273"/>
      <c r="CR1244" s="273"/>
      <c r="CS1244" s="273"/>
      <c r="CT1244" s="125"/>
      <c r="CU1244" s="273"/>
      <c r="CV1244" s="285"/>
      <c r="CW1244" s="273"/>
      <c r="CX1244" s="273"/>
      <c r="CY1244" s="273"/>
      <c r="CZ1244" s="273"/>
      <c r="DA1244" s="273"/>
      <c r="DB1244" s="125"/>
      <c r="DC1244" s="273"/>
      <c r="DD1244" s="285"/>
      <c r="DE1244" s="273"/>
      <c r="DF1244" s="273"/>
      <c r="DG1244" s="273"/>
      <c r="DH1244" s="273"/>
      <c r="DI1244" s="273"/>
      <c r="DJ1244" s="125"/>
      <c r="DK1244" s="273"/>
      <c r="DL1244" s="285"/>
      <c r="DM1244" s="273"/>
      <c r="DN1244" s="273"/>
      <c r="DO1244" s="273"/>
      <c r="DP1244" s="273"/>
      <c r="DQ1244" s="273"/>
      <c r="DR1244" s="125"/>
      <c r="DS1244" s="273"/>
      <c r="DT1244" s="285"/>
      <c r="DU1244" s="273"/>
      <c r="DV1244" s="273"/>
      <c r="DW1244" s="273"/>
      <c r="DX1244" s="273"/>
      <c r="DY1244" s="273"/>
      <c r="DZ1244" s="125"/>
      <c r="EA1244" s="273"/>
      <c r="EB1244" s="273"/>
      <c r="EC1244" s="273"/>
      <c r="ED1244" s="273"/>
      <c r="EE1244" s="273"/>
      <c r="EF1244" s="273"/>
      <c r="EG1244" s="273"/>
      <c r="EH1244" s="273"/>
      <c r="EI1244" s="273"/>
      <c r="EJ1244" s="273"/>
      <c r="EK1244" s="273"/>
      <c r="EL1244" s="273"/>
      <c r="EM1244" s="273"/>
      <c r="EN1244" s="273"/>
      <c r="EO1244" s="273"/>
      <c r="EP1244" s="273"/>
      <c r="EQ1244" s="273"/>
      <c r="ER1244" s="273"/>
      <c r="ES1244" s="273"/>
      <c r="ET1244" s="273"/>
      <c r="EU1244" s="273"/>
      <c r="EV1244" s="273"/>
      <c r="EW1244" s="273"/>
      <c r="EX1244" s="273"/>
      <c r="EY1244" s="273"/>
      <c r="EZ1244" s="273"/>
    </row>
    <row r="1245" spans="1:156" ht="18.75">
      <c r="D1245" s="75"/>
      <c r="Q1245"/>
      <c r="R1245" s="30"/>
      <c r="T1245" s="75"/>
      <c r="Z1245" s="264"/>
      <c r="AB1245" s="75"/>
      <c r="AH1245" s="125"/>
      <c r="AJ1245" s="75"/>
      <c r="AP1245" s="125"/>
      <c r="AR1245" s="75"/>
      <c r="AX1245" s="125"/>
      <c r="AZ1245" s="75"/>
      <c r="BF1245" s="125"/>
      <c r="BH1245" s="75"/>
      <c r="BN1245" s="125"/>
      <c r="BP1245" s="75"/>
      <c r="BV1245" s="125"/>
      <c r="BX1245" s="75"/>
      <c r="CD1245" s="125"/>
      <c r="CF1245" s="75"/>
      <c r="CL1245" s="125"/>
      <c r="CN1245" s="75"/>
      <c r="CT1245" s="125"/>
      <c r="CV1245" s="75"/>
      <c r="DB1245" s="125"/>
      <c r="DD1245" s="75"/>
      <c r="DJ1245" s="125"/>
      <c r="DL1245" s="75"/>
      <c r="DR1245" s="125"/>
      <c r="DT1245" s="75"/>
      <c r="DZ1245" s="125"/>
    </row>
    <row r="1246" spans="1:156" ht="18.75">
      <c r="A1246" s="273"/>
      <c r="B1246" s="273"/>
      <c r="C1246" s="273"/>
      <c r="D1246" s="285"/>
      <c r="E1246" s="273"/>
      <c r="F1246" s="273"/>
      <c r="G1246" s="273"/>
      <c r="H1246" s="273"/>
      <c r="I1246" s="273"/>
      <c r="J1246" s="273"/>
      <c r="K1246" s="273"/>
      <c r="L1246" s="273"/>
      <c r="M1246" s="273"/>
      <c r="N1246" s="273"/>
      <c r="O1246" s="273"/>
      <c r="P1246" s="273"/>
      <c r="Q1246" s="273"/>
      <c r="R1246" s="286"/>
      <c r="S1246" s="273"/>
      <c r="T1246" s="285"/>
      <c r="U1246" s="273"/>
      <c r="V1246" s="273"/>
      <c r="W1246" s="273"/>
      <c r="X1246" s="273"/>
      <c r="Y1246" s="273"/>
      <c r="Z1246" s="264"/>
      <c r="AA1246" s="273"/>
      <c r="AB1246" s="285"/>
      <c r="AC1246" s="273"/>
      <c r="AD1246" s="273"/>
      <c r="AE1246" s="273"/>
      <c r="AF1246" s="273"/>
      <c r="AG1246" s="273"/>
      <c r="AH1246" s="125"/>
      <c r="AI1246" s="273"/>
      <c r="AJ1246" s="285"/>
      <c r="AK1246" s="273"/>
      <c r="AL1246" s="273"/>
      <c r="AM1246" s="273"/>
      <c r="AN1246" s="273"/>
      <c r="AO1246" s="273"/>
      <c r="AP1246" s="125"/>
      <c r="AQ1246" s="273"/>
      <c r="AR1246" s="285"/>
      <c r="AS1246" s="273"/>
      <c r="AT1246" s="273"/>
      <c r="AU1246" s="273"/>
      <c r="AV1246" s="273"/>
      <c r="AW1246" s="273"/>
      <c r="AX1246" s="125"/>
      <c r="AY1246" s="273"/>
      <c r="AZ1246" s="285"/>
      <c r="BA1246" s="273"/>
      <c r="BB1246" s="273"/>
      <c r="BC1246" s="273"/>
      <c r="BD1246" s="273"/>
      <c r="BE1246" s="273"/>
      <c r="BF1246" s="125"/>
      <c r="BG1246" s="273"/>
      <c r="BH1246" s="285"/>
      <c r="BI1246" s="273"/>
      <c r="BJ1246" s="273"/>
      <c r="BK1246" s="273"/>
      <c r="BL1246" s="273"/>
      <c r="BM1246" s="273"/>
      <c r="BN1246" s="125"/>
      <c r="BO1246" s="273"/>
      <c r="BP1246" s="285"/>
      <c r="BQ1246" s="273"/>
      <c r="BR1246" s="273"/>
      <c r="BS1246" s="273"/>
      <c r="BT1246" s="273"/>
      <c r="BU1246" s="273"/>
      <c r="BV1246" s="125"/>
      <c r="BW1246" s="273"/>
      <c r="BX1246" s="285"/>
      <c r="BY1246" s="273"/>
      <c r="BZ1246" s="273"/>
      <c r="CA1246" s="273"/>
      <c r="CB1246" s="273"/>
      <c r="CC1246" s="273"/>
      <c r="CD1246" s="125"/>
      <c r="CE1246" s="273"/>
      <c r="CF1246" s="285"/>
      <c r="CG1246" s="273"/>
      <c r="CH1246" s="273"/>
      <c r="CI1246" s="273"/>
      <c r="CJ1246" s="273"/>
      <c r="CK1246" s="273"/>
      <c r="CL1246" s="125"/>
      <c r="CM1246" s="273"/>
      <c r="CN1246" s="285"/>
      <c r="CO1246" s="273"/>
      <c r="CP1246" s="273"/>
      <c r="CQ1246" s="273"/>
      <c r="CR1246" s="273"/>
      <c r="CS1246" s="273"/>
      <c r="CT1246" s="125"/>
      <c r="CU1246" s="273"/>
      <c r="CV1246" s="285"/>
      <c r="CW1246" s="273"/>
      <c r="CX1246" s="273"/>
      <c r="CY1246" s="273"/>
      <c r="CZ1246" s="273"/>
      <c r="DA1246" s="273"/>
      <c r="DB1246" s="125"/>
      <c r="DC1246" s="273"/>
      <c r="DD1246" s="285"/>
      <c r="DE1246" s="273"/>
      <c r="DF1246" s="273"/>
      <c r="DG1246" s="273"/>
      <c r="DH1246" s="273"/>
      <c r="DI1246" s="273"/>
      <c r="DJ1246" s="125"/>
      <c r="DK1246" s="273"/>
      <c r="DL1246" s="285"/>
      <c r="DM1246" s="273"/>
      <c r="DN1246" s="273"/>
      <c r="DO1246" s="273"/>
      <c r="DP1246" s="273"/>
      <c r="DQ1246" s="273"/>
      <c r="DR1246" s="125"/>
      <c r="DS1246" s="273"/>
      <c r="DT1246" s="285"/>
      <c r="DU1246" s="273"/>
      <c r="DV1246" s="273"/>
      <c r="DW1246" s="273"/>
      <c r="DX1246" s="273"/>
      <c r="DY1246" s="273"/>
      <c r="DZ1246" s="125"/>
      <c r="EA1246" s="273"/>
      <c r="EB1246" s="273"/>
      <c r="EC1246" s="273"/>
      <c r="ED1246" s="273"/>
      <c r="EE1246" s="273"/>
      <c r="EF1246" s="273"/>
      <c r="EG1246" s="273"/>
      <c r="EH1246" s="273"/>
      <c r="EI1246" s="273"/>
      <c r="EJ1246" s="273"/>
      <c r="EK1246" s="273"/>
      <c r="EL1246" s="273"/>
      <c r="EM1246" s="273"/>
      <c r="EN1246" s="273"/>
      <c r="EO1246" s="273"/>
      <c r="EP1246" s="273"/>
      <c r="EQ1246" s="273"/>
      <c r="ER1246" s="273"/>
      <c r="ES1246" s="273"/>
      <c r="ET1246" s="273"/>
      <c r="EU1246" s="273"/>
      <c r="EV1246" s="273"/>
      <c r="EW1246" s="273"/>
      <c r="EX1246" s="273"/>
      <c r="EY1246" s="273"/>
      <c r="EZ1246" s="273"/>
    </row>
    <row r="1247" spans="1:156" ht="18.75">
      <c r="D1247" s="75"/>
      <c r="Q1247"/>
      <c r="R1247" s="30"/>
      <c r="T1247" s="75"/>
      <c r="Z1247" s="264"/>
      <c r="AB1247" s="75"/>
      <c r="AH1247" s="125"/>
      <c r="AJ1247" s="75"/>
      <c r="AP1247" s="125"/>
      <c r="AR1247" s="75"/>
      <c r="AX1247" s="125"/>
      <c r="AZ1247" s="75"/>
      <c r="BF1247" s="125"/>
      <c r="BH1247" s="75"/>
      <c r="BN1247" s="125"/>
      <c r="BP1247" s="75"/>
      <c r="BV1247" s="125"/>
      <c r="BX1247" s="75"/>
      <c r="CD1247" s="125"/>
      <c r="CF1247" s="75"/>
      <c r="CL1247" s="125"/>
      <c r="CN1247" s="75"/>
      <c r="CT1247" s="125"/>
      <c r="CV1247" s="75"/>
      <c r="DB1247" s="125"/>
      <c r="DD1247" s="75"/>
      <c r="DJ1247" s="125"/>
      <c r="DL1247" s="75"/>
      <c r="DR1247" s="125"/>
      <c r="DT1247" s="75"/>
      <c r="DZ1247" s="125"/>
    </row>
    <row r="1248" spans="1:156" ht="18.75">
      <c r="A1248" s="273"/>
      <c r="B1248" s="273"/>
      <c r="C1248" s="273"/>
      <c r="D1248" s="285"/>
      <c r="E1248" s="273"/>
      <c r="F1248" s="273"/>
      <c r="G1248" s="273"/>
      <c r="H1248" s="273"/>
      <c r="I1248" s="273"/>
      <c r="J1248" s="273"/>
      <c r="K1248" s="273"/>
      <c r="L1248" s="273"/>
      <c r="M1248" s="273"/>
      <c r="N1248" s="273"/>
      <c r="O1248" s="273"/>
      <c r="P1248" s="273"/>
      <c r="Q1248" s="273"/>
      <c r="R1248" s="286"/>
      <c r="S1248" s="273"/>
      <c r="T1248" s="285"/>
      <c r="U1248" s="273"/>
      <c r="V1248" s="273"/>
      <c r="W1248" s="273"/>
      <c r="X1248" s="273"/>
      <c r="Y1248" s="273"/>
      <c r="Z1248" s="264"/>
      <c r="AA1248" s="273"/>
      <c r="AB1248" s="285"/>
      <c r="AC1248" s="273"/>
      <c r="AD1248" s="273"/>
      <c r="AE1248" s="273"/>
      <c r="AF1248" s="273"/>
      <c r="AG1248" s="273"/>
      <c r="AH1248" s="125"/>
      <c r="AI1248" s="273"/>
      <c r="AJ1248" s="285"/>
      <c r="AK1248" s="273"/>
      <c r="AL1248" s="273"/>
      <c r="AM1248" s="273"/>
      <c r="AN1248" s="273"/>
      <c r="AO1248" s="273"/>
      <c r="AP1248" s="125"/>
      <c r="AQ1248" s="273"/>
      <c r="AR1248" s="285"/>
      <c r="AS1248" s="273"/>
      <c r="AT1248" s="273"/>
      <c r="AU1248" s="273"/>
      <c r="AV1248" s="273"/>
      <c r="AW1248" s="273"/>
      <c r="AX1248" s="125"/>
      <c r="AY1248" s="273"/>
      <c r="AZ1248" s="285"/>
      <c r="BA1248" s="273"/>
      <c r="BB1248" s="273"/>
      <c r="BC1248" s="273"/>
      <c r="BD1248" s="273"/>
      <c r="BE1248" s="273"/>
      <c r="BF1248" s="125"/>
      <c r="BG1248" s="273"/>
      <c r="BH1248" s="285"/>
      <c r="BI1248" s="273"/>
      <c r="BJ1248" s="273"/>
      <c r="BK1248" s="273"/>
      <c r="BL1248" s="273"/>
      <c r="BM1248" s="273"/>
      <c r="BN1248" s="125"/>
      <c r="BO1248" s="273"/>
      <c r="BP1248" s="285"/>
      <c r="BQ1248" s="273"/>
      <c r="BR1248" s="273"/>
      <c r="BS1248" s="273"/>
      <c r="BT1248" s="273"/>
      <c r="BU1248" s="273"/>
      <c r="BV1248" s="125"/>
      <c r="BW1248" s="273"/>
      <c r="BX1248" s="285"/>
      <c r="BY1248" s="273"/>
      <c r="BZ1248" s="273"/>
      <c r="CA1248" s="273"/>
      <c r="CB1248" s="273"/>
      <c r="CC1248" s="273"/>
      <c r="CD1248" s="125"/>
      <c r="CE1248" s="273"/>
      <c r="CF1248" s="285"/>
      <c r="CG1248" s="273"/>
      <c r="CH1248" s="273"/>
      <c r="CI1248" s="273"/>
      <c r="CJ1248" s="273"/>
      <c r="CK1248" s="273"/>
      <c r="CL1248" s="125"/>
      <c r="CM1248" s="273"/>
      <c r="CN1248" s="285"/>
      <c r="CO1248" s="273"/>
      <c r="CP1248" s="273"/>
      <c r="CQ1248" s="273"/>
      <c r="CR1248" s="273"/>
      <c r="CS1248" s="273"/>
      <c r="CT1248" s="125"/>
      <c r="CU1248" s="273"/>
      <c r="CV1248" s="285"/>
      <c r="CW1248" s="273"/>
      <c r="CX1248" s="273"/>
      <c r="CY1248" s="273"/>
      <c r="CZ1248" s="273"/>
      <c r="DA1248" s="273"/>
      <c r="DB1248" s="125"/>
      <c r="DC1248" s="273"/>
      <c r="DD1248" s="285"/>
      <c r="DE1248" s="273"/>
      <c r="DF1248" s="273"/>
      <c r="DG1248" s="273"/>
      <c r="DH1248" s="273"/>
      <c r="DI1248" s="273"/>
      <c r="DJ1248" s="125"/>
      <c r="DK1248" s="273"/>
      <c r="DL1248" s="285"/>
      <c r="DM1248" s="273"/>
      <c r="DN1248" s="273"/>
      <c r="DO1248" s="273"/>
      <c r="DP1248" s="273"/>
      <c r="DQ1248" s="273"/>
      <c r="DR1248" s="125"/>
      <c r="DS1248" s="273"/>
      <c r="DT1248" s="285"/>
      <c r="DU1248" s="273"/>
      <c r="DV1248" s="273"/>
      <c r="DW1248" s="273"/>
      <c r="DX1248" s="273"/>
      <c r="DY1248" s="273"/>
      <c r="DZ1248" s="125"/>
      <c r="EA1248" s="273"/>
      <c r="EB1248" s="273"/>
      <c r="EC1248" s="273"/>
      <c r="ED1248" s="273"/>
      <c r="EE1248" s="273"/>
      <c r="EF1248" s="273"/>
      <c r="EG1248" s="273"/>
      <c r="EH1248" s="273"/>
      <c r="EI1248" s="273"/>
      <c r="EJ1248" s="273"/>
      <c r="EK1248" s="273"/>
      <c r="EL1248" s="273"/>
      <c r="EM1248" s="273"/>
      <c r="EN1248" s="273"/>
      <c r="EO1248" s="273"/>
      <c r="EP1248" s="273"/>
      <c r="EQ1248" s="273"/>
      <c r="ER1248" s="273"/>
      <c r="ES1248" s="273"/>
      <c r="ET1248" s="273"/>
      <c r="EU1248" s="273"/>
      <c r="EV1248" s="273"/>
      <c r="EW1248" s="273"/>
      <c r="EX1248" s="273"/>
      <c r="EY1248" s="273"/>
      <c r="EZ1248" s="273"/>
    </row>
    <row r="1249" spans="1:156" ht="18.75">
      <c r="D1249" s="75"/>
      <c r="Q1249"/>
      <c r="R1249" s="30"/>
      <c r="T1249" s="75"/>
      <c r="Z1249" s="264"/>
      <c r="AB1249" s="75"/>
      <c r="AH1249" s="125"/>
      <c r="AJ1249" s="75"/>
      <c r="AP1249" s="125"/>
      <c r="AR1249" s="75"/>
      <c r="AX1249" s="125"/>
      <c r="AZ1249" s="75"/>
      <c r="BF1249" s="125"/>
      <c r="BH1249" s="75"/>
      <c r="BN1249" s="125"/>
      <c r="BP1249" s="75"/>
      <c r="BV1249" s="125"/>
      <c r="BX1249" s="75"/>
      <c r="CD1249" s="125"/>
      <c r="CF1249" s="75"/>
      <c r="CL1249" s="125"/>
      <c r="CN1249" s="75"/>
      <c r="CT1249" s="125"/>
      <c r="CV1249" s="75"/>
      <c r="DB1249" s="125"/>
      <c r="DD1249" s="75"/>
      <c r="DJ1249" s="125"/>
      <c r="DL1249" s="75"/>
      <c r="DR1249" s="125"/>
      <c r="DT1249" s="75"/>
      <c r="DZ1249" s="125"/>
    </row>
    <row r="1250" spans="1:156" ht="18.75">
      <c r="A1250" s="273"/>
      <c r="B1250" s="273"/>
      <c r="C1250" s="273"/>
      <c r="D1250" s="285"/>
      <c r="E1250" s="273"/>
      <c r="F1250" s="273"/>
      <c r="G1250" s="273"/>
      <c r="H1250" s="273"/>
      <c r="I1250" s="273"/>
      <c r="J1250" s="273"/>
      <c r="K1250" s="273"/>
      <c r="L1250" s="273"/>
      <c r="M1250" s="273"/>
      <c r="N1250" s="273"/>
      <c r="O1250" s="273"/>
      <c r="P1250" s="273"/>
      <c r="Q1250" s="273"/>
      <c r="R1250" s="286"/>
      <c r="S1250" s="273"/>
      <c r="T1250" s="285"/>
      <c r="U1250" s="273"/>
      <c r="V1250" s="273"/>
      <c r="W1250" s="273"/>
      <c r="X1250" s="273"/>
      <c r="Y1250" s="273"/>
      <c r="Z1250" s="264"/>
      <c r="AA1250" s="273"/>
      <c r="AB1250" s="285"/>
      <c r="AC1250" s="273"/>
      <c r="AD1250" s="273"/>
      <c r="AE1250" s="273"/>
      <c r="AF1250" s="273"/>
      <c r="AG1250" s="273"/>
      <c r="AH1250" s="125"/>
      <c r="AI1250" s="273"/>
      <c r="AJ1250" s="285"/>
      <c r="AK1250" s="273"/>
      <c r="AL1250" s="273"/>
      <c r="AM1250" s="273"/>
      <c r="AN1250" s="273"/>
      <c r="AO1250" s="273"/>
      <c r="AP1250" s="125"/>
      <c r="AQ1250" s="273"/>
      <c r="AR1250" s="285"/>
      <c r="AS1250" s="273"/>
      <c r="AT1250" s="273"/>
      <c r="AU1250" s="273"/>
      <c r="AV1250" s="273"/>
      <c r="AW1250" s="273"/>
      <c r="AX1250" s="125"/>
      <c r="AY1250" s="273"/>
      <c r="AZ1250" s="285"/>
      <c r="BA1250" s="273"/>
      <c r="BB1250" s="273"/>
      <c r="BC1250" s="273"/>
      <c r="BD1250" s="273"/>
      <c r="BE1250" s="273"/>
      <c r="BF1250" s="125"/>
      <c r="BG1250" s="273"/>
      <c r="BH1250" s="285"/>
      <c r="BI1250" s="273"/>
      <c r="BJ1250" s="273"/>
      <c r="BK1250" s="273"/>
      <c r="BL1250" s="273"/>
      <c r="BM1250" s="273"/>
      <c r="BN1250" s="125"/>
      <c r="BO1250" s="273"/>
      <c r="BP1250" s="285"/>
      <c r="BQ1250" s="273"/>
      <c r="BR1250" s="273"/>
      <c r="BS1250" s="273"/>
      <c r="BT1250" s="273"/>
      <c r="BU1250" s="273"/>
      <c r="BV1250" s="125"/>
      <c r="BW1250" s="273"/>
      <c r="BX1250" s="285"/>
      <c r="BY1250" s="273"/>
      <c r="BZ1250" s="273"/>
      <c r="CA1250" s="273"/>
      <c r="CB1250" s="273"/>
      <c r="CC1250" s="273"/>
      <c r="CD1250" s="125"/>
      <c r="CE1250" s="273"/>
      <c r="CF1250" s="285"/>
      <c r="CG1250" s="273"/>
      <c r="CH1250" s="273"/>
      <c r="CI1250" s="273"/>
      <c r="CJ1250" s="273"/>
      <c r="CK1250" s="273"/>
      <c r="CL1250" s="125"/>
      <c r="CM1250" s="273"/>
      <c r="CN1250" s="285"/>
      <c r="CO1250" s="273"/>
      <c r="CP1250" s="273"/>
      <c r="CQ1250" s="273"/>
      <c r="CR1250" s="273"/>
      <c r="CS1250" s="273"/>
      <c r="CT1250" s="125"/>
      <c r="CU1250" s="273"/>
      <c r="CV1250" s="285"/>
      <c r="CW1250" s="273"/>
      <c r="CX1250" s="273"/>
      <c r="CY1250" s="273"/>
      <c r="CZ1250" s="273"/>
      <c r="DA1250" s="273"/>
      <c r="DB1250" s="125"/>
      <c r="DC1250" s="273"/>
      <c r="DD1250" s="285"/>
      <c r="DE1250" s="273"/>
      <c r="DF1250" s="273"/>
      <c r="DG1250" s="273"/>
      <c r="DH1250" s="273"/>
      <c r="DI1250" s="273"/>
      <c r="DJ1250" s="125"/>
      <c r="DK1250" s="273"/>
      <c r="DL1250" s="285"/>
      <c r="DM1250" s="273"/>
      <c r="DN1250" s="273"/>
      <c r="DO1250" s="273"/>
      <c r="DP1250" s="273"/>
      <c r="DQ1250" s="273"/>
      <c r="DR1250" s="125"/>
      <c r="DS1250" s="273"/>
      <c r="DT1250" s="285"/>
      <c r="DU1250" s="273"/>
      <c r="DV1250" s="273"/>
      <c r="DW1250" s="273"/>
      <c r="DX1250" s="273"/>
      <c r="DY1250" s="273"/>
      <c r="DZ1250" s="125"/>
      <c r="EA1250" s="273"/>
      <c r="EB1250" s="273"/>
      <c r="EC1250" s="273"/>
      <c r="ED1250" s="273"/>
      <c r="EE1250" s="273"/>
      <c r="EF1250" s="273"/>
      <c r="EG1250" s="273"/>
      <c r="EH1250" s="273"/>
      <c r="EI1250" s="273"/>
      <c r="EJ1250" s="273"/>
      <c r="EK1250" s="273"/>
      <c r="EL1250" s="273"/>
      <c r="EM1250" s="273"/>
      <c r="EN1250" s="273"/>
      <c r="EO1250" s="273"/>
      <c r="EP1250" s="273"/>
      <c r="EQ1250" s="273"/>
      <c r="ER1250" s="273"/>
      <c r="ES1250" s="273"/>
      <c r="ET1250" s="273"/>
      <c r="EU1250" s="273"/>
      <c r="EV1250" s="273"/>
      <c r="EW1250" s="273"/>
      <c r="EX1250" s="273"/>
      <c r="EY1250" s="273"/>
      <c r="EZ1250" s="273"/>
    </row>
    <row r="1251" spans="1:156" ht="18.75">
      <c r="D1251" s="75"/>
      <c r="Q1251"/>
      <c r="R1251" s="30"/>
      <c r="T1251" s="75"/>
      <c r="Z1251" s="264"/>
      <c r="AB1251" s="75"/>
      <c r="AH1251" s="125"/>
      <c r="AJ1251" s="75"/>
      <c r="AP1251" s="125"/>
      <c r="AR1251" s="75"/>
      <c r="AX1251" s="125"/>
      <c r="AZ1251" s="75"/>
      <c r="BF1251" s="125"/>
      <c r="BH1251" s="75"/>
      <c r="BN1251" s="125"/>
      <c r="BP1251" s="75"/>
      <c r="BV1251" s="125"/>
      <c r="BX1251" s="75"/>
      <c r="CD1251" s="125"/>
      <c r="CF1251" s="75"/>
      <c r="CL1251" s="125"/>
      <c r="CN1251" s="75"/>
      <c r="CT1251" s="125"/>
      <c r="CV1251" s="75"/>
      <c r="DB1251" s="125"/>
      <c r="DD1251" s="75"/>
      <c r="DJ1251" s="125"/>
      <c r="DL1251" s="75"/>
      <c r="DR1251" s="125"/>
      <c r="DT1251" s="75"/>
      <c r="DZ1251" s="125"/>
    </row>
    <row r="1252" spans="1:156" ht="18.75">
      <c r="A1252" s="273"/>
      <c r="B1252" s="273"/>
      <c r="C1252" s="273"/>
      <c r="D1252" s="285"/>
      <c r="E1252" s="273"/>
      <c r="F1252" s="273"/>
      <c r="G1252" s="273"/>
      <c r="H1252" s="273"/>
      <c r="I1252" s="273"/>
      <c r="J1252" s="273"/>
      <c r="K1252" s="273"/>
      <c r="L1252" s="273"/>
      <c r="M1252" s="273"/>
      <c r="N1252" s="273"/>
      <c r="O1252" s="273"/>
      <c r="P1252" s="273"/>
      <c r="Q1252" s="273"/>
      <c r="R1252" s="286"/>
      <c r="S1252" s="273"/>
      <c r="T1252" s="285"/>
      <c r="U1252" s="273"/>
      <c r="V1252" s="273"/>
      <c r="W1252" s="273"/>
      <c r="X1252" s="273"/>
      <c r="Y1252" s="273"/>
      <c r="Z1252" s="264"/>
      <c r="AA1252" s="273"/>
      <c r="AB1252" s="285"/>
      <c r="AC1252" s="273"/>
      <c r="AD1252" s="273"/>
      <c r="AE1252" s="273"/>
      <c r="AF1252" s="273"/>
      <c r="AG1252" s="273"/>
      <c r="AH1252" s="125"/>
      <c r="AI1252" s="273"/>
      <c r="AJ1252" s="285"/>
      <c r="AK1252" s="273"/>
      <c r="AL1252" s="273"/>
      <c r="AM1252" s="273"/>
      <c r="AN1252" s="273"/>
      <c r="AO1252" s="273"/>
      <c r="AP1252" s="125"/>
      <c r="AQ1252" s="273"/>
      <c r="AR1252" s="285"/>
      <c r="AS1252" s="273"/>
      <c r="AT1252" s="273"/>
      <c r="AU1252" s="273"/>
      <c r="AV1252" s="273"/>
      <c r="AW1252" s="273"/>
      <c r="AX1252" s="125"/>
      <c r="AY1252" s="273"/>
      <c r="AZ1252" s="285"/>
      <c r="BA1252" s="273"/>
      <c r="BB1252" s="273"/>
      <c r="BC1252" s="273"/>
      <c r="BD1252" s="273"/>
      <c r="BE1252" s="273"/>
      <c r="BF1252" s="125"/>
      <c r="BG1252" s="273"/>
      <c r="BH1252" s="285"/>
      <c r="BI1252" s="273"/>
      <c r="BJ1252" s="273"/>
      <c r="BK1252" s="273"/>
      <c r="BL1252" s="273"/>
      <c r="BM1252" s="273"/>
      <c r="BN1252" s="125"/>
      <c r="BO1252" s="273"/>
      <c r="BP1252" s="285"/>
      <c r="BQ1252" s="273"/>
      <c r="BR1252" s="273"/>
      <c r="BS1252" s="273"/>
      <c r="BT1252" s="273"/>
      <c r="BU1252" s="273"/>
      <c r="BV1252" s="125"/>
      <c r="BW1252" s="273"/>
      <c r="BX1252" s="285"/>
      <c r="BY1252" s="273"/>
      <c r="BZ1252" s="273"/>
      <c r="CA1252" s="273"/>
      <c r="CB1252" s="273"/>
      <c r="CC1252" s="273"/>
      <c r="CD1252" s="125"/>
      <c r="CE1252" s="273"/>
      <c r="CF1252" s="285"/>
      <c r="CG1252" s="273"/>
      <c r="CH1252" s="273"/>
      <c r="CI1252" s="273"/>
      <c r="CJ1252" s="273"/>
      <c r="CK1252" s="273"/>
      <c r="CL1252" s="125"/>
      <c r="CM1252" s="273"/>
      <c r="CN1252" s="285"/>
      <c r="CO1252" s="273"/>
      <c r="CP1252" s="273"/>
      <c r="CQ1252" s="273"/>
      <c r="CR1252" s="273"/>
      <c r="CS1252" s="273"/>
      <c r="CT1252" s="125"/>
      <c r="CU1252" s="273"/>
      <c r="CV1252" s="285"/>
      <c r="CW1252" s="273"/>
      <c r="CX1252" s="273"/>
      <c r="CY1252" s="273"/>
      <c r="CZ1252" s="273"/>
      <c r="DA1252" s="273"/>
      <c r="DB1252" s="125"/>
      <c r="DC1252" s="273"/>
      <c r="DD1252" s="285"/>
      <c r="DE1252" s="273"/>
      <c r="DF1252" s="273"/>
      <c r="DG1252" s="273"/>
      <c r="DH1252" s="273"/>
      <c r="DI1252" s="273"/>
      <c r="DJ1252" s="125"/>
      <c r="DK1252" s="273"/>
      <c r="DL1252" s="285"/>
      <c r="DM1252" s="273"/>
      <c r="DN1252" s="273"/>
      <c r="DO1252" s="273"/>
      <c r="DP1252" s="273"/>
      <c r="DQ1252" s="273"/>
      <c r="DR1252" s="125"/>
      <c r="DS1252" s="273"/>
      <c r="DT1252" s="285"/>
      <c r="DU1252" s="273"/>
      <c r="DV1252" s="273"/>
      <c r="DW1252" s="273"/>
      <c r="DX1252" s="273"/>
      <c r="DY1252" s="273"/>
      <c r="DZ1252" s="125"/>
      <c r="EA1252" s="273"/>
      <c r="EB1252" s="273"/>
      <c r="EC1252" s="273"/>
      <c r="ED1252" s="273"/>
      <c r="EE1252" s="273"/>
      <c r="EF1252" s="273"/>
      <c r="EG1252" s="273"/>
      <c r="EH1252" s="273"/>
      <c r="EI1252" s="273"/>
      <c r="EJ1252" s="273"/>
      <c r="EK1252" s="273"/>
      <c r="EL1252" s="273"/>
      <c r="EM1252" s="273"/>
      <c r="EN1252" s="273"/>
      <c r="EO1252" s="273"/>
      <c r="EP1252" s="273"/>
      <c r="EQ1252" s="273"/>
      <c r="ER1252" s="273"/>
      <c r="ES1252" s="273"/>
      <c r="ET1252" s="273"/>
      <c r="EU1252" s="273"/>
      <c r="EV1252" s="273"/>
      <c r="EW1252" s="273"/>
      <c r="EX1252" s="273"/>
      <c r="EY1252" s="273"/>
      <c r="EZ1252" s="273"/>
    </row>
    <row r="1253" spans="1:156" ht="18.75">
      <c r="D1253" s="75"/>
      <c r="Q1253"/>
      <c r="R1253" s="30"/>
      <c r="T1253" s="75"/>
      <c r="Z1253" s="264"/>
      <c r="AB1253" s="75"/>
      <c r="AH1253" s="125"/>
      <c r="AJ1253" s="75"/>
      <c r="AP1253" s="125"/>
      <c r="AR1253" s="75"/>
      <c r="AX1253" s="125"/>
      <c r="AZ1253" s="75"/>
      <c r="BF1253" s="125"/>
      <c r="BH1253" s="75"/>
      <c r="BN1253" s="125"/>
      <c r="BP1253" s="75"/>
      <c r="BV1253" s="125"/>
      <c r="BX1253" s="75"/>
      <c r="CD1253" s="125"/>
      <c r="CF1253" s="75"/>
      <c r="CL1253" s="125"/>
      <c r="CN1253" s="75"/>
      <c r="CT1253" s="125"/>
      <c r="CV1253" s="75"/>
      <c r="DB1253" s="125"/>
      <c r="DD1253" s="75"/>
      <c r="DJ1253" s="125"/>
      <c r="DL1253" s="75"/>
      <c r="DR1253" s="125"/>
      <c r="DT1253" s="75"/>
      <c r="DZ1253" s="125"/>
    </row>
    <row r="1254" spans="1:156" ht="18.75">
      <c r="A1254" s="273"/>
      <c r="B1254" s="273"/>
      <c r="C1254" s="273"/>
      <c r="D1254" s="285"/>
      <c r="E1254" s="273"/>
      <c r="F1254" s="273"/>
      <c r="G1254" s="273"/>
      <c r="H1254" s="273"/>
      <c r="I1254" s="273"/>
      <c r="J1254" s="273"/>
      <c r="K1254" s="273"/>
      <c r="L1254" s="273"/>
      <c r="M1254" s="273"/>
      <c r="N1254" s="273"/>
      <c r="O1254" s="273"/>
      <c r="P1254" s="273"/>
      <c r="Q1254" s="273"/>
      <c r="R1254" s="286"/>
      <c r="S1254" s="273"/>
      <c r="T1254" s="285"/>
      <c r="U1254" s="273"/>
      <c r="V1254" s="273"/>
      <c r="W1254" s="273"/>
      <c r="X1254" s="273"/>
      <c r="Y1254" s="273"/>
      <c r="Z1254" s="264"/>
      <c r="AA1254" s="273"/>
      <c r="AB1254" s="285"/>
      <c r="AC1254" s="273"/>
      <c r="AD1254" s="273"/>
      <c r="AE1254" s="273"/>
      <c r="AF1254" s="273"/>
      <c r="AG1254" s="273"/>
      <c r="AH1254" s="125"/>
      <c r="AI1254" s="273"/>
      <c r="AJ1254" s="285"/>
      <c r="AK1254" s="273"/>
      <c r="AL1254" s="273"/>
      <c r="AM1254" s="273"/>
      <c r="AN1254" s="273"/>
      <c r="AO1254" s="273"/>
      <c r="AP1254" s="125"/>
      <c r="AQ1254" s="273"/>
      <c r="AR1254" s="285"/>
      <c r="AS1254" s="273"/>
      <c r="AT1254" s="273"/>
      <c r="AU1254" s="273"/>
      <c r="AV1254" s="273"/>
      <c r="AW1254" s="273"/>
      <c r="AX1254" s="125"/>
      <c r="AY1254" s="273"/>
      <c r="AZ1254" s="285"/>
      <c r="BA1254" s="273"/>
      <c r="BB1254" s="273"/>
      <c r="BC1254" s="273"/>
      <c r="BD1254" s="273"/>
      <c r="BE1254" s="273"/>
      <c r="BF1254" s="125"/>
      <c r="BG1254" s="273"/>
      <c r="BH1254" s="285"/>
      <c r="BI1254" s="273"/>
      <c r="BJ1254" s="273"/>
      <c r="BK1254" s="273"/>
      <c r="BL1254" s="273"/>
      <c r="BM1254" s="273"/>
      <c r="BN1254" s="125"/>
      <c r="BO1254" s="273"/>
      <c r="BP1254" s="285"/>
      <c r="BQ1254" s="273"/>
      <c r="BR1254" s="273"/>
      <c r="BS1254" s="273"/>
      <c r="BT1254" s="273"/>
      <c r="BU1254" s="273"/>
      <c r="BV1254" s="125"/>
      <c r="BW1254" s="273"/>
      <c r="BX1254" s="285"/>
      <c r="BY1254" s="273"/>
      <c r="BZ1254" s="273"/>
      <c r="CA1254" s="273"/>
      <c r="CB1254" s="273"/>
      <c r="CC1254" s="273"/>
      <c r="CD1254" s="125"/>
      <c r="CE1254" s="273"/>
      <c r="CF1254" s="285"/>
      <c r="CG1254" s="273"/>
      <c r="CH1254" s="273"/>
      <c r="CI1254" s="273"/>
      <c r="CJ1254" s="273"/>
      <c r="CK1254" s="273"/>
      <c r="CL1254" s="125"/>
      <c r="CM1254" s="273"/>
      <c r="CN1254" s="285"/>
      <c r="CO1254" s="273"/>
      <c r="CP1254" s="273"/>
      <c r="CQ1254" s="273"/>
      <c r="CR1254" s="273"/>
      <c r="CS1254" s="273"/>
      <c r="CT1254" s="125"/>
      <c r="CU1254" s="273"/>
      <c r="CV1254" s="285"/>
      <c r="CW1254" s="273"/>
      <c r="CX1254" s="273"/>
      <c r="CY1254" s="273"/>
      <c r="CZ1254" s="273"/>
      <c r="DA1254" s="273"/>
      <c r="DB1254" s="125"/>
      <c r="DC1254" s="273"/>
      <c r="DD1254" s="285"/>
      <c r="DE1254" s="273"/>
      <c r="DF1254" s="273"/>
      <c r="DG1254" s="273"/>
      <c r="DH1254" s="273"/>
      <c r="DI1254" s="273"/>
      <c r="DJ1254" s="125"/>
      <c r="DK1254" s="273"/>
      <c r="DL1254" s="285"/>
      <c r="DM1254" s="273"/>
      <c r="DN1254" s="273"/>
      <c r="DO1254" s="273"/>
      <c r="DP1254" s="273"/>
      <c r="DQ1254" s="273"/>
      <c r="DR1254" s="125"/>
      <c r="DS1254" s="273"/>
      <c r="DT1254" s="285"/>
      <c r="DU1254" s="273"/>
      <c r="DV1254" s="273"/>
      <c r="DW1254" s="273"/>
      <c r="DX1254" s="273"/>
      <c r="DY1254" s="273"/>
      <c r="DZ1254" s="125"/>
      <c r="EA1254" s="273"/>
      <c r="EB1254" s="273"/>
      <c r="EC1254" s="273"/>
      <c r="ED1254" s="273"/>
      <c r="EE1254" s="273"/>
      <c r="EF1254" s="273"/>
      <c r="EG1254" s="273"/>
      <c r="EH1254" s="273"/>
      <c r="EI1254" s="273"/>
      <c r="EJ1254" s="273"/>
      <c r="EK1254" s="273"/>
      <c r="EL1254" s="273"/>
      <c r="EM1254" s="273"/>
      <c r="EN1254" s="273"/>
      <c r="EO1254" s="273"/>
      <c r="EP1254" s="273"/>
      <c r="EQ1254" s="273"/>
      <c r="ER1254" s="273"/>
      <c r="ES1254" s="273"/>
      <c r="ET1254" s="273"/>
      <c r="EU1254" s="273"/>
      <c r="EV1254" s="273"/>
      <c r="EW1254" s="273"/>
      <c r="EX1254" s="273"/>
      <c r="EY1254" s="273"/>
      <c r="EZ1254" s="273"/>
    </row>
    <row r="1255" spans="1:156" ht="18.75">
      <c r="D1255" s="75"/>
      <c r="Q1255"/>
      <c r="R1255" s="30"/>
      <c r="T1255" s="75"/>
      <c r="Z1255" s="264"/>
      <c r="AB1255" s="75"/>
      <c r="AH1255" s="125"/>
      <c r="AJ1255" s="75"/>
      <c r="AP1255" s="125"/>
      <c r="AR1255" s="75"/>
      <c r="AX1255" s="125"/>
      <c r="AZ1255" s="75"/>
      <c r="BF1255" s="125"/>
      <c r="BH1255" s="75"/>
      <c r="BN1255" s="125"/>
      <c r="BP1255" s="75"/>
      <c r="BV1255" s="125"/>
      <c r="BX1255" s="75"/>
      <c r="CD1255" s="125"/>
      <c r="CF1255" s="75"/>
      <c r="CL1255" s="125"/>
      <c r="CN1255" s="75"/>
      <c r="CT1255" s="125"/>
      <c r="CV1255" s="75"/>
      <c r="DB1255" s="125"/>
      <c r="DD1255" s="75"/>
      <c r="DJ1255" s="125"/>
      <c r="DL1255" s="75"/>
      <c r="DR1255" s="125"/>
      <c r="DT1255" s="75"/>
      <c r="DZ1255" s="125"/>
    </row>
    <row r="1256" spans="1:156" ht="18.75">
      <c r="A1256" s="273"/>
      <c r="B1256" s="273"/>
      <c r="C1256" s="273"/>
      <c r="D1256" s="285"/>
      <c r="E1256" s="273"/>
      <c r="F1256" s="273"/>
      <c r="G1256" s="273"/>
      <c r="H1256" s="273"/>
      <c r="I1256" s="273"/>
      <c r="J1256" s="273"/>
      <c r="K1256" s="273"/>
      <c r="L1256" s="273"/>
      <c r="M1256" s="273"/>
      <c r="N1256" s="273"/>
      <c r="O1256" s="273"/>
      <c r="P1256" s="273"/>
      <c r="Q1256" s="273"/>
      <c r="R1256" s="286"/>
      <c r="S1256" s="273"/>
      <c r="T1256" s="285"/>
      <c r="U1256" s="273"/>
      <c r="V1256" s="273"/>
      <c r="W1256" s="273"/>
      <c r="X1256" s="273"/>
      <c r="Y1256" s="273"/>
      <c r="Z1256" s="264"/>
      <c r="AA1256" s="273"/>
      <c r="AB1256" s="285"/>
      <c r="AC1256" s="273"/>
      <c r="AD1256" s="273"/>
      <c r="AE1256" s="273"/>
      <c r="AF1256" s="273"/>
      <c r="AG1256" s="273"/>
      <c r="AH1256" s="125"/>
      <c r="AI1256" s="273"/>
      <c r="AJ1256" s="285"/>
      <c r="AK1256" s="273"/>
      <c r="AL1256" s="273"/>
      <c r="AM1256" s="273"/>
      <c r="AN1256" s="273"/>
      <c r="AO1256" s="273"/>
      <c r="AP1256" s="125"/>
      <c r="AQ1256" s="273"/>
      <c r="AR1256" s="285"/>
      <c r="AS1256" s="273"/>
      <c r="AT1256" s="273"/>
      <c r="AU1256" s="273"/>
      <c r="AV1256" s="273"/>
      <c r="AW1256" s="273"/>
      <c r="AX1256" s="125"/>
      <c r="AY1256" s="273"/>
      <c r="AZ1256" s="285"/>
      <c r="BA1256" s="273"/>
      <c r="BB1256" s="273"/>
      <c r="BC1256" s="273"/>
      <c r="BD1256" s="273"/>
      <c r="BE1256" s="273"/>
      <c r="BF1256" s="125"/>
      <c r="BG1256" s="273"/>
      <c r="BH1256" s="285"/>
      <c r="BI1256" s="273"/>
      <c r="BJ1256" s="273"/>
      <c r="BK1256" s="273"/>
      <c r="BL1256" s="273"/>
      <c r="BM1256" s="273"/>
      <c r="BN1256" s="125"/>
      <c r="BO1256" s="273"/>
      <c r="BP1256" s="285"/>
      <c r="BQ1256" s="273"/>
      <c r="BR1256" s="273"/>
      <c r="BS1256" s="273"/>
      <c r="BT1256" s="273"/>
      <c r="BU1256" s="273"/>
      <c r="BV1256" s="125"/>
      <c r="BW1256" s="273"/>
      <c r="BX1256" s="285"/>
      <c r="BY1256" s="273"/>
      <c r="BZ1256" s="273"/>
      <c r="CA1256" s="273"/>
      <c r="CB1256" s="273"/>
      <c r="CC1256" s="273"/>
      <c r="CD1256" s="125"/>
      <c r="CE1256" s="273"/>
      <c r="CF1256" s="285"/>
      <c r="CG1256" s="273"/>
      <c r="CH1256" s="273"/>
      <c r="CI1256" s="273"/>
      <c r="CJ1256" s="273"/>
      <c r="CK1256" s="273"/>
      <c r="CL1256" s="125"/>
      <c r="CM1256" s="273"/>
      <c r="CN1256" s="285"/>
      <c r="CO1256" s="273"/>
      <c r="CP1256" s="273"/>
      <c r="CQ1256" s="273"/>
      <c r="CR1256" s="273"/>
      <c r="CS1256" s="273"/>
      <c r="CT1256" s="125"/>
      <c r="CU1256" s="273"/>
      <c r="CV1256" s="285"/>
      <c r="CW1256" s="273"/>
      <c r="CX1256" s="273"/>
      <c r="CY1256" s="273"/>
      <c r="CZ1256" s="273"/>
      <c r="DA1256" s="273"/>
      <c r="DB1256" s="125"/>
      <c r="DC1256" s="273"/>
      <c r="DD1256" s="285"/>
      <c r="DE1256" s="273"/>
      <c r="DF1256" s="273"/>
      <c r="DG1256" s="273"/>
      <c r="DH1256" s="273"/>
      <c r="DI1256" s="273"/>
      <c r="DJ1256" s="125"/>
      <c r="DK1256" s="273"/>
      <c r="DL1256" s="285"/>
      <c r="DM1256" s="273"/>
      <c r="DN1256" s="273"/>
      <c r="DO1256" s="273"/>
      <c r="DP1256" s="273"/>
      <c r="DQ1256" s="273"/>
      <c r="DR1256" s="125"/>
      <c r="DS1256" s="273"/>
      <c r="DT1256" s="285"/>
      <c r="DU1256" s="273"/>
      <c r="DV1256" s="273"/>
      <c r="DW1256" s="273"/>
      <c r="DX1256" s="273"/>
      <c r="DY1256" s="273"/>
      <c r="DZ1256" s="125"/>
      <c r="EA1256" s="273"/>
      <c r="EB1256" s="273"/>
      <c r="EC1256" s="273"/>
      <c r="ED1256" s="273"/>
      <c r="EE1256" s="273"/>
      <c r="EF1256" s="273"/>
      <c r="EG1256" s="273"/>
      <c r="EH1256" s="273"/>
      <c r="EI1256" s="273"/>
      <c r="EJ1256" s="273"/>
      <c r="EK1256" s="273"/>
      <c r="EL1256" s="273"/>
      <c r="EM1256" s="273"/>
      <c r="EN1256" s="273"/>
      <c r="EO1256" s="273"/>
      <c r="EP1256" s="273"/>
      <c r="EQ1256" s="273"/>
      <c r="ER1256" s="273"/>
      <c r="ES1256" s="273"/>
      <c r="ET1256" s="273"/>
      <c r="EU1256" s="273"/>
      <c r="EV1256" s="273"/>
      <c r="EW1256" s="273"/>
      <c r="EX1256" s="273"/>
      <c r="EY1256" s="273"/>
      <c r="EZ1256" s="273"/>
    </row>
    <row r="1257" spans="1:156" ht="18.75">
      <c r="D1257" s="75"/>
      <c r="Q1257"/>
      <c r="R1257" s="30"/>
      <c r="T1257" s="75"/>
      <c r="Z1257" s="264"/>
      <c r="AB1257" s="75"/>
      <c r="AH1257" s="125"/>
      <c r="AJ1257" s="75"/>
      <c r="AP1257" s="125"/>
      <c r="AR1257" s="75"/>
      <c r="AX1257" s="125"/>
      <c r="AZ1257" s="75"/>
      <c r="BF1257" s="125"/>
      <c r="BH1257" s="75"/>
      <c r="BN1257" s="125"/>
      <c r="BP1257" s="75"/>
      <c r="BV1257" s="125"/>
      <c r="BX1257" s="75"/>
      <c r="CD1257" s="125"/>
      <c r="CF1257" s="75"/>
      <c r="CL1257" s="125"/>
      <c r="CN1257" s="75"/>
      <c r="CT1257" s="125"/>
      <c r="CV1257" s="75"/>
      <c r="DB1257" s="125"/>
      <c r="DD1257" s="75"/>
      <c r="DJ1257" s="125"/>
      <c r="DL1257" s="75"/>
      <c r="DR1257" s="125"/>
      <c r="DT1257" s="75"/>
      <c r="DZ1257" s="125"/>
    </row>
    <row r="1258" spans="1:156" ht="18.75">
      <c r="A1258" s="273"/>
      <c r="B1258" s="273"/>
      <c r="C1258" s="273"/>
      <c r="D1258" s="285"/>
      <c r="E1258" s="273"/>
      <c r="F1258" s="273"/>
      <c r="G1258" s="273"/>
      <c r="H1258" s="273"/>
      <c r="I1258" s="273"/>
      <c r="J1258" s="273"/>
      <c r="K1258" s="273"/>
      <c r="L1258" s="273"/>
      <c r="M1258" s="273"/>
      <c r="N1258" s="273"/>
      <c r="O1258" s="273"/>
      <c r="P1258" s="273"/>
      <c r="Q1258" s="273"/>
      <c r="R1258" s="286"/>
      <c r="S1258" s="273"/>
      <c r="T1258" s="285"/>
      <c r="U1258" s="273"/>
      <c r="V1258" s="273"/>
      <c r="W1258" s="273"/>
      <c r="X1258" s="273"/>
      <c r="Y1258" s="273"/>
      <c r="Z1258" s="264"/>
      <c r="AA1258" s="273"/>
      <c r="AB1258" s="285"/>
      <c r="AC1258" s="273"/>
      <c r="AD1258" s="273"/>
      <c r="AE1258" s="273"/>
      <c r="AF1258" s="273"/>
      <c r="AG1258" s="273"/>
      <c r="AH1258" s="125"/>
      <c r="AI1258" s="273"/>
      <c r="AJ1258" s="285"/>
      <c r="AK1258" s="273"/>
      <c r="AL1258" s="273"/>
      <c r="AM1258" s="273"/>
      <c r="AN1258" s="273"/>
      <c r="AO1258" s="273"/>
      <c r="AP1258" s="125"/>
      <c r="AQ1258" s="273"/>
      <c r="AR1258" s="285"/>
      <c r="AS1258" s="273"/>
      <c r="AT1258" s="273"/>
      <c r="AU1258" s="273"/>
      <c r="AV1258" s="273"/>
      <c r="AW1258" s="273"/>
      <c r="AX1258" s="125"/>
      <c r="AY1258" s="273"/>
      <c r="AZ1258" s="285"/>
      <c r="BA1258" s="273"/>
      <c r="BB1258" s="273"/>
      <c r="BC1258" s="273"/>
      <c r="BD1258" s="273"/>
      <c r="BE1258" s="273"/>
      <c r="BF1258" s="125"/>
      <c r="BG1258" s="273"/>
      <c r="BH1258" s="285"/>
      <c r="BI1258" s="273"/>
      <c r="BJ1258" s="273"/>
      <c r="BK1258" s="273"/>
      <c r="BL1258" s="273"/>
      <c r="BM1258" s="273"/>
      <c r="BN1258" s="125"/>
      <c r="BO1258" s="273"/>
      <c r="BP1258" s="285"/>
      <c r="BQ1258" s="273"/>
      <c r="BR1258" s="273"/>
      <c r="BS1258" s="273"/>
      <c r="BT1258" s="273"/>
      <c r="BU1258" s="273"/>
      <c r="BV1258" s="125"/>
      <c r="BW1258" s="273"/>
      <c r="BX1258" s="285"/>
      <c r="BY1258" s="273"/>
      <c r="BZ1258" s="273"/>
      <c r="CA1258" s="273"/>
      <c r="CB1258" s="273"/>
      <c r="CC1258" s="273"/>
      <c r="CD1258" s="125"/>
      <c r="CE1258" s="273"/>
      <c r="CF1258" s="285"/>
      <c r="CG1258" s="273"/>
      <c r="CH1258" s="273"/>
      <c r="CI1258" s="273"/>
      <c r="CJ1258" s="273"/>
      <c r="CK1258" s="273"/>
      <c r="CL1258" s="125"/>
      <c r="CM1258" s="273"/>
      <c r="CN1258" s="285"/>
      <c r="CO1258" s="273"/>
      <c r="CP1258" s="273"/>
      <c r="CQ1258" s="273"/>
      <c r="CR1258" s="273"/>
      <c r="CS1258" s="273"/>
      <c r="CT1258" s="125"/>
      <c r="CU1258" s="273"/>
      <c r="CV1258" s="285"/>
      <c r="CW1258" s="273"/>
      <c r="CX1258" s="273"/>
      <c r="CY1258" s="273"/>
      <c r="CZ1258" s="273"/>
      <c r="DA1258" s="273"/>
      <c r="DB1258" s="125"/>
      <c r="DC1258" s="273"/>
      <c r="DD1258" s="285"/>
      <c r="DE1258" s="273"/>
      <c r="DF1258" s="273"/>
      <c r="DG1258" s="273"/>
      <c r="DH1258" s="273"/>
      <c r="DI1258" s="273"/>
      <c r="DJ1258" s="125"/>
      <c r="DK1258" s="273"/>
      <c r="DL1258" s="285"/>
      <c r="DM1258" s="273"/>
      <c r="DN1258" s="273"/>
      <c r="DO1258" s="273"/>
      <c r="DP1258" s="273"/>
      <c r="DQ1258" s="273"/>
      <c r="DR1258" s="125"/>
      <c r="DS1258" s="273"/>
      <c r="DT1258" s="285"/>
      <c r="DU1258" s="273"/>
      <c r="DV1258" s="273"/>
      <c r="DW1258" s="273"/>
      <c r="DX1258" s="273"/>
      <c r="DY1258" s="273"/>
      <c r="DZ1258" s="125"/>
      <c r="EA1258" s="273"/>
      <c r="EB1258" s="273"/>
      <c r="EC1258" s="273"/>
      <c r="ED1258" s="273"/>
      <c r="EE1258" s="273"/>
      <c r="EF1258" s="273"/>
      <c r="EG1258" s="273"/>
      <c r="EH1258" s="273"/>
      <c r="EI1258" s="273"/>
      <c r="EJ1258" s="273"/>
      <c r="EK1258" s="273"/>
      <c r="EL1258" s="273"/>
      <c r="EM1258" s="273"/>
      <c r="EN1258" s="273"/>
      <c r="EO1258" s="273"/>
      <c r="EP1258" s="273"/>
      <c r="EQ1258" s="273"/>
      <c r="ER1258" s="273"/>
      <c r="ES1258" s="273"/>
      <c r="ET1258" s="273"/>
      <c r="EU1258" s="273"/>
      <c r="EV1258" s="273"/>
      <c r="EW1258" s="273"/>
      <c r="EX1258" s="273"/>
      <c r="EY1258" s="273"/>
      <c r="EZ1258" s="273"/>
    </row>
    <row r="1259" spans="1:156" ht="18.75">
      <c r="D1259" s="75"/>
      <c r="Q1259"/>
      <c r="R1259" s="30"/>
      <c r="T1259" s="75"/>
      <c r="Z1259" s="264"/>
      <c r="AB1259" s="75"/>
      <c r="AH1259" s="125"/>
      <c r="AJ1259" s="75"/>
      <c r="AP1259" s="125"/>
      <c r="AR1259" s="75"/>
      <c r="AX1259" s="125"/>
      <c r="AZ1259" s="75"/>
      <c r="BF1259" s="125"/>
      <c r="BH1259" s="75"/>
      <c r="BN1259" s="125"/>
      <c r="BP1259" s="75"/>
      <c r="BV1259" s="125"/>
      <c r="BX1259" s="75"/>
      <c r="CD1259" s="125"/>
      <c r="CF1259" s="75"/>
      <c r="CL1259" s="125"/>
      <c r="CN1259" s="75"/>
      <c r="CT1259" s="125"/>
      <c r="CV1259" s="75"/>
      <c r="DB1259" s="125"/>
      <c r="DD1259" s="75"/>
      <c r="DJ1259" s="125"/>
      <c r="DL1259" s="75"/>
      <c r="DR1259" s="125"/>
      <c r="DT1259" s="75"/>
      <c r="DZ1259" s="125"/>
    </row>
    <row r="1260" spans="1:156" ht="18.75">
      <c r="A1260" s="273"/>
      <c r="B1260" s="273"/>
      <c r="C1260" s="273"/>
      <c r="D1260" s="285"/>
      <c r="E1260" s="273"/>
      <c r="F1260" s="273"/>
      <c r="G1260" s="273"/>
      <c r="H1260" s="273"/>
      <c r="I1260" s="273"/>
      <c r="J1260" s="273"/>
      <c r="K1260" s="273"/>
      <c r="L1260" s="273"/>
      <c r="M1260" s="273"/>
      <c r="N1260" s="273"/>
      <c r="O1260" s="273"/>
      <c r="P1260" s="273"/>
      <c r="Q1260" s="273"/>
      <c r="R1260" s="286"/>
      <c r="S1260" s="273"/>
      <c r="T1260" s="285"/>
      <c r="U1260" s="273"/>
      <c r="V1260" s="273"/>
      <c r="W1260" s="273"/>
      <c r="X1260" s="273"/>
      <c r="Y1260" s="273"/>
      <c r="Z1260" s="264"/>
      <c r="AA1260" s="273"/>
      <c r="AB1260" s="285"/>
      <c r="AC1260" s="273"/>
      <c r="AD1260" s="273"/>
      <c r="AE1260" s="273"/>
      <c r="AF1260" s="273"/>
      <c r="AG1260" s="273"/>
      <c r="AH1260" s="125"/>
      <c r="AI1260" s="273"/>
      <c r="AJ1260" s="285"/>
      <c r="AK1260" s="273"/>
      <c r="AL1260" s="273"/>
      <c r="AM1260" s="273"/>
      <c r="AN1260" s="273"/>
      <c r="AO1260" s="273"/>
      <c r="AP1260" s="125"/>
      <c r="AQ1260" s="273"/>
      <c r="AR1260" s="285"/>
      <c r="AS1260" s="273"/>
      <c r="AT1260" s="273"/>
      <c r="AU1260" s="273"/>
      <c r="AV1260" s="273"/>
      <c r="AW1260" s="273"/>
      <c r="AX1260" s="125"/>
      <c r="AY1260" s="273"/>
      <c r="AZ1260" s="285"/>
      <c r="BA1260" s="273"/>
      <c r="BB1260" s="273"/>
      <c r="BC1260" s="273"/>
      <c r="BD1260" s="273"/>
      <c r="BE1260" s="273"/>
      <c r="BF1260" s="125"/>
      <c r="BG1260" s="273"/>
      <c r="BH1260" s="285"/>
      <c r="BI1260" s="273"/>
      <c r="BJ1260" s="273"/>
      <c r="BK1260" s="273"/>
      <c r="BL1260" s="273"/>
      <c r="BM1260" s="273"/>
      <c r="BN1260" s="125"/>
      <c r="BO1260" s="273"/>
      <c r="BP1260" s="285"/>
      <c r="BQ1260" s="273"/>
      <c r="BR1260" s="273"/>
      <c r="BS1260" s="273"/>
      <c r="BT1260" s="273"/>
      <c r="BU1260" s="273"/>
      <c r="BV1260" s="125"/>
      <c r="BW1260" s="273"/>
      <c r="BX1260" s="285"/>
      <c r="BY1260" s="273"/>
      <c r="BZ1260" s="273"/>
      <c r="CA1260" s="273"/>
      <c r="CB1260" s="273"/>
      <c r="CC1260" s="273"/>
      <c r="CD1260" s="125"/>
      <c r="CE1260" s="273"/>
      <c r="CF1260" s="285"/>
      <c r="CG1260" s="273"/>
      <c r="CH1260" s="273"/>
      <c r="CI1260" s="273"/>
      <c r="CJ1260" s="273"/>
      <c r="CK1260" s="273"/>
      <c r="CL1260" s="125"/>
      <c r="CM1260" s="273"/>
      <c r="CN1260" s="285"/>
      <c r="CO1260" s="273"/>
      <c r="CP1260" s="273"/>
      <c r="CQ1260" s="273"/>
      <c r="CR1260" s="273"/>
      <c r="CS1260" s="273"/>
      <c r="CT1260" s="125"/>
      <c r="CU1260" s="273"/>
      <c r="CV1260" s="285"/>
      <c r="CW1260" s="273"/>
      <c r="CX1260" s="273"/>
      <c r="CY1260" s="273"/>
      <c r="CZ1260" s="273"/>
      <c r="DA1260" s="273"/>
      <c r="DB1260" s="125"/>
      <c r="DC1260" s="273"/>
      <c r="DD1260" s="285"/>
      <c r="DE1260" s="273"/>
      <c r="DF1260" s="273"/>
      <c r="DG1260" s="273"/>
      <c r="DH1260" s="273"/>
      <c r="DI1260" s="273"/>
      <c r="DJ1260" s="125"/>
      <c r="DK1260" s="273"/>
      <c r="DL1260" s="285"/>
      <c r="DM1260" s="273"/>
      <c r="DN1260" s="273"/>
      <c r="DO1260" s="273"/>
      <c r="DP1260" s="273"/>
      <c r="DQ1260" s="273"/>
      <c r="DR1260" s="125"/>
      <c r="DS1260" s="273"/>
      <c r="DT1260" s="285"/>
      <c r="DU1260" s="273"/>
      <c r="DV1260" s="273"/>
      <c r="DW1260" s="273"/>
      <c r="DX1260" s="273"/>
      <c r="DY1260" s="273"/>
      <c r="DZ1260" s="125"/>
      <c r="EA1260" s="273"/>
      <c r="EB1260" s="273"/>
      <c r="EC1260" s="273"/>
      <c r="ED1260" s="273"/>
      <c r="EE1260" s="273"/>
      <c r="EF1260" s="273"/>
      <c r="EG1260" s="273"/>
      <c r="EH1260" s="273"/>
      <c r="EI1260" s="273"/>
      <c r="EJ1260" s="273"/>
      <c r="EK1260" s="273"/>
      <c r="EL1260" s="273"/>
      <c r="EM1260" s="273"/>
      <c r="EN1260" s="273"/>
      <c r="EO1260" s="273"/>
      <c r="EP1260" s="273"/>
      <c r="EQ1260" s="273"/>
      <c r="ER1260" s="273"/>
      <c r="ES1260" s="273"/>
      <c r="ET1260" s="273"/>
      <c r="EU1260" s="273"/>
      <c r="EV1260" s="273"/>
      <c r="EW1260" s="273"/>
      <c r="EX1260" s="273"/>
      <c r="EY1260" s="273"/>
      <c r="EZ1260" s="273"/>
    </row>
    <row r="1261" spans="1:156" ht="18.75">
      <c r="D1261" s="75"/>
      <c r="Q1261"/>
      <c r="R1261" s="30"/>
      <c r="T1261" s="75"/>
      <c r="Z1261" s="264"/>
      <c r="AB1261" s="75"/>
      <c r="AH1261" s="125"/>
      <c r="AJ1261" s="75"/>
      <c r="AP1261" s="125"/>
      <c r="AR1261" s="75"/>
      <c r="AX1261" s="125"/>
      <c r="AZ1261" s="75"/>
      <c r="BF1261" s="125"/>
      <c r="BH1261" s="75"/>
      <c r="BN1261" s="125"/>
      <c r="BP1261" s="75"/>
      <c r="BV1261" s="125"/>
      <c r="BX1261" s="75"/>
      <c r="CD1261" s="125"/>
      <c r="CF1261" s="75"/>
      <c r="CL1261" s="125"/>
      <c r="CN1261" s="75"/>
      <c r="CT1261" s="125"/>
      <c r="CV1261" s="75"/>
      <c r="DB1261" s="125"/>
      <c r="DD1261" s="75"/>
      <c r="DJ1261" s="125"/>
      <c r="DL1261" s="75"/>
      <c r="DR1261" s="125"/>
      <c r="DT1261" s="75"/>
      <c r="DZ1261" s="125"/>
    </row>
    <row r="1262" spans="1:156" ht="18.75">
      <c r="A1262" s="273"/>
      <c r="B1262" s="273"/>
      <c r="C1262" s="273"/>
      <c r="D1262" s="285"/>
      <c r="E1262" s="273"/>
      <c r="F1262" s="273"/>
      <c r="G1262" s="273"/>
      <c r="H1262" s="273"/>
      <c r="I1262" s="273"/>
      <c r="J1262" s="273"/>
      <c r="K1262" s="273"/>
      <c r="L1262" s="273"/>
      <c r="M1262" s="273"/>
      <c r="N1262" s="273"/>
      <c r="O1262" s="273"/>
      <c r="P1262" s="273"/>
      <c r="Q1262" s="273"/>
      <c r="R1262" s="286"/>
      <c r="S1262" s="273"/>
      <c r="T1262" s="285"/>
      <c r="U1262" s="273"/>
      <c r="V1262" s="273"/>
      <c r="W1262" s="273"/>
      <c r="X1262" s="273"/>
      <c r="Y1262" s="273"/>
      <c r="Z1262" s="264"/>
      <c r="AA1262" s="273"/>
      <c r="AB1262" s="285"/>
      <c r="AC1262" s="273"/>
      <c r="AD1262" s="273"/>
      <c r="AE1262" s="273"/>
      <c r="AF1262" s="273"/>
      <c r="AG1262" s="273"/>
      <c r="AH1262" s="125"/>
      <c r="AI1262" s="273"/>
      <c r="AJ1262" s="285"/>
      <c r="AK1262" s="273"/>
      <c r="AL1262" s="273"/>
      <c r="AM1262" s="273"/>
      <c r="AN1262" s="273"/>
      <c r="AO1262" s="273"/>
      <c r="AP1262" s="125"/>
      <c r="AQ1262" s="273"/>
      <c r="AR1262" s="285"/>
      <c r="AS1262" s="273"/>
      <c r="AT1262" s="273"/>
      <c r="AU1262" s="273"/>
      <c r="AV1262" s="273"/>
      <c r="AW1262" s="273"/>
      <c r="AX1262" s="125"/>
      <c r="AY1262" s="273"/>
      <c r="AZ1262" s="285"/>
      <c r="BA1262" s="273"/>
      <c r="BB1262" s="273"/>
      <c r="BC1262" s="273"/>
      <c r="BD1262" s="273"/>
      <c r="BE1262" s="273"/>
      <c r="BF1262" s="125"/>
      <c r="BG1262" s="273"/>
      <c r="BH1262" s="285"/>
      <c r="BI1262" s="273"/>
      <c r="BJ1262" s="273"/>
      <c r="BK1262" s="273"/>
      <c r="BL1262" s="273"/>
      <c r="BM1262" s="273"/>
      <c r="BN1262" s="125"/>
      <c r="BO1262" s="273"/>
      <c r="BP1262" s="285"/>
      <c r="BQ1262" s="273"/>
      <c r="BR1262" s="273"/>
      <c r="BS1262" s="273"/>
      <c r="BT1262" s="273"/>
      <c r="BU1262" s="273"/>
      <c r="BV1262" s="125"/>
      <c r="BW1262" s="273"/>
      <c r="BX1262" s="285"/>
      <c r="BY1262" s="273"/>
      <c r="BZ1262" s="273"/>
      <c r="CA1262" s="273"/>
      <c r="CB1262" s="273"/>
      <c r="CC1262" s="273"/>
      <c r="CD1262" s="125"/>
      <c r="CE1262" s="273"/>
      <c r="CF1262" s="285"/>
      <c r="CG1262" s="273"/>
      <c r="CH1262" s="273"/>
      <c r="CI1262" s="273"/>
      <c r="CJ1262" s="273"/>
      <c r="CK1262" s="273"/>
      <c r="CL1262" s="125"/>
      <c r="CM1262" s="273"/>
      <c r="CN1262" s="285"/>
      <c r="CO1262" s="273"/>
      <c r="CP1262" s="273"/>
      <c r="CQ1262" s="273"/>
      <c r="CR1262" s="273"/>
      <c r="CS1262" s="273"/>
      <c r="CT1262" s="125"/>
      <c r="CU1262" s="273"/>
      <c r="CV1262" s="285"/>
      <c r="CW1262" s="273"/>
      <c r="CX1262" s="273"/>
      <c r="CY1262" s="273"/>
      <c r="CZ1262" s="273"/>
      <c r="DA1262" s="273"/>
      <c r="DB1262" s="125"/>
      <c r="DC1262" s="273"/>
      <c r="DD1262" s="285"/>
      <c r="DE1262" s="273"/>
      <c r="DF1262" s="273"/>
      <c r="DG1262" s="273"/>
      <c r="DH1262" s="273"/>
      <c r="DI1262" s="273"/>
      <c r="DJ1262" s="125"/>
      <c r="DK1262" s="273"/>
      <c r="DL1262" s="285"/>
      <c r="DM1262" s="273"/>
      <c r="DN1262" s="273"/>
      <c r="DO1262" s="273"/>
      <c r="DP1262" s="273"/>
      <c r="DQ1262" s="273"/>
      <c r="DR1262" s="125"/>
      <c r="DS1262" s="273"/>
      <c r="DT1262" s="285"/>
      <c r="DU1262" s="273"/>
      <c r="DV1262" s="273"/>
      <c r="DW1262" s="273"/>
      <c r="DX1262" s="273"/>
      <c r="DY1262" s="273"/>
      <c r="DZ1262" s="125"/>
      <c r="EA1262" s="273"/>
      <c r="EB1262" s="273"/>
      <c r="EC1262" s="273"/>
      <c r="ED1262" s="273"/>
      <c r="EE1262" s="273"/>
      <c r="EF1262" s="273"/>
      <c r="EG1262" s="273"/>
      <c r="EH1262" s="273"/>
      <c r="EI1262" s="273"/>
      <c r="EJ1262" s="273"/>
      <c r="EK1262" s="273"/>
      <c r="EL1262" s="273"/>
      <c r="EM1262" s="273"/>
      <c r="EN1262" s="273"/>
      <c r="EO1262" s="273"/>
      <c r="EP1262" s="273"/>
      <c r="EQ1262" s="273"/>
      <c r="ER1262" s="273"/>
      <c r="ES1262" s="273"/>
      <c r="ET1262" s="273"/>
      <c r="EU1262" s="273"/>
      <c r="EV1262" s="273"/>
      <c r="EW1262" s="273"/>
      <c r="EX1262" s="273"/>
      <c r="EY1262" s="273"/>
      <c r="EZ1262" s="273"/>
    </row>
    <row r="1263" spans="1:156" ht="18.75">
      <c r="D1263" s="75"/>
      <c r="Q1263"/>
      <c r="R1263" s="30"/>
      <c r="T1263" s="75"/>
      <c r="Z1263" s="264"/>
      <c r="AB1263" s="75"/>
      <c r="AH1263" s="125"/>
      <c r="AJ1263" s="75"/>
      <c r="AP1263" s="125"/>
      <c r="AR1263" s="75"/>
      <c r="AX1263" s="125"/>
      <c r="AZ1263" s="75"/>
      <c r="BF1263" s="125"/>
      <c r="BH1263" s="75"/>
      <c r="BN1263" s="125"/>
      <c r="BP1263" s="75"/>
      <c r="BV1263" s="125"/>
      <c r="BX1263" s="75"/>
      <c r="CD1263" s="125"/>
      <c r="CF1263" s="75"/>
      <c r="CL1263" s="125"/>
      <c r="CN1263" s="75"/>
      <c r="CT1263" s="125"/>
      <c r="CV1263" s="75"/>
      <c r="DB1263" s="125"/>
      <c r="DD1263" s="75"/>
      <c r="DJ1263" s="125"/>
      <c r="DL1263" s="75"/>
      <c r="DR1263" s="125"/>
      <c r="DT1263" s="75"/>
      <c r="DZ1263" s="125"/>
    </row>
    <row r="1264" spans="1:156" ht="18.75">
      <c r="A1264" s="273"/>
      <c r="B1264" s="273"/>
      <c r="C1264" s="273"/>
      <c r="D1264" s="285"/>
      <c r="E1264" s="273"/>
      <c r="F1264" s="273"/>
      <c r="G1264" s="273"/>
      <c r="H1264" s="273"/>
      <c r="I1264" s="273"/>
      <c r="J1264" s="273"/>
      <c r="K1264" s="273"/>
      <c r="L1264" s="273"/>
      <c r="M1264" s="273"/>
      <c r="N1264" s="273"/>
      <c r="O1264" s="273"/>
      <c r="P1264" s="273"/>
      <c r="Q1264" s="273"/>
      <c r="R1264" s="286"/>
      <c r="S1264" s="273"/>
      <c r="T1264" s="285"/>
      <c r="U1264" s="273"/>
      <c r="V1264" s="273"/>
      <c r="W1264" s="273"/>
      <c r="X1264" s="273"/>
      <c r="Y1264" s="273"/>
      <c r="Z1264" s="264"/>
      <c r="AA1264" s="273"/>
      <c r="AB1264" s="285"/>
      <c r="AC1264" s="273"/>
      <c r="AD1264" s="273"/>
      <c r="AE1264" s="273"/>
      <c r="AF1264" s="273"/>
      <c r="AG1264" s="273"/>
      <c r="AH1264" s="125"/>
      <c r="AI1264" s="273"/>
      <c r="AJ1264" s="285"/>
      <c r="AK1264" s="273"/>
      <c r="AL1264" s="273"/>
      <c r="AM1264" s="273"/>
      <c r="AN1264" s="273"/>
      <c r="AO1264" s="273"/>
      <c r="AP1264" s="125"/>
      <c r="AQ1264" s="273"/>
      <c r="AR1264" s="285"/>
      <c r="AS1264" s="273"/>
      <c r="AT1264" s="273"/>
      <c r="AU1264" s="273"/>
      <c r="AV1264" s="273"/>
      <c r="AW1264" s="273"/>
      <c r="AX1264" s="125"/>
      <c r="AY1264" s="273"/>
      <c r="AZ1264" s="285"/>
      <c r="BA1264" s="273"/>
      <c r="BB1264" s="273"/>
      <c r="BC1264" s="273"/>
      <c r="BD1264" s="273"/>
      <c r="BE1264" s="273"/>
      <c r="BF1264" s="125"/>
      <c r="BG1264" s="273"/>
      <c r="BH1264" s="285"/>
      <c r="BI1264" s="273"/>
      <c r="BJ1264" s="273"/>
      <c r="BK1264" s="273"/>
      <c r="BL1264" s="273"/>
      <c r="BM1264" s="273"/>
      <c r="BN1264" s="125"/>
      <c r="BO1264" s="273"/>
      <c r="BP1264" s="285"/>
      <c r="BQ1264" s="273"/>
      <c r="BR1264" s="273"/>
      <c r="BS1264" s="273"/>
      <c r="BT1264" s="273"/>
      <c r="BU1264" s="273"/>
      <c r="BV1264" s="125"/>
      <c r="BW1264" s="273"/>
      <c r="BX1264" s="285"/>
      <c r="BY1264" s="273"/>
      <c r="BZ1264" s="273"/>
      <c r="CA1264" s="273"/>
      <c r="CB1264" s="273"/>
      <c r="CC1264" s="273"/>
      <c r="CD1264" s="125"/>
      <c r="CE1264" s="273"/>
      <c r="CF1264" s="285"/>
      <c r="CG1264" s="273"/>
      <c r="CH1264" s="273"/>
      <c r="CI1264" s="273"/>
      <c r="CJ1264" s="273"/>
      <c r="CK1264" s="273"/>
      <c r="CL1264" s="125"/>
      <c r="CM1264" s="273"/>
      <c r="CN1264" s="285"/>
      <c r="CO1264" s="273"/>
      <c r="CP1264" s="273"/>
      <c r="CQ1264" s="273"/>
      <c r="CR1264" s="273"/>
      <c r="CS1264" s="273"/>
      <c r="CT1264" s="125"/>
      <c r="CU1264" s="273"/>
      <c r="CV1264" s="285"/>
      <c r="CW1264" s="273"/>
      <c r="CX1264" s="273"/>
      <c r="CY1264" s="273"/>
      <c r="CZ1264" s="273"/>
      <c r="DA1264" s="273"/>
      <c r="DB1264" s="125"/>
      <c r="DC1264" s="273"/>
      <c r="DD1264" s="285"/>
      <c r="DE1264" s="273"/>
      <c r="DF1264" s="273"/>
      <c r="DG1264" s="273"/>
      <c r="DH1264" s="273"/>
      <c r="DI1264" s="273"/>
      <c r="DJ1264" s="125"/>
      <c r="DK1264" s="273"/>
      <c r="DL1264" s="285"/>
      <c r="DM1264" s="273"/>
      <c r="DN1264" s="273"/>
      <c r="DO1264" s="273"/>
      <c r="DP1264" s="273"/>
      <c r="DQ1264" s="273"/>
      <c r="DR1264" s="125"/>
      <c r="DS1264" s="273"/>
      <c r="DT1264" s="285"/>
      <c r="DU1264" s="273"/>
      <c r="DV1264" s="273"/>
      <c r="DW1264" s="273"/>
      <c r="DX1264" s="273"/>
      <c r="DY1264" s="273"/>
      <c r="DZ1264" s="125"/>
      <c r="EA1264" s="273"/>
      <c r="EB1264" s="273"/>
      <c r="EC1264" s="273"/>
      <c r="ED1264" s="273"/>
      <c r="EE1264" s="273"/>
      <c r="EF1264" s="273"/>
      <c r="EG1264" s="273"/>
      <c r="EH1264" s="273"/>
      <c r="EI1264" s="273"/>
      <c r="EJ1264" s="273"/>
      <c r="EK1264" s="273"/>
      <c r="EL1264" s="273"/>
      <c r="EM1264" s="273"/>
      <c r="EN1264" s="273"/>
      <c r="EO1264" s="273"/>
      <c r="EP1264" s="273"/>
      <c r="EQ1264" s="273"/>
      <c r="ER1264" s="273"/>
      <c r="ES1264" s="273"/>
      <c r="ET1264" s="273"/>
      <c r="EU1264" s="273"/>
      <c r="EV1264" s="273"/>
      <c r="EW1264" s="273"/>
      <c r="EX1264" s="273"/>
      <c r="EY1264" s="273"/>
      <c r="EZ1264" s="273"/>
    </row>
    <row r="1265" spans="1:156" ht="18.75">
      <c r="D1265" s="75"/>
      <c r="Q1265"/>
      <c r="R1265" s="30"/>
      <c r="T1265" s="75"/>
      <c r="Z1265" s="264"/>
      <c r="AB1265" s="75"/>
      <c r="AH1265" s="125"/>
      <c r="AJ1265" s="75"/>
      <c r="AP1265" s="125"/>
      <c r="AR1265" s="75"/>
      <c r="AX1265" s="125"/>
      <c r="AZ1265" s="75"/>
      <c r="BF1265" s="125"/>
      <c r="BH1265" s="75"/>
      <c r="BN1265" s="125"/>
      <c r="BP1265" s="75"/>
      <c r="BV1265" s="125"/>
      <c r="BX1265" s="75"/>
      <c r="CD1265" s="125"/>
      <c r="CF1265" s="75"/>
      <c r="CL1265" s="125"/>
      <c r="CN1265" s="75"/>
      <c r="CT1265" s="125"/>
      <c r="CV1265" s="75"/>
      <c r="DB1265" s="125"/>
      <c r="DD1265" s="75"/>
      <c r="DJ1265" s="125"/>
      <c r="DL1265" s="75"/>
      <c r="DR1265" s="125"/>
      <c r="DT1265" s="75"/>
      <c r="DZ1265" s="125"/>
    </row>
    <row r="1266" spans="1:156" ht="18.75">
      <c r="A1266" s="273"/>
      <c r="B1266" s="273"/>
      <c r="C1266" s="273"/>
      <c r="D1266" s="285"/>
      <c r="E1266" s="273"/>
      <c r="F1266" s="273"/>
      <c r="G1266" s="273"/>
      <c r="H1266" s="273"/>
      <c r="I1266" s="273"/>
      <c r="J1266" s="273"/>
      <c r="K1266" s="273"/>
      <c r="L1266" s="273"/>
      <c r="M1266" s="273"/>
      <c r="N1266" s="273"/>
      <c r="O1266" s="273"/>
      <c r="P1266" s="273"/>
      <c r="Q1266" s="273"/>
      <c r="R1266" s="286"/>
      <c r="S1266" s="273"/>
      <c r="T1266" s="285"/>
      <c r="U1266" s="273"/>
      <c r="V1266" s="273"/>
      <c r="W1266" s="273"/>
      <c r="X1266" s="273"/>
      <c r="Y1266" s="273"/>
      <c r="Z1266" s="264"/>
      <c r="AA1266" s="273"/>
      <c r="AB1266" s="285"/>
      <c r="AC1266" s="273"/>
      <c r="AD1266" s="273"/>
      <c r="AE1266" s="273"/>
      <c r="AF1266" s="273"/>
      <c r="AG1266" s="273"/>
      <c r="AH1266" s="125"/>
      <c r="AI1266" s="273"/>
      <c r="AJ1266" s="285"/>
      <c r="AK1266" s="273"/>
      <c r="AL1266" s="273"/>
      <c r="AM1266" s="273"/>
      <c r="AN1266" s="273"/>
      <c r="AO1266" s="273"/>
      <c r="AP1266" s="125"/>
      <c r="AQ1266" s="273"/>
      <c r="AR1266" s="285"/>
      <c r="AS1266" s="273"/>
      <c r="AT1266" s="273"/>
      <c r="AU1266" s="273"/>
      <c r="AV1266" s="273"/>
      <c r="AW1266" s="273"/>
      <c r="AX1266" s="125"/>
      <c r="AY1266" s="273"/>
      <c r="AZ1266" s="285"/>
      <c r="BA1266" s="273"/>
      <c r="BB1266" s="273"/>
      <c r="BC1266" s="273"/>
      <c r="BD1266" s="273"/>
      <c r="BE1266" s="273"/>
      <c r="BF1266" s="125"/>
      <c r="BG1266" s="273"/>
      <c r="BH1266" s="285"/>
      <c r="BI1266" s="273"/>
      <c r="BJ1266" s="273"/>
      <c r="BK1266" s="273"/>
      <c r="BL1266" s="273"/>
      <c r="BM1266" s="273"/>
      <c r="BN1266" s="125"/>
      <c r="BO1266" s="273"/>
      <c r="BP1266" s="285"/>
      <c r="BQ1266" s="273"/>
      <c r="BR1266" s="273"/>
      <c r="BS1266" s="273"/>
      <c r="BT1266" s="273"/>
      <c r="BU1266" s="273"/>
      <c r="BV1266" s="125"/>
      <c r="BW1266" s="273"/>
      <c r="BX1266" s="285"/>
      <c r="BY1266" s="273"/>
      <c r="BZ1266" s="273"/>
      <c r="CA1266" s="273"/>
      <c r="CB1266" s="273"/>
      <c r="CC1266" s="273"/>
      <c r="CD1266" s="125"/>
      <c r="CE1266" s="273"/>
      <c r="CF1266" s="285"/>
      <c r="CG1266" s="273"/>
      <c r="CH1266" s="273"/>
      <c r="CI1266" s="273"/>
      <c r="CJ1266" s="273"/>
      <c r="CK1266" s="273"/>
      <c r="CL1266" s="125"/>
      <c r="CM1266" s="273"/>
      <c r="CN1266" s="285"/>
      <c r="CO1266" s="273"/>
      <c r="CP1266" s="273"/>
      <c r="CQ1266" s="273"/>
      <c r="CR1266" s="273"/>
      <c r="CS1266" s="273"/>
      <c r="CT1266" s="125"/>
      <c r="CU1266" s="273"/>
      <c r="CV1266" s="285"/>
      <c r="CW1266" s="273"/>
      <c r="CX1266" s="273"/>
      <c r="CY1266" s="273"/>
      <c r="CZ1266" s="273"/>
      <c r="DA1266" s="273"/>
      <c r="DB1266" s="125"/>
      <c r="DC1266" s="273"/>
      <c r="DD1266" s="285"/>
      <c r="DE1266" s="273"/>
      <c r="DF1266" s="273"/>
      <c r="DG1266" s="273"/>
      <c r="DH1266" s="273"/>
      <c r="DI1266" s="273"/>
      <c r="DJ1266" s="125"/>
      <c r="DK1266" s="273"/>
      <c r="DL1266" s="285"/>
      <c r="DM1266" s="273"/>
      <c r="DN1266" s="273"/>
      <c r="DO1266" s="273"/>
      <c r="DP1266" s="273"/>
      <c r="DQ1266" s="273"/>
      <c r="DR1266" s="125"/>
      <c r="DS1266" s="273"/>
      <c r="DT1266" s="285"/>
      <c r="DU1266" s="273"/>
      <c r="DV1266" s="273"/>
      <c r="DW1266" s="273"/>
      <c r="DX1266" s="273"/>
      <c r="DY1266" s="273"/>
      <c r="DZ1266" s="125"/>
      <c r="EA1266" s="273"/>
      <c r="EB1266" s="273"/>
      <c r="EC1266" s="273"/>
      <c r="ED1266" s="273"/>
      <c r="EE1266" s="273"/>
      <c r="EF1266" s="273"/>
      <c r="EG1266" s="273"/>
      <c r="EH1266" s="273"/>
      <c r="EI1266" s="273"/>
      <c r="EJ1266" s="273"/>
      <c r="EK1266" s="273"/>
      <c r="EL1266" s="273"/>
      <c r="EM1266" s="273"/>
      <c r="EN1266" s="273"/>
      <c r="EO1266" s="273"/>
      <c r="EP1266" s="273"/>
      <c r="EQ1266" s="273"/>
      <c r="ER1266" s="273"/>
      <c r="ES1266" s="273"/>
      <c r="ET1266" s="273"/>
      <c r="EU1266" s="273"/>
      <c r="EV1266" s="273"/>
      <c r="EW1266" s="273"/>
      <c r="EX1266" s="273"/>
      <c r="EY1266" s="273"/>
      <c r="EZ1266" s="273"/>
    </row>
    <row r="1267" spans="1:156" ht="18.75">
      <c r="D1267" s="75"/>
      <c r="Q1267"/>
      <c r="R1267" s="30"/>
      <c r="T1267" s="75"/>
      <c r="Z1267" s="264"/>
      <c r="AB1267" s="75"/>
      <c r="AH1267" s="125"/>
      <c r="AJ1267" s="75"/>
      <c r="AP1267" s="125"/>
      <c r="AR1267" s="75"/>
      <c r="AX1267" s="125"/>
      <c r="AZ1267" s="75"/>
      <c r="BF1267" s="125"/>
      <c r="BH1267" s="75"/>
      <c r="BN1267" s="125"/>
      <c r="BP1267" s="75"/>
      <c r="BV1267" s="125"/>
      <c r="BX1267" s="75"/>
      <c r="CD1267" s="125"/>
      <c r="CF1267" s="75"/>
      <c r="CL1267" s="125"/>
      <c r="CN1267" s="75"/>
      <c r="CT1267" s="125"/>
      <c r="CV1267" s="75"/>
      <c r="DB1267" s="125"/>
      <c r="DD1267" s="75"/>
      <c r="DJ1267" s="125"/>
      <c r="DL1267" s="75"/>
      <c r="DR1267" s="125"/>
      <c r="DT1267" s="75"/>
      <c r="DZ1267" s="125"/>
    </row>
    <row r="1268" spans="1:156" ht="18.75">
      <c r="A1268" s="273"/>
      <c r="B1268" s="273"/>
      <c r="C1268" s="273"/>
      <c r="D1268" s="285"/>
      <c r="E1268" s="273"/>
      <c r="F1268" s="273"/>
      <c r="G1268" s="273"/>
      <c r="H1268" s="273"/>
      <c r="I1268" s="273"/>
      <c r="J1268" s="273"/>
      <c r="K1268" s="273"/>
      <c r="L1268" s="273"/>
      <c r="M1268" s="273"/>
      <c r="N1268" s="273"/>
      <c r="O1268" s="273"/>
      <c r="P1268" s="273"/>
      <c r="Q1268" s="273"/>
      <c r="R1268" s="286"/>
      <c r="S1268" s="273"/>
      <c r="T1268" s="285"/>
      <c r="U1268" s="273"/>
      <c r="V1268" s="273"/>
      <c r="W1268" s="273"/>
      <c r="X1268" s="273"/>
      <c r="Y1268" s="273"/>
      <c r="Z1268" s="264"/>
      <c r="AA1268" s="273"/>
      <c r="AB1268" s="285"/>
      <c r="AC1268" s="273"/>
      <c r="AD1268" s="273"/>
      <c r="AE1268" s="273"/>
      <c r="AF1268" s="273"/>
      <c r="AG1268" s="273"/>
      <c r="AH1268" s="125"/>
      <c r="AI1268" s="273"/>
      <c r="AJ1268" s="285"/>
      <c r="AK1268" s="273"/>
      <c r="AL1268" s="273"/>
      <c r="AM1268" s="273"/>
      <c r="AN1268" s="273"/>
      <c r="AO1268" s="273"/>
      <c r="AP1268" s="125"/>
      <c r="AQ1268" s="273"/>
      <c r="AR1268" s="285"/>
      <c r="AS1268" s="273"/>
      <c r="AT1268" s="273"/>
      <c r="AU1268" s="273"/>
      <c r="AV1268" s="273"/>
      <c r="AW1268" s="273"/>
      <c r="AX1268" s="125"/>
      <c r="AY1268" s="273"/>
      <c r="AZ1268" s="285"/>
      <c r="BA1268" s="273"/>
      <c r="BB1268" s="273"/>
      <c r="BC1268" s="273"/>
      <c r="BD1268" s="273"/>
      <c r="BE1268" s="273"/>
      <c r="BF1268" s="125"/>
      <c r="BG1268" s="273"/>
      <c r="BH1268" s="285"/>
      <c r="BI1268" s="273"/>
      <c r="BJ1268" s="273"/>
      <c r="BK1268" s="273"/>
      <c r="BL1268" s="273"/>
      <c r="BM1268" s="273"/>
      <c r="BN1268" s="125"/>
      <c r="BO1268" s="273"/>
      <c r="BP1268" s="285"/>
      <c r="BQ1268" s="273"/>
      <c r="BR1268" s="273"/>
      <c r="BS1268" s="273"/>
      <c r="BT1268" s="273"/>
      <c r="BU1268" s="273"/>
      <c r="BV1268" s="125"/>
      <c r="BW1268" s="273"/>
      <c r="BX1268" s="285"/>
      <c r="BY1268" s="273"/>
      <c r="BZ1268" s="273"/>
      <c r="CA1268" s="273"/>
      <c r="CB1268" s="273"/>
      <c r="CC1268" s="273"/>
      <c r="CD1268" s="125"/>
      <c r="CE1268" s="273"/>
      <c r="CF1268" s="285"/>
      <c r="CG1268" s="273"/>
      <c r="CH1268" s="273"/>
      <c r="CI1268" s="273"/>
      <c r="CJ1268" s="273"/>
      <c r="CK1268" s="273"/>
      <c r="CL1268" s="125"/>
      <c r="CM1268" s="273"/>
      <c r="CN1268" s="285"/>
      <c r="CO1268" s="273"/>
      <c r="CP1268" s="273"/>
      <c r="CQ1268" s="273"/>
      <c r="CR1268" s="273"/>
      <c r="CS1268" s="273"/>
      <c r="CT1268" s="125"/>
      <c r="CU1268" s="273"/>
      <c r="CV1268" s="285"/>
      <c r="CW1268" s="273"/>
      <c r="CX1268" s="273"/>
      <c r="CY1268" s="273"/>
      <c r="CZ1268" s="273"/>
      <c r="DA1268" s="273"/>
      <c r="DB1268" s="125"/>
      <c r="DC1268" s="273"/>
      <c r="DD1268" s="285"/>
      <c r="DE1268" s="273"/>
      <c r="DF1268" s="273"/>
      <c r="DG1268" s="273"/>
      <c r="DH1268" s="273"/>
      <c r="DI1268" s="273"/>
      <c r="DJ1268" s="125"/>
      <c r="DK1268" s="273"/>
      <c r="DL1268" s="285"/>
      <c r="DM1268" s="273"/>
      <c r="DN1268" s="273"/>
      <c r="DO1268" s="273"/>
      <c r="DP1268" s="273"/>
      <c r="DQ1268" s="273"/>
      <c r="DR1268" s="125"/>
      <c r="DS1268" s="273"/>
      <c r="DT1268" s="285"/>
      <c r="DU1268" s="273"/>
      <c r="DV1268" s="273"/>
      <c r="DW1268" s="273"/>
      <c r="DX1268" s="273"/>
      <c r="DY1268" s="273"/>
      <c r="DZ1268" s="125"/>
      <c r="EA1268" s="273"/>
      <c r="EB1268" s="273"/>
      <c r="EC1268" s="273"/>
      <c r="ED1268" s="273"/>
      <c r="EE1268" s="273"/>
      <c r="EF1268" s="273"/>
      <c r="EG1268" s="273"/>
      <c r="EH1268" s="273"/>
      <c r="EI1268" s="273"/>
      <c r="EJ1268" s="273"/>
      <c r="EK1268" s="273"/>
      <c r="EL1268" s="273"/>
      <c r="EM1268" s="273"/>
      <c r="EN1268" s="273"/>
      <c r="EO1268" s="273"/>
      <c r="EP1268" s="273"/>
      <c r="EQ1268" s="273"/>
      <c r="ER1268" s="273"/>
      <c r="ES1268" s="273"/>
      <c r="ET1268" s="273"/>
      <c r="EU1268" s="273"/>
      <c r="EV1268" s="273"/>
      <c r="EW1268" s="273"/>
      <c r="EX1268" s="273"/>
      <c r="EY1268" s="273"/>
      <c r="EZ1268" s="273"/>
    </row>
    <row r="1269" spans="1:156" ht="18.75">
      <c r="D1269" s="75"/>
      <c r="Q1269"/>
      <c r="R1269" s="30"/>
      <c r="T1269" s="75"/>
      <c r="Z1269" s="264"/>
      <c r="AB1269" s="75"/>
      <c r="AH1269" s="125"/>
      <c r="AJ1269" s="75"/>
      <c r="AP1269" s="125"/>
      <c r="AR1269" s="75"/>
      <c r="AX1269" s="125"/>
      <c r="AZ1269" s="75"/>
      <c r="BF1269" s="125"/>
      <c r="BH1269" s="75"/>
      <c r="BN1269" s="125"/>
      <c r="BP1269" s="75"/>
      <c r="BV1269" s="125"/>
      <c r="BX1269" s="75"/>
      <c r="CD1269" s="125"/>
      <c r="CF1269" s="75"/>
      <c r="CL1269" s="125"/>
      <c r="CN1269" s="75"/>
      <c r="CT1269" s="125"/>
      <c r="CV1269" s="75"/>
      <c r="DB1269" s="125"/>
      <c r="DD1269" s="75"/>
      <c r="DJ1269" s="125"/>
      <c r="DL1269" s="75"/>
      <c r="DR1269" s="125"/>
      <c r="DT1269" s="75"/>
      <c r="DZ1269" s="125"/>
    </row>
    <row r="1270" spans="1:156" ht="18.75">
      <c r="A1270" s="273"/>
      <c r="B1270" s="273"/>
      <c r="C1270" s="273"/>
      <c r="D1270" s="285"/>
      <c r="E1270" s="273"/>
      <c r="F1270" s="273"/>
      <c r="G1270" s="273"/>
      <c r="H1270" s="273"/>
      <c r="I1270" s="273"/>
      <c r="J1270" s="273"/>
      <c r="K1270" s="273"/>
      <c r="L1270" s="273"/>
      <c r="M1270" s="273"/>
      <c r="N1270" s="273"/>
      <c r="O1270" s="273"/>
      <c r="P1270" s="273"/>
      <c r="Q1270" s="273"/>
      <c r="R1270" s="286"/>
      <c r="S1270" s="273"/>
      <c r="T1270" s="285"/>
      <c r="U1270" s="273"/>
      <c r="V1270" s="273"/>
      <c r="W1270" s="273"/>
      <c r="X1270" s="273"/>
      <c r="Y1270" s="273"/>
      <c r="Z1270" s="264"/>
      <c r="AA1270" s="273"/>
      <c r="AB1270" s="285"/>
      <c r="AC1270" s="273"/>
      <c r="AD1270" s="273"/>
      <c r="AE1270" s="273"/>
      <c r="AF1270" s="273"/>
      <c r="AG1270" s="273"/>
      <c r="AH1270" s="125"/>
      <c r="AI1270" s="273"/>
      <c r="AJ1270" s="285"/>
      <c r="AK1270" s="273"/>
      <c r="AL1270" s="273"/>
      <c r="AM1270" s="273"/>
      <c r="AN1270" s="273"/>
      <c r="AO1270" s="273"/>
      <c r="AP1270" s="125"/>
      <c r="AQ1270" s="273"/>
      <c r="AR1270" s="285"/>
      <c r="AS1270" s="273"/>
      <c r="AT1270" s="273"/>
      <c r="AU1270" s="273"/>
      <c r="AV1270" s="273"/>
      <c r="AW1270" s="273"/>
      <c r="AX1270" s="125"/>
      <c r="AY1270" s="273"/>
      <c r="AZ1270" s="285"/>
      <c r="BA1270" s="273"/>
      <c r="BB1270" s="273"/>
      <c r="BC1270" s="273"/>
      <c r="BD1270" s="273"/>
      <c r="BE1270" s="273"/>
      <c r="BF1270" s="125"/>
      <c r="BG1270" s="273"/>
      <c r="BH1270" s="285"/>
      <c r="BI1270" s="273"/>
      <c r="BJ1270" s="273"/>
      <c r="BK1270" s="273"/>
      <c r="BL1270" s="273"/>
      <c r="BM1270" s="273"/>
      <c r="BN1270" s="125"/>
      <c r="BO1270" s="273"/>
      <c r="BP1270" s="285"/>
      <c r="BQ1270" s="273"/>
      <c r="BR1270" s="273"/>
      <c r="BS1270" s="273"/>
      <c r="BT1270" s="273"/>
      <c r="BU1270" s="273"/>
      <c r="BV1270" s="125"/>
      <c r="BW1270" s="273"/>
      <c r="BX1270" s="285"/>
      <c r="BY1270" s="273"/>
      <c r="BZ1270" s="273"/>
      <c r="CA1270" s="273"/>
      <c r="CB1270" s="273"/>
      <c r="CC1270" s="273"/>
      <c r="CD1270" s="125"/>
      <c r="CE1270" s="273"/>
      <c r="CF1270" s="285"/>
      <c r="CG1270" s="273"/>
      <c r="CH1270" s="273"/>
      <c r="CI1270" s="273"/>
      <c r="CJ1270" s="273"/>
      <c r="CK1270" s="273"/>
      <c r="CL1270" s="125"/>
      <c r="CM1270" s="273"/>
      <c r="CN1270" s="285"/>
      <c r="CO1270" s="273"/>
      <c r="CP1270" s="273"/>
      <c r="CQ1270" s="273"/>
      <c r="CR1270" s="273"/>
      <c r="CS1270" s="273"/>
      <c r="CT1270" s="125"/>
      <c r="CU1270" s="273"/>
      <c r="CV1270" s="285"/>
      <c r="CW1270" s="273"/>
      <c r="CX1270" s="273"/>
      <c r="CY1270" s="273"/>
      <c r="CZ1270" s="273"/>
      <c r="DA1270" s="273"/>
      <c r="DB1270" s="125"/>
      <c r="DC1270" s="273"/>
      <c r="DD1270" s="285"/>
      <c r="DE1270" s="273"/>
      <c r="DF1270" s="273"/>
      <c r="DG1270" s="273"/>
      <c r="DH1270" s="273"/>
      <c r="DI1270" s="273"/>
      <c r="DJ1270" s="125"/>
      <c r="DK1270" s="273"/>
      <c r="DL1270" s="285"/>
      <c r="DM1270" s="273"/>
      <c r="DN1270" s="273"/>
      <c r="DO1270" s="273"/>
      <c r="DP1270" s="273"/>
      <c r="DQ1270" s="273"/>
      <c r="DR1270" s="125"/>
      <c r="DS1270" s="273"/>
      <c r="DT1270" s="285"/>
      <c r="DU1270" s="273"/>
      <c r="DV1270" s="273"/>
      <c r="DW1270" s="273"/>
      <c r="DX1270" s="273"/>
      <c r="DY1270" s="273"/>
      <c r="DZ1270" s="125"/>
      <c r="EA1270" s="273"/>
      <c r="EB1270" s="273"/>
      <c r="EC1270" s="273"/>
      <c r="ED1270" s="273"/>
      <c r="EE1270" s="273"/>
      <c r="EF1270" s="273"/>
      <c r="EG1270" s="273"/>
      <c r="EH1270" s="273"/>
      <c r="EI1270" s="273"/>
      <c r="EJ1270" s="273"/>
      <c r="EK1270" s="273"/>
      <c r="EL1270" s="273"/>
      <c r="EM1270" s="273"/>
      <c r="EN1270" s="273"/>
      <c r="EO1270" s="273"/>
      <c r="EP1270" s="273"/>
      <c r="EQ1270" s="273"/>
      <c r="ER1270" s="273"/>
      <c r="ES1270" s="273"/>
      <c r="ET1270" s="273"/>
      <c r="EU1270" s="273"/>
      <c r="EV1270" s="273"/>
      <c r="EW1270" s="273"/>
      <c r="EX1270" s="273"/>
      <c r="EY1270" s="273"/>
      <c r="EZ1270" s="273"/>
    </row>
    <row r="1271" spans="1:156" ht="18.75">
      <c r="D1271" s="75"/>
      <c r="Q1271"/>
      <c r="R1271" s="30"/>
      <c r="T1271" s="75"/>
      <c r="Z1271" s="264"/>
      <c r="AB1271" s="75"/>
      <c r="AH1271" s="125"/>
      <c r="AJ1271" s="75"/>
      <c r="AP1271" s="125"/>
      <c r="AR1271" s="75"/>
      <c r="AX1271" s="125"/>
      <c r="AZ1271" s="75"/>
      <c r="BF1271" s="125"/>
      <c r="BH1271" s="75"/>
      <c r="BN1271" s="125"/>
      <c r="BP1271" s="75"/>
      <c r="BV1271" s="125"/>
      <c r="BX1271" s="75"/>
      <c r="CD1271" s="125"/>
      <c r="CF1271" s="75"/>
      <c r="CL1271" s="125"/>
      <c r="CN1271" s="75"/>
      <c r="CT1271" s="125"/>
      <c r="CV1271" s="75"/>
      <c r="DB1271" s="125"/>
      <c r="DD1271" s="75"/>
      <c r="DJ1271" s="125"/>
      <c r="DL1271" s="75"/>
      <c r="DR1271" s="125"/>
      <c r="DT1271" s="75"/>
      <c r="DZ1271" s="125"/>
    </row>
    <row r="1272" spans="1:156" ht="18.75">
      <c r="A1272" s="273"/>
      <c r="B1272" s="273"/>
      <c r="C1272" s="273"/>
      <c r="D1272" s="285"/>
      <c r="E1272" s="273"/>
      <c r="F1272" s="273"/>
      <c r="G1272" s="273"/>
      <c r="H1272" s="273"/>
      <c r="I1272" s="273"/>
      <c r="J1272" s="273"/>
      <c r="K1272" s="273"/>
      <c r="L1272" s="273"/>
      <c r="M1272" s="273"/>
      <c r="N1272" s="273"/>
      <c r="O1272" s="273"/>
      <c r="P1272" s="273"/>
      <c r="Q1272" s="273"/>
      <c r="R1272" s="286"/>
      <c r="S1272" s="273"/>
      <c r="T1272" s="285"/>
      <c r="U1272" s="273"/>
      <c r="V1272" s="273"/>
      <c r="W1272" s="273"/>
      <c r="X1272" s="273"/>
      <c r="Y1272" s="273"/>
      <c r="Z1272" s="264"/>
      <c r="AA1272" s="273"/>
      <c r="AB1272" s="285"/>
      <c r="AC1272" s="273"/>
      <c r="AD1272" s="273"/>
      <c r="AE1272" s="273"/>
      <c r="AF1272" s="273"/>
      <c r="AG1272" s="273"/>
      <c r="AH1272" s="125"/>
      <c r="AI1272" s="273"/>
      <c r="AJ1272" s="285"/>
      <c r="AK1272" s="273"/>
      <c r="AL1272" s="273"/>
      <c r="AM1272" s="273"/>
      <c r="AN1272" s="273"/>
      <c r="AO1272" s="273"/>
      <c r="AP1272" s="125"/>
      <c r="AQ1272" s="273"/>
      <c r="AR1272" s="285"/>
      <c r="AS1272" s="273"/>
      <c r="AT1272" s="273"/>
      <c r="AU1272" s="273"/>
      <c r="AV1272" s="273"/>
      <c r="AW1272" s="273"/>
      <c r="AX1272" s="125"/>
      <c r="AY1272" s="273"/>
      <c r="AZ1272" s="285"/>
      <c r="BA1272" s="273"/>
      <c r="BB1272" s="273"/>
      <c r="BC1272" s="273"/>
      <c r="BD1272" s="273"/>
      <c r="BE1272" s="273"/>
      <c r="BF1272" s="125"/>
      <c r="BG1272" s="273"/>
      <c r="BH1272" s="285"/>
      <c r="BI1272" s="273"/>
      <c r="BJ1272" s="273"/>
      <c r="BK1272" s="273"/>
      <c r="BL1272" s="273"/>
      <c r="BM1272" s="273"/>
      <c r="BN1272" s="125"/>
      <c r="BO1272" s="273"/>
      <c r="BP1272" s="285"/>
      <c r="BQ1272" s="273"/>
      <c r="BR1272" s="273"/>
      <c r="BS1272" s="273"/>
      <c r="BT1272" s="273"/>
      <c r="BU1272" s="273"/>
      <c r="BV1272" s="125"/>
      <c r="BW1272" s="273"/>
      <c r="BX1272" s="285"/>
      <c r="BY1272" s="273"/>
      <c r="BZ1272" s="273"/>
      <c r="CA1272" s="273"/>
      <c r="CB1272" s="273"/>
      <c r="CC1272" s="273"/>
      <c r="CD1272" s="125"/>
      <c r="CE1272" s="273"/>
      <c r="CF1272" s="285"/>
      <c r="CG1272" s="273"/>
      <c r="CH1272" s="273"/>
      <c r="CI1272" s="273"/>
      <c r="CJ1272" s="273"/>
      <c r="CK1272" s="273"/>
      <c r="CL1272" s="125"/>
      <c r="CM1272" s="273"/>
      <c r="CN1272" s="285"/>
      <c r="CO1272" s="273"/>
      <c r="CP1272" s="273"/>
      <c r="CQ1272" s="273"/>
      <c r="CR1272" s="273"/>
      <c r="CS1272" s="273"/>
      <c r="CT1272" s="125"/>
      <c r="CU1272" s="273"/>
      <c r="CV1272" s="285"/>
      <c r="CW1272" s="273"/>
      <c r="CX1272" s="273"/>
      <c r="CY1272" s="273"/>
      <c r="CZ1272" s="273"/>
      <c r="DA1272" s="273"/>
      <c r="DB1272" s="125"/>
      <c r="DC1272" s="273"/>
      <c r="DD1272" s="285"/>
      <c r="DE1272" s="273"/>
      <c r="DF1272" s="273"/>
      <c r="DG1272" s="273"/>
      <c r="DH1272" s="273"/>
      <c r="DI1272" s="273"/>
      <c r="DJ1272" s="125"/>
      <c r="DK1272" s="273"/>
      <c r="DL1272" s="285"/>
      <c r="DM1272" s="273"/>
      <c r="DN1272" s="273"/>
      <c r="DO1272" s="273"/>
      <c r="DP1272" s="273"/>
      <c r="DQ1272" s="273"/>
      <c r="DR1272" s="125"/>
      <c r="DS1272" s="273"/>
      <c r="DT1272" s="285"/>
      <c r="DU1272" s="273"/>
      <c r="DV1272" s="273"/>
      <c r="DW1272" s="273"/>
      <c r="DX1272" s="273"/>
      <c r="DY1272" s="273"/>
      <c r="DZ1272" s="125"/>
      <c r="EA1272" s="273"/>
      <c r="EB1272" s="273"/>
      <c r="EC1272" s="273"/>
      <c r="ED1272" s="273"/>
      <c r="EE1272" s="273"/>
      <c r="EF1272" s="273"/>
      <c r="EG1272" s="273"/>
      <c r="EH1272" s="273"/>
      <c r="EI1272" s="273"/>
      <c r="EJ1272" s="273"/>
      <c r="EK1272" s="273"/>
      <c r="EL1272" s="273"/>
      <c r="EM1272" s="273"/>
      <c r="EN1272" s="273"/>
      <c r="EO1272" s="273"/>
      <c r="EP1272" s="273"/>
      <c r="EQ1272" s="273"/>
      <c r="ER1272" s="273"/>
      <c r="ES1272" s="273"/>
      <c r="ET1272" s="273"/>
      <c r="EU1272" s="273"/>
      <c r="EV1272" s="273"/>
      <c r="EW1272" s="273"/>
      <c r="EX1272" s="273"/>
      <c r="EY1272" s="273"/>
      <c r="EZ1272" s="273"/>
    </row>
    <row r="1273" spans="1:156" ht="18.75">
      <c r="D1273" s="75"/>
      <c r="Q1273"/>
      <c r="R1273" s="30"/>
      <c r="T1273" s="75"/>
      <c r="Z1273" s="264"/>
      <c r="AB1273" s="75"/>
      <c r="AH1273" s="125"/>
      <c r="AJ1273" s="75"/>
      <c r="AP1273" s="125"/>
      <c r="AR1273" s="75"/>
      <c r="AX1273" s="125"/>
      <c r="AZ1273" s="75"/>
      <c r="BF1273" s="125"/>
      <c r="BH1273" s="75"/>
      <c r="BN1273" s="125"/>
      <c r="BP1273" s="75"/>
      <c r="BV1273" s="125"/>
      <c r="BX1273" s="75"/>
      <c r="CD1273" s="125"/>
      <c r="CF1273" s="75"/>
      <c r="CL1273" s="125"/>
      <c r="CN1273" s="75"/>
      <c r="CT1273" s="125"/>
      <c r="CV1273" s="75"/>
      <c r="DB1273" s="125"/>
      <c r="DD1273" s="75"/>
      <c r="DJ1273" s="125"/>
      <c r="DL1273" s="75"/>
      <c r="DR1273" s="125"/>
      <c r="DT1273" s="75"/>
      <c r="DZ1273" s="125"/>
    </row>
    <row r="1274" spans="1:156" ht="18.75">
      <c r="A1274" s="273"/>
      <c r="B1274" s="273"/>
      <c r="C1274" s="273"/>
      <c r="D1274" s="285"/>
      <c r="E1274" s="273"/>
      <c r="F1274" s="273"/>
      <c r="G1274" s="273"/>
      <c r="H1274" s="273"/>
      <c r="I1274" s="273"/>
      <c r="J1274" s="273"/>
      <c r="K1274" s="273"/>
      <c r="L1274" s="273"/>
      <c r="M1274" s="273"/>
      <c r="N1274" s="273"/>
      <c r="O1274" s="273"/>
      <c r="P1274" s="273"/>
      <c r="Q1274" s="273"/>
      <c r="R1274" s="286"/>
      <c r="S1274" s="273"/>
      <c r="T1274" s="285"/>
      <c r="U1274" s="273"/>
      <c r="V1274" s="273"/>
      <c r="W1274" s="273"/>
      <c r="X1274" s="273"/>
      <c r="Y1274" s="273"/>
      <c r="Z1274" s="264"/>
      <c r="AA1274" s="273"/>
      <c r="AB1274" s="285"/>
      <c r="AC1274" s="273"/>
      <c r="AD1274" s="273"/>
      <c r="AE1274" s="273"/>
      <c r="AF1274" s="273"/>
      <c r="AG1274" s="273"/>
      <c r="AH1274" s="125"/>
      <c r="AI1274" s="273"/>
      <c r="AJ1274" s="285"/>
      <c r="AK1274" s="273"/>
      <c r="AL1274" s="273"/>
      <c r="AM1274" s="273"/>
      <c r="AN1274" s="273"/>
      <c r="AO1274" s="273"/>
      <c r="AP1274" s="125"/>
      <c r="AQ1274" s="273"/>
      <c r="AR1274" s="285"/>
      <c r="AS1274" s="273"/>
      <c r="AT1274" s="273"/>
      <c r="AU1274" s="273"/>
      <c r="AV1274" s="273"/>
      <c r="AW1274" s="273"/>
      <c r="AX1274" s="125"/>
      <c r="AY1274" s="273"/>
      <c r="AZ1274" s="285"/>
      <c r="BA1274" s="273"/>
      <c r="BB1274" s="273"/>
      <c r="BC1274" s="273"/>
      <c r="BD1274" s="273"/>
      <c r="BE1274" s="273"/>
      <c r="BF1274" s="125"/>
      <c r="BG1274" s="273"/>
      <c r="BH1274" s="285"/>
      <c r="BI1274" s="273"/>
      <c r="BJ1274" s="273"/>
      <c r="BK1274" s="273"/>
      <c r="BL1274" s="273"/>
      <c r="BM1274" s="273"/>
      <c r="BN1274" s="125"/>
      <c r="BO1274" s="273"/>
      <c r="BP1274" s="285"/>
      <c r="BQ1274" s="273"/>
      <c r="BR1274" s="273"/>
      <c r="BS1274" s="273"/>
      <c r="BT1274" s="273"/>
      <c r="BU1274" s="273"/>
      <c r="BV1274" s="125"/>
      <c r="BW1274" s="273"/>
      <c r="BX1274" s="285"/>
      <c r="BY1274" s="273"/>
      <c r="BZ1274" s="273"/>
      <c r="CA1274" s="273"/>
      <c r="CB1274" s="273"/>
      <c r="CC1274" s="273"/>
      <c r="CD1274" s="125"/>
      <c r="CE1274" s="273"/>
      <c r="CF1274" s="285"/>
      <c r="CG1274" s="273"/>
      <c r="CH1274" s="273"/>
      <c r="CI1274" s="273"/>
      <c r="CJ1274" s="273"/>
      <c r="CK1274" s="273"/>
      <c r="CL1274" s="125"/>
      <c r="CM1274" s="273"/>
      <c r="CN1274" s="285"/>
      <c r="CO1274" s="273"/>
      <c r="CP1274" s="273"/>
      <c r="CQ1274" s="273"/>
      <c r="CR1274" s="273"/>
      <c r="CS1274" s="273"/>
      <c r="CT1274" s="125"/>
      <c r="CU1274" s="273"/>
      <c r="CV1274" s="285"/>
      <c r="CW1274" s="273"/>
      <c r="CX1274" s="273"/>
      <c r="CY1274" s="273"/>
      <c r="CZ1274" s="273"/>
      <c r="DA1274" s="273"/>
      <c r="DB1274" s="125"/>
      <c r="DC1274" s="273"/>
      <c r="DD1274" s="285"/>
      <c r="DE1274" s="273"/>
      <c r="DF1274" s="273"/>
      <c r="DG1274" s="273"/>
      <c r="DH1274" s="273"/>
      <c r="DI1274" s="273"/>
      <c r="DJ1274" s="125"/>
      <c r="DK1274" s="273"/>
      <c r="DL1274" s="285"/>
      <c r="DM1274" s="273"/>
      <c r="DN1274" s="273"/>
      <c r="DO1274" s="273"/>
      <c r="DP1274" s="273"/>
      <c r="DQ1274" s="273"/>
      <c r="DR1274" s="125"/>
      <c r="DS1274" s="273"/>
      <c r="DT1274" s="285"/>
      <c r="DU1274" s="273"/>
      <c r="DV1274" s="273"/>
      <c r="DW1274" s="273"/>
      <c r="DX1274" s="273"/>
      <c r="DY1274" s="273"/>
      <c r="DZ1274" s="125"/>
      <c r="EA1274" s="273"/>
      <c r="EB1274" s="273"/>
      <c r="EC1274" s="273"/>
      <c r="ED1274" s="273"/>
      <c r="EE1274" s="273"/>
      <c r="EF1274" s="273"/>
      <c r="EG1274" s="273"/>
      <c r="EH1274" s="273"/>
      <c r="EI1274" s="273"/>
      <c r="EJ1274" s="273"/>
      <c r="EK1274" s="273"/>
      <c r="EL1274" s="273"/>
      <c r="EM1274" s="273"/>
      <c r="EN1274" s="273"/>
      <c r="EO1274" s="273"/>
      <c r="EP1274" s="273"/>
      <c r="EQ1274" s="273"/>
      <c r="ER1274" s="273"/>
      <c r="ES1274" s="273"/>
      <c r="ET1274" s="273"/>
      <c r="EU1274" s="273"/>
      <c r="EV1274" s="273"/>
      <c r="EW1274" s="273"/>
      <c r="EX1274" s="273"/>
      <c r="EY1274" s="273"/>
      <c r="EZ1274" s="273"/>
    </row>
    <row r="1275" spans="1:156" ht="18.75">
      <c r="D1275" s="75"/>
      <c r="Q1275"/>
      <c r="R1275" s="30"/>
      <c r="T1275" s="75"/>
      <c r="Z1275" s="264"/>
      <c r="AB1275" s="75"/>
      <c r="AH1275" s="125"/>
      <c r="AJ1275" s="75"/>
      <c r="AP1275" s="125"/>
      <c r="AR1275" s="75"/>
      <c r="AX1275" s="125"/>
      <c r="AZ1275" s="75"/>
      <c r="BF1275" s="125"/>
      <c r="BH1275" s="75"/>
      <c r="BN1275" s="125"/>
      <c r="BP1275" s="75"/>
      <c r="BV1275" s="125"/>
      <c r="BX1275" s="75"/>
      <c r="CD1275" s="125"/>
      <c r="CF1275" s="75"/>
      <c r="CL1275" s="125"/>
      <c r="CN1275" s="75"/>
      <c r="CT1275" s="125"/>
      <c r="CV1275" s="75"/>
      <c r="DB1275" s="125"/>
      <c r="DD1275" s="75"/>
      <c r="DJ1275" s="125"/>
      <c r="DL1275" s="75"/>
      <c r="DR1275" s="125"/>
      <c r="DT1275" s="75"/>
      <c r="DZ1275" s="125"/>
    </row>
    <row r="1276" spans="1:156" ht="18.75">
      <c r="A1276" s="273"/>
      <c r="B1276" s="273"/>
      <c r="C1276" s="273"/>
      <c r="D1276" s="285"/>
      <c r="E1276" s="273"/>
      <c r="F1276" s="273"/>
      <c r="G1276" s="273"/>
      <c r="H1276" s="273"/>
      <c r="I1276" s="273"/>
      <c r="J1276" s="273"/>
      <c r="K1276" s="273"/>
      <c r="L1276" s="273"/>
      <c r="M1276" s="273"/>
      <c r="N1276" s="273"/>
      <c r="O1276" s="273"/>
      <c r="P1276" s="273"/>
      <c r="Q1276" s="273"/>
      <c r="R1276" s="286"/>
      <c r="S1276" s="273"/>
      <c r="T1276" s="285"/>
      <c r="U1276" s="273"/>
      <c r="V1276" s="273"/>
      <c r="W1276" s="273"/>
      <c r="X1276" s="273"/>
      <c r="Y1276" s="273"/>
      <c r="Z1276" s="264"/>
      <c r="AA1276" s="273"/>
      <c r="AB1276" s="285"/>
      <c r="AC1276" s="273"/>
      <c r="AD1276" s="273"/>
      <c r="AE1276" s="273"/>
      <c r="AF1276" s="273"/>
      <c r="AG1276" s="273"/>
      <c r="AH1276" s="125"/>
      <c r="AI1276" s="273"/>
      <c r="AJ1276" s="285"/>
      <c r="AK1276" s="273"/>
      <c r="AL1276" s="273"/>
      <c r="AM1276" s="273"/>
      <c r="AN1276" s="273"/>
      <c r="AO1276" s="273"/>
      <c r="AP1276" s="125"/>
      <c r="AQ1276" s="273"/>
      <c r="AR1276" s="285"/>
      <c r="AS1276" s="273"/>
      <c r="AT1276" s="273"/>
      <c r="AU1276" s="273"/>
      <c r="AV1276" s="273"/>
      <c r="AW1276" s="273"/>
      <c r="AX1276" s="125"/>
      <c r="AY1276" s="273"/>
      <c r="AZ1276" s="285"/>
      <c r="BA1276" s="273"/>
      <c r="BB1276" s="273"/>
      <c r="BC1276" s="273"/>
      <c r="BD1276" s="273"/>
      <c r="BE1276" s="273"/>
      <c r="BF1276" s="125"/>
      <c r="BG1276" s="273"/>
      <c r="BH1276" s="285"/>
      <c r="BI1276" s="273"/>
      <c r="BJ1276" s="273"/>
      <c r="BK1276" s="273"/>
      <c r="BL1276" s="273"/>
      <c r="BM1276" s="273"/>
      <c r="BN1276" s="125"/>
      <c r="BO1276" s="273"/>
      <c r="BP1276" s="285"/>
      <c r="BQ1276" s="273"/>
      <c r="BR1276" s="273"/>
      <c r="BS1276" s="273"/>
      <c r="BT1276" s="273"/>
      <c r="BU1276" s="273"/>
      <c r="BV1276" s="125"/>
      <c r="BW1276" s="273"/>
      <c r="BX1276" s="285"/>
      <c r="BY1276" s="273"/>
      <c r="BZ1276" s="273"/>
      <c r="CA1276" s="273"/>
      <c r="CB1276" s="273"/>
      <c r="CC1276" s="273"/>
      <c r="CD1276" s="125"/>
      <c r="CE1276" s="273"/>
      <c r="CF1276" s="285"/>
      <c r="CG1276" s="273"/>
      <c r="CH1276" s="273"/>
      <c r="CI1276" s="273"/>
      <c r="CJ1276" s="273"/>
      <c r="CK1276" s="273"/>
      <c r="CL1276" s="125"/>
      <c r="CM1276" s="273"/>
      <c r="CN1276" s="285"/>
      <c r="CO1276" s="273"/>
      <c r="CP1276" s="273"/>
      <c r="CQ1276" s="273"/>
      <c r="CR1276" s="273"/>
      <c r="CS1276" s="273"/>
      <c r="CT1276" s="125"/>
      <c r="CU1276" s="273"/>
      <c r="CV1276" s="285"/>
      <c r="CW1276" s="273"/>
      <c r="CX1276" s="273"/>
      <c r="CY1276" s="273"/>
      <c r="CZ1276" s="273"/>
      <c r="DA1276" s="273"/>
      <c r="DB1276" s="125"/>
      <c r="DC1276" s="273"/>
      <c r="DD1276" s="285"/>
      <c r="DE1276" s="273"/>
      <c r="DF1276" s="273"/>
      <c r="DG1276" s="273"/>
      <c r="DH1276" s="273"/>
      <c r="DI1276" s="273"/>
      <c r="DJ1276" s="125"/>
      <c r="DK1276" s="273"/>
      <c r="DL1276" s="285"/>
      <c r="DM1276" s="273"/>
      <c r="DN1276" s="273"/>
      <c r="DO1276" s="273"/>
      <c r="DP1276" s="273"/>
      <c r="DQ1276" s="273"/>
      <c r="DR1276" s="125"/>
      <c r="DS1276" s="273"/>
      <c r="DT1276" s="285"/>
      <c r="DU1276" s="273"/>
      <c r="DV1276" s="273"/>
      <c r="DW1276" s="273"/>
      <c r="DX1276" s="273"/>
      <c r="DY1276" s="273"/>
      <c r="DZ1276" s="125"/>
      <c r="EA1276" s="273"/>
      <c r="EB1276" s="273"/>
      <c r="EC1276" s="273"/>
      <c r="ED1276" s="273"/>
      <c r="EE1276" s="273"/>
      <c r="EF1276" s="273"/>
      <c r="EG1276" s="273"/>
      <c r="EH1276" s="273"/>
      <c r="EI1276" s="273"/>
      <c r="EJ1276" s="273"/>
      <c r="EK1276" s="273"/>
      <c r="EL1276" s="273"/>
      <c r="EM1276" s="273"/>
      <c r="EN1276" s="273"/>
      <c r="EO1276" s="273"/>
      <c r="EP1276" s="273"/>
      <c r="EQ1276" s="273"/>
      <c r="ER1276" s="273"/>
      <c r="ES1276" s="273"/>
      <c r="ET1276" s="273"/>
      <c r="EU1276" s="273"/>
      <c r="EV1276" s="273"/>
      <c r="EW1276" s="273"/>
      <c r="EX1276" s="273"/>
      <c r="EY1276" s="273"/>
      <c r="EZ1276" s="273"/>
    </row>
    <row r="1277" spans="1:156" ht="18.75">
      <c r="D1277" s="75"/>
      <c r="Q1277"/>
      <c r="R1277" s="30"/>
      <c r="T1277" s="75"/>
      <c r="Z1277" s="264"/>
      <c r="AB1277" s="75"/>
      <c r="AH1277" s="125"/>
      <c r="AJ1277" s="75"/>
      <c r="AP1277" s="125"/>
      <c r="AR1277" s="75"/>
      <c r="AX1277" s="125"/>
      <c r="AZ1277" s="75"/>
      <c r="BF1277" s="125"/>
      <c r="BH1277" s="75"/>
      <c r="BN1277" s="125"/>
      <c r="BP1277" s="75"/>
      <c r="BV1277" s="125"/>
      <c r="BX1277" s="75"/>
      <c r="CD1277" s="125"/>
      <c r="CF1277" s="75"/>
      <c r="CL1277" s="125"/>
      <c r="CN1277" s="75"/>
      <c r="CT1277" s="125"/>
      <c r="CV1277" s="75"/>
      <c r="DB1277" s="125"/>
      <c r="DD1277" s="75"/>
      <c r="DJ1277" s="125"/>
      <c r="DL1277" s="75"/>
      <c r="DR1277" s="125"/>
      <c r="DT1277" s="75"/>
      <c r="DZ1277" s="125"/>
    </row>
    <row r="1278" spans="1:156" ht="18.75">
      <c r="A1278" s="273"/>
      <c r="B1278" s="273"/>
      <c r="C1278" s="273"/>
      <c r="D1278" s="285"/>
      <c r="E1278" s="273"/>
      <c r="F1278" s="273"/>
      <c r="G1278" s="273"/>
      <c r="H1278" s="273"/>
      <c r="I1278" s="273"/>
      <c r="J1278" s="273"/>
      <c r="K1278" s="273"/>
      <c r="L1278" s="273"/>
      <c r="M1278" s="273"/>
      <c r="N1278" s="273"/>
      <c r="O1278" s="273"/>
      <c r="P1278" s="273"/>
      <c r="Q1278" s="273"/>
      <c r="R1278" s="286"/>
      <c r="S1278" s="273"/>
      <c r="T1278" s="285"/>
      <c r="U1278" s="273"/>
      <c r="V1278" s="273"/>
      <c r="W1278" s="273"/>
      <c r="X1278" s="273"/>
      <c r="Y1278" s="273"/>
      <c r="Z1278" s="264"/>
      <c r="AA1278" s="273"/>
      <c r="AB1278" s="285"/>
      <c r="AC1278" s="273"/>
      <c r="AD1278" s="273"/>
      <c r="AE1278" s="273"/>
      <c r="AF1278" s="273"/>
      <c r="AG1278" s="273"/>
      <c r="AH1278" s="125"/>
      <c r="AI1278" s="273"/>
      <c r="AJ1278" s="285"/>
      <c r="AK1278" s="273"/>
      <c r="AL1278" s="273"/>
      <c r="AM1278" s="273"/>
      <c r="AN1278" s="273"/>
      <c r="AO1278" s="273"/>
      <c r="AP1278" s="125"/>
      <c r="AQ1278" s="273"/>
      <c r="AR1278" s="285"/>
      <c r="AS1278" s="273"/>
      <c r="AT1278" s="273"/>
      <c r="AU1278" s="273"/>
      <c r="AV1278" s="273"/>
      <c r="AW1278" s="273"/>
      <c r="AX1278" s="125"/>
      <c r="AY1278" s="273"/>
      <c r="AZ1278" s="285"/>
      <c r="BA1278" s="273"/>
      <c r="BB1278" s="273"/>
      <c r="BC1278" s="273"/>
      <c r="BD1278" s="273"/>
      <c r="BE1278" s="273"/>
      <c r="BF1278" s="125"/>
      <c r="BG1278" s="273"/>
      <c r="BH1278" s="285"/>
      <c r="BI1278" s="273"/>
      <c r="BJ1278" s="273"/>
      <c r="BK1278" s="273"/>
      <c r="BL1278" s="273"/>
      <c r="BM1278" s="273"/>
      <c r="BN1278" s="125"/>
      <c r="BO1278" s="273"/>
      <c r="BP1278" s="285"/>
      <c r="BQ1278" s="273"/>
      <c r="BR1278" s="273"/>
      <c r="BS1278" s="273"/>
      <c r="BT1278" s="273"/>
      <c r="BU1278" s="273"/>
      <c r="BV1278" s="125"/>
      <c r="BW1278" s="273"/>
      <c r="BX1278" s="285"/>
      <c r="BY1278" s="273"/>
      <c r="BZ1278" s="273"/>
      <c r="CA1278" s="273"/>
      <c r="CB1278" s="273"/>
      <c r="CC1278" s="273"/>
      <c r="CD1278" s="125"/>
      <c r="CE1278" s="273"/>
      <c r="CF1278" s="285"/>
      <c r="CG1278" s="273"/>
      <c r="CH1278" s="273"/>
      <c r="CI1278" s="273"/>
      <c r="CJ1278" s="273"/>
      <c r="CK1278" s="273"/>
      <c r="CL1278" s="125"/>
      <c r="CM1278" s="273"/>
      <c r="CN1278" s="285"/>
      <c r="CO1278" s="273"/>
      <c r="CP1278" s="273"/>
      <c r="CQ1278" s="273"/>
      <c r="CR1278" s="273"/>
      <c r="CS1278" s="273"/>
      <c r="CT1278" s="125"/>
      <c r="CU1278" s="273"/>
      <c r="CV1278" s="285"/>
      <c r="CW1278" s="273"/>
      <c r="CX1278" s="273"/>
      <c r="CY1278" s="273"/>
      <c r="CZ1278" s="273"/>
      <c r="DA1278" s="273"/>
      <c r="DB1278" s="125"/>
      <c r="DC1278" s="273"/>
      <c r="DD1278" s="285"/>
      <c r="DE1278" s="273"/>
      <c r="DF1278" s="273"/>
      <c r="DG1278" s="273"/>
      <c r="DH1278" s="273"/>
      <c r="DI1278" s="273"/>
      <c r="DJ1278" s="125"/>
      <c r="DK1278" s="273"/>
      <c r="DL1278" s="285"/>
      <c r="DM1278" s="273"/>
      <c r="DN1278" s="273"/>
      <c r="DO1278" s="273"/>
      <c r="DP1278" s="273"/>
      <c r="DQ1278" s="273"/>
      <c r="DR1278" s="125"/>
      <c r="DS1278" s="273"/>
      <c r="DT1278" s="285"/>
      <c r="DU1278" s="273"/>
      <c r="DV1278" s="273"/>
      <c r="DW1278" s="273"/>
      <c r="DX1278" s="273"/>
      <c r="DY1278" s="273"/>
      <c r="DZ1278" s="125"/>
      <c r="EA1278" s="273"/>
      <c r="EB1278" s="273"/>
      <c r="EC1278" s="273"/>
      <c r="ED1278" s="273"/>
      <c r="EE1278" s="273"/>
      <c r="EF1278" s="273"/>
      <c r="EG1278" s="273"/>
      <c r="EH1278" s="273"/>
      <c r="EI1278" s="273"/>
      <c r="EJ1278" s="273"/>
      <c r="EK1278" s="273"/>
      <c r="EL1278" s="273"/>
      <c r="EM1278" s="273"/>
      <c r="EN1278" s="273"/>
      <c r="EO1278" s="273"/>
      <c r="EP1278" s="273"/>
      <c r="EQ1278" s="273"/>
      <c r="ER1278" s="273"/>
      <c r="ES1278" s="273"/>
      <c r="ET1278" s="273"/>
      <c r="EU1278" s="273"/>
      <c r="EV1278" s="273"/>
      <c r="EW1278" s="273"/>
      <c r="EX1278" s="273"/>
      <c r="EY1278" s="273"/>
      <c r="EZ1278" s="273"/>
    </row>
    <row r="1279" spans="1:156" ht="18.75">
      <c r="D1279" s="75"/>
      <c r="Q1279"/>
      <c r="R1279" s="30"/>
      <c r="T1279" s="75"/>
      <c r="Z1279" s="264"/>
      <c r="AB1279" s="75"/>
      <c r="AH1279" s="125"/>
      <c r="AJ1279" s="75"/>
      <c r="AP1279" s="125"/>
      <c r="AR1279" s="75"/>
      <c r="AX1279" s="125"/>
      <c r="AZ1279" s="75"/>
      <c r="BF1279" s="125"/>
      <c r="BH1279" s="75"/>
      <c r="BN1279" s="125"/>
      <c r="BP1279" s="75"/>
      <c r="BV1279" s="125"/>
      <c r="BX1279" s="75"/>
      <c r="CD1279" s="125"/>
      <c r="CF1279" s="75"/>
      <c r="CL1279" s="125"/>
      <c r="CN1279" s="75"/>
      <c r="CT1279" s="125"/>
      <c r="CV1279" s="75"/>
      <c r="DB1279" s="125"/>
      <c r="DD1279" s="75"/>
      <c r="DJ1279" s="125"/>
      <c r="DL1279" s="75"/>
      <c r="DR1279" s="125"/>
      <c r="DT1279" s="75"/>
      <c r="DZ1279" s="125"/>
    </row>
    <row r="1280" spans="1:156" ht="18.75">
      <c r="A1280" s="273"/>
      <c r="B1280" s="273"/>
      <c r="C1280" s="273"/>
      <c r="D1280" s="285"/>
      <c r="E1280" s="273"/>
      <c r="F1280" s="273"/>
      <c r="G1280" s="273"/>
      <c r="H1280" s="273"/>
      <c r="I1280" s="273"/>
      <c r="J1280" s="273"/>
      <c r="K1280" s="273"/>
      <c r="L1280" s="273"/>
      <c r="M1280" s="273"/>
      <c r="N1280" s="273"/>
      <c r="O1280" s="273"/>
      <c r="P1280" s="273"/>
      <c r="Q1280" s="273"/>
      <c r="R1280" s="286"/>
      <c r="S1280" s="273"/>
      <c r="T1280" s="285"/>
      <c r="U1280" s="273"/>
      <c r="V1280" s="273"/>
      <c r="W1280" s="273"/>
      <c r="X1280" s="273"/>
      <c r="Y1280" s="273"/>
      <c r="Z1280" s="264"/>
      <c r="AA1280" s="273"/>
      <c r="AB1280" s="285"/>
      <c r="AC1280" s="273"/>
      <c r="AD1280" s="273"/>
      <c r="AE1280" s="273"/>
      <c r="AF1280" s="273"/>
      <c r="AG1280" s="273"/>
      <c r="AH1280" s="125"/>
      <c r="AI1280" s="273"/>
      <c r="AJ1280" s="285"/>
      <c r="AK1280" s="273"/>
      <c r="AL1280" s="273"/>
      <c r="AM1280" s="273"/>
      <c r="AN1280" s="273"/>
      <c r="AO1280" s="273"/>
      <c r="AP1280" s="125"/>
      <c r="AQ1280" s="273"/>
      <c r="AR1280" s="285"/>
      <c r="AS1280" s="273"/>
      <c r="AT1280" s="273"/>
      <c r="AU1280" s="273"/>
      <c r="AV1280" s="273"/>
      <c r="AW1280" s="273"/>
      <c r="AX1280" s="125"/>
      <c r="AY1280" s="273"/>
      <c r="AZ1280" s="285"/>
      <c r="BA1280" s="273"/>
      <c r="BB1280" s="273"/>
      <c r="BC1280" s="273"/>
      <c r="BD1280" s="273"/>
      <c r="BE1280" s="273"/>
      <c r="BF1280" s="125"/>
      <c r="BG1280" s="273"/>
      <c r="BH1280" s="285"/>
      <c r="BI1280" s="273"/>
      <c r="BJ1280" s="273"/>
      <c r="BK1280" s="273"/>
      <c r="BL1280" s="273"/>
      <c r="BM1280" s="273"/>
      <c r="BN1280" s="125"/>
      <c r="BO1280" s="273"/>
      <c r="BP1280" s="285"/>
      <c r="BQ1280" s="273"/>
      <c r="BR1280" s="273"/>
      <c r="BS1280" s="273"/>
      <c r="BT1280" s="273"/>
      <c r="BU1280" s="273"/>
      <c r="BV1280" s="125"/>
      <c r="BW1280" s="273"/>
      <c r="BX1280" s="285"/>
      <c r="BY1280" s="273"/>
      <c r="BZ1280" s="273"/>
      <c r="CA1280" s="273"/>
      <c r="CB1280" s="273"/>
      <c r="CC1280" s="273"/>
      <c r="CD1280" s="125"/>
      <c r="CE1280" s="273"/>
      <c r="CF1280" s="285"/>
      <c r="CG1280" s="273"/>
      <c r="CH1280" s="273"/>
      <c r="CI1280" s="273"/>
      <c r="CJ1280" s="273"/>
      <c r="CK1280" s="273"/>
      <c r="CL1280" s="125"/>
      <c r="CM1280" s="273"/>
      <c r="CN1280" s="285"/>
      <c r="CO1280" s="273"/>
      <c r="CP1280" s="273"/>
      <c r="CQ1280" s="273"/>
      <c r="CR1280" s="273"/>
      <c r="CS1280" s="273"/>
      <c r="CT1280" s="125"/>
      <c r="CU1280" s="273"/>
      <c r="CV1280" s="285"/>
      <c r="CW1280" s="273"/>
      <c r="CX1280" s="273"/>
      <c r="CY1280" s="273"/>
      <c r="CZ1280" s="273"/>
      <c r="DA1280" s="273"/>
      <c r="DB1280" s="125"/>
      <c r="DC1280" s="273"/>
      <c r="DD1280" s="285"/>
      <c r="DE1280" s="273"/>
      <c r="DF1280" s="273"/>
      <c r="DG1280" s="273"/>
      <c r="DH1280" s="273"/>
      <c r="DI1280" s="273"/>
      <c r="DJ1280" s="125"/>
      <c r="DK1280" s="273"/>
      <c r="DL1280" s="285"/>
      <c r="DM1280" s="273"/>
      <c r="DN1280" s="273"/>
      <c r="DO1280" s="273"/>
      <c r="DP1280" s="273"/>
      <c r="DQ1280" s="273"/>
      <c r="DR1280" s="125"/>
      <c r="DS1280" s="273"/>
      <c r="DT1280" s="285"/>
      <c r="DU1280" s="273"/>
      <c r="DV1280" s="273"/>
      <c r="DW1280" s="273"/>
      <c r="DX1280" s="273"/>
      <c r="DY1280" s="273"/>
      <c r="DZ1280" s="125"/>
      <c r="EA1280" s="273"/>
      <c r="EB1280" s="273"/>
      <c r="EC1280" s="273"/>
      <c r="ED1280" s="273"/>
      <c r="EE1280" s="273"/>
      <c r="EF1280" s="273"/>
      <c r="EG1280" s="273"/>
      <c r="EH1280" s="273"/>
      <c r="EI1280" s="273"/>
      <c r="EJ1280" s="273"/>
      <c r="EK1280" s="273"/>
      <c r="EL1280" s="273"/>
      <c r="EM1280" s="273"/>
      <c r="EN1280" s="273"/>
      <c r="EO1280" s="273"/>
      <c r="EP1280" s="273"/>
      <c r="EQ1280" s="273"/>
      <c r="ER1280" s="273"/>
      <c r="ES1280" s="273"/>
      <c r="ET1280" s="273"/>
      <c r="EU1280" s="273"/>
      <c r="EV1280" s="273"/>
      <c r="EW1280" s="273"/>
      <c r="EX1280" s="273"/>
      <c r="EY1280" s="273"/>
      <c r="EZ1280" s="273"/>
    </row>
    <row r="1281" spans="1:156" ht="18.75">
      <c r="D1281" s="75"/>
      <c r="Q1281"/>
      <c r="R1281" s="30"/>
      <c r="T1281" s="75"/>
      <c r="Z1281" s="264"/>
      <c r="AB1281" s="75"/>
      <c r="AH1281" s="125"/>
      <c r="AJ1281" s="75"/>
      <c r="AP1281" s="125"/>
      <c r="AR1281" s="75"/>
      <c r="AX1281" s="125"/>
      <c r="AZ1281" s="75"/>
      <c r="BF1281" s="125"/>
      <c r="BH1281" s="75"/>
      <c r="BN1281" s="125"/>
      <c r="BP1281" s="75"/>
      <c r="BV1281" s="125"/>
      <c r="BX1281" s="75"/>
      <c r="CD1281" s="125"/>
      <c r="CF1281" s="75"/>
      <c r="CL1281" s="125"/>
      <c r="CN1281" s="75"/>
      <c r="CT1281" s="125"/>
      <c r="CV1281" s="75"/>
      <c r="DB1281" s="125"/>
      <c r="DD1281" s="75"/>
      <c r="DJ1281" s="125"/>
      <c r="DL1281" s="75"/>
      <c r="DR1281" s="125"/>
      <c r="DT1281" s="75"/>
      <c r="DZ1281" s="125"/>
    </row>
    <row r="1282" spans="1:156" ht="18.75">
      <c r="A1282" s="273"/>
      <c r="B1282" s="273"/>
      <c r="C1282" s="273"/>
      <c r="D1282" s="285"/>
      <c r="E1282" s="273"/>
      <c r="F1282" s="273"/>
      <c r="G1282" s="273"/>
      <c r="H1282" s="273"/>
      <c r="I1282" s="273"/>
      <c r="J1282" s="273"/>
      <c r="K1282" s="273"/>
      <c r="L1282" s="273"/>
      <c r="M1282" s="273"/>
      <c r="N1282" s="273"/>
      <c r="O1282" s="273"/>
      <c r="P1282" s="273"/>
      <c r="Q1282" s="273"/>
      <c r="R1282" s="286"/>
      <c r="S1282" s="273"/>
      <c r="T1282" s="285"/>
      <c r="U1282" s="273"/>
      <c r="V1282" s="273"/>
      <c r="W1282" s="273"/>
      <c r="X1282" s="273"/>
      <c r="Y1282" s="273"/>
      <c r="Z1282" s="264"/>
      <c r="AA1282" s="273"/>
      <c r="AB1282" s="285"/>
      <c r="AC1282" s="273"/>
      <c r="AD1282" s="273"/>
      <c r="AE1282" s="273"/>
      <c r="AF1282" s="273"/>
      <c r="AG1282" s="273"/>
      <c r="AH1282" s="125"/>
      <c r="AI1282" s="273"/>
      <c r="AJ1282" s="285"/>
      <c r="AK1282" s="273"/>
      <c r="AL1282" s="273"/>
      <c r="AM1282" s="273"/>
      <c r="AN1282" s="273"/>
      <c r="AO1282" s="273"/>
      <c r="AP1282" s="125"/>
      <c r="AQ1282" s="273"/>
      <c r="AR1282" s="285"/>
      <c r="AS1282" s="273"/>
      <c r="AT1282" s="273"/>
      <c r="AU1282" s="273"/>
      <c r="AV1282" s="273"/>
      <c r="AW1282" s="273"/>
      <c r="AX1282" s="125"/>
      <c r="AY1282" s="273"/>
      <c r="AZ1282" s="285"/>
      <c r="BA1282" s="273"/>
      <c r="BB1282" s="273"/>
      <c r="BC1282" s="273"/>
      <c r="BD1282" s="273"/>
      <c r="BE1282" s="273"/>
      <c r="BF1282" s="125"/>
      <c r="BG1282" s="273"/>
      <c r="BH1282" s="285"/>
      <c r="BI1282" s="273"/>
      <c r="BJ1282" s="273"/>
      <c r="BK1282" s="273"/>
      <c r="BL1282" s="273"/>
      <c r="BM1282" s="273"/>
      <c r="BN1282" s="125"/>
      <c r="BO1282" s="273"/>
      <c r="BP1282" s="285"/>
      <c r="BQ1282" s="273"/>
      <c r="BR1282" s="273"/>
      <c r="BS1282" s="273"/>
      <c r="BT1282" s="273"/>
      <c r="BU1282" s="273"/>
      <c r="BV1282" s="125"/>
      <c r="BW1282" s="273"/>
      <c r="BX1282" s="285"/>
      <c r="BY1282" s="273"/>
      <c r="BZ1282" s="273"/>
      <c r="CA1282" s="273"/>
      <c r="CB1282" s="273"/>
      <c r="CC1282" s="273"/>
      <c r="CD1282" s="125"/>
      <c r="CE1282" s="273"/>
      <c r="CF1282" s="285"/>
      <c r="CG1282" s="273"/>
      <c r="CH1282" s="273"/>
      <c r="CI1282" s="273"/>
      <c r="CJ1282" s="273"/>
      <c r="CK1282" s="273"/>
      <c r="CL1282" s="125"/>
      <c r="CM1282" s="273"/>
      <c r="CN1282" s="285"/>
      <c r="CO1282" s="273"/>
      <c r="CP1282" s="273"/>
      <c r="CQ1282" s="273"/>
      <c r="CR1282" s="273"/>
      <c r="CS1282" s="273"/>
      <c r="CT1282" s="125"/>
      <c r="CU1282" s="273"/>
      <c r="CV1282" s="285"/>
      <c r="CW1282" s="273"/>
      <c r="CX1282" s="273"/>
      <c r="CY1282" s="273"/>
      <c r="CZ1282" s="273"/>
      <c r="DA1282" s="273"/>
      <c r="DB1282" s="125"/>
      <c r="DC1282" s="273"/>
      <c r="DD1282" s="285"/>
      <c r="DE1282" s="273"/>
      <c r="DF1282" s="273"/>
      <c r="DG1282" s="273"/>
      <c r="DH1282" s="273"/>
      <c r="DI1282" s="273"/>
      <c r="DJ1282" s="125"/>
      <c r="DK1282" s="273"/>
      <c r="DL1282" s="285"/>
      <c r="DM1282" s="273"/>
      <c r="DN1282" s="273"/>
      <c r="DO1282" s="273"/>
      <c r="DP1282" s="273"/>
      <c r="DQ1282" s="273"/>
      <c r="DR1282" s="125"/>
      <c r="DS1282" s="273"/>
      <c r="DT1282" s="285"/>
      <c r="DU1282" s="273"/>
      <c r="DV1282" s="273"/>
      <c r="DW1282" s="273"/>
      <c r="DX1282" s="273"/>
      <c r="DY1282" s="273"/>
      <c r="DZ1282" s="125"/>
      <c r="EA1282" s="273"/>
      <c r="EB1282" s="273"/>
      <c r="EC1282" s="273"/>
      <c r="ED1282" s="273"/>
      <c r="EE1282" s="273"/>
      <c r="EF1282" s="273"/>
      <c r="EG1282" s="273"/>
      <c r="EH1282" s="273"/>
      <c r="EI1282" s="273"/>
      <c r="EJ1282" s="273"/>
      <c r="EK1282" s="273"/>
      <c r="EL1282" s="273"/>
      <c r="EM1282" s="273"/>
      <c r="EN1282" s="273"/>
      <c r="EO1282" s="273"/>
      <c r="EP1282" s="273"/>
      <c r="EQ1282" s="273"/>
      <c r="ER1282" s="273"/>
      <c r="ES1282" s="273"/>
      <c r="ET1282" s="273"/>
      <c r="EU1282" s="273"/>
      <c r="EV1282" s="273"/>
      <c r="EW1282" s="273"/>
      <c r="EX1282" s="273"/>
      <c r="EY1282" s="273"/>
      <c r="EZ1282" s="273"/>
    </row>
    <row r="1283" spans="1:156" ht="18.75">
      <c r="D1283" s="75"/>
      <c r="Q1283"/>
      <c r="R1283" s="30"/>
      <c r="T1283" s="75"/>
      <c r="Z1283" s="264"/>
      <c r="AB1283" s="75"/>
      <c r="AH1283" s="125"/>
      <c r="AJ1283" s="75"/>
      <c r="AP1283" s="125"/>
      <c r="AR1283" s="75"/>
      <c r="AX1283" s="125"/>
      <c r="AZ1283" s="75"/>
      <c r="BF1283" s="125"/>
      <c r="BH1283" s="75"/>
      <c r="BN1283" s="125"/>
      <c r="BP1283" s="75"/>
      <c r="BV1283" s="125"/>
      <c r="BX1283" s="75"/>
      <c r="CD1283" s="125"/>
      <c r="CF1283" s="75"/>
      <c r="CL1283" s="125"/>
      <c r="CN1283" s="75"/>
      <c r="CT1283" s="125"/>
      <c r="CV1283" s="75"/>
      <c r="DB1283" s="125"/>
      <c r="DD1283" s="75"/>
      <c r="DJ1283" s="125"/>
      <c r="DL1283" s="75"/>
      <c r="DR1283" s="125"/>
      <c r="DT1283" s="75"/>
      <c r="DZ1283" s="125"/>
    </row>
    <row r="1284" spans="1:156" ht="18.75">
      <c r="A1284" s="273"/>
      <c r="B1284" s="273"/>
      <c r="C1284" s="273"/>
      <c r="D1284" s="285"/>
      <c r="E1284" s="273"/>
      <c r="F1284" s="273"/>
      <c r="G1284" s="273"/>
      <c r="H1284" s="273"/>
      <c r="I1284" s="273"/>
      <c r="J1284" s="273"/>
      <c r="K1284" s="273"/>
      <c r="L1284" s="273"/>
      <c r="M1284" s="273"/>
      <c r="N1284" s="273"/>
      <c r="O1284" s="273"/>
      <c r="P1284" s="273"/>
      <c r="Q1284" s="273"/>
      <c r="R1284" s="286"/>
      <c r="S1284" s="273"/>
      <c r="T1284" s="285"/>
      <c r="U1284" s="273"/>
      <c r="V1284" s="273"/>
      <c r="W1284" s="273"/>
      <c r="X1284" s="273"/>
      <c r="Y1284" s="273"/>
      <c r="Z1284" s="264"/>
      <c r="AA1284" s="273"/>
      <c r="AB1284" s="285"/>
      <c r="AC1284" s="273"/>
      <c r="AD1284" s="273"/>
      <c r="AE1284" s="273"/>
      <c r="AF1284" s="273"/>
      <c r="AG1284" s="273"/>
      <c r="AH1284" s="125"/>
      <c r="AI1284" s="273"/>
      <c r="AJ1284" s="285"/>
      <c r="AK1284" s="273"/>
      <c r="AL1284" s="273"/>
      <c r="AM1284" s="273"/>
      <c r="AN1284" s="273"/>
      <c r="AO1284" s="273"/>
      <c r="AP1284" s="125"/>
      <c r="AQ1284" s="273"/>
      <c r="AR1284" s="285"/>
      <c r="AS1284" s="273"/>
      <c r="AT1284" s="273"/>
      <c r="AU1284" s="273"/>
      <c r="AV1284" s="273"/>
      <c r="AW1284" s="273"/>
      <c r="AX1284" s="125"/>
      <c r="AY1284" s="273"/>
      <c r="AZ1284" s="285"/>
      <c r="BA1284" s="273"/>
      <c r="BB1284" s="273"/>
      <c r="BC1284" s="273"/>
      <c r="BD1284" s="273"/>
      <c r="BE1284" s="273"/>
      <c r="BF1284" s="125"/>
      <c r="BG1284" s="273"/>
      <c r="BH1284" s="285"/>
      <c r="BI1284" s="273"/>
      <c r="BJ1284" s="273"/>
      <c r="BK1284" s="273"/>
      <c r="BL1284" s="273"/>
      <c r="BM1284" s="273"/>
      <c r="BN1284" s="125"/>
      <c r="BO1284" s="273"/>
      <c r="BP1284" s="285"/>
      <c r="BQ1284" s="273"/>
      <c r="BR1284" s="273"/>
      <c r="BS1284" s="273"/>
      <c r="BT1284" s="273"/>
      <c r="BU1284" s="273"/>
      <c r="BV1284" s="125"/>
      <c r="BW1284" s="273"/>
      <c r="BX1284" s="285"/>
      <c r="BY1284" s="273"/>
      <c r="BZ1284" s="273"/>
      <c r="CA1284" s="273"/>
      <c r="CB1284" s="273"/>
      <c r="CC1284" s="273"/>
      <c r="CD1284" s="125"/>
      <c r="CE1284" s="273"/>
      <c r="CF1284" s="285"/>
      <c r="CG1284" s="273"/>
      <c r="CH1284" s="273"/>
      <c r="CI1284" s="273"/>
      <c r="CJ1284" s="273"/>
      <c r="CK1284" s="273"/>
      <c r="CL1284" s="125"/>
      <c r="CM1284" s="273"/>
      <c r="CN1284" s="285"/>
      <c r="CO1284" s="273"/>
      <c r="CP1284" s="273"/>
      <c r="CQ1284" s="273"/>
      <c r="CR1284" s="273"/>
      <c r="CS1284" s="273"/>
      <c r="CT1284" s="125"/>
      <c r="CU1284" s="273"/>
      <c r="CV1284" s="285"/>
      <c r="CW1284" s="273"/>
      <c r="CX1284" s="273"/>
      <c r="CY1284" s="273"/>
      <c r="CZ1284" s="273"/>
      <c r="DA1284" s="273"/>
      <c r="DB1284" s="125"/>
      <c r="DC1284" s="273"/>
      <c r="DD1284" s="285"/>
      <c r="DE1284" s="273"/>
      <c r="DF1284" s="273"/>
      <c r="DG1284" s="273"/>
      <c r="DH1284" s="273"/>
      <c r="DI1284" s="273"/>
      <c r="DJ1284" s="125"/>
      <c r="DK1284" s="273"/>
      <c r="DL1284" s="285"/>
      <c r="DM1284" s="273"/>
      <c r="DN1284" s="273"/>
      <c r="DO1284" s="273"/>
      <c r="DP1284" s="273"/>
      <c r="DQ1284" s="273"/>
      <c r="DR1284" s="125"/>
      <c r="DS1284" s="273"/>
      <c r="DT1284" s="285"/>
      <c r="DU1284" s="273"/>
      <c r="DV1284" s="273"/>
      <c r="DW1284" s="273"/>
      <c r="DX1284" s="273"/>
      <c r="DY1284" s="273"/>
      <c r="DZ1284" s="125"/>
      <c r="EA1284" s="273"/>
      <c r="EB1284" s="273"/>
      <c r="EC1284" s="273"/>
      <c r="ED1284" s="273"/>
      <c r="EE1284" s="273"/>
      <c r="EF1284" s="273"/>
      <c r="EG1284" s="273"/>
      <c r="EH1284" s="273"/>
      <c r="EI1284" s="273"/>
      <c r="EJ1284" s="273"/>
      <c r="EK1284" s="273"/>
      <c r="EL1284" s="273"/>
      <c r="EM1284" s="273"/>
      <c r="EN1284" s="273"/>
      <c r="EO1284" s="273"/>
      <c r="EP1284" s="273"/>
      <c r="EQ1284" s="273"/>
      <c r="ER1284" s="273"/>
      <c r="ES1284" s="273"/>
      <c r="ET1284" s="273"/>
      <c r="EU1284" s="273"/>
      <c r="EV1284" s="273"/>
      <c r="EW1284" s="273"/>
      <c r="EX1284" s="273"/>
      <c r="EY1284" s="273"/>
      <c r="EZ1284" s="273"/>
    </row>
    <row r="1285" spans="1:156" ht="18.75">
      <c r="D1285" s="75"/>
      <c r="Q1285"/>
      <c r="R1285" s="30"/>
      <c r="T1285" s="75"/>
      <c r="Z1285" s="264"/>
      <c r="AB1285" s="75"/>
      <c r="AH1285" s="125"/>
      <c r="AJ1285" s="75"/>
      <c r="AP1285" s="125"/>
      <c r="AR1285" s="75"/>
      <c r="AX1285" s="125"/>
      <c r="AZ1285" s="75"/>
      <c r="BF1285" s="125"/>
      <c r="BH1285" s="75"/>
      <c r="BN1285" s="125"/>
      <c r="BP1285" s="75"/>
      <c r="BV1285" s="125"/>
      <c r="BX1285" s="75"/>
      <c r="CD1285" s="125"/>
      <c r="CF1285" s="75"/>
      <c r="CL1285" s="125"/>
      <c r="CN1285" s="75"/>
      <c r="CT1285" s="125"/>
      <c r="CV1285" s="75"/>
      <c r="DB1285" s="125"/>
      <c r="DD1285" s="75"/>
      <c r="DJ1285" s="125"/>
      <c r="DL1285" s="75"/>
      <c r="DR1285" s="125"/>
      <c r="DT1285" s="75"/>
      <c r="DZ1285" s="125"/>
    </row>
    <row r="1286" spans="1:156" ht="18.75">
      <c r="A1286" s="273"/>
      <c r="B1286" s="273"/>
      <c r="C1286" s="273"/>
      <c r="D1286" s="285"/>
      <c r="E1286" s="273"/>
      <c r="F1286" s="273"/>
      <c r="G1286" s="273"/>
      <c r="H1286" s="273"/>
      <c r="I1286" s="273"/>
      <c r="J1286" s="273"/>
      <c r="K1286" s="273"/>
      <c r="L1286" s="273"/>
      <c r="M1286" s="273"/>
      <c r="N1286" s="273"/>
      <c r="O1286" s="273"/>
      <c r="P1286" s="273"/>
      <c r="Q1286" s="273"/>
      <c r="R1286" s="286"/>
      <c r="S1286" s="273"/>
      <c r="T1286" s="285"/>
      <c r="U1286" s="273"/>
      <c r="V1286" s="273"/>
      <c r="W1286" s="273"/>
      <c r="X1286" s="273"/>
      <c r="Y1286" s="273"/>
      <c r="Z1286" s="264"/>
      <c r="AA1286" s="273"/>
      <c r="AB1286" s="285"/>
      <c r="AC1286" s="273"/>
      <c r="AD1286" s="273"/>
      <c r="AE1286" s="273"/>
      <c r="AF1286" s="273"/>
      <c r="AG1286" s="273"/>
      <c r="AH1286" s="125"/>
      <c r="AI1286" s="273"/>
      <c r="AJ1286" s="285"/>
      <c r="AK1286" s="273"/>
      <c r="AL1286" s="273"/>
      <c r="AM1286" s="273"/>
      <c r="AN1286" s="273"/>
      <c r="AO1286" s="273"/>
      <c r="AP1286" s="125"/>
      <c r="AQ1286" s="273"/>
      <c r="AR1286" s="285"/>
      <c r="AS1286" s="273"/>
      <c r="AT1286" s="273"/>
      <c r="AU1286" s="273"/>
      <c r="AV1286" s="273"/>
      <c r="AW1286" s="273"/>
      <c r="AX1286" s="125"/>
      <c r="AY1286" s="273"/>
      <c r="AZ1286" s="285"/>
      <c r="BA1286" s="273"/>
      <c r="BB1286" s="273"/>
      <c r="BC1286" s="273"/>
      <c r="BD1286" s="273"/>
      <c r="BE1286" s="273"/>
      <c r="BF1286" s="125"/>
      <c r="BG1286" s="273"/>
      <c r="BH1286" s="285"/>
      <c r="BI1286" s="273"/>
      <c r="BJ1286" s="273"/>
      <c r="BK1286" s="273"/>
      <c r="BL1286" s="273"/>
      <c r="BM1286" s="273"/>
      <c r="BN1286" s="125"/>
      <c r="BO1286" s="273"/>
      <c r="BP1286" s="285"/>
      <c r="BQ1286" s="273"/>
      <c r="BR1286" s="273"/>
      <c r="BS1286" s="273"/>
      <c r="BT1286" s="273"/>
      <c r="BU1286" s="273"/>
      <c r="BV1286" s="125"/>
      <c r="BW1286" s="273"/>
      <c r="BX1286" s="285"/>
      <c r="BY1286" s="273"/>
      <c r="BZ1286" s="273"/>
      <c r="CA1286" s="273"/>
      <c r="CB1286" s="273"/>
      <c r="CC1286" s="273"/>
      <c r="CD1286" s="125"/>
      <c r="CE1286" s="273"/>
      <c r="CF1286" s="285"/>
      <c r="CG1286" s="273"/>
      <c r="CH1286" s="273"/>
      <c r="CI1286" s="273"/>
      <c r="CJ1286" s="273"/>
      <c r="CK1286" s="273"/>
      <c r="CL1286" s="125"/>
      <c r="CM1286" s="273"/>
      <c r="CN1286" s="285"/>
      <c r="CO1286" s="273"/>
      <c r="CP1286" s="273"/>
      <c r="CQ1286" s="273"/>
      <c r="CR1286" s="273"/>
      <c r="CS1286" s="273"/>
      <c r="CT1286" s="125"/>
      <c r="CU1286" s="273"/>
      <c r="CV1286" s="285"/>
      <c r="CW1286" s="273"/>
      <c r="CX1286" s="273"/>
      <c r="CY1286" s="273"/>
      <c r="CZ1286" s="273"/>
      <c r="DA1286" s="273"/>
      <c r="DB1286" s="125"/>
      <c r="DC1286" s="273"/>
      <c r="DD1286" s="285"/>
      <c r="DE1286" s="273"/>
      <c r="DF1286" s="273"/>
      <c r="DG1286" s="273"/>
      <c r="DH1286" s="273"/>
      <c r="DI1286" s="273"/>
      <c r="DJ1286" s="125"/>
      <c r="DK1286" s="273"/>
      <c r="DL1286" s="285"/>
      <c r="DM1286" s="273"/>
      <c r="DN1286" s="273"/>
      <c r="DO1286" s="273"/>
      <c r="DP1286" s="273"/>
      <c r="DQ1286" s="273"/>
      <c r="DR1286" s="125"/>
      <c r="DS1286" s="273"/>
      <c r="DT1286" s="285"/>
      <c r="DU1286" s="273"/>
      <c r="DV1286" s="273"/>
      <c r="DW1286" s="273"/>
      <c r="DX1286" s="273"/>
      <c r="DY1286" s="273"/>
      <c r="DZ1286" s="125"/>
      <c r="EA1286" s="273"/>
      <c r="EB1286" s="273"/>
      <c r="EC1286" s="273"/>
      <c r="ED1286" s="273"/>
      <c r="EE1286" s="273"/>
      <c r="EF1286" s="273"/>
      <c r="EG1286" s="273"/>
      <c r="EH1286" s="273"/>
      <c r="EI1286" s="273"/>
      <c r="EJ1286" s="273"/>
      <c r="EK1286" s="273"/>
      <c r="EL1286" s="273"/>
      <c r="EM1286" s="273"/>
      <c r="EN1286" s="273"/>
      <c r="EO1286" s="273"/>
      <c r="EP1286" s="273"/>
      <c r="EQ1286" s="273"/>
      <c r="ER1286" s="273"/>
      <c r="ES1286" s="273"/>
      <c r="ET1286" s="273"/>
      <c r="EU1286" s="273"/>
      <c r="EV1286" s="273"/>
      <c r="EW1286" s="273"/>
      <c r="EX1286" s="273"/>
      <c r="EY1286" s="273"/>
      <c r="EZ1286" s="273"/>
    </row>
    <row r="1287" spans="1:156" ht="18.75">
      <c r="D1287" s="75"/>
      <c r="Q1287"/>
      <c r="R1287" s="30"/>
      <c r="T1287" s="75"/>
      <c r="Z1287" s="264"/>
      <c r="AB1287" s="75"/>
      <c r="AH1287" s="125"/>
      <c r="AJ1287" s="75"/>
      <c r="AP1287" s="125"/>
      <c r="AR1287" s="75"/>
      <c r="AX1287" s="125"/>
      <c r="AZ1287" s="75"/>
      <c r="BF1287" s="125"/>
      <c r="BH1287" s="75"/>
      <c r="BN1287" s="125"/>
      <c r="BP1287" s="75"/>
      <c r="BV1287" s="125"/>
      <c r="BX1287" s="75"/>
      <c r="CD1287" s="125"/>
      <c r="CF1287" s="75"/>
      <c r="CL1287" s="125"/>
      <c r="CN1287" s="75"/>
      <c r="CT1287" s="125"/>
      <c r="CV1287" s="75"/>
      <c r="DB1287" s="125"/>
      <c r="DD1287" s="75"/>
      <c r="DJ1287" s="125"/>
      <c r="DL1287" s="75"/>
      <c r="DR1287" s="125"/>
      <c r="DT1287" s="75"/>
      <c r="DZ1287" s="125"/>
    </row>
    <row r="1288" spans="1:156" ht="18.75">
      <c r="A1288" s="273"/>
      <c r="B1288" s="273"/>
      <c r="C1288" s="273"/>
      <c r="D1288" s="285"/>
      <c r="E1288" s="273"/>
      <c r="F1288" s="273"/>
      <c r="G1288" s="273"/>
      <c r="H1288" s="273"/>
      <c r="I1288" s="273"/>
      <c r="J1288" s="273"/>
      <c r="K1288" s="273"/>
      <c r="L1288" s="273"/>
      <c r="M1288" s="273"/>
      <c r="N1288" s="273"/>
      <c r="O1288" s="273"/>
      <c r="P1288" s="273"/>
      <c r="Q1288" s="273"/>
      <c r="R1288" s="286"/>
      <c r="S1288" s="273"/>
      <c r="T1288" s="285"/>
      <c r="U1288" s="273"/>
      <c r="V1288" s="273"/>
      <c r="W1288" s="273"/>
      <c r="X1288" s="273"/>
      <c r="Y1288" s="273"/>
      <c r="Z1288" s="264"/>
      <c r="AA1288" s="273"/>
      <c r="AB1288" s="285"/>
      <c r="AC1288" s="273"/>
      <c r="AD1288" s="273"/>
      <c r="AE1288" s="273"/>
      <c r="AF1288" s="273"/>
      <c r="AG1288" s="273"/>
      <c r="AH1288" s="125"/>
      <c r="AI1288" s="273"/>
      <c r="AJ1288" s="285"/>
      <c r="AK1288" s="273"/>
      <c r="AL1288" s="273"/>
      <c r="AM1288" s="273"/>
      <c r="AN1288" s="273"/>
      <c r="AO1288" s="273"/>
      <c r="AP1288" s="125"/>
      <c r="AQ1288" s="273"/>
      <c r="AR1288" s="285"/>
      <c r="AS1288" s="273"/>
      <c r="AT1288" s="273"/>
      <c r="AU1288" s="273"/>
      <c r="AV1288" s="273"/>
      <c r="AW1288" s="273"/>
      <c r="AX1288" s="125"/>
      <c r="AY1288" s="273"/>
      <c r="AZ1288" s="285"/>
      <c r="BA1288" s="273"/>
      <c r="BB1288" s="273"/>
      <c r="BC1288" s="273"/>
      <c r="BD1288" s="273"/>
      <c r="BE1288" s="273"/>
      <c r="BF1288" s="125"/>
      <c r="BG1288" s="273"/>
      <c r="BH1288" s="285"/>
      <c r="BI1288" s="273"/>
      <c r="BJ1288" s="273"/>
      <c r="BK1288" s="273"/>
      <c r="BL1288" s="273"/>
      <c r="BM1288" s="273"/>
      <c r="BN1288" s="125"/>
      <c r="BO1288" s="273"/>
      <c r="BP1288" s="285"/>
      <c r="BQ1288" s="273"/>
      <c r="BR1288" s="273"/>
      <c r="BS1288" s="273"/>
      <c r="BT1288" s="273"/>
      <c r="BU1288" s="273"/>
      <c r="BV1288" s="125"/>
      <c r="BW1288" s="273"/>
      <c r="BX1288" s="285"/>
      <c r="BY1288" s="273"/>
      <c r="BZ1288" s="273"/>
      <c r="CA1288" s="273"/>
      <c r="CB1288" s="273"/>
      <c r="CC1288" s="273"/>
      <c r="CD1288" s="125"/>
      <c r="CE1288" s="273"/>
      <c r="CF1288" s="285"/>
      <c r="CG1288" s="273"/>
      <c r="CH1288" s="273"/>
      <c r="CI1288" s="273"/>
      <c r="CJ1288" s="273"/>
      <c r="CK1288" s="273"/>
      <c r="CL1288" s="125"/>
      <c r="CM1288" s="273"/>
      <c r="CN1288" s="285"/>
      <c r="CO1288" s="273"/>
      <c r="CP1288" s="273"/>
      <c r="CQ1288" s="273"/>
      <c r="CR1288" s="273"/>
      <c r="CS1288" s="273"/>
      <c r="CT1288" s="125"/>
      <c r="CU1288" s="273"/>
      <c r="CV1288" s="285"/>
      <c r="CW1288" s="273"/>
      <c r="CX1288" s="273"/>
      <c r="CY1288" s="273"/>
      <c r="CZ1288" s="273"/>
      <c r="DA1288" s="273"/>
      <c r="DB1288" s="125"/>
      <c r="DC1288" s="273"/>
      <c r="DD1288" s="285"/>
      <c r="DE1288" s="273"/>
      <c r="DF1288" s="273"/>
      <c r="DG1288" s="273"/>
      <c r="DH1288" s="273"/>
      <c r="DI1288" s="273"/>
      <c r="DJ1288" s="125"/>
      <c r="DK1288" s="273"/>
      <c r="DL1288" s="285"/>
      <c r="DM1288" s="273"/>
      <c r="DN1288" s="273"/>
      <c r="DO1288" s="273"/>
      <c r="DP1288" s="273"/>
      <c r="DQ1288" s="273"/>
      <c r="DR1288" s="125"/>
      <c r="DS1288" s="273"/>
      <c r="DT1288" s="285"/>
      <c r="DU1288" s="273"/>
      <c r="DV1288" s="273"/>
      <c r="DW1288" s="273"/>
      <c r="DX1288" s="273"/>
      <c r="DY1288" s="273"/>
      <c r="DZ1288" s="125"/>
      <c r="EA1288" s="273"/>
      <c r="EB1288" s="273"/>
      <c r="EC1288" s="273"/>
      <c r="ED1288" s="273"/>
      <c r="EE1288" s="273"/>
      <c r="EF1288" s="273"/>
      <c r="EG1288" s="273"/>
      <c r="EH1288" s="273"/>
      <c r="EI1288" s="273"/>
      <c r="EJ1288" s="273"/>
      <c r="EK1288" s="273"/>
      <c r="EL1288" s="273"/>
      <c r="EM1288" s="273"/>
      <c r="EN1288" s="273"/>
      <c r="EO1288" s="273"/>
      <c r="EP1288" s="273"/>
      <c r="EQ1288" s="273"/>
      <c r="ER1288" s="273"/>
      <c r="ES1288" s="273"/>
      <c r="ET1288" s="273"/>
      <c r="EU1288" s="273"/>
      <c r="EV1288" s="273"/>
      <c r="EW1288" s="273"/>
      <c r="EX1288" s="273"/>
      <c r="EY1288" s="273"/>
      <c r="EZ1288" s="273"/>
    </row>
    <row r="1289" spans="1:156" ht="18.75">
      <c r="D1289" s="75"/>
      <c r="Q1289"/>
      <c r="R1289" s="30"/>
      <c r="T1289" s="75"/>
      <c r="Z1289" s="264"/>
      <c r="AB1289" s="75"/>
      <c r="AH1289" s="125"/>
      <c r="AJ1289" s="75"/>
      <c r="AP1289" s="125"/>
      <c r="AR1289" s="75"/>
      <c r="AX1289" s="125"/>
      <c r="AZ1289" s="75"/>
      <c r="BF1289" s="125"/>
      <c r="BH1289" s="75"/>
      <c r="BN1289" s="125"/>
      <c r="BP1289" s="75"/>
      <c r="BV1289" s="125"/>
      <c r="BX1289" s="75"/>
      <c r="CD1289" s="125"/>
      <c r="CF1289" s="75"/>
      <c r="CL1289" s="125"/>
      <c r="CN1289" s="75"/>
      <c r="CT1289" s="125"/>
      <c r="CV1289" s="75"/>
      <c r="DB1289" s="125"/>
      <c r="DD1289" s="75"/>
      <c r="DJ1289" s="125"/>
      <c r="DL1289" s="75"/>
      <c r="DR1289" s="125"/>
      <c r="DT1289" s="75"/>
      <c r="DZ1289" s="125"/>
    </row>
    <row r="1290" spans="1:156" ht="18.75">
      <c r="A1290" s="273"/>
      <c r="B1290" s="273"/>
      <c r="C1290" s="273"/>
      <c r="D1290" s="285"/>
      <c r="E1290" s="273"/>
      <c r="F1290" s="273"/>
      <c r="G1290" s="273"/>
      <c r="H1290" s="273"/>
      <c r="I1290" s="273"/>
      <c r="J1290" s="273"/>
      <c r="K1290" s="273"/>
      <c r="L1290" s="273"/>
      <c r="M1290" s="273"/>
      <c r="N1290" s="273"/>
      <c r="O1290" s="273"/>
      <c r="P1290" s="273"/>
      <c r="Q1290" s="273"/>
      <c r="R1290" s="286"/>
      <c r="S1290" s="273"/>
      <c r="T1290" s="285"/>
      <c r="U1290" s="273"/>
      <c r="V1290" s="273"/>
      <c r="W1290" s="273"/>
      <c r="X1290" s="273"/>
      <c r="Y1290" s="273"/>
      <c r="Z1290" s="264"/>
      <c r="AA1290" s="273"/>
      <c r="AB1290" s="285"/>
      <c r="AC1290" s="273"/>
      <c r="AD1290" s="273"/>
      <c r="AE1290" s="273"/>
      <c r="AF1290" s="273"/>
      <c r="AG1290" s="273"/>
      <c r="AH1290" s="125"/>
      <c r="AI1290" s="273"/>
      <c r="AJ1290" s="285"/>
      <c r="AK1290" s="273"/>
      <c r="AL1290" s="273"/>
      <c r="AM1290" s="273"/>
      <c r="AN1290" s="273"/>
      <c r="AO1290" s="273"/>
      <c r="AP1290" s="125"/>
      <c r="AQ1290" s="273"/>
      <c r="AR1290" s="285"/>
      <c r="AS1290" s="273"/>
      <c r="AT1290" s="273"/>
      <c r="AU1290" s="273"/>
      <c r="AV1290" s="273"/>
      <c r="AW1290" s="273"/>
      <c r="AX1290" s="125"/>
      <c r="AY1290" s="273"/>
      <c r="AZ1290" s="285"/>
      <c r="BA1290" s="273"/>
      <c r="BB1290" s="273"/>
      <c r="BC1290" s="273"/>
      <c r="BD1290" s="273"/>
      <c r="BE1290" s="273"/>
      <c r="BF1290" s="125"/>
      <c r="BG1290" s="273"/>
      <c r="BH1290" s="285"/>
      <c r="BI1290" s="273"/>
      <c r="BJ1290" s="273"/>
      <c r="BK1290" s="273"/>
      <c r="BL1290" s="273"/>
      <c r="BM1290" s="273"/>
      <c r="BN1290" s="125"/>
      <c r="BO1290" s="273"/>
      <c r="BP1290" s="285"/>
      <c r="BQ1290" s="273"/>
      <c r="BR1290" s="273"/>
      <c r="BS1290" s="273"/>
      <c r="BT1290" s="273"/>
      <c r="BU1290" s="273"/>
      <c r="BV1290" s="125"/>
      <c r="BW1290" s="273"/>
      <c r="BX1290" s="285"/>
      <c r="BY1290" s="273"/>
      <c r="BZ1290" s="273"/>
      <c r="CA1290" s="273"/>
      <c r="CB1290" s="273"/>
      <c r="CC1290" s="273"/>
      <c r="CD1290" s="125"/>
      <c r="CE1290" s="273"/>
      <c r="CF1290" s="285"/>
      <c r="CG1290" s="273"/>
      <c r="CH1290" s="273"/>
      <c r="CI1290" s="273"/>
      <c r="CJ1290" s="273"/>
      <c r="CK1290" s="273"/>
      <c r="CL1290" s="125"/>
      <c r="CM1290" s="273"/>
      <c r="CN1290" s="285"/>
      <c r="CO1290" s="273"/>
      <c r="CP1290" s="273"/>
      <c r="CQ1290" s="273"/>
      <c r="CR1290" s="273"/>
      <c r="CS1290" s="273"/>
      <c r="CT1290" s="125"/>
      <c r="CU1290" s="273"/>
      <c r="CV1290" s="285"/>
      <c r="CW1290" s="273"/>
      <c r="CX1290" s="273"/>
      <c r="CY1290" s="273"/>
      <c r="CZ1290" s="273"/>
      <c r="DA1290" s="273"/>
      <c r="DB1290" s="125"/>
      <c r="DC1290" s="273"/>
      <c r="DD1290" s="285"/>
      <c r="DE1290" s="273"/>
      <c r="DF1290" s="273"/>
      <c r="DG1290" s="273"/>
      <c r="DH1290" s="273"/>
      <c r="DI1290" s="273"/>
      <c r="DJ1290" s="125"/>
      <c r="DK1290" s="273"/>
      <c r="DL1290" s="285"/>
      <c r="DM1290" s="273"/>
      <c r="DN1290" s="273"/>
      <c r="DO1290" s="273"/>
      <c r="DP1290" s="273"/>
      <c r="DQ1290" s="273"/>
      <c r="DR1290" s="125"/>
      <c r="DS1290" s="273"/>
      <c r="DT1290" s="285"/>
      <c r="DU1290" s="273"/>
      <c r="DV1290" s="273"/>
      <c r="DW1290" s="273"/>
      <c r="DX1290" s="273"/>
      <c r="DY1290" s="273"/>
      <c r="DZ1290" s="125"/>
      <c r="EA1290" s="273"/>
      <c r="EB1290" s="273"/>
      <c r="EC1290" s="273"/>
      <c r="ED1290" s="273"/>
      <c r="EE1290" s="273"/>
      <c r="EF1290" s="273"/>
      <c r="EG1290" s="273"/>
      <c r="EH1290" s="273"/>
      <c r="EI1290" s="273"/>
      <c r="EJ1290" s="273"/>
      <c r="EK1290" s="273"/>
      <c r="EL1290" s="273"/>
      <c r="EM1290" s="273"/>
      <c r="EN1290" s="273"/>
      <c r="EO1290" s="273"/>
      <c r="EP1290" s="273"/>
      <c r="EQ1290" s="273"/>
      <c r="ER1290" s="273"/>
      <c r="ES1290" s="273"/>
      <c r="ET1290" s="273"/>
      <c r="EU1290" s="273"/>
      <c r="EV1290" s="273"/>
      <c r="EW1290" s="273"/>
      <c r="EX1290" s="273"/>
      <c r="EY1290" s="273"/>
      <c r="EZ1290" s="273"/>
    </row>
    <row r="1291" spans="1:156" ht="18.75">
      <c r="D1291" s="75"/>
      <c r="Q1291"/>
      <c r="R1291" s="30"/>
      <c r="T1291" s="75"/>
      <c r="Z1291" s="264"/>
      <c r="AB1291" s="75"/>
      <c r="AH1291" s="125"/>
      <c r="AJ1291" s="75"/>
      <c r="AP1291" s="125"/>
      <c r="AR1291" s="75"/>
      <c r="AX1291" s="125"/>
      <c r="AZ1291" s="75"/>
      <c r="BF1291" s="125"/>
      <c r="BH1291" s="75"/>
      <c r="BN1291" s="125"/>
      <c r="BP1291" s="75"/>
      <c r="BV1291" s="125"/>
      <c r="BX1291" s="75"/>
      <c r="CD1291" s="125"/>
      <c r="CF1291" s="75"/>
      <c r="CL1291" s="125"/>
      <c r="CN1291" s="75"/>
      <c r="CT1291" s="125"/>
      <c r="CV1291" s="75"/>
      <c r="DB1291" s="125"/>
      <c r="DD1291" s="75"/>
      <c r="DJ1291" s="125"/>
      <c r="DL1291" s="75"/>
      <c r="DR1291" s="125"/>
      <c r="DT1291" s="75"/>
      <c r="DZ1291" s="125"/>
    </row>
    <row r="1292" spans="1:156" ht="18.75">
      <c r="A1292" s="273"/>
      <c r="B1292" s="273"/>
      <c r="C1292" s="273"/>
      <c r="D1292" s="285"/>
      <c r="E1292" s="273"/>
      <c r="F1292" s="273"/>
      <c r="G1292" s="273"/>
      <c r="H1292" s="273"/>
      <c r="I1292" s="273"/>
      <c r="J1292" s="273"/>
      <c r="K1292" s="273"/>
      <c r="L1292" s="273"/>
      <c r="M1292" s="273"/>
      <c r="N1292" s="273"/>
      <c r="O1292" s="273"/>
      <c r="P1292" s="273"/>
      <c r="Q1292" s="273"/>
      <c r="R1292" s="286"/>
      <c r="S1292" s="273"/>
      <c r="T1292" s="285"/>
      <c r="U1292" s="273"/>
      <c r="V1292" s="273"/>
      <c r="W1292" s="273"/>
      <c r="X1292" s="273"/>
      <c r="Y1292" s="273"/>
      <c r="Z1292" s="264"/>
      <c r="AA1292" s="273"/>
      <c r="AB1292" s="285"/>
      <c r="AC1292" s="273"/>
      <c r="AD1292" s="273"/>
      <c r="AE1292" s="273"/>
      <c r="AF1292" s="273"/>
      <c r="AG1292" s="273"/>
      <c r="AH1292" s="125"/>
      <c r="AI1292" s="273"/>
      <c r="AJ1292" s="285"/>
      <c r="AK1292" s="273"/>
      <c r="AL1292" s="273"/>
      <c r="AM1292" s="273"/>
      <c r="AN1292" s="273"/>
      <c r="AO1292" s="273"/>
      <c r="AP1292" s="125"/>
      <c r="AQ1292" s="273"/>
      <c r="AR1292" s="285"/>
      <c r="AS1292" s="273"/>
      <c r="AT1292" s="273"/>
      <c r="AU1292" s="273"/>
      <c r="AV1292" s="273"/>
      <c r="AW1292" s="273"/>
      <c r="AX1292" s="125"/>
      <c r="AY1292" s="273"/>
      <c r="AZ1292" s="285"/>
      <c r="BA1292" s="273"/>
      <c r="BB1292" s="273"/>
      <c r="BC1292" s="273"/>
      <c r="BD1292" s="273"/>
      <c r="BE1292" s="273"/>
      <c r="BF1292" s="125"/>
      <c r="BG1292" s="273"/>
      <c r="BH1292" s="285"/>
      <c r="BI1292" s="273"/>
      <c r="BJ1292" s="273"/>
      <c r="BK1292" s="273"/>
      <c r="BL1292" s="273"/>
      <c r="BM1292" s="273"/>
      <c r="BN1292" s="125"/>
      <c r="BO1292" s="273"/>
      <c r="BP1292" s="285"/>
      <c r="BQ1292" s="273"/>
      <c r="BR1292" s="273"/>
      <c r="BS1292" s="273"/>
      <c r="BT1292" s="273"/>
      <c r="BU1292" s="273"/>
      <c r="BV1292" s="125"/>
      <c r="BW1292" s="273"/>
      <c r="BX1292" s="285"/>
      <c r="BY1292" s="273"/>
      <c r="BZ1292" s="273"/>
      <c r="CA1292" s="273"/>
      <c r="CB1292" s="273"/>
      <c r="CC1292" s="273"/>
      <c r="CD1292" s="125"/>
      <c r="CE1292" s="273"/>
      <c r="CF1292" s="285"/>
      <c r="CG1292" s="273"/>
      <c r="CH1292" s="273"/>
      <c r="CI1292" s="273"/>
      <c r="CJ1292" s="273"/>
      <c r="CK1292" s="273"/>
      <c r="CL1292" s="125"/>
      <c r="CM1292" s="273"/>
      <c r="CN1292" s="285"/>
      <c r="CO1292" s="273"/>
      <c r="CP1292" s="273"/>
      <c r="CQ1292" s="273"/>
      <c r="CR1292" s="273"/>
      <c r="CS1292" s="273"/>
      <c r="CT1292" s="125"/>
      <c r="CU1292" s="273"/>
      <c r="CV1292" s="285"/>
      <c r="CW1292" s="273"/>
      <c r="CX1292" s="273"/>
      <c r="CY1292" s="273"/>
      <c r="CZ1292" s="273"/>
      <c r="DA1292" s="273"/>
      <c r="DB1292" s="125"/>
      <c r="DC1292" s="273"/>
      <c r="DD1292" s="285"/>
      <c r="DE1292" s="273"/>
      <c r="DF1292" s="273"/>
      <c r="DG1292" s="273"/>
      <c r="DH1292" s="273"/>
      <c r="DI1292" s="273"/>
      <c r="DJ1292" s="125"/>
      <c r="DK1292" s="273"/>
      <c r="DL1292" s="285"/>
      <c r="DM1292" s="273"/>
      <c r="DN1292" s="273"/>
      <c r="DO1292" s="273"/>
      <c r="DP1292" s="273"/>
      <c r="DQ1292" s="273"/>
      <c r="DR1292" s="125"/>
      <c r="DS1292" s="273"/>
      <c r="DT1292" s="285"/>
      <c r="DU1292" s="273"/>
      <c r="DV1292" s="273"/>
      <c r="DW1292" s="273"/>
      <c r="DX1292" s="273"/>
      <c r="DY1292" s="273"/>
      <c r="DZ1292" s="125"/>
      <c r="EA1292" s="273"/>
      <c r="EB1292" s="273"/>
      <c r="EC1292" s="273"/>
      <c r="ED1292" s="273"/>
      <c r="EE1292" s="273"/>
      <c r="EF1292" s="273"/>
      <c r="EG1292" s="273"/>
      <c r="EH1292" s="273"/>
      <c r="EI1292" s="273"/>
      <c r="EJ1292" s="273"/>
      <c r="EK1292" s="273"/>
      <c r="EL1292" s="273"/>
      <c r="EM1292" s="273"/>
      <c r="EN1292" s="273"/>
      <c r="EO1292" s="273"/>
      <c r="EP1292" s="273"/>
      <c r="EQ1292" s="273"/>
      <c r="ER1292" s="273"/>
      <c r="ES1292" s="273"/>
      <c r="ET1292" s="273"/>
      <c r="EU1292" s="273"/>
      <c r="EV1292" s="273"/>
      <c r="EW1292" s="273"/>
      <c r="EX1292" s="273"/>
      <c r="EY1292" s="273"/>
      <c r="EZ1292" s="273"/>
    </row>
    <row r="1293" spans="1:156" ht="18.75">
      <c r="D1293" s="75"/>
      <c r="Q1293"/>
      <c r="R1293" s="30"/>
      <c r="T1293" s="75"/>
      <c r="Z1293" s="264"/>
      <c r="AB1293" s="75"/>
      <c r="AH1293" s="125"/>
      <c r="AJ1293" s="75"/>
      <c r="AP1293" s="125"/>
      <c r="AR1293" s="75"/>
      <c r="AX1293" s="125"/>
      <c r="AZ1293" s="75"/>
      <c r="BF1293" s="125"/>
      <c r="BH1293" s="75"/>
      <c r="BN1293" s="125"/>
      <c r="BP1293" s="75"/>
      <c r="BV1293" s="125"/>
      <c r="BX1293" s="75"/>
      <c r="CD1293" s="125"/>
      <c r="CF1293" s="75"/>
      <c r="CL1293" s="125"/>
      <c r="CN1293" s="75"/>
      <c r="CT1293" s="125"/>
      <c r="CV1293" s="75"/>
      <c r="DB1293" s="125"/>
      <c r="DD1293" s="75"/>
      <c r="DJ1293" s="125"/>
      <c r="DL1293" s="75"/>
      <c r="DR1293" s="125"/>
      <c r="DT1293" s="75"/>
      <c r="DZ1293" s="125"/>
    </row>
    <row r="1294" spans="1:156" ht="18.75">
      <c r="A1294" s="273"/>
      <c r="B1294" s="273"/>
      <c r="C1294" s="273"/>
      <c r="D1294" s="285"/>
      <c r="E1294" s="273"/>
      <c r="F1294" s="273"/>
      <c r="G1294" s="273"/>
      <c r="H1294" s="273"/>
      <c r="I1294" s="273"/>
      <c r="J1294" s="273"/>
      <c r="K1294" s="273"/>
      <c r="L1294" s="273"/>
      <c r="M1294" s="273"/>
      <c r="N1294" s="273"/>
      <c r="O1294" s="273"/>
      <c r="P1294" s="273"/>
      <c r="Q1294" s="273"/>
      <c r="R1294" s="286"/>
      <c r="S1294" s="273"/>
      <c r="T1294" s="285"/>
      <c r="U1294" s="273"/>
      <c r="V1294" s="273"/>
      <c r="W1294" s="273"/>
      <c r="X1294" s="273"/>
      <c r="Y1294" s="273"/>
      <c r="Z1294" s="264"/>
      <c r="AA1294" s="273"/>
      <c r="AB1294" s="285"/>
      <c r="AC1294" s="273"/>
      <c r="AD1294" s="273"/>
      <c r="AE1294" s="273"/>
      <c r="AF1294" s="273"/>
      <c r="AG1294" s="273"/>
      <c r="AH1294" s="125"/>
      <c r="AI1294" s="273"/>
      <c r="AJ1294" s="285"/>
      <c r="AK1294" s="273"/>
      <c r="AL1294" s="273"/>
      <c r="AM1294" s="273"/>
      <c r="AN1294" s="273"/>
      <c r="AO1294" s="273"/>
      <c r="AP1294" s="125"/>
      <c r="AQ1294" s="273"/>
      <c r="AR1294" s="285"/>
      <c r="AS1294" s="273"/>
      <c r="AT1294" s="273"/>
      <c r="AU1294" s="273"/>
      <c r="AV1294" s="273"/>
      <c r="AW1294" s="273"/>
      <c r="AX1294" s="125"/>
      <c r="AY1294" s="273"/>
      <c r="AZ1294" s="285"/>
      <c r="BA1294" s="273"/>
      <c r="BB1294" s="273"/>
      <c r="BC1294" s="273"/>
      <c r="BD1294" s="273"/>
      <c r="BE1294" s="273"/>
      <c r="BF1294" s="125"/>
      <c r="BG1294" s="273"/>
      <c r="BH1294" s="285"/>
      <c r="BI1294" s="273"/>
      <c r="BJ1294" s="273"/>
      <c r="BK1294" s="273"/>
      <c r="BL1294" s="273"/>
      <c r="BM1294" s="273"/>
      <c r="BN1294" s="125"/>
      <c r="BO1294" s="273"/>
      <c r="BP1294" s="285"/>
      <c r="BQ1294" s="273"/>
      <c r="BR1294" s="273"/>
      <c r="BS1294" s="273"/>
      <c r="BT1294" s="273"/>
      <c r="BU1294" s="273"/>
      <c r="BV1294" s="125"/>
      <c r="BW1294" s="273"/>
      <c r="BX1294" s="285"/>
      <c r="BY1294" s="273"/>
      <c r="BZ1294" s="273"/>
      <c r="CA1294" s="273"/>
      <c r="CB1294" s="273"/>
      <c r="CC1294" s="273"/>
      <c r="CD1294" s="125"/>
      <c r="CE1294" s="273"/>
      <c r="CF1294" s="285"/>
      <c r="CG1294" s="273"/>
      <c r="CH1294" s="273"/>
      <c r="CI1294" s="273"/>
      <c r="CJ1294" s="273"/>
      <c r="CK1294" s="273"/>
      <c r="CL1294" s="125"/>
      <c r="CM1294" s="273"/>
      <c r="CN1294" s="285"/>
      <c r="CO1294" s="273"/>
      <c r="CP1294" s="273"/>
      <c r="CQ1294" s="273"/>
      <c r="CR1294" s="273"/>
      <c r="CS1294" s="273"/>
      <c r="CT1294" s="125"/>
      <c r="CU1294" s="273"/>
      <c r="CV1294" s="285"/>
      <c r="CW1294" s="273"/>
      <c r="CX1294" s="273"/>
      <c r="CY1294" s="273"/>
      <c r="CZ1294" s="273"/>
      <c r="DA1294" s="273"/>
      <c r="DB1294" s="125"/>
      <c r="DC1294" s="273"/>
      <c r="DD1294" s="285"/>
      <c r="DE1294" s="273"/>
      <c r="DF1294" s="273"/>
      <c r="DG1294" s="273"/>
      <c r="DH1294" s="273"/>
      <c r="DI1294" s="273"/>
      <c r="DJ1294" s="125"/>
      <c r="DK1294" s="273"/>
      <c r="DL1294" s="285"/>
      <c r="DM1294" s="273"/>
      <c r="DN1294" s="273"/>
      <c r="DO1294" s="273"/>
      <c r="DP1294" s="273"/>
      <c r="DQ1294" s="273"/>
      <c r="DR1294" s="125"/>
      <c r="DS1294" s="273"/>
      <c r="DT1294" s="285"/>
      <c r="DU1294" s="273"/>
      <c r="DV1294" s="273"/>
      <c r="DW1294" s="273"/>
      <c r="DX1294" s="273"/>
      <c r="DY1294" s="273"/>
      <c r="DZ1294" s="125"/>
      <c r="EA1294" s="273"/>
      <c r="EB1294" s="273"/>
      <c r="EC1294" s="273"/>
      <c r="ED1294" s="273"/>
      <c r="EE1294" s="273"/>
      <c r="EF1294" s="273"/>
      <c r="EG1294" s="273"/>
      <c r="EH1294" s="273"/>
      <c r="EI1294" s="273"/>
      <c r="EJ1294" s="273"/>
      <c r="EK1294" s="273"/>
      <c r="EL1294" s="273"/>
      <c r="EM1294" s="273"/>
      <c r="EN1294" s="273"/>
      <c r="EO1294" s="273"/>
      <c r="EP1294" s="273"/>
      <c r="EQ1294" s="273"/>
      <c r="ER1294" s="273"/>
      <c r="ES1294" s="273"/>
      <c r="ET1294" s="273"/>
      <c r="EU1294" s="273"/>
      <c r="EV1294" s="273"/>
      <c r="EW1294" s="273"/>
      <c r="EX1294" s="273"/>
      <c r="EY1294" s="273"/>
      <c r="EZ1294" s="273"/>
    </row>
    <row r="1295" spans="1:156" ht="18.75">
      <c r="D1295" s="75"/>
      <c r="Q1295"/>
      <c r="R1295" s="30"/>
      <c r="T1295" s="75"/>
      <c r="Z1295" s="264"/>
      <c r="AB1295" s="75"/>
      <c r="AH1295" s="125"/>
      <c r="AJ1295" s="75"/>
      <c r="AP1295" s="125"/>
      <c r="AR1295" s="75"/>
      <c r="AX1295" s="125"/>
      <c r="AZ1295" s="75"/>
      <c r="BF1295" s="125"/>
      <c r="BH1295" s="75"/>
      <c r="BN1295" s="125"/>
      <c r="BP1295" s="75"/>
      <c r="BV1295" s="125"/>
      <c r="BX1295" s="75"/>
      <c r="CD1295" s="125"/>
      <c r="CF1295" s="75"/>
      <c r="CL1295" s="125"/>
      <c r="CN1295" s="75"/>
      <c r="CT1295" s="125"/>
      <c r="CV1295" s="75"/>
      <c r="DB1295" s="125"/>
      <c r="DD1295" s="75"/>
      <c r="DJ1295" s="125"/>
      <c r="DL1295" s="75"/>
      <c r="DR1295" s="125"/>
      <c r="DT1295" s="75"/>
      <c r="DZ1295" s="125"/>
    </row>
    <row r="1296" spans="1:156" ht="18.75">
      <c r="A1296" s="273"/>
      <c r="B1296" s="273"/>
      <c r="C1296" s="273"/>
      <c r="D1296" s="285"/>
      <c r="E1296" s="273"/>
      <c r="F1296" s="273"/>
      <c r="G1296" s="273"/>
      <c r="H1296" s="273"/>
      <c r="I1296" s="273"/>
      <c r="J1296" s="273"/>
      <c r="K1296" s="273"/>
      <c r="L1296" s="273"/>
      <c r="M1296" s="273"/>
      <c r="N1296" s="273"/>
      <c r="O1296" s="273"/>
      <c r="P1296" s="273"/>
      <c r="Q1296" s="273"/>
      <c r="R1296" s="286"/>
      <c r="S1296" s="273"/>
      <c r="T1296" s="285"/>
      <c r="U1296" s="273"/>
      <c r="V1296" s="273"/>
      <c r="W1296" s="273"/>
      <c r="X1296" s="273"/>
      <c r="Y1296" s="273"/>
      <c r="Z1296" s="264"/>
      <c r="AA1296" s="273"/>
      <c r="AB1296" s="285"/>
      <c r="AC1296" s="273"/>
      <c r="AD1296" s="273"/>
      <c r="AE1296" s="273"/>
      <c r="AF1296" s="273"/>
      <c r="AG1296" s="273"/>
      <c r="AH1296" s="125"/>
      <c r="AI1296" s="273"/>
      <c r="AJ1296" s="285"/>
      <c r="AK1296" s="273"/>
      <c r="AL1296" s="273"/>
      <c r="AM1296" s="273"/>
      <c r="AN1296" s="273"/>
      <c r="AO1296" s="273"/>
      <c r="AP1296" s="125"/>
      <c r="AQ1296" s="273"/>
      <c r="AR1296" s="285"/>
      <c r="AS1296" s="273"/>
      <c r="AT1296" s="273"/>
      <c r="AU1296" s="273"/>
      <c r="AV1296" s="273"/>
      <c r="AW1296" s="273"/>
      <c r="AX1296" s="125"/>
      <c r="AY1296" s="273"/>
      <c r="AZ1296" s="285"/>
      <c r="BA1296" s="273"/>
      <c r="BB1296" s="273"/>
      <c r="BC1296" s="273"/>
      <c r="BD1296" s="273"/>
      <c r="BE1296" s="273"/>
      <c r="BF1296" s="125"/>
      <c r="BG1296" s="273"/>
      <c r="BH1296" s="285"/>
      <c r="BI1296" s="273"/>
      <c r="BJ1296" s="273"/>
      <c r="BK1296" s="273"/>
      <c r="BL1296" s="273"/>
      <c r="BM1296" s="273"/>
      <c r="BN1296" s="125"/>
      <c r="BO1296" s="273"/>
      <c r="BP1296" s="285"/>
      <c r="BQ1296" s="273"/>
      <c r="BR1296" s="273"/>
      <c r="BS1296" s="273"/>
      <c r="BT1296" s="273"/>
      <c r="BU1296" s="273"/>
      <c r="BV1296" s="125"/>
      <c r="BW1296" s="273"/>
      <c r="BX1296" s="285"/>
      <c r="BY1296" s="273"/>
      <c r="BZ1296" s="273"/>
      <c r="CA1296" s="273"/>
      <c r="CB1296" s="273"/>
      <c r="CC1296" s="273"/>
      <c r="CD1296" s="125"/>
      <c r="CE1296" s="273"/>
      <c r="CF1296" s="285"/>
      <c r="CG1296" s="273"/>
      <c r="CH1296" s="273"/>
      <c r="CI1296" s="273"/>
      <c r="CJ1296" s="273"/>
      <c r="CK1296" s="273"/>
      <c r="CL1296" s="125"/>
      <c r="CM1296" s="273"/>
      <c r="CN1296" s="285"/>
      <c r="CO1296" s="273"/>
      <c r="CP1296" s="273"/>
      <c r="CQ1296" s="273"/>
      <c r="CR1296" s="273"/>
      <c r="CS1296" s="273"/>
      <c r="CT1296" s="125"/>
      <c r="CU1296" s="273"/>
      <c r="CV1296" s="285"/>
      <c r="CW1296" s="273"/>
      <c r="CX1296" s="273"/>
      <c r="CY1296" s="273"/>
      <c r="CZ1296" s="273"/>
      <c r="DA1296" s="273"/>
      <c r="DB1296" s="125"/>
      <c r="DC1296" s="273"/>
      <c r="DD1296" s="285"/>
      <c r="DE1296" s="273"/>
      <c r="DF1296" s="273"/>
      <c r="DG1296" s="273"/>
      <c r="DH1296" s="273"/>
      <c r="DI1296" s="273"/>
      <c r="DJ1296" s="125"/>
      <c r="DK1296" s="273"/>
      <c r="DL1296" s="285"/>
      <c r="DM1296" s="273"/>
      <c r="DN1296" s="273"/>
      <c r="DO1296" s="273"/>
      <c r="DP1296" s="273"/>
      <c r="DQ1296" s="273"/>
      <c r="DR1296" s="125"/>
      <c r="DS1296" s="273"/>
      <c r="DT1296" s="285"/>
      <c r="DU1296" s="273"/>
      <c r="DV1296" s="273"/>
      <c r="DW1296" s="273"/>
      <c r="DX1296" s="273"/>
      <c r="DY1296" s="273"/>
      <c r="DZ1296" s="125"/>
      <c r="EA1296" s="273"/>
      <c r="EB1296" s="273"/>
      <c r="EC1296" s="273"/>
      <c r="ED1296" s="273"/>
      <c r="EE1296" s="273"/>
      <c r="EF1296" s="273"/>
      <c r="EG1296" s="273"/>
      <c r="EH1296" s="273"/>
      <c r="EI1296" s="273"/>
      <c r="EJ1296" s="273"/>
      <c r="EK1296" s="273"/>
      <c r="EL1296" s="273"/>
      <c r="EM1296" s="273"/>
      <c r="EN1296" s="273"/>
      <c r="EO1296" s="273"/>
      <c r="EP1296" s="273"/>
      <c r="EQ1296" s="273"/>
      <c r="ER1296" s="273"/>
      <c r="ES1296" s="273"/>
      <c r="ET1296" s="273"/>
      <c r="EU1296" s="273"/>
      <c r="EV1296" s="273"/>
      <c r="EW1296" s="273"/>
      <c r="EX1296" s="273"/>
      <c r="EY1296" s="273"/>
      <c r="EZ1296" s="273"/>
    </row>
    <row r="1297" spans="1:156" ht="18.75">
      <c r="D1297" s="75"/>
      <c r="Q1297"/>
      <c r="R1297" s="30"/>
      <c r="T1297" s="75"/>
      <c r="Z1297" s="264"/>
      <c r="AB1297" s="75"/>
      <c r="AH1297" s="125"/>
      <c r="AJ1297" s="75"/>
      <c r="AP1297" s="125"/>
      <c r="AR1297" s="75"/>
      <c r="AX1297" s="125"/>
      <c r="AZ1297" s="75"/>
      <c r="BF1297" s="125"/>
      <c r="BH1297" s="75"/>
      <c r="BN1297" s="125"/>
      <c r="BP1297" s="75"/>
      <c r="BV1297" s="125"/>
      <c r="BX1297" s="75"/>
      <c r="CD1297" s="125"/>
      <c r="CF1297" s="75"/>
      <c r="CL1297" s="125"/>
      <c r="CN1297" s="75"/>
      <c r="CT1297" s="125"/>
      <c r="CV1297" s="75"/>
      <c r="DB1297" s="125"/>
      <c r="DD1297" s="75"/>
      <c r="DJ1297" s="125"/>
      <c r="DL1297" s="75"/>
      <c r="DR1297" s="125"/>
      <c r="DT1297" s="75"/>
      <c r="DZ1297" s="125"/>
    </row>
    <row r="1298" spans="1:156" ht="18.75">
      <c r="A1298" s="273"/>
      <c r="B1298" s="273"/>
      <c r="C1298" s="273"/>
      <c r="D1298" s="285"/>
      <c r="E1298" s="273"/>
      <c r="F1298" s="273"/>
      <c r="G1298" s="273"/>
      <c r="H1298" s="273"/>
      <c r="I1298" s="273"/>
      <c r="J1298" s="273"/>
      <c r="K1298" s="273"/>
      <c r="L1298" s="273"/>
      <c r="M1298" s="273"/>
      <c r="N1298" s="273"/>
      <c r="O1298" s="273"/>
      <c r="P1298" s="273"/>
      <c r="Q1298" s="273"/>
      <c r="R1298" s="286"/>
      <c r="S1298" s="273"/>
      <c r="T1298" s="285"/>
      <c r="U1298" s="273"/>
      <c r="V1298" s="273"/>
      <c r="W1298" s="273"/>
      <c r="X1298" s="273"/>
      <c r="Y1298" s="273"/>
      <c r="Z1298" s="264"/>
      <c r="AA1298" s="273"/>
      <c r="AB1298" s="285"/>
      <c r="AC1298" s="273"/>
      <c r="AD1298" s="273"/>
      <c r="AE1298" s="273"/>
      <c r="AF1298" s="273"/>
      <c r="AG1298" s="273"/>
      <c r="AH1298" s="125"/>
      <c r="AI1298" s="273"/>
      <c r="AJ1298" s="285"/>
      <c r="AK1298" s="273"/>
      <c r="AL1298" s="273"/>
      <c r="AM1298" s="273"/>
      <c r="AN1298" s="273"/>
      <c r="AO1298" s="273"/>
      <c r="AP1298" s="125"/>
      <c r="AQ1298" s="273"/>
      <c r="AR1298" s="285"/>
      <c r="AS1298" s="273"/>
      <c r="AT1298" s="273"/>
      <c r="AU1298" s="273"/>
      <c r="AV1298" s="273"/>
      <c r="AW1298" s="273"/>
      <c r="AX1298" s="125"/>
      <c r="AY1298" s="273"/>
      <c r="AZ1298" s="285"/>
      <c r="BA1298" s="273"/>
      <c r="BB1298" s="273"/>
      <c r="BC1298" s="273"/>
      <c r="BD1298" s="273"/>
      <c r="BE1298" s="273"/>
      <c r="BF1298" s="125"/>
      <c r="BG1298" s="273"/>
      <c r="BH1298" s="285"/>
      <c r="BI1298" s="273"/>
      <c r="BJ1298" s="273"/>
      <c r="BK1298" s="273"/>
      <c r="BL1298" s="273"/>
      <c r="BM1298" s="273"/>
      <c r="BN1298" s="125"/>
      <c r="BO1298" s="273"/>
      <c r="BP1298" s="285"/>
      <c r="BQ1298" s="273"/>
      <c r="BR1298" s="273"/>
      <c r="BS1298" s="273"/>
      <c r="BT1298" s="273"/>
      <c r="BU1298" s="273"/>
      <c r="BV1298" s="125"/>
      <c r="BW1298" s="273"/>
      <c r="BX1298" s="285"/>
      <c r="BY1298" s="273"/>
      <c r="BZ1298" s="273"/>
      <c r="CA1298" s="273"/>
      <c r="CB1298" s="273"/>
      <c r="CC1298" s="273"/>
      <c r="CD1298" s="125"/>
      <c r="CE1298" s="273"/>
      <c r="CF1298" s="285"/>
      <c r="CG1298" s="273"/>
      <c r="CH1298" s="273"/>
      <c r="CI1298" s="273"/>
      <c r="CJ1298" s="273"/>
      <c r="CK1298" s="273"/>
      <c r="CL1298" s="125"/>
      <c r="CM1298" s="273"/>
      <c r="CN1298" s="285"/>
      <c r="CO1298" s="273"/>
      <c r="CP1298" s="273"/>
      <c r="CQ1298" s="273"/>
      <c r="CR1298" s="273"/>
      <c r="CS1298" s="273"/>
      <c r="CT1298" s="125"/>
      <c r="CU1298" s="273"/>
      <c r="CV1298" s="285"/>
      <c r="CW1298" s="273"/>
      <c r="CX1298" s="273"/>
      <c r="CY1298" s="273"/>
      <c r="CZ1298" s="273"/>
      <c r="DA1298" s="273"/>
      <c r="DB1298" s="125"/>
      <c r="DC1298" s="273"/>
      <c r="DD1298" s="285"/>
      <c r="DE1298" s="273"/>
      <c r="DF1298" s="273"/>
      <c r="DG1298" s="273"/>
      <c r="DH1298" s="273"/>
      <c r="DI1298" s="273"/>
      <c r="DJ1298" s="125"/>
      <c r="DK1298" s="273"/>
      <c r="DL1298" s="285"/>
      <c r="DM1298" s="273"/>
      <c r="DN1298" s="273"/>
      <c r="DO1298" s="273"/>
      <c r="DP1298" s="273"/>
      <c r="DQ1298" s="273"/>
      <c r="DR1298" s="125"/>
      <c r="DS1298" s="273"/>
      <c r="DT1298" s="285"/>
      <c r="DU1298" s="273"/>
      <c r="DV1298" s="273"/>
      <c r="DW1298" s="273"/>
      <c r="DX1298" s="273"/>
      <c r="DY1298" s="273"/>
      <c r="DZ1298" s="125"/>
      <c r="EA1298" s="273"/>
      <c r="EB1298" s="273"/>
      <c r="EC1298" s="273"/>
      <c r="ED1298" s="273"/>
      <c r="EE1298" s="273"/>
      <c r="EF1298" s="273"/>
      <c r="EG1298" s="273"/>
      <c r="EH1298" s="273"/>
      <c r="EI1298" s="273"/>
      <c r="EJ1298" s="273"/>
      <c r="EK1298" s="273"/>
      <c r="EL1298" s="273"/>
      <c r="EM1298" s="273"/>
      <c r="EN1298" s="273"/>
      <c r="EO1298" s="273"/>
      <c r="EP1298" s="273"/>
      <c r="EQ1298" s="273"/>
      <c r="ER1298" s="273"/>
      <c r="ES1298" s="273"/>
      <c r="ET1298" s="273"/>
      <c r="EU1298" s="273"/>
      <c r="EV1298" s="273"/>
      <c r="EW1298" s="273"/>
      <c r="EX1298" s="273"/>
      <c r="EY1298" s="273"/>
      <c r="EZ1298" s="273"/>
    </row>
    <row r="1299" spans="1:156" ht="18.75">
      <c r="D1299" s="75"/>
      <c r="Q1299"/>
      <c r="R1299" s="30"/>
      <c r="T1299" s="75"/>
      <c r="Z1299" s="264"/>
      <c r="AB1299" s="75"/>
      <c r="AH1299" s="125"/>
      <c r="AJ1299" s="75"/>
      <c r="AP1299" s="125"/>
      <c r="AR1299" s="75"/>
      <c r="AX1299" s="125"/>
      <c r="AZ1299" s="75"/>
      <c r="BF1299" s="125"/>
      <c r="BH1299" s="75"/>
      <c r="BN1299" s="125"/>
      <c r="BP1299" s="75"/>
      <c r="BV1299" s="125"/>
      <c r="BX1299" s="75"/>
      <c r="CD1299" s="125"/>
      <c r="CF1299" s="75"/>
      <c r="CL1299" s="125"/>
      <c r="CN1299" s="75"/>
      <c r="CT1299" s="125"/>
      <c r="CV1299" s="75"/>
      <c r="DB1299" s="125"/>
      <c r="DD1299" s="75"/>
      <c r="DJ1299" s="125"/>
      <c r="DL1299" s="75"/>
      <c r="DR1299" s="125"/>
      <c r="DT1299" s="75"/>
      <c r="DZ1299" s="125"/>
    </row>
    <row r="1300" spans="1:156" ht="18.75">
      <c r="A1300" s="273"/>
      <c r="B1300" s="273"/>
      <c r="C1300" s="273"/>
      <c r="D1300" s="285"/>
      <c r="E1300" s="273"/>
      <c r="F1300" s="273"/>
      <c r="G1300" s="273"/>
      <c r="H1300" s="273"/>
      <c r="I1300" s="273"/>
      <c r="J1300" s="273"/>
      <c r="K1300" s="273"/>
      <c r="L1300" s="273"/>
      <c r="M1300" s="273"/>
      <c r="N1300" s="273"/>
      <c r="O1300" s="273"/>
      <c r="P1300" s="273"/>
      <c r="Q1300" s="273"/>
      <c r="R1300" s="286"/>
      <c r="S1300" s="273"/>
      <c r="T1300" s="285"/>
      <c r="U1300" s="273"/>
      <c r="V1300" s="273"/>
      <c r="W1300" s="273"/>
      <c r="X1300" s="273"/>
      <c r="Y1300" s="273"/>
      <c r="Z1300" s="264"/>
      <c r="AA1300" s="273"/>
      <c r="AB1300" s="285"/>
      <c r="AC1300" s="273"/>
      <c r="AD1300" s="273"/>
      <c r="AE1300" s="273"/>
      <c r="AF1300" s="273"/>
      <c r="AG1300" s="273"/>
      <c r="AH1300" s="125"/>
      <c r="AI1300" s="273"/>
      <c r="AJ1300" s="285"/>
      <c r="AK1300" s="273"/>
      <c r="AL1300" s="273"/>
      <c r="AM1300" s="273"/>
      <c r="AN1300" s="273"/>
      <c r="AO1300" s="273"/>
      <c r="AP1300" s="125"/>
      <c r="AQ1300" s="273"/>
      <c r="AR1300" s="285"/>
      <c r="AS1300" s="273"/>
      <c r="AT1300" s="273"/>
      <c r="AU1300" s="273"/>
      <c r="AV1300" s="273"/>
      <c r="AW1300" s="273"/>
      <c r="AX1300" s="125"/>
      <c r="AY1300" s="273"/>
      <c r="AZ1300" s="285"/>
      <c r="BA1300" s="273"/>
      <c r="BB1300" s="273"/>
      <c r="BC1300" s="273"/>
      <c r="BD1300" s="273"/>
      <c r="BE1300" s="273"/>
      <c r="BF1300" s="125"/>
      <c r="BG1300" s="273"/>
      <c r="BH1300" s="285"/>
      <c r="BI1300" s="273"/>
      <c r="BJ1300" s="273"/>
      <c r="BK1300" s="273"/>
      <c r="BL1300" s="273"/>
      <c r="BM1300" s="273"/>
      <c r="BN1300" s="125"/>
      <c r="BO1300" s="273"/>
      <c r="BP1300" s="285"/>
      <c r="BQ1300" s="273"/>
      <c r="BR1300" s="273"/>
      <c r="BS1300" s="273"/>
      <c r="BT1300" s="273"/>
      <c r="BU1300" s="273"/>
      <c r="BV1300" s="125"/>
      <c r="BW1300" s="273"/>
      <c r="BX1300" s="285"/>
      <c r="BY1300" s="273"/>
      <c r="BZ1300" s="273"/>
      <c r="CA1300" s="273"/>
      <c r="CB1300" s="273"/>
      <c r="CC1300" s="273"/>
      <c r="CD1300" s="125"/>
      <c r="CE1300" s="273"/>
      <c r="CF1300" s="285"/>
      <c r="CG1300" s="273"/>
      <c r="CH1300" s="273"/>
      <c r="CI1300" s="273"/>
      <c r="CJ1300" s="273"/>
      <c r="CK1300" s="273"/>
      <c r="CL1300" s="125"/>
      <c r="CM1300" s="273"/>
      <c r="CN1300" s="285"/>
      <c r="CO1300" s="273"/>
      <c r="CP1300" s="273"/>
      <c r="CQ1300" s="273"/>
      <c r="CR1300" s="273"/>
      <c r="CS1300" s="273"/>
      <c r="CT1300" s="125"/>
      <c r="CU1300" s="273"/>
      <c r="CV1300" s="285"/>
      <c r="CW1300" s="273"/>
      <c r="CX1300" s="273"/>
      <c r="CY1300" s="273"/>
      <c r="CZ1300" s="273"/>
      <c r="DA1300" s="273"/>
      <c r="DB1300" s="125"/>
      <c r="DC1300" s="273"/>
      <c r="DD1300" s="285"/>
      <c r="DE1300" s="273"/>
      <c r="DF1300" s="273"/>
      <c r="DG1300" s="273"/>
      <c r="DH1300" s="273"/>
      <c r="DI1300" s="273"/>
      <c r="DJ1300" s="125"/>
      <c r="DK1300" s="273"/>
      <c r="DL1300" s="285"/>
      <c r="DM1300" s="273"/>
      <c r="DN1300" s="273"/>
      <c r="DO1300" s="273"/>
      <c r="DP1300" s="273"/>
      <c r="DQ1300" s="273"/>
      <c r="DR1300" s="125"/>
      <c r="DS1300" s="273"/>
      <c r="DT1300" s="285"/>
      <c r="DU1300" s="273"/>
      <c r="DV1300" s="273"/>
      <c r="DW1300" s="273"/>
      <c r="DX1300" s="273"/>
      <c r="DY1300" s="273"/>
      <c r="DZ1300" s="125"/>
      <c r="EA1300" s="273"/>
      <c r="EB1300" s="273"/>
      <c r="EC1300" s="273"/>
      <c r="ED1300" s="273"/>
      <c r="EE1300" s="273"/>
      <c r="EF1300" s="273"/>
      <c r="EG1300" s="273"/>
      <c r="EH1300" s="273"/>
      <c r="EI1300" s="273"/>
      <c r="EJ1300" s="273"/>
      <c r="EK1300" s="273"/>
      <c r="EL1300" s="273"/>
      <c r="EM1300" s="273"/>
      <c r="EN1300" s="273"/>
      <c r="EO1300" s="273"/>
      <c r="EP1300" s="273"/>
      <c r="EQ1300" s="273"/>
      <c r="ER1300" s="273"/>
      <c r="ES1300" s="273"/>
      <c r="ET1300" s="273"/>
      <c r="EU1300" s="273"/>
      <c r="EV1300" s="273"/>
      <c r="EW1300" s="273"/>
      <c r="EX1300" s="273"/>
      <c r="EY1300" s="273"/>
      <c r="EZ1300" s="273"/>
    </row>
    <row r="1301" spans="1:156" ht="18.75">
      <c r="D1301" s="75"/>
      <c r="Q1301"/>
      <c r="R1301" s="30"/>
      <c r="T1301" s="75"/>
      <c r="Z1301" s="264"/>
      <c r="AB1301" s="75"/>
      <c r="AH1301" s="125"/>
      <c r="AJ1301" s="75"/>
      <c r="AP1301" s="125"/>
      <c r="AR1301" s="75"/>
      <c r="AX1301" s="125"/>
      <c r="AZ1301" s="75"/>
      <c r="BF1301" s="125"/>
      <c r="BH1301" s="75"/>
      <c r="BN1301" s="125"/>
      <c r="BP1301" s="75"/>
      <c r="BV1301" s="125"/>
      <c r="BX1301" s="75"/>
      <c r="CD1301" s="125"/>
      <c r="CF1301" s="75"/>
      <c r="CL1301" s="125"/>
      <c r="CN1301" s="75"/>
      <c r="CT1301" s="125"/>
      <c r="CV1301" s="75"/>
      <c r="DB1301" s="125"/>
      <c r="DD1301" s="75"/>
      <c r="DJ1301" s="125"/>
      <c r="DL1301" s="75"/>
      <c r="DR1301" s="125"/>
      <c r="DT1301" s="75"/>
      <c r="DZ1301" s="125"/>
    </row>
    <row r="1302" spans="1:156" ht="18.75">
      <c r="A1302" s="273"/>
      <c r="B1302" s="273"/>
      <c r="C1302" s="273"/>
      <c r="D1302" s="285"/>
      <c r="E1302" s="273"/>
      <c r="F1302" s="273"/>
      <c r="G1302" s="273"/>
      <c r="H1302" s="273"/>
      <c r="I1302" s="273"/>
      <c r="J1302" s="273"/>
      <c r="K1302" s="273"/>
      <c r="L1302" s="273"/>
      <c r="M1302" s="273"/>
      <c r="N1302" s="273"/>
      <c r="O1302" s="273"/>
      <c r="P1302" s="273"/>
      <c r="Q1302" s="273"/>
      <c r="R1302" s="286"/>
      <c r="S1302" s="273"/>
      <c r="T1302" s="285"/>
      <c r="U1302" s="273"/>
      <c r="V1302" s="273"/>
      <c r="W1302" s="273"/>
      <c r="X1302" s="273"/>
      <c r="Y1302" s="273"/>
      <c r="Z1302" s="264"/>
      <c r="AA1302" s="273"/>
      <c r="AB1302" s="285"/>
      <c r="AC1302" s="273"/>
      <c r="AD1302" s="273"/>
      <c r="AE1302" s="273"/>
      <c r="AF1302" s="273"/>
      <c r="AG1302" s="273"/>
      <c r="AH1302" s="125"/>
      <c r="AI1302" s="273"/>
      <c r="AJ1302" s="285"/>
      <c r="AK1302" s="273"/>
      <c r="AL1302" s="273"/>
      <c r="AM1302" s="273"/>
      <c r="AN1302" s="273"/>
      <c r="AO1302" s="273"/>
      <c r="AP1302" s="125"/>
      <c r="AQ1302" s="273"/>
      <c r="AR1302" s="285"/>
      <c r="AS1302" s="273"/>
      <c r="AT1302" s="273"/>
      <c r="AU1302" s="273"/>
      <c r="AV1302" s="273"/>
      <c r="AW1302" s="273"/>
      <c r="AX1302" s="125"/>
      <c r="AY1302" s="273"/>
      <c r="AZ1302" s="285"/>
      <c r="BA1302" s="273"/>
      <c r="BB1302" s="273"/>
      <c r="BC1302" s="273"/>
      <c r="BD1302" s="273"/>
      <c r="BE1302" s="273"/>
      <c r="BF1302" s="125"/>
      <c r="BG1302" s="273"/>
      <c r="BH1302" s="285"/>
      <c r="BI1302" s="273"/>
      <c r="BJ1302" s="273"/>
      <c r="BK1302" s="273"/>
      <c r="BL1302" s="273"/>
      <c r="BM1302" s="273"/>
      <c r="BN1302" s="125"/>
      <c r="BO1302" s="273"/>
      <c r="BP1302" s="285"/>
      <c r="BQ1302" s="273"/>
      <c r="BR1302" s="273"/>
      <c r="BS1302" s="273"/>
      <c r="BT1302" s="273"/>
      <c r="BU1302" s="273"/>
      <c r="BV1302" s="125"/>
      <c r="BW1302" s="273"/>
      <c r="BX1302" s="285"/>
      <c r="BY1302" s="273"/>
      <c r="BZ1302" s="273"/>
      <c r="CA1302" s="273"/>
      <c r="CB1302" s="273"/>
      <c r="CC1302" s="273"/>
      <c r="CD1302" s="125"/>
      <c r="CE1302" s="273"/>
      <c r="CF1302" s="285"/>
      <c r="CG1302" s="273"/>
      <c r="CH1302" s="273"/>
      <c r="CI1302" s="273"/>
      <c r="CJ1302" s="273"/>
      <c r="CK1302" s="273"/>
      <c r="CL1302" s="125"/>
      <c r="CM1302" s="273"/>
      <c r="CN1302" s="285"/>
      <c r="CO1302" s="273"/>
      <c r="CP1302" s="273"/>
      <c r="CQ1302" s="273"/>
      <c r="CR1302" s="273"/>
      <c r="CS1302" s="273"/>
      <c r="CT1302" s="125"/>
      <c r="CU1302" s="273"/>
      <c r="CV1302" s="285"/>
      <c r="CW1302" s="273"/>
      <c r="CX1302" s="273"/>
      <c r="CY1302" s="273"/>
      <c r="CZ1302" s="273"/>
      <c r="DA1302" s="273"/>
      <c r="DB1302" s="125"/>
      <c r="DC1302" s="273"/>
      <c r="DD1302" s="285"/>
      <c r="DE1302" s="273"/>
      <c r="DF1302" s="273"/>
      <c r="DG1302" s="273"/>
      <c r="DH1302" s="273"/>
      <c r="DI1302" s="273"/>
      <c r="DJ1302" s="125"/>
      <c r="DK1302" s="273"/>
      <c r="DL1302" s="285"/>
      <c r="DM1302" s="273"/>
      <c r="DN1302" s="273"/>
      <c r="DO1302" s="273"/>
      <c r="DP1302" s="273"/>
      <c r="DQ1302" s="273"/>
      <c r="DR1302" s="125"/>
      <c r="DS1302" s="273"/>
      <c r="DT1302" s="285"/>
      <c r="DU1302" s="273"/>
      <c r="DV1302" s="273"/>
      <c r="DW1302" s="273"/>
      <c r="DX1302" s="273"/>
      <c r="DY1302" s="273"/>
      <c r="DZ1302" s="125"/>
      <c r="EA1302" s="273"/>
      <c r="EB1302" s="273"/>
      <c r="EC1302" s="273"/>
      <c r="ED1302" s="273"/>
      <c r="EE1302" s="273"/>
      <c r="EF1302" s="273"/>
      <c r="EG1302" s="273"/>
      <c r="EH1302" s="273"/>
      <c r="EI1302" s="273"/>
      <c r="EJ1302" s="273"/>
      <c r="EK1302" s="273"/>
      <c r="EL1302" s="273"/>
      <c r="EM1302" s="273"/>
      <c r="EN1302" s="273"/>
      <c r="EO1302" s="273"/>
      <c r="EP1302" s="273"/>
      <c r="EQ1302" s="273"/>
      <c r="ER1302" s="273"/>
      <c r="ES1302" s="273"/>
      <c r="ET1302" s="273"/>
      <c r="EU1302" s="273"/>
      <c r="EV1302" s="273"/>
      <c r="EW1302" s="273"/>
      <c r="EX1302" s="273"/>
      <c r="EY1302" s="273"/>
      <c r="EZ1302" s="273"/>
    </row>
    <row r="1303" spans="1:156" ht="18.75">
      <c r="D1303" s="75"/>
      <c r="Q1303"/>
      <c r="R1303" s="30"/>
      <c r="T1303" s="75"/>
      <c r="Z1303" s="264"/>
      <c r="AB1303" s="75"/>
      <c r="AH1303" s="125"/>
      <c r="AJ1303" s="75"/>
      <c r="AP1303" s="125"/>
      <c r="AR1303" s="75"/>
      <c r="AX1303" s="125"/>
      <c r="AZ1303" s="75"/>
      <c r="BF1303" s="125"/>
      <c r="BH1303" s="75"/>
      <c r="BN1303" s="125"/>
      <c r="BP1303" s="75"/>
      <c r="BV1303" s="125"/>
      <c r="BX1303" s="75"/>
      <c r="CD1303" s="125"/>
      <c r="CF1303" s="75"/>
      <c r="CL1303" s="125"/>
      <c r="CN1303" s="75"/>
      <c r="CT1303" s="125"/>
      <c r="CV1303" s="75"/>
      <c r="DB1303" s="125"/>
      <c r="DD1303" s="75"/>
      <c r="DJ1303" s="125"/>
      <c r="DL1303" s="75"/>
      <c r="DR1303" s="125"/>
      <c r="DT1303" s="75"/>
      <c r="DZ1303" s="125"/>
    </row>
    <row r="1304" spans="1:156" ht="18.75">
      <c r="A1304" s="273"/>
      <c r="B1304" s="273"/>
      <c r="C1304" s="273"/>
      <c r="D1304" s="285"/>
      <c r="E1304" s="273"/>
      <c r="F1304" s="273"/>
      <c r="G1304" s="273"/>
      <c r="H1304" s="273"/>
      <c r="I1304" s="273"/>
      <c r="J1304" s="273"/>
      <c r="K1304" s="273"/>
      <c r="L1304" s="273"/>
      <c r="M1304" s="273"/>
      <c r="N1304" s="273"/>
      <c r="O1304" s="273"/>
      <c r="P1304" s="273"/>
      <c r="Q1304" s="273"/>
      <c r="R1304" s="286"/>
      <c r="S1304" s="273"/>
      <c r="T1304" s="285"/>
      <c r="U1304" s="273"/>
      <c r="V1304" s="273"/>
      <c r="W1304" s="273"/>
      <c r="X1304" s="273"/>
      <c r="Y1304" s="273"/>
      <c r="Z1304" s="264"/>
      <c r="AA1304" s="273"/>
      <c r="AB1304" s="285"/>
      <c r="AC1304" s="273"/>
      <c r="AD1304" s="273"/>
      <c r="AE1304" s="273"/>
      <c r="AF1304" s="273"/>
      <c r="AG1304" s="273"/>
      <c r="AH1304" s="125"/>
      <c r="AI1304" s="273"/>
      <c r="AJ1304" s="285"/>
      <c r="AK1304" s="273"/>
      <c r="AL1304" s="273"/>
      <c r="AM1304" s="273"/>
      <c r="AN1304" s="273"/>
      <c r="AO1304" s="273"/>
      <c r="AP1304" s="125"/>
      <c r="AQ1304" s="273"/>
      <c r="AR1304" s="285"/>
      <c r="AS1304" s="273"/>
      <c r="AT1304" s="273"/>
      <c r="AU1304" s="273"/>
      <c r="AV1304" s="273"/>
      <c r="AW1304" s="273"/>
      <c r="AX1304" s="125"/>
      <c r="AY1304" s="273"/>
      <c r="AZ1304" s="285"/>
      <c r="BA1304" s="273"/>
      <c r="BB1304" s="273"/>
      <c r="BC1304" s="273"/>
      <c r="BD1304" s="273"/>
      <c r="BE1304" s="273"/>
      <c r="BF1304" s="125"/>
      <c r="BG1304" s="273"/>
      <c r="BH1304" s="285"/>
      <c r="BI1304" s="273"/>
      <c r="BJ1304" s="273"/>
      <c r="BK1304" s="273"/>
      <c r="BL1304" s="273"/>
      <c r="BM1304" s="273"/>
      <c r="BN1304" s="125"/>
      <c r="BO1304" s="273"/>
      <c r="BP1304" s="285"/>
      <c r="BQ1304" s="273"/>
      <c r="BR1304" s="273"/>
      <c r="BS1304" s="273"/>
      <c r="BT1304" s="273"/>
      <c r="BU1304" s="273"/>
      <c r="BV1304" s="125"/>
      <c r="BW1304" s="273"/>
      <c r="BX1304" s="285"/>
      <c r="BY1304" s="273"/>
      <c r="BZ1304" s="273"/>
      <c r="CA1304" s="273"/>
      <c r="CB1304" s="273"/>
      <c r="CC1304" s="273"/>
      <c r="CD1304" s="125"/>
      <c r="CE1304" s="273"/>
      <c r="CF1304" s="285"/>
      <c r="CG1304" s="273"/>
      <c r="CH1304" s="273"/>
      <c r="CI1304" s="273"/>
      <c r="CJ1304" s="273"/>
      <c r="CK1304" s="273"/>
      <c r="CL1304" s="125"/>
      <c r="CM1304" s="273"/>
      <c r="CN1304" s="285"/>
      <c r="CO1304" s="273"/>
      <c r="CP1304" s="273"/>
      <c r="CQ1304" s="273"/>
      <c r="CR1304" s="273"/>
      <c r="CS1304" s="273"/>
      <c r="CT1304" s="125"/>
      <c r="CU1304" s="273"/>
      <c r="CV1304" s="285"/>
      <c r="CW1304" s="273"/>
      <c r="CX1304" s="273"/>
      <c r="CY1304" s="273"/>
      <c r="CZ1304" s="273"/>
      <c r="DA1304" s="273"/>
      <c r="DB1304" s="125"/>
      <c r="DC1304" s="273"/>
      <c r="DD1304" s="285"/>
      <c r="DE1304" s="273"/>
      <c r="DF1304" s="273"/>
      <c r="DG1304" s="273"/>
      <c r="DH1304" s="273"/>
      <c r="DI1304" s="273"/>
      <c r="DJ1304" s="125"/>
      <c r="DK1304" s="273"/>
      <c r="DL1304" s="285"/>
      <c r="DM1304" s="273"/>
      <c r="DN1304" s="273"/>
      <c r="DO1304" s="273"/>
      <c r="DP1304" s="273"/>
      <c r="DQ1304" s="273"/>
      <c r="DR1304" s="125"/>
      <c r="DS1304" s="273"/>
      <c r="DT1304" s="285"/>
      <c r="DU1304" s="273"/>
      <c r="DV1304" s="273"/>
      <c r="DW1304" s="273"/>
      <c r="DX1304" s="273"/>
      <c r="DY1304" s="273"/>
      <c r="DZ1304" s="125"/>
      <c r="EA1304" s="273"/>
      <c r="EB1304" s="273"/>
      <c r="EC1304" s="273"/>
      <c r="ED1304" s="273"/>
      <c r="EE1304" s="273"/>
      <c r="EF1304" s="273"/>
      <c r="EG1304" s="273"/>
      <c r="EH1304" s="273"/>
      <c r="EI1304" s="273"/>
      <c r="EJ1304" s="273"/>
      <c r="EK1304" s="273"/>
      <c r="EL1304" s="273"/>
      <c r="EM1304" s="273"/>
      <c r="EN1304" s="273"/>
      <c r="EO1304" s="273"/>
      <c r="EP1304" s="273"/>
      <c r="EQ1304" s="273"/>
      <c r="ER1304" s="273"/>
      <c r="ES1304" s="273"/>
      <c r="ET1304" s="273"/>
      <c r="EU1304" s="273"/>
      <c r="EV1304" s="273"/>
      <c r="EW1304" s="273"/>
      <c r="EX1304" s="273"/>
      <c r="EY1304" s="273"/>
      <c r="EZ1304" s="273"/>
    </row>
    <row r="1305" spans="1:156" ht="18.75">
      <c r="D1305" s="75"/>
      <c r="Q1305"/>
      <c r="R1305" s="30"/>
      <c r="T1305" s="75"/>
      <c r="Z1305" s="264"/>
      <c r="AB1305" s="75"/>
      <c r="AH1305" s="125"/>
      <c r="AJ1305" s="75"/>
      <c r="AP1305" s="125"/>
      <c r="AR1305" s="75"/>
      <c r="AX1305" s="125"/>
      <c r="AZ1305" s="75"/>
      <c r="BF1305" s="125"/>
      <c r="BH1305" s="75"/>
      <c r="BN1305" s="125"/>
      <c r="BP1305" s="75"/>
      <c r="BV1305" s="125"/>
      <c r="BX1305" s="75"/>
      <c r="CD1305" s="125"/>
      <c r="CF1305" s="75"/>
      <c r="CL1305" s="125"/>
      <c r="CN1305" s="75"/>
      <c r="CT1305" s="125"/>
      <c r="CV1305" s="75"/>
      <c r="DB1305" s="125"/>
      <c r="DD1305" s="75"/>
      <c r="DJ1305" s="125"/>
      <c r="DL1305" s="75"/>
      <c r="DR1305" s="125"/>
      <c r="DT1305" s="75"/>
      <c r="DZ1305" s="125"/>
    </row>
    <row r="1306" spans="1:156" ht="18.75">
      <c r="A1306" s="273"/>
      <c r="B1306" s="273"/>
      <c r="C1306" s="273"/>
      <c r="D1306" s="285"/>
      <c r="E1306" s="273"/>
      <c r="F1306" s="273"/>
      <c r="G1306" s="273"/>
      <c r="H1306" s="273"/>
      <c r="I1306" s="273"/>
      <c r="J1306" s="273"/>
      <c r="K1306" s="273"/>
      <c r="L1306" s="273"/>
      <c r="M1306" s="273"/>
      <c r="N1306" s="273"/>
      <c r="O1306" s="273"/>
      <c r="P1306" s="273"/>
      <c r="Q1306" s="273"/>
      <c r="R1306" s="286"/>
      <c r="S1306" s="273"/>
      <c r="T1306" s="285"/>
      <c r="U1306" s="273"/>
      <c r="V1306" s="273"/>
      <c r="W1306" s="273"/>
      <c r="X1306" s="273"/>
      <c r="Y1306" s="273"/>
      <c r="Z1306" s="264"/>
      <c r="AA1306" s="273"/>
      <c r="AB1306" s="285"/>
      <c r="AC1306" s="273"/>
      <c r="AD1306" s="273"/>
      <c r="AE1306" s="273"/>
      <c r="AF1306" s="273"/>
      <c r="AG1306" s="273"/>
      <c r="AH1306" s="125"/>
      <c r="AI1306" s="273"/>
      <c r="AJ1306" s="285"/>
      <c r="AK1306" s="273"/>
      <c r="AL1306" s="273"/>
      <c r="AM1306" s="273"/>
      <c r="AN1306" s="273"/>
      <c r="AO1306" s="273"/>
      <c r="AP1306" s="125"/>
      <c r="AQ1306" s="273"/>
      <c r="AR1306" s="285"/>
      <c r="AS1306" s="273"/>
      <c r="AT1306" s="273"/>
      <c r="AU1306" s="273"/>
      <c r="AV1306" s="273"/>
      <c r="AW1306" s="273"/>
      <c r="AX1306" s="125"/>
      <c r="AY1306" s="273"/>
      <c r="AZ1306" s="285"/>
      <c r="BA1306" s="273"/>
      <c r="BB1306" s="273"/>
      <c r="BC1306" s="273"/>
      <c r="BD1306" s="273"/>
      <c r="BE1306" s="273"/>
      <c r="BF1306" s="125"/>
      <c r="BG1306" s="273"/>
      <c r="BH1306" s="285"/>
      <c r="BI1306" s="273"/>
      <c r="BJ1306" s="273"/>
      <c r="BK1306" s="273"/>
      <c r="BL1306" s="273"/>
      <c r="BM1306" s="273"/>
      <c r="BN1306" s="125"/>
      <c r="BO1306" s="273"/>
      <c r="BP1306" s="285"/>
      <c r="BQ1306" s="273"/>
      <c r="BR1306" s="273"/>
      <c r="BS1306" s="273"/>
      <c r="BT1306" s="273"/>
      <c r="BU1306" s="273"/>
      <c r="BV1306" s="125"/>
      <c r="BW1306" s="273"/>
      <c r="BX1306" s="285"/>
      <c r="BY1306" s="273"/>
      <c r="BZ1306" s="273"/>
      <c r="CA1306" s="273"/>
      <c r="CB1306" s="273"/>
      <c r="CC1306" s="273"/>
      <c r="CD1306" s="125"/>
      <c r="CE1306" s="273"/>
      <c r="CF1306" s="285"/>
      <c r="CG1306" s="273"/>
      <c r="CH1306" s="273"/>
      <c r="CI1306" s="273"/>
      <c r="CJ1306" s="273"/>
      <c r="CK1306" s="273"/>
      <c r="CL1306" s="125"/>
      <c r="CM1306" s="273"/>
      <c r="CN1306" s="285"/>
      <c r="CO1306" s="273"/>
      <c r="CP1306" s="273"/>
      <c r="CQ1306" s="273"/>
      <c r="CR1306" s="273"/>
      <c r="CS1306" s="273"/>
      <c r="CT1306" s="125"/>
      <c r="CU1306" s="273"/>
      <c r="CV1306" s="285"/>
      <c r="CW1306" s="273"/>
      <c r="CX1306" s="273"/>
      <c r="CY1306" s="273"/>
      <c r="CZ1306" s="273"/>
      <c r="DA1306" s="273"/>
      <c r="DB1306" s="125"/>
      <c r="DC1306" s="273"/>
      <c r="DD1306" s="285"/>
      <c r="DE1306" s="273"/>
      <c r="DF1306" s="273"/>
      <c r="DG1306" s="273"/>
      <c r="DH1306" s="273"/>
      <c r="DI1306" s="273"/>
      <c r="DJ1306" s="125"/>
      <c r="DK1306" s="273"/>
      <c r="DL1306" s="285"/>
      <c r="DM1306" s="273"/>
      <c r="DN1306" s="273"/>
      <c r="DO1306" s="273"/>
      <c r="DP1306" s="273"/>
      <c r="DQ1306" s="273"/>
      <c r="DR1306" s="125"/>
      <c r="DS1306" s="273"/>
      <c r="DT1306" s="285"/>
      <c r="DU1306" s="273"/>
      <c r="DV1306" s="273"/>
      <c r="DW1306" s="273"/>
      <c r="DX1306" s="273"/>
      <c r="DY1306" s="273"/>
      <c r="DZ1306" s="125"/>
      <c r="EA1306" s="273"/>
      <c r="EB1306" s="273"/>
      <c r="EC1306" s="273"/>
      <c r="ED1306" s="273"/>
      <c r="EE1306" s="273"/>
      <c r="EF1306" s="273"/>
      <c r="EG1306" s="273"/>
      <c r="EH1306" s="273"/>
      <c r="EI1306" s="273"/>
      <c r="EJ1306" s="273"/>
      <c r="EK1306" s="273"/>
      <c r="EL1306" s="273"/>
      <c r="EM1306" s="273"/>
      <c r="EN1306" s="273"/>
      <c r="EO1306" s="273"/>
      <c r="EP1306" s="273"/>
      <c r="EQ1306" s="273"/>
      <c r="ER1306" s="273"/>
      <c r="ES1306" s="273"/>
      <c r="ET1306" s="273"/>
      <c r="EU1306" s="273"/>
      <c r="EV1306" s="273"/>
      <c r="EW1306" s="273"/>
      <c r="EX1306" s="273"/>
      <c r="EY1306" s="273"/>
      <c r="EZ1306" s="273"/>
    </row>
    <row r="1307" spans="1:156" ht="18.75">
      <c r="D1307" s="75"/>
      <c r="Q1307"/>
      <c r="R1307" s="30"/>
      <c r="T1307" s="75"/>
      <c r="Z1307" s="264"/>
      <c r="AB1307" s="75"/>
      <c r="AH1307" s="125"/>
      <c r="AJ1307" s="75"/>
      <c r="AP1307" s="125"/>
      <c r="AR1307" s="75"/>
      <c r="AX1307" s="125"/>
      <c r="AZ1307" s="75"/>
      <c r="BF1307" s="125"/>
      <c r="BH1307" s="75"/>
      <c r="BN1307" s="125"/>
      <c r="BP1307" s="75"/>
      <c r="BV1307" s="125"/>
      <c r="BX1307" s="75"/>
      <c r="CD1307" s="125"/>
      <c r="CF1307" s="75"/>
      <c r="CL1307" s="125"/>
      <c r="CN1307" s="75"/>
      <c r="CT1307" s="125"/>
      <c r="CV1307" s="75"/>
      <c r="DB1307" s="125"/>
      <c r="DD1307" s="75"/>
      <c r="DJ1307" s="125"/>
      <c r="DL1307" s="75"/>
      <c r="DR1307" s="125"/>
      <c r="DT1307" s="75"/>
      <c r="DZ1307" s="125"/>
    </row>
    <row r="1308" spans="1:156" ht="18.75">
      <c r="A1308" s="273"/>
      <c r="B1308" s="273"/>
      <c r="C1308" s="273"/>
      <c r="D1308" s="285"/>
      <c r="E1308" s="273"/>
      <c r="F1308" s="273"/>
      <c r="G1308" s="273"/>
      <c r="H1308" s="273"/>
      <c r="I1308" s="273"/>
      <c r="J1308" s="273"/>
      <c r="K1308" s="273"/>
      <c r="L1308" s="273"/>
      <c r="M1308" s="273"/>
      <c r="N1308" s="273"/>
      <c r="O1308" s="273"/>
      <c r="P1308" s="273"/>
      <c r="Q1308" s="273"/>
      <c r="R1308" s="286"/>
      <c r="S1308" s="273"/>
      <c r="T1308" s="285"/>
      <c r="U1308" s="273"/>
      <c r="V1308" s="273"/>
      <c r="W1308" s="273"/>
      <c r="X1308" s="273"/>
      <c r="Y1308" s="273"/>
      <c r="Z1308" s="264"/>
      <c r="AA1308" s="273"/>
      <c r="AB1308" s="285"/>
      <c r="AC1308" s="273"/>
      <c r="AD1308" s="273"/>
      <c r="AE1308" s="273"/>
      <c r="AF1308" s="273"/>
      <c r="AG1308" s="273"/>
      <c r="AH1308" s="125"/>
      <c r="AI1308" s="273"/>
      <c r="AJ1308" s="285"/>
      <c r="AK1308" s="273"/>
      <c r="AL1308" s="273"/>
      <c r="AM1308" s="273"/>
      <c r="AN1308" s="273"/>
      <c r="AO1308" s="273"/>
      <c r="AP1308" s="125"/>
      <c r="AQ1308" s="273"/>
      <c r="AR1308" s="285"/>
      <c r="AS1308" s="273"/>
      <c r="AT1308" s="273"/>
      <c r="AU1308" s="273"/>
      <c r="AV1308" s="273"/>
      <c r="AW1308" s="273"/>
      <c r="AX1308" s="125"/>
      <c r="AY1308" s="273"/>
      <c r="AZ1308" s="285"/>
      <c r="BA1308" s="273"/>
      <c r="BB1308" s="273"/>
      <c r="BC1308" s="273"/>
      <c r="BD1308" s="273"/>
      <c r="BE1308" s="273"/>
      <c r="BF1308" s="125"/>
      <c r="BG1308" s="273"/>
      <c r="BH1308" s="285"/>
      <c r="BI1308" s="273"/>
      <c r="BJ1308" s="273"/>
      <c r="BK1308" s="273"/>
      <c r="BL1308" s="273"/>
      <c r="BM1308" s="273"/>
      <c r="BN1308" s="125"/>
      <c r="BO1308" s="273"/>
      <c r="BP1308" s="285"/>
      <c r="BQ1308" s="273"/>
      <c r="BR1308" s="273"/>
      <c r="BS1308" s="273"/>
      <c r="BT1308" s="273"/>
      <c r="BU1308" s="273"/>
      <c r="BV1308" s="125"/>
      <c r="BW1308" s="273"/>
      <c r="BX1308" s="285"/>
      <c r="BY1308" s="273"/>
      <c r="BZ1308" s="273"/>
      <c r="CA1308" s="273"/>
      <c r="CB1308" s="273"/>
      <c r="CC1308" s="273"/>
      <c r="CD1308" s="125"/>
      <c r="CE1308" s="273"/>
      <c r="CF1308" s="285"/>
      <c r="CG1308" s="273"/>
      <c r="CH1308" s="273"/>
      <c r="CI1308" s="273"/>
      <c r="CJ1308" s="273"/>
      <c r="CK1308" s="273"/>
      <c r="CL1308" s="125"/>
      <c r="CM1308" s="273"/>
      <c r="CN1308" s="285"/>
      <c r="CO1308" s="273"/>
      <c r="CP1308" s="273"/>
      <c r="CQ1308" s="273"/>
      <c r="CR1308" s="273"/>
      <c r="CS1308" s="273"/>
      <c r="CT1308" s="125"/>
      <c r="CU1308" s="273"/>
      <c r="CV1308" s="285"/>
      <c r="CW1308" s="273"/>
      <c r="CX1308" s="273"/>
      <c r="CY1308" s="273"/>
      <c r="CZ1308" s="273"/>
      <c r="DA1308" s="273"/>
      <c r="DB1308" s="125"/>
      <c r="DC1308" s="273"/>
      <c r="DD1308" s="285"/>
      <c r="DE1308" s="273"/>
      <c r="DF1308" s="273"/>
      <c r="DG1308" s="273"/>
      <c r="DH1308" s="273"/>
      <c r="DI1308" s="273"/>
      <c r="DJ1308" s="125"/>
      <c r="DK1308" s="273"/>
      <c r="DL1308" s="285"/>
      <c r="DM1308" s="273"/>
      <c r="DN1308" s="273"/>
      <c r="DO1308" s="273"/>
      <c r="DP1308" s="273"/>
      <c r="DQ1308" s="273"/>
      <c r="DR1308" s="125"/>
      <c r="DS1308" s="273"/>
      <c r="DT1308" s="285"/>
      <c r="DU1308" s="273"/>
      <c r="DV1308" s="273"/>
      <c r="DW1308" s="273"/>
      <c r="DX1308" s="273"/>
      <c r="DY1308" s="273"/>
      <c r="DZ1308" s="125"/>
      <c r="EA1308" s="273"/>
      <c r="EB1308" s="273"/>
      <c r="EC1308" s="273"/>
      <c r="ED1308" s="273"/>
      <c r="EE1308" s="273"/>
      <c r="EF1308" s="273"/>
      <c r="EG1308" s="273"/>
      <c r="EH1308" s="273"/>
      <c r="EI1308" s="273"/>
      <c r="EJ1308" s="273"/>
      <c r="EK1308" s="273"/>
      <c r="EL1308" s="273"/>
      <c r="EM1308" s="273"/>
      <c r="EN1308" s="273"/>
      <c r="EO1308" s="273"/>
      <c r="EP1308" s="273"/>
      <c r="EQ1308" s="273"/>
      <c r="ER1308" s="273"/>
      <c r="ES1308" s="273"/>
      <c r="ET1308" s="273"/>
      <c r="EU1308" s="273"/>
      <c r="EV1308" s="273"/>
      <c r="EW1308" s="273"/>
      <c r="EX1308" s="273"/>
      <c r="EY1308" s="273"/>
      <c r="EZ1308" s="273"/>
    </row>
    <row r="1309" spans="1:156" ht="18.75">
      <c r="D1309" s="75"/>
      <c r="Q1309"/>
      <c r="R1309" s="30"/>
      <c r="T1309" s="75"/>
      <c r="Z1309" s="264"/>
      <c r="AB1309" s="75"/>
      <c r="AH1309" s="125"/>
      <c r="AJ1309" s="75"/>
      <c r="AP1309" s="125"/>
      <c r="AR1309" s="75"/>
      <c r="AX1309" s="125"/>
      <c r="AZ1309" s="75"/>
      <c r="BF1309" s="125"/>
      <c r="BH1309" s="75"/>
      <c r="BN1309" s="125"/>
      <c r="BP1309" s="75"/>
      <c r="BV1309" s="125"/>
      <c r="BX1309" s="75"/>
      <c r="CD1309" s="125"/>
      <c r="CF1309" s="75"/>
      <c r="CL1309" s="125"/>
      <c r="CN1309" s="75"/>
      <c r="CT1309" s="125"/>
      <c r="CV1309" s="75"/>
      <c r="DB1309" s="125"/>
      <c r="DD1309" s="75"/>
      <c r="DJ1309" s="125"/>
      <c r="DL1309" s="75"/>
      <c r="DR1309" s="125"/>
      <c r="DT1309" s="75"/>
      <c r="DZ1309" s="125"/>
    </row>
    <row r="1310" spans="1:156" ht="18.75">
      <c r="A1310" s="273"/>
      <c r="B1310" s="273"/>
      <c r="C1310" s="273"/>
      <c r="D1310" s="285"/>
      <c r="E1310" s="273"/>
      <c r="F1310" s="273"/>
      <c r="G1310" s="273"/>
      <c r="H1310" s="273"/>
      <c r="I1310" s="273"/>
      <c r="J1310" s="273"/>
      <c r="K1310" s="273"/>
      <c r="L1310" s="273"/>
      <c r="M1310" s="273"/>
      <c r="N1310" s="273"/>
      <c r="O1310" s="273"/>
      <c r="P1310" s="273"/>
      <c r="Q1310" s="273"/>
      <c r="R1310" s="286"/>
      <c r="S1310" s="273"/>
      <c r="T1310" s="285"/>
      <c r="U1310" s="273"/>
      <c r="V1310" s="273"/>
      <c r="W1310" s="273"/>
      <c r="X1310" s="273"/>
      <c r="Y1310" s="273"/>
      <c r="Z1310" s="264"/>
      <c r="AA1310" s="273"/>
      <c r="AB1310" s="285"/>
      <c r="AC1310" s="273"/>
      <c r="AD1310" s="273"/>
      <c r="AE1310" s="273"/>
      <c r="AF1310" s="273"/>
      <c r="AG1310" s="273"/>
      <c r="AH1310" s="125"/>
      <c r="AI1310" s="273"/>
      <c r="AJ1310" s="285"/>
      <c r="AK1310" s="273"/>
      <c r="AL1310" s="273"/>
      <c r="AM1310" s="273"/>
      <c r="AN1310" s="273"/>
      <c r="AO1310" s="273"/>
      <c r="AP1310" s="125"/>
      <c r="AQ1310" s="273"/>
      <c r="AR1310" s="285"/>
      <c r="AS1310" s="273"/>
      <c r="AT1310" s="273"/>
      <c r="AU1310" s="273"/>
      <c r="AV1310" s="273"/>
      <c r="AW1310" s="273"/>
      <c r="AX1310" s="125"/>
      <c r="AY1310" s="273"/>
      <c r="AZ1310" s="285"/>
      <c r="BA1310" s="273"/>
      <c r="BB1310" s="273"/>
      <c r="BC1310" s="273"/>
      <c r="BD1310" s="273"/>
      <c r="BE1310" s="273"/>
      <c r="BF1310" s="125"/>
      <c r="BG1310" s="273"/>
      <c r="BH1310" s="285"/>
      <c r="BI1310" s="273"/>
      <c r="BJ1310" s="273"/>
      <c r="BK1310" s="273"/>
      <c r="BL1310" s="273"/>
      <c r="BM1310" s="273"/>
      <c r="BN1310" s="125"/>
      <c r="BO1310" s="273"/>
      <c r="BP1310" s="285"/>
      <c r="BQ1310" s="273"/>
      <c r="BR1310" s="273"/>
      <c r="BS1310" s="273"/>
      <c r="BT1310" s="273"/>
      <c r="BU1310" s="273"/>
      <c r="BV1310" s="125"/>
      <c r="BW1310" s="273"/>
      <c r="BX1310" s="285"/>
      <c r="BY1310" s="273"/>
      <c r="BZ1310" s="273"/>
      <c r="CA1310" s="273"/>
      <c r="CB1310" s="273"/>
      <c r="CC1310" s="273"/>
      <c r="CD1310" s="125"/>
      <c r="CE1310" s="273"/>
      <c r="CF1310" s="285"/>
      <c r="CG1310" s="273"/>
      <c r="CH1310" s="273"/>
      <c r="CI1310" s="273"/>
      <c r="CJ1310" s="273"/>
      <c r="CK1310" s="273"/>
      <c r="CL1310" s="125"/>
      <c r="CM1310" s="273"/>
      <c r="CN1310" s="285"/>
      <c r="CO1310" s="273"/>
      <c r="CP1310" s="273"/>
      <c r="CQ1310" s="273"/>
      <c r="CR1310" s="273"/>
      <c r="CS1310" s="273"/>
      <c r="CT1310" s="125"/>
      <c r="CU1310" s="273"/>
      <c r="CV1310" s="285"/>
      <c r="CW1310" s="273"/>
      <c r="CX1310" s="273"/>
      <c r="CY1310" s="273"/>
      <c r="CZ1310" s="273"/>
      <c r="DA1310" s="273"/>
      <c r="DB1310" s="125"/>
      <c r="DC1310" s="273"/>
      <c r="DD1310" s="285"/>
      <c r="DE1310" s="273"/>
      <c r="DF1310" s="273"/>
      <c r="DG1310" s="273"/>
      <c r="DH1310" s="273"/>
      <c r="DI1310" s="273"/>
      <c r="DJ1310" s="125"/>
      <c r="DK1310" s="273"/>
      <c r="DL1310" s="285"/>
      <c r="DM1310" s="273"/>
      <c r="DN1310" s="273"/>
      <c r="DO1310" s="273"/>
      <c r="DP1310" s="273"/>
      <c r="DQ1310" s="273"/>
      <c r="DR1310" s="125"/>
      <c r="DS1310" s="273"/>
      <c r="DT1310" s="285"/>
      <c r="DU1310" s="273"/>
      <c r="DV1310" s="273"/>
      <c r="DW1310" s="273"/>
      <c r="DX1310" s="273"/>
      <c r="DY1310" s="273"/>
      <c r="DZ1310" s="125"/>
      <c r="EA1310" s="273"/>
      <c r="EB1310" s="273"/>
      <c r="EC1310" s="273"/>
      <c r="ED1310" s="273"/>
      <c r="EE1310" s="273"/>
      <c r="EF1310" s="273"/>
      <c r="EG1310" s="273"/>
      <c r="EH1310" s="273"/>
      <c r="EI1310" s="273"/>
      <c r="EJ1310" s="273"/>
      <c r="EK1310" s="273"/>
      <c r="EL1310" s="273"/>
      <c r="EM1310" s="273"/>
      <c r="EN1310" s="273"/>
      <c r="EO1310" s="273"/>
      <c r="EP1310" s="273"/>
      <c r="EQ1310" s="273"/>
      <c r="ER1310" s="273"/>
      <c r="ES1310" s="273"/>
      <c r="ET1310" s="273"/>
      <c r="EU1310" s="273"/>
      <c r="EV1310" s="273"/>
      <c r="EW1310" s="273"/>
      <c r="EX1310" s="273"/>
      <c r="EY1310" s="273"/>
      <c r="EZ1310" s="273"/>
    </row>
    <row r="1311" spans="1:156" ht="18.75">
      <c r="D1311" s="75"/>
      <c r="Q1311"/>
      <c r="R1311" s="30"/>
      <c r="T1311" s="75"/>
      <c r="Z1311" s="264"/>
      <c r="AB1311" s="75"/>
      <c r="AH1311" s="125"/>
      <c r="AJ1311" s="75"/>
      <c r="AP1311" s="125"/>
      <c r="AR1311" s="75"/>
      <c r="AX1311" s="125"/>
      <c r="AZ1311" s="75"/>
      <c r="BF1311" s="125"/>
      <c r="BH1311" s="75"/>
      <c r="BN1311" s="125"/>
      <c r="BP1311" s="75"/>
      <c r="BV1311" s="125"/>
      <c r="BX1311" s="75"/>
      <c r="CD1311" s="125"/>
      <c r="CF1311" s="75"/>
      <c r="CL1311" s="125"/>
      <c r="CN1311" s="75"/>
      <c r="CT1311" s="125"/>
      <c r="CV1311" s="75"/>
      <c r="DB1311" s="125"/>
      <c r="DD1311" s="75"/>
      <c r="DJ1311" s="125"/>
      <c r="DL1311" s="75"/>
      <c r="DR1311" s="125"/>
      <c r="DT1311" s="75"/>
      <c r="DZ1311" s="125"/>
    </row>
    <row r="1312" spans="1:156" ht="18.75">
      <c r="A1312" s="273"/>
      <c r="B1312" s="273"/>
      <c r="C1312" s="273"/>
      <c r="D1312" s="285"/>
      <c r="E1312" s="273"/>
      <c r="F1312" s="273"/>
      <c r="G1312" s="273"/>
      <c r="H1312" s="273"/>
      <c r="I1312" s="273"/>
      <c r="J1312" s="273"/>
      <c r="K1312" s="273"/>
      <c r="L1312" s="273"/>
      <c r="M1312" s="273"/>
      <c r="N1312" s="273"/>
      <c r="O1312" s="273"/>
      <c r="P1312" s="273"/>
      <c r="Q1312" s="273"/>
      <c r="R1312" s="286"/>
      <c r="S1312" s="273"/>
      <c r="T1312" s="285"/>
      <c r="U1312" s="273"/>
      <c r="V1312" s="273"/>
      <c r="W1312" s="273"/>
      <c r="X1312" s="273"/>
      <c r="Y1312" s="273"/>
      <c r="Z1312" s="264"/>
      <c r="AA1312" s="273"/>
      <c r="AB1312" s="285"/>
      <c r="AC1312" s="273"/>
      <c r="AD1312" s="273"/>
      <c r="AE1312" s="273"/>
      <c r="AF1312" s="273"/>
      <c r="AG1312" s="273"/>
      <c r="AH1312" s="125"/>
      <c r="AI1312" s="273"/>
      <c r="AJ1312" s="285"/>
      <c r="AK1312" s="273"/>
      <c r="AL1312" s="273"/>
      <c r="AM1312" s="273"/>
      <c r="AN1312" s="273"/>
      <c r="AO1312" s="273"/>
      <c r="AP1312" s="125"/>
      <c r="AQ1312" s="273"/>
      <c r="AR1312" s="285"/>
      <c r="AS1312" s="273"/>
      <c r="AT1312" s="273"/>
      <c r="AU1312" s="273"/>
      <c r="AV1312" s="273"/>
      <c r="AW1312" s="273"/>
      <c r="AX1312" s="125"/>
      <c r="AY1312" s="273"/>
      <c r="AZ1312" s="285"/>
      <c r="BA1312" s="273"/>
      <c r="BB1312" s="273"/>
      <c r="BC1312" s="273"/>
      <c r="BD1312" s="273"/>
      <c r="BE1312" s="273"/>
      <c r="BF1312" s="125"/>
      <c r="BG1312" s="273"/>
      <c r="BH1312" s="285"/>
      <c r="BI1312" s="273"/>
      <c r="BJ1312" s="273"/>
      <c r="BK1312" s="273"/>
      <c r="BL1312" s="273"/>
      <c r="BM1312" s="273"/>
      <c r="BN1312" s="125"/>
      <c r="BO1312" s="273"/>
      <c r="BP1312" s="285"/>
      <c r="BQ1312" s="273"/>
      <c r="BR1312" s="273"/>
      <c r="BS1312" s="273"/>
      <c r="BT1312" s="273"/>
      <c r="BU1312" s="273"/>
      <c r="BV1312" s="125"/>
      <c r="BW1312" s="273"/>
      <c r="BX1312" s="285"/>
      <c r="BY1312" s="273"/>
      <c r="BZ1312" s="273"/>
      <c r="CA1312" s="273"/>
      <c r="CB1312" s="273"/>
      <c r="CC1312" s="273"/>
      <c r="CD1312" s="125"/>
      <c r="CE1312" s="273"/>
      <c r="CF1312" s="285"/>
      <c r="CG1312" s="273"/>
      <c r="CH1312" s="273"/>
      <c r="CI1312" s="273"/>
      <c r="CJ1312" s="273"/>
      <c r="CK1312" s="273"/>
      <c r="CL1312" s="125"/>
      <c r="CM1312" s="273"/>
      <c r="CN1312" s="285"/>
      <c r="CO1312" s="273"/>
      <c r="CP1312" s="273"/>
      <c r="CQ1312" s="273"/>
      <c r="CR1312" s="273"/>
      <c r="CS1312" s="273"/>
      <c r="CT1312" s="125"/>
      <c r="CU1312" s="273"/>
      <c r="CV1312" s="285"/>
      <c r="CW1312" s="273"/>
      <c r="CX1312" s="273"/>
      <c r="CY1312" s="273"/>
      <c r="CZ1312" s="273"/>
      <c r="DA1312" s="273"/>
      <c r="DB1312" s="125"/>
      <c r="DC1312" s="273"/>
      <c r="DD1312" s="285"/>
      <c r="DE1312" s="273"/>
      <c r="DF1312" s="273"/>
      <c r="DG1312" s="273"/>
      <c r="DH1312" s="273"/>
      <c r="DI1312" s="273"/>
      <c r="DJ1312" s="125"/>
      <c r="DK1312" s="273"/>
      <c r="DL1312" s="285"/>
      <c r="DM1312" s="273"/>
      <c r="DN1312" s="273"/>
      <c r="DO1312" s="273"/>
      <c r="DP1312" s="273"/>
      <c r="DQ1312" s="273"/>
      <c r="DR1312" s="125"/>
      <c r="DS1312" s="273"/>
      <c r="DT1312" s="285"/>
      <c r="DU1312" s="273"/>
      <c r="DV1312" s="273"/>
      <c r="DW1312" s="273"/>
      <c r="DX1312" s="273"/>
      <c r="DY1312" s="273"/>
      <c r="DZ1312" s="125"/>
      <c r="EA1312" s="273"/>
      <c r="EB1312" s="273"/>
      <c r="EC1312" s="273"/>
      <c r="ED1312" s="273"/>
      <c r="EE1312" s="273"/>
      <c r="EF1312" s="273"/>
      <c r="EG1312" s="273"/>
      <c r="EH1312" s="273"/>
      <c r="EI1312" s="273"/>
      <c r="EJ1312" s="273"/>
      <c r="EK1312" s="273"/>
      <c r="EL1312" s="273"/>
      <c r="EM1312" s="273"/>
      <c r="EN1312" s="273"/>
      <c r="EO1312" s="273"/>
      <c r="EP1312" s="273"/>
      <c r="EQ1312" s="273"/>
      <c r="ER1312" s="273"/>
      <c r="ES1312" s="273"/>
      <c r="ET1312" s="273"/>
      <c r="EU1312" s="273"/>
      <c r="EV1312" s="273"/>
      <c r="EW1312" s="273"/>
      <c r="EX1312" s="273"/>
      <c r="EY1312" s="273"/>
      <c r="EZ1312" s="273"/>
    </row>
    <row r="1313" spans="1:156" ht="18.75">
      <c r="D1313" s="75"/>
      <c r="Q1313"/>
      <c r="R1313" s="30"/>
      <c r="T1313" s="75"/>
      <c r="Z1313" s="264"/>
      <c r="AB1313" s="75"/>
      <c r="AH1313" s="125"/>
      <c r="AJ1313" s="75"/>
      <c r="AP1313" s="125"/>
      <c r="AR1313" s="75"/>
      <c r="AX1313" s="125"/>
      <c r="AZ1313" s="75"/>
      <c r="BF1313" s="125"/>
      <c r="BH1313" s="75"/>
      <c r="BN1313" s="125"/>
      <c r="BP1313" s="75"/>
      <c r="BV1313" s="125"/>
      <c r="BX1313" s="75"/>
      <c r="CD1313" s="125"/>
      <c r="CF1313" s="75"/>
      <c r="CL1313" s="125"/>
      <c r="CN1313" s="75"/>
      <c r="CT1313" s="125"/>
      <c r="CV1313" s="75"/>
      <c r="DB1313" s="125"/>
      <c r="DD1313" s="75"/>
      <c r="DJ1313" s="125"/>
      <c r="DL1313" s="75"/>
      <c r="DR1313" s="125"/>
      <c r="DT1313" s="75"/>
      <c r="DZ1313" s="125"/>
    </row>
    <row r="1314" spans="1:156" ht="18.75">
      <c r="A1314" s="273"/>
      <c r="B1314" s="273"/>
      <c r="C1314" s="273"/>
      <c r="D1314" s="285"/>
      <c r="E1314" s="273"/>
      <c r="F1314" s="273"/>
      <c r="G1314" s="273"/>
      <c r="H1314" s="273"/>
      <c r="I1314" s="273"/>
      <c r="J1314" s="273"/>
      <c r="K1314" s="273"/>
      <c r="L1314" s="273"/>
      <c r="M1314" s="273"/>
      <c r="N1314" s="273"/>
      <c r="O1314" s="273"/>
      <c r="P1314" s="273"/>
      <c r="Q1314" s="273"/>
      <c r="R1314" s="286"/>
      <c r="S1314" s="273"/>
      <c r="T1314" s="285"/>
      <c r="U1314" s="273"/>
      <c r="V1314" s="273"/>
      <c r="W1314" s="273"/>
      <c r="X1314" s="273"/>
      <c r="Y1314" s="273"/>
      <c r="Z1314" s="264"/>
      <c r="AA1314" s="273"/>
      <c r="AB1314" s="285"/>
      <c r="AC1314" s="273"/>
      <c r="AD1314" s="273"/>
      <c r="AE1314" s="273"/>
      <c r="AF1314" s="273"/>
      <c r="AG1314" s="273"/>
      <c r="AH1314" s="125"/>
      <c r="AI1314" s="273"/>
      <c r="AJ1314" s="285"/>
      <c r="AK1314" s="273"/>
      <c r="AL1314" s="273"/>
      <c r="AM1314" s="273"/>
      <c r="AN1314" s="273"/>
      <c r="AO1314" s="273"/>
      <c r="AP1314" s="125"/>
      <c r="AQ1314" s="273"/>
      <c r="AR1314" s="285"/>
      <c r="AS1314" s="273"/>
      <c r="AT1314" s="273"/>
      <c r="AU1314" s="273"/>
      <c r="AV1314" s="273"/>
      <c r="AW1314" s="273"/>
      <c r="AX1314" s="125"/>
      <c r="AY1314" s="273"/>
      <c r="AZ1314" s="285"/>
      <c r="BA1314" s="273"/>
      <c r="BB1314" s="273"/>
      <c r="BC1314" s="273"/>
      <c r="BD1314" s="273"/>
      <c r="BE1314" s="273"/>
      <c r="BF1314" s="125"/>
      <c r="BG1314" s="273"/>
      <c r="BH1314" s="285"/>
      <c r="BI1314" s="273"/>
      <c r="BJ1314" s="273"/>
      <c r="BK1314" s="273"/>
      <c r="BL1314" s="273"/>
      <c r="BM1314" s="273"/>
      <c r="BN1314" s="125"/>
      <c r="BO1314" s="273"/>
      <c r="BP1314" s="285"/>
      <c r="BQ1314" s="273"/>
      <c r="BR1314" s="273"/>
      <c r="BS1314" s="273"/>
      <c r="BT1314" s="273"/>
      <c r="BU1314" s="273"/>
      <c r="BV1314" s="125"/>
      <c r="BW1314" s="273"/>
      <c r="BX1314" s="285"/>
      <c r="BY1314" s="273"/>
      <c r="BZ1314" s="273"/>
      <c r="CA1314" s="273"/>
      <c r="CB1314" s="273"/>
      <c r="CC1314" s="273"/>
      <c r="CD1314" s="125"/>
      <c r="CE1314" s="273"/>
      <c r="CF1314" s="285"/>
      <c r="CG1314" s="273"/>
      <c r="CH1314" s="273"/>
      <c r="CI1314" s="273"/>
      <c r="CJ1314" s="273"/>
      <c r="CK1314" s="273"/>
      <c r="CL1314" s="125"/>
      <c r="CM1314" s="273"/>
      <c r="CN1314" s="285"/>
      <c r="CO1314" s="273"/>
      <c r="CP1314" s="273"/>
      <c r="CQ1314" s="273"/>
      <c r="CR1314" s="273"/>
      <c r="CS1314" s="273"/>
      <c r="CT1314" s="125"/>
      <c r="CU1314" s="273"/>
      <c r="CV1314" s="285"/>
      <c r="CW1314" s="273"/>
      <c r="CX1314" s="273"/>
      <c r="CY1314" s="273"/>
      <c r="CZ1314" s="273"/>
      <c r="DA1314" s="273"/>
      <c r="DB1314" s="125"/>
      <c r="DC1314" s="273"/>
      <c r="DD1314" s="285"/>
      <c r="DE1314" s="273"/>
      <c r="DF1314" s="273"/>
      <c r="DG1314" s="273"/>
      <c r="DH1314" s="273"/>
      <c r="DI1314" s="273"/>
      <c r="DJ1314" s="125"/>
      <c r="DK1314" s="273"/>
      <c r="DL1314" s="285"/>
      <c r="DM1314" s="273"/>
      <c r="DN1314" s="273"/>
      <c r="DO1314" s="273"/>
      <c r="DP1314" s="273"/>
      <c r="DQ1314" s="273"/>
      <c r="DR1314" s="125"/>
      <c r="DS1314" s="273"/>
      <c r="DT1314" s="285"/>
      <c r="DU1314" s="273"/>
      <c r="DV1314" s="273"/>
      <c r="DW1314" s="273"/>
      <c r="DX1314" s="273"/>
      <c r="DY1314" s="273"/>
      <c r="DZ1314" s="125"/>
      <c r="EA1314" s="273"/>
      <c r="EB1314" s="273"/>
      <c r="EC1314" s="273"/>
      <c r="ED1314" s="273"/>
      <c r="EE1314" s="273"/>
      <c r="EF1314" s="273"/>
      <c r="EG1314" s="273"/>
      <c r="EH1314" s="273"/>
      <c r="EI1314" s="273"/>
      <c r="EJ1314" s="273"/>
      <c r="EK1314" s="273"/>
      <c r="EL1314" s="273"/>
      <c r="EM1314" s="273"/>
      <c r="EN1314" s="273"/>
      <c r="EO1314" s="273"/>
      <c r="EP1314" s="273"/>
      <c r="EQ1314" s="273"/>
      <c r="ER1314" s="273"/>
      <c r="ES1314" s="273"/>
      <c r="ET1314" s="273"/>
      <c r="EU1314" s="273"/>
      <c r="EV1314" s="273"/>
      <c r="EW1314" s="273"/>
      <c r="EX1314" s="273"/>
      <c r="EY1314" s="273"/>
      <c r="EZ1314" s="273"/>
    </row>
    <row r="1315" spans="1:156" ht="18.75">
      <c r="D1315" s="75"/>
      <c r="Q1315"/>
      <c r="R1315" s="30"/>
      <c r="T1315" s="75"/>
      <c r="Z1315" s="264"/>
      <c r="AB1315" s="75"/>
      <c r="AH1315" s="125"/>
      <c r="AJ1315" s="75"/>
      <c r="AP1315" s="125"/>
      <c r="AR1315" s="75"/>
      <c r="AX1315" s="125"/>
      <c r="AZ1315" s="75"/>
      <c r="BF1315" s="125"/>
      <c r="BH1315" s="75"/>
      <c r="BN1315" s="125"/>
      <c r="BP1315" s="75"/>
      <c r="BV1315" s="125"/>
      <c r="BX1315" s="75"/>
      <c r="CD1315" s="125"/>
      <c r="CF1315" s="75"/>
      <c r="CL1315" s="125"/>
      <c r="CN1315" s="75"/>
      <c r="CT1315" s="125"/>
      <c r="CV1315" s="75"/>
      <c r="DB1315" s="125"/>
      <c r="DD1315" s="75"/>
      <c r="DJ1315" s="125"/>
      <c r="DL1315" s="75"/>
      <c r="DR1315" s="125"/>
      <c r="DT1315" s="75"/>
      <c r="DZ1315" s="125"/>
    </row>
    <row r="1316" spans="1:156" ht="18.75">
      <c r="A1316" s="273"/>
      <c r="B1316" s="273"/>
      <c r="C1316" s="273"/>
      <c r="D1316" s="285"/>
      <c r="E1316" s="273"/>
      <c r="F1316" s="273"/>
      <c r="G1316" s="273"/>
      <c r="H1316" s="273"/>
      <c r="I1316" s="273"/>
      <c r="J1316" s="273"/>
      <c r="K1316" s="273"/>
      <c r="L1316" s="273"/>
      <c r="M1316" s="273"/>
      <c r="N1316" s="273"/>
      <c r="O1316" s="273"/>
      <c r="P1316" s="273"/>
      <c r="Q1316" s="273"/>
      <c r="R1316" s="286"/>
      <c r="S1316" s="273"/>
      <c r="T1316" s="285"/>
      <c r="U1316" s="273"/>
      <c r="V1316" s="273"/>
      <c r="W1316" s="273"/>
      <c r="X1316" s="273"/>
      <c r="Y1316" s="273"/>
      <c r="Z1316" s="264"/>
      <c r="AA1316" s="273"/>
      <c r="AB1316" s="285"/>
      <c r="AC1316" s="273"/>
      <c r="AD1316" s="273"/>
      <c r="AE1316" s="273"/>
      <c r="AF1316" s="273"/>
      <c r="AG1316" s="273"/>
      <c r="AH1316" s="125"/>
      <c r="AI1316" s="273"/>
      <c r="AJ1316" s="285"/>
      <c r="AK1316" s="273"/>
      <c r="AL1316" s="273"/>
      <c r="AM1316" s="273"/>
      <c r="AN1316" s="273"/>
      <c r="AO1316" s="273"/>
      <c r="AP1316" s="125"/>
      <c r="AQ1316" s="273"/>
      <c r="AR1316" s="285"/>
      <c r="AS1316" s="273"/>
      <c r="AT1316" s="273"/>
      <c r="AU1316" s="273"/>
      <c r="AV1316" s="273"/>
      <c r="AW1316" s="273"/>
      <c r="AX1316" s="125"/>
      <c r="AY1316" s="273"/>
      <c r="AZ1316" s="285"/>
      <c r="BA1316" s="273"/>
      <c r="BB1316" s="273"/>
      <c r="BC1316" s="273"/>
      <c r="BD1316" s="273"/>
      <c r="BE1316" s="273"/>
      <c r="BF1316" s="125"/>
      <c r="BG1316" s="273"/>
      <c r="BH1316" s="285"/>
      <c r="BI1316" s="273"/>
      <c r="BJ1316" s="273"/>
      <c r="BK1316" s="273"/>
      <c r="BL1316" s="273"/>
      <c r="BM1316" s="273"/>
      <c r="BN1316" s="125"/>
      <c r="BO1316" s="273"/>
      <c r="BP1316" s="285"/>
      <c r="BQ1316" s="273"/>
      <c r="BR1316" s="273"/>
      <c r="BS1316" s="273"/>
      <c r="BT1316" s="273"/>
      <c r="BU1316" s="273"/>
      <c r="BV1316" s="125"/>
      <c r="BW1316" s="273"/>
      <c r="BX1316" s="285"/>
      <c r="BY1316" s="273"/>
      <c r="BZ1316" s="273"/>
      <c r="CA1316" s="273"/>
      <c r="CB1316" s="273"/>
      <c r="CC1316" s="273"/>
      <c r="CD1316" s="125"/>
      <c r="CE1316" s="273"/>
      <c r="CF1316" s="285"/>
      <c r="CG1316" s="273"/>
      <c r="CH1316" s="273"/>
      <c r="CI1316" s="273"/>
      <c r="CJ1316" s="273"/>
      <c r="CK1316" s="273"/>
      <c r="CL1316" s="125"/>
      <c r="CM1316" s="273"/>
      <c r="CN1316" s="285"/>
      <c r="CO1316" s="273"/>
      <c r="CP1316" s="273"/>
      <c r="CQ1316" s="273"/>
      <c r="CR1316" s="273"/>
      <c r="CS1316" s="273"/>
      <c r="CT1316" s="125"/>
      <c r="CU1316" s="273"/>
      <c r="CV1316" s="285"/>
      <c r="CW1316" s="273"/>
      <c r="CX1316" s="273"/>
      <c r="CY1316" s="273"/>
      <c r="CZ1316" s="273"/>
      <c r="DA1316" s="273"/>
      <c r="DB1316" s="125"/>
      <c r="DC1316" s="273"/>
      <c r="DD1316" s="285"/>
      <c r="DE1316" s="273"/>
      <c r="DF1316" s="273"/>
      <c r="DG1316" s="273"/>
      <c r="DH1316" s="273"/>
      <c r="DI1316" s="273"/>
      <c r="DJ1316" s="125"/>
      <c r="DK1316" s="273"/>
      <c r="DL1316" s="285"/>
      <c r="DM1316" s="273"/>
      <c r="DN1316" s="273"/>
      <c r="DO1316" s="273"/>
      <c r="DP1316" s="273"/>
      <c r="DQ1316" s="273"/>
      <c r="DR1316" s="125"/>
      <c r="DS1316" s="273"/>
      <c r="DT1316" s="285"/>
      <c r="DU1316" s="273"/>
      <c r="DV1316" s="273"/>
      <c r="DW1316" s="273"/>
      <c r="DX1316" s="273"/>
      <c r="DY1316" s="273"/>
      <c r="DZ1316" s="125"/>
      <c r="EA1316" s="273"/>
      <c r="EB1316" s="273"/>
      <c r="EC1316" s="273"/>
      <c r="ED1316" s="273"/>
      <c r="EE1316" s="273"/>
      <c r="EF1316" s="273"/>
      <c r="EG1316" s="273"/>
      <c r="EH1316" s="273"/>
      <c r="EI1316" s="273"/>
      <c r="EJ1316" s="273"/>
      <c r="EK1316" s="273"/>
      <c r="EL1316" s="273"/>
      <c r="EM1316" s="273"/>
      <c r="EN1316" s="273"/>
      <c r="EO1316" s="273"/>
      <c r="EP1316" s="273"/>
      <c r="EQ1316" s="273"/>
      <c r="ER1316" s="273"/>
      <c r="ES1316" s="273"/>
      <c r="ET1316" s="273"/>
      <c r="EU1316" s="273"/>
      <c r="EV1316" s="273"/>
      <c r="EW1316" s="273"/>
      <c r="EX1316" s="273"/>
      <c r="EY1316" s="273"/>
      <c r="EZ1316" s="273"/>
    </row>
    <row r="1317" spans="1:156" ht="18.75">
      <c r="D1317" s="75"/>
      <c r="Q1317"/>
      <c r="R1317" s="30"/>
      <c r="T1317" s="75"/>
      <c r="Z1317" s="264"/>
      <c r="AB1317" s="75"/>
      <c r="AH1317" s="125"/>
      <c r="AJ1317" s="75"/>
      <c r="AP1317" s="125"/>
      <c r="AR1317" s="75"/>
      <c r="AX1317" s="125"/>
      <c r="AZ1317" s="75"/>
      <c r="BF1317" s="125"/>
      <c r="BH1317" s="75"/>
      <c r="BN1317" s="125"/>
      <c r="BP1317" s="75"/>
      <c r="BV1317" s="125"/>
      <c r="BX1317" s="75"/>
      <c r="CD1317" s="125"/>
      <c r="CF1317" s="75"/>
      <c r="CL1317" s="125"/>
      <c r="CN1317" s="75"/>
      <c r="CT1317" s="125"/>
      <c r="CV1317" s="75"/>
      <c r="DB1317" s="125"/>
      <c r="DD1317" s="75"/>
      <c r="DJ1317" s="125"/>
      <c r="DL1317" s="75"/>
      <c r="DR1317" s="125"/>
      <c r="DT1317" s="75"/>
      <c r="DZ1317" s="125"/>
    </row>
    <row r="1318" spans="1:156" ht="18.75">
      <c r="A1318" s="273"/>
      <c r="B1318" s="273"/>
      <c r="C1318" s="273"/>
      <c r="D1318" s="285"/>
      <c r="E1318" s="273"/>
      <c r="F1318" s="273"/>
      <c r="G1318" s="273"/>
      <c r="H1318" s="273"/>
      <c r="I1318" s="273"/>
      <c r="J1318" s="273"/>
      <c r="K1318" s="273"/>
      <c r="L1318" s="273"/>
      <c r="M1318" s="273"/>
      <c r="N1318" s="273"/>
      <c r="O1318" s="273"/>
      <c r="P1318" s="273"/>
      <c r="Q1318" s="273"/>
      <c r="R1318" s="286"/>
      <c r="S1318" s="273"/>
      <c r="T1318" s="285"/>
      <c r="U1318" s="273"/>
      <c r="V1318" s="273"/>
      <c r="W1318" s="273"/>
      <c r="X1318" s="273"/>
      <c r="Y1318" s="273"/>
      <c r="Z1318" s="264"/>
      <c r="AA1318" s="273"/>
      <c r="AB1318" s="285"/>
      <c r="AC1318" s="273"/>
      <c r="AD1318" s="273"/>
      <c r="AE1318" s="273"/>
      <c r="AF1318" s="273"/>
      <c r="AG1318" s="273"/>
      <c r="AH1318" s="125"/>
      <c r="AI1318" s="273"/>
      <c r="AJ1318" s="285"/>
      <c r="AK1318" s="273"/>
      <c r="AL1318" s="273"/>
      <c r="AM1318" s="273"/>
      <c r="AN1318" s="273"/>
      <c r="AO1318" s="273"/>
      <c r="AP1318" s="125"/>
      <c r="AQ1318" s="273"/>
      <c r="AR1318" s="285"/>
      <c r="AS1318" s="273"/>
      <c r="AT1318" s="273"/>
      <c r="AU1318" s="273"/>
      <c r="AV1318" s="273"/>
      <c r="AW1318" s="273"/>
      <c r="AX1318" s="125"/>
      <c r="AY1318" s="273"/>
      <c r="AZ1318" s="285"/>
      <c r="BA1318" s="273"/>
      <c r="BB1318" s="273"/>
      <c r="BC1318" s="273"/>
      <c r="BD1318" s="273"/>
      <c r="BE1318" s="273"/>
      <c r="BF1318" s="125"/>
      <c r="BG1318" s="273"/>
      <c r="BH1318" s="285"/>
      <c r="BI1318" s="273"/>
      <c r="BJ1318" s="273"/>
      <c r="BK1318" s="273"/>
      <c r="BL1318" s="273"/>
      <c r="BM1318" s="273"/>
      <c r="BN1318" s="125"/>
      <c r="BO1318" s="273"/>
      <c r="BP1318" s="285"/>
      <c r="BQ1318" s="273"/>
      <c r="BR1318" s="273"/>
      <c r="BS1318" s="273"/>
      <c r="BT1318" s="273"/>
      <c r="BU1318" s="273"/>
      <c r="BV1318" s="125"/>
      <c r="BW1318" s="273"/>
      <c r="BX1318" s="285"/>
      <c r="BY1318" s="273"/>
      <c r="BZ1318" s="273"/>
      <c r="CA1318" s="273"/>
      <c r="CB1318" s="273"/>
      <c r="CC1318" s="273"/>
      <c r="CD1318" s="125"/>
      <c r="CE1318" s="273"/>
      <c r="CF1318" s="285"/>
      <c r="CG1318" s="273"/>
      <c r="CH1318" s="273"/>
      <c r="CI1318" s="273"/>
      <c r="CJ1318" s="273"/>
      <c r="CK1318" s="273"/>
      <c r="CL1318" s="125"/>
      <c r="CM1318" s="273"/>
      <c r="CN1318" s="285"/>
      <c r="CO1318" s="273"/>
      <c r="CP1318" s="273"/>
      <c r="CQ1318" s="273"/>
      <c r="CR1318" s="273"/>
      <c r="CS1318" s="273"/>
      <c r="CT1318" s="125"/>
      <c r="CU1318" s="273"/>
      <c r="CV1318" s="285"/>
      <c r="CW1318" s="273"/>
      <c r="CX1318" s="273"/>
      <c r="CY1318" s="273"/>
      <c r="CZ1318" s="273"/>
      <c r="DA1318" s="273"/>
      <c r="DB1318" s="125"/>
      <c r="DC1318" s="273"/>
      <c r="DD1318" s="285"/>
      <c r="DE1318" s="273"/>
      <c r="DF1318" s="273"/>
      <c r="DG1318" s="273"/>
      <c r="DH1318" s="273"/>
      <c r="DI1318" s="273"/>
      <c r="DJ1318" s="125"/>
      <c r="DK1318" s="273"/>
      <c r="DL1318" s="285"/>
      <c r="DM1318" s="273"/>
      <c r="DN1318" s="273"/>
      <c r="DO1318" s="273"/>
      <c r="DP1318" s="273"/>
      <c r="DQ1318" s="273"/>
      <c r="DR1318" s="125"/>
      <c r="DS1318" s="273"/>
      <c r="DT1318" s="285"/>
      <c r="DU1318" s="273"/>
      <c r="DV1318" s="273"/>
      <c r="DW1318" s="273"/>
      <c r="DX1318" s="273"/>
      <c r="DY1318" s="273"/>
      <c r="DZ1318" s="125"/>
      <c r="EA1318" s="273"/>
      <c r="EB1318" s="273"/>
      <c r="EC1318" s="273"/>
      <c r="ED1318" s="273"/>
      <c r="EE1318" s="273"/>
      <c r="EF1318" s="273"/>
      <c r="EG1318" s="273"/>
      <c r="EH1318" s="273"/>
      <c r="EI1318" s="273"/>
      <c r="EJ1318" s="273"/>
      <c r="EK1318" s="273"/>
      <c r="EL1318" s="273"/>
      <c r="EM1318" s="273"/>
      <c r="EN1318" s="273"/>
      <c r="EO1318" s="273"/>
      <c r="EP1318" s="273"/>
      <c r="EQ1318" s="273"/>
      <c r="ER1318" s="273"/>
      <c r="ES1318" s="273"/>
      <c r="ET1318" s="273"/>
      <c r="EU1318" s="273"/>
      <c r="EV1318" s="273"/>
      <c r="EW1318" s="273"/>
      <c r="EX1318" s="273"/>
      <c r="EY1318" s="273"/>
      <c r="EZ1318" s="273"/>
    </row>
    <row r="1319" spans="1:156" ht="18.75">
      <c r="D1319" s="75"/>
      <c r="Q1319"/>
      <c r="R1319" s="30"/>
      <c r="T1319" s="75"/>
      <c r="Z1319" s="264"/>
      <c r="AB1319" s="75"/>
      <c r="AH1319" s="125"/>
      <c r="AJ1319" s="75"/>
      <c r="AP1319" s="125"/>
      <c r="AR1319" s="75"/>
      <c r="AX1319" s="125"/>
      <c r="AZ1319" s="75"/>
      <c r="BF1319" s="125"/>
      <c r="BH1319" s="75"/>
      <c r="BN1319" s="125"/>
      <c r="BP1319" s="75"/>
      <c r="BV1319" s="125"/>
      <c r="BX1319" s="75"/>
      <c r="CD1319" s="125"/>
      <c r="CF1319" s="75"/>
      <c r="CL1319" s="125"/>
      <c r="CN1319" s="75"/>
      <c r="CT1319" s="125"/>
      <c r="CV1319" s="75"/>
      <c r="DB1319" s="125"/>
      <c r="DD1319" s="75"/>
      <c r="DJ1319" s="125"/>
      <c r="DL1319" s="75"/>
      <c r="DR1319" s="125"/>
      <c r="DT1319" s="75"/>
      <c r="DZ1319" s="125"/>
    </row>
    <row r="1320" spans="1:156" ht="18.75">
      <c r="A1320" s="273"/>
      <c r="B1320" s="273"/>
      <c r="C1320" s="273"/>
      <c r="D1320" s="285"/>
      <c r="E1320" s="273"/>
      <c r="F1320" s="273"/>
      <c r="G1320" s="273"/>
      <c r="H1320" s="273"/>
      <c r="I1320" s="273"/>
      <c r="J1320" s="273"/>
      <c r="K1320" s="273"/>
      <c r="L1320" s="273"/>
      <c r="M1320" s="273"/>
      <c r="N1320" s="273"/>
      <c r="O1320" s="273"/>
      <c r="P1320" s="273"/>
      <c r="Q1320" s="273"/>
      <c r="R1320" s="286"/>
      <c r="S1320" s="273"/>
      <c r="T1320" s="285"/>
      <c r="U1320" s="273"/>
      <c r="V1320" s="273"/>
      <c r="W1320" s="273"/>
      <c r="X1320" s="273"/>
      <c r="Y1320" s="273"/>
      <c r="Z1320" s="264"/>
      <c r="AA1320" s="273"/>
      <c r="AB1320" s="285"/>
      <c r="AC1320" s="273"/>
      <c r="AD1320" s="273"/>
      <c r="AE1320" s="273"/>
      <c r="AF1320" s="273"/>
      <c r="AG1320" s="273"/>
      <c r="AH1320" s="125"/>
      <c r="AI1320" s="273"/>
      <c r="AJ1320" s="285"/>
      <c r="AK1320" s="273"/>
      <c r="AL1320" s="273"/>
      <c r="AM1320" s="273"/>
      <c r="AN1320" s="273"/>
      <c r="AO1320" s="273"/>
      <c r="AP1320" s="125"/>
      <c r="AQ1320" s="273"/>
      <c r="AR1320" s="285"/>
      <c r="AS1320" s="273"/>
      <c r="AT1320" s="273"/>
      <c r="AU1320" s="273"/>
      <c r="AV1320" s="273"/>
      <c r="AW1320" s="273"/>
      <c r="AX1320" s="125"/>
      <c r="AY1320" s="273"/>
      <c r="AZ1320" s="285"/>
      <c r="BA1320" s="273"/>
      <c r="BB1320" s="273"/>
      <c r="BC1320" s="273"/>
      <c r="BD1320" s="273"/>
      <c r="BE1320" s="273"/>
      <c r="BF1320" s="125"/>
      <c r="BG1320" s="273"/>
      <c r="BH1320" s="285"/>
      <c r="BI1320" s="273"/>
      <c r="BJ1320" s="273"/>
      <c r="BK1320" s="273"/>
      <c r="BL1320" s="273"/>
      <c r="BM1320" s="273"/>
      <c r="BN1320" s="125"/>
      <c r="BO1320" s="273"/>
      <c r="BP1320" s="285"/>
      <c r="BQ1320" s="273"/>
      <c r="BR1320" s="273"/>
      <c r="BS1320" s="273"/>
      <c r="BT1320" s="273"/>
      <c r="BU1320" s="273"/>
      <c r="BV1320" s="125"/>
      <c r="BW1320" s="273"/>
      <c r="BX1320" s="285"/>
      <c r="BY1320" s="273"/>
      <c r="BZ1320" s="273"/>
      <c r="CA1320" s="273"/>
      <c r="CB1320" s="273"/>
      <c r="CC1320" s="273"/>
      <c r="CD1320" s="125"/>
      <c r="CE1320" s="273"/>
      <c r="CF1320" s="285"/>
      <c r="CG1320" s="273"/>
      <c r="CH1320" s="273"/>
      <c r="CI1320" s="273"/>
      <c r="CJ1320" s="273"/>
      <c r="CK1320" s="273"/>
      <c r="CL1320" s="125"/>
      <c r="CM1320" s="273"/>
      <c r="CN1320" s="285"/>
      <c r="CO1320" s="273"/>
      <c r="CP1320" s="273"/>
      <c r="CQ1320" s="273"/>
      <c r="CR1320" s="273"/>
      <c r="CS1320" s="273"/>
      <c r="CT1320" s="125"/>
      <c r="CU1320" s="273"/>
      <c r="CV1320" s="285"/>
      <c r="CW1320" s="273"/>
      <c r="CX1320" s="273"/>
      <c r="CY1320" s="273"/>
      <c r="CZ1320" s="273"/>
      <c r="DA1320" s="273"/>
      <c r="DB1320" s="125"/>
      <c r="DC1320" s="273"/>
      <c r="DD1320" s="285"/>
      <c r="DE1320" s="273"/>
      <c r="DF1320" s="273"/>
      <c r="DG1320" s="273"/>
      <c r="DH1320" s="273"/>
      <c r="DI1320" s="273"/>
      <c r="DJ1320" s="125"/>
      <c r="DK1320" s="273"/>
      <c r="DL1320" s="285"/>
      <c r="DM1320" s="273"/>
      <c r="DN1320" s="273"/>
      <c r="DO1320" s="273"/>
      <c r="DP1320" s="273"/>
      <c r="DQ1320" s="273"/>
      <c r="DR1320" s="125"/>
      <c r="DS1320" s="273"/>
      <c r="DT1320" s="285"/>
      <c r="DU1320" s="273"/>
      <c r="DV1320" s="273"/>
      <c r="DW1320" s="273"/>
      <c r="DX1320" s="273"/>
      <c r="DY1320" s="273"/>
      <c r="DZ1320" s="125"/>
      <c r="EA1320" s="273"/>
      <c r="EB1320" s="273"/>
      <c r="EC1320" s="273"/>
      <c r="ED1320" s="273"/>
      <c r="EE1320" s="273"/>
      <c r="EF1320" s="273"/>
      <c r="EG1320" s="273"/>
      <c r="EH1320" s="273"/>
      <c r="EI1320" s="273"/>
      <c r="EJ1320" s="273"/>
      <c r="EK1320" s="273"/>
      <c r="EL1320" s="273"/>
      <c r="EM1320" s="273"/>
      <c r="EN1320" s="273"/>
      <c r="EO1320" s="273"/>
      <c r="EP1320" s="273"/>
      <c r="EQ1320" s="273"/>
      <c r="ER1320" s="273"/>
      <c r="ES1320" s="273"/>
      <c r="ET1320" s="273"/>
      <c r="EU1320" s="273"/>
      <c r="EV1320" s="273"/>
      <c r="EW1320" s="273"/>
      <c r="EX1320" s="273"/>
      <c r="EY1320" s="273"/>
      <c r="EZ1320" s="273"/>
    </row>
    <row r="1321" spans="1:156" ht="18.75">
      <c r="D1321" s="75"/>
      <c r="Q1321"/>
      <c r="R1321" s="30"/>
      <c r="T1321" s="75"/>
      <c r="Z1321" s="264"/>
      <c r="AB1321" s="75"/>
      <c r="AH1321" s="125"/>
      <c r="AJ1321" s="75"/>
      <c r="AP1321" s="125"/>
      <c r="AR1321" s="75"/>
      <c r="AX1321" s="125"/>
      <c r="AZ1321" s="75"/>
      <c r="BF1321" s="125"/>
      <c r="BH1321" s="75"/>
      <c r="BN1321" s="125"/>
      <c r="BP1321" s="75"/>
      <c r="BV1321" s="125"/>
      <c r="BX1321" s="75"/>
      <c r="CD1321" s="125"/>
      <c r="CF1321" s="75"/>
      <c r="CL1321" s="125"/>
      <c r="CN1321" s="75"/>
      <c r="CT1321" s="125"/>
      <c r="CV1321" s="75"/>
      <c r="DB1321" s="125"/>
      <c r="DD1321" s="75"/>
      <c r="DJ1321" s="125"/>
      <c r="DL1321" s="75"/>
      <c r="DR1321" s="125"/>
      <c r="DT1321" s="75"/>
      <c r="DZ1321" s="125"/>
    </row>
    <row r="1322" spans="1:156" ht="18.75">
      <c r="A1322" s="273"/>
      <c r="B1322" s="273"/>
      <c r="C1322" s="273"/>
      <c r="D1322" s="285"/>
      <c r="E1322" s="273"/>
      <c r="F1322" s="273"/>
      <c r="G1322" s="273"/>
      <c r="H1322" s="273"/>
      <c r="I1322" s="273"/>
      <c r="J1322" s="273"/>
      <c r="K1322" s="273"/>
      <c r="L1322" s="273"/>
      <c r="M1322" s="273"/>
      <c r="N1322" s="273"/>
      <c r="O1322" s="273"/>
      <c r="P1322" s="273"/>
      <c r="Q1322" s="273"/>
      <c r="R1322" s="286"/>
      <c r="S1322" s="273"/>
      <c r="T1322" s="285"/>
      <c r="U1322" s="273"/>
      <c r="V1322" s="273"/>
      <c r="W1322" s="273"/>
      <c r="X1322" s="273"/>
      <c r="Y1322" s="273"/>
      <c r="Z1322" s="264"/>
      <c r="AA1322" s="273"/>
      <c r="AB1322" s="285"/>
      <c r="AC1322" s="273"/>
      <c r="AD1322" s="273"/>
      <c r="AE1322" s="273"/>
      <c r="AF1322" s="273"/>
      <c r="AG1322" s="273"/>
      <c r="AH1322" s="125"/>
      <c r="AI1322" s="273"/>
      <c r="AJ1322" s="285"/>
      <c r="AK1322" s="273"/>
      <c r="AL1322" s="273"/>
      <c r="AM1322" s="273"/>
      <c r="AN1322" s="273"/>
      <c r="AO1322" s="273"/>
      <c r="AP1322" s="125"/>
      <c r="AQ1322" s="273"/>
      <c r="AR1322" s="285"/>
      <c r="AS1322" s="273"/>
      <c r="AT1322" s="273"/>
      <c r="AU1322" s="273"/>
      <c r="AV1322" s="273"/>
      <c r="AW1322" s="273"/>
      <c r="AX1322" s="125"/>
      <c r="AY1322" s="273"/>
      <c r="AZ1322" s="285"/>
      <c r="BA1322" s="273"/>
      <c r="BB1322" s="273"/>
      <c r="BC1322" s="273"/>
      <c r="BD1322" s="273"/>
      <c r="BE1322" s="273"/>
      <c r="BF1322" s="125"/>
      <c r="BG1322" s="273"/>
      <c r="BH1322" s="285"/>
      <c r="BI1322" s="273"/>
      <c r="BJ1322" s="273"/>
      <c r="BK1322" s="273"/>
      <c r="BL1322" s="273"/>
      <c r="BM1322" s="273"/>
      <c r="BN1322" s="125"/>
      <c r="BO1322" s="273"/>
      <c r="BP1322" s="285"/>
      <c r="BQ1322" s="273"/>
      <c r="BR1322" s="273"/>
      <c r="BS1322" s="273"/>
      <c r="BT1322" s="273"/>
      <c r="BU1322" s="273"/>
      <c r="BV1322" s="125"/>
      <c r="BW1322" s="273"/>
      <c r="BX1322" s="285"/>
      <c r="BY1322" s="273"/>
      <c r="BZ1322" s="273"/>
      <c r="CA1322" s="273"/>
      <c r="CB1322" s="273"/>
      <c r="CC1322" s="273"/>
      <c r="CD1322" s="125"/>
      <c r="CE1322" s="273"/>
      <c r="CF1322" s="285"/>
      <c r="CG1322" s="273"/>
      <c r="CH1322" s="273"/>
      <c r="CI1322" s="273"/>
      <c r="CJ1322" s="273"/>
      <c r="CK1322" s="273"/>
      <c r="CL1322" s="125"/>
      <c r="CM1322" s="273"/>
      <c r="CN1322" s="285"/>
      <c r="CO1322" s="273"/>
      <c r="CP1322" s="273"/>
      <c r="CQ1322" s="273"/>
      <c r="CR1322" s="273"/>
      <c r="CS1322" s="273"/>
      <c r="CT1322" s="125"/>
      <c r="CU1322" s="273"/>
      <c r="CV1322" s="285"/>
      <c r="CW1322" s="273"/>
      <c r="CX1322" s="273"/>
      <c r="CY1322" s="273"/>
      <c r="CZ1322" s="273"/>
      <c r="DA1322" s="273"/>
      <c r="DB1322" s="125"/>
      <c r="DC1322" s="273"/>
      <c r="DD1322" s="285"/>
      <c r="DE1322" s="273"/>
      <c r="DF1322" s="273"/>
      <c r="DG1322" s="273"/>
      <c r="DH1322" s="273"/>
      <c r="DI1322" s="273"/>
      <c r="DJ1322" s="125"/>
      <c r="DK1322" s="273"/>
      <c r="DL1322" s="285"/>
      <c r="DM1322" s="273"/>
      <c r="DN1322" s="273"/>
      <c r="DO1322" s="273"/>
      <c r="DP1322" s="273"/>
      <c r="DQ1322" s="273"/>
      <c r="DR1322" s="125"/>
      <c r="DS1322" s="273"/>
      <c r="DT1322" s="285"/>
      <c r="DU1322" s="273"/>
      <c r="DV1322" s="273"/>
      <c r="DW1322" s="273"/>
      <c r="DX1322" s="273"/>
      <c r="DY1322" s="273"/>
      <c r="DZ1322" s="125"/>
      <c r="EA1322" s="273"/>
      <c r="EB1322" s="273"/>
      <c r="EC1322" s="273"/>
      <c r="ED1322" s="273"/>
      <c r="EE1322" s="273"/>
      <c r="EF1322" s="273"/>
      <c r="EG1322" s="273"/>
      <c r="EH1322" s="273"/>
      <c r="EI1322" s="273"/>
      <c r="EJ1322" s="273"/>
      <c r="EK1322" s="273"/>
      <c r="EL1322" s="273"/>
      <c r="EM1322" s="273"/>
      <c r="EN1322" s="273"/>
      <c r="EO1322" s="273"/>
      <c r="EP1322" s="273"/>
      <c r="EQ1322" s="273"/>
      <c r="ER1322" s="273"/>
      <c r="ES1322" s="273"/>
      <c r="ET1322" s="273"/>
      <c r="EU1322" s="273"/>
      <c r="EV1322" s="273"/>
      <c r="EW1322" s="273"/>
      <c r="EX1322" s="273"/>
      <c r="EY1322" s="273"/>
      <c r="EZ1322" s="273"/>
    </row>
    <row r="1323" spans="1:156" ht="18.75">
      <c r="D1323" s="75"/>
      <c r="Q1323"/>
      <c r="R1323" s="30"/>
      <c r="T1323" s="75"/>
      <c r="Z1323" s="264"/>
      <c r="AB1323" s="75"/>
      <c r="AH1323" s="125"/>
      <c r="AJ1323" s="75"/>
      <c r="AP1323" s="125"/>
      <c r="AR1323" s="75"/>
      <c r="AX1323" s="125"/>
      <c r="AZ1323" s="75"/>
      <c r="BF1323" s="125"/>
      <c r="BH1323" s="75"/>
      <c r="BN1323" s="125"/>
      <c r="BP1323" s="75"/>
      <c r="BV1323" s="125"/>
      <c r="BX1323" s="75"/>
      <c r="CD1323" s="125"/>
      <c r="CF1323" s="75"/>
      <c r="CL1323" s="125"/>
      <c r="CN1323" s="75"/>
      <c r="CT1323" s="125"/>
      <c r="CV1323" s="75"/>
      <c r="DB1323" s="125"/>
      <c r="DD1323" s="75"/>
      <c r="DJ1323" s="125"/>
      <c r="DL1323" s="75"/>
      <c r="DR1323" s="125"/>
      <c r="DT1323" s="75"/>
      <c r="DZ1323" s="125"/>
    </row>
    <row r="1324" spans="1:156" ht="18.75">
      <c r="A1324" s="273"/>
      <c r="B1324" s="273"/>
      <c r="C1324" s="273"/>
      <c r="D1324" s="285"/>
      <c r="E1324" s="273"/>
      <c r="F1324" s="273"/>
      <c r="G1324" s="273"/>
      <c r="H1324" s="273"/>
      <c r="I1324" s="273"/>
      <c r="J1324" s="273"/>
      <c r="K1324" s="273"/>
      <c r="L1324" s="273"/>
      <c r="M1324" s="273"/>
      <c r="N1324" s="273"/>
      <c r="O1324" s="273"/>
      <c r="P1324" s="273"/>
      <c r="Q1324" s="273"/>
      <c r="R1324" s="286"/>
      <c r="S1324" s="273"/>
      <c r="T1324" s="285"/>
      <c r="U1324" s="273"/>
      <c r="V1324" s="273"/>
      <c r="W1324" s="273"/>
      <c r="X1324" s="273"/>
      <c r="Y1324" s="273"/>
      <c r="Z1324" s="264"/>
      <c r="AA1324" s="273"/>
      <c r="AB1324" s="285"/>
      <c r="AC1324" s="273"/>
      <c r="AD1324" s="273"/>
      <c r="AE1324" s="273"/>
      <c r="AF1324" s="273"/>
      <c r="AG1324" s="273"/>
      <c r="AH1324" s="125"/>
      <c r="AI1324" s="273"/>
      <c r="AJ1324" s="285"/>
      <c r="AK1324" s="273"/>
      <c r="AL1324" s="273"/>
      <c r="AM1324" s="273"/>
      <c r="AN1324" s="273"/>
      <c r="AO1324" s="273"/>
      <c r="AP1324" s="125"/>
      <c r="AQ1324" s="273"/>
      <c r="AR1324" s="285"/>
      <c r="AS1324" s="273"/>
      <c r="AT1324" s="273"/>
      <c r="AU1324" s="273"/>
      <c r="AV1324" s="273"/>
      <c r="AW1324" s="273"/>
      <c r="AX1324" s="125"/>
      <c r="AY1324" s="273"/>
      <c r="AZ1324" s="285"/>
      <c r="BA1324" s="273"/>
      <c r="BB1324" s="273"/>
      <c r="BC1324" s="273"/>
      <c r="BD1324" s="273"/>
      <c r="BE1324" s="273"/>
      <c r="BF1324" s="125"/>
      <c r="BG1324" s="273"/>
      <c r="BH1324" s="285"/>
      <c r="BI1324" s="273"/>
      <c r="BJ1324" s="273"/>
      <c r="BK1324" s="273"/>
      <c r="BL1324" s="273"/>
      <c r="BM1324" s="273"/>
      <c r="BN1324" s="125"/>
      <c r="BO1324" s="273"/>
      <c r="BP1324" s="285"/>
      <c r="BQ1324" s="273"/>
      <c r="BR1324" s="273"/>
      <c r="BS1324" s="273"/>
      <c r="BT1324" s="273"/>
      <c r="BU1324" s="273"/>
      <c r="BV1324" s="125"/>
      <c r="BW1324" s="273"/>
      <c r="BX1324" s="285"/>
      <c r="BY1324" s="273"/>
      <c r="BZ1324" s="273"/>
      <c r="CA1324" s="273"/>
      <c r="CB1324" s="273"/>
      <c r="CC1324" s="273"/>
      <c r="CD1324" s="125"/>
      <c r="CE1324" s="273"/>
      <c r="CF1324" s="285"/>
      <c r="CG1324" s="273"/>
      <c r="CH1324" s="273"/>
      <c r="CI1324" s="273"/>
      <c r="CJ1324" s="273"/>
      <c r="CK1324" s="273"/>
      <c r="CL1324" s="125"/>
      <c r="CM1324" s="273"/>
      <c r="CN1324" s="285"/>
      <c r="CO1324" s="273"/>
      <c r="CP1324" s="273"/>
      <c r="CQ1324" s="273"/>
      <c r="CR1324" s="273"/>
      <c r="CS1324" s="273"/>
      <c r="CT1324" s="125"/>
      <c r="CU1324" s="273"/>
      <c r="CV1324" s="285"/>
      <c r="CW1324" s="273"/>
      <c r="CX1324" s="273"/>
      <c r="CY1324" s="273"/>
      <c r="CZ1324" s="273"/>
      <c r="DA1324" s="273"/>
      <c r="DB1324" s="125"/>
      <c r="DC1324" s="273"/>
      <c r="DD1324" s="285"/>
      <c r="DE1324" s="273"/>
      <c r="DF1324" s="273"/>
      <c r="DG1324" s="273"/>
      <c r="DH1324" s="273"/>
      <c r="DI1324" s="273"/>
      <c r="DJ1324" s="125"/>
      <c r="DK1324" s="273"/>
      <c r="DL1324" s="285"/>
      <c r="DM1324" s="273"/>
      <c r="DN1324" s="273"/>
      <c r="DO1324" s="273"/>
      <c r="DP1324" s="273"/>
      <c r="DQ1324" s="273"/>
      <c r="DR1324" s="125"/>
      <c r="DS1324" s="273"/>
      <c r="DT1324" s="285"/>
      <c r="DU1324" s="273"/>
      <c r="DV1324" s="273"/>
      <c r="DW1324" s="273"/>
      <c r="DX1324" s="273"/>
      <c r="DY1324" s="273"/>
      <c r="DZ1324" s="125"/>
      <c r="EA1324" s="273"/>
      <c r="EB1324" s="273"/>
      <c r="EC1324" s="273"/>
      <c r="ED1324" s="273"/>
      <c r="EE1324" s="273"/>
      <c r="EF1324" s="273"/>
      <c r="EG1324" s="273"/>
      <c r="EH1324" s="273"/>
      <c r="EI1324" s="273"/>
      <c r="EJ1324" s="273"/>
      <c r="EK1324" s="273"/>
      <c r="EL1324" s="273"/>
      <c r="EM1324" s="273"/>
      <c r="EN1324" s="273"/>
      <c r="EO1324" s="273"/>
      <c r="EP1324" s="273"/>
      <c r="EQ1324" s="273"/>
      <c r="ER1324" s="273"/>
      <c r="ES1324" s="273"/>
      <c r="ET1324" s="273"/>
      <c r="EU1324" s="273"/>
      <c r="EV1324" s="273"/>
      <c r="EW1324" s="273"/>
      <c r="EX1324" s="273"/>
      <c r="EY1324" s="273"/>
      <c r="EZ1324" s="273"/>
    </row>
    <row r="1325" spans="1:156" ht="18.75">
      <c r="D1325" s="75"/>
      <c r="Q1325"/>
      <c r="R1325" s="30"/>
      <c r="T1325" s="75"/>
      <c r="Z1325" s="264"/>
      <c r="AB1325" s="75"/>
      <c r="AH1325" s="125"/>
      <c r="AJ1325" s="75"/>
      <c r="AP1325" s="125"/>
      <c r="AR1325" s="75"/>
      <c r="AX1325" s="125"/>
      <c r="AZ1325" s="75"/>
      <c r="BF1325" s="125"/>
      <c r="BH1325" s="75"/>
      <c r="BN1325" s="125"/>
      <c r="BP1325" s="75"/>
      <c r="BV1325" s="125"/>
      <c r="BX1325" s="75"/>
      <c r="CD1325" s="125"/>
      <c r="CF1325" s="75"/>
      <c r="CL1325" s="125"/>
      <c r="CN1325" s="75"/>
      <c r="CT1325" s="125"/>
      <c r="CV1325" s="75"/>
      <c r="DB1325" s="125"/>
      <c r="DD1325" s="75"/>
      <c r="DJ1325" s="125"/>
      <c r="DL1325" s="75"/>
      <c r="DR1325" s="125"/>
      <c r="DT1325" s="75"/>
      <c r="DZ1325" s="125"/>
    </row>
    <row r="1326" spans="1:156" ht="18.75">
      <c r="A1326" s="273"/>
      <c r="B1326" s="273"/>
      <c r="C1326" s="273"/>
      <c r="D1326" s="285"/>
      <c r="E1326" s="273"/>
      <c r="F1326" s="273"/>
      <c r="G1326" s="273"/>
      <c r="H1326" s="273"/>
      <c r="I1326" s="273"/>
      <c r="J1326" s="273"/>
      <c r="K1326" s="273"/>
      <c r="L1326" s="273"/>
      <c r="M1326" s="273"/>
      <c r="N1326" s="273"/>
      <c r="O1326" s="273"/>
      <c r="P1326" s="273"/>
      <c r="Q1326" s="273"/>
      <c r="R1326" s="286"/>
      <c r="S1326" s="273"/>
      <c r="T1326" s="285"/>
      <c r="U1326" s="273"/>
      <c r="V1326" s="273"/>
      <c r="W1326" s="273"/>
      <c r="X1326" s="273"/>
      <c r="Y1326" s="273"/>
      <c r="Z1326" s="264"/>
      <c r="AA1326" s="273"/>
      <c r="AB1326" s="285"/>
      <c r="AC1326" s="273"/>
      <c r="AD1326" s="273"/>
      <c r="AE1326" s="273"/>
      <c r="AF1326" s="273"/>
      <c r="AG1326" s="273"/>
      <c r="AH1326" s="125"/>
      <c r="AI1326" s="273"/>
      <c r="AJ1326" s="285"/>
      <c r="AK1326" s="273"/>
      <c r="AL1326" s="273"/>
      <c r="AM1326" s="273"/>
      <c r="AN1326" s="273"/>
      <c r="AO1326" s="273"/>
      <c r="AP1326" s="125"/>
      <c r="AQ1326" s="273"/>
      <c r="AR1326" s="285"/>
      <c r="AS1326" s="273"/>
      <c r="AT1326" s="273"/>
      <c r="AU1326" s="273"/>
      <c r="AV1326" s="273"/>
      <c r="AW1326" s="273"/>
      <c r="AX1326" s="125"/>
      <c r="AY1326" s="273"/>
      <c r="AZ1326" s="285"/>
      <c r="BA1326" s="273"/>
      <c r="BB1326" s="273"/>
      <c r="BC1326" s="273"/>
      <c r="BD1326" s="273"/>
      <c r="BE1326" s="273"/>
      <c r="BF1326" s="125"/>
      <c r="BG1326" s="273"/>
      <c r="BH1326" s="285"/>
      <c r="BI1326" s="273"/>
      <c r="BJ1326" s="273"/>
      <c r="BK1326" s="273"/>
      <c r="BL1326" s="273"/>
      <c r="BM1326" s="273"/>
      <c r="BN1326" s="125"/>
      <c r="BO1326" s="273"/>
      <c r="BP1326" s="285"/>
      <c r="BQ1326" s="273"/>
      <c r="BR1326" s="273"/>
      <c r="BS1326" s="273"/>
      <c r="BT1326" s="273"/>
      <c r="BU1326" s="273"/>
      <c r="BV1326" s="125"/>
      <c r="BW1326" s="273"/>
      <c r="BX1326" s="285"/>
      <c r="BY1326" s="273"/>
      <c r="BZ1326" s="273"/>
      <c r="CA1326" s="273"/>
      <c r="CB1326" s="273"/>
      <c r="CC1326" s="273"/>
      <c r="CD1326" s="125"/>
      <c r="CE1326" s="273"/>
      <c r="CF1326" s="285"/>
      <c r="CG1326" s="273"/>
      <c r="CH1326" s="273"/>
      <c r="CI1326" s="273"/>
      <c r="CJ1326" s="273"/>
      <c r="CK1326" s="273"/>
      <c r="CL1326" s="125"/>
      <c r="CM1326" s="273"/>
      <c r="CN1326" s="285"/>
      <c r="CO1326" s="273"/>
      <c r="CP1326" s="273"/>
      <c r="CQ1326" s="273"/>
      <c r="CR1326" s="273"/>
      <c r="CS1326" s="273"/>
      <c r="CT1326" s="125"/>
      <c r="CU1326" s="273"/>
      <c r="CV1326" s="285"/>
      <c r="CW1326" s="273"/>
      <c r="CX1326" s="273"/>
      <c r="CY1326" s="273"/>
      <c r="CZ1326" s="273"/>
      <c r="DA1326" s="273"/>
      <c r="DB1326" s="125"/>
      <c r="DC1326" s="273"/>
      <c r="DD1326" s="285"/>
      <c r="DE1326" s="273"/>
      <c r="DF1326" s="273"/>
      <c r="DG1326" s="273"/>
      <c r="DH1326" s="273"/>
      <c r="DI1326" s="273"/>
      <c r="DJ1326" s="125"/>
      <c r="DK1326" s="273"/>
      <c r="DL1326" s="285"/>
      <c r="DM1326" s="273"/>
      <c r="DN1326" s="273"/>
      <c r="DO1326" s="273"/>
      <c r="DP1326" s="273"/>
      <c r="DQ1326" s="273"/>
      <c r="DR1326" s="125"/>
      <c r="DS1326" s="273"/>
      <c r="DT1326" s="285"/>
      <c r="DU1326" s="273"/>
      <c r="DV1326" s="273"/>
      <c r="DW1326" s="273"/>
      <c r="DX1326" s="273"/>
      <c r="DY1326" s="273"/>
      <c r="DZ1326" s="125"/>
      <c r="EA1326" s="273"/>
      <c r="EB1326" s="273"/>
      <c r="EC1326" s="273"/>
      <c r="ED1326" s="273"/>
      <c r="EE1326" s="273"/>
      <c r="EF1326" s="273"/>
      <c r="EG1326" s="273"/>
      <c r="EH1326" s="273"/>
      <c r="EI1326" s="273"/>
      <c r="EJ1326" s="273"/>
      <c r="EK1326" s="273"/>
      <c r="EL1326" s="273"/>
      <c r="EM1326" s="273"/>
      <c r="EN1326" s="273"/>
      <c r="EO1326" s="273"/>
      <c r="EP1326" s="273"/>
      <c r="EQ1326" s="273"/>
      <c r="ER1326" s="273"/>
      <c r="ES1326" s="273"/>
      <c r="ET1326" s="273"/>
      <c r="EU1326" s="273"/>
      <c r="EV1326" s="273"/>
      <c r="EW1326" s="273"/>
      <c r="EX1326" s="273"/>
      <c r="EY1326" s="273"/>
      <c r="EZ1326" s="273"/>
    </row>
    <row r="1327" spans="1:156" ht="18.75">
      <c r="D1327" s="75"/>
      <c r="Q1327"/>
      <c r="R1327" s="30"/>
      <c r="T1327" s="75"/>
      <c r="Z1327" s="264"/>
      <c r="AB1327" s="75"/>
      <c r="AH1327" s="125"/>
      <c r="AJ1327" s="75"/>
      <c r="AP1327" s="125"/>
      <c r="AR1327" s="75"/>
      <c r="AX1327" s="125"/>
      <c r="AZ1327" s="75"/>
      <c r="BF1327" s="125"/>
      <c r="BH1327" s="75"/>
      <c r="BN1327" s="125"/>
      <c r="BP1327" s="75"/>
      <c r="BV1327" s="125"/>
      <c r="BX1327" s="75"/>
      <c r="CD1327" s="125"/>
      <c r="CF1327" s="75"/>
      <c r="CL1327" s="125"/>
      <c r="CN1327" s="75"/>
      <c r="CT1327" s="125"/>
      <c r="CV1327" s="75"/>
      <c r="DB1327" s="125"/>
      <c r="DD1327" s="75"/>
      <c r="DJ1327" s="125"/>
      <c r="DL1327" s="75"/>
      <c r="DR1327" s="125"/>
      <c r="DT1327" s="75"/>
      <c r="DZ1327" s="125"/>
    </row>
    <row r="1328" spans="1:156" ht="18.75">
      <c r="A1328" s="273"/>
      <c r="B1328" s="273"/>
      <c r="C1328" s="273"/>
      <c r="D1328" s="285"/>
      <c r="E1328" s="273"/>
      <c r="F1328" s="273"/>
      <c r="G1328" s="273"/>
      <c r="H1328" s="273"/>
      <c r="I1328" s="273"/>
      <c r="J1328" s="273"/>
      <c r="K1328" s="273"/>
      <c r="L1328" s="273"/>
      <c r="M1328" s="273"/>
      <c r="N1328" s="273"/>
      <c r="O1328" s="273"/>
      <c r="P1328" s="273"/>
      <c r="Q1328" s="273"/>
      <c r="R1328" s="286"/>
      <c r="S1328" s="273"/>
      <c r="T1328" s="285"/>
      <c r="U1328" s="273"/>
      <c r="V1328" s="273"/>
      <c r="W1328" s="273"/>
      <c r="X1328" s="273"/>
      <c r="Y1328" s="273"/>
      <c r="Z1328" s="264"/>
      <c r="AA1328" s="273"/>
      <c r="AB1328" s="285"/>
      <c r="AC1328" s="273"/>
      <c r="AD1328" s="273"/>
      <c r="AE1328" s="273"/>
      <c r="AF1328" s="273"/>
      <c r="AG1328" s="273"/>
      <c r="AH1328" s="125"/>
      <c r="AI1328" s="273"/>
      <c r="AJ1328" s="285"/>
      <c r="AK1328" s="273"/>
      <c r="AL1328" s="273"/>
      <c r="AM1328" s="273"/>
      <c r="AN1328" s="273"/>
      <c r="AO1328" s="273"/>
      <c r="AP1328" s="125"/>
      <c r="AQ1328" s="273"/>
      <c r="AR1328" s="285"/>
      <c r="AS1328" s="273"/>
      <c r="AT1328" s="273"/>
      <c r="AU1328" s="273"/>
      <c r="AV1328" s="273"/>
      <c r="AW1328" s="273"/>
      <c r="AX1328" s="125"/>
      <c r="AY1328" s="273"/>
      <c r="AZ1328" s="285"/>
      <c r="BA1328" s="273"/>
      <c r="BB1328" s="273"/>
      <c r="BC1328" s="273"/>
      <c r="BD1328" s="273"/>
      <c r="BE1328" s="273"/>
      <c r="BF1328" s="125"/>
      <c r="BG1328" s="273"/>
      <c r="BH1328" s="285"/>
      <c r="BI1328" s="273"/>
      <c r="BJ1328" s="273"/>
      <c r="BK1328" s="273"/>
      <c r="BL1328" s="273"/>
      <c r="BM1328" s="273"/>
      <c r="BN1328" s="125"/>
      <c r="BO1328" s="273"/>
      <c r="BP1328" s="285"/>
      <c r="BQ1328" s="273"/>
      <c r="BR1328" s="273"/>
      <c r="BS1328" s="273"/>
      <c r="BT1328" s="273"/>
      <c r="BU1328" s="273"/>
      <c r="BV1328" s="125"/>
      <c r="BW1328" s="273"/>
      <c r="BX1328" s="285"/>
      <c r="BY1328" s="273"/>
      <c r="BZ1328" s="273"/>
      <c r="CA1328" s="273"/>
      <c r="CB1328" s="273"/>
      <c r="CC1328" s="273"/>
      <c r="CD1328" s="125"/>
      <c r="CE1328" s="273"/>
      <c r="CF1328" s="285"/>
      <c r="CG1328" s="273"/>
      <c r="CH1328" s="273"/>
      <c r="CI1328" s="273"/>
      <c r="CJ1328" s="273"/>
      <c r="CK1328" s="273"/>
      <c r="CL1328" s="125"/>
      <c r="CM1328" s="273"/>
      <c r="CN1328" s="285"/>
      <c r="CO1328" s="273"/>
      <c r="CP1328" s="273"/>
      <c r="CQ1328" s="273"/>
      <c r="CR1328" s="273"/>
      <c r="CS1328" s="273"/>
      <c r="CT1328" s="125"/>
      <c r="CU1328" s="273"/>
      <c r="CV1328" s="285"/>
      <c r="CW1328" s="273"/>
      <c r="CX1328" s="273"/>
      <c r="CY1328" s="273"/>
      <c r="CZ1328" s="273"/>
      <c r="DA1328" s="273"/>
      <c r="DB1328" s="125"/>
      <c r="DC1328" s="273"/>
      <c r="DD1328" s="285"/>
      <c r="DE1328" s="273"/>
      <c r="DF1328" s="273"/>
      <c r="DG1328" s="273"/>
      <c r="DH1328" s="273"/>
      <c r="DI1328" s="273"/>
      <c r="DJ1328" s="125"/>
      <c r="DK1328" s="273"/>
      <c r="DL1328" s="285"/>
      <c r="DM1328" s="273"/>
      <c r="DN1328" s="273"/>
      <c r="DO1328" s="273"/>
      <c r="DP1328" s="273"/>
      <c r="DQ1328" s="273"/>
      <c r="DR1328" s="125"/>
      <c r="DS1328" s="273"/>
      <c r="DT1328" s="285"/>
      <c r="DU1328" s="273"/>
      <c r="DV1328" s="273"/>
      <c r="DW1328" s="273"/>
      <c r="DX1328" s="273"/>
      <c r="DY1328" s="273"/>
      <c r="DZ1328" s="125"/>
      <c r="EA1328" s="273"/>
      <c r="EB1328" s="273"/>
      <c r="EC1328" s="273"/>
      <c r="ED1328" s="273"/>
      <c r="EE1328" s="273"/>
      <c r="EF1328" s="273"/>
      <c r="EG1328" s="273"/>
      <c r="EH1328" s="273"/>
      <c r="EI1328" s="273"/>
      <c r="EJ1328" s="273"/>
      <c r="EK1328" s="273"/>
      <c r="EL1328" s="273"/>
      <c r="EM1328" s="273"/>
      <c r="EN1328" s="273"/>
      <c r="EO1328" s="273"/>
      <c r="EP1328" s="273"/>
      <c r="EQ1328" s="273"/>
      <c r="ER1328" s="273"/>
      <c r="ES1328" s="273"/>
      <c r="ET1328" s="273"/>
      <c r="EU1328" s="273"/>
      <c r="EV1328" s="273"/>
      <c r="EW1328" s="273"/>
      <c r="EX1328" s="273"/>
      <c r="EY1328" s="273"/>
      <c r="EZ1328" s="273"/>
    </row>
    <row r="1329" spans="1:156" ht="18.75">
      <c r="D1329" s="75"/>
      <c r="Q1329"/>
      <c r="R1329" s="30"/>
      <c r="T1329" s="75"/>
      <c r="Z1329" s="264"/>
      <c r="AB1329" s="75"/>
      <c r="AH1329" s="125"/>
      <c r="AJ1329" s="75"/>
      <c r="AP1329" s="125"/>
      <c r="AR1329" s="75"/>
      <c r="AX1329" s="125"/>
      <c r="AZ1329" s="75"/>
      <c r="BF1329" s="125"/>
      <c r="BH1329" s="75"/>
      <c r="BN1329" s="125"/>
      <c r="BP1329" s="75"/>
      <c r="BV1329" s="125"/>
      <c r="BX1329" s="75"/>
      <c r="CD1329" s="125"/>
      <c r="CF1329" s="75"/>
      <c r="CL1329" s="125"/>
      <c r="CN1329" s="75"/>
      <c r="CT1329" s="125"/>
      <c r="CV1329" s="75"/>
      <c r="DB1329" s="125"/>
      <c r="DD1329" s="75"/>
      <c r="DJ1329" s="125"/>
      <c r="DL1329" s="75"/>
      <c r="DR1329" s="125"/>
      <c r="DT1329" s="75"/>
      <c r="DZ1329" s="125"/>
    </row>
    <row r="1330" spans="1:156" ht="18.75">
      <c r="A1330" s="273"/>
      <c r="B1330" s="273"/>
      <c r="C1330" s="273"/>
      <c r="D1330" s="285"/>
      <c r="E1330" s="273"/>
      <c r="F1330" s="273"/>
      <c r="G1330" s="273"/>
      <c r="H1330" s="273"/>
      <c r="I1330" s="273"/>
      <c r="J1330" s="273"/>
      <c r="K1330" s="273"/>
      <c r="L1330" s="273"/>
      <c r="M1330" s="273"/>
      <c r="N1330" s="273"/>
      <c r="O1330" s="273"/>
      <c r="P1330" s="273"/>
      <c r="Q1330" s="273"/>
      <c r="R1330" s="286"/>
      <c r="S1330" s="273"/>
      <c r="T1330" s="285"/>
      <c r="U1330" s="273"/>
      <c r="V1330" s="273"/>
      <c r="W1330" s="273"/>
      <c r="X1330" s="273"/>
      <c r="Y1330" s="273"/>
      <c r="Z1330" s="264"/>
      <c r="AA1330" s="273"/>
      <c r="AB1330" s="285"/>
      <c r="AC1330" s="273"/>
      <c r="AD1330" s="273"/>
      <c r="AE1330" s="273"/>
      <c r="AF1330" s="273"/>
      <c r="AG1330" s="273"/>
      <c r="AH1330" s="125"/>
      <c r="AI1330" s="273"/>
      <c r="AJ1330" s="285"/>
      <c r="AK1330" s="273"/>
      <c r="AL1330" s="273"/>
      <c r="AM1330" s="273"/>
      <c r="AN1330" s="273"/>
      <c r="AO1330" s="273"/>
      <c r="AP1330" s="125"/>
      <c r="AQ1330" s="273"/>
      <c r="AR1330" s="285"/>
      <c r="AS1330" s="273"/>
      <c r="AT1330" s="273"/>
      <c r="AU1330" s="273"/>
      <c r="AV1330" s="273"/>
      <c r="AW1330" s="273"/>
      <c r="AX1330" s="125"/>
      <c r="AY1330" s="273"/>
      <c r="AZ1330" s="285"/>
      <c r="BA1330" s="273"/>
      <c r="BB1330" s="273"/>
      <c r="BC1330" s="273"/>
      <c r="BD1330" s="273"/>
      <c r="BE1330" s="273"/>
      <c r="BF1330" s="125"/>
      <c r="BG1330" s="273"/>
      <c r="BH1330" s="285"/>
      <c r="BI1330" s="273"/>
      <c r="BJ1330" s="273"/>
      <c r="BK1330" s="273"/>
      <c r="BL1330" s="273"/>
      <c r="BM1330" s="273"/>
      <c r="BN1330" s="125"/>
      <c r="BO1330" s="273"/>
      <c r="BP1330" s="285"/>
      <c r="BQ1330" s="273"/>
      <c r="BR1330" s="273"/>
      <c r="BS1330" s="273"/>
      <c r="BT1330" s="273"/>
      <c r="BU1330" s="273"/>
      <c r="BV1330" s="125"/>
      <c r="BW1330" s="273"/>
      <c r="BX1330" s="285"/>
      <c r="BY1330" s="273"/>
      <c r="BZ1330" s="273"/>
      <c r="CA1330" s="273"/>
      <c r="CB1330" s="273"/>
      <c r="CC1330" s="273"/>
      <c r="CD1330" s="125"/>
      <c r="CE1330" s="273"/>
      <c r="CF1330" s="285"/>
      <c r="CG1330" s="273"/>
      <c r="CH1330" s="273"/>
      <c r="CI1330" s="273"/>
      <c r="CJ1330" s="273"/>
      <c r="CK1330" s="273"/>
      <c r="CL1330" s="125"/>
      <c r="CM1330" s="273"/>
      <c r="CN1330" s="285"/>
      <c r="CO1330" s="273"/>
      <c r="CP1330" s="273"/>
      <c r="CQ1330" s="273"/>
      <c r="CR1330" s="273"/>
      <c r="CS1330" s="273"/>
      <c r="CT1330" s="125"/>
      <c r="CU1330" s="273"/>
      <c r="CV1330" s="285"/>
      <c r="CW1330" s="273"/>
      <c r="CX1330" s="273"/>
      <c r="CY1330" s="273"/>
      <c r="CZ1330" s="273"/>
      <c r="DA1330" s="273"/>
      <c r="DB1330" s="125"/>
      <c r="DC1330" s="273"/>
      <c r="DD1330" s="285"/>
      <c r="DE1330" s="273"/>
      <c r="DF1330" s="273"/>
      <c r="DG1330" s="273"/>
      <c r="DH1330" s="273"/>
      <c r="DI1330" s="273"/>
      <c r="DJ1330" s="125"/>
      <c r="DK1330" s="273"/>
      <c r="DL1330" s="285"/>
      <c r="DM1330" s="273"/>
      <c r="DN1330" s="273"/>
      <c r="DO1330" s="273"/>
      <c r="DP1330" s="273"/>
      <c r="DQ1330" s="273"/>
      <c r="DR1330" s="125"/>
      <c r="DS1330" s="273"/>
      <c r="DT1330" s="285"/>
      <c r="DU1330" s="273"/>
      <c r="DV1330" s="273"/>
      <c r="DW1330" s="273"/>
      <c r="DX1330" s="273"/>
      <c r="DY1330" s="273"/>
      <c r="DZ1330" s="125"/>
      <c r="EA1330" s="273"/>
      <c r="EB1330" s="273"/>
      <c r="EC1330" s="273"/>
      <c r="ED1330" s="273"/>
      <c r="EE1330" s="273"/>
      <c r="EF1330" s="273"/>
      <c r="EG1330" s="273"/>
      <c r="EH1330" s="273"/>
      <c r="EI1330" s="273"/>
      <c r="EJ1330" s="273"/>
      <c r="EK1330" s="273"/>
      <c r="EL1330" s="273"/>
      <c r="EM1330" s="273"/>
      <c r="EN1330" s="273"/>
      <c r="EO1330" s="273"/>
      <c r="EP1330" s="273"/>
      <c r="EQ1330" s="273"/>
      <c r="ER1330" s="273"/>
      <c r="ES1330" s="273"/>
      <c r="ET1330" s="273"/>
      <c r="EU1330" s="273"/>
      <c r="EV1330" s="273"/>
      <c r="EW1330" s="273"/>
      <c r="EX1330" s="273"/>
      <c r="EY1330" s="273"/>
      <c r="EZ1330" s="273"/>
    </row>
    <row r="1331" spans="1:156" ht="18.75">
      <c r="D1331" s="75"/>
      <c r="Q1331"/>
      <c r="R1331" s="30"/>
      <c r="T1331" s="75"/>
      <c r="Z1331" s="264"/>
      <c r="AB1331" s="75"/>
      <c r="AH1331" s="125"/>
      <c r="AJ1331" s="75"/>
      <c r="AP1331" s="125"/>
      <c r="AR1331" s="75"/>
      <c r="AX1331" s="125"/>
      <c r="AZ1331" s="75"/>
      <c r="BF1331" s="125"/>
      <c r="BH1331" s="75"/>
      <c r="BN1331" s="125"/>
      <c r="BP1331" s="75"/>
      <c r="BV1331" s="125"/>
      <c r="BX1331" s="75"/>
      <c r="CD1331" s="125"/>
      <c r="CF1331" s="75"/>
      <c r="CL1331" s="125"/>
      <c r="CN1331" s="75"/>
      <c r="CT1331" s="125"/>
      <c r="CV1331" s="75"/>
      <c r="DB1331" s="125"/>
      <c r="DD1331" s="75"/>
      <c r="DJ1331" s="125"/>
      <c r="DL1331" s="75"/>
      <c r="DR1331" s="125"/>
      <c r="DT1331" s="75"/>
      <c r="DZ1331" s="125"/>
    </row>
    <row r="1332" spans="1:156" ht="18.75">
      <c r="A1332" s="273"/>
      <c r="B1332" s="273"/>
      <c r="C1332" s="273"/>
      <c r="D1332" s="285"/>
      <c r="E1332" s="273"/>
      <c r="F1332" s="273"/>
      <c r="G1332" s="273"/>
      <c r="H1332" s="273"/>
      <c r="I1332" s="273"/>
      <c r="J1332" s="273"/>
      <c r="K1332" s="273"/>
      <c r="L1332" s="273"/>
      <c r="M1332" s="273"/>
      <c r="N1332" s="273"/>
      <c r="O1332" s="273"/>
      <c r="P1332" s="273"/>
      <c r="Q1332" s="273"/>
      <c r="R1332" s="286"/>
      <c r="S1332" s="273"/>
      <c r="T1332" s="285"/>
      <c r="U1332" s="273"/>
      <c r="V1332" s="273"/>
      <c r="W1332" s="273"/>
      <c r="X1332" s="273"/>
      <c r="Y1332" s="273"/>
      <c r="Z1332" s="264"/>
      <c r="AA1332" s="273"/>
      <c r="AB1332" s="285"/>
      <c r="AC1332" s="273"/>
      <c r="AD1332" s="273"/>
      <c r="AE1332" s="273"/>
      <c r="AF1332" s="273"/>
      <c r="AG1332" s="273"/>
      <c r="AH1332" s="125"/>
      <c r="AI1332" s="273"/>
      <c r="AJ1332" s="285"/>
      <c r="AK1332" s="273"/>
      <c r="AL1332" s="273"/>
      <c r="AM1332" s="273"/>
      <c r="AN1332" s="273"/>
      <c r="AO1332" s="273"/>
      <c r="AP1332" s="125"/>
      <c r="AQ1332" s="273"/>
      <c r="AR1332" s="285"/>
      <c r="AS1332" s="273"/>
      <c r="AT1332" s="273"/>
      <c r="AU1332" s="273"/>
      <c r="AV1332" s="273"/>
      <c r="AW1332" s="273"/>
      <c r="AX1332" s="125"/>
      <c r="AY1332" s="273"/>
      <c r="AZ1332" s="285"/>
      <c r="BA1332" s="273"/>
      <c r="BB1332" s="273"/>
      <c r="BC1332" s="273"/>
      <c r="BD1332" s="273"/>
      <c r="BE1332" s="273"/>
      <c r="BF1332" s="125"/>
      <c r="BG1332" s="273"/>
      <c r="BH1332" s="285"/>
      <c r="BI1332" s="273"/>
      <c r="BJ1332" s="273"/>
      <c r="BK1332" s="273"/>
      <c r="BL1332" s="273"/>
      <c r="BM1332" s="273"/>
      <c r="BN1332" s="125"/>
      <c r="BO1332" s="273"/>
      <c r="BP1332" s="285"/>
      <c r="BQ1332" s="273"/>
      <c r="BR1332" s="273"/>
      <c r="BS1332" s="273"/>
      <c r="BT1332" s="273"/>
      <c r="BU1332" s="273"/>
      <c r="BV1332" s="125"/>
      <c r="BW1332" s="273"/>
      <c r="BX1332" s="285"/>
      <c r="BY1332" s="273"/>
      <c r="BZ1332" s="273"/>
      <c r="CA1332" s="273"/>
      <c r="CB1332" s="273"/>
      <c r="CC1332" s="273"/>
      <c r="CD1332" s="125"/>
      <c r="CE1332" s="273"/>
      <c r="CF1332" s="285"/>
      <c r="CG1332" s="273"/>
      <c r="CH1332" s="273"/>
      <c r="CI1332" s="273"/>
      <c r="CJ1332" s="273"/>
      <c r="CK1332" s="273"/>
      <c r="CL1332" s="125"/>
      <c r="CM1332" s="273"/>
      <c r="CN1332" s="285"/>
      <c r="CO1332" s="273"/>
      <c r="CP1332" s="273"/>
      <c r="CQ1332" s="273"/>
      <c r="CR1332" s="273"/>
      <c r="CS1332" s="273"/>
      <c r="CT1332" s="125"/>
      <c r="CU1332" s="273"/>
      <c r="CV1332" s="285"/>
      <c r="CW1332" s="273"/>
      <c r="CX1332" s="273"/>
      <c r="CY1332" s="273"/>
      <c r="CZ1332" s="273"/>
      <c r="DA1332" s="273"/>
      <c r="DB1332" s="125"/>
      <c r="DC1332" s="273"/>
      <c r="DD1332" s="285"/>
      <c r="DE1332" s="273"/>
      <c r="DF1332" s="273"/>
      <c r="DG1332" s="273"/>
      <c r="DH1332" s="273"/>
      <c r="DI1332" s="273"/>
      <c r="DJ1332" s="125"/>
      <c r="DK1332" s="273"/>
      <c r="DL1332" s="285"/>
      <c r="DM1332" s="273"/>
      <c r="DN1332" s="273"/>
      <c r="DO1332" s="273"/>
      <c r="DP1332" s="273"/>
      <c r="DQ1332" s="273"/>
      <c r="DR1332" s="125"/>
      <c r="DS1332" s="273"/>
      <c r="DT1332" s="285"/>
      <c r="DU1332" s="273"/>
      <c r="DV1332" s="273"/>
      <c r="DW1332" s="273"/>
      <c r="DX1332" s="273"/>
      <c r="DY1332" s="273"/>
      <c r="DZ1332" s="125"/>
      <c r="EA1332" s="273"/>
      <c r="EB1332" s="273"/>
      <c r="EC1332" s="273"/>
      <c r="ED1332" s="273"/>
      <c r="EE1332" s="273"/>
      <c r="EF1332" s="273"/>
      <c r="EG1332" s="273"/>
      <c r="EH1332" s="273"/>
      <c r="EI1332" s="273"/>
      <c r="EJ1332" s="273"/>
      <c r="EK1332" s="273"/>
      <c r="EL1332" s="273"/>
      <c r="EM1332" s="273"/>
      <c r="EN1332" s="273"/>
      <c r="EO1332" s="273"/>
      <c r="EP1332" s="273"/>
      <c r="EQ1332" s="273"/>
      <c r="ER1332" s="273"/>
      <c r="ES1332" s="273"/>
      <c r="ET1332" s="273"/>
      <c r="EU1332" s="273"/>
      <c r="EV1332" s="273"/>
      <c r="EW1332" s="273"/>
      <c r="EX1332" s="273"/>
      <c r="EY1332" s="273"/>
      <c r="EZ1332" s="273"/>
    </row>
    <row r="1333" spans="1:156" ht="18.75">
      <c r="D1333" s="75"/>
      <c r="Q1333"/>
      <c r="R1333" s="30"/>
      <c r="T1333" s="75"/>
      <c r="Z1333" s="264"/>
      <c r="AB1333" s="75"/>
      <c r="AH1333" s="125"/>
      <c r="AJ1333" s="75"/>
      <c r="AP1333" s="125"/>
      <c r="AR1333" s="75"/>
      <c r="AX1333" s="125"/>
      <c r="AZ1333" s="75"/>
      <c r="BF1333" s="125"/>
      <c r="BH1333" s="75"/>
      <c r="BN1333" s="125"/>
      <c r="BP1333" s="75"/>
      <c r="BV1333" s="125"/>
      <c r="BX1333" s="75"/>
      <c r="CD1333" s="125"/>
      <c r="CF1333" s="75"/>
      <c r="CL1333" s="125"/>
      <c r="CN1333" s="75"/>
      <c r="CT1333" s="125"/>
      <c r="CV1333" s="75"/>
      <c r="DB1333" s="125"/>
      <c r="DD1333" s="75"/>
      <c r="DJ1333" s="125"/>
      <c r="DL1333" s="75"/>
      <c r="DR1333" s="125"/>
      <c r="DT1333" s="75"/>
      <c r="DZ1333" s="125"/>
    </row>
    <row r="1334" spans="1:156" ht="18.75">
      <c r="A1334" s="273"/>
      <c r="B1334" s="273"/>
      <c r="C1334" s="273"/>
      <c r="D1334" s="285"/>
      <c r="E1334" s="273"/>
      <c r="F1334" s="273"/>
      <c r="G1334" s="273"/>
      <c r="H1334" s="273"/>
      <c r="I1334" s="273"/>
      <c r="J1334" s="273"/>
      <c r="K1334" s="273"/>
      <c r="L1334" s="273"/>
      <c r="M1334" s="273"/>
      <c r="N1334" s="273"/>
      <c r="O1334" s="273"/>
      <c r="P1334" s="273"/>
      <c r="Q1334" s="273"/>
      <c r="R1334" s="286"/>
      <c r="S1334" s="273"/>
      <c r="T1334" s="285"/>
      <c r="U1334" s="273"/>
      <c r="V1334" s="273"/>
      <c r="W1334" s="273"/>
      <c r="X1334" s="273"/>
      <c r="Y1334" s="273"/>
      <c r="Z1334" s="264"/>
      <c r="AA1334" s="273"/>
      <c r="AB1334" s="285"/>
      <c r="AC1334" s="273"/>
      <c r="AD1334" s="273"/>
      <c r="AE1334" s="273"/>
      <c r="AF1334" s="273"/>
      <c r="AG1334" s="273"/>
      <c r="AH1334" s="125"/>
      <c r="AI1334" s="273"/>
      <c r="AJ1334" s="285"/>
      <c r="AK1334" s="273"/>
      <c r="AL1334" s="273"/>
      <c r="AM1334" s="273"/>
      <c r="AN1334" s="273"/>
      <c r="AO1334" s="273"/>
      <c r="AP1334" s="125"/>
      <c r="AQ1334" s="273"/>
      <c r="AR1334" s="285"/>
      <c r="AS1334" s="273"/>
      <c r="AT1334" s="273"/>
      <c r="AU1334" s="273"/>
      <c r="AV1334" s="273"/>
      <c r="AW1334" s="273"/>
      <c r="AX1334" s="125"/>
      <c r="AY1334" s="273"/>
      <c r="AZ1334" s="285"/>
      <c r="BA1334" s="273"/>
      <c r="BB1334" s="273"/>
      <c r="BC1334" s="273"/>
      <c r="BD1334" s="273"/>
      <c r="BE1334" s="273"/>
      <c r="BF1334" s="125"/>
      <c r="BG1334" s="273"/>
      <c r="BH1334" s="285"/>
      <c r="BI1334" s="273"/>
      <c r="BJ1334" s="273"/>
      <c r="BK1334" s="273"/>
      <c r="BL1334" s="273"/>
      <c r="BM1334" s="273"/>
      <c r="BN1334" s="125"/>
      <c r="BO1334" s="273"/>
      <c r="BP1334" s="285"/>
      <c r="BQ1334" s="273"/>
      <c r="BR1334" s="273"/>
      <c r="BS1334" s="273"/>
      <c r="BT1334" s="273"/>
      <c r="BU1334" s="273"/>
      <c r="BV1334" s="125"/>
      <c r="BW1334" s="273"/>
      <c r="BX1334" s="285"/>
      <c r="BY1334" s="273"/>
      <c r="BZ1334" s="273"/>
      <c r="CA1334" s="273"/>
      <c r="CB1334" s="273"/>
      <c r="CC1334" s="273"/>
      <c r="CD1334" s="125"/>
      <c r="CE1334" s="273"/>
      <c r="CF1334" s="285"/>
      <c r="CG1334" s="273"/>
      <c r="CH1334" s="273"/>
      <c r="CI1334" s="273"/>
      <c r="CJ1334" s="273"/>
      <c r="CK1334" s="273"/>
      <c r="CL1334" s="125"/>
      <c r="CM1334" s="273"/>
      <c r="CN1334" s="285"/>
      <c r="CO1334" s="273"/>
      <c r="CP1334" s="273"/>
      <c r="CQ1334" s="273"/>
      <c r="CR1334" s="273"/>
      <c r="CS1334" s="273"/>
      <c r="CT1334" s="125"/>
      <c r="CU1334" s="273"/>
      <c r="CV1334" s="285"/>
      <c r="CW1334" s="273"/>
      <c r="CX1334" s="273"/>
      <c r="CY1334" s="273"/>
      <c r="CZ1334" s="273"/>
      <c r="DA1334" s="273"/>
      <c r="DB1334" s="125"/>
      <c r="DC1334" s="273"/>
      <c r="DD1334" s="285"/>
      <c r="DE1334" s="273"/>
      <c r="DF1334" s="273"/>
      <c r="DG1334" s="273"/>
      <c r="DH1334" s="273"/>
      <c r="DI1334" s="273"/>
      <c r="DJ1334" s="125"/>
      <c r="DK1334" s="273"/>
      <c r="DL1334" s="285"/>
      <c r="DM1334" s="273"/>
      <c r="DN1334" s="273"/>
      <c r="DO1334" s="273"/>
      <c r="DP1334" s="273"/>
      <c r="DQ1334" s="273"/>
      <c r="DR1334" s="125"/>
      <c r="DS1334" s="273"/>
      <c r="DT1334" s="285"/>
      <c r="DU1334" s="273"/>
      <c r="DV1334" s="273"/>
      <c r="DW1334" s="273"/>
      <c r="DX1334" s="273"/>
      <c r="DY1334" s="273"/>
      <c r="DZ1334" s="125"/>
      <c r="EA1334" s="273"/>
      <c r="EB1334" s="273"/>
      <c r="EC1334" s="273"/>
      <c r="ED1334" s="273"/>
      <c r="EE1334" s="273"/>
      <c r="EF1334" s="273"/>
      <c r="EG1334" s="273"/>
      <c r="EH1334" s="273"/>
      <c r="EI1334" s="273"/>
      <c r="EJ1334" s="273"/>
      <c r="EK1334" s="273"/>
      <c r="EL1334" s="273"/>
      <c r="EM1334" s="273"/>
      <c r="EN1334" s="273"/>
      <c r="EO1334" s="273"/>
      <c r="EP1334" s="273"/>
      <c r="EQ1334" s="273"/>
      <c r="ER1334" s="273"/>
      <c r="ES1334" s="273"/>
      <c r="ET1334" s="273"/>
      <c r="EU1334" s="273"/>
      <c r="EV1334" s="273"/>
      <c r="EW1334" s="273"/>
      <c r="EX1334" s="273"/>
      <c r="EY1334" s="273"/>
      <c r="EZ1334" s="273"/>
    </row>
    <row r="1335" spans="1:156" ht="18.75">
      <c r="D1335" s="75"/>
      <c r="Q1335"/>
      <c r="R1335" s="30"/>
      <c r="T1335" s="75"/>
      <c r="Z1335" s="264"/>
      <c r="AB1335" s="75"/>
      <c r="AH1335" s="125"/>
      <c r="AJ1335" s="75"/>
      <c r="AP1335" s="125"/>
      <c r="AR1335" s="75"/>
      <c r="AX1335" s="125"/>
      <c r="AZ1335" s="75"/>
      <c r="BF1335" s="125"/>
      <c r="BH1335" s="75"/>
      <c r="BN1335" s="125"/>
      <c r="BP1335" s="75"/>
      <c r="BV1335" s="125"/>
      <c r="BX1335" s="75"/>
      <c r="CD1335" s="125"/>
      <c r="CF1335" s="75"/>
      <c r="CL1335" s="125"/>
      <c r="CN1335" s="75"/>
      <c r="CT1335" s="125"/>
      <c r="CV1335" s="75"/>
      <c r="DB1335" s="125"/>
      <c r="DD1335" s="75"/>
      <c r="DJ1335" s="125"/>
      <c r="DL1335" s="75"/>
      <c r="DR1335" s="125"/>
      <c r="DT1335" s="75"/>
      <c r="DZ1335" s="125"/>
    </row>
    <row r="1336" spans="1:156" ht="18.75">
      <c r="A1336" s="273"/>
      <c r="B1336" s="273"/>
      <c r="C1336" s="273"/>
      <c r="D1336" s="285"/>
      <c r="E1336" s="273"/>
      <c r="F1336" s="273"/>
      <c r="G1336" s="273"/>
      <c r="H1336" s="273"/>
      <c r="I1336" s="273"/>
      <c r="J1336" s="273"/>
      <c r="K1336" s="273"/>
      <c r="L1336" s="273"/>
      <c r="M1336" s="273"/>
      <c r="N1336" s="273"/>
      <c r="O1336" s="273"/>
      <c r="P1336" s="273"/>
      <c r="Q1336" s="273"/>
      <c r="R1336" s="286"/>
      <c r="S1336" s="273"/>
      <c r="T1336" s="285"/>
      <c r="U1336" s="273"/>
      <c r="V1336" s="273"/>
      <c r="W1336" s="273"/>
      <c r="X1336" s="273"/>
      <c r="Y1336" s="273"/>
      <c r="Z1336" s="264"/>
      <c r="AA1336" s="273"/>
      <c r="AB1336" s="285"/>
      <c r="AC1336" s="273"/>
      <c r="AD1336" s="273"/>
      <c r="AE1336" s="273"/>
      <c r="AF1336" s="273"/>
      <c r="AG1336" s="273"/>
      <c r="AH1336" s="125"/>
      <c r="AI1336" s="273"/>
      <c r="AJ1336" s="285"/>
      <c r="AK1336" s="273"/>
      <c r="AL1336" s="273"/>
      <c r="AM1336" s="273"/>
      <c r="AN1336" s="273"/>
      <c r="AO1336" s="273"/>
      <c r="AP1336" s="125"/>
      <c r="AQ1336" s="273"/>
      <c r="AR1336" s="285"/>
      <c r="AS1336" s="273"/>
      <c r="AT1336" s="273"/>
      <c r="AU1336" s="273"/>
      <c r="AV1336" s="273"/>
      <c r="AW1336" s="273"/>
      <c r="AX1336" s="125"/>
      <c r="AY1336" s="273"/>
      <c r="AZ1336" s="285"/>
      <c r="BA1336" s="273"/>
      <c r="BB1336" s="273"/>
      <c r="BC1336" s="273"/>
      <c r="BD1336" s="273"/>
      <c r="BE1336" s="273"/>
      <c r="BF1336" s="125"/>
      <c r="BG1336" s="273"/>
      <c r="BH1336" s="285"/>
      <c r="BI1336" s="273"/>
      <c r="BJ1336" s="273"/>
      <c r="BK1336" s="273"/>
      <c r="BL1336" s="273"/>
      <c r="BM1336" s="273"/>
      <c r="BN1336" s="125"/>
      <c r="BO1336" s="273"/>
      <c r="BP1336" s="285"/>
      <c r="BQ1336" s="273"/>
      <c r="BR1336" s="273"/>
      <c r="BS1336" s="273"/>
      <c r="BT1336" s="273"/>
      <c r="BU1336" s="273"/>
      <c r="BV1336" s="125"/>
      <c r="BW1336" s="273"/>
      <c r="BX1336" s="285"/>
      <c r="BY1336" s="273"/>
      <c r="BZ1336" s="273"/>
      <c r="CA1336" s="273"/>
      <c r="CB1336" s="273"/>
      <c r="CC1336" s="273"/>
      <c r="CD1336" s="125"/>
      <c r="CE1336" s="273"/>
      <c r="CF1336" s="285"/>
      <c r="CG1336" s="273"/>
      <c r="CH1336" s="273"/>
      <c r="CI1336" s="273"/>
      <c r="CJ1336" s="273"/>
      <c r="CK1336" s="273"/>
      <c r="CL1336" s="125"/>
      <c r="CM1336" s="273"/>
      <c r="CN1336" s="285"/>
      <c r="CO1336" s="273"/>
      <c r="CP1336" s="273"/>
      <c r="CQ1336" s="273"/>
      <c r="CR1336" s="273"/>
      <c r="CS1336" s="273"/>
      <c r="CT1336" s="125"/>
      <c r="CU1336" s="273"/>
      <c r="CV1336" s="285"/>
      <c r="CW1336" s="273"/>
      <c r="CX1336" s="273"/>
      <c r="CY1336" s="273"/>
      <c r="CZ1336" s="273"/>
      <c r="DA1336" s="273"/>
      <c r="DB1336" s="125"/>
      <c r="DC1336" s="273"/>
      <c r="DD1336" s="285"/>
      <c r="DE1336" s="273"/>
      <c r="DF1336" s="273"/>
      <c r="DG1336" s="273"/>
      <c r="DH1336" s="273"/>
      <c r="DI1336" s="273"/>
      <c r="DJ1336" s="125"/>
      <c r="DK1336" s="273"/>
      <c r="DL1336" s="285"/>
      <c r="DM1336" s="273"/>
      <c r="DN1336" s="273"/>
      <c r="DO1336" s="273"/>
      <c r="DP1336" s="273"/>
      <c r="DQ1336" s="273"/>
      <c r="DR1336" s="125"/>
      <c r="DS1336" s="273"/>
      <c r="DT1336" s="285"/>
      <c r="DU1336" s="273"/>
      <c r="DV1336" s="273"/>
      <c r="DW1336" s="273"/>
      <c r="DX1336" s="273"/>
      <c r="DY1336" s="273"/>
      <c r="DZ1336" s="125"/>
      <c r="EA1336" s="273"/>
      <c r="EB1336" s="273"/>
      <c r="EC1336" s="273"/>
      <c r="ED1336" s="273"/>
      <c r="EE1336" s="273"/>
      <c r="EF1336" s="273"/>
      <c r="EG1336" s="273"/>
      <c r="EH1336" s="273"/>
      <c r="EI1336" s="273"/>
      <c r="EJ1336" s="273"/>
      <c r="EK1336" s="273"/>
      <c r="EL1336" s="273"/>
      <c r="EM1336" s="273"/>
      <c r="EN1336" s="273"/>
      <c r="EO1336" s="273"/>
      <c r="EP1336" s="273"/>
      <c r="EQ1336" s="273"/>
      <c r="ER1336" s="273"/>
      <c r="ES1336" s="273"/>
      <c r="ET1336" s="273"/>
      <c r="EU1336" s="273"/>
      <c r="EV1336" s="273"/>
      <c r="EW1336" s="273"/>
      <c r="EX1336" s="273"/>
      <c r="EY1336" s="273"/>
      <c r="EZ1336" s="273"/>
    </row>
    <row r="1337" spans="1:156" ht="18.75">
      <c r="D1337" s="75"/>
      <c r="Q1337"/>
      <c r="R1337" s="30"/>
      <c r="T1337" s="75"/>
      <c r="Z1337" s="264"/>
      <c r="AB1337" s="75"/>
      <c r="AH1337" s="125"/>
      <c r="AJ1337" s="75"/>
      <c r="AP1337" s="125"/>
      <c r="AR1337" s="75"/>
      <c r="AX1337" s="125"/>
      <c r="AZ1337" s="75"/>
      <c r="BF1337" s="125"/>
      <c r="BH1337" s="75"/>
      <c r="BN1337" s="125"/>
      <c r="BP1337" s="75"/>
      <c r="BV1337" s="125"/>
      <c r="BX1337" s="75"/>
      <c r="CD1337" s="125"/>
      <c r="CF1337" s="75"/>
      <c r="CL1337" s="125"/>
      <c r="CN1337" s="75"/>
      <c r="CT1337" s="125"/>
      <c r="CV1337" s="75"/>
      <c r="DB1337" s="125"/>
      <c r="DD1337" s="75"/>
      <c r="DJ1337" s="125"/>
      <c r="DL1337" s="75"/>
      <c r="DR1337" s="125"/>
      <c r="DT1337" s="75"/>
      <c r="DZ1337" s="125"/>
    </row>
    <row r="1338" spans="1:156" ht="18.75">
      <c r="A1338" s="273"/>
      <c r="B1338" s="273"/>
      <c r="C1338" s="273"/>
      <c r="D1338" s="285"/>
      <c r="E1338" s="273"/>
      <c r="F1338" s="273"/>
      <c r="G1338" s="273"/>
      <c r="H1338" s="273"/>
      <c r="I1338" s="273"/>
      <c r="J1338" s="273"/>
      <c r="K1338" s="273"/>
      <c r="L1338" s="273"/>
      <c r="M1338" s="273"/>
      <c r="N1338" s="273"/>
      <c r="O1338" s="273"/>
      <c r="P1338" s="273"/>
      <c r="Q1338" s="273"/>
      <c r="R1338" s="286"/>
      <c r="S1338" s="273"/>
      <c r="T1338" s="285"/>
      <c r="U1338" s="273"/>
      <c r="V1338" s="273"/>
      <c r="W1338" s="273"/>
      <c r="X1338" s="273"/>
      <c r="Y1338" s="273"/>
      <c r="Z1338" s="264"/>
      <c r="AA1338" s="273"/>
      <c r="AB1338" s="285"/>
      <c r="AC1338" s="273"/>
      <c r="AD1338" s="273"/>
      <c r="AE1338" s="273"/>
      <c r="AF1338" s="273"/>
      <c r="AG1338" s="273"/>
      <c r="AH1338" s="125"/>
      <c r="AI1338" s="273"/>
      <c r="AJ1338" s="285"/>
      <c r="AK1338" s="273"/>
      <c r="AL1338" s="273"/>
      <c r="AM1338" s="273"/>
      <c r="AN1338" s="273"/>
      <c r="AO1338" s="273"/>
      <c r="AP1338" s="125"/>
      <c r="AQ1338" s="273"/>
      <c r="AR1338" s="285"/>
      <c r="AS1338" s="273"/>
      <c r="AT1338" s="273"/>
      <c r="AU1338" s="273"/>
      <c r="AV1338" s="273"/>
      <c r="AW1338" s="273"/>
      <c r="AX1338" s="125"/>
      <c r="AY1338" s="273"/>
      <c r="AZ1338" s="285"/>
      <c r="BA1338" s="273"/>
      <c r="BB1338" s="273"/>
      <c r="BC1338" s="273"/>
      <c r="BD1338" s="273"/>
      <c r="BE1338" s="273"/>
      <c r="BF1338" s="125"/>
      <c r="BG1338" s="273"/>
      <c r="BH1338" s="285"/>
      <c r="BI1338" s="273"/>
      <c r="BJ1338" s="273"/>
      <c r="BK1338" s="273"/>
      <c r="BL1338" s="273"/>
      <c r="BM1338" s="273"/>
      <c r="BN1338" s="125"/>
      <c r="BO1338" s="273"/>
      <c r="BP1338" s="285"/>
      <c r="BQ1338" s="273"/>
      <c r="BR1338" s="273"/>
      <c r="BS1338" s="273"/>
      <c r="BT1338" s="273"/>
      <c r="BU1338" s="273"/>
      <c r="BV1338" s="125"/>
      <c r="BW1338" s="273"/>
      <c r="BX1338" s="285"/>
      <c r="BY1338" s="273"/>
      <c r="BZ1338" s="273"/>
      <c r="CA1338" s="273"/>
      <c r="CB1338" s="273"/>
      <c r="CC1338" s="273"/>
      <c r="CD1338" s="125"/>
      <c r="CE1338" s="273"/>
      <c r="CF1338" s="285"/>
      <c r="CG1338" s="273"/>
      <c r="CH1338" s="273"/>
      <c r="CI1338" s="273"/>
      <c r="CJ1338" s="273"/>
      <c r="CK1338" s="273"/>
      <c r="CL1338" s="125"/>
      <c r="CM1338" s="273"/>
      <c r="CN1338" s="285"/>
      <c r="CO1338" s="273"/>
      <c r="CP1338" s="273"/>
      <c r="CQ1338" s="273"/>
      <c r="CR1338" s="273"/>
      <c r="CS1338" s="273"/>
      <c r="CT1338" s="125"/>
      <c r="CU1338" s="273"/>
      <c r="CV1338" s="285"/>
      <c r="CW1338" s="273"/>
      <c r="CX1338" s="273"/>
      <c r="CY1338" s="273"/>
      <c r="CZ1338" s="273"/>
      <c r="DA1338" s="273"/>
      <c r="DB1338" s="125"/>
      <c r="DC1338" s="273"/>
      <c r="DD1338" s="285"/>
      <c r="DE1338" s="273"/>
      <c r="DF1338" s="273"/>
      <c r="DG1338" s="273"/>
      <c r="DH1338" s="273"/>
      <c r="DI1338" s="273"/>
      <c r="DJ1338" s="125"/>
      <c r="DK1338" s="273"/>
      <c r="DL1338" s="285"/>
      <c r="DM1338" s="273"/>
      <c r="DN1338" s="273"/>
      <c r="DO1338" s="273"/>
      <c r="DP1338" s="273"/>
      <c r="DQ1338" s="273"/>
      <c r="DR1338" s="125"/>
      <c r="DS1338" s="273"/>
      <c r="DT1338" s="285"/>
      <c r="DU1338" s="273"/>
      <c r="DV1338" s="273"/>
      <c r="DW1338" s="273"/>
      <c r="DX1338" s="273"/>
      <c r="DY1338" s="273"/>
      <c r="DZ1338" s="125"/>
      <c r="EA1338" s="273"/>
      <c r="EB1338" s="273"/>
      <c r="EC1338" s="273"/>
      <c r="ED1338" s="273"/>
      <c r="EE1338" s="273"/>
      <c r="EF1338" s="273"/>
      <c r="EG1338" s="273"/>
      <c r="EH1338" s="273"/>
      <c r="EI1338" s="273"/>
      <c r="EJ1338" s="273"/>
      <c r="EK1338" s="273"/>
      <c r="EL1338" s="273"/>
      <c r="EM1338" s="273"/>
      <c r="EN1338" s="273"/>
      <c r="EO1338" s="273"/>
      <c r="EP1338" s="273"/>
      <c r="EQ1338" s="273"/>
      <c r="ER1338" s="273"/>
      <c r="ES1338" s="273"/>
      <c r="ET1338" s="273"/>
      <c r="EU1338" s="273"/>
      <c r="EV1338" s="273"/>
      <c r="EW1338" s="273"/>
      <c r="EX1338" s="273"/>
      <c r="EY1338" s="273"/>
      <c r="EZ1338" s="273"/>
    </row>
    <row r="1339" spans="1:156" ht="18.75">
      <c r="D1339" s="75"/>
      <c r="Q1339"/>
      <c r="R1339" s="30"/>
      <c r="T1339" s="75"/>
      <c r="Z1339" s="264"/>
      <c r="AB1339" s="75"/>
      <c r="AH1339" s="125"/>
      <c r="AJ1339" s="75"/>
      <c r="AP1339" s="125"/>
      <c r="AR1339" s="75"/>
      <c r="AX1339" s="125"/>
      <c r="AZ1339" s="75"/>
      <c r="BF1339" s="125"/>
      <c r="BH1339" s="75"/>
      <c r="BN1339" s="125"/>
      <c r="BP1339" s="75"/>
      <c r="BV1339" s="125"/>
      <c r="BX1339" s="75"/>
      <c r="CD1339" s="125"/>
      <c r="CF1339" s="75"/>
      <c r="CL1339" s="125"/>
      <c r="CN1339" s="75"/>
      <c r="CT1339" s="125"/>
      <c r="CV1339" s="75"/>
      <c r="DB1339" s="125"/>
      <c r="DD1339" s="75"/>
      <c r="DJ1339" s="125"/>
      <c r="DL1339" s="75"/>
      <c r="DR1339" s="125"/>
      <c r="DT1339" s="75"/>
      <c r="DZ1339" s="125"/>
    </row>
    <row r="1340" spans="1:156" ht="18.75">
      <c r="A1340" s="273"/>
      <c r="B1340" s="273"/>
      <c r="C1340" s="273"/>
      <c r="D1340" s="285"/>
      <c r="E1340" s="273"/>
      <c r="F1340" s="273"/>
      <c r="G1340" s="273"/>
      <c r="H1340" s="273"/>
      <c r="I1340" s="273"/>
      <c r="J1340" s="273"/>
      <c r="K1340" s="273"/>
      <c r="L1340" s="273"/>
      <c r="M1340" s="273"/>
      <c r="N1340" s="273"/>
      <c r="O1340" s="273"/>
      <c r="P1340" s="273"/>
      <c r="Q1340" s="273"/>
      <c r="R1340" s="286"/>
      <c r="S1340" s="273"/>
      <c r="T1340" s="285"/>
      <c r="U1340" s="273"/>
      <c r="V1340" s="273"/>
      <c r="W1340" s="273"/>
      <c r="X1340" s="273"/>
      <c r="Y1340" s="273"/>
      <c r="Z1340" s="264"/>
      <c r="AA1340" s="273"/>
      <c r="AB1340" s="285"/>
      <c r="AC1340" s="273"/>
      <c r="AD1340" s="273"/>
      <c r="AE1340" s="273"/>
      <c r="AF1340" s="273"/>
      <c r="AG1340" s="273"/>
      <c r="AH1340" s="125"/>
      <c r="AI1340" s="273"/>
      <c r="AJ1340" s="285"/>
      <c r="AK1340" s="273"/>
      <c r="AL1340" s="273"/>
      <c r="AM1340" s="273"/>
      <c r="AN1340" s="273"/>
      <c r="AO1340" s="273"/>
      <c r="AP1340" s="125"/>
      <c r="AQ1340" s="273"/>
      <c r="AR1340" s="285"/>
      <c r="AS1340" s="273"/>
      <c r="AT1340" s="273"/>
      <c r="AU1340" s="273"/>
      <c r="AV1340" s="273"/>
      <c r="AW1340" s="273"/>
      <c r="AX1340" s="125"/>
      <c r="AY1340" s="273"/>
      <c r="AZ1340" s="285"/>
      <c r="BA1340" s="273"/>
      <c r="BB1340" s="273"/>
      <c r="BC1340" s="273"/>
      <c r="BD1340" s="273"/>
      <c r="BE1340" s="273"/>
      <c r="BF1340" s="125"/>
      <c r="BG1340" s="273"/>
      <c r="BH1340" s="285"/>
      <c r="BI1340" s="273"/>
      <c r="BJ1340" s="273"/>
      <c r="BK1340" s="273"/>
      <c r="BL1340" s="273"/>
      <c r="BM1340" s="273"/>
      <c r="BN1340" s="125"/>
      <c r="BO1340" s="273"/>
      <c r="BP1340" s="285"/>
      <c r="BQ1340" s="273"/>
      <c r="BR1340" s="273"/>
      <c r="BS1340" s="273"/>
      <c r="BT1340" s="273"/>
      <c r="BU1340" s="273"/>
      <c r="BV1340" s="125"/>
      <c r="BW1340" s="273"/>
      <c r="BX1340" s="285"/>
      <c r="BY1340" s="273"/>
      <c r="BZ1340" s="273"/>
      <c r="CA1340" s="273"/>
      <c r="CB1340" s="273"/>
      <c r="CC1340" s="273"/>
      <c r="CD1340" s="125"/>
      <c r="CE1340" s="273"/>
      <c r="CF1340" s="285"/>
      <c r="CG1340" s="273"/>
      <c r="CH1340" s="273"/>
      <c r="CI1340" s="273"/>
      <c r="CJ1340" s="273"/>
      <c r="CK1340" s="273"/>
      <c r="CL1340" s="125"/>
      <c r="CM1340" s="273"/>
      <c r="CN1340" s="285"/>
      <c r="CO1340" s="273"/>
      <c r="CP1340" s="273"/>
      <c r="CQ1340" s="273"/>
      <c r="CR1340" s="273"/>
      <c r="CS1340" s="273"/>
      <c r="CT1340" s="125"/>
      <c r="CU1340" s="273"/>
      <c r="CV1340" s="285"/>
      <c r="CW1340" s="273"/>
      <c r="CX1340" s="273"/>
      <c r="CY1340" s="273"/>
      <c r="CZ1340" s="273"/>
      <c r="DA1340" s="273"/>
      <c r="DB1340" s="125"/>
      <c r="DC1340" s="273"/>
      <c r="DD1340" s="285"/>
      <c r="DE1340" s="273"/>
      <c r="DF1340" s="273"/>
      <c r="DG1340" s="273"/>
      <c r="DH1340" s="273"/>
      <c r="DI1340" s="273"/>
      <c r="DJ1340" s="125"/>
      <c r="DK1340" s="273"/>
      <c r="DL1340" s="285"/>
      <c r="DM1340" s="273"/>
      <c r="DN1340" s="273"/>
      <c r="DO1340" s="273"/>
      <c r="DP1340" s="273"/>
      <c r="DQ1340" s="273"/>
      <c r="DR1340" s="125"/>
      <c r="DS1340" s="273"/>
      <c r="DT1340" s="285"/>
      <c r="DU1340" s="273"/>
      <c r="DV1340" s="273"/>
      <c r="DW1340" s="273"/>
      <c r="DX1340" s="273"/>
      <c r="DY1340" s="273"/>
      <c r="DZ1340" s="125"/>
      <c r="EA1340" s="273"/>
      <c r="EB1340" s="273"/>
      <c r="EC1340" s="273"/>
      <c r="ED1340" s="273"/>
      <c r="EE1340" s="273"/>
      <c r="EF1340" s="273"/>
      <c r="EG1340" s="273"/>
      <c r="EH1340" s="273"/>
      <c r="EI1340" s="273"/>
      <c r="EJ1340" s="273"/>
      <c r="EK1340" s="273"/>
      <c r="EL1340" s="273"/>
      <c r="EM1340" s="273"/>
      <c r="EN1340" s="273"/>
      <c r="EO1340" s="273"/>
      <c r="EP1340" s="273"/>
      <c r="EQ1340" s="273"/>
      <c r="ER1340" s="273"/>
      <c r="ES1340" s="273"/>
      <c r="ET1340" s="273"/>
      <c r="EU1340" s="273"/>
      <c r="EV1340" s="273"/>
      <c r="EW1340" s="273"/>
      <c r="EX1340" s="273"/>
      <c r="EY1340" s="273"/>
      <c r="EZ1340" s="273"/>
    </row>
    <row r="1341" spans="1:156" ht="18.75">
      <c r="D1341" s="75"/>
      <c r="Q1341"/>
      <c r="R1341" s="30"/>
      <c r="T1341" s="75"/>
      <c r="Z1341" s="264"/>
      <c r="AB1341" s="75"/>
      <c r="AH1341" s="125"/>
      <c r="AJ1341" s="75"/>
      <c r="AP1341" s="125"/>
      <c r="AR1341" s="75"/>
      <c r="AX1341" s="125"/>
      <c r="AZ1341" s="75"/>
      <c r="BF1341" s="125"/>
      <c r="BH1341" s="75"/>
      <c r="BN1341" s="125"/>
      <c r="BP1341" s="75"/>
      <c r="BV1341" s="125"/>
      <c r="BX1341" s="75"/>
      <c r="CD1341" s="125"/>
      <c r="CF1341" s="75"/>
      <c r="CL1341" s="125"/>
      <c r="CN1341" s="75"/>
      <c r="CT1341" s="125"/>
      <c r="CV1341" s="75"/>
      <c r="DB1341" s="125"/>
      <c r="DD1341" s="75"/>
      <c r="DJ1341" s="125"/>
      <c r="DL1341" s="75"/>
      <c r="DR1341" s="125"/>
      <c r="DT1341" s="75"/>
      <c r="DZ1341" s="125"/>
    </row>
    <row r="1342" spans="1:156" ht="18.75">
      <c r="A1342" s="273"/>
      <c r="B1342" s="273"/>
      <c r="C1342" s="273"/>
      <c r="D1342" s="285"/>
      <c r="E1342" s="273"/>
      <c r="F1342" s="273"/>
      <c r="G1342" s="273"/>
      <c r="H1342" s="273"/>
      <c r="I1342" s="273"/>
      <c r="J1342" s="273"/>
      <c r="K1342" s="273"/>
      <c r="L1342" s="273"/>
      <c r="M1342" s="273"/>
      <c r="N1342" s="273"/>
      <c r="O1342" s="273"/>
      <c r="P1342" s="273"/>
      <c r="Q1342" s="273"/>
      <c r="R1342" s="286"/>
      <c r="S1342" s="273"/>
      <c r="T1342" s="285"/>
      <c r="U1342" s="273"/>
      <c r="V1342" s="273"/>
      <c r="W1342" s="273"/>
      <c r="X1342" s="273"/>
      <c r="Y1342" s="273"/>
      <c r="Z1342" s="264"/>
      <c r="AA1342" s="273"/>
      <c r="AB1342" s="285"/>
      <c r="AC1342" s="273"/>
      <c r="AD1342" s="273"/>
      <c r="AE1342" s="273"/>
      <c r="AF1342" s="273"/>
      <c r="AG1342" s="273"/>
      <c r="AH1342" s="125"/>
      <c r="AI1342" s="273"/>
      <c r="AJ1342" s="285"/>
      <c r="AK1342" s="273"/>
      <c r="AL1342" s="273"/>
      <c r="AM1342" s="273"/>
      <c r="AN1342" s="273"/>
      <c r="AO1342" s="273"/>
      <c r="AP1342" s="125"/>
      <c r="AQ1342" s="273"/>
      <c r="AR1342" s="285"/>
      <c r="AS1342" s="273"/>
      <c r="AT1342" s="273"/>
      <c r="AU1342" s="273"/>
      <c r="AV1342" s="273"/>
      <c r="AW1342" s="273"/>
      <c r="AX1342" s="125"/>
      <c r="AY1342" s="273"/>
      <c r="AZ1342" s="285"/>
      <c r="BA1342" s="273"/>
      <c r="BB1342" s="273"/>
      <c r="BC1342" s="273"/>
      <c r="BD1342" s="273"/>
      <c r="BE1342" s="273"/>
      <c r="BF1342" s="125"/>
      <c r="BG1342" s="273"/>
      <c r="BH1342" s="285"/>
      <c r="BI1342" s="273"/>
      <c r="BJ1342" s="273"/>
      <c r="BK1342" s="273"/>
      <c r="BL1342" s="273"/>
      <c r="BM1342" s="273"/>
      <c r="BN1342" s="125"/>
      <c r="BO1342" s="273"/>
      <c r="BP1342" s="285"/>
      <c r="BQ1342" s="273"/>
      <c r="BR1342" s="273"/>
      <c r="BS1342" s="273"/>
      <c r="BT1342" s="273"/>
      <c r="BU1342" s="273"/>
      <c r="BV1342" s="125"/>
      <c r="BW1342" s="273"/>
      <c r="BX1342" s="285"/>
      <c r="BY1342" s="273"/>
      <c r="BZ1342" s="273"/>
      <c r="CA1342" s="273"/>
      <c r="CB1342" s="273"/>
      <c r="CC1342" s="273"/>
      <c r="CD1342" s="125"/>
      <c r="CE1342" s="273"/>
      <c r="CF1342" s="285"/>
      <c r="CG1342" s="273"/>
      <c r="CH1342" s="273"/>
      <c r="CI1342" s="273"/>
      <c r="CJ1342" s="273"/>
      <c r="CK1342" s="273"/>
      <c r="CL1342" s="125"/>
      <c r="CM1342" s="273"/>
      <c r="CN1342" s="285"/>
      <c r="CO1342" s="273"/>
      <c r="CP1342" s="273"/>
      <c r="CQ1342" s="273"/>
      <c r="CR1342" s="273"/>
      <c r="CS1342" s="273"/>
      <c r="CT1342" s="125"/>
      <c r="CU1342" s="273"/>
      <c r="CV1342" s="285"/>
      <c r="CW1342" s="273"/>
      <c r="CX1342" s="273"/>
      <c r="CY1342" s="273"/>
      <c r="CZ1342" s="273"/>
      <c r="DA1342" s="273"/>
      <c r="DB1342" s="125"/>
      <c r="DC1342" s="273"/>
      <c r="DD1342" s="285"/>
      <c r="DE1342" s="273"/>
      <c r="DF1342" s="273"/>
      <c r="DG1342" s="273"/>
      <c r="DH1342" s="273"/>
      <c r="DI1342" s="273"/>
      <c r="DJ1342" s="125"/>
      <c r="DK1342" s="273"/>
      <c r="DL1342" s="285"/>
      <c r="DM1342" s="273"/>
      <c r="DN1342" s="273"/>
      <c r="DO1342" s="273"/>
      <c r="DP1342" s="273"/>
      <c r="DQ1342" s="273"/>
      <c r="DR1342" s="125"/>
      <c r="DS1342" s="273"/>
      <c r="DT1342" s="285"/>
      <c r="DU1342" s="273"/>
      <c r="DV1342" s="273"/>
      <c r="DW1342" s="273"/>
      <c r="DX1342" s="273"/>
      <c r="DY1342" s="273"/>
      <c r="DZ1342" s="125"/>
      <c r="EA1342" s="273"/>
      <c r="EB1342" s="273"/>
      <c r="EC1342" s="273"/>
      <c r="ED1342" s="273"/>
      <c r="EE1342" s="273"/>
      <c r="EF1342" s="273"/>
      <c r="EG1342" s="273"/>
      <c r="EH1342" s="273"/>
      <c r="EI1342" s="273"/>
      <c r="EJ1342" s="273"/>
      <c r="EK1342" s="273"/>
      <c r="EL1342" s="273"/>
      <c r="EM1342" s="273"/>
      <c r="EN1342" s="273"/>
      <c r="EO1342" s="273"/>
      <c r="EP1342" s="273"/>
      <c r="EQ1342" s="273"/>
      <c r="ER1342" s="273"/>
      <c r="ES1342" s="273"/>
      <c r="ET1342" s="273"/>
      <c r="EU1342" s="273"/>
      <c r="EV1342" s="273"/>
      <c r="EW1342" s="273"/>
      <c r="EX1342" s="273"/>
      <c r="EY1342" s="273"/>
      <c r="EZ1342" s="273"/>
    </row>
    <row r="1343" spans="1:156" ht="18.75">
      <c r="D1343" s="75"/>
      <c r="Q1343"/>
      <c r="R1343" s="30"/>
      <c r="T1343" s="75"/>
      <c r="Z1343" s="264"/>
      <c r="AB1343" s="75"/>
      <c r="AH1343" s="125"/>
      <c r="AJ1343" s="75"/>
      <c r="AP1343" s="125"/>
      <c r="AR1343" s="75"/>
      <c r="AX1343" s="125"/>
      <c r="AZ1343" s="75"/>
      <c r="BF1343" s="125"/>
      <c r="BH1343" s="75"/>
      <c r="BN1343" s="125"/>
      <c r="BP1343" s="75"/>
      <c r="BV1343" s="125"/>
      <c r="BX1343" s="75"/>
      <c r="CD1343" s="125"/>
      <c r="CF1343" s="75"/>
      <c r="CL1343" s="125"/>
      <c r="CN1343" s="75"/>
      <c r="CT1343" s="125"/>
      <c r="CV1343" s="75"/>
      <c r="DB1343" s="125"/>
      <c r="DD1343" s="75"/>
      <c r="DJ1343" s="125"/>
      <c r="DL1343" s="75"/>
      <c r="DR1343" s="125"/>
      <c r="DT1343" s="75"/>
      <c r="DZ1343" s="125"/>
    </row>
    <row r="1344" spans="1:156" ht="18.75">
      <c r="A1344" s="273"/>
      <c r="B1344" s="273"/>
      <c r="C1344" s="273"/>
      <c r="D1344" s="285"/>
      <c r="E1344" s="273"/>
      <c r="F1344" s="273"/>
      <c r="G1344" s="273"/>
      <c r="H1344" s="273"/>
      <c r="I1344" s="273"/>
      <c r="J1344" s="273"/>
      <c r="K1344" s="273"/>
      <c r="L1344" s="273"/>
      <c r="M1344" s="273"/>
      <c r="N1344" s="273"/>
      <c r="O1344" s="273"/>
      <c r="P1344" s="273"/>
      <c r="Q1344" s="273"/>
      <c r="R1344" s="286"/>
      <c r="S1344" s="273"/>
      <c r="T1344" s="285"/>
      <c r="U1344" s="273"/>
      <c r="V1344" s="273"/>
      <c r="W1344" s="273"/>
      <c r="X1344" s="273"/>
      <c r="Y1344" s="273"/>
      <c r="Z1344" s="264"/>
      <c r="AA1344" s="273"/>
      <c r="AB1344" s="285"/>
      <c r="AC1344" s="273"/>
      <c r="AD1344" s="273"/>
      <c r="AE1344" s="273"/>
      <c r="AF1344" s="273"/>
      <c r="AG1344" s="273"/>
      <c r="AH1344" s="125"/>
      <c r="AI1344" s="273"/>
      <c r="AJ1344" s="285"/>
      <c r="AK1344" s="273"/>
      <c r="AL1344" s="273"/>
      <c r="AM1344" s="273"/>
      <c r="AN1344" s="273"/>
      <c r="AO1344" s="273"/>
      <c r="AP1344" s="125"/>
      <c r="AQ1344" s="273"/>
      <c r="AR1344" s="285"/>
      <c r="AS1344" s="273"/>
      <c r="AT1344" s="273"/>
      <c r="AU1344" s="273"/>
      <c r="AV1344" s="273"/>
      <c r="AW1344" s="273"/>
      <c r="AX1344" s="125"/>
      <c r="AY1344" s="273"/>
      <c r="AZ1344" s="285"/>
      <c r="BA1344" s="273"/>
      <c r="BB1344" s="273"/>
      <c r="BC1344" s="273"/>
      <c r="BD1344" s="273"/>
      <c r="BE1344" s="273"/>
      <c r="BF1344" s="125"/>
      <c r="BG1344" s="273"/>
      <c r="BH1344" s="285"/>
      <c r="BI1344" s="273"/>
      <c r="BJ1344" s="273"/>
      <c r="BK1344" s="273"/>
      <c r="BL1344" s="273"/>
      <c r="BM1344" s="273"/>
      <c r="BN1344" s="125"/>
      <c r="BO1344" s="273"/>
      <c r="BP1344" s="285"/>
      <c r="BQ1344" s="273"/>
      <c r="BR1344" s="273"/>
      <c r="BS1344" s="273"/>
      <c r="BT1344" s="273"/>
      <c r="BU1344" s="273"/>
      <c r="BV1344" s="125"/>
      <c r="BW1344" s="273"/>
      <c r="BX1344" s="285"/>
      <c r="BY1344" s="273"/>
      <c r="BZ1344" s="273"/>
      <c r="CA1344" s="273"/>
      <c r="CB1344" s="273"/>
      <c r="CC1344" s="273"/>
      <c r="CD1344" s="125"/>
      <c r="CE1344" s="273"/>
      <c r="CF1344" s="285"/>
      <c r="CG1344" s="273"/>
      <c r="CH1344" s="273"/>
      <c r="CI1344" s="273"/>
      <c r="CJ1344" s="273"/>
      <c r="CK1344" s="273"/>
      <c r="CL1344" s="125"/>
      <c r="CM1344" s="273"/>
      <c r="CN1344" s="285"/>
      <c r="CO1344" s="273"/>
      <c r="CP1344" s="273"/>
      <c r="CQ1344" s="273"/>
      <c r="CR1344" s="273"/>
      <c r="CS1344" s="273"/>
      <c r="CT1344" s="125"/>
      <c r="CU1344" s="273"/>
      <c r="CV1344" s="285"/>
      <c r="CW1344" s="273"/>
      <c r="CX1344" s="273"/>
      <c r="CY1344" s="273"/>
      <c r="CZ1344" s="273"/>
      <c r="DA1344" s="273"/>
      <c r="DB1344" s="125"/>
      <c r="DC1344" s="273"/>
      <c r="DD1344" s="285"/>
      <c r="DE1344" s="273"/>
      <c r="DF1344" s="273"/>
      <c r="DG1344" s="273"/>
      <c r="DH1344" s="273"/>
      <c r="DI1344" s="273"/>
      <c r="DJ1344" s="125"/>
      <c r="DK1344" s="273"/>
      <c r="DL1344" s="285"/>
      <c r="DM1344" s="273"/>
      <c r="DN1344" s="273"/>
      <c r="DO1344" s="273"/>
      <c r="DP1344" s="273"/>
      <c r="DQ1344" s="273"/>
      <c r="DR1344" s="125"/>
      <c r="DS1344" s="273"/>
      <c r="DT1344" s="285"/>
      <c r="DU1344" s="273"/>
      <c r="DV1344" s="273"/>
      <c r="DW1344" s="273"/>
      <c r="DX1344" s="273"/>
      <c r="DY1344" s="273"/>
      <c r="DZ1344" s="125"/>
      <c r="EA1344" s="273"/>
      <c r="EB1344" s="273"/>
      <c r="EC1344" s="273"/>
      <c r="ED1344" s="273"/>
      <c r="EE1344" s="273"/>
      <c r="EF1344" s="273"/>
      <c r="EG1344" s="273"/>
      <c r="EH1344" s="273"/>
      <c r="EI1344" s="273"/>
      <c r="EJ1344" s="273"/>
      <c r="EK1344" s="273"/>
      <c r="EL1344" s="273"/>
      <c r="EM1344" s="273"/>
      <c r="EN1344" s="273"/>
      <c r="EO1344" s="273"/>
      <c r="EP1344" s="273"/>
      <c r="EQ1344" s="273"/>
      <c r="ER1344" s="273"/>
      <c r="ES1344" s="273"/>
      <c r="ET1344" s="273"/>
      <c r="EU1344" s="273"/>
      <c r="EV1344" s="273"/>
      <c r="EW1344" s="273"/>
      <c r="EX1344" s="273"/>
      <c r="EY1344" s="273"/>
      <c r="EZ1344" s="273"/>
    </row>
    <row r="1345" spans="1:156" ht="18.75">
      <c r="D1345" s="75"/>
      <c r="Q1345"/>
      <c r="R1345" s="30"/>
      <c r="T1345" s="75"/>
      <c r="Z1345" s="264"/>
      <c r="AB1345" s="75"/>
      <c r="AH1345" s="125"/>
      <c r="AJ1345" s="75"/>
      <c r="AP1345" s="125"/>
      <c r="AR1345" s="75"/>
      <c r="AX1345" s="125"/>
      <c r="AZ1345" s="75"/>
      <c r="BF1345" s="125"/>
      <c r="BH1345" s="75"/>
      <c r="BN1345" s="125"/>
      <c r="BP1345" s="75"/>
      <c r="BV1345" s="125"/>
      <c r="BX1345" s="75"/>
      <c r="CD1345" s="125"/>
      <c r="CF1345" s="75"/>
      <c r="CL1345" s="125"/>
      <c r="CN1345" s="75"/>
      <c r="CT1345" s="125"/>
      <c r="CV1345" s="75"/>
      <c r="DB1345" s="125"/>
      <c r="DD1345" s="75"/>
      <c r="DJ1345" s="125"/>
      <c r="DL1345" s="75"/>
      <c r="DR1345" s="125"/>
      <c r="DT1345" s="75"/>
      <c r="DZ1345" s="125"/>
    </row>
    <row r="1346" spans="1:156" ht="18.75">
      <c r="A1346" s="273"/>
      <c r="B1346" s="273"/>
      <c r="C1346" s="273"/>
      <c r="D1346" s="285"/>
      <c r="E1346" s="273"/>
      <c r="F1346" s="273"/>
      <c r="G1346" s="273"/>
      <c r="H1346" s="273"/>
      <c r="I1346" s="273"/>
      <c r="J1346" s="273"/>
      <c r="K1346" s="273"/>
      <c r="L1346" s="273"/>
      <c r="M1346" s="273"/>
      <c r="N1346" s="273"/>
      <c r="O1346" s="273"/>
      <c r="P1346" s="273"/>
      <c r="Q1346" s="273"/>
      <c r="R1346" s="286"/>
      <c r="S1346" s="273"/>
      <c r="T1346" s="285"/>
      <c r="U1346" s="273"/>
      <c r="V1346" s="273"/>
      <c r="W1346" s="273"/>
      <c r="X1346" s="273"/>
      <c r="Y1346" s="273"/>
      <c r="Z1346" s="264"/>
      <c r="AA1346" s="273"/>
      <c r="AB1346" s="285"/>
      <c r="AC1346" s="273"/>
      <c r="AD1346" s="273"/>
      <c r="AE1346" s="273"/>
      <c r="AF1346" s="273"/>
      <c r="AG1346" s="273"/>
      <c r="AH1346" s="125"/>
      <c r="AI1346" s="273"/>
      <c r="AJ1346" s="285"/>
      <c r="AK1346" s="273"/>
      <c r="AL1346" s="273"/>
      <c r="AM1346" s="273"/>
      <c r="AN1346" s="273"/>
      <c r="AO1346" s="273"/>
      <c r="AP1346" s="125"/>
      <c r="AQ1346" s="273"/>
      <c r="AR1346" s="285"/>
      <c r="AS1346" s="273"/>
      <c r="AT1346" s="273"/>
      <c r="AU1346" s="273"/>
      <c r="AV1346" s="273"/>
      <c r="AW1346" s="273"/>
      <c r="AX1346" s="125"/>
      <c r="AY1346" s="273"/>
      <c r="AZ1346" s="285"/>
      <c r="BA1346" s="273"/>
      <c r="BB1346" s="273"/>
      <c r="BC1346" s="273"/>
      <c r="BD1346" s="273"/>
      <c r="BE1346" s="273"/>
      <c r="BF1346" s="125"/>
      <c r="BG1346" s="273"/>
      <c r="BH1346" s="285"/>
      <c r="BI1346" s="273"/>
      <c r="BJ1346" s="273"/>
      <c r="BK1346" s="273"/>
      <c r="BL1346" s="273"/>
      <c r="BM1346" s="273"/>
      <c r="BN1346" s="125"/>
      <c r="BO1346" s="273"/>
      <c r="BP1346" s="285"/>
      <c r="BQ1346" s="273"/>
      <c r="BR1346" s="273"/>
      <c r="BS1346" s="273"/>
      <c r="BT1346" s="273"/>
      <c r="BU1346" s="273"/>
      <c r="BV1346" s="125"/>
      <c r="BW1346" s="273"/>
      <c r="BX1346" s="285"/>
      <c r="BY1346" s="273"/>
      <c r="BZ1346" s="273"/>
      <c r="CA1346" s="273"/>
      <c r="CB1346" s="273"/>
      <c r="CC1346" s="273"/>
      <c r="CD1346" s="125"/>
      <c r="CE1346" s="273"/>
      <c r="CF1346" s="285"/>
      <c r="CG1346" s="273"/>
      <c r="CH1346" s="273"/>
      <c r="CI1346" s="273"/>
      <c r="CJ1346" s="273"/>
      <c r="CK1346" s="273"/>
      <c r="CL1346" s="125"/>
      <c r="CM1346" s="273"/>
      <c r="CN1346" s="285"/>
      <c r="CO1346" s="273"/>
      <c r="CP1346" s="273"/>
      <c r="CQ1346" s="273"/>
      <c r="CR1346" s="273"/>
      <c r="CS1346" s="273"/>
      <c r="CT1346" s="125"/>
      <c r="CU1346" s="273"/>
      <c r="CV1346" s="285"/>
      <c r="CW1346" s="273"/>
      <c r="CX1346" s="273"/>
      <c r="CY1346" s="273"/>
      <c r="CZ1346" s="273"/>
      <c r="DA1346" s="273"/>
      <c r="DB1346" s="125"/>
      <c r="DC1346" s="273"/>
      <c r="DD1346" s="285"/>
      <c r="DE1346" s="273"/>
      <c r="DF1346" s="273"/>
      <c r="DG1346" s="273"/>
      <c r="DH1346" s="273"/>
      <c r="DI1346" s="273"/>
      <c r="DJ1346" s="125"/>
      <c r="DK1346" s="273"/>
      <c r="DL1346" s="285"/>
      <c r="DM1346" s="273"/>
      <c r="DN1346" s="273"/>
      <c r="DO1346" s="273"/>
      <c r="DP1346" s="273"/>
      <c r="DQ1346" s="273"/>
      <c r="DR1346" s="125"/>
      <c r="DS1346" s="273"/>
      <c r="DT1346" s="285"/>
      <c r="DU1346" s="273"/>
      <c r="DV1346" s="273"/>
      <c r="DW1346" s="273"/>
      <c r="DX1346" s="273"/>
      <c r="DY1346" s="273"/>
      <c r="DZ1346" s="125"/>
      <c r="EA1346" s="273"/>
      <c r="EB1346" s="273"/>
      <c r="EC1346" s="273"/>
      <c r="ED1346" s="273"/>
      <c r="EE1346" s="273"/>
      <c r="EF1346" s="273"/>
      <c r="EG1346" s="273"/>
      <c r="EH1346" s="273"/>
      <c r="EI1346" s="273"/>
      <c r="EJ1346" s="273"/>
      <c r="EK1346" s="273"/>
      <c r="EL1346" s="273"/>
      <c r="EM1346" s="273"/>
      <c r="EN1346" s="273"/>
      <c r="EO1346" s="273"/>
      <c r="EP1346" s="273"/>
      <c r="EQ1346" s="273"/>
      <c r="ER1346" s="273"/>
      <c r="ES1346" s="273"/>
      <c r="ET1346" s="273"/>
      <c r="EU1346" s="273"/>
      <c r="EV1346" s="273"/>
      <c r="EW1346" s="273"/>
      <c r="EX1346" s="273"/>
      <c r="EY1346" s="273"/>
      <c r="EZ1346" s="273"/>
    </row>
    <row r="1347" spans="1:156" ht="18.75">
      <c r="D1347" s="75"/>
      <c r="Q1347"/>
      <c r="R1347" s="30"/>
      <c r="T1347" s="75"/>
      <c r="Z1347" s="264"/>
      <c r="AB1347" s="75"/>
      <c r="AH1347" s="125"/>
      <c r="AJ1347" s="75"/>
      <c r="AP1347" s="125"/>
      <c r="AR1347" s="75"/>
      <c r="AX1347" s="125"/>
      <c r="AZ1347" s="75"/>
      <c r="BF1347" s="125"/>
      <c r="BH1347" s="75"/>
      <c r="BN1347" s="125"/>
      <c r="BP1347" s="75"/>
      <c r="BV1347" s="125"/>
      <c r="BX1347" s="75"/>
      <c r="CD1347" s="125"/>
      <c r="CF1347" s="75"/>
      <c r="CL1347" s="125"/>
      <c r="CN1347" s="75"/>
      <c r="CT1347" s="125"/>
      <c r="CV1347" s="75"/>
      <c r="DB1347" s="125"/>
      <c r="DD1347" s="75"/>
      <c r="DJ1347" s="125"/>
      <c r="DL1347" s="75"/>
      <c r="DR1347" s="125"/>
      <c r="DT1347" s="75"/>
      <c r="DZ1347" s="125"/>
    </row>
    <row r="1348" spans="1:156" ht="18.75">
      <c r="A1348" s="273"/>
      <c r="B1348" s="273"/>
      <c r="C1348" s="273"/>
      <c r="D1348" s="285"/>
      <c r="E1348" s="273"/>
      <c r="F1348" s="273"/>
      <c r="G1348" s="273"/>
      <c r="H1348" s="273"/>
      <c r="I1348" s="273"/>
      <c r="J1348" s="273"/>
      <c r="K1348" s="273"/>
      <c r="L1348" s="273"/>
      <c r="M1348" s="273"/>
      <c r="N1348" s="273"/>
      <c r="O1348" s="273"/>
      <c r="P1348" s="273"/>
      <c r="Q1348" s="273"/>
      <c r="R1348" s="286"/>
      <c r="S1348" s="273"/>
      <c r="T1348" s="285"/>
      <c r="U1348" s="273"/>
      <c r="V1348" s="273"/>
      <c r="W1348" s="273"/>
      <c r="X1348" s="273"/>
      <c r="Y1348" s="273"/>
      <c r="Z1348" s="264"/>
      <c r="AA1348" s="273"/>
      <c r="AB1348" s="285"/>
      <c r="AC1348" s="273"/>
      <c r="AD1348" s="273"/>
      <c r="AE1348" s="273"/>
      <c r="AF1348" s="273"/>
      <c r="AG1348" s="273"/>
      <c r="AH1348" s="125"/>
      <c r="AI1348" s="273"/>
      <c r="AJ1348" s="285"/>
      <c r="AK1348" s="273"/>
      <c r="AL1348" s="273"/>
      <c r="AM1348" s="273"/>
      <c r="AN1348" s="273"/>
      <c r="AO1348" s="273"/>
      <c r="AP1348" s="125"/>
      <c r="AQ1348" s="273"/>
      <c r="AR1348" s="285"/>
      <c r="AS1348" s="273"/>
      <c r="AT1348" s="273"/>
      <c r="AU1348" s="273"/>
      <c r="AV1348" s="273"/>
      <c r="AW1348" s="273"/>
      <c r="AX1348" s="125"/>
      <c r="AY1348" s="273"/>
      <c r="AZ1348" s="285"/>
      <c r="BA1348" s="273"/>
      <c r="BB1348" s="273"/>
      <c r="BC1348" s="273"/>
      <c r="BD1348" s="273"/>
      <c r="BE1348" s="273"/>
      <c r="BF1348" s="125"/>
      <c r="BG1348" s="273"/>
      <c r="BH1348" s="285"/>
      <c r="BI1348" s="273"/>
      <c r="BJ1348" s="273"/>
      <c r="BK1348" s="273"/>
      <c r="BL1348" s="273"/>
      <c r="BM1348" s="273"/>
      <c r="BN1348" s="125"/>
      <c r="BO1348" s="273"/>
      <c r="BP1348" s="285"/>
      <c r="BQ1348" s="273"/>
      <c r="BR1348" s="273"/>
      <c r="BS1348" s="273"/>
      <c r="BT1348" s="273"/>
      <c r="BU1348" s="273"/>
      <c r="BV1348" s="125"/>
      <c r="BW1348" s="273"/>
      <c r="BX1348" s="285"/>
      <c r="BY1348" s="273"/>
      <c r="BZ1348" s="273"/>
      <c r="CA1348" s="273"/>
      <c r="CB1348" s="273"/>
      <c r="CC1348" s="273"/>
      <c r="CD1348" s="125"/>
      <c r="CE1348" s="273"/>
      <c r="CF1348" s="285"/>
      <c r="CG1348" s="273"/>
      <c r="CH1348" s="273"/>
      <c r="CI1348" s="273"/>
      <c r="CJ1348" s="273"/>
      <c r="CK1348" s="273"/>
      <c r="CL1348" s="125"/>
      <c r="CM1348" s="273"/>
      <c r="CN1348" s="285"/>
      <c r="CO1348" s="273"/>
      <c r="CP1348" s="273"/>
      <c r="CQ1348" s="273"/>
      <c r="CR1348" s="273"/>
      <c r="CS1348" s="273"/>
      <c r="CT1348" s="125"/>
      <c r="CU1348" s="273"/>
      <c r="CV1348" s="285"/>
      <c r="CW1348" s="273"/>
      <c r="CX1348" s="273"/>
      <c r="CY1348" s="273"/>
      <c r="CZ1348" s="273"/>
      <c r="DA1348" s="273"/>
      <c r="DB1348" s="125"/>
      <c r="DC1348" s="273"/>
      <c r="DD1348" s="285"/>
      <c r="DE1348" s="273"/>
      <c r="DF1348" s="273"/>
      <c r="DG1348" s="273"/>
      <c r="DH1348" s="273"/>
      <c r="DI1348" s="273"/>
      <c r="DJ1348" s="125"/>
      <c r="DK1348" s="273"/>
      <c r="DL1348" s="285"/>
      <c r="DM1348" s="273"/>
      <c r="DN1348" s="273"/>
      <c r="DO1348" s="273"/>
      <c r="DP1348" s="273"/>
      <c r="DQ1348" s="273"/>
      <c r="DR1348" s="125"/>
      <c r="DS1348" s="273"/>
      <c r="DT1348" s="285"/>
      <c r="DU1348" s="273"/>
      <c r="DV1348" s="273"/>
      <c r="DW1348" s="273"/>
      <c r="DX1348" s="273"/>
      <c r="DY1348" s="273"/>
      <c r="DZ1348" s="125"/>
      <c r="EA1348" s="273"/>
      <c r="EB1348" s="273"/>
      <c r="EC1348" s="273"/>
      <c r="ED1348" s="273"/>
      <c r="EE1348" s="273"/>
      <c r="EF1348" s="273"/>
      <c r="EG1348" s="273"/>
      <c r="EH1348" s="273"/>
      <c r="EI1348" s="273"/>
      <c r="EJ1348" s="273"/>
      <c r="EK1348" s="273"/>
      <c r="EL1348" s="273"/>
      <c r="EM1348" s="273"/>
      <c r="EN1348" s="273"/>
      <c r="EO1348" s="273"/>
      <c r="EP1348" s="273"/>
      <c r="EQ1348" s="273"/>
      <c r="ER1348" s="273"/>
      <c r="ES1348" s="273"/>
      <c r="ET1348" s="273"/>
      <c r="EU1348" s="273"/>
      <c r="EV1348" s="273"/>
      <c r="EW1348" s="273"/>
      <c r="EX1348" s="273"/>
      <c r="EY1348" s="273"/>
      <c r="EZ1348" s="273"/>
    </row>
    <row r="1349" spans="1:156" ht="18.75">
      <c r="D1349" s="75"/>
      <c r="Q1349"/>
      <c r="R1349" s="30"/>
      <c r="T1349" s="75"/>
      <c r="Z1349" s="264"/>
      <c r="AB1349" s="75"/>
      <c r="AH1349" s="125"/>
      <c r="AJ1349" s="75"/>
      <c r="AP1349" s="125"/>
      <c r="AR1349" s="75"/>
      <c r="AX1349" s="125"/>
      <c r="AZ1349" s="75"/>
      <c r="BF1349" s="125"/>
      <c r="BH1349" s="75"/>
      <c r="BN1349" s="125"/>
      <c r="BP1349" s="75"/>
      <c r="BV1349" s="125"/>
      <c r="BX1349" s="75"/>
      <c r="CD1349" s="125"/>
      <c r="CF1349" s="75"/>
      <c r="CL1349" s="125"/>
      <c r="CN1349" s="75"/>
      <c r="CT1349" s="125"/>
      <c r="CV1349" s="75"/>
      <c r="DB1349" s="125"/>
      <c r="DD1349" s="75"/>
      <c r="DJ1349" s="125"/>
      <c r="DL1349" s="75"/>
      <c r="DR1349" s="125"/>
      <c r="DT1349" s="75"/>
      <c r="DZ1349" s="125"/>
    </row>
    <row r="1350" spans="1:156" ht="18.75">
      <c r="A1350" s="273"/>
      <c r="B1350" s="273"/>
      <c r="C1350" s="273"/>
      <c r="D1350" s="285"/>
      <c r="E1350" s="273"/>
      <c r="F1350" s="273"/>
      <c r="G1350" s="273"/>
      <c r="H1350" s="273"/>
      <c r="I1350" s="273"/>
      <c r="J1350" s="273"/>
      <c r="K1350" s="273"/>
      <c r="L1350" s="273"/>
      <c r="M1350" s="273"/>
      <c r="N1350" s="273"/>
      <c r="O1350" s="273"/>
      <c r="P1350" s="273"/>
      <c r="Q1350" s="273"/>
      <c r="R1350" s="286"/>
      <c r="S1350" s="273"/>
      <c r="T1350" s="285"/>
      <c r="U1350" s="273"/>
      <c r="V1350" s="273"/>
      <c r="W1350" s="273"/>
      <c r="X1350" s="273"/>
      <c r="Y1350" s="273"/>
      <c r="Z1350" s="264"/>
      <c r="AA1350" s="273"/>
      <c r="AB1350" s="285"/>
      <c r="AC1350" s="273"/>
      <c r="AD1350" s="273"/>
      <c r="AE1350" s="273"/>
      <c r="AF1350" s="273"/>
      <c r="AG1350" s="273"/>
      <c r="AH1350" s="125"/>
      <c r="AI1350" s="273"/>
      <c r="AJ1350" s="285"/>
      <c r="AK1350" s="273"/>
      <c r="AL1350" s="273"/>
      <c r="AM1350" s="273"/>
      <c r="AN1350" s="273"/>
      <c r="AO1350" s="273"/>
      <c r="AP1350" s="125"/>
      <c r="AQ1350" s="273"/>
      <c r="AR1350" s="285"/>
      <c r="AS1350" s="273"/>
      <c r="AT1350" s="273"/>
      <c r="AU1350" s="273"/>
      <c r="AV1350" s="273"/>
      <c r="AW1350" s="273"/>
      <c r="AX1350" s="125"/>
      <c r="AY1350" s="273"/>
      <c r="AZ1350" s="285"/>
      <c r="BA1350" s="273"/>
      <c r="BB1350" s="273"/>
      <c r="BC1350" s="273"/>
      <c r="BD1350" s="273"/>
      <c r="BE1350" s="273"/>
      <c r="BF1350" s="125"/>
      <c r="BG1350" s="273"/>
      <c r="BH1350" s="285"/>
      <c r="BI1350" s="273"/>
      <c r="BJ1350" s="273"/>
      <c r="BK1350" s="273"/>
      <c r="BL1350" s="273"/>
      <c r="BM1350" s="273"/>
      <c r="BN1350" s="125"/>
      <c r="BO1350" s="273"/>
      <c r="BP1350" s="285"/>
      <c r="BQ1350" s="273"/>
      <c r="BR1350" s="273"/>
      <c r="BS1350" s="273"/>
      <c r="BT1350" s="273"/>
      <c r="BU1350" s="273"/>
      <c r="BV1350" s="125"/>
      <c r="BW1350" s="273"/>
      <c r="BX1350" s="285"/>
      <c r="BY1350" s="273"/>
      <c r="BZ1350" s="273"/>
      <c r="CA1350" s="273"/>
      <c r="CB1350" s="273"/>
      <c r="CC1350" s="273"/>
      <c r="CD1350" s="125"/>
      <c r="CE1350" s="273"/>
      <c r="CF1350" s="285"/>
      <c r="CG1350" s="273"/>
      <c r="CH1350" s="273"/>
      <c r="CI1350" s="273"/>
      <c r="CJ1350" s="273"/>
      <c r="CK1350" s="273"/>
      <c r="CL1350" s="125"/>
      <c r="CM1350" s="273"/>
      <c r="CN1350" s="285"/>
      <c r="CO1350" s="273"/>
      <c r="CP1350" s="273"/>
      <c r="CQ1350" s="273"/>
      <c r="CR1350" s="273"/>
      <c r="CS1350" s="273"/>
      <c r="CT1350" s="125"/>
      <c r="CU1350" s="273"/>
      <c r="CV1350" s="285"/>
      <c r="CW1350" s="273"/>
      <c r="CX1350" s="273"/>
      <c r="CY1350" s="273"/>
      <c r="CZ1350" s="273"/>
      <c r="DA1350" s="273"/>
      <c r="DB1350" s="125"/>
      <c r="DC1350" s="273"/>
      <c r="DD1350" s="285"/>
      <c r="DE1350" s="273"/>
      <c r="DF1350" s="273"/>
      <c r="DG1350" s="273"/>
      <c r="DH1350" s="273"/>
      <c r="DI1350" s="273"/>
      <c r="DJ1350" s="125"/>
      <c r="DK1350" s="273"/>
      <c r="DL1350" s="285"/>
      <c r="DM1350" s="273"/>
      <c r="DN1350" s="273"/>
      <c r="DO1350" s="273"/>
      <c r="DP1350" s="273"/>
      <c r="DQ1350" s="273"/>
      <c r="DR1350" s="125"/>
      <c r="DS1350" s="273"/>
      <c r="DT1350" s="285"/>
      <c r="DU1350" s="273"/>
      <c r="DV1350" s="273"/>
      <c r="DW1350" s="273"/>
      <c r="DX1350" s="273"/>
      <c r="DY1350" s="273"/>
      <c r="DZ1350" s="125"/>
      <c r="EA1350" s="273"/>
      <c r="EB1350" s="273"/>
      <c r="EC1350" s="273"/>
      <c r="ED1350" s="273"/>
      <c r="EE1350" s="273"/>
      <c r="EF1350" s="273"/>
      <c r="EG1350" s="273"/>
      <c r="EH1350" s="273"/>
      <c r="EI1350" s="273"/>
      <c r="EJ1350" s="273"/>
      <c r="EK1350" s="273"/>
      <c r="EL1350" s="273"/>
      <c r="EM1350" s="273"/>
      <c r="EN1350" s="273"/>
      <c r="EO1350" s="273"/>
      <c r="EP1350" s="273"/>
      <c r="EQ1350" s="273"/>
      <c r="ER1350" s="273"/>
      <c r="ES1350" s="273"/>
      <c r="ET1350" s="273"/>
      <c r="EU1350" s="273"/>
      <c r="EV1350" s="273"/>
      <c r="EW1350" s="273"/>
      <c r="EX1350" s="273"/>
      <c r="EY1350" s="273"/>
      <c r="EZ1350" s="273"/>
    </row>
    <row r="1351" spans="1:156" ht="18.75">
      <c r="D1351" s="75"/>
      <c r="Q1351"/>
      <c r="R1351" s="30"/>
      <c r="T1351" s="75"/>
      <c r="Z1351" s="264"/>
      <c r="AB1351" s="75"/>
      <c r="AH1351" s="125"/>
      <c r="AJ1351" s="75"/>
      <c r="AP1351" s="125"/>
      <c r="AR1351" s="75"/>
      <c r="AX1351" s="125"/>
      <c r="AZ1351" s="75"/>
      <c r="BF1351" s="125"/>
      <c r="BH1351" s="75"/>
      <c r="BN1351" s="125"/>
      <c r="BP1351" s="75"/>
      <c r="BV1351" s="125"/>
      <c r="BX1351" s="75"/>
      <c r="CD1351" s="125"/>
      <c r="CF1351" s="75"/>
      <c r="CL1351" s="125"/>
      <c r="CN1351" s="75"/>
      <c r="CT1351" s="125"/>
      <c r="CV1351" s="75"/>
      <c r="DB1351" s="125"/>
      <c r="DD1351" s="75"/>
      <c r="DJ1351" s="125"/>
      <c r="DL1351" s="75"/>
      <c r="DR1351" s="125"/>
      <c r="DT1351" s="75"/>
      <c r="DZ1351" s="125"/>
    </row>
    <row r="1352" spans="1:156" ht="18.75">
      <c r="A1352" s="273"/>
      <c r="B1352" s="273"/>
      <c r="C1352" s="273"/>
      <c r="D1352" s="285"/>
      <c r="E1352" s="273"/>
      <c r="F1352" s="273"/>
      <c r="G1352" s="273"/>
      <c r="H1352" s="273"/>
      <c r="I1352" s="273"/>
      <c r="J1352" s="273"/>
      <c r="K1352" s="273"/>
      <c r="L1352" s="273"/>
      <c r="M1352" s="273"/>
      <c r="N1352" s="273"/>
      <c r="O1352" s="273"/>
      <c r="P1352" s="273"/>
      <c r="Q1352" s="273"/>
      <c r="R1352" s="286"/>
      <c r="S1352" s="273"/>
      <c r="T1352" s="285"/>
      <c r="U1352" s="273"/>
      <c r="V1352" s="273"/>
      <c r="W1352" s="273"/>
      <c r="X1352" s="273"/>
      <c r="Y1352" s="273"/>
      <c r="Z1352" s="264"/>
      <c r="AA1352" s="273"/>
      <c r="AB1352" s="285"/>
      <c r="AC1352" s="273"/>
      <c r="AD1352" s="273"/>
      <c r="AE1352" s="273"/>
      <c r="AF1352" s="273"/>
      <c r="AG1352" s="273"/>
      <c r="AH1352" s="125"/>
      <c r="AI1352" s="273"/>
      <c r="AJ1352" s="285"/>
      <c r="AK1352" s="273"/>
      <c r="AL1352" s="273"/>
      <c r="AM1352" s="273"/>
      <c r="AN1352" s="273"/>
      <c r="AO1352" s="273"/>
      <c r="AP1352" s="125"/>
      <c r="AQ1352" s="273"/>
      <c r="AR1352" s="285"/>
      <c r="AS1352" s="273"/>
      <c r="AT1352" s="273"/>
      <c r="AU1352" s="273"/>
      <c r="AV1352" s="273"/>
      <c r="AW1352" s="273"/>
      <c r="AX1352" s="125"/>
      <c r="AY1352" s="273"/>
      <c r="AZ1352" s="285"/>
      <c r="BA1352" s="273"/>
      <c r="BB1352" s="273"/>
      <c r="BC1352" s="273"/>
      <c r="BD1352" s="273"/>
      <c r="BE1352" s="273"/>
      <c r="BF1352" s="125"/>
      <c r="BG1352" s="273"/>
      <c r="BH1352" s="285"/>
      <c r="BI1352" s="273"/>
      <c r="BJ1352" s="273"/>
      <c r="BK1352" s="273"/>
      <c r="BL1352" s="273"/>
      <c r="BM1352" s="273"/>
      <c r="BN1352" s="125"/>
      <c r="BO1352" s="273"/>
      <c r="BP1352" s="285"/>
      <c r="BQ1352" s="273"/>
      <c r="BR1352" s="273"/>
      <c r="BS1352" s="273"/>
      <c r="BT1352" s="273"/>
      <c r="BU1352" s="273"/>
      <c r="BV1352" s="125"/>
      <c r="BW1352" s="273"/>
      <c r="BX1352" s="285"/>
      <c r="BY1352" s="273"/>
      <c r="BZ1352" s="273"/>
      <c r="CA1352" s="273"/>
      <c r="CB1352" s="273"/>
      <c r="CC1352" s="273"/>
      <c r="CD1352" s="125"/>
      <c r="CE1352" s="273"/>
      <c r="CF1352" s="285"/>
      <c r="CG1352" s="273"/>
      <c r="CH1352" s="273"/>
      <c r="CI1352" s="273"/>
      <c r="CJ1352" s="273"/>
      <c r="CK1352" s="273"/>
      <c r="CL1352" s="125"/>
      <c r="CM1352" s="273"/>
      <c r="CN1352" s="285"/>
      <c r="CO1352" s="273"/>
      <c r="CP1352" s="273"/>
      <c r="CQ1352" s="273"/>
      <c r="CR1352" s="273"/>
      <c r="CS1352" s="273"/>
      <c r="CT1352" s="125"/>
      <c r="CU1352" s="273"/>
      <c r="CV1352" s="285"/>
      <c r="CW1352" s="273"/>
      <c r="CX1352" s="273"/>
      <c r="CY1352" s="273"/>
      <c r="CZ1352" s="273"/>
      <c r="DA1352" s="273"/>
      <c r="DB1352" s="125"/>
      <c r="DC1352" s="273"/>
      <c r="DD1352" s="285"/>
      <c r="DE1352" s="273"/>
      <c r="DF1352" s="273"/>
      <c r="DG1352" s="273"/>
      <c r="DH1352" s="273"/>
      <c r="DI1352" s="273"/>
      <c r="DJ1352" s="125"/>
      <c r="DK1352" s="273"/>
      <c r="DL1352" s="285"/>
      <c r="DM1352" s="273"/>
      <c r="DN1352" s="273"/>
      <c r="DO1352" s="273"/>
      <c r="DP1352" s="273"/>
      <c r="DQ1352" s="273"/>
      <c r="DR1352" s="125"/>
      <c r="DS1352" s="273"/>
      <c r="DT1352" s="285"/>
      <c r="DU1352" s="273"/>
      <c r="DV1352" s="273"/>
      <c r="DW1352" s="273"/>
      <c r="DX1352" s="273"/>
      <c r="DY1352" s="273"/>
      <c r="DZ1352" s="125"/>
      <c r="EA1352" s="273"/>
      <c r="EB1352" s="273"/>
      <c r="EC1352" s="273"/>
      <c r="ED1352" s="273"/>
      <c r="EE1352" s="273"/>
      <c r="EF1352" s="273"/>
      <c r="EG1352" s="273"/>
      <c r="EH1352" s="273"/>
      <c r="EI1352" s="273"/>
      <c r="EJ1352" s="273"/>
      <c r="EK1352" s="273"/>
      <c r="EL1352" s="273"/>
      <c r="EM1352" s="273"/>
      <c r="EN1352" s="273"/>
      <c r="EO1352" s="273"/>
      <c r="EP1352" s="273"/>
      <c r="EQ1352" s="273"/>
      <c r="ER1352" s="273"/>
      <c r="ES1352" s="273"/>
      <c r="ET1352" s="273"/>
      <c r="EU1352" s="273"/>
      <c r="EV1352" s="273"/>
      <c r="EW1352" s="273"/>
      <c r="EX1352" s="273"/>
      <c r="EY1352" s="273"/>
      <c r="EZ1352" s="273"/>
    </row>
    <row r="1353" spans="1:156" ht="18.75">
      <c r="D1353" s="75"/>
      <c r="Q1353"/>
      <c r="R1353" s="30"/>
      <c r="T1353" s="75"/>
      <c r="Z1353" s="264"/>
      <c r="AB1353" s="75"/>
      <c r="AH1353" s="125"/>
      <c r="AJ1353" s="75"/>
      <c r="AP1353" s="125"/>
      <c r="AR1353" s="75"/>
      <c r="AX1353" s="125"/>
      <c r="AZ1353" s="75"/>
      <c r="BF1353" s="125"/>
      <c r="BH1353" s="75"/>
      <c r="BN1353" s="125"/>
      <c r="BP1353" s="75"/>
      <c r="BV1353" s="125"/>
      <c r="BX1353" s="75"/>
      <c r="CD1353" s="125"/>
      <c r="CF1353" s="75"/>
      <c r="CL1353" s="125"/>
      <c r="CN1353" s="75"/>
      <c r="CT1353" s="125"/>
      <c r="CV1353" s="75"/>
      <c r="DB1353" s="125"/>
      <c r="DD1353" s="75"/>
      <c r="DJ1353" s="125"/>
      <c r="DL1353" s="75"/>
      <c r="DR1353" s="125"/>
      <c r="DT1353" s="75"/>
      <c r="DZ1353" s="125"/>
    </row>
    <row r="1354" spans="1:156" ht="18.75">
      <c r="A1354" s="273"/>
      <c r="B1354" s="273"/>
      <c r="C1354" s="273"/>
      <c r="D1354" s="285"/>
      <c r="E1354" s="273"/>
      <c r="F1354" s="273"/>
      <c r="G1354" s="273"/>
      <c r="H1354" s="273"/>
      <c r="I1354" s="273"/>
      <c r="J1354" s="273"/>
      <c r="K1354" s="273"/>
      <c r="L1354" s="273"/>
      <c r="M1354" s="273"/>
      <c r="N1354" s="273"/>
      <c r="O1354" s="273"/>
      <c r="P1354" s="273"/>
      <c r="Q1354" s="273"/>
      <c r="R1354" s="286"/>
      <c r="S1354" s="273"/>
      <c r="T1354" s="285"/>
      <c r="U1354" s="273"/>
      <c r="V1354" s="273"/>
      <c r="W1354" s="273"/>
      <c r="X1354" s="273"/>
      <c r="Y1354" s="273"/>
      <c r="Z1354" s="264"/>
      <c r="AA1354" s="273"/>
      <c r="AB1354" s="285"/>
      <c r="AC1354" s="273"/>
      <c r="AD1354" s="273"/>
      <c r="AE1354" s="273"/>
      <c r="AF1354" s="273"/>
      <c r="AG1354" s="273"/>
      <c r="AH1354" s="125"/>
      <c r="AI1354" s="273"/>
      <c r="AJ1354" s="285"/>
      <c r="AK1354" s="273"/>
      <c r="AL1354" s="273"/>
      <c r="AM1354" s="273"/>
      <c r="AN1354" s="273"/>
      <c r="AO1354" s="273"/>
      <c r="AP1354" s="125"/>
      <c r="AQ1354" s="273"/>
      <c r="AR1354" s="285"/>
      <c r="AS1354" s="273"/>
      <c r="AT1354" s="273"/>
      <c r="AU1354" s="273"/>
      <c r="AV1354" s="273"/>
      <c r="AW1354" s="273"/>
      <c r="AX1354" s="125"/>
      <c r="AY1354" s="273"/>
      <c r="AZ1354" s="285"/>
      <c r="BA1354" s="273"/>
      <c r="BB1354" s="273"/>
      <c r="BC1354" s="273"/>
      <c r="BD1354" s="273"/>
      <c r="BE1354" s="273"/>
      <c r="BF1354" s="125"/>
      <c r="BG1354" s="273"/>
      <c r="BH1354" s="285"/>
      <c r="BI1354" s="273"/>
      <c r="BJ1354" s="273"/>
      <c r="BK1354" s="273"/>
      <c r="BL1354" s="273"/>
      <c r="BM1354" s="273"/>
      <c r="BN1354" s="125"/>
      <c r="BO1354" s="273"/>
      <c r="BP1354" s="285"/>
      <c r="BQ1354" s="273"/>
      <c r="BR1354" s="273"/>
      <c r="BS1354" s="273"/>
      <c r="BT1354" s="273"/>
      <c r="BU1354" s="273"/>
      <c r="BV1354" s="125"/>
      <c r="BW1354" s="273"/>
      <c r="BX1354" s="285"/>
      <c r="BY1354" s="273"/>
      <c r="BZ1354" s="273"/>
      <c r="CA1354" s="273"/>
      <c r="CB1354" s="273"/>
      <c r="CC1354" s="273"/>
      <c r="CD1354" s="125"/>
      <c r="CE1354" s="273"/>
      <c r="CF1354" s="285"/>
      <c r="CG1354" s="273"/>
      <c r="CH1354" s="273"/>
      <c r="CI1354" s="273"/>
      <c r="CJ1354" s="273"/>
      <c r="CK1354" s="273"/>
      <c r="CL1354" s="125"/>
      <c r="CM1354" s="273"/>
      <c r="CN1354" s="285"/>
      <c r="CO1354" s="273"/>
      <c r="CP1354" s="273"/>
      <c r="CQ1354" s="273"/>
      <c r="CR1354" s="273"/>
      <c r="CS1354" s="273"/>
      <c r="CT1354" s="125"/>
      <c r="CU1354" s="273"/>
      <c r="CV1354" s="285"/>
      <c r="CW1354" s="273"/>
      <c r="CX1354" s="273"/>
      <c r="CY1354" s="273"/>
      <c r="CZ1354" s="273"/>
      <c r="DA1354" s="273"/>
      <c r="DB1354" s="125"/>
      <c r="DC1354" s="273"/>
      <c r="DD1354" s="285"/>
      <c r="DE1354" s="273"/>
      <c r="DF1354" s="273"/>
      <c r="DG1354" s="273"/>
      <c r="DH1354" s="273"/>
      <c r="DI1354" s="273"/>
      <c r="DJ1354" s="125"/>
      <c r="DK1354" s="273"/>
      <c r="DL1354" s="285"/>
      <c r="DM1354" s="273"/>
      <c r="DN1354" s="273"/>
      <c r="DO1354" s="273"/>
      <c r="DP1354" s="273"/>
      <c r="DQ1354" s="273"/>
      <c r="DR1354" s="125"/>
      <c r="DS1354" s="273"/>
      <c r="DT1354" s="285"/>
      <c r="DU1354" s="273"/>
      <c r="DV1354" s="273"/>
      <c r="DW1354" s="273"/>
      <c r="DX1354" s="273"/>
      <c r="DY1354" s="273"/>
      <c r="DZ1354" s="125"/>
      <c r="EA1354" s="273"/>
      <c r="EB1354" s="273"/>
      <c r="EC1354" s="273"/>
      <c r="ED1354" s="273"/>
      <c r="EE1354" s="273"/>
      <c r="EF1354" s="273"/>
      <c r="EG1354" s="273"/>
      <c r="EH1354" s="273"/>
      <c r="EI1354" s="273"/>
      <c r="EJ1354" s="273"/>
      <c r="EK1354" s="273"/>
      <c r="EL1354" s="273"/>
      <c r="EM1354" s="273"/>
      <c r="EN1354" s="273"/>
      <c r="EO1354" s="273"/>
      <c r="EP1354" s="273"/>
      <c r="EQ1354" s="273"/>
      <c r="ER1354" s="273"/>
      <c r="ES1354" s="273"/>
      <c r="ET1354" s="273"/>
      <c r="EU1354" s="273"/>
      <c r="EV1354" s="273"/>
      <c r="EW1354" s="273"/>
      <c r="EX1354" s="273"/>
      <c r="EY1354" s="273"/>
      <c r="EZ1354" s="273"/>
    </row>
    <row r="1355" spans="1:156" ht="18.75">
      <c r="D1355" s="75"/>
      <c r="Q1355"/>
      <c r="R1355" s="30"/>
      <c r="T1355" s="75"/>
      <c r="Z1355" s="264"/>
      <c r="AB1355" s="75"/>
      <c r="AH1355" s="125"/>
      <c r="AJ1355" s="75"/>
      <c r="AP1355" s="125"/>
      <c r="AR1355" s="75"/>
      <c r="AX1355" s="125"/>
      <c r="AZ1355" s="75"/>
      <c r="BF1355" s="125"/>
      <c r="BH1355" s="75"/>
      <c r="BN1355" s="125"/>
      <c r="BP1355" s="75"/>
      <c r="BV1355" s="125"/>
      <c r="BX1355" s="75"/>
      <c r="CD1355" s="125"/>
      <c r="CF1355" s="75"/>
      <c r="CL1355" s="125"/>
      <c r="CN1355" s="75"/>
      <c r="CT1355" s="125"/>
      <c r="CV1355" s="75"/>
      <c r="DB1355" s="125"/>
      <c r="DD1355" s="75"/>
      <c r="DJ1355" s="125"/>
      <c r="DL1355" s="75"/>
      <c r="DR1355" s="125"/>
      <c r="DT1355" s="75"/>
      <c r="DZ1355" s="125"/>
    </row>
    <row r="1356" spans="1:156" ht="18.75">
      <c r="A1356" s="273"/>
      <c r="B1356" s="273"/>
      <c r="C1356" s="273"/>
      <c r="D1356" s="285"/>
      <c r="E1356" s="273"/>
      <c r="F1356" s="273"/>
      <c r="G1356" s="273"/>
      <c r="H1356" s="273"/>
      <c r="I1356" s="273"/>
      <c r="J1356" s="273"/>
      <c r="K1356" s="273"/>
      <c r="L1356" s="273"/>
      <c r="M1356" s="273"/>
      <c r="N1356" s="273"/>
      <c r="O1356" s="273"/>
      <c r="P1356" s="273"/>
      <c r="Q1356" s="273"/>
      <c r="R1356" s="286"/>
      <c r="S1356" s="273"/>
      <c r="T1356" s="285"/>
      <c r="U1356" s="273"/>
      <c r="V1356" s="273"/>
      <c r="W1356" s="273"/>
      <c r="X1356" s="273"/>
      <c r="Y1356" s="273"/>
      <c r="Z1356" s="264"/>
      <c r="AA1356" s="273"/>
      <c r="AB1356" s="285"/>
      <c r="AC1356" s="273"/>
      <c r="AD1356" s="273"/>
      <c r="AE1356" s="273"/>
      <c r="AF1356" s="273"/>
      <c r="AG1356" s="273"/>
      <c r="AH1356" s="125"/>
      <c r="AI1356" s="273"/>
      <c r="AJ1356" s="285"/>
      <c r="AK1356" s="273"/>
      <c r="AL1356" s="273"/>
      <c r="AM1356" s="273"/>
      <c r="AN1356" s="273"/>
      <c r="AO1356" s="273"/>
      <c r="AP1356" s="125"/>
      <c r="AQ1356" s="273"/>
      <c r="AR1356" s="285"/>
      <c r="AS1356" s="273"/>
      <c r="AT1356" s="273"/>
      <c r="AU1356" s="273"/>
      <c r="AV1356" s="273"/>
      <c r="AW1356" s="273"/>
      <c r="AX1356" s="125"/>
      <c r="AY1356" s="273"/>
      <c r="AZ1356" s="285"/>
      <c r="BA1356" s="273"/>
      <c r="BB1356" s="273"/>
      <c r="BC1356" s="273"/>
      <c r="BD1356" s="273"/>
      <c r="BE1356" s="273"/>
      <c r="BF1356" s="125"/>
      <c r="BG1356" s="273"/>
      <c r="BH1356" s="285"/>
      <c r="BI1356" s="273"/>
      <c r="BJ1356" s="273"/>
      <c r="BK1356" s="273"/>
      <c r="BL1356" s="273"/>
      <c r="BM1356" s="273"/>
      <c r="BN1356" s="125"/>
      <c r="BO1356" s="273"/>
      <c r="BP1356" s="285"/>
      <c r="BQ1356" s="273"/>
      <c r="BR1356" s="273"/>
      <c r="BS1356" s="273"/>
      <c r="BT1356" s="273"/>
      <c r="BU1356" s="273"/>
      <c r="BV1356" s="125"/>
      <c r="BW1356" s="273"/>
      <c r="BX1356" s="285"/>
      <c r="BY1356" s="273"/>
      <c r="BZ1356" s="273"/>
      <c r="CA1356" s="273"/>
      <c r="CB1356" s="273"/>
      <c r="CC1356" s="273"/>
      <c r="CD1356" s="125"/>
      <c r="CE1356" s="273"/>
      <c r="CF1356" s="285"/>
      <c r="CG1356" s="273"/>
      <c r="CH1356" s="273"/>
      <c r="CI1356" s="273"/>
      <c r="CJ1356" s="273"/>
      <c r="CK1356" s="273"/>
      <c r="CL1356" s="125"/>
      <c r="CM1356" s="273"/>
      <c r="CN1356" s="285"/>
      <c r="CO1356" s="273"/>
      <c r="CP1356" s="273"/>
      <c r="CQ1356" s="273"/>
      <c r="CR1356" s="273"/>
      <c r="CS1356" s="273"/>
      <c r="CT1356" s="125"/>
      <c r="CU1356" s="273"/>
      <c r="CV1356" s="285"/>
      <c r="CW1356" s="273"/>
      <c r="CX1356" s="273"/>
      <c r="CY1356" s="273"/>
      <c r="CZ1356" s="273"/>
      <c r="DA1356" s="273"/>
      <c r="DB1356" s="125"/>
      <c r="DC1356" s="273"/>
      <c r="DD1356" s="285"/>
      <c r="DE1356" s="273"/>
      <c r="DF1356" s="273"/>
      <c r="DG1356" s="273"/>
      <c r="DH1356" s="273"/>
      <c r="DI1356" s="273"/>
      <c r="DJ1356" s="125"/>
      <c r="DK1356" s="273"/>
      <c r="DL1356" s="285"/>
      <c r="DM1356" s="273"/>
      <c r="DN1356" s="273"/>
      <c r="DO1356" s="273"/>
      <c r="DP1356" s="273"/>
      <c r="DQ1356" s="273"/>
      <c r="DR1356" s="125"/>
      <c r="DS1356" s="273"/>
      <c r="DT1356" s="285"/>
      <c r="DU1356" s="273"/>
      <c r="DV1356" s="273"/>
      <c r="DW1356" s="273"/>
      <c r="DX1356" s="273"/>
      <c r="DY1356" s="273"/>
      <c r="DZ1356" s="125"/>
      <c r="EA1356" s="273"/>
      <c r="EB1356" s="273"/>
      <c r="EC1356" s="273"/>
      <c r="ED1356" s="273"/>
      <c r="EE1356" s="273"/>
      <c r="EF1356" s="273"/>
      <c r="EG1356" s="273"/>
      <c r="EH1356" s="273"/>
      <c r="EI1356" s="273"/>
      <c r="EJ1356" s="273"/>
      <c r="EK1356" s="273"/>
      <c r="EL1356" s="273"/>
      <c r="EM1356" s="273"/>
      <c r="EN1356" s="273"/>
      <c r="EO1356" s="273"/>
      <c r="EP1356" s="273"/>
      <c r="EQ1356" s="273"/>
      <c r="ER1356" s="273"/>
      <c r="ES1356" s="273"/>
      <c r="ET1356" s="273"/>
      <c r="EU1356" s="273"/>
      <c r="EV1356" s="273"/>
      <c r="EW1356" s="273"/>
      <c r="EX1356" s="273"/>
      <c r="EY1356" s="273"/>
      <c r="EZ1356" s="273"/>
    </row>
    <row r="1357" spans="1:156" ht="18.75">
      <c r="D1357" s="75"/>
      <c r="Q1357"/>
      <c r="R1357" s="30"/>
      <c r="T1357" s="75"/>
      <c r="Z1357" s="264"/>
      <c r="AB1357" s="75"/>
      <c r="AH1357" s="125"/>
      <c r="AJ1357" s="75"/>
      <c r="AP1357" s="125"/>
      <c r="AR1357" s="75"/>
      <c r="AX1357" s="125"/>
      <c r="AZ1357" s="75"/>
      <c r="BF1357" s="125"/>
      <c r="BH1357" s="75"/>
      <c r="BN1357" s="125"/>
      <c r="BP1357" s="75"/>
      <c r="BV1357" s="125"/>
      <c r="BX1357" s="75"/>
      <c r="CD1357" s="125"/>
      <c r="CF1357" s="75"/>
      <c r="CL1357" s="125"/>
      <c r="CN1357" s="75"/>
      <c r="CT1357" s="125"/>
      <c r="CV1357" s="75"/>
      <c r="DB1357" s="125"/>
      <c r="DD1357" s="75"/>
      <c r="DJ1357" s="125"/>
      <c r="DL1357" s="75"/>
      <c r="DR1357" s="125"/>
      <c r="DT1357" s="75"/>
      <c r="DZ1357" s="125"/>
    </row>
    <row r="1358" spans="1:156" ht="18.75">
      <c r="A1358" s="273"/>
      <c r="B1358" s="273"/>
      <c r="C1358" s="273"/>
      <c r="D1358" s="285"/>
      <c r="E1358" s="273"/>
      <c r="F1358" s="273"/>
      <c r="G1358" s="273"/>
      <c r="H1358" s="273"/>
      <c r="I1358" s="273"/>
      <c r="J1358" s="273"/>
      <c r="K1358" s="273"/>
      <c r="L1358" s="273"/>
      <c r="M1358" s="273"/>
      <c r="N1358" s="273"/>
      <c r="O1358" s="273"/>
      <c r="P1358" s="273"/>
      <c r="Q1358" s="273"/>
      <c r="R1358" s="286"/>
      <c r="S1358" s="273"/>
      <c r="T1358" s="285"/>
      <c r="U1358" s="273"/>
      <c r="V1358" s="273"/>
      <c r="W1358" s="273"/>
      <c r="X1358" s="273"/>
      <c r="Y1358" s="273"/>
      <c r="Z1358" s="264"/>
      <c r="AA1358" s="273"/>
      <c r="AB1358" s="285"/>
      <c r="AC1358" s="273"/>
      <c r="AD1358" s="273"/>
      <c r="AE1358" s="273"/>
      <c r="AF1358" s="273"/>
      <c r="AG1358" s="273"/>
      <c r="AH1358" s="125"/>
      <c r="AI1358" s="273"/>
      <c r="AJ1358" s="285"/>
      <c r="AK1358" s="273"/>
      <c r="AL1358" s="273"/>
      <c r="AM1358" s="273"/>
      <c r="AN1358" s="273"/>
      <c r="AO1358" s="273"/>
      <c r="AP1358" s="125"/>
      <c r="AQ1358" s="273"/>
      <c r="AR1358" s="285"/>
      <c r="AS1358" s="273"/>
      <c r="AT1358" s="273"/>
      <c r="AU1358" s="273"/>
      <c r="AV1358" s="273"/>
      <c r="AW1358" s="273"/>
      <c r="AX1358" s="125"/>
      <c r="AY1358" s="273"/>
      <c r="AZ1358" s="285"/>
      <c r="BA1358" s="273"/>
      <c r="BB1358" s="273"/>
      <c r="BC1358" s="273"/>
      <c r="BD1358" s="273"/>
      <c r="BE1358" s="273"/>
      <c r="BF1358" s="125"/>
      <c r="BG1358" s="273"/>
      <c r="BH1358" s="285"/>
      <c r="BI1358" s="273"/>
      <c r="BJ1358" s="273"/>
      <c r="BK1358" s="273"/>
      <c r="BL1358" s="273"/>
      <c r="BM1358" s="273"/>
      <c r="BN1358" s="125"/>
      <c r="BO1358" s="273"/>
      <c r="BP1358" s="285"/>
      <c r="BQ1358" s="273"/>
      <c r="BR1358" s="273"/>
      <c r="BS1358" s="273"/>
      <c r="BT1358" s="273"/>
      <c r="BU1358" s="273"/>
      <c r="BV1358" s="125"/>
      <c r="BW1358" s="273"/>
      <c r="BX1358" s="285"/>
      <c r="BY1358" s="273"/>
      <c r="BZ1358" s="273"/>
      <c r="CA1358" s="273"/>
      <c r="CB1358" s="273"/>
      <c r="CC1358" s="273"/>
      <c r="CD1358" s="125"/>
      <c r="CE1358" s="273"/>
      <c r="CF1358" s="285"/>
      <c r="CG1358" s="273"/>
      <c r="CH1358" s="273"/>
      <c r="CI1358" s="273"/>
      <c r="CJ1358" s="273"/>
      <c r="CK1358" s="273"/>
      <c r="CL1358" s="125"/>
      <c r="CM1358" s="273"/>
      <c r="CN1358" s="285"/>
      <c r="CO1358" s="273"/>
      <c r="CP1358" s="273"/>
      <c r="CQ1358" s="273"/>
      <c r="CR1358" s="273"/>
      <c r="CS1358" s="273"/>
      <c r="CT1358" s="125"/>
      <c r="CU1358" s="273"/>
      <c r="CV1358" s="285"/>
      <c r="CW1358" s="273"/>
      <c r="CX1358" s="273"/>
      <c r="CY1358" s="273"/>
      <c r="CZ1358" s="273"/>
      <c r="DA1358" s="273"/>
      <c r="DB1358" s="125"/>
      <c r="DC1358" s="273"/>
      <c r="DD1358" s="285"/>
      <c r="DE1358" s="273"/>
      <c r="DF1358" s="273"/>
      <c r="DG1358" s="273"/>
      <c r="DH1358" s="273"/>
      <c r="DI1358" s="273"/>
      <c r="DJ1358" s="125"/>
      <c r="DK1358" s="273"/>
      <c r="DL1358" s="285"/>
      <c r="DM1358" s="273"/>
      <c r="DN1358" s="273"/>
      <c r="DO1358" s="273"/>
      <c r="DP1358" s="273"/>
      <c r="DQ1358" s="273"/>
      <c r="DR1358" s="125"/>
      <c r="DS1358" s="273"/>
      <c r="DT1358" s="285"/>
      <c r="DU1358" s="273"/>
      <c r="DV1358" s="273"/>
      <c r="DW1358" s="273"/>
      <c r="DX1358" s="273"/>
      <c r="DY1358" s="273"/>
      <c r="DZ1358" s="125"/>
      <c r="EA1358" s="273"/>
      <c r="EB1358" s="273"/>
      <c r="EC1358" s="273"/>
      <c r="ED1358" s="273"/>
      <c r="EE1358" s="273"/>
      <c r="EF1358" s="273"/>
      <c r="EG1358" s="273"/>
      <c r="EH1358" s="273"/>
      <c r="EI1358" s="273"/>
      <c r="EJ1358" s="273"/>
      <c r="EK1358" s="273"/>
      <c r="EL1358" s="273"/>
      <c r="EM1358" s="273"/>
      <c r="EN1358" s="273"/>
      <c r="EO1358" s="273"/>
      <c r="EP1358" s="273"/>
      <c r="EQ1358" s="273"/>
      <c r="ER1358" s="273"/>
      <c r="ES1358" s="273"/>
      <c r="ET1358" s="273"/>
      <c r="EU1358" s="273"/>
      <c r="EV1358" s="273"/>
      <c r="EW1358" s="273"/>
      <c r="EX1358" s="273"/>
      <c r="EY1358" s="273"/>
      <c r="EZ1358" s="273"/>
    </row>
    <row r="1359" spans="1:156" ht="18.75">
      <c r="D1359" s="75"/>
      <c r="Q1359"/>
      <c r="R1359" s="30"/>
      <c r="T1359" s="75"/>
      <c r="Z1359" s="264"/>
      <c r="AB1359" s="75"/>
      <c r="AH1359" s="125"/>
      <c r="AJ1359" s="75"/>
      <c r="AP1359" s="125"/>
      <c r="AR1359" s="75"/>
      <c r="AX1359" s="125"/>
      <c r="AZ1359" s="75"/>
      <c r="BF1359" s="125"/>
      <c r="BH1359" s="75"/>
      <c r="BN1359" s="125"/>
      <c r="BP1359" s="75"/>
      <c r="BV1359" s="125"/>
      <c r="BX1359" s="75"/>
      <c r="CD1359" s="125"/>
      <c r="CF1359" s="75"/>
      <c r="CL1359" s="125"/>
      <c r="CN1359" s="75"/>
      <c r="CT1359" s="125"/>
      <c r="CV1359" s="75"/>
      <c r="DB1359" s="125"/>
      <c r="DD1359" s="75"/>
      <c r="DJ1359" s="125"/>
      <c r="DL1359" s="75"/>
      <c r="DR1359" s="125"/>
      <c r="DT1359" s="75"/>
      <c r="DZ1359" s="125"/>
    </row>
    <row r="1360" spans="1:156" ht="18.75">
      <c r="A1360" s="273"/>
      <c r="B1360" s="273"/>
      <c r="C1360" s="273"/>
      <c r="D1360" s="285"/>
      <c r="E1360" s="273"/>
      <c r="F1360" s="273"/>
      <c r="G1360" s="273"/>
      <c r="H1360" s="273"/>
      <c r="I1360" s="273"/>
      <c r="J1360" s="273"/>
      <c r="K1360" s="273"/>
      <c r="L1360" s="273"/>
      <c r="M1360" s="273"/>
      <c r="N1360" s="273"/>
      <c r="O1360" s="273"/>
      <c r="P1360" s="273"/>
      <c r="Q1360" s="273"/>
      <c r="R1360" s="286"/>
      <c r="S1360" s="273"/>
      <c r="T1360" s="285"/>
      <c r="U1360" s="273"/>
      <c r="V1360" s="273"/>
      <c r="W1360" s="273"/>
      <c r="X1360" s="273"/>
      <c r="Y1360" s="273"/>
      <c r="Z1360" s="264"/>
      <c r="AA1360" s="273"/>
      <c r="AB1360" s="285"/>
      <c r="AC1360" s="273"/>
      <c r="AD1360" s="273"/>
      <c r="AE1360" s="273"/>
      <c r="AF1360" s="273"/>
      <c r="AG1360" s="273"/>
      <c r="AH1360" s="125"/>
      <c r="AI1360" s="273"/>
      <c r="AJ1360" s="285"/>
      <c r="AK1360" s="273"/>
      <c r="AL1360" s="273"/>
      <c r="AM1360" s="273"/>
      <c r="AN1360" s="273"/>
      <c r="AO1360" s="273"/>
      <c r="AP1360" s="125"/>
      <c r="AQ1360" s="273"/>
      <c r="AR1360" s="285"/>
      <c r="AS1360" s="273"/>
      <c r="AT1360" s="273"/>
      <c r="AU1360" s="273"/>
      <c r="AV1360" s="273"/>
      <c r="AW1360" s="273"/>
      <c r="AX1360" s="125"/>
      <c r="AY1360" s="273"/>
      <c r="AZ1360" s="285"/>
      <c r="BA1360" s="273"/>
      <c r="BB1360" s="273"/>
      <c r="BC1360" s="273"/>
      <c r="BD1360" s="273"/>
      <c r="BE1360" s="273"/>
      <c r="BF1360" s="125"/>
      <c r="BG1360" s="273"/>
      <c r="BH1360" s="285"/>
      <c r="BI1360" s="273"/>
      <c r="BJ1360" s="273"/>
      <c r="BK1360" s="273"/>
      <c r="BL1360" s="273"/>
      <c r="BM1360" s="273"/>
      <c r="BN1360" s="125"/>
      <c r="BO1360" s="273"/>
      <c r="BP1360" s="285"/>
      <c r="BQ1360" s="273"/>
      <c r="BR1360" s="273"/>
      <c r="BS1360" s="273"/>
      <c r="BT1360" s="273"/>
      <c r="BU1360" s="273"/>
      <c r="BV1360" s="125"/>
      <c r="BW1360" s="273"/>
      <c r="BX1360" s="285"/>
      <c r="BY1360" s="273"/>
      <c r="BZ1360" s="273"/>
      <c r="CA1360" s="273"/>
      <c r="CB1360" s="273"/>
      <c r="CC1360" s="273"/>
      <c r="CD1360" s="125"/>
      <c r="CE1360" s="273"/>
      <c r="CF1360" s="285"/>
      <c r="CG1360" s="273"/>
      <c r="CH1360" s="273"/>
      <c r="CI1360" s="273"/>
      <c r="CJ1360" s="273"/>
      <c r="CK1360" s="273"/>
      <c r="CL1360" s="125"/>
      <c r="CM1360" s="273"/>
      <c r="CN1360" s="285"/>
      <c r="CO1360" s="273"/>
      <c r="CP1360" s="273"/>
      <c r="CQ1360" s="273"/>
      <c r="CR1360" s="273"/>
      <c r="CS1360" s="273"/>
      <c r="CT1360" s="125"/>
      <c r="CU1360" s="273"/>
      <c r="CV1360" s="285"/>
      <c r="CW1360" s="273"/>
      <c r="CX1360" s="273"/>
      <c r="CY1360" s="273"/>
      <c r="CZ1360" s="273"/>
      <c r="DA1360" s="273"/>
      <c r="DB1360" s="125"/>
      <c r="DC1360" s="273"/>
      <c r="DD1360" s="285"/>
      <c r="DE1360" s="273"/>
      <c r="DF1360" s="273"/>
      <c r="DG1360" s="273"/>
      <c r="DH1360" s="273"/>
      <c r="DI1360" s="273"/>
      <c r="DJ1360" s="125"/>
      <c r="DK1360" s="273"/>
      <c r="DL1360" s="285"/>
      <c r="DM1360" s="273"/>
      <c r="DN1360" s="273"/>
      <c r="DO1360" s="273"/>
      <c r="DP1360" s="273"/>
      <c r="DQ1360" s="273"/>
      <c r="DR1360" s="125"/>
      <c r="DS1360" s="273"/>
      <c r="DT1360" s="285"/>
      <c r="DU1360" s="273"/>
      <c r="DV1360" s="273"/>
      <c r="DW1360" s="273"/>
      <c r="DX1360" s="273"/>
      <c r="DY1360" s="273"/>
      <c r="DZ1360" s="125"/>
      <c r="EA1360" s="273"/>
      <c r="EB1360" s="273"/>
      <c r="EC1360" s="273"/>
      <c r="ED1360" s="273"/>
      <c r="EE1360" s="273"/>
      <c r="EF1360" s="273"/>
      <c r="EG1360" s="273"/>
      <c r="EH1360" s="273"/>
      <c r="EI1360" s="273"/>
      <c r="EJ1360" s="273"/>
      <c r="EK1360" s="273"/>
      <c r="EL1360" s="273"/>
      <c r="EM1360" s="273"/>
      <c r="EN1360" s="273"/>
      <c r="EO1360" s="273"/>
      <c r="EP1360" s="273"/>
      <c r="EQ1360" s="273"/>
      <c r="ER1360" s="273"/>
      <c r="ES1360" s="273"/>
      <c r="ET1360" s="273"/>
      <c r="EU1360" s="273"/>
      <c r="EV1360" s="273"/>
      <c r="EW1360" s="273"/>
      <c r="EX1360" s="273"/>
      <c r="EY1360" s="273"/>
      <c r="EZ1360" s="273"/>
    </row>
    <row r="1361" spans="1:156" ht="18.75">
      <c r="D1361" s="75"/>
      <c r="Q1361"/>
      <c r="R1361" s="30"/>
      <c r="T1361" s="75"/>
      <c r="Z1361" s="264"/>
      <c r="AB1361" s="75"/>
      <c r="AH1361" s="125"/>
      <c r="AJ1361" s="75"/>
      <c r="AP1361" s="125"/>
      <c r="AR1361" s="75"/>
      <c r="AX1361" s="125"/>
      <c r="AZ1361" s="75"/>
      <c r="BF1361" s="125"/>
      <c r="BH1361" s="75"/>
      <c r="BN1361" s="125"/>
      <c r="BP1361" s="75"/>
      <c r="BV1361" s="125"/>
      <c r="BX1361" s="75"/>
      <c r="CD1361" s="125"/>
      <c r="CF1361" s="75"/>
      <c r="CL1361" s="125"/>
      <c r="CN1361" s="75"/>
      <c r="CT1361" s="125"/>
      <c r="CV1361" s="75"/>
      <c r="DB1361" s="125"/>
      <c r="DD1361" s="75"/>
      <c r="DJ1361" s="125"/>
      <c r="DL1361" s="75"/>
      <c r="DR1361" s="125"/>
      <c r="DT1361" s="75"/>
      <c r="DZ1361" s="125"/>
    </row>
    <row r="1362" spans="1:156" ht="18.75">
      <c r="A1362" s="273"/>
      <c r="B1362" s="273"/>
      <c r="C1362" s="273"/>
      <c r="D1362" s="285"/>
      <c r="E1362" s="273"/>
      <c r="F1362" s="273"/>
      <c r="G1362" s="273"/>
      <c r="H1362" s="273"/>
      <c r="I1362" s="273"/>
      <c r="J1362" s="273"/>
      <c r="K1362" s="273"/>
      <c r="L1362" s="273"/>
      <c r="M1362" s="273"/>
      <c r="N1362" s="273"/>
      <c r="O1362" s="273"/>
      <c r="P1362" s="273"/>
      <c r="Q1362" s="273"/>
      <c r="R1362" s="286"/>
      <c r="S1362" s="273"/>
      <c r="T1362" s="285"/>
      <c r="U1362" s="273"/>
      <c r="V1362" s="273"/>
      <c r="W1362" s="273"/>
      <c r="X1362" s="273"/>
      <c r="Y1362" s="273"/>
      <c r="Z1362" s="264"/>
      <c r="AA1362" s="273"/>
      <c r="AB1362" s="285"/>
      <c r="AC1362" s="273"/>
      <c r="AD1362" s="273"/>
      <c r="AE1362" s="273"/>
      <c r="AF1362" s="273"/>
      <c r="AG1362" s="273"/>
      <c r="AH1362" s="125"/>
      <c r="AI1362" s="273"/>
      <c r="AJ1362" s="285"/>
      <c r="AK1362" s="273"/>
      <c r="AL1362" s="273"/>
      <c r="AM1362" s="273"/>
      <c r="AN1362" s="273"/>
      <c r="AO1362" s="273"/>
      <c r="AP1362" s="125"/>
      <c r="AQ1362" s="273"/>
      <c r="AR1362" s="285"/>
      <c r="AS1362" s="273"/>
      <c r="AT1362" s="273"/>
      <c r="AU1362" s="273"/>
      <c r="AV1362" s="273"/>
      <c r="AW1362" s="273"/>
      <c r="AX1362" s="125"/>
      <c r="AY1362" s="273"/>
      <c r="AZ1362" s="285"/>
      <c r="BA1362" s="273"/>
      <c r="BB1362" s="273"/>
      <c r="BC1362" s="273"/>
      <c r="BD1362" s="273"/>
      <c r="BE1362" s="273"/>
      <c r="BF1362" s="125"/>
      <c r="BG1362" s="273"/>
      <c r="BH1362" s="285"/>
      <c r="BI1362" s="273"/>
      <c r="BJ1362" s="273"/>
      <c r="BK1362" s="273"/>
      <c r="BL1362" s="273"/>
      <c r="BM1362" s="273"/>
      <c r="BN1362" s="125"/>
      <c r="BO1362" s="273"/>
      <c r="BP1362" s="285"/>
      <c r="BQ1362" s="273"/>
      <c r="BR1362" s="273"/>
      <c r="BS1362" s="273"/>
      <c r="BT1362" s="273"/>
      <c r="BU1362" s="273"/>
      <c r="BV1362" s="125"/>
      <c r="BW1362" s="273"/>
      <c r="BX1362" s="285"/>
      <c r="BY1362" s="273"/>
      <c r="BZ1362" s="273"/>
      <c r="CA1362" s="273"/>
      <c r="CB1362" s="273"/>
      <c r="CC1362" s="273"/>
      <c r="CD1362" s="125"/>
      <c r="CE1362" s="273"/>
      <c r="CF1362" s="285"/>
      <c r="CG1362" s="273"/>
      <c r="CH1362" s="273"/>
      <c r="CI1362" s="273"/>
      <c r="CJ1362" s="273"/>
      <c r="CK1362" s="273"/>
      <c r="CL1362" s="125"/>
      <c r="CM1362" s="273"/>
      <c r="CN1362" s="285"/>
      <c r="CO1362" s="273"/>
      <c r="CP1362" s="273"/>
      <c r="CQ1362" s="273"/>
      <c r="CR1362" s="273"/>
      <c r="CS1362" s="273"/>
      <c r="CT1362" s="125"/>
      <c r="CU1362" s="273"/>
      <c r="CV1362" s="285"/>
      <c r="CW1362" s="273"/>
      <c r="CX1362" s="273"/>
      <c r="CY1362" s="273"/>
      <c r="CZ1362" s="273"/>
      <c r="DA1362" s="273"/>
      <c r="DB1362" s="125"/>
      <c r="DC1362" s="273"/>
      <c r="DD1362" s="285"/>
      <c r="DE1362" s="273"/>
      <c r="DF1362" s="273"/>
      <c r="DG1362" s="273"/>
      <c r="DH1362" s="273"/>
      <c r="DI1362" s="273"/>
      <c r="DJ1362" s="125"/>
      <c r="DK1362" s="273"/>
      <c r="DL1362" s="285"/>
      <c r="DM1362" s="273"/>
      <c r="DN1362" s="273"/>
      <c r="DO1362" s="273"/>
      <c r="DP1362" s="273"/>
      <c r="DQ1362" s="273"/>
      <c r="DR1362" s="125"/>
      <c r="DS1362" s="273"/>
      <c r="DT1362" s="285"/>
      <c r="DU1362" s="273"/>
      <c r="DV1362" s="273"/>
      <c r="DW1362" s="273"/>
      <c r="DX1362" s="273"/>
      <c r="DY1362" s="273"/>
      <c r="DZ1362" s="125"/>
      <c r="EA1362" s="273"/>
      <c r="EB1362" s="273"/>
      <c r="EC1362" s="273"/>
      <c r="ED1362" s="273"/>
      <c r="EE1362" s="273"/>
      <c r="EF1362" s="273"/>
      <c r="EG1362" s="273"/>
      <c r="EH1362" s="273"/>
      <c r="EI1362" s="273"/>
      <c r="EJ1362" s="273"/>
      <c r="EK1362" s="273"/>
      <c r="EL1362" s="273"/>
      <c r="EM1362" s="273"/>
      <c r="EN1362" s="273"/>
      <c r="EO1362" s="273"/>
      <c r="EP1362" s="273"/>
      <c r="EQ1362" s="273"/>
      <c r="ER1362" s="273"/>
      <c r="ES1362" s="273"/>
      <c r="ET1362" s="273"/>
      <c r="EU1362" s="273"/>
      <c r="EV1362" s="273"/>
      <c r="EW1362" s="273"/>
      <c r="EX1362" s="273"/>
      <c r="EY1362" s="273"/>
      <c r="EZ1362" s="273"/>
    </row>
    <row r="1363" spans="1:156" ht="18.75">
      <c r="D1363" s="75"/>
      <c r="Q1363"/>
      <c r="R1363" s="30"/>
      <c r="T1363" s="75"/>
      <c r="Z1363" s="264"/>
      <c r="AB1363" s="75"/>
      <c r="AH1363" s="125"/>
      <c r="AJ1363" s="75"/>
      <c r="AP1363" s="125"/>
      <c r="AR1363" s="75"/>
      <c r="AX1363" s="125"/>
      <c r="AZ1363" s="75"/>
      <c r="BF1363" s="125"/>
      <c r="BH1363" s="75"/>
      <c r="BN1363" s="125"/>
      <c r="BP1363" s="75"/>
      <c r="BV1363" s="125"/>
      <c r="BX1363" s="75"/>
      <c r="CD1363" s="125"/>
      <c r="CF1363" s="75"/>
      <c r="CL1363" s="125"/>
      <c r="CN1363" s="75"/>
      <c r="CT1363" s="125"/>
      <c r="CV1363" s="75"/>
      <c r="DB1363" s="125"/>
      <c r="DD1363" s="75"/>
      <c r="DJ1363" s="125"/>
      <c r="DL1363" s="75"/>
      <c r="DR1363" s="125"/>
      <c r="DT1363" s="75"/>
      <c r="DZ1363" s="125"/>
    </row>
    <row r="1364" spans="1:156" ht="18.75">
      <c r="A1364" s="273"/>
      <c r="B1364" s="273"/>
      <c r="C1364" s="273"/>
      <c r="D1364" s="285"/>
      <c r="E1364" s="273"/>
      <c r="F1364" s="273"/>
      <c r="G1364" s="273"/>
      <c r="H1364" s="273"/>
      <c r="I1364" s="273"/>
      <c r="J1364" s="273"/>
      <c r="K1364" s="273"/>
      <c r="L1364" s="273"/>
      <c r="M1364" s="273"/>
      <c r="N1364" s="273"/>
      <c r="O1364" s="273"/>
      <c r="P1364" s="273"/>
      <c r="Q1364" s="273"/>
      <c r="R1364" s="286"/>
      <c r="S1364" s="273"/>
      <c r="T1364" s="285"/>
      <c r="U1364" s="273"/>
      <c r="V1364" s="273"/>
      <c r="W1364" s="273"/>
      <c r="X1364" s="273"/>
      <c r="Y1364" s="273"/>
      <c r="Z1364" s="264"/>
      <c r="AA1364" s="273"/>
      <c r="AB1364" s="285"/>
      <c r="AC1364" s="273"/>
      <c r="AD1364" s="273"/>
      <c r="AE1364" s="273"/>
      <c r="AF1364" s="273"/>
      <c r="AG1364" s="273"/>
      <c r="AH1364" s="125"/>
      <c r="AI1364" s="273"/>
      <c r="AJ1364" s="285"/>
      <c r="AK1364" s="273"/>
      <c r="AL1364" s="273"/>
      <c r="AM1364" s="273"/>
      <c r="AN1364" s="273"/>
      <c r="AO1364" s="273"/>
      <c r="AP1364" s="125"/>
      <c r="AQ1364" s="273"/>
      <c r="AR1364" s="285"/>
      <c r="AS1364" s="273"/>
      <c r="AT1364" s="273"/>
      <c r="AU1364" s="273"/>
      <c r="AV1364" s="273"/>
      <c r="AW1364" s="273"/>
      <c r="AX1364" s="125"/>
      <c r="AY1364" s="273"/>
      <c r="AZ1364" s="285"/>
      <c r="BA1364" s="273"/>
      <c r="BB1364" s="273"/>
      <c r="BC1364" s="273"/>
      <c r="BD1364" s="273"/>
      <c r="BE1364" s="273"/>
      <c r="BF1364" s="125"/>
      <c r="BG1364" s="273"/>
      <c r="BH1364" s="285"/>
      <c r="BI1364" s="273"/>
      <c r="BJ1364" s="273"/>
      <c r="BK1364" s="273"/>
      <c r="BL1364" s="273"/>
      <c r="BM1364" s="273"/>
      <c r="BN1364" s="125"/>
      <c r="BO1364" s="273"/>
      <c r="BP1364" s="285"/>
      <c r="BQ1364" s="273"/>
      <c r="BR1364" s="273"/>
      <c r="BS1364" s="273"/>
      <c r="BT1364" s="273"/>
      <c r="BU1364" s="273"/>
      <c r="BV1364" s="125"/>
      <c r="BW1364" s="273"/>
      <c r="BX1364" s="285"/>
      <c r="BY1364" s="273"/>
      <c r="BZ1364" s="273"/>
      <c r="CA1364" s="273"/>
      <c r="CB1364" s="273"/>
      <c r="CC1364" s="273"/>
      <c r="CD1364" s="125"/>
      <c r="CE1364" s="273"/>
      <c r="CF1364" s="285"/>
      <c r="CG1364" s="273"/>
      <c r="CH1364" s="273"/>
      <c r="CI1364" s="273"/>
      <c r="CJ1364" s="273"/>
      <c r="CK1364" s="273"/>
      <c r="CL1364" s="125"/>
      <c r="CM1364" s="273"/>
      <c r="CN1364" s="285"/>
      <c r="CO1364" s="273"/>
      <c r="CP1364" s="273"/>
      <c r="CQ1364" s="273"/>
      <c r="CR1364" s="273"/>
      <c r="CS1364" s="273"/>
      <c r="CT1364" s="125"/>
      <c r="CU1364" s="273"/>
      <c r="CV1364" s="285"/>
      <c r="CW1364" s="273"/>
      <c r="CX1364" s="273"/>
      <c r="CY1364" s="273"/>
      <c r="CZ1364" s="273"/>
      <c r="DA1364" s="273"/>
      <c r="DB1364" s="125"/>
      <c r="DC1364" s="273"/>
      <c r="DD1364" s="285"/>
      <c r="DE1364" s="273"/>
      <c r="DF1364" s="273"/>
      <c r="DG1364" s="273"/>
      <c r="DH1364" s="273"/>
      <c r="DI1364" s="273"/>
      <c r="DJ1364" s="125"/>
      <c r="DK1364" s="273"/>
      <c r="DL1364" s="285"/>
      <c r="DM1364" s="273"/>
      <c r="DN1364" s="273"/>
      <c r="DO1364" s="273"/>
      <c r="DP1364" s="273"/>
      <c r="DQ1364" s="273"/>
      <c r="DR1364" s="125"/>
      <c r="DS1364" s="273"/>
      <c r="DT1364" s="285"/>
      <c r="DU1364" s="273"/>
      <c r="DV1364" s="273"/>
      <c r="DW1364" s="273"/>
      <c r="DX1364" s="273"/>
      <c r="DY1364" s="273"/>
      <c r="DZ1364" s="125"/>
      <c r="EA1364" s="273"/>
      <c r="EB1364" s="273"/>
      <c r="EC1364" s="273"/>
      <c r="ED1364" s="273"/>
      <c r="EE1364" s="273"/>
      <c r="EF1364" s="273"/>
      <c r="EG1364" s="273"/>
      <c r="EH1364" s="273"/>
      <c r="EI1364" s="273"/>
      <c r="EJ1364" s="273"/>
      <c r="EK1364" s="273"/>
      <c r="EL1364" s="273"/>
      <c r="EM1364" s="273"/>
      <c r="EN1364" s="273"/>
      <c r="EO1364" s="273"/>
      <c r="EP1364" s="273"/>
      <c r="EQ1364" s="273"/>
      <c r="ER1364" s="273"/>
      <c r="ES1364" s="273"/>
      <c r="ET1364" s="273"/>
      <c r="EU1364" s="273"/>
      <c r="EV1364" s="273"/>
      <c r="EW1364" s="273"/>
      <c r="EX1364" s="273"/>
      <c r="EY1364" s="273"/>
      <c r="EZ1364" s="273"/>
    </row>
    <row r="1365" spans="1:156" ht="18.75">
      <c r="D1365" s="75"/>
      <c r="Q1365"/>
      <c r="R1365" s="30"/>
      <c r="T1365" s="75"/>
      <c r="Z1365" s="264"/>
      <c r="AB1365" s="75"/>
      <c r="AH1365" s="125"/>
      <c r="AJ1365" s="75"/>
      <c r="AP1365" s="125"/>
      <c r="AR1365" s="75"/>
      <c r="AX1365" s="125"/>
      <c r="AZ1365" s="75"/>
      <c r="BF1365" s="125"/>
      <c r="BH1365" s="75"/>
      <c r="BN1365" s="125"/>
      <c r="BP1365" s="75"/>
      <c r="BV1365" s="125"/>
      <c r="BX1365" s="75"/>
      <c r="CD1365" s="125"/>
      <c r="CF1365" s="75"/>
      <c r="CL1365" s="125"/>
      <c r="CN1365" s="75"/>
      <c r="CT1365" s="125"/>
      <c r="CV1365" s="75"/>
      <c r="DB1365" s="125"/>
      <c r="DD1365" s="75"/>
      <c r="DJ1365" s="125"/>
      <c r="DL1365" s="75"/>
      <c r="DR1365" s="125"/>
      <c r="DT1365" s="75"/>
      <c r="DZ1365" s="125"/>
    </row>
    <row r="1366" spans="1:156" ht="18.75">
      <c r="A1366" s="273"/>
      <c r="B1366" s="273"/>
      <c r="C1366" s="273"/>
      <c r="D1366" s="285"/>
      <c r="E1366" s="273"/>
      <c r="F1366" s="273"/>
      <c r="G1366" s="273"/>
      <c r="H1366" s="273"/>
      <c r="I1366" s="273"/>
      <c r="J1366" s="273"/>
      <c r="K1366" s="273"/>
      <c r="L1366" s="273"/>
      <c r="M1366" s="273"/>
      <c r="N1366" s="273"/>
      <c r="O1366" s="273"/>
      <c r="P1366" s="273"/>
      <c r="Q1366" s="273"/>
      <c r="R1366" s="286"/>
      <c r="S1366" s="273"/>
      <c r="T1366" s="285"/>
      <c r="U1366" s="273"/>
      <c r="V1366" s="273"/>
      <c r="W1366" s="273"/>
      <c r="X1366" s="273"/>
      <c r="Y1366" s="273"/>
      <c r="Z1366" s="264"/>
      <c r="AA1366" s="273"/>
      <c r="AB1366" s="285"/>
      <c r="AC1366" s="273"/>
      <c r="AD1366" s="273"/>
      <c r="AE1366" s="273"/>
      <c r="AF1366" s="273"/>
      <c r="AG1366" s="273"/>
      <c r="AH1366" s="125"/>
      <c r="AI1366" s="273"/>
      <c r="AJ1366" s="285"/>
      <c r="AK1366" s="273"/>
      <c r="AL1366" s="273"/>
      <c r="AM1366" s="273"/>
      <c r="AN1366" s="273"/>
      <c r="AO1366" s="273"/>
      <c r="AP1366" s="125"/>
      <c r="AQ1366" s="273"/>
      <c r="AR1366" s="285"/>
      <c r="AS1366" s="273"/>
      <c r="AT1366" s="273"/>
      <c r="AU1366" s="273"/>
      <c r="AV1366" s="273"/>
      <c r="AW1366" s="273"/>
      <c r="AX1366" s="125"/>
      <c r="AY1366" s="273"/>
      <c r="AZ1366" s="285"/>
      <c r="BA1366" s="273"/>
      <c r="BB1366" s="273"/>
      <c r="BC1366" s="273"/>
      <c r="BD1366" s="273"/>
      <c r="BE1366" s="273"/>
      <c r="BF1366" s="125"/>
      <c r="BG1366" s="273"/>
      <c r="BH1366" s="285"/>
      <c r="BI1366" s="273"/>
      <c r="BJ1366" s="273"/>
      <c r="BK1366" s="273"/>
      <c r="BL1366" s="273"/>
      <c r="BM1366" s="273"/>
      <c r="BN1366" s="125"/>
      <c r="BO1366" s="273"/>
      <c r="BP1366" s="285"/>
      <c r="BQ1366" s="273"/>
      <c r="BR1366" s="273"/>
      <c r="BS1366" s="273"/>
      <c r="BT1366" s="273"/>
      <c r="BU1366" s="273"/>
      <c r="BV1366" s="125"/>
      <c r="BW1366" s="273"/>
      <c r="BX1366" s="285"/>
      <c r="BY1366" s="273"/>
      <c r="BZ1366" s="273"/>
      <c r="CA1366" s="273"/>
      <c r="CB1366" s="273"/>
      <c r="CC1366" s="273"/>
      <c r="CD1366" s="125"/>
      <c r="CE1366" s="273"/>
      <c r="CF1366" s="285"/>
      <c r="CG1366" s="273"/>
      <c r="CH1366" s="273"/>
      <c r="CI1366" s="273"/>
      <c r="CJ1366" s="273"/>
      <c r="CK1366" s="273"/>
      <c r="CL1366" s="125"/>
      <c r="CM1366" s="273"/>
      <c r="CN1366" s="285"/>
      <c r="CO1366" s="273"/>
      <c r="CP1366" s="273"/>
      <c r="CQ1366" s="273"/>
      <c r="CR1366" s="273"/>
      <c r="CS1366" s="273"/>
      <c r="CT1366" s="125"/>
      <c r="CU1366" s="273"/>
      <c r="CV1366" s="285"/>
      <c r="CW1366" s="273"/>
      <c r="CX1366" s="273"/>
      <c r="CY1366" s="273"/>
      <c r="CZ1366" s="273"/>
      <c r="DA1366" s="273"/>
      <c r="DB1366" s="125"/>
      <c r="DC1366" s="273"/>
      <c r="DD1366" s="285"/>
      <c r="DE1366" s="273"/>
      <c r="DF1366" s="273"/>
      <c r="DG1366" s="273"/>
      <c r="DH1366" s="273"/>
      <c r="DI1366" s="273"/>
      <c r="DJ1366" s="125"/>
      <c r="DK1366" s="273"/>
      <c r="DL1366" s="285"/>
      <c r="DM1366" s="273"/>
      <c r="DN1366" s="273"/>
      <c r="DO1366" s="273"/>
      <c r="DP1366" s="273"/>
      <c r="DQ1366" s="273"/>
      <c r="DR1366" s="125"/>
      <c r="DS1366" s="273"/>
      <c r="DT1366" s="285"/>
      <c r="DU1366" s="273"/>
      <c r="DV1366" s="273"/>
      <c r="DW1366" s="273"/>
      <c r="DX1366" s="273"/>
      <c r="DY1366" s="273"/>
      <c r="DZ1366" s="125"/>
      <c r="EA1366" s="273"/>
      <c r="EB1366" s="273"/>
      <c r="EC1366" s="273"/>
      <c r="ED1366" s="273"/>
      <c r="EE1366" s="273"/>
      <c r="EF1366" s="273"/>
      <c r="EG1366" s="273"/>
      <c r="EH1366" s="273"/>
      <c r="EI1366" s="273"/>
      <c r="EJ1366" s="273"/>
      <c r="EK1366" s="273"/>
      <c r="EL1366" s="273"/>
      <c r="EM1366" s="273"/>
      <c r="EN1366" s="273"/>
      <c r="EO1366" s="273"/>
      <c r="EP1366" s="273"/>
      <c r="EQ1366" s="273"/>
      <c r="ER1366" s="273"/>
      <c r="ES1366" s="273"/>
      <c r="ET1366" s="273"/>
      <c r="EU1366" s="273"/>
      <c r="EV1366" s="273"/>
      <c r="EW1366" s="273"/>
      <c r="EX1366" s="273"/>
      <c r="EY1366" s="273"/>
      <c r="EZ1366" s="273"/>
    </row>
    <row r="1367" spans="1:156" ht="18.75">
      <c r="D1367" s="75"/>
      <c r="Q1367"/>
      <c r="R1367" s="30"/>
      <c r="T1367" s="75"/>
      <c r="Z1367" s="264"/>
      <c r="AB1367" s="75"/>
      <c r="AH1367" s="125"/>
      <c r="AJ1367" s="75"/>
      <c r="AP1367" s="125"/>
      <c r="AR1367" s="75"/>
      <c r="AX1367" s="125"/>
      <c r="AZ1367" s="75"/>
      <c r="BF1367" s="125"/>
      <c r="BH1367" s="75"/>
      <c r="BN1367" s="125"/>
      <c r="BP1367" s="75"/>
      <c r="BV1367" s="125"/>
      <c r="BX1367" s="75"/>
      <c r="CD1367" s="125"/>
      <c r="CF1367" s="75"/>
      <c r="CL1367" s="125"/>
      <c r="CN1367" s="75"/>
      <c r="CT1367" s="125"/>
      <c r="CV1367" s="75"/>
      <c r="DB1367" s="125"/>
      <c r="DD1367" s="75"/>
      <c r="DJ1367" s="125"/>
      <c r="DL1367" s="75"/>
      <c r="DR1367" s="125"/>
      <c r="DT1367" s="75"/>
      <c r="DZ1367" s="125"/>
    </row>
    <row r="1368" spans="1:156" ht="18.75">
      <c r="A1368" s="273"/>
      <c r="B1368" s="273"/>
      <c r="C1368" s="273"/>
      <c r="D1368" s="285"/>
      <c r="E1368" s="273"/>
      <c r="F1368" s="273"/>
      <c r="G1368" s="273"/>
      <c r="H1368" s="273"/>
      <c r="I1368" s="273"/>
      <c r="J1368" s="273"/>
      <c r="K1368" s="273"/>
      <c r="L1368" s="273"/>
      <c r="M1368" s="273"/>
      <c r="N1368" s="273"/>
      <c r="O1368" s="273"/>
      <c r="P1368" s="273"/>
      <c r="Q1368" s="273"/>
      <c r="R1368" s="286"/>
      <c r="S1368" s="273"/>
      <c r="T1368" s="285"/>
      <c r="U1368" s="273"/>
      <c r="V1368" s="273"/>
      <c r="W1368" s="273"/>
      <c r="X1368" s="273"/>
      <c r="Y1368" s="273"/>
      <c r="Z1368" s="264"/>
      <c r="AA1368" s="273"/>
      <c r="AB1368" s="285"/>
      <c r="AC1368" s="273"/>
      <c r="AD1368" s="273"/>
      <c r="AE1368" s="273"/>
      <c r="AF1368" s="273"/>
      <c r="AG1368" s="273"/>
      <c r="AH1368" s="125"/>
      <c r="AI1368" s="273"/>
      <c r="AJ1368" s="285"/>
      <c r="AK1368" s="273"/>
      <c r="AL1368" s="273"/>
      <c r="AM1368" s="273"/>
      <c r="AN1368" s="273"/>
      <c r="AO1368" s="273"/>
      <c r="AP1368" s="125"/>
      <c r="AQ1368" s="273"/>
      <c r="AR1368" s="285"/>
      <c r="AS1368" s="273"/>
      <c r="AT1368" s="273"/>
      <c r="AU1368" s="273"/>
      <c r="AV1368" s="273"/>
      <c r="AW1368" s="273"/>
      <c r="AX1368" s="125"/>
      <c r="AY1368" s="273"/>
      <c r="AZ1368" s="285"/>
      <c r="BA1368" s="273"/>
      <c r="BB1368" s="273"/>
      <c r="BC1368" s="273"/>
      <c r="BD1368" s="273"/>
      <c r="BE1368" s="273"/>
      <c r="BF1368" s="125"/>
      <c r="BG1368" s="273"/>
      <c r="BH1368" s="285"/>
      <c r="BI1368" s="273"/>
      <c r="BJ1368" s="273"/>
      <c r="BK1368" s="273"/>
      <c r="BL1368" s="273"/>
      <c r="BM1368" s="273"/>
      <c r="BN1368" s="125"/>
      <c r="BO1368" s="273"/>
      <c r="BP1368" s="285"/>
      <c r="BQ1368" s="273"/>
      <c r="BR1368" s="273"/>
      <c r="BS1368" s="273"/>
      <c r="BT1368" s="273"/>
      <c r="BU1368" s="273"/>
      <c r="BV1368" s="125"/>
      <c r="BW1368" s="273"/>
      <c r="BX1368" s="285"/>
      <c r="BY1368" s="273"/>
      <c r="BZ1368" s="273"/>
      <c r="CA1368" s="273"/>
      <c r="CB1368" s="273"/>
      <c r="CC1368" s="273"/>
      <c r="CD1368" s="125"/>
      <c r="CE1368" s="273"/>
      <c r="CF1368" s="285"/>
      <c r="CG1368" s="273"/>
      <c r="CH1368" s="273"/>
      <c r="CI1368" s="273"/>
      <c r="CJ1368" s="273"/>
      <c r="CK1368" s="273"/>
      <c r="CL1368" s="125"/>
      <c r="CM1368" s="273"/>
      <c r="CN1368" s="285"/>
      <c r="CO1368" s="273"/>
      <c r="CP1368" s="273"/>
      <c r="CQ1368" s="273"/>
      <c r="CR1368" s="273"/>
      <c r="CS1368" s="273"/>
      <c r="CT1368" s="125"/>
      <c r="CU1368" s="273"/>
      <c r="CV1368" s="285"/>
      <c r="CW1368" s="273"/>
      <c r="CX1368" s="273"/>
      <c r="CY1368" s="273"/>
      <c r="CZ1368" s="273"/>
      <c r="DA1368" s="273"/>
      <c r="DB1368" s="125"/>
      <c r="DC1368" s="273"/>
      <c r="DD1368" s="285"/>
      <c r="DE1368" s="273"/>
      <c r="DF1368" s="273"/>
      <c r="DG1368" s="273"/>
      <c r="DH1368" s="273"/>
      <c r="DI1368" s="273"/>
      <c r="DJ1368" s="125"/>
      <c r="DK1368" s="273"/>
      <c r="DL1368" s="285"/>
      <c r="DM1368" s="273"/>
      <c r="DN1368" s="273"/>
      <c r="DO1368" s="273"/>
      <c r="DP1368" s="273"/>
      <c r="DQ1368" s="273"/>
      <c r="DR1368" s="125"/>
      <c r="DS1368" s="273"/>
      <c r="DT1368" s="285"/>
      <c r="DU1368" s="273"/>
      <c r="DV1368" s="273"/>
      <c r="DW1368" s="273"/>
      <c r="DX1368" s="273"/>
      <c r="DY1368" s="273"/>
      <c r="DZ1368" s="125"/>
      <c r="EA1368" s="273"/>
      <c r="EB1368" s="273"/>
      <c r="EC1368" s="273"/>
      <c r="ED1368" s="273"/>
      <c r="EE1368" s="273"/>
      <c r="EF1368" s="273"/>
      <c r="EG1368" s="273"/>
      <c r="EH1368" s="273"/>
      <c r="EI1368" s="273"/>
      <c r="EJ1368" s="273"/>
      <c r="EK1368" s="273"/>
      <c r="EL1368" s="273"/>
      <c r="EM1368" s="273"/>
      <c r="EN1368" s="273"/>
      <c r="EO1368" s="273"/>
      <c r="EP1368" s="273"/>
      <c r="EQ1368" s="273"/>
      <c r="ER1368" s="273"/>
      <c r="ES1368" s="273"/>
      <c r="ET1368" s="273"/>
      <c r="EU1368" s="273"/>
      <c r="EV1368" s="273"/>
      <c r="EW1368" s="273"/>
      <c r="EX1368" s="273"/>
      <c r="EY1368" s="273"/>
      <c r="EZ1368" s="273"/>
    </row>
    <row r="1369" spans="1:156" ht="18.75">
      <c r="D1369" s="75"/>
      <c r="Q1369"/>
      <c r="R1369" s="30"/>
      <c r="T1369" s="75"/>
      <c r="Z1369" s="264"/>
      <c r="AB1369" s="75"/>
      <c r="AH1369" s="125"/>
      <c r="AJ1369" s="75"/>
      <c r="AP1369" s="125"/>
      <c r="AR1369" s="75"/>
      <c r="AX1369" s="125"/>
      <c r="AZ1369" s="75"/>
      <c r="BF1369" s="125"/>
      <c r="BH1369" s="75"/>
      <c r="BN1369" s="125"/>
      <c r="BP1369" s="75"/>
      <c r="BV1369" s="125"/>
      <c r="BX1369" s="75"/>
      <c r="CD1369" s="125"/>
      <c r="CF1369" s="75"/>
      <c r="CL1369" s="125"/>
      <c r="CN1369" s="75"/>
      <c r="CT1369" s="125"/>
      <c r="CV1369" s="75"/>
      <c r="DB1369" s="125"/>
      <c r="DD1369" s="75"/>
      <c r="DJ1369" s="125"/>
      <c r="DL1369" s="75"/>
      <c r="DR1369" s="125"/>
      <c r="DT1369" s="75"/>
      <c r="DZ1369" s="125"/>
    </row>
    <row r="1370" spans="1:156" ht="18.75">
      <c r="A1370" s="273"/>
      <c r="B1370" s="273"/>
      <c r="C1370" s="273"/>
      <c r="D1370" s="285"/>
      <c r="E1370" s="273"/>
      <c r="F1370" s="273"/>
      <c r="G1370" s="273"/>
      <c r="H1370" s="273"/>
      <c r="I1370" s="273"/>
      <c r="J1370" s="273"/>
      <c r="K1370" s="273"/>
      <c r="L1370" s="273"/>
      <c r="M1370" s="273"/>
      <c r="N1370" s="273"/>
      <c r="O1370" s="273"/>
      <c r="P1370" s="273"/>
      <c r="Q1370" s="273"/>
      <c r="R1370" s="286"/>
      <c r="S1370" s="273"/>
      <c r="T1370" s="285"/>
      <c r="U1370" s="273"/>
      <c r="V1370" s="273"/>
      <c r="W1370" s="273"/>
      <c r="X1370" s="273"/>
      <c r="Y1370" s="273"/>
      <c r="Z1370" s="264"/>
      <c r="AA1370" s="273"/>
      <c r="AB1370" s="285"/>
      <c r="AC1370" s="273"/>
      <c r="AD1370" s="273"/>
      <c r="AE1370" s="273"/>
      <c r="AF1370" s="273"/>
      <c r="AG1370" s="273"/>
      <c r="AH1370" s="125"/>
      <c r="AI1370" s="273"/>
      <c r="AJ1370" s="285"/>
      <c r="AK1370" s="273"/>
      <c r="AL1370" s="273"/>
      <c r="AM1370" s="273"/>
      <c r="AN1370" s="273"/>
      <c r="AO1370" s="273"/>
      <c r="AP1370" s="125"/>
      <c r="AQ1370" s="273"/>
      <c r="AR1370" s="285"/>
      <c r="AS1370" s="273"/>
      <c r="AT1370" s="273"/>
      <c r="AU1370" s="273"/>
      <c r="AV1370" s="273"/>
      <c r="AW1370" s="273"/>
      <c r="AX1370" s="125"/>
      <c r="AY1370" s="273"/>
      <c r="AZ1370" s="285"/>
      <c r="BA1370" s="273"/>
      <c r="BB1370" s="273"/>
      <c r="BC1370" s="273"/>
      <c r="BD1370" s="273"/>
      <c r="BE1370" s="273"/>
      <c r="BF1370" s="125"/>
      <c r="BG1370" s="273"/>
      <c r="BH1370" s="285"/>
      <c r="BI1370" s="273"/>
      <c r="BJ1370" s="273"/>
      <c r="BK1370" s="273"/>
      <c r="BL1370" s="273"/>
      <c r="BM1370" s="273"/>
      <c r="BN1370" s="125"/>
      <c r="BO1370" s="273"/>
      <c r="BP1370" s="285"/>
      <c r="BQ1370" s="273"/>
      <c r="BR1370" s="273"/>
      <c r="BS1370" s="273"/>
      <c r="BT1370" s="273"/>
      <c r="BU1370" s="273"/>
      <c r="BV1370" s="125"/>
      <c r="BW1370" s="273"/>
      <c r="BX1370" s="285"/>
      <c r="BY1370" s="273"/>
      <c r="BZ1370" s="273"/>
      <c r="CA1370" s="273"/>
      <c r="CB1370" s="273"/>
      <c r="CC1370" s="273"/>
      <c r="CD1370" s="125"/>
      <c r="CE1370" s="273"/>
      <c r="CF1370" s="285"/>
      <c r="CG1370" s="273"/>
      <c r="CH1370" s="273"/>
      <c r="CI1370" s="273"/>
      <c r="CJ1370" s="273"/>
      <c r="CK1370" s="273"/>
      <c r="CL1370" s="125"/>
      <c r="CM1370" s="273"/>
      <c r="CN1370" s="285"/>
      <c r="CO1370" s="273"/>
      <c r="CP1370" s="273"/>
      <c r="CQ1370" s="273"/>
      <c r="CR1370" s="273"/>
      <c r="CS1370" s="273"/>
      <c r="CT1370" s="125"/>
      <c r="CU1370" s="273"/>
      <c r="CV1370" s="285"/>
      <c r="CW1370" s="273"/>
      <c r="CX1370" s="273"/>
      <c r="CY1370" s="273"/>
      <c r="CZ1370" s="273"/>
      <c r="DA1370" s="273"/>
      <c r="DB1370" s="125"/>
      <c r="DC1370" s="273"/>
      <c r="DD1370" s="285"/>
      <c r="DE1370" s="273"/>
      <c r="DF1370" s="273"/>
      <c r="DG1370" s="273"/>
      <c r="DH1370" s="273"/>
      <c r="DI1370" s="273"/>
      <c r="DJ1370" s="125"/>
      <c r="DK1370" s="273"/>
      <c r="DL1370" s="285"/>
      <c r="DM1370" s="273"/>
      <c r="DN1370" s="273"/>
      <c r="DO1370" s="273"/>
      <c r="DP1370" s="273"/>
      <c r="DQ1370" s="273"/>
      <c r="DR1370" s="125"/>
      <c r="DS1370" s="273"/>
      <c r="DT1370" s="285"/>
      <c r="DU1370" s="273"/>
      <c r="DV1370" s="273"/>
      <c r="DW1370" s="273"/>
      <c r="DX1370" s="273"/>
      <c r="DY1370" s="273"/>
      <c r="DZ1370" s="125"/>
      <c r="EA1370" s="273"/>
      <c r="EB1370" s="273"/>
      <c r="EC1370" s="273"/>
      <c r="ED1370" s="273"/>
      <c r="EE1370" s="273"/>
      <c r="EF1370" s="273"/>
      <c r="EG1370" s="273"/>
      <c r="EH1370" s="273"/>
      <c r="EI1370" s="273"/>
      <c r="EJ1370" s="273"/>
      <c r="EK1370" s="273"/>
      <c r="EL1370" s="273"/>
      <c r="EM1370" s="273"/>
      <c r="EN1370" s="273"/>
      <c r="EO1370" s="273"/>
      <c r="EP1370" s="273"/>
      <c r="EQ1370" s="273"/>
      <c r="ER1370" s="273"/>
      <c r="ES1370" s="273"/>
      <c r="ET1370" s="273"/>
      <c r="EU1370" s="273"/>
      <c r="EV1370" s="273"/>
      <c r="EW1370" s="273"/>
      <c r="EX1370" s="273"/>
      <c r="EY1370" s="273"/>
      <c r="EZ1370" s="273"/>
    </row>
    <row r="1371" spans="1:156" ht="18.75">
      <c r="D1371" s="75"/>
      <c r="Q1371"/>
      <c r="R1371" s="30"/>
      <c r="T1371" s="75"/>
      <c r="Z1371" s="264"/>
      <c r="AB1371" s="75"/>
      <c r="AH1371" s="125"/>
      <c r="AJ1371" s="75"/>
      <c r="AP1371" s="125"/>
      <c r="AR1371" s="75"/>
      <c r="AX1371" s="125"/>
      <c r="AZ1371" s="75"/>
      <c r="BF1371" s="125"/>
      <c r="BH1371" s="75"/>
      <c r="BN1371" s="125"/>
      <c r="BP1371" s="75"/>
      <c r="BV1371" s="125"/>
      <c r="BX1371" s="75"/>
      <c r="CD1371" s="125"/>
      <c r="CF1371" s="75"/>
      <c r="CL1371" s="125"/>
      <c r="CN1371" s="75"/>
      <c r="CT1371" s="125"/>
      <c r="CV1371" s="75"/>
      <c r="DB1371" s="125"/>
      <c r="DD1371" s="75"/>
      <c r="DJ1371" s="125"/>
      <c r="DL1371" s="75"/>
      <c r="DR1371" s="125"/>
      <c r="DT1371" s="75"/>
      <c r="DZ1371" s="125"/>
    </row>
    <row r="1372" spans="1:156" ht="18.75">
      <c r="A1372" s="273"/>
      <c r="B1372" s="273"/>
      <c r="C1372" s="273"/>
      <c r="D1372" s="285"/>
      <c r="E1372" s="273"/>
      <c r="F1372" s="273"/>
      <c r="G1372" s="273"/>
      <c r="H1372" s="273"/>
      <c r="I1372" s="273"/>
      <c r="J1372" s="273"/>
      <c r="K1372" s="273"/>
      <c r="L1372" s="273"/>
      <c r="M1372" s="273"/>
      <c r="N1372" s="273"/>
      <c r="O1372" s="273"/>
      <c r="P1372" s="273"/>
      <c r="Q1372" s="273"/>
      <c r="R1372" s="286"/>
      <c r="S1372" s="273"/>
      <c r="T1372" s="285"/>
      <c r="U1372" s="273"/>
      <c r="V1372" s="273"/>
      <c r="W1372" s="273"/>
      <c r="X1372" s="273"/>
      <c r="Y1372" s="273"/>
      <c r="Z1372" s="264"/>
      <c r="AA1372" s="273"/>
      <c r="AB1372" s="285"/>
      <c r="AC1372" s="273"/>
      <c r="AD1372" s="273"/>
      <c r="AE1372" s="273"/>
      <c r="AF1372" s="273"/>
      <c r="AG1372" s="273"/>
      <c r="AH1372" s="125"/>
      <c r="AI1372" s="273"/>
      <c r="AJ1372" s="285"/>
      <c r="AK1372" s="273"/>
      <c r="AL1372" s="273"/>
      <c r="AM1372" s="273"/>
      <c r="AN1372" s="273"/>
      <c r="AO1372" s="273"/>
      <c r="AP1372" s="125"/>
      <c r="AQ1372" s="273"/>
      <c r="AR1372" s="285"/>
      <c r="AS1372" s="273"/>
      <c r="AT1372" s="273"/>
      <c r="AU1372" s="273"/>
      <c r="AV1372" s="273"/>
      <c r="AW1372" s="273"/>
      <c r="AX1372" s="125"/>
      <c r="AY1372" s="273"/>
      <c r="AZ1372" s="285"/>
      <c r="BA1372" s="273"/>
      <c r="BB1372" s="273"/>
      <c r="BC1372" s="273"/>
      <c r="BD1372" s="273"/>
      <c r="BE1372" s="273"/>
      <c r="BF1372" s="125"/>
      <c r="BG1372" s="273"/>
      <c r="BH1372" s="285"/>
      <c r="BI1372" s="273"/>
      <c r="BJ1372" s="273"/>
      <c r="BK1372" s="273"/>
      <c r="BL1372" s="273"/>
      <c r="BM1372" s="273"/>
      <c r="BN1372" s="125"/>
      <c r="BO1372" s="273"/>
      <c r="BP1372" s="285"/>
      <c r="BQ1372" s="273"/>
      <c r="BR1372" s="273"/>
      <c r="BS1372" s="273"/>
      <c r="BT1372" s="273"/>
      <c r="BU1372" s="273"/>
      <c r="BV1372" s="125"/>
      <c r="BW1372" s="273"/>
      <c r="BX1372" s="285"/>
      <c r="BY1372" s="273"/>
      <c r="BZ1372" s="273"/>
      <c r="CA1372" s="273"/>
      <c r="CB1372" s="273"/>
      <c r="CC1372" s="273"/>
      <c r="CD1372" s="125"/>
      <c r="CE1372" s="273"/>
      <c r="CF1372" s="285"/>
      <c r="CG1372" s="273"/>
      <c r="CH1372" s="273"/>
      <c r="CI1372" s="273"/>
      <c r="CJ1372" s="273"/>
      <c r="CK1372" s="273"/>
      <c r="CL1372" s="125"/>
      <c r="CM1372" s="273"/>
      <c r="CN1372" s="285"/>
      <c r="CO1372" s="273"/>
      <c r="CP1372" s="273"/>
      <c r="CQ1372" s="273"/>
      <c r="CR1372" s="273"/>
      <c r="CS1372" s="273"/>
      <c r="CT1372" s="125"/>
      <c r="CU1372" s="273"/>
      <c r="CV1372" s="285"/>
      <c r="CW1372" s="273"/>
      <c r="CX1372" s="273"/>
      <c r="CY1372" s="273"/>
      <c r="CZ1372" s="273"/>
      <c r="DA1372" s="273"/>
      <c r="DB1372" s="125"/>
      <c r="DC1372" s="273"/>
      <c r="DD1372" s="285"/>
      <c r="DE1372" s="273"/>
      <c r="DF1372" s="273"/>
      <c r="DG1372" s="273"/>
      <c r="DH1372" s="273"/>
      <c r="DI1372" s="273"/>
      <c r="DJ1372" s="125"/>
      <c r="DK1372" s="273"/>
      <c r="DL1372" s="285"/>
      <c r="DM1372" s="273"/>
      <c r="DN1372" s="273"/>
      <c r="DO1372" s="273"/>
      <c r="DP1372" s="273"/>
      <c r="DQ1372" s="273"/>
      <c r="DR1372" s="125"/>
      <c r="DS1372" s="273"/>
      <c r="DT1372" s="285"/>
      <c r="DU1372" s="273"/>
      <c r="DV1372" s="273"/>
      <c r="DW1372" s="273"/>
      <c r="DX1372" s="273"/>
      <c r="DY1372" s="273"/>
      <c r="DZ1372" s="125"/>
      <c r="EA1372" s="273"/>
      <c r="EB1372" s="273"/>
      <c r="EC1372" s="273"/>
      <c r="ED1372" s="273"/>
      <c r="EE1372" s="273"/>
      <c r="EF1372" s="273"/>
      <c r="EG1372" s="273"/>
      <c r="EH1372" s="273"/>
      <c r="EI1372" s="273"/>
      <c r="EJ1372" s="273"/>
      <c r="EK1372" s="273"/>
      <c r="EL1372" s="273"/>
      <c r="EM1372" s="273"/>
      <c r="EN1372" s="273"/>
      <c r="EO1372" s="273"/>
      <c r="EP1372" s="273"/>
      <c r="EQ1372" s="273"/>
      <c r="ER1372" s="273"/>
      <c r="ES1372" s="273"/>
      <c r="ET1372" s="273"/>
      <c r="EU1372" s="273"/>
      <c r="EV1372" s="273"/>
      <c r="EW1372" s="273"/>
      <c r="EX1372" s="273"/>
      <c r="EY1372" s="273"/>
      <c r="EZ1372" s="273"/>
    </row>
    <row r="1373" spans="1:156" ht="18.75">
      <c r="D1373" s="75"/>
      <c r="Q1373"/>
      <c r="R1373" s="30"/>
      <c r="T1373" s="75"/>
      <c r="Z1373" s="264"/>
      <c r="AB1373" s="75"/>
      <c r="AH1373" s="125"/>
      <c r="AJ1373" s="75"/>
      <c r="AP1373" s="125"/>
      <c r="AR1373" s="75"/>
      <c r="AX1373" s="125"/>
      <c r="AZ1373" s="75"/>
      <c r="BF1373" s="125"/>
      <c r="BH1373" s="75"/>
      <c r="BN1373" s="125"/>
      <c r="BP1373" s="75"/>
      <c r="BV1373" s="125"/>
      <c r="BX1373" s="75"/>
      <c r="CD1373" s="125"/>
      <c r="CF1373" s="75"/>
      <c r="CL1373" s="125"/>
      <c r="CN1373" s="75"/>
      <c r="CT1373" s="125"/>
      <c r="CV1373" s="75"/>
      <c r="DB1373" s="125"/>
      <c r="DD1373" s="75"/>
      <c r="DJ1373" s="125"/>
      <c r="DL1373" s="75"/>
      <c r="DR1373" s="125"/>
      <c r="DT1373" s="75"/>
      <c r="DZ1373" s="125"/>
    </row>
    <row r="1374" spans="1:156" ht="18.75">
      <c r="A1374" s="273"/>
      <c r="B1374" s="273"/>
      <c r="C1374" s="273"/>
      <c r="D1374" s="285"/>
      <c r="E1374" s="273"/>
      <c r="F1374" s="273"/>
      <c r="G1374" s="273"/>
      <c r="H1374" s="273"/>
      <c r="I1374" s="273"/>
      <c r="J1374" s="273"/>
      <c r="K1374" s="273"/>
      <c r="L1374" s="273"/>
      <c r="M1374" s="273"/>
      <c r="N1374" s="273"/>
      <c r="O1374" s="273"/>
      <c r="P1374" s="273"/>
      <c r="Q1374" s="273"/>
      <c r="R1374" s="286"/>
      <c r="S1374" s="273"/>
      <c r="T1374" s="285"/>
      <c r="U1374" s="273"/>
      <c r="V1374" s="273"/>
      <c r="W1374" s="273"/>
      <c r="X1374" s="273"/>
      <c r="Y1374" s="273"/>
      <c r="Z1374" s="264"/>
      <c r="AA1374" s="273"/>
      <c r="AB1374" s="285"/>
      <c r="AC1374" s="273"/>
      <c r="AD1374" s="273"/>
      <c r="AE1374" s="273"/>
      <c r="AF1374" s="273"/>
      <c r="AG1374" s="273"/>
      <c r="AH1374" s="125"/>
      <c r="AI1374" s="273"/>
      <c r="AJ1374" s="285"/>
      <c r="AK1374" s="273"/>
      <c r="AL1374" s="273"/>
      <c r="AM1374" s="273"/>
      <c r="AN1374" s="273"/>
      <c r="AO1374" s="273"/>
      <c r="AP1374" s="125"/>
      <c r="AQ1374" s="273"/>
      <c r="AR1374" s="285"/>
      <c r="AS1374" s="273"/>
      <c r="AT1374" s="273"/>
      <c r="AU1374" s="273"/>
      <c r="AV1374" s="273"/>
      <c r="AW1374" s="273"/>
      <c r="AX1374" s="125"/>
      <c r="AY1374" s="273"/>
      <c r="AZ1374" s="285"/>
      <c r="BA1374" s="273"/>
      <c r="BB1374" s="273"/>
      <c r="BC1374" s="273"/>
      <c r="BD1374" s="273"/>
      <c r="BE1374" s="273"/>
      <c r="BF1374" s="125"/>
      <c r="BG1374" s="273"/>
      <c r="BH1374" s="285"/>
      <c r="BI1374" s="273"/>
      <c r="BJ1374" s="273"/>
      <c r="BK1374" s="273"/>
      <c r="BL1374" s="273"/>
      <c r="BM1374" s="273"/>
      <c r="BN1374" s="125"/>
      <c r="BO1374" s="273"/>
      <c r="BP1374" s="285"/>
      <c r="BQ1374" s="273"/>
      <c r="BR1374" s="273"/>
      <c r="BS1374" s="273"/>
      <c r="BT1374" s="273"/>
      <c r="BU1374" s="273"/>
      <c r="BV1374" s="125"/>
      <c r="BW1374" s="273"/>
      <c r="BX1374" s="285"/>
      <c r="BY1374" s="273"/>
      <c r="BZ1374" s="273"/>
      <c r="CA1374" s="273"/>
      <c r="CB1374" s="273"/>
      <c r="CC1374" s="273"/>
      <c r="CD1374" s="125"/>
      <c r="CE1374" s="273"/>
      <c r="CF1374" s="285"/>
      <c r="CG1374" s="273"/>
      <c r="CH1374" s="273"/>
      <c r="CI1374" s="273"/>
      <c r="CJ1374" s="273"/>
      <c r="CK1374" s="273"/>
      <c r="CL1374" s="125"/>
      <c r="CM1374" s="273"/>
      <c r="CN1374" s="285"/>
      <c r="CO1374" s="273"/>
      <c r="CP1374" s="273"/>
      <c r="CQ1374" s="273"/>
      <c r="CR1374" s="273"/>
      <c r="CS1374" s="273"/>
      <c r="CT1374" s="125"/>
      <c r="CU1374" s="273"/>
      <c r="CV1374" s="285"/>
      <c r="CW1374" s="273"/>
      <c r="CX1374" s="273"/>
      <c r="CY1374" s="273"/>
      <c r="CZ1374" s="273"/>
      <c r="DA1374" s="273"/>
      <c r="DB1374" s="125"/>
      <c r="DC1374" s="273"/>
      <c r="DD1374" s="285"/>
      <c r="DE1374" s="273"/>
      <c r="DF1374" s="273"/>
      <c r="DG1374" s="273"/>
      <c r="DH1374" s="273"/>
      <c r="DI1374" s="273"/>
      <c r="DJ1374" s="125"/>
      <c r="DK1374" s="273"/>
      <c r="DL1374" s="285"/>
      <c r="DM1374" s="273"/>
      <c r="DN1374" s="273"/>
      <c r="DO1374" s="273"/>
      <c r="DP1374" s="273"/>
      <c r="DQ1374" s="273"/>
      <c r="DR1374" s="125"/>
      <c r="DS1374" s="273"/>
      <c r="DT1374" s="285"/>
      <c r="DU1374" s="273"/>
      <c r="DV1374" s="273"/>
      <c r="DW1374" s="273"/>
      <c r="DX1374" s="273"/>
      <c r="DY1374" s="273"/>
      <c r="DZ1374" s="125"/>
      <c r="EA1374" s="273"/>
      <c r="EB1374" s="273"/>
      <c r="EC1374" s="273"/>
      <c r="ED1374" s="273"/>
      <c r="EE1374" s="273"/>
      <c r="EF1374" s="273"/>
      <c r="EG1374" s="273"/>
      <c r="EH1374" s="273"/>
      <c r="EI1374" s="273"/>
      <c r="EJ1374" s="273"/>
      <c r="EK1374" s="273"/>
      <c r="EL1374" s="273"/>
      <c r="EM1374" s="273"/>
      <c r="EN1374" s="273"/>
      <c r="EO1374" s="273"/>
      <c r="EP1374" s="273"/>
      <c r="EQ1374" s="273"/>
      <c r="ER1374" s="273"/>
      <c r="ES1374" s="273"/>
      <c r="ET1374" s="273"/>
      <c r="EU1374" s="273"/>
      <c r="EV1374" s="273"/>
      <c r="EW1374" s="273"/>
      <c r="EX1374" s="273"/>
      <c r="EY1374" s="273"/>
      <c r="EZ1374" s="273"/>
    </row>
    <row r="1375" spans="1:156" ht="18.75">
      <c r="D1375" s="75"/>
      <c r="Q1375"/>
      <c r="R1375" s="30"/>
      <c r="T1375" s="75"/>
      <c r="Z1375" s="264"/>
      <c r="AB1375" s="75"/>
      <c r="AH1375" s="125"/>
      <c r="AJ1375" s="75"/>
      <c r="AP1375" s="125"/>
      <c r="AR1375" s="75"/>
      <c r="AX1375" s="125"/>
      <c r="AZ1375" s="75"/>
      <c r="BF1375" s="125"/>
      <c r="BH1375" s="75"/>
      <c r="BN1375" s="125"/>
      <c r="BP1375" s="75"/>
      <c r="BV1375" s="125"/>
      <c r="BX1375" s="75"/>
      <c r="CD1375" s="125"/>
      <c r="CF1375" s="75"/>
      <c r="CL1375" s="125"/>
      <c r="CN1375" s="75"/>
      <c r="CT1375" s="125"/>
      <c r="CV1375" s="75"/>
      <c r="DB1375" s="125"/>
      <c r="DD1375" s="75"/>
      <c r="DJ1375" s="125"/>
      <c r="DL1375" s="75"/>
      <c r="DR1375" s="125"/>
      <c r="DT1375" s="75"/>
      <c r="DZ1375" s="125"/>
    </row>
    <row r="1376" spans="1:156" ht="18.75">
      <c r="A1376" s="273"/>
      <c r="B1376" s="273"/>
      <c r="C1376" s="273"/>
      <c r="D1376" s="285"/>
      <c r="E1376" s="273"/>
      <c r="F1376" s="273"/>
      <c r="G1376" s="273"/>
      <c r="H1376" s="273"/>
      <c r="I1376" s="273"/>
      <c r="J1376" s="273"/>
      <c r="K1376" s="273"/>
      <c r="L1376" s="273"/>
      <c r="M1376" s="273"/>
      <c r="N1376" s="273"/>
      <c r="O1376" s="273"/>
      <c r="P1376" s="273"/>
      <c r="Q1376" s="273"/>
      <c r="R1376" s="286"/>
      <c r="S1376" s="273"/>
      <c r="T1376" s="285"/>
      <c r="U1376" s="273"/>
      <c r="V1376" s="273"/>
      <c r="W1376" s="273"/>
      <c r="X1376" s="273"/>
      <c r="Y1376" s="273"/>
      <c r="Z1376" s="264"/>
      <c r="AA1376" s="273"/>
      <c r="AB1376" s="285"/>
      <c r="AC1376" s="273"/>
      <c r="AD1376" s="273"/>
      <c r="AE1376" s="273"/>
      <c r="AF1376" s="273"/>
      <c r="AG1376" s="273"/>
      <c r="AH1376" s="125"/>
      <c r="AI1376" s="273"/>
      <c r="AJ1376" s="285"/>
      <c r="AK1376" s="273"/>
      <c r="AL1376" s="273"/>
      <c r="AM1376" s="273"/>
      <c r="AN1376" s="273"/>
      <c r="AO1376" s="273"/>
      <c r="AP1376" s="125"/>
      <c r="AQ1376" s="273"/>
      <c r="AR1376" s="285"/>
      <c r="AS1376" s="273"/>
      <c r="AT1376" s="273"/>
      <c r="AU1376" s="273"/>
      <c r="AV1376" s="273"/>
      <c r="AW1376" s="273"/>
      <c r="AX1376" s="125"/>
      <c r="AY1376" s="273"/>
      <c r="AZ1376" s="285"/>
      <c r="BA1376" s="273"/>
      <c r="BB1376" s="273"/>
      <c r="BC1376" s="273"/>
      <c r="BD1376" s="273"/>
      <c r="BE1376" s="273"/>
      <c r="BF1376" s="125"/>
      <c r="BG1376" s="273"/>
      <c r="BH1376" s="285"/>
      <c r="BI1376" s="273"/>
      <c r="BJ1376" s="273"/>
      <c r="BK1376" s="273"/>
      <c r="BL1376" s="273"/>
      <c r="BM1376" s="273"/>
      <c r="BN1376" s="125"/>
      <c r="BO1376" s="273"/>
      <c r="BP1376" s="285"/>
      <c r="BQ1376" s="273"/>
      <c r="BR1376" s="273"/>
      <c r="BS1376" s="273"/>
      <c r="BT1376" s="273"/>
      <c r="BU1376" s="273"/>
      <c r="BV1376" s="125"/>
      <c r="BW1376" s="273"/>
      <c r="BX1376" s="285"/>
      <c r="BY1376" s="273"/>
      <c r="BZ1376" s="273"/>
      <c r="CA1376" s="273"/>
      <c r="CB1376" s="273"/>
      <c r="CC1376" s="273"/>
      <c r="CD1376" s="125"/>
      <c r="CE1376" s="273"/>
      <c r="CF1376" s="285"/>
      <c r="CG1376" s="273"/>
      <c r="CH1376" s="273"/>
      <c r="CI1376" s="273"/>
      <c r="CJ1376" s="273"/>
      <c r="CK1376" s="273"/>
      <c r="CL1376" s="125"/>
      <c r="CM1376" s="273"/>
      <c r="CN1376" s="285"/>
      <c r="CO1376" s="273"/>
      <c r="CP1376" s="273"/>
      <c r="CQ1376" s="273"/>
      <c r="CR1376" s="273"/>
      <c r="CS1376" s="273"/>
      <c r="CT1376" s="125"/>
      <c r="CU1376" s="273"/>
      <c r="CV1376" s="285"/>
      <c r="CW1376" s="273"/>
      <c r="CX1376" s="273"/>
      <c r="CY1376" s="273"/>
      <c r="CZ1376" s="273"/>
      <c r="DA1376" s="273"/>
      <c r="DB1376" s="125"/>
      <c r="DC1376" s="273"/>
      <c r="DD1376" s="285"/>
      <c r="DE1376" s="273"/>
      <c r="DF1376" s="273"/>
      <c r="DG1376" s="273"/>
      <c r="DH1376" s="273"/>
      <c r="DI1376" s="273"/>
      <c r="DJ1376" s="125"/>
      <c r="DK1376" s="273"/>
      <c r="DL1376" s="285"/>
      <c r="DM1376" s="273"/>
      <c r="DN1376" s="273"/>
      <c r="DO1376" s="273"/>
      <c r="DP1376" s="273"/>
      <c r="DQ1376" s="273"/>
      <c r="DR1376" s="125"/>
      <c r="DS1376" s="273"/>
      <c r="DT1376" s="285"/>
      <c r="DU1376" s="273"/>
      <c r="DV1376" s="273"/>
      <c r="DW1376" s="273"/>
      <c r="DX1376" s="273"/>
      <c r="DY1376" s="273"/>
      <c r="DZ1376" s="125"/>
      <c r="EA1376" s="273"/>
      <c r="EB1376" s="273"/>
      <c r="EC1376" s="273"/>
      <c r="ED1376" s="273"/>
      <c r="EE1376" s="273"/>
      <c r="EF1376" s="273"/>
      <c r="EG1376" s="273"/>
      <c r="EH1376" s="273"/>
      <c r="EI1376" s="273"/>
      <c r="EJ1376" s="273"/>
      <c r="EK1376" s="273"/>
      <c r="EL1376" s="273"/>
      <c r="EM1376" s="273"/>
      <c r="EN1376" s="273"/>
      <c r="EO1376" s="273"/>
      <c r="EP1376" s="273"/>
      <c r="EQ1376" s="273"/>
      <c r="ER1376" s="273"/>
      <c r="ES1376" s="273"/>
      <c r="ET1376" s="273"/>
      <c r="EU1376" s="273"/>
      <c r="EV1376" s="273"/>
      <c r="EW1376" s="273"/>
      <c r="EX1376" s="273"/>
      <c r="EY1376" s="273"/>
      <c r="EZ1376" s="273"/>
    </row>
    <row r="1377" spans="1:156" ht="18.75">
      <c r="D1377" s="75"/>
      <c r="Q1377"/>
      <c r="R1377" s="30"/>
      <c r="T1377" s="75"/>
      <c r="Z1377" s="264"/>
      <c r="AB1377" s="75"/>
      <c r="AH1377" s="125"/>
      <c r="AJ1377" s="75"/>
      <c r="AP1377" s="125"/>
      <c r="AR1377" s="75"/>
      <c r="AX1377" s="125"/>
      <c r="AZ1377" s="75"/>
      <c r="BF1377" s="125"/>
      <c r="BH1377" s="75"/>
      <c r="BN1377" s="125"/>
      <c r="BP1377" s="75"/>
      <c r="BV1377" s="125"/>
      <c r="BX1377" s="75"/>
      <c r="CD1377" s="125"/>
      <c r="CF1377" s="75"/>
      <c r="CL1377" s="125"/>
      <c r="CN1377" s="75"/>
      <c r="CT1377" s="125"/>
      <c r="CV1377" s="75"/>
      <c r="DB1377" s="125"/>
      <c r="DD1377" s="75"/>
      <c r="DJ1377" s="125"/>
      <c r="DL1377" s="75"/>
      <c r="DR1377" s="125"/>
      <c r="DT1377" s="75"/>
      <c r="DZ1377" s="125"/>
    </row>
    <row r="1378" spans="1:156" ht="18.75">
      <c r="A1378" s="273"/>
      <c r="B1378" s="273"/>
      <c r="C1378" s="273"/>
      <c r="D1378" s="285"/>
      <c r="E1378" s="273"/>
      <c r="F1378" s="273"/>
      <c r="G1378" s="273"/>
      <c r="H1378" s="273"/>
      <c r="I1378" s="273"/>
      <c r="J1378" s="273"/>
      <c r="K1378" s="273"/>
      <c r="L1378" s="273"/>
      <c r="M1378" s="273"/>
      <c r="N1378" s="273"/>
      <c r="O1378" s="273"/>
      <c r="P1378" s="273"/>
      <c r="Q1378" s="273"/>
      <c r="R1378" s="286"/>
      <c r="S1378" s="273"/>
      <c r="T1378" s="285"/>
      <c r="U1378" s="273"/>
      <c r="V1378" s="273"/>
      <c r="W1378" s="273"/>
      <c r="X1378" s="273"/>
      <c r="Y1378" s="273"/>
      <c r="Z1378" s="264"/>
      <c r="AA1378" s="273"/>
      <c r="AB1378" s="285"/>
      <c r="AC1378" s="273"/>
      <c r="AD1378" s="273"/>
      <c r="AE1378" s="273"/>
      <c r="AF1378" s="273"/>
      <c r="AG1378" s="273"/>
      <c r="AH1378" s="125"/>
      <c r="AI1378" s="273"/>
      <c r="AJ1378" s="285"/>
      <c r="AK1378" s="273"/>
      <c r="AL1378" s="273"/>
      <c r="AM1378" s="273"/>
      <c r="AN1378" s="273"/>
      <c r="AO1378" s="273"/>
      <c r="AP1378" s="125"/>
      <c r="AQ1378" s="273"/>
      <c r="AR1378" s="285"/>
      <c r="AS1378" s="273"/>
      <c r="AT1378" s="273"/>
      <c r="AU1378" s="273"/>
      <c r="AV1378" s="273"/>
      <c r="AW1378" s="273"/>
      <c r="AX1378" s="125"/>
      <c r="AY1378" s="273"/>
      <c r="AZ1378" s="285"/>
      <c r="BA1378" s="273"/>
      <c r="BB1378" s="273"/>
      <c r="BC1378" s="273"/>
      <c r="BD1378" s="273"/>
      <c r="BE1378" s="273"/>
      <c r="BF1378" s="125"/>
      <c r="BG1378" s="273"/>
      <c r="BH1378" s="285"/>
      <c r="BI1378" s="273"/>
      <c r="BJ1378" s="273"/>
      <c r="BK1378" s="273"/>
      <c r="BL1378" s="273"/>
      <c r="BM1378" s="273"/>
      <c r="BN1378" s="125"/>
      <c r="BO1378" s="273"/>
      <c r="BP1378" s="285"/>
      <c r="BQ1378" s="273"/>
      <c r="BR1378" s="273"/>
      <c r="BS1378" s="273"/>
      <c r="BT1378" s="273"/>
      <c r="BU1378" s="273"/>
      <c r="BV1378" s="125"/>
      <c r="BW1378" s="273"/>
      <c r="BX1378" s="285"/>
      <c r="BY1378" s="273"/>
      <c r="BZ1378" s="273"/>
      <c r="CA1378" s="273"/>
      <c r="CB1378" s="273"/>
      <c r="CC1378" s="273"/>
      <c r="CD1378" s="125"/>
      <c r="CE1378" s="273"/>
      <c r="CF1378" s="285"/>
      <c r="CG1378" s="273"/>
      <c r="CH1378" s="273"/>
      <c r="CI1378" s="273"/>
      <c r="CJ1378" s="273"/>
      <c r="CK1378" s="273"/>
      <c r="CL1378" s="125"/>
      <c r="CM1378" s="273"/>
      <c r="CN1378" s="285"/>
      <c r="CO1378" s="273"/>
      <c r="CP1378" s="273"/>
      <c r="CQ1378" s="273"/>
      <c r="CR1378" s="273"/>
      <c r="CS1378" s="273"/>
      <c r="CT1378" s="125"/>
      <c r="CU1378" s="273"/>
      <c r="CV1378" s="285"/>
      <c r="CW1378" s="273"/>
      <c r="CX1378" s="273"/>
      <c r="CY1378" s="273"/>
      <c r="CZ1378" s="273"/>
      <c r="DA1378" s="273"/>
      <c r="DB1378" s="125"/>
      <c r="DC1378" s="273"/>
      <c r="DD1378" s="285"/>
      <c r="DE1378" s="273"/>
      <c r="DF1378" s="273"/>
      <c r="DG1378" s="273"/>
      <c r="DH1378" s="273"/>
      <c r="DI1378" s="273"/>
      <c r="DJ1378" s="125"/>
      <c r="DK1378" s="273"/>
      <c r="DL1378" s="285"/>
      <c r="DM1378" s="273"/>
      <c r="DN1378" s="273"/>
      <c r="DO1378" s="273"/>
      <c r="DP1378" s="273"/>
      <c r="DQ1378" s="273"/>
      <c r="DR1378" s="125"/>
      <c r="DS1378" s="273"/>
      <c r="DT1378" s="285"/>
      <c r="DU1378" s="273"/>
      <c r="DV1378" s="273"/>
      <c r="DW1378" s="273"/>
      <c r="DX1378" s="273"/>
      <c r="DY1378" s="273"/>
      <c r="DZ1378" s="125"/>
      <c r="EA1378" s="273"/>
      <c r="EB1378" s="273"/>
      <c r="EC1378" s="273"/>
      <c r="ED1378" s="273"/>
      <c r="EE1378" s="273"/>
      <c r="EF1378" s="273"/>
      <c r="EG1378" s="273"/>
      <c r="EH1378" s="273"/>
      <c r="EI1378" s="273"/>
      <c r="EJ1378" s="273"/>
      <c r="EK1378" s="273"/>
      <c r="EL1378" s="273"/>
      <c r="EM1378" s="273"/>
      <c r="EN1378" s="273"/>
      <c r="EO1378" s="273"/>
      <c r="EP1378" s="273"/>
      <c r="EQ1378" s="273"/>
      <c r="ER1378" s="273"/>
      <c r="ES1378" s="273"/>
      <c r="ET1378" s="273"/>
      <c r="EU1378" s="273"/>
      <c r="EV1378" s="273"/>
      <c r="EW1378" s="273"/>
      <c r="EX1378" s="273"/>
      <c r="EY1378" s="273"/>
      <c r="EZ1378" s="273"/>
    </row>
    <row r="1379" spans="1:156" ht="18.75">
      <c r="D1379" s="75"/>
      <c r="Q1379"/>
      <c r="R1379" s="30"/>
      <c r="T1379" s="75"/>
      <c r="Z1379" s="264"/>
      <c r="AB1379" s="75"/>
      <c r="AH1379" s="125"/>
      <c r="AJ1379" s="75"/>
      <c r="AP1379" s="125"/>
      <c r="AR1379" s="75"/>
      <c r="AX1379" s="125"/>
      <c r="AZ1379" s="75"/>
      <c r="BF1379" s="125"/>
      <c r="BH1379" s="75"/>
      <c r="BN1379" s="125"/>
      <c r="BP1379" s="75"/>
      <c r="BV1379" s="125"/>
      <c r="BX1379" s="75"/>
      <c r="CD1379" s="125"/>
      <c r="CF1379" s="75"/>
      <c r="CL1379" s="125"/>
      <c r="CN1379" s="75"/>
      <c r="CT1379" s="125"/>
      <c r="CV1379" s="75"/>
      <c r="DB1379" s="125"/>
      <c r="DD1379" s="75"/>
      <c r="DJ1379" s="125"/>
      <c r="DL1379" s="75"/>
      <c r="DR1379" s="125"/>
      <c r="DT1379" s="75"/>
      <c r="DZ1379" s="125"/>
    </row>
    <row r="1380" spans="1:156" ht="18.75">
      <c r="A1380" s="273"/>
      <c r="B1380" s="273"/>
      <c r="C1380" s="273"/>
      <c r="D1380" s="285"/>
      <c r="E1380" s="273"/>
      <c r="F1380" s="273"/>
      <c r="G1380" s="273"/>
      <c r="H1380" s="273"/>
      <c r="I1380" s="273"/>
      <c r="J1380" s="273"/>
      <c r="K1380" s="273"/>
      <c r="L1380" s="273"/>
      <c r="M1380" s="273"/>
      <c r="N1380" s="273"/>
      <c r="O1380" s="273"/>
      <c r="P1380" s="273"/>
      <c r="Q1380" s="273"/>
      <c r="R1380" s="286"/>
      <c r="S1380" s="273"/>
      <c r="T1380" s="285"/>
      <c r="U1380" s="273"/>
      <c r="V1380" s="273"/>
      <c r="W1380" s="273"/>
      <c r="X1380" s="273"/>
      <c r="Y1380" s="273"/>
      <c r="Z1380" s="264"/>
      <c r="AA1380" s="273"/>
      <c r="AB1380" s="285"/>
      <c r="AC1380" s="273"/>
      <c r="AD1380" s="273"/>
      <c r="AE1380" s="273"/>
      <c r="AF1380" s="273"/>
      <c r="AG1380" s="273"/>
      <c r="AH1380" s="125"/>
      <c r="AI1380" s="273"/>
      <c r="AJ1380" s="285"/>
      <c r="AK1380" s="273"/>
      <c r="AL1380" s="273"/>
      <c r="AM1380" s="273"/>
      <c r="AN1380" s="273"/>
      <c r="AO1380" s="273"/>
      <c r="AP1380" s="125"/>
      <c r="AQ1380" s="273"/>
      <c r="AR1380" s="285"/>
      <c r="AS1380" s="273"/>
      <c r="AT1380" s="273"/>
      <c r="AU1380" s="273"/>
      <c r="AV1380" s="273"/>
      <c r="AW1380" s="273"/>
      <c r="AX1380" s="125"/>
      <c r="AY1380" s="273"/>
      <c r="AZ1380" s="285"/>
      <c r="BA1380" s="273"/>
      <c r="BB1380" s="273"/>
      <c r="BC1380" s="273"/>
      <c r="BD1380" s="273"/>
      <c r="BE1380" s="273"/>
      <c r="BF1380" s="125"/>
      <c r="BG1380" s="273"/>
      <c r="BH1380" s="285"/>
      <c r="BI1380" s="273"/>
      <c r="BJ1380" s="273"/>
      <c r="BK1380" s="273"/>
      <c r="BL1380" s="273"/>
      <c r="BM1380" s="273"/>
      <c r="BN1380" s="125"/>
      <c r="BO1380" s="273"/>
      <c r="BP1380" s="285"/>
      <c r="BQ1380" s="273"/>
      <c r="BR1380" s="273"/>
      <c r="BS1380" s="273"/>
      <c r="BT1380" s="273"/>
      <c r="BU1380" s="273"/>
      <c r="BV1380" s="125"/>
      <c r="BW1380" s="273"/>
      <c r="BX1380" s="285"/>
      <c r="BY1380" s="273"/>
      <c r="BZ1380" s="273"/>
      <c r="CA1380" s="273"/>
      <c r="CB1380" s="273"/>
      <c r="CC1380" s="273"/>
      <c r="CD1380" s="125"/>
      <c r="CE1380" s="273"/>
      <c r="CF1380" s="285"/>
      <c r="CG1380" s="273"/>
      <c r="CH1380" s="273"/>
      <c r="CI1380" s="273"/>
      <c r="CJ1380" s="273"/>
      <c r="CK1380" s="273"/>
      <c r="CL1380" s="125"/>
      <c r="CM1380" s="273"/>
      <c r="CN1380" s="285"/>
      <c r="CO1380" s="273"/>
      <c r="CP1380" s="273"/>
      <c r="CQ1380" s="273"/>
      <c r="CR1380" s="273"/>
      <c r="CS1380" s="273"/>
      <c r="CT1380" s="125"/>
      <c r="CU1380" s="273"/>
      <c r="CV1380" s="285"/>
      <c r="CW1380" s="273"/>
      <c r="CX1380" s="273"/>
      <c r="CY1380" s="273"/>
      <c r="CZ1380" s="273"/>
      <c r="DA1380" s="273"/>
      <c r="DB1380" s="125"/>
      <c r="DC1380" s="273"/>
      <c r="DD1380" s="285"/>
      <c r="DE1380" s="273"/>
      <c r="DF1380" s="273"/>
      <c r="DG1380" s="273"/>
      <c r="DH1380" s="273"/>
      <c r="DI1380" s="273"/>
      <c r="DJ1380" s="125"/>
      <c r="DK1380" s="273"/>
      <c r="DL1380" s="285"/>
      <c r="DM1380" s="273"/>
      <c r="DN1380" s="273"/>
      <c r="DO1380" s="273"/>
      <c r="DP1380" s="273"/>
      <c r="DQ1380" s="273"/>
      <c r="DR1380" s="125"/>
      <c r="DS1380" s="273"/>
      <c r="DT1380" s="285"/>
      <c r="DU1380" s="273"/>
      <c r="DV1380" s="273"/>
      <c r="DW1380" s="273"/>
      <c r="DX1380" s="273"/>
      <c r="DY1380" s="273"/>
      <c r="DZ1380" s="125"/>
      <c r="EA1380" s="273"/>
      <c r="EB1380" s="273"/>
      <c r="EC1380" s="273"/>
      <c r="ED1380" s="273"/>
      <c r="EE1380" s="273"/>
      <c r="EF1380" s="273"/>
      <c r="EG1380" s="273"/>
      <c r="EH1380" s="273"/>
      <c r="EI1380" s="273"/>
      <c r="EJ1380" s="273"/>
      <c r="EK1380" s="273"/>
      <c r="EL1380" s="273"/>
      <c r="EM1380" s="273"/>
      <c r="EN1380" s="273"/>
      <c r="EO1380" s="273"/>
      <c r="EP1380" s="273"/>
      <c r="EQ1380" s="273"/>
      <c r="ER1380" s="273"/>
      <c r="ES1380" s="273"/>
      <c r="ET1380" s="273"/>
      <c r="EU1380" s="273"/>
      <c r="EV1380" s="273"/>
      <c r="EW1380" s="273"/>
      <c r="EX1380" s="273"/>
      <c r="EY1380" s="273"/>
      <c r="EZ1380" s="273"/>
    </row>
    <row r="1381" spans="1:156" ht="18.75">
      <c r="D1381" s="75"/>
      <c r="Q1381"/>
      <c r="R1381" s="30"/>
      <c r="T1381" s="75"/>
      <c r="Z1381" s="264"/>
      <c r="AB1381" s="75"/>
      <c r="AH1381" s="125"/>
      <c r="AJ1381" s="75"/>
      <c r="AP1381" s="125"/>
      <c r="AR1381" s="75"/>
      <c r="AX1381" s="125"/>
      <c r="AZ1381" s="75"/>
      <c r="BF1381" s="125"/>
      <c r="BH1381" s="75"/>
      <c r="BN1381" s="125"/>
      <c r="BP1381" s="75"/>
      <c r="BV1381" s="125"/>
      <c r="BX1381" s="75"/>
      <c r="CD1381" s="125"/>
      <c r="CF1381" s="75"/>
      <c r="CL1381" s="125"/>
      <c r="CN1381" s="75"/>
      <c r="CT1381" s="125"/>
      <c r="CV1381" s="75"/>
      <c r="DB1381" s="125"/>
      <c r="DD1381" s="75"/>
      <c r="DJ1381" s="125"/>
      <c r="DL1381" s="75"/>
      <c r="DR1381" s="125"/>
      <c r="DT1381" s="75"/>
      <c r="DZ1381" s="125"/>
    </row>
    <row r="1382" spans="1:156" ht="18.75">
      <c r="A1382" s="273"/>
      <c r="B1382" s="273"/>
      <c r="C1382" s="273"/>
      <c r="D1382" s="285"/>
      <c r="E1382" s="273"/>
      <c r="F1382" s="273"/>
      <c r="G1382" s="273"/>
      <c r="H1382" s="273"/>
      <c r="I1382" s="273"/>
      <c r="J1382" s="273"/>
      <c r="K1382" s="273"/>
      <c r="L1382" s="273"/>
      <c r="M1382" s="273"/>
      <c r="N1382" s="273"/>
      <c r="O1382" s="273"/>
      <c r="P1382" s="273"/>
      <c r="Q1382" s="273"/>
      <c r="R1382" s="286"/>
      <c r="S1382" s="273"/>
      <c r="T1382" s="285"/>
      <c r="U1382" s="273"/>
      <c r="V1382" s="273"/>
      <c r="W1382" s="273"/>
      <c r="X1382" s="273"/>
      <c r="Y1382" s="273"/>
      <c r="Z1382" s="264"/>
      <c r="AA1382" s="273"/>
      <c r="AB1382" s="285"/>
      <c r="AC1382" s="273"/>
      <c r="AD1382" s="273"/>
      <c r="AE1382" s="273"/>
      <c r="AF1382" s="273"/>
      <c r="AG1382" s="273"/>
      <c r="AH1382" s="125"/>
      <c r="AI1382" s="273"/>
      <c r="AJ1382" s="285"/>
      <c r="AK1382" s="273"/>
      <c r="AL1382" s="273"/>
      <c r="AM1382" s="273"/>
      <c r="AN1382" s="273"/>
      <c r="AO1382" s="273"/>
      <c r="AP1382" s="125"/>
      <c r="AQ1382" s="273"/>
      <c r="AR1382" s="285"/>
      <c r="AS1382" s="273"/>
      <c r="AT1382" s="273"/>
      <c r="AU1382" s="273"/>
      <c r="AV1382" s="273"/>
      <c r="AW1382" s="273"/>
      <c r="AX1382" s="125"/>
      <c r="AY1382" s="273"/>
      <c r="AZ1382" s="285"/>
      <c r="BA1382" s="273"/>
      <c r="BB1382" s="273"/>
      <c r="BC1382" s="273"/>
      <c r="BD1382" s="273"/>
      <c r="BE1382" s="273"/>
      <c r="BF1382" s="125"/>
      <c r="BG1382" s="273"/>
      <c r="BH1382" s="285"/>
      <c r="BI1382" s="273"/>
      <c r="BJ1382" s="273"/>
      <c r="BK1382" s="273"/>
      <c r="BL1382" s="273"/>
      <c r="BM1382" s="273"/>
      <c r="BN1382" s="125"/>
      <c r="BO1382" s="273"/>
      <c r="BP1382" s="285"/>
      <c r="BQ1382" s="273"/>
      <c r="BR1382" s="273"/>
      <c r="BS1382" s="273"/>
      <c r="BT1382" s="273"/>
      <c r="BU1382" s="273"/>
      <c r="BV1382" s="125"/>
      <c r="BW1382" s="273"/>
      <c r="BX1382" s="285"/>
      <c r="BY1382" s="273"/>
      <c r="BZ1382" s="273"/>
      <c r="CA1382" s="273"/>
      <c r="CB1382" s="273"/>
      <c r="CC1382" s="273"/>
      <c r="CD1382" s="125"/>
      <c r="CE1382" s="273"/>
      <c r="CF1382" s="285"/>
      <c r="CG1382" s="273"/>
      <c r="CH1382" s="273"/>
      <c r="CI1382" s="273"/>
      <c r="CJ1382" s="273"/>
      <c r="CK1382" s="273"/>
      <c r="CL1382" s="125"/>
      <c r="CM1382" s="273"/>
      <c r="CN1382" s="285"/>
      <c r="CO1382" s="273"/>
      <c r="CP1382" s="273"/>
      <c r="CQ1382" s="273"/>
      <c r="CR1382" s="273"/>
      <c r="CS1382" s="273"/>
      <c r="CT1382" s="125"/>
      <c r="CU1382" s="273"/>
      <c r="CV1382" s="285"/>
      <c r="CW1382" s="273"/>
      <c r="CX1382" s="273"/>
      <c r="CY1382" s="273"/>
      <c r="CZ1382" s="273"/>
      <c r="DA1382" s="273"/>
      <c r="DB1382" s="125"/>
      <c r="DC1382" s="273"/>
      <c r="DD1382" s="285"/>
      <c r="DE1382" s="273"/>
      <c r="DF1382" s="273"/>
      <c r="DG1382" s="273"/>
      <c r="DH1382" s="273"/>
      <c r="DI1382" s="273"/>
      <c r="DJ1382" s="125"/>
      <c r="DK1382" s="273"/>
      <c r="DL1382" s="285"/>
      <c r="DM1382" s="273"/>
      <c r="DN1382" s="273"/>
      <c r="DO1382" s="273"/>
      <c r="DP1382" s="273"/>
      <c r="DQ1382" s="273"/>
      <c r="DR1382" s="125"/>
      <c r="DS1382" s="273"/>
      <c r="DT1382" s="285"/>
      <c r="DU1382" s="273"/>
      <c r="DV1382" s="273"/>
      <c r="DW1382" s="273"/>
      <c r="DX1382" s="273"/>
      <c r="DY1382" s="273"/>
      <c r="DZ1382" s="125"/>
      <c r="EA1382" s="273"/>
      <c r="EB1382" s="273"/>
      <c r="EC1382" s="273"/>
      <c r="ED1382" s="273"/>
      <c r="EE1382" s="273"/>
      <c r="EF1382" s="273"/>
      <c r="EG1382" s="273"/>
      <c r="EH1382" s="273"/>
      <c r="EI1382" s="273"/>
      <c r="EJ1382" s="273"/>
      <c r="EK1382" s="273"/>
      <c r="EL1382" s="273"/>
      <c r="EM1382" s="273"/>
      <c r="EN1382" s="273"/>
      <c r="EO1382" s="273"/>
      <c r="EP1382" s="273"/>
      <c r="EQ1382" s="273"/>
      <c r="ER1382" s="273"/>
      <c r="ES1382" s="273"/>
      <c r="ET1382" s="273"/>
      <c r="EU1382" s="273"/>
      <c r="EV1382" s="273"/>
      <c r="EW1382" s="273"/>
      <c r="EX1382" s="273"/>
      <c r="EY1382" s="273"/>
      <c r="EZ1382" s="273"/>
    </row>
    <row r="1383" spans="1:156" ht="18.75">
      <c r="D1383" s="75"/>
      <c r="Q1383"/>
      <c r="R1383" s="30"/>
      <c r="T1383" s="75"/>
      <c r="Z1383" s="264"/>
      <c r="AB1383" s="75"/>
      <c r="AH1383" s="125"/>
      <c r="AJ1383" s="75"/>
      <c r="AP1383" s="125"/>
      <c r="AR1383" s="75"/>
      <c r="AX1383" s="125"/>
      <c r="AZ1383" s="75"/>
      <c r="BF1383" s="125"/>
      <c r="BH1383" s="75"/>
      <c r="BN1383" s="125"/>
      <c r="BP1383" s="75"/>
      <c r="BV1383" s="125"/>
      <c r="BX1383" s="75"/>
      <c r="CD1383" s="125"/>
      <c r="CF1383" s="75"/>
      <c r="CL1383" s="125"/>
      <c r="CN1383" s="75"/>
      <c r="CT1383" s="125"/>
      <c r="CV1383" s="75"/>
      <c r="DB1383" s="125"/>
      <c r="DD1383" s="75"/>
      <c r="DJ1383" s="125"/>
      <c r="DL1383" s="75"/>
      <c r="DR1383" s="125"/>
      <c r="DT1383" s="75"/>
      <c r="DZ1383" s="125"/>
    </row>
    <row r="1384" spans="1:156" ht="18.75">
      <c r="A1384" s="273"/>
      <c r="B1384" s="273"/>
      <c r="C1384" s="273"/>
      <c r="D1384" s="285"/>
      <c r="E1384" s="273"/>
      <c r="F1384" s="273"/>
      <c r="G1384" s="273"/>
      <c r="H1384" s="273"/>
      <c r="I1384" s="273"/>
      <c r="J1384" s="273"/>
      <c r="K1384" s="273"/>
      <c r="L1384" s="273"/>
      <c r="M1384" s="273"/>
      <c r="N1384" s="273"/>
      <c r="O1384" s="273"/>
      <c r="P1384" s="273"/>
      <c r="Q1384" s="273"/>
      <c r="R1384" s="286"/>
      <c r="S1384" s="273"/>
      <c r="T1384" s="285"/>
      <c r="U1384" s="273"/>
      <c r="V1384" s="273"/>
      <c r="W1384" s="273"/>
      <c r="X1384" s="273"/>
      <c r="Y1384" s="273"/>
      <c r="Z1384" s="264"/>
      <c r="AA1384" s="273"/>
      <c r="AB1384" s="285"/>
      <c r="AC1384" s="273"/>
      <c r="AD1384" s="273"/>
      <c r="AE1384" s="273"/>
      <c r="AF1384" s="273"/>
      <c r="AG1384" s="273"/>
      <c r="AH1384" s="125"/>
      <c r="AI1384" s="273"/>
      <c r="AJ1384" s="285"/>
      <c r="AK1384" s="273"/>
      <c r="AL1384" s="273"/>
      <c r="AM1384" s="273"/>
      <c r="AN1384" s="273"/>
      <c r="AO1384" s="273"/>
      <c r="AP1384" s="125"/>
      <c r="AQ1384" s="273"/>
      <c r="AR1384" s="285"/>
      <c r="AS1384" s="273"/>
      <c r="AT1384" s="273"/>
      <c r="AU1384" s="273"/>
      <c r="AV1384" s="273"/>
      <c r="AW1384" s="273"/>
      <c r="AX1384" s="125"/>
      <c r="AY1384" s="273"/>
      <c r="AZ1384" s="285"/>
      <c r="BA1384" s="273"/>
      <c r="BB1384" s="273"/>
      <c r="BC1384" s="273"/>
      <c r="BD1384" s="273"/>
      <c r="BE1384" s="273"/>
      <c r="BF1384" s="125"/>
      <c r="BG1384" s="273"/>
      <c r="BH1384" s="285"/>
      <c r="BI1384" s="273"/>
      <c r="BJ1384" s="273"/>
      <c r="BK1384" s="273"/>
      <c r="BL1384" s="273"/>
      <c r="BM1384" s="273"/>
      <c r="BN1384" s="125"/>
      <c r="BO1384" s="273"/>
      <c r="BP1384" s="285"/>
      <c r="BQ1384" s="273"/>
      <c r="BR1384" s="273"/>
      <c r="BS1384" s="273"/>
      <c r="BT1384" s="273"/>
      <c r="BU1384" s="273"/>
      <c r="BV1384" s="125"/>
      <c r="BW1384" s="273"/>
      <c r="BX1384" s="285"/>
      <c r="BY1384" s="273"/>
      <c r="BZ1384" s="273"/>
      <c r="CA1384" s="273"/>
      <c r="CB1384" s="273"/>
      <c r="CC1384" s="273"/>
      <c r="CD1384" s="125"/>
      <c r="CE1384" s="273"/>
      <c r="CF1384" s="285"/>
      <c r="CG1384" s="273"/>
      <c r="CH1384" s="273"/>
      <c r="CI1384" s="273"/>
      <c r="CJ1384" s="273"/>
      <c r="CK1384" s="273"/>
      <c r="CL1384" s="125"/>
      <c r="CM1384" s="273"/>
      <c r="CN1384" s="285"/>
      <c r="CO1384" s="273"/>
      <c r="CP1384" s="273"/>
      <c r="CQ1384" s="273"/>
      <c r="CR1384" s="273"/>
      <c r="CS1384" s="273"/>
      <c r="CT1384" s="125"/>
      <c r="CU1384" s="273"/>
      <c r="CV1384" s="285"/>
      <c r="CW1384" s="273"/>
      <c r="CX1384" s="273"/>
      <c r="CY1384" s="273"/>
      <c r="CZ1384" s="273"/>
      <c r="DA1384" s="273"/>
      <c r="DB1384" s="125"/>
      <c r="DC1384" s="273"/>
      <c r="DD1384" s="285"/>
      <c r="DE1384" s="273"/>
      <c r="DF1384" s="273"/>
      <c r="DG1384" s="273"/>
      <c r="DH1384" s="273"/>
      <c r="DI1384" s="273"/>
      <c r="DJ1384" s="125"/>
      <c r="DK1384" s="273"/>
      <c r="DL1384" s="285"/>
      <c r="DM1384" s="273"/>
      <c r="DN1384" s="273"/>
      <c r="DO1384" s="273"/>
      <c r="DP1384" s="273"/>
      <c r="DQ1384" s="273"/>
      <c r="DR1384" s="125"/>
      <c r="DS1384" s="273"/>
      <c r="DT1384" s="285"/>
      <c r="DU1384" s="273"/>
      <c r="DV1384" s="273"/>
      <c r="DW1384" s="273"/>
      <c r="DX1384" s="273"/>
      <c r="DY1384" s="273"/>
      <c r="DZ1384" s="125"/>
      <c r="EA1384" s="273"/>
      <c r="EB1384" s="273"/>
      <c r="EC1384" s="273"/>
      <c r="ED1384" s="273"/>
      <c r="EE1384" s="273"/>
      <c r="EF1384" s="273"/>
      <c r="EG1384" s="273"/>
      <c r="EH1384" s="273"/>
      <c r="EI1384" s="273"/>
      <c r="EJ1384" s="273"/>
      <c r="EK1384" s="273"/>
      <c r="EL1384" s="273"/>
      <c r="EM1384" s="273"/>
      <c r="EN1384" s="273"/>
      <c r="EO1384" s="273"/>
      <c r="EP1384" s="273"/>
      <c r="EQ1384" s="273"/>
      <c r="ER1384" s="273"/>
      <c r="ES1384" s="273"/>
      <c r="ET1384" s="273"/>
      <c r="EU1384" s="273"/>
      <c r="EV1384" s="273"/>
      <c r="EW1384" s="273"/>
      <c r="EX1384" s="273"/>
      <c r="EY1384" s="273"/>
      <c r="EZ1384" s="273"/>
    </row>
    <row r="1385" spans="1:156" ht="18.75">
      <c r="D1385" s="75"/>
      <c r="Q1385"/>
      <c r="R1385" s="30"/>
      <c r="T1385" s="75"/>
      <c r="Z1385" s="264"/>
      <c r="AB1385" s="75"/>
      <c r="AH1385" s="125"/>
      <c r="AJ1385" s="75"/>
      <c r="AP1385" s="125"/>
      <c r="AR1385" s="75"/>
      <c r="AX1385" s="125"/>
      <c r="AZ1385" s="75"/>
      <c r="BF1385" s="125"/>
      <c r="BH1385" s="75"/>
      <c r="BN1385" s="125"/>
      <c r="BP1385" s="75"/>
      <c r="BV1385" s="125"/>
      <c r="BX1385" s="75"/>
      <c r="CD1385" s="125"/>
      <c r="CF1385" s="75"/>
      <c r="CL1385" s="125"/>
      <c r="CN1385" s="75"/>
      <c r="CT1385" s="125"/>
      <c r="CV1385" s="75"/>
      <c r="DB1385" s="125"/>
      <c r="DD1385" s="75"/>
      <c r="DJ1385" s="125"/>
      <c r="DL1385" s="75"/>
      <c r="DR1385" s="125"/>
      <c r="DT1385" s="75"/>
      <c r="DZ1385" s="125"/>
    </row>
    <row r="1386" spans="1:156" ht="18.75">
      <c r="A1386" s="273"/>
      <c r="B1386" s="273"/>
      <c r="C1386" s="273"/>
      <c r="D1386" s="285"/>
      <c r="E1386" s="273"/>
      <c r="F1386" s="273"/>
      <c r="G1386" s="273"/>
      <c r="H1386" s="273"/>
      <c r="I1386" s="273"/>
      <c r="J1386" s="273"/>
      <c r="K1386" s="273"/>
      <c r="L1386" s="273"/>
      <c r="M1386" s="273"/>
      <c r="N1386" s="273"/>
      <c r="O1386" s="273"/>
      <c r="P1386" s="273"/>
      <c r="Q1386" s="273"/>
      <c r="R1386" s="286"/>
      <c r="S1386" s="273"/>
      <c r="T1386" s="285"/>
      <c r="U1386" s="273"/>
      <c r="V1386" s="273"/>
      <c r="W1386" s="273"/>
      <c r="X1386" s="273"/>
      <c r="Y1386" s="273"/>
      <c r="Z1386" s="264"/>
      <c r="AA1386" s="273"/>
      <c r="AB1386" s="285"/>
      <c r="AC1386" s="273"/>
      <c r="AD1386" s="273"/>
      <c r="AE1386" s="273"/>
      <c r="AF1386" s="273"/>
      <c r="AG1386" s="273"/>
      <c r="AH1386" s="125"/>
      <c r="AI1386" s="273"/>
      <c r="AJ1386" s="285"/>
      <c r="AK1386" s="273"/>
      <c r="AL1386" s="273"/>
      <c r="AM1386" s="273"/>
      <c r="AN1386" s="273"/>
      <c r="AO1386" s="273"/>
      <c r="AP1386" s="125"/>
      <c r="AQ1386" s="273"/>
      <c r="AR1386" s="285"/>
      <c r="AS1386" s="273"/>
      <c r="AT1386" s="273"/>
      <c r="AU1386" s="273"/>
      <c r="AV1386" s="273"/>
      <c r="AW1386" s="273"/>
      <c r="AX1386" s="125"/>
      <c r="AY1386" s="273"/>
      <c r="AZ1386" s="285"/>
      <c r="BA1386" s="273"/>
      <c r="BB1386" s="273"/>
      <c r="BC1386" s="273"/>
      <c r="BD1386" s="273"/>
      <c r="BE1386" s="273"/>
      <c r="BF1386" s="125"/>
      <c r="BG1386" s="273"/>
      <c r="BH1386" s="285"/>
      <c r="BI1386" s="273"/>
      <c r="BJ1386" s="273"/>
      <c r="BK1386" s="273"/>
      <c r="BL1386" s="273"/>
      <c r="BM1386" s="273"/>
      <c r="BN1386" s="125"/>
      <c r="BO1386" s="273"/>
      <c r="BP1386" s="285"/>
      <c r="BQ1386" s="273"/>
      <c r="BR1386" s="273"/>
      <c r="BS1386" s="273"/>
      <c r="BT1386" s="273"/>
      <c r="BU1386" s="273"/>
      <c r="BV1386" s="125"/>
      <c r="BW1386" s="273"/>
      <c r="BX1386" s="285"/>
      <c r="BY1386" s="273"/>
      <c r="BZ1386" s="273"/>
      <c r="CA1386" s="273"/>
      <c r="CB1386" s="273"/>
      <c r="CC1386" s="273"/>
      <c r="CD1386" s="125"/>
      <c r="CE1386" s="273"/>
      <c r="CF1386" s="285"/>
      <c r="CG1386" s="273"/>
      <c r="CH1386" s="273"/>
      <c r="CI1386" s="273"/>
      <c r="CJ1386" s="273"/>
      <c r="CK1386" s="273"/>
      <c r="CL1386" s="125"/>
      <c r="CM1386" s="273"/>
      <c r="CN1386" s="285"/>
      <c r="CO1386" s="273"/>
      <c r="CP1386" s="273"/>
      <c r="CQ1386" s="273"/>
      <c r="CR1386" s="273"/>
      <c r="CS1386" s="273"/>
      <c r="CT1386" s="125"/>
      <c r="CU1386" s="273"/>
      <c r="CV1386" s="285"/>
      <c r="CW1386" s="273"/>
      <c r="CX1386" s="273"/>
      <c r="CY1386" s="273"/>
      <c r="CZ1386" s="273"/>
      <c r="DA1386" s="273"/>
      <c r="DB1386" s="125"/>
      <c r="DC1386" s="273"/>
      <c r="DD1386" s="285"/>
      <c r="DE1386" s="273"/>
      <c r="DF1386" s="273"/>
      <c r="DG1386" s="273"/>
      <c r="DH1386" s="273"/>
      <c r="DI1386" s="273"/>
      <c r="DJ1386" s="125"/>
      <c r="DK1386" s="273"/>
      <c r="DL1386" s="285"/>
      <c r="DM1386" s="273"/>
      <c r="DN1386" s="273"/>
      <c r="DO1386" s="273"/>
      <c r="DP1386" s="273"/>
      <c r="DQ1386" s="273"/>
      <c r="DR1386" s="125"/>
      <c r="DS1386" s="273"/>
      <c r="DT1386" s="285"/>
      <c r="DU1386" s="273"/>
      <c r="DV1386" s="273"/>
      <c r="DW1386" s="273"/>
      <c r="DX1386" s="273"/>
      <c r="DY1386" s="273"/>
      <c r="DZ1386" s="125"/>
      <c r="EA1386" s="273"/>
      <c r="EB1386" s="273"/>
      <c r="EC1386" s="273"/>
      <c r="ED1386" s="273"/>
      <c r="EE1386" s="273"/>
      <c r="EF1386" s="273"/>
      <c r="EG1386" s="273"/>
      <c r="EH1386" s="273"/>
      <c r="EI1386" s="273"/>
      <c r="EJ1386" s="273"/>
      <c r="EK1386" s="273"/>
      <c r="EL1386" s="273"/>
      <c r="EM1386" s="273"/>
      <c r="EN1386" s="273"/>
      <c r="EO1386" s="273"/>
      <c r="EP1386" s="273"/>
      <c r="EQ1386" s="273"/>
      <c r="ER1386" s="273"/>
      <c r="ES1386" s="273"/>
      <c r="ET1386" s="273"/>
      <c r="EU1386" s="273"/>
      <c r="EV1386" s="273"/>
      <c r="EW1386" s="273"/>
      <c r="EX1386" s="273"/>
      <c r="EY1386" s="273"/>
      <c r="EZ1386" s="273"/>
    </row>
    <row r="1387" spans="1:156" ht="18.75">
      <c r="D1387" s="75"/>
      <c r="Q1387"/>
      <c r="R1387" s="30"/>
      <c r="T1387" s="75"/>
      <c r="Z1387" s="264"/>
      <c r="AB1387" s="75"/>
      <c r="AH1387" s="125"/>
      <c r="AJ1387" s="75"/>
      <c r="AP1387" s="125"/>
      <c r="AR1387" s="75"/>
      <c r="AX1387" s="125"/>
      <c r="AZ1387" s="75"/>
      <c r="BF1387" s="125"/>
      <c r="BH1387" s="75"/>
      <c r="BN1387" s="125"/>
      <c r="BP1387" s="75"/>
      <c r="BV1387" s="125"/>
      <c r="BX1387" s="75"/>
      <c r="CD1387" s="125"/>
      <c r="CF1387" s="75"/>
      <c r="CL1387" s="125"/>
      <c r="CN1387" s="75"/>
      <c r="CT1387" s="125"/>
      <c r="CV1387" s="75"/>
      <c r="DB1387" s="125"/>
      <c r="DD1387" s="75"/>
      <c r="DJ1387" s="125"/>
      <c r="DL1387" s="75"/>
      <c r="DR1387" s="125"/>
      <c r="DT1387" s="75"/>
      <c r="DZ1387" s="125"/>
    </row>
    <row r="1388" spans="1:156" ht="18.75">
      <c r="A1388" s="273"/>
      <c r="B1388" s="273"/>
      <c r="C1388" s="273"/>
      <c r="D1388" s="285"/>
      <c r="E1388" s="273"/>
      <c r="F1388" s="273"/>
      <c r="G1388" s="273"/>
      <c r="H1388" s="273"/>
      <c r="I1388" s="273"/>
      <c r="J1388" s="273"/>
      <c r="K1388" s="273"/>
      <c r="L1388" s="273"/>
      <c r="M1388" s="273"/>
      <c r="N1388" s="273"/>
      <c r="O1388" s="273"/>
      <c r="P1388" s="273"/>
      <c r="Q1388" s="273"/>
      <c r="R1388" s="286"/>
      <c r="S1388" s="273"/>
      <c r="T1388" s="285"/>
      <c r="U1388" s="273"/>
      <c r="V1388" s="273"/>
      <c r="W1388" s="273"/>
      <c r="X1388" s="273"/>
      <c r="Y1388" s="273"/>
      <c r="Z1388" s="264"/>
      <c r="AA1388" s="273"/>
      <c r="AB1388" s="285"/>
      <c r="AC1388" s="273"/>
      <c r="AD1388" s="273"/>
      <c r="AE1388" s="273"/>
      <c r="AF1388" s="273"/>
      <c r="AG1388" s="273"/>
      <c r="AH1388" s="125"/>
      <c r="AI1388" s="273"/>
      <c r="AJ1388" s="285"/>
      <c r="AK1388" s="273"/>
      <c r="AL1388" s="273"/>
      <c r="AM1388" s="273"/>
      <c r="AN1388" s="273"/>
      <c r="AO1388" s="273"/>
      <c r="AP1388" s="125"/>
      <c r="AQ1388" s="273"/>
      <c r="AR1388" s="285"/>
      <c r="AS1388" s="273"/>
      <c r="AT1388" s="273"/>
      <c r="AU1388" s="273"/>
      <c r="AV1388" s="273"/>
      <c r="AW1388" s="273"/>
      <c r="AX1388" s="125"/>
      <c r="AY1388" s="273"/>
      <c r="AZ1388" s="285"/>
      <c r="BA1388" s="273"/>
      <c r="BB1388" s="273"/>
      <c r="BC1388" s="273"/>
      <c r="BD1388" s="273"/>
      <c r="BE1388" s="273"/>
      <c r="BF1388" s="125"/>
      <c r="BG1388" s="273"/>
      <c r="BH1388" s="285"/>
      <c r="BI1388" s="273"/>
      <c r="BJ1388" s="273"/>
      <c r="BK1388" s="273"/>
      <c r="BL1388" s="273"/>
      <c r="BM1388" s="273"/>
      <c r="BN1388" s="125"/>
      <c r="BO1388" s="273"/>
      <c r="BP1388" s="285"/>
      <c r="BQ1388" s="273"/>
      <c r="BR1388" s="273"/>
      <c r="BS1388" s="273"/>
      <c r="BT1388" s="273"/>
      <c r="BU1388" s="273"/>
      <c r="BV1388" s="125"/>
      <c r="BW1388" s="273"/>
      <c r="BX1388" s="285"/>
      <c r="BY1388" s="273"/>
      <c r="BZ1388" s="273"/>
      <c r="CA1388" s="273"/>
      <c r="CB1388" s="273"/>
      <c r="CC1388" s="273"/>
      <c r="CD1388" s="125"/>
      <c r="CE1388" s="273"/>
      <c r="CF1388" s="285"/>
      <c r="CG1388" s="273"/>
      <c r="CH1388" s="273"/>
      <c r="CI1388" s="273"/>
      <c r="CJ1388" s="273"/>
      <c r="CK1388" s="273"/>
      <c r="CL1388" s="125"/>
      <c r="CM1388" s="273"/>
      <c r="CN1388" s="285"/>
      <c r="CO1388" s="273"/>
      <c r="CP1388" s="273"/>
      <c r="CQ1388" s="273"/>
      <c r="CR1388" s="273"/>
      <c r="CS1388" s="273"/>
      <c r="CT1388" s="125"/>
      <c r="CU1388" s="273"/>
      <c r="CV1388" s="285"/>
      <c r="CW1388" s="273"/>
      <c r="CX1388" s="273"/>
      <c r="CY1388" s="273"/>
      <c r="CZ1388" s="273"/>
      <c r="DA1388" s="273"/>
      <c r="DB1388" s="125"/>
      <c r="DC1388" s="273"/>
      <c r="DD1388" s="285"/>
      <c r="DE1388" s="273"/>
      <c r="DF1388" s="273"/>
      <c r="DG1388" s="273"/>
      <c r="DH1388" s="273"/>
      <c r="DI1388" s="273"/>
      <c r="DJ1388" s="125"/>
      <c r="DK1388" s="273"/>
      <c r="DL1388" s="285"/>
      <c r="DM1388" s="273"/>
      <c r="DN1388" s="273"/>
      <c r="DO1388" s="273"/>
      <c r="DP1388" s="273"/>
      <c r="DQ1388" s="273"/>
      <c r="DR1388" s="125"/>
      <c r="DS1388" s="273"/>
      <c r="DT1388" s="285"/>
      <c r="DU1388" s="273"/>
      <c r="DV1388" s="273"/>
      <c r="DW1388" s="273"/>
      <c r="DX1388" s="273"/>
      <c r="DY1388" s="273"/>
      <c r="DZ1388" s="125"/>
      <c r="EA1388" s="273"/>
      <c r="EB1388" s="273"/>
      <c r="EC1388" s="273"/>
      <c r="ED1388" s="273"/>
      <c r="EE1388" s="273"/>
      <c r="EF1388" s="273"/>
      <c r="EG1388" s="273"/>
      <c r="EH1388" s="273"/>
      <c r="EI1388" s="273"/>
      <c r="EJ1388" s="273"/>
      <c r="EK1388" s="273"/>
      <c r="EL1388" s="273"/>
      <c r="EM1388" s="273"/>
      <c r="EN1388" s="273"/>
      <c r="EO1388" s="273"/>
      <c r="EP1388" s="273"/>
      <c r="EQ1388" s="273"/>
      <c r="ER1388" s="273"/>
      <c r="ES1388" s="273"/>
      <c r="ET1388" s="273"/>
      <c r="EU1388" s="273"/>
      <c r="EV1388" s="273"/>
      <c r="EW1388" s="273"/>
      <c r="EX1388" s="273"/>
      <c r="EY1388" s="273"/>
      <c r="EZ1388" s="273"/>
    </row>
    <row r="1389" spans="1:156" ht="18.75">
      <c r="D1389" s="75"/>
      <c r="Q1389"/>
      <c r="R1389" s="30"/>
      <c r="T1389" s="75"/>
      <c r="Z1389" s="264"/>
      <c r="AB1389" s="75"/>
      <c r="AH1389" s="125"/>
      <c r="AJ1389" s="75"/>
      <c r="AP1389" s="125"/>
      <c r="AR1389" s="75"/>
      <c r="AX1389" s="125"/>
      <c r="AZ1389" s="75"/>
      <c r="BF1389" s="125"/>
      <c r="BH1389" s="75"/>
      <c r="BN1389" s="125"/>
      <c r="BP1389" s="75"/>
      <c r="BV1389" s="125"/>
      <c r="BX1389" s="75"/>
      <c r="CD1389" s="125"/>
      <c r="CF1389" s="75"/>
      <c r="CL1389" s="125"/>
      <c r="CN1389" s="75"/>
      <c r="CT1389" s="125"/>
      <c r="CV1389" s="75"/>
      <c r="DB1389" s="125"/>
      <c r="DD1389" s="75"/>
      <c r="DJ1389" s="125"/>
      <c r="DL1389" s="75"/>
      <c r="DR1389" s="125"/>
      <c r="DT1389" s="75"/>
      <c r="DZ1389" s="125"/>
    </row>
    <row r="1390" spans="1:156" ht="18.75">
      <c r="A1390" s="273"/>
      <c r="B1390" s="273"/>
      <c r="C1390" s="273"/>
      <c r="D1390" s="285"/>
      <c r="E1390" s="273"/>
      <c r="F1390" s="273"/>
      <c r="G1390" s="273"/>
      <c r="H1390" s="273"/>
      <c r="I1390" s="273"/>
      <c r="J1390" s="273"/>
      <c r="K1390" s="273"/>
      <c r="L1390" s="273"/>
      <c r="M1390" s="273"/>
      <c r="N1390" s="273"/>
      <c r="O1390" s="273"/>
      <c r="P1390" s="273"/>
      <c r="Q1390" s="273"/>
      <c r="R1390" s="286"/>
      <c r="S1390" s="273"/>
      <c r="T1390" s="285"/>
      <c r="U1390" s="273"/>
      <c r="V1390" s="273"/>
      <c r="W1390" s="273"/>
      <c r="X1390" s="273"/>
      <c r="Y1390" s="273"/>
      <c r="Z1390" s="264"/>
      <c r="AA1390" s="273"/>
      <c r="AB1390" s="285"/>
      <c r="AC1390" s="273"/>
      <c r="AD1390" s="273"/>
      <c r="AE1390" s="273"/>
      <c r="AF1390" s="273"/>
      <c r="AG1390" s="273"/>
      <c r="AH1390" s="125"/>
      <c r="AI1390" s="273"/>
      <c r="AJ1390" s="285"/>
      <c r="AK1390" s="273"/>
      <c r="AL1390" s="273"/>
      <c r="AM1390" s="273"/>
      <c r="AN1390" s="273"/>
      <c r="AO1390" s="273"/>
      <c r="AP1390" s="125"/>
      <c r="AQ1390" s="273"/>
      <c r="AR1390" s="285"/>
      <c r="AS1390" s="273"/>
      <c r="AT1390" s="273"/>
      <c r="AU1390" s="273"/>
      <c r="AV1390" s="273"/>
      <c r="AW1390" s="273"/>
      <c r="AX1390" s="125"/>
      <c r="AY1390" s="273"/>
      <c r="AZ1390" s="285"/>
      <c r="BA1390" s="273"/>
      <c r="BB1390" s="273"/>
      <c r="BC1390" s="273"/>
      <c r="BD1390" s="273"/>
      <c r="BE1390" s="273"/>
      <c r="BF1390" s="125"/>
      <c r="BG1390" s="273"/>
      <c r="BH1390" s="285"/>
      <c r="BI1390" s="273"/>
      <c r="BJ1390" s="273"/>
      <c r="BK1390" s="273"/>
      <c r="BL1390" s="273"/>
      <c r="BM1390" s="273"/>
      <c r="BN1390" s="125"/>
      <c r="BO1390" s="273"/>
      <c r="BP1390" s="285"/>
      <c r="BQ1390" s="273"/>
      <c r="BR1390" s="273"/>
      <c r="BS1390" s="273"/>
      <c r="BT1390" s="273"/>
      <c r="BU1390" s="273"/>
      <c r="BV1390" s="125"/>
      <c r="BW1390" s="273"/>
      <c r="BX1390" s="285"/>
      <c r="BY1390" s="273"/>
      <c r="BZ1390" s="273"/>
      <c r="CA1390" s="273"/>
      <c r="CB1390" s="273"/>
      <c r="CC1390" s="273"/>
      <c r="CD1390" s="125"/>
      <c r="CE1390" s="273"/>
      <c r="CF1390" s="285"/>
      <c r="CG1390" s="273"/>
      <c r="CH1390" s="273"/>
      <c r="CI1390" s="273"/>
      <c r="CJ1390" s="273"/>
      <c r="CK1390" s="273"/>
      <c r="CL1390" s="125"/>
      <c r="CM1390" s="273"/>
      <c r="CN1390" s="285"/>
      <c r="CO1390" s="273"/>
      <c r="CP1390" s="273"/>
      <c r="CQ1390" s="273"/>
      <c r="CR1390" s="273"/>
      <c r="CS1390" s="273"/>
      <c r="CT1390" s="125"/>
      <c r="CU1390" s="273"/>
      <c r="CV1390" s="285"/>
      <c r="CW1390" s="273"/>
      <c r="CX1390" s="273"/>
      <c r="CY1390" s="273"/>
      <c r="CZ1390" s="273"/>
      <c r="DA1390" s="273"/>
      <c r="DB1390" s="125"/>
      <c r="DC1390" s="273"/>
      <c r="DD1390" s="285"/>
      <c r="DE1390" s="273"/>
      <c r="DF1390" s="273"/>
      <c r="DG1390" s="273"/>
      <c r="DH1390" s="273"/>
      <c r="DI1390" s="273"/>
      <c r="DJ1390" s="125"/>
      <c r="DK1390" s="273"/>
      <c r="DL1390" s="285"/>
      <c r="DM1390" s="273"/>
      <c r="DN1390" s="273"/>
      <c r="DO1390" s="273"/>
      <c r="DP1390" s="273"/>
      <c r="DQ1390" s="273"/>
      <c r="DR1390" s="125"/>
      <c r="DS1390" s="273"/>
      <c r="DT1390" s="285"/>
      <c r="DU1390" s="273"/>
      <c r="DV1390" s="273"/>
      <c r="DW1390" s="273"/>
      <c r="DX1390" s="273"/>
      <c r="DY1390" s="273"/>
      <c r="DZ1390" s="125"/>
      <c r="EA1390" s="273"/>
      <c r="EB1390" s="273"/>
      <c r="EC1390" s="273"/>
      <c r="ED1390" s="273"/>
      <c r="EE1390" s="273"/>
      <c r="EF1390" s="273"/>
      <c r="EG1390" s="273"/>
      <c r="EH1390" s="273"/>
      <c r="EI1390" s="273"/>
      <c r="EJ1390" s="273"/>
      <c r="EK1390" s="273"/>
      <c r="EL1390" s="273"/>
      <c r="EM1390" s="273"/>
      <c r="EN1390" s="273"/>
      <c r="EO1390" s="273"/>
      <c r="EP1390" s="273"/>
      <c r="EQ1390" s="273"/>
      <c r="ER1390" s="273"/>
      <c r="ES1390" s="273"/>
      <c r="ET1390" s="273"/>
      <c r="EU1390" s="273"/>
      <c r="EV1390" s="273"/>
      <c r="EW1390" s="273"/>
      <c r="EX1390" s="273"/>
      <c r="EY1390" s="273"/>
      <c r="EZ1390" s="273"/>
    </row>
    <row r="1391" spans="1:156" ht="18.75">
      <c r="D1391" s="75"/>
      <c r="Q1391"/>
      <c r="R1391" s="30"/>
      <c r="T1391" s="75"/>
      <c r="Z1391" s="264"/>
      <c r="AB1391" s="75"/>
      <c r="AH1391" s="125"/>
      <c r="AJ1391" s="75"/>
      <c r="AP1391" s="125"/>
      <c r="AR1391" s="75"/>
      <c r="AX1391" s="125"/>
      <c r="AZ1391" s="75"/>
      <c r="BF1391" s="125"/>
      <c r="BH1391" s="75"/>
      <c r="BN1391" s="125"/>
      <c r="BP1391" s="75"/>
      <c r="BV1391" s="125"/>
      <c r="BX1391" s="75"/>
      <c r="CD1391" s="125"/>
      <c r="CF1391" s="75"/>
      <c r="CL1391" s="125"/>
      <c r="CN1391" s="75"/>
      <c r="CT1391" s="125"/>
      <c r="CV1391" s="75"/>
      <c r="DB1391" s="125"/>
      <c r="DD1391" s="75"/>
      <c r="DJ1391" s="125"/>
      <c r="DL1391" s="75"/>
      <c r="DR1391" s="125"/>
      <c r="DT1391" s="75"/>
      <c r="DZ1391" s="125"/>
    </row>
    <row r="1392" spans="1:156" ht="18.75">
      <c r="A1392" s="273"/>
      <c r="B1392" s="273"/>
      <c r="C1392" s="273"/>
      <c r="D1392" s="285"/>
      <c r="E1392" s="273"/>
      <c r="F1392" s="273"/>
      <c r="G1392" s="273"/>
      <c r="H1392" s="273"/>
      <c r="I1392" s="273"/>
      <c r="J1392" s="273"/>
      <c r="K1392" s="273"/>
      <c r="L1392" s="273"/>
      <c r="M1392" s="273"/>
      <c r="N1392" s="273"/>
      <c r="O1392" s="273"/>
      <c r="P1392" s="273"/>
      <c r="Q1392" s="273"/>
      <c r="R1392" s="286"/>
      <c r="S1392" s="273"/>
      <c r="T1392" s="285"/>
      <c r="U1392" s="273"/>
      <c r="V1392" s="273"/>
      <c r="W1392" s="273"/>
      <c r="X1392" s="273"/>
      <c r="Y1392" s="273"/>
      <c r="Z1392" s="264"/>
      <c r="AA1392" s="273"/>
      <c r="AB1392" s="285"/>
      <c r="AC1392" s="273"/>
      <c r="AD1392" s="273"/>
      <c r="AE1392" s="273"/>
      <c r="AF1392" s="273"/>
      <c r="AG1392" s="273"/>
      <c r="AH1392" s="125"/>
      <c r="AI1392" s="273"/>
      <c r="AJ1392" s="285"/>
      <c r="AK1392" s="273"/>
      <c r="AL1392" s="273"/>
      <c r="AM1392" s="273"/>
      <c r="AN1392" s="273"/>
      <c r="AO1392" s="273"/>
      <c r="AP1392" s="125"/>
      <c r="AQ1392" s="273"/>
      <c r="AR1392" s="285"/>
      <c r="AS1392" s="273"/>
      <c r="AT1392" s="273"/>
      <c r="AU1392" s="273"/>
      <c r="AV1392" s="273"/>
      <c r="AW1392" s="273"/>
      <c r="AX1392" s="125"/>
      <c r="AY1392" s="273"/>
      <c r="AZ1392" s="285"/>
      <c r="BA1392" s="273"/>
      <c r="BB1392" s="273"/>
      <c r="BC1392" s="273"/>
      <c r="BD1392" s="273"/>
      <c r="BE1392" s="273"/>
      <c r="BF1392" s="125"/>
      <c r="BG1392" s="273"/>
      <c r="BH1392" s="285"/>
      <c r="BI1392" s="273"/>
      <c r="BJ1392" s="273"/>
      <c r="BK1392" s="273"/>
      <c r="BL1392" s="273"/>
      <c r="BM1392" s="273"/>
      <c r="BN1392" s="125"/>
      <c r="BO1392" s="273"/>
      <c r="BP1392" s="285"/>
      <c r="BQ1392" s="273"/>
      <c r="BR1392" s="273"/>
      <c r="BS1392" s="273"/>
      <c r="BT1392" s="273"/>
      <c r="BU1392" s="273"/>
      <c r="BV1392" s="125"/>
      <c r="BW1392" s="273"/>
      <c r="BX1392" s="285"/>
      <c r="BY1392" s="273"/>
      <c r="BZ1392" s="273"/>
      <c r="CA1392" s="273"/>
      <c r="CB1392" s="273"/>
      <c r="CC1392" s="273"/>
      <c r="CD1392" s="125"/>
      <c r="CE1392" s="273"/>
      <c r="CF1392" s="285"/>
      <c r="CG1392" s="273"/>
      <c r="CH1392" s="273"/>
      <c r="CI1392" s="273"/>
      <c r="CJ1392" s="273"/>
      <c r="CK1392" s="273"/>
      <c r="CL1392" s="125"/>
      <c r="CM1392" s="273"/>
      <c r="CN1392" s="285"/>
      <c r="CO1392" s="273"/>
      <c r="CP1392" s="273"/>
      <c r="CQ1392" s="273"/>
      <c r="CR1392" s="273"/>
      <c r="CS1392" s="273"/>
      <c r="CT1392" s="125"/>
      <c r="CU1392" s="273"/>
      <c r="CV1392" s="285"/>
      <c r="CW1392" s="273"/>
      <c r="CX1392" s="273"/>
      <c r="CY1392" s="273"/>
      <c r="CZ1392" s="273"/>
      <c r="DA1392" s="273"/>
      <c r="DB1392" s="125"/>
      <c r="DC1392" s="273"/>
      <c r="DD1392" s="285"/>
      <c r="DE1392" s="273"/>
      <c r="DF1392" s="273"/>
      <c r="DG1392" s="273"/>
      <c r="DH1392" s="273"/>
      <c r="DI1392" s="273"/>
      <c r="DJ1392" s="125"/>
      <c r="DK1392" s="273"/>
      <c r="DL1392" s="285"/>
      <c r="DM1392" s="273"/>
      <c r="DN1392" s="273"/>
      <c r="DO1392" s="273"/>
      <c r="DP1392" s="273"/>
      <c r="DQ1392" s="273"/>
      <c r="DR1392" s="125"/>
      <c r="DS1392" s="273"/>
      <c r="DT1392" s="285"/>
      <c r="DU1392" s="273"/>
      <c r="DV1392" s="273"/>
      <c r="DW1392" s="273"/>
      <c r="DX1392" s="273"/>
      <c r="DY1392" s="273"/>
      <c r="DZ1392" s="125"/>
      <c r="EA1392" s="273"/>
      <c r="EB1392" s="273"/>
      <c r="EC1392" s="273"/>
      <c r="ED1392" s="273"/>
      <c r="EE1392" s="273"/>
      <c r="EF1392" s="273"/>
      <c r="EG1392" s="273"/>
      <c r="EH1392" s="273"/>
      <c r="EI1392" s="273"/>
      <c r="EJ1392" s="273"/>
      <c r="EK1392" s="273"/>
      <c r="EL1392" s="273"/>
      <c r="EM1392" s="273"/>
      <c r="EN1392" s="273"/>
      <c r="EO1392" s="273"/>
      <c r="EP1392" s="273"/>
      <c r="EQ1392" s="273"/>
      <c r="ER1392" s="273"/>
      <c r="ES1392" s="273"/>
      <c r="ET1392" s="273"/>
      <c r="EU1392" s="273"/>
      <c r="EV1392" s="273"/>
      <c r="EW1392" s="273"/>
      <c r="EX1392" s="273"/>
      <c r="EY1392" s="273"/>
      <c r="EZ1392" s="273"/>
    </row>
    <row r="1393" spans="1:156" ht="18.75">
      <c r="D1393" s="75"/>
      <c r="Q1393"/>
      <c r="R1393" s="30"/>
      <c r="T1393" s="75"/>
      <c r="Z1393" s="264"/>
      <c r="AB1393" s="75"/>
      <c r="AH1393" s="125"/>
      <c r="AJ1393" s="75"/>
      <c r="AP1393" s="125"/>
      <c r="AR1393" s="75"/>
      <c r="AX1393" s="125"/>
      <c r="AZ1393" s="75"/>
      <c r="BF1393" s="125"/>
      <c r="BH1393" s="75"/>
      <c r="BN1393" s="125"/>
      <c r="BP1393" s="75"/>
      <c r="BV1393" s="125"/>
      <c r="BX1393" s="75"/>
      <c r="CD1393" s="125"/>
      <c r="CF1393" s="75"/>
      <c r="CL1393" s="125"/>
      <c r="CN1393" s="75"/>
      <c r="CT1393" s="125"/>
      <c r="CV1393" s="75"/>
      <c r="DB1393" s="125"/>
      <c r="DD1393" s="75"/>
      <c r="DJ1393" s="125"/>
      <c r="DL1393" s="75"/>
      <c r="DR1393" s="125"/>
      <c r="DT1393" s="75"/>
      <c r="DZ1393" s="125"/>
    </row>
    <row r="1394" spans="1:156" ht="18.75">
      <c r="A1394" s="273"/>
      <c r="B1394" s="273"/>
      <c r="C1394" s="273"/>
      <c r="D1394" s="285"/>
      <c r="E1394" s="273"/>
      <c r="F1394" s="273"/>
      <c r="G1394" s="273"/>
      <c r="H1394" s="273"/>
      <c r="I1394" s="273"/>
      <c r="J1394" s="273"/>
      <c r="K1394" s="273"/>
      <c r="L1394" s="273"/>
      <c r="M1394" s="273"/>
      <c r="N1394" s="273"/>
      <c r="O1394" s="273"/>
      <c r="P1394" s="273"/>
      <c r="Q1394" s="273"/>
      <c r="R1394" s="286"/>
      <c r="S1394" s="273"/>
      <c r="T1394" s="285"/>
      <c r="U1394" s="273"/>
      <c r="V1394" s="273"/>
      <c r="W1394" s="273"/>
      <c r="X1394" s="273"/>
      <c r="Y1394" s="273"/>
      <c r="Z1394" s="264"/>
      <c r="AA1394" s="273"/>
      <c r="AB1394" s="285"/>
      <c r="AC1394" s="273"/>
      <c r="AD1394" s="273"/>
      <c r="AE1394" s="273"/>
      <c r="AF1394" s="273"/>
      <c r="AG1394" s="273"/>
      <c r="AH1394" s="125"/>
      <c r="AI1394" s="273"/>
      <c r="AJ1394" s="285"/>
      <c r="AK1394" s="273"/>
      <c r="AL1394" s="273"/>
      <c r="AM1394" s="273"/>
      <c r="AN1394" s="273"/>
      <c r="AO1394" s="273"/>
      <c r="AP1394" s="125"/>
      <c r="AQ1394" s="273"/>
      <c r="AR1394" s="285"/>
      <c r="AS1394" s="273"/>
      <c r="AT1394" s="273"/>
      <c r="AU1394" s="273"/>
      <c r="AV1394" s="273"/>
      <c r="AW1394" s="273"/>
      <c r="AX1394" s="125"/>
      <c r="AY1394" s="273"/>
      <c r="AZ1394" s="285"/>
      <c r="BA1394" s="273"/>
      <c r="BB1394" s="273"/>
      <c r="BC1394" s="273"/>
      <c r="BD1394" s="273"/>
      <c r="BE1394" s="273"/>
      <c r="BF1394" s="125"/>
      <c r="BG1394" s="273"/>
      <c r="BH1394" s="285"/>
      <c r="BI1394" s="273"/>
      <c r="BJ1394" s="273"/>
      <c r="BK1394" s="273"/>
      <c r="BL1394" s="273"/>
      <c r="BM1394" s="273"/>
      <c r="BN1394" s="125"/>
      <c r="BO1394" s="273"/>
      <c r="BP1394" s="285"/>
      <c r="BQ1394" s="273"/>
      <c r="BR1394" s="273"/>
      <c r="BS1394" s="273"/>
      <c r="BT1394" s="273"/>
      <c r="BU1394" s="273"/>
      <c r="BV1394" s="125"/>
      <c r="BW1394" s="273"/>
      <c r="BX1394" s="285"/>
      <c r="BY1394" s="273"/>
      <c r="BZ1394" s="273"/>
      <c r="CA1394" s="273"/>
      <c r="CB1394" s="273"/>
      <c r="CC1394" s="273"/>
      <c r="CD1394" s="125"/>
      <c r="CE1394" s="273"/>
      <c r="CF1394" s="285"/>
      <c r="CG1394" s="273"/>
      <c r="CH1394" s="273"/>
      <c r="CI1394" s="273"/>
      <c r="CJ1394" s="273"/>
      <c r="CK1394" s="273"/>
      <c r="CL1394" s="125"/>
      <c r="CM1394" s="273"/>
      <c r="CN1394" s="285"/>
      <c r="CO1394" s="273"/>
      <c r="CP1394" s="273"/>
      <c r="CQ1394" s="273"/>
      <c r="CR1394" s="273"/>
      <c r="CS1394" s="273"/>
      <c r="CT1394" s="125"/>
      <c r="CU1394" s="273"/>
      <c r="CV1394" s="285"/>
      <c r="CW1394" s="273"/>
      <c r="CX1394" s="273"/>
      <c r="CY1394" s="273"/>
      <c r="CZ1394" s="273"/>
      <c r="DA1394" s="273"/>
      <c r="DB1394" s="125"/>
      <c r="DC1394" s="273"/>
      <c r="DD1394" s="285"/>
      <c r="DE1394" s="273"/>
      <c r="DF1394" s="273"/>
      <c r="DG1394" s="273"/>
      <c r="DH1394" s="273"/>
      <c r="DI1394" s="273"/>
      <c r="DJ1394" s="125"/>
      <c r="DK1394" s="273"/>
      <c r="DL1394" s="285"/>
      <c r="DM1394" s="273"/>
      <c r="DN1394" s="273"/>
      <c r="DO1394" s="273"/>
      <c r="DP1394" s="273"/>
      <c r="DQ1394" s="273"/>
      <c r="DR1394" s="125"/>
      <c r="DS1394" s="273"/>
      <c r="DT1394" s="285"/>
      <c r="DU1394" s="273"/>
      <c r="DV1394" s="273"/>
      <c r="DW1394" s="273"/>
      <c r="DX1394" s="273"/>
      <c r="DY1394" s="273"/>
      <c r="DZ1394" s="125"/>
      <c r="EA1394" s="273"/>
      <c r="EB1394" s="273"/>
      <c r="EC1394" s="273"/>
      <c r="ED1394" s="273"/>
      <c r="EE1394" s="273"/>
      <c r="EF1394" s="273"/>
      <c r="EG1394" s="273"/>
      <c r="EH1394" s="273"/>
      <c r="EI1394" s="273"/>
      <c r="EJ1394" s="273"/>
      <c r="EK1394" s="273"/>
      <c r="EL1394" s="273"/>
      <c r="EM1394" s="273"/>
      <c r="EN1394" s="273"/>
      <c r="EO1394" s="273"/>
      <c r="EP1394" s="273"/>
      <c r="EQ1394" s="273"/>
      <c r="ER1394" s="273"/>
      <c r="ES1394" s="273"/>
      <c r="ET1394" s="273"/>
      <c r="EU1394" s="273"/>
      <c r="EV1394" s="273"/>
      <c r="EW1394" s="273"/>
      <c r="EX1394" s="273"/>
      <c r="EY1394" s="273"/>
      <c r="EZ1394" s="273"/>
    </row>
    <row r="1395" spans="1:156" ht="18.75">
      <c r="D1395" s="75"/>
      <c r="Q1395"/>
      <c r="R1395" s="30"/>
      <c r="T1395" s="75"/>
      <c r="Z1395" s="264"/>
      <c r="AB1395" s="75"/>
      <c r="AH1395" s="125"/>
      <c r="AJ1395" s="75"/>
      <c r="AP1395" s="125"/>
      <c r="AR1395" s="75"/>
      <c r="AX1395" s="125"/>
      <c r="AZ1395" s="75"/>
      <c r="BF1395" s="125"/>
      <c r="BH1395" s="75"/>
      <c r="BN1395" s="125"/>
      <c r="BP1395" s="75"/>
      <c r="BV1395" s="125"/>
      <c r="BX1395" s="75"/>
      <c r="CD1395" s="125"/>
      <c r="CF1395" s="75"/>
      <c r="CL1395" s="125"/>
      <c r="CN1395" s="75"/>
      <c r="CT1395" s="125"/>
      <c r="CV1395" s="75"/>
      <c r="DB1395" s="125"/>
      <c r="DD1395" s="75"/>
      <c r="DJ1395" s="125"/>
      <c r="DL1395" s="75"/>
      <c r="DR1395" s="125"/>
      <c r="DT1395" s="75"/>
      <c r="DZ1395" s="125"/>
    </row>
    <row r="1396" spans="1:156" ht="18.75">
      <c r="A1396" s="273"/>
      <c r="B1396" s="273"/>
      <c r="C1396" s="273"/>
      <c r="D1396" s="285"/>
      <c r="E1396" s="273"/>
      <c r="F1396" s="273"/>
      <c r="G1396" s="273"/>
      <c r="H1396" s="273"/>
      <c r="I1396" s="273"/>
      <c r="J1396" s="273"/>
      <c r="K1396" s="273"/>
      <c r="L1396" s="273"/>
      <c r="M1396" s="273"/>
      <c r="N1396" s="273"/>
      <c r="O1396" s="273"/>
      <c r="P1396" s="273"/>
      <c r="Q1396" s="273"/>
      <c r="R1396" s="286"/>
      <c r="S1396" s="273"/>
      <c r="T1396" s="285"/>
      <c r="U1396" s="273"/>
      <c r="V1396" s="273"/>
      <c r="W1396" s="273"/>
      <c r="X1396" s="273"/>
      <c r="Y1396" s="273"/>
      <c r="Z1396" s="264"/>
      <c r="AA1396" s="273"/>
      <c r="AB1396" s="285"/>
      <c r="AC1396" s="273"/>
      <c r="AD1396" s="273"/>
      <c r="AE1396" s="273"/>
      <c r="AF1396" s="273"/>
      <c r="AG1396" s="273"/>
      <c r="AH1396" s="125"/>
      <c r="AI1396" s="273"/>
      <c r="AJ1396" s="285"/>
      <c r="AK1396" s="273"/>
      <c r="AL1396" s="273"/>
      <c r="AM1396" s="273"/>
      <c r="AN1396" s="273"/>
      <c r="AO1396" s="273"/>
      <c r="AP1396" s="125"/>
      <c r="AQ1396" s="273"/>
      <c r="AR1396" s="285"/>
      <c r="AS1396" s="273"/>
      <c r="AT1396" s="273"/>
      <c r="AU1396" s="273"/>
      <c r="AV1396" s="273"/>
      <c r="AW1396" s="273"/>
      <c r="AX1396" s="125"/>
      <c r="AY1396" s="273"/>
      <c r="AZ1396" s="285"/>
      <c r="BA1396" s="273"/>
      <c r="BB1396" s="273"/>
      <c r="BC1396" s="273"/>
      <c r="BD1396" s="273"/>
      <c r="BE1396" s="273"/>
      <c r="BF1396" s="125"/>
      <c r="BG1396" s="273"/>
      <c r="BH1396" s="285"/>
      <c r="BI1396" s="273"/>
      <c r="BJ1396" s="273"/>
      <c r="BK1396" s="273"/>
      <c r="BL1396" s="273"/>
      <c r="BM1396" s="273"/>
      <c r="BN1396" s="125"/>
      <c r="BO1396" s="273"/>
      <c r="BP1396" s="285"/>
      <c r="BQ1396" s="273"/>
      <c r="BR1396" s="273"/>
      <c r="BS1396" s="273"/>
      <c r="BT1396" s="273"/>
      <c r="BU1396" s="273"/>
      <c r="BV1396" s="125"/>
      <c r="BW1396" s="273"/>
      <c r="BX1396" s="285"/>
      <c r="BY1396" s="273"/>
      <c r="BZ1396" s="273"/>
      <c r="CA1396" s="273"/>
      <c r="CB1396" s="273"/>
      <c r="CC1396" s="273"/>
      <c r="CD1396" s="125"/>
      <c r="CE1396" s="273"/>
      <c r="CF1396" s="285"/>
      <c r="CG1396" s="273"/>
      <c r="CH1396" s="273"/>
      <c r="CI1396" s="273"/>
      <c r="CJ1396" s="273"/>
      <c r="CK1396" s="273"/>
      <c r="CL1396" s="125"/>
      <c r="CM1396" s="273"/>
      <c r="CN1396" s="285"/>
      <c r="CO1396" s="273"/>
      <c r="CP1396" s="273"/>
      <c r="CQ1396" s="273"/>
      <c r="CR1396" s="273"/>
      <c r="CS1396" s="273"/>
      <c r="CT1396" s="125"/>
      <c r="CU1396" s="273"/>
      <c r="CV1396" s="285"/>
      <c r="CW1396" s="273"/>
      <c r="CX1396" s="273"/>
      <c r="CY1396" s="273"/>
      <c r="CZ1396" s="273"/>
      <c r="DA1396" s="273"/>
      <c r="DB1396" s="125"/>
      <c r="DC1396" s="273"/>
      <c r="DD1396" s="285"/>
      <c r="DE1396" s="273"/>
      <c r="DF1396" s="273"/>
      <c r="DG1396" s="273"/>
      <c r="DH1396" s="273"/>
      <c r="DI1396" s="273"/>
      <c r="DJ1396" s="125"/>
      <c r="DK1396" s="273"/>
      <c r="DL1396" s="285"/>
      <c r="DM1396" s="273"/>
      <c r="DN1396" s="273"/>
      <c r="DO1396" s="273"/>
      <c r="DP1396" s="273"/>
      <c r="DQ1396" s="273"/>
      <c r="DR1396" s="125"/>
      <c r="DS1396" s="273"/>
      <c r="DT1396" s="285"/>
      <c r="DU1396" s="273"/>
      <c r="DV1396" s="273"/>
      <c r="DW1396" s="273"/>
      <c r="DX1396" s="273"/>
      <c r="DY1396" s="273"/>
      <c r="DZ1396" s="125"/>
      <c r="EA1396" s="273"/>
      <c r="EB1396" s="273"/>
      <c r="EC1396" s="273"/>
      <c r="ED1396" s="273"/>
      <c r="EE1396" s="273"/>
      <c r="EF1396" s="273"/>
      <c r="EG1396" s="273"/>
      <c r="EH1396" s="273"/>
      <c r="EI1396" s="273"/>
      <c r="EJ1396" s="273"/>
      <c r="EK1396" s="273"/>
      <c r="EL1396" s="273"/>
      <c r="EM1396" s="273"/>
      <c r="EN1396" s="273"/>
      <c r="EO1396" s="273"/>
      <c r="EP1396" s="273"/>
      <c r="EQ1396" s="273"/>
      <c r="ER1396" s="273"/>
      <c r="ES1396" s="273"/>
      <c r="ET1396" s="273"/>
      <c r="EU1396" s="273"/>
      <c r="EV1396" s="273"/>
      <c r="EW1396" s="273"/>
      <c r="EX1396" s="273"/>
      <c r="EY1396" s="273"/>
      <c r="EZ1396" s="273"/>
    </row>
    <row r="1397" spans="1:156" ht="18.75">
      <c r="D1397" s="75"/>
      <c r="Q1397"/>
      <c r="R1397" s="30"/>
      <c r="T1397" s="75"/>
      <c r="Z1397" s="264"/>
      <c r="AB1397" s="75"/>
      <c r="AH1397" s="125"/>
      <c r="AJ1397" s="75"/>
      <c r="AP1397" s="125"/>
      <c r="AR1397" s="75"/>
      <c r="AX1397" s="125"/>
      <c r="AZ1397" s="75"/>
      <c r="BF1397" s="125"/>
      <c r="BH1397" s="75"/>
      <c r="BN1397" s="125"/>
      <c r="BP1397" s="75"/>
      <c r="BV1397" s="125"/>
      <c r="BX1397" s="75"/>
      <c r="CD1397" s="125"/>
      <c r="CF1397" s="75"/>
      <c r="CL1397" s="125"/>
      <c r="CN1397" s="75"/>
      <c r="CT1397" s="125"/>
      <c r="CV1397" s="75"/>
      <c r="DB1397" s="125"/>
      <c r="DD1397" s="75"/>
      <c r="DJ1397" s="125"/>
      <c r="DL1397" s="75"/>
      <c r="DR1397" s="125"/>
      <c r="DT1397" s="75"/>
      <c r="DZ1397" s="125"/>
    </row>
    <row r="1398" spans="1:156" ht="18.75">
      <c r="A1398" s="273"/>
      <c r="B1398" s="273"/>
      <c r="C1398" s="273"/>
      <c r="D1398" s="285"/>
      <c r="E1398" s="273"/>
      <c r="F1398" s="273"/>
      <c r="G1398" s="273"/>
      <c r="H1398" s="273"/>
      <c r="I1398" s="273"/>
      <c r="J1398" s="273"/>
      <c r="K1398" s="273"/>
      <c r="L1398" s="273"/>
      <c r="M1398" s="273"/>
      <c r="N1398" s="273"/>
      <c r="O1398" s="273"/>
      <c r="P1398" s="273"/>
      <c r="Q1398" s="273"/>
      <c r="R1398" s="286"/>
      <c r="S1398" s="273"/>
      <c r="T1398" s="285"/>
      <c r="U1398" s="273"/>
      <c r="V1398" s="273"/>
      <c r="W1398" s="273"/>
      <c r="X1398" s="273"/>
      <c r="Y1398" s="273"/>
      <c r="Z1398" s="264"/>
      <c r="AA1398" s="273"/>
      <c r="AB1398" s="285"/>
      <c r="AC1398" s="273"/>
      <c r="AD1398" s="273"/>
      <c r="AE1398" s="273"/>
      <c r="AF1398" s="273"/>
      <c r="AG1398" s="273"/>
      <c r="AH1398" s="125"/>
      <c r="AI1398" s="273"/>
      <c r="AJ1398" s="285"/>
      <c r="AK1398" s="273"/>
      <c r="AL1398" s="273"/>
      <c r="AM1398" s="273"/>
      <c r="AN1398" s="273"/>
      <c r="AO1398" s="273"/>
      <c r="AP1398" s="125"/>
      <c r="AQ1398" s="273"/>
      <c r="AR1398" s="285"/>
      <c r="AS1398" s="273"/>
      <c r="AT1398" s="273"/>
      <c r="AU1398" s="273"/>
      <c r="AV1398" s="273"/>
      <c r="AW1398" s="273"/>
      <c r="AX1398" s="125"/>
      <c r="AY1398" s="273"/>
      <c r="AZ1398" s="285"/>
      <c r="BA1398" s="273"/>
      <c r="BB1398" s="273"/>
      <c r="BC1398" s="273"/>
      <c r="BD1398" s="273"/>
      <c r="BE1398" s="273"/>
      <c r="BF1398" s="125"/>
      <c r="BG1398" s="273"/>
      <c r="BH1398" s="285"/>
      <c r="BI1398" s="273"/>
      <c r="BJ1398" s="273"/>
      <c r="BK1398" s="273"/>
      <c r="BL1398" s="273"/>
      <c r="BM1398" s="273"/>
      <c r="BN1398" s="125"/>
      <c r="BO1398" s="273"/>
      <c r="BP1398" s="285"/>
      <c r="BQ1398" s="273"/>
      <c r="BR1398" s="273"/>
      <c r="BS1398" s="273"/>
      <c r="BT1398" s="273"/>
      <c r="BU1398" s="273"/>
      <c r="BV1398" s="125"/>
      <c r="BW1398" s="273"/>
      <c r="BX1398" s="285"/>
      <c r="BY1398" s="273"/>
      <c r="BZ1398" s="273"/>
      <c r="CA1398" s="273"/>
      <c r="CB1398" s="273"/>
      <c r="CC1398" s="273"/>
      <c r="CD1398" s="125"/>
      <c r="CE1398" s="273"/>
      <c r="CF1398" s="285"/>
      <c r="CG1398" s="273"/>
      <c r="CH1398" s="273"/>
      <c r="CI1398" s="273"/>
      <c r="CJ1398" s="273"/>
      <c r="CK1398" s="273"/>
      <c r="CL1398" s="125"/>
      <c r="CM1398" s="273"/>
      <c r="CN1398" s="285"/>
      <c r="CO1398" s="273"/>
      <c r="CP1398" s="273"/>
      <c r="CQ1398" s="273"/>
      <c r="CR1398" s="273"/>
      <c r="CS1398" s="273"/>
      <c r="CT1398" s="125"/>
      <c r="CU1398" s="273"/>
      <c r="CV1398" s="285"/>
      <c r="CW1398" s="273"/>
      <c r="CX1398" s="273"/>
      <c r="CY1398" s="273"/>
      <c r="CZ1398" s="273"/>
      <c r="DA1398" s="273"/>
      <c r="DB1398" s="125"/>
      <c r="DC1398" s="273"/>
      <c r="DD1398" s="285"/>
      <c r="DE1398" s="273"/>
      <c r="DF1398" s="273"/>
      <c r="DG1398" s="273"/>
      <c r="DH1398" s="273"/>
      <c r="DI1398" s="273"/>
      <c r="DJ1398" s="125"/>
      <c r="DK1398" s="273"/>
      <c r="DL1398" s="285"/>
      <c r="DM1398" s="273"/>
      <c r="DN1398" s="273"/>
      <c r="DO1398" s="273"/>
      <c r="DP1398" s="273"/>
      <c r="DQ1398" s="273"/>
      <c r="DR1398" s="125"/>
      <c r="DS1398" s="273"/>
      <c r="DT1398" s="285"/>
      <c r="DU1398" s="273"/>
      <c r="DV1398" s="273"/>
      <c r="DW1398" s="273"/>
      <c r="DX1398" s="273"/>
      <c r="DY1398" s="273"/>
      <c r="DZ1398" s="125"/>
      <c r="EA1398" s="273"/>
      <c r="EB1398" s="273"/>
      <c r="EC1398" s="273"/>
      <c r="ED1398" s="273"/>
      <c r="EE1398" s="273"/>
      <c r="EF1398" s="273"/>
      <c r="EG1398" s="273"/>
      <c r="EH1398" s="273"/>
      <c r="EI1398" s="273"/>
      <c r="EJ1398" s="273"/>
      <c r="EK1398" s="273"/>
      <c r="EL1398" s="273"/>
      <c r="EM1398" s="273"/>
      <c r="EN1398" s="273"/>
      <c r="EO1398" s="273"/>
      <c r="EP1398" s="273"/>
      <c r="EQ1398" s="273"/>
      <c r="ER1398" s="273"/>
      <c r="ES1398" s="273"/>
      <c r="ET1398" s="273"/>
      <c r="EU1398" s="273"/>
      <c r="EV1398" s="273"/>
      <c r="EW1398" s="273"/>
      <c r="EX1398" s="273"/>
      <c r="EY1398" s="273"/>
      <c r="EZ1398" s="273"/>
    </row>
    <row r="1399" spans="1:156" ht="18.75">
      <c r="D1399" s="75"/>
      <c r="Q1399"/>
      <c r="R1399" s="30"/>
      <c r="T1399" s="75"/>
      <c r="Z1399" s="264"/>
      <c r="AB1399" s="75"/>
      <c r="AH1399" s="125"/>
      <c r="AJ1399" s="75"/>
      <c r="AP1399" s="125"/>
      <c r="AR1399" s="75"/>
      <c r="AX1399" s="125"/>
      <c r="AZ1399" s="75"/>
      <c r="BF1399" s="125"/>
      <c r="BH1399" s="75"/>
      <c r="BN1399" s="125"/>
      <c r="BP1399" s="75"/>
      <c r="BV1399" s="125"/>
      <c r="BX1399" s="75"/>
      <c r="CD1399" s="125"/>
      <c r="CF1399" s="75"/>
      <c r="CL1399" s="125"/>
      <c r="CN1399" s="75"/>
      <c r="CT1399" s="125"/>
      <c r="CV1399" s="75"/>
      <c r="DB1399" s="125"/>
      <c r="DD1399" s="75"/>
      <c r="DJ1399" s="125"/>
      <c r="DL1399" s="75"/>
      <c r="DR1399" s="125"/>
      <c r="DT1399" s="75"/>
      <c r="DZ1399" s="125"/>
    </row>
    <row r="1400" spans="1:156" ht="18.75">
      <c r="A1400" s="273"/>
      <c r="B1400" s="273"/>
      <c r="C1400" s="273"/>
      <c r="D1400" s="285"/>
      <c r="E1400" s="273"/>
      <c r="F1400" s="273"/>
      <c r="G1400" s="273"/>
      <c r="H1400" s="273"/>
      <c r="I1400" s="273"/>
      <c r="J1400" s="273"/>
      <c r="K1400" s="273"/>
      <c r="L1400" s="273"/>
      <c r="M1400" s="273"/>
      <c r="N1400" s="273"/>
      <c r="O1400" s="273"/>
      <c r="P1400" s="273"/>
      <c r="Q1400" s="273"/>
      <c r="R1400" s="286"/>
      <c r="S1400" s="273"/>
      <c r="T1400" s="285"/>
      <c r="U1400" s="273"/>
      <c r="V1400" s="273"/>
      <c r="W1400" s="273"/>
      <c r="X1400" s="273"/>
      <c r="Y1400" s="273"/>
      <c r="Z1400" s="264"/>
      <c r="AA1400" s="273"/>
      <c r="AB1400" s="285"/>
      <c r="AC1400" s="273"/>
      <c r="AD1400" s="273"/>
      <c r="AE1400" s="273"/>
      <c r="AF1400" s="273"/>
      <c r="AG1400" s="273"/>
      <c r="AH1400" s="125"/>
      <c r="AI1400" s="273"/>
      <c r="AJ1400" s="285"/>
      <c r="AK1400" s="273"/>
      <c r="AL1400" s="273"/>
      <c r="AM1400" s="273"/>
      <c r="AN1400" s="273"/>
      <c r="AO1400" s="273"/>
      <c r="AP1400" s="125"/>
      <c r="AQ1400" s="273"/>
      <c r="AR1400" s="285"/>
      <c r="AS1400" s="273"/>
      <c r="AT1400" s="273"/>
      <c r="AU1400" s="273"/>
      <c r="AV1400" s="273"/>
      <c r="AW1400" s="273"/>
      <c r="AX1400" s="125"/>
      <c r="AY1400" s="273"/>
      <c r="AZ1400" s="285"/>
      <c r="BA1400" s="273"/>
      <c r="BB1400" s="273"/>
      <c r="BC1400" s="273"/>
      <c r="BD1400" s="273"/>
      <c r="BE1400" s="273"/>
      <c r="BF1400" s="125"/>
      <c r="BG1400" s="273"/>
      <c r="BH1400" s="285"/>
      <c r="BI1400" s="273"/>
      <c r="BJ1400" s="273"/>
      <c r="BK1400" s="273"/>
      <c r="BL1400" s="273"/>
      <c r="BM1400" s="273"/>
      <c r="BN1400" s="125"/>
      <c r="BO1400" s="273"/>
      <c r="BP1400" s="285"/>
      <c r="BQ1400" s="273"/>
      <c r="BR1400" s="273"/>
      <c r="BS1400" s="273"/>
      <c r="BT1400" s="273"/>
      <c r="BU1400" s="273"/>
      <c r="BV1400" s="125"/>
      <c r="BW1400" s="273"/>
      <c r="BX1400" s="285"/>
      <c r="BY1400" s="273"/>
      <c r="BZ1400" s="273"/>
      <c r="CA1400" s="273"/>
      <c r="CB1400" s="273"/>
      <c r="CC1400" s="273"/>
      <c r="CD1400" s="125"/>
      <c r="CE1400" s="273"/>
      <c r="CF1400" s="285"/>
      <c r="CG1400" s="273"/>
      <c r="CH1400" s="273"/>
      <c r="CI1400" s="273"/>
      <c r="CJ1400" s="273"/>
      <c r="CK1400" s="273"/>
      <c r="CL1400" s="125"/>
      <c r="CM1400" s="273"/>
      <c r="CN1400" s="285"/>
      <c r="CO1400" s="273"/>
      <c r="CP1400" s="273"/>
      <c r="CQ1400" s="273"/>
      <c r="CR1400" s="273"/>
      <c r="CS1400" s="273"/>
      <c r="CT1400" s="125"/>
      <c r="CU1400" s="273"/>
      <c r="CV1400" s="285"/>
      <c r="CW1400" s="273"/>
      <c r="CX1400" s="273"/>
      <c r="CY1400" s="273"/>
      <c r="CZ1400" s="273"/>
      <c r="DA1400" s="273"/>
      <c r="DB1400" s="125"/>
      <c r="DC1400" s="273"/>
      <c r="DD1400" s="285"/>
      <c r="DE1400" s="273"/>
      <c r="DF1400" s="273"/>
      <c r="DG1400" s="273"/>
      <c r="DH1400" s="273"/>
      <c r="DI1400" s="273"/>
      <c r="DJ1400" s="125"/>
      <c r="DK1400" s="273"/>
      <c r="DL1400" s="285"/>
      <c r="DM1400" s="273"/>
      <c r="DN1400" s="273"/>
      <c r="DO1400" s="273"/>
      <c r="DP1400" s="273"/>
      <c r="DQ1400" s="273"/>
      <c r="DR1400" s="125"/>
      <c r="DS1400" s="273"/>
      <c r="DT1400" s="285"/>
      <c r="DU1400" s="273"/>
      <c r="DV1400" s="273"/>
      <c r="DW1400" s="273"/>
      <c r="DX1400" s="273"/>
      <c r="DY1400" s="273"/>
      <c r="DZ1400" s="125"/>
      <c r="EA1400" s="273"/>
      <c r="EB1400" s="273"/>
      <c r="EC1400" s="273"/>
      <c r="ED1400" s="273"/>
      <c r="EE1400" s="273"/>
      <c r="EF1400" s="273"/>
      <c r="EG1400" s="273"/>
      <c r="EH1400" s="273"/>
      <c r="EI1400" s="273"/>
      <c r="EJ1400" s="273"/>
      <c r="EK1400" s="273"/>
      <c r="EL1400" s="273"/>
      <c r="EM1400" s="273"/>
      <c r="EN1400" s="273"/>
      <c r="EO1400" s="273"/>
      <c r="EP1400" s="273"/>
      <c r="EQ1400" s="273"/>
      <c r="ER1400" s="273"/>
      <c r="ES1400" s="273"/>
      <c r="ET1400" s="273"/>
      <c r="EU1400" s="273"/>
      <c r="EV1400" s="273"/>
      <c r="EW1400" s="273"/>
      <c r="EX1400" s="273"/>
      <c r="EY1400" s="273"/>
      <c r="EZ1400" s="273"/>
    </row>
    <row r="1401" spans="1:156" ht="18.75">
      <c r="D1401" s="75"/>
      <c r="Q1401"/>
      <c r="R1401" s="30"/>
      <c r="T1401" s="75"/>
      <c r="Z1401" s="264"/>
      <c r="AB1401" s="75"/>
      <c r="AH1401" s="125"/>
      <c r="AJ1401" s="75"/>
      <c r="AP1401" s="125"/>
      <c r="AR1401" s="75"/>
      <c r="AX1401" s="125"/>
      <c r="AZ1401" s="75"/>
      <c r="BF1401" s="125"/>
      <c r="BH1401" s="75"/>
      <c r="BN1401" s="125"/>
      <c r="BP1401" s="75"/>
      <c r="BV1401" s="125"/>
      <c r="BX1401" s="75"/>
      <c r="CD1401" s="125"/>
      <c r="CF1401" s="75"/>
      <c r="CL1401" s="125"/>
      <c r="CN1401" s="75"/>
      <c r="CT1401" s="125"/>
      <c r="CV1401" s="75"/>
      <c r="DB1401" s="125"/>
      <c r="DD1401" s="75"/>
      <c r="DJ1401" s="125"/>
      <c r="DL1401" s="75"/>
      <c r="DR1401" s="125"/>
      <c r="DT1401" s="75"/>
      <c r="DZ1401" s="125"/>
    </row>
    <row r="1402" spans="1:156" ht="18.75">
      <c r="A1402" s="273"/>
      <c r="B1402" s="273"/>
      <c r="C1402" s="273"/>
      <c r="D1402" s="285"/>
      <c r="E1402" s="273"/>
      <c r="F1402" s="273"/>
      <c r="G1402" s="273"/>
      <c r="H1402" s="273"/>
      <c r="I1402" s="273"/>
      <c r="J1402" s="273"/>
      <c r="K1402" s="273"/>
      <c r="L1402" s="273"/>
      <c r="M1402" s="273"/>
      <c r="N1402" s="273"/>
      <c r="O1402" s="273"/>
      <c r="P1402" s="273"/>
      <c r="Q1402" s="273"/>
      <c r="R1402" s="286"/>
      <c r="S1402" s="273"/>
      <c r="T1402" s="285"/>
      <c r="U1402" s="273"/>
      <c r="V1402" s="273"/>
      <c r="W1402" s="273"/>
      <c r="X1402" s="273"/>
      <c r="Y1402" s="273"/>
      <c r="Z1402" s="264"/>
      <c r="AA1402" s="273"/>
      <c r="AB1402" s="285"/>
      <c r="AC1402" s="273"/>
      <c r="AD1402" s="273"/>
      <c r="AE1402" s="273"/>
      <c r="AF1402" s="273"/>
      <c r="AG1402" s="273"/>
      <c r="AH1402" s="125"/>
      <c r="AI1402" s="273"/>
      <c r="AJ1402" s="285"/>
      <c r="AK1402" s="273"/>
      <c r="AL1402" s="273"/>
      <c r="AM1402" s="273"/>
      <c r="AN1402" s="273"/>
      <c r="AO1402" s="273"/>
      <c r="AP1402" s="125"/>
      <c r="AQ1402" s="273"/>
      <c r="AR1402" s="285"/>
      <c r="AS1402" s="273"/>
      <c r="AT1402" s="273"/>
      <c r="AU1402" s="273"/>
      <c r="AV1402" s="273"/>
      <c r="AW1402" s="273"/>
      <c r="AX1402" s="125"/>
      <c r="AY1402" s="273"/>
      <c r="AZ1402" s="285"/>
      <c r="BA1402" s="273"/>
      <c r="BB1402" s="273"/>
      <c r="BC1402" s="273"/>
      <c r="BD1402" s="273"/>
      <c r="BE1402" s="273"/>
      <c r="BF1402" s="125"/>
      <c r="BG1402" s="273"/>
      <c r="BH1402" s="285"/>
      <c r="BI1402" s="273"/>
      <c r="BJ1402" s="273"/>
      <c r="BK1402" s="273"/>
      <c r="BL1402" s="273"/>
      <c r="BM1402" s="273"/>
      <c r="BN1402" s="125"/>
      <c r="BO1402" s="273"/>
      <c r="BP1402" s="285"/>
      <c r="BQ1402" s="273"/>
      <c r="BR1402" s="273"/>
      <c r="BS1402" s="273"/>
      <c r="BT1402" s="273"/>
      <c r="BU1402" s="273"/>
      <c r="BV1402" s="125"/>
      <c r="BW1402" s="273"/>
      <c r="BX1402" s="285"/>
      <c r="BY1402" s="273"/>
      <c r="BZ1402" s="273"/>
      <c r="CA1402" s="273"/>
      <c r="CB1402" s="273"/>
      <c r="CC1402" s="273"/>
      <c r="CD1402" s="125"/>
      <c r="CE1402" s="273"/>
      <c r="CF1402" s="285"/>
      <c r="CG1402" s="273"/>
      <c r="CH1402" s="273"/>
      <c r="CI1402" s="273"/>
      <c r="CJ1402" s="273"/>
      <c r="CK1402" s="273"/>
      <c r="CL1402" s="125"/>
      <c r="CM1402" s="273"/>
      <c r="CN1402" s="285"/>
      <c r="CO1402" s="273"/>
      <c r="CP1402" s="273"/>
      <c r="CQ1402" s="273"/>
      <c r="CR1402" s="273"/>
      <c r="CS1402" s="273"/>
      <c r="CT1402" s="125"/>
      <c r="CU1402" s="273"/>
      <c r="CV1402" s="285"/>
      <c r="CW1402" s="273"/>
      <c r="CX1402" s="273"/>
      <c r="CY1402" s="273"/>
      <c r="CZ1402" s="273"/>
      <c r="DA1402" s="273"/>
      <c r="DB1402" s="125"/>
      <c r="DC1402" s="273"/>
      <c r="DD1402" s="285"/>
      <c r="DE1402" s="273"/>
      <c r="DF1402" s="273"/>
      <c r="DG1402" s="273"/>
      <c r="DH1402" s="273"/>
      <c r="DI1402" s="273"/>
      <c r="DJ1402" s="125"/>
      <c r="DK1402" s="273"/>
      <c r="DL1402" s="285"/>
      <c r="DM1402" s="273"/>
      <c r="DN1402" s="273"/>
      <c r="DO1402" s="273"/>
      <c r="DP1402" s="273"/>
      <c r="DQ1402" s="273"/>
      <c r="DR1402" s="125"/>
      <c r="DS1402" s="273"/>
      <c r="DT1402" s="285"/>
      <c r="DU1402" s="273"/>
      <c r="DV1402" s="273"/>
      <c r="DW1402" s="273"/>
      <c r="DX1402" s="273"/>
      <c r="DY1402" s="273"/>
      <c r="DZ1402" s="125"/>
      <c r="EA1402" s="273"/>
      <c r="EB1402" s="273"/>
      <c r="EC1402" s="273"/>
      <c r="ED1402" s="273"/>
      <c r="EE1402" s="273"/>
      <c r="EF1402" s="273"/>
      <c r="EG1402" s="273"/>
      <c r="EH1402" s="273"/>
      <c r="EI1402" s="273"/>
      <c r="EJ1402" s="273"/>
      <c r="EK1402" s="273"/>
      <c r="EL1402" s="273"/>
      <c r="EM1402" s="273"/>
      <c r="EN1402" s="273"/>
      <c r="EO1402" s="273"/>
      <c r="EP1402" s="273"/>
      <c r="EQ1402" s="273"/>
      <c r="ER1402" s="273"/>
      <c r="ES1402" s="273"/>
      <c r="ET1402" s="273"/>
      <c r="EU1402" s="273"/>
      <c r="EV1402" s="273"/>
      <c r="EW1402" s="273"/>
      <c r="EX1402" s="273"/>
      <c r="EY1402" s="273"/>
      <c r="EZ1402" s="273"/>
    </row>
    <row r="1403" spans="1:156" ht="18.75">
      <c r="D1403" s="75"/>
      <c r="Q1403"/>
      <c r="R1403" s="30"/>
      <c r="T1403" s="75"/>
      <c r="Z1403" s="264"/>
      <c r="AB1403" s="75"/>
      <c r="AH1403" s="125"/>
      <c r="AJ1403" s="75"/>
      <c r="AP1403" s="125"/>
      <c r="AR1403" s="75"/>
      <c r="AX1403" s="125"/>
      <c r="AZ1403" s="75"/>
      <c r="BF1403" s="125"/>
      <c r="BH1403" s="75"/>
      <c r="BN1403" s="125"/>
      <c r="BP1403" s="75"/>
      <c r="BV1403" s="125"/>
      <c r="BX1403" s="75"/>
      <c r="CD1403" s="125"/>
      <c r="CF1403" s="75"/>
      <c r="CL1403" s="125"/>
      <c r="CN1403" s="75"/>
      <c r="CT1403" s="125"/>
      <c r="CV1403" s="75"/>
      <c r="DB1403" s="125"/>
      <c r="DD1403" s="75"/>
      <c r="DJ1403" s="125"/>
      <c r="DL1403" s="75"/>
      <c r="DR1403" s="125"/>
      <c r="DT1403" s="75"/>
      <c r="DZ1403" s="125"/>
    </row>
    <row r="1404" spans="1:156" ht="18.75">
      <c r="A1404" s="273"/>
      <c r="B1404" s="273"/>
      <c r="C1404" s="273"/>
      <c r="D1404" s="285"/>
      <c r="E1404" s="273"/>
      <c r="F1404" s="273"/>
      <c r="G1404" s="273"/>
      <c r="H1404" s="273"/>
      <c r="I1404" s="273"/>
      <c r="J1404" s="273"/>
      <c r="K1404" s="273"/>
      <c r="L1404" s="273"/>
      <c r="M1404" s="273"/>
      <c r="N1404" s="273"/>
      <c r="O1404" s="273"/>
      <c r="P1404" s="273"/>
      <c r="Q1404" s="273"/>
      <c r="R1404" s="286"/>
      <c r="S1404" s="273"/>
      <c r="T1404" s="285"/>
      <c r="U1404" s="273"/>
      <c r="V1404" s="273"/>
      <c r="W1404" s="273"/>
      <c r="X1404" s="273"/>
      <c r="Y1404" s="273"/>
      <c r="Z1404" s="264"/>
      <c r="AA1404" s="273"/>
      <c r="AB1404" s="285"/>
      <c r="AC1404" s="273"/>
      <c r="AD1404" s="273"/>
      <c r="AE1404" s="273"/>
      <c r="AF1404" s="273"/>
      <c r="AG1404" s="273"/>
      <c r="AH1404" s="125"/>
      <c r="AI1404" s="273"/>
      <c r="AJ1404" s="285"/>
      <c r="AK1404" s="273"/>
      <c r="AL1404" s="273"/>
      <c r="AM1404" s="273"/>
      <c r="AN1404" s="273"/>
      <c r="AO1404" s="273"/>
      <c r="AP1404" s="125"/>
      <c r="AQ1404" s="273"/>
      <c r="AR1404" s="285"/>
      <c r="AS1404" s="273"/>
      <c r="AT1404" s="273"/>
      <c r="AU1404" s="273"/>
      <c r="AV1404" s="273"/>
      <c r="AW1404" s="273"/>
      <c r="AX1404" s="125"/>
      <c r="AY1404" s="273"/>
      <c r="AZ1404" s="285"/>
      <c r="BA1404" s="273"/>
      <c r="BB1404" s="273"/>
      <c r="BC1404" s="273"/>
      <c r="BD1404" s="273"/>
      <c r="BE1404" s="273"/>
      <c r="BF1404" s="125"/>
      <c r="BG1404" s="273"/>
      <c r="BH1404" s="285"/>
      <c r="BI1404" s="273"/>
      <c r="BJ1404" s="273"/>
      <c r="BK1404" s="273"/>
      <c r="BL1404" s="273"/>
      <c r="BM1404" s="273"/>
      <c r="BN1404" s="125"/>
      <c r="BO1404" s="273"/>
      <c r="BP1404" s="285"/>
      <c r="BQ1404" s="273"/>
      <c r="BR1404" s="273"/>
      <c r="BS1404" s="273"/>
      <c r="BT1404" s="273"/>
      <c r="BU1404" s="273"/>
      <c r="BV1404" s="125"/>
      <c r="BW1404" s="273"/>
      <c r="BX1404" s="285"/>
      <c r="BY1404" s="273"/>
      <c r="BZ1404" s="273"/>
      <c r="CA1404" s="273"/>
      <c r="CB1404" s="273"/>
      <c r="CC1404" s="273"/>
      <c r="CD1404" s="125"/>
      <c r="CE1404" s="273"/>
      <c r="CF1404" s="285"/>
      <c r="CG1404" s="273"/>
      <c r="CH1404" s="273"/>
      <c r="CI1404" s="273"/>
      <c r="CJ1404" s="273"/>
      <c r="CK1404" s="273"/>
      <c r="CL1404" s="125"/>
      <c r="CM1404" s="273"/>
      <c r="CN1404" s="285"/>
      <c r="CO1404" s="273"/>
      <c r="CP1404" s="273"/>
      <c r="CQ1404" s="273"/>
      <c r="CR1404" s="273"/>
      <c r="CS1404" s="273"/>
      <c r="CT1404" s="125"/>
      <c r="CU1404" s="273"/>
      <c r="CV1404" s="285"/>
      <c r="CW1404" s="273"/>
      <c r="CX1404" s="273"/>
      <c r="CY1404" s="273"/>
      <c r="CZ1404" s="273"/>
      <c r="DA1404" s="273"/>
      <c r="DB1404" s="125"/>
      <c r="DC1404" s="273"/>
      <c r="DD1404" s="285"/>
      <c r="DE1404" s="273"/>
      <c r="DF1404" s="273"/>
      <c r="DG1404" s="273"/>
      <c r="DH1404" s="273"/>
      <c r="DI1404" s="273"/>
      <c r="DJ1404" s="125"/>
      <c r="DK1404" s="273"/>
      <c r="DL1404" s="285"/>
      <c r="DM1404" s="273"/>
      <c r="DN1404" s="273"/>
      <c r="DO1404" s="273"/>
      <c r="DP1404" s="273"/>
      <c r="DQ1404" s="273"/>
      <c r="DR1404" s="125"/>
      <c r="DS1404" s="273"/>
      <c r="DT1404" s="285"/>
      <c r="DU1404" s="273"/>
      <c r="DV1404" s="273"/>
      <c r="DW1404" s="273"/>
      <c r="DX1404" s="273"/>
      <c r="DY1404" s="273"/>
      <c r="DZ1404" s="125"/>
      <c r="EA1404" s="273"/>
      <c r="EB1404" s="273"/>
      <c r="EC1404" s="273"/>
      <c r="ED1404" s="273"/>
      <c r="EE1404" s="273"/>
      <c r="EF1404" s="273"/>
      <c r="EG1404" s="273"/>
      <c r="EH1404" s="273"/>
      <c r="EI1404" s="273"/>
      <c r="EJ1404" s="273"/>
      <c r="EK1404" s="273"/>
      <c r="EL1404" s="273"/>
      <c r="EM1404" s="273"/>
      <c r="EN1404" s="273"/>
      <c r="EO1404" s="273"/>
      <c r="EP1404" s="273"/>
      <c r="EQ1404" s="273"/>
      <c r="ER1404" s="273"/>
      <c r="ES1404" s="273"/>
      <c r="ET1404" s="273"/>
      <c r="EU1404" s="273"/>
      <c r="EV1404" s="273"/>
      <c r="EW1404" s="273"/>
      <c r="EX1404" s="273"/>
      <c r="EY1404" s="273"/>
      <c r="EZ1404" s="273"/>
    </row>
    <row r="1405" spans="1:156" ht="18.75">
      <c r="D1405" s="75"/>
      <c r="Q1405"/>
      <c r="R1405" s="30"/>
      <c r="T1405" s="75"/>
      <c r="Z1405" s="264"/>
      <c r="AB1405" s="75"/>
      <c r="AH1405" s="125"/>
      <c r="AJ1405" s="75"/>
      <c r="AP1405" s="125"/>
      <c r="AR1405" s="75"/>
      <c r="AX1405" s="125"/>
      <c r="AZ1405" s="75"/>
      <c r="BF1405" s="125"/>
      <c r="BH1405" s="75"/>
      <c r="BN1405" s="125"/>
      <c r="BP1405" s="75"/>
      <c r="BV1405" s="125"/>
      <c r="BX1405" s="75"/>
      <c r="CD1405" s="125"/>
      <c r="CF1405" s="75"/>
      <c r="CL1405" s="125"/>
      <c r="CN1405" s="75"/>
      <c r="CT1405" s="125"/>
      <c r="CV1405" s="75"/>
      <c r="DB1405" s="125"/>
      <c r="DD1405" s="75"/>
      <c r="DJ1405" s="125"/>
      <c r="DL1405" s="75"/>
      <c r="DR1405" s="125"/>
      <c r="DT1405" s="75"/>
      <c r="DZ1405" s="125"/>
    </row>
    <row r="1406" spans="1:156" ht="18.75">
      <c r="A1406" s="273"/>
      <c r="B1406" s="273"/>
      <c r="C1406" s="273"/>
      <c r="D1406" s="285"/>
      <c r="E1406" s="273"/>
      <c r="F1406" s="273"/>
      <c r="G1406" s="273"/>
      <c r="H1406" s="273"/>
      <c r="I1406" s="273"/>
      <c r="J1406" s="273"/>
      <c r="K1406" s="273"/>
      <c r="L1406" s="273"/>
      <c r="M1406" s="273"/>
      <c r="N1406" s="273"/>
      <c r="O1406" s="273"/>
      <c r="P1406" s="273"/>
      <c r="Q1406" s="273"/>
      <c r="R1406" s="286"/>
      <c r="S1406" s="273"/>
      <c r="T1406" s="285"/>
      <c r="U1406" s="273"/>
      <c r="V1406" s="273"/>
      <c r="W1406" s="273"/>
      <c r="X1406" s="273"/>
      <c r="Y1406" s="273"/>
      <c r="Z1406" s="264"/>
      <c r="AA1406" s="273"/>
      <c r="AB1406" s="285"/>
      <c r="AC1406" s="273"/>
      <c r="AD1406" s="273"/>
      <c r="AE1406" s="273"/>
      <c r="AF1406" s="273"/>
      <c r="AG1406" s="273"/>
      <c r="AH1406" s="125"/>
      <c r="AI1406" s="273"/>
      <c r="AJ1406" s="285"/>
      <c r="AK1406" s="273"/>
      <c r="AL1406" s="273"/>
      <c r="AM1406" s="273"/>
      <c r="AN1406" s="273"/>
      <c r="AO1406" s="273"/>
      <c r="AP1406" s="125"/>
      <c r="AQ1406" s="273"/>
      <c r="AR1406" s="285"/>
      <c r="AS1406" s="273"/>
      <c r="AT1406" s="273"/>
      <c r="AU1406" s="273"/>
      <c r="AV1406" s="273"/>
      <c r="AW1406" s="273"/>
      <c r="AX1406" s="125"/>
      <c r="AY1406" s="273"/>
      <c r="AZ1406" s="285"/>
      <c r="BA1406" s="273"/>
      <c r="BB1406" s="273"/>
      <c r="BC1406" s="273"/>
      <c r="BD1406" s="273"/>
      <c r="BE1406" s="273"/>
      <c r="BF1406" s="125"/>
      <c r="BG1406" s="273"/>
      <c r="BH1406" s="285"/>
      <c r="BI1406" s="273"/>
      <c r="BJ1406" s="273"/>
      <c r="BK1406" s="273"/>
      <c r="BL1406" s="273"/>
      <c r="BM1406" s="273"/>
      <c r="BN1406" s="125"/>
      <c r="BO1406" s="273"/>
      <c r="BP1406" s="285"/>
      <c r="BQ1406" s="273"/>
      <c r="BR1406" s="273"/>
      <c r="BS1406" s="273"/>
      <c r="BT1406" s="273"/>
      <c r="BU1406" s="273"/>
      <c r="BV1406" s="125"/>
      <c r="BW1406" s="273"/>
      <c r="BX1406" s="285"/>
      <c r="BY1406" s="273"/>
      <c r="BZ1406" s="273"/>
      <c r="CA1406" s="273"/>
      <c r="CB1406" s="273"/>
      <c r="CC1406" s="273"/>
      <c r="CD1406" s="125"/>
      <c r="CE1406" s="273"/>
      <c r="CF1406" s="285"/>
      <c r="CG1406" s="273"/>
      <c r="CH1406" s="273"/>
      <c r="CI1406" s="273"/>
      <c r="CJ1406" s="273"/>
      <c r="CK1406" s="273"/>
      <c r="CL1406" s="125"/>
      <c r="CM1406" s="273"/>
      <c r="CN1406" s="285"/>
      <c r="CO1406" s="273"/>
      <c r="CP1406" s="273"/>
      <c r="CQ1406" s="273"/>
      <c r="CR1406" s="273"/>
      <c r="CS1406" s="273"/>
      <c r="CT1406" s="125"/>
      <c r="CU1406" s="273"/>
      <c r="CV1406" s="285"/>
      <c r="CW1406" s="273"/>
      <c r="CX1406" s="273"/>
      <c r="CY1406" s="273"/>
      <c r="CZ1406" s="273"/>
      <c r="DA1406" s="273"/>
      <c r="DB1406" s="125"/>
      <c r="DC1406" s="273"/>
      <c r="DD1406" s="285"/>
      <c r="DE1406" s="273"/>
      <c r="DF1406" s="273"/>
      <c r="DG1406" s="273"/>
      <c r="DH1406" s="273"/>
      <c r="DI1406" s="273"/>
      <c r="DJ1406" s="125"/>
      <c r="DK1406" s="273"/>
      <c r="DL1406" s="285"/>
      <c r="DM1406" s="273"/>
      <c r="DN1406" s="273"/>
      <c r="DO1406" s="273"/>
      <c r="DP1406" s="273"/>
      <c r="DQ1406" s="273"/>
      <c r="DR1406" s="125"/>
      <c r="DS1406" s="273"/>
      <c r="DT1406" s="285"/>
      <c r="DU1406" s="273"/>
      <c r="DV1406" s="273"/>
      <c r="DW1406" s="273"/>
      <c r="DX1406" s="273"/>
      <c r="DY1406" s="273"/>
      <c r="DZ1406" s="125"/>
      <c r="EA1406" s="273"/>
      <c r="EB1406" s="273"/>
      <c r="EC1406" s="273"/>
      <c r="ED1406" s="273"/>
      <c r="EE1406" s="273"/>
      <c r="EF1406" s="273"/>
      <c r="EG1406" s="273"/>
      <c r="EH1406" s="273"/>
      <c r="EI1406" s="273"/>
      <c r="EJ1406" s="273"/>
      <c r="EK1406" s="273"/>
      <c r="EL1406" s="273"/>
      <c r="EM1406" s="273"/>
      <c r="EN1406" s="273"/>
      <c r="EO1406" s="273"/>
      <c r="EP1406" s="273"/>
      <c r="EQ1406" s="273"/>
      <c r="ER1406" s="273"/>
      <c r="ES1406" s="273"/>
      <c r="ET1406" s="273"/>
      <c r="EU1406" s="273"/>
      <c r="EV1406" s="273"/>
      <c r="EW1406" s="273"/>
      <c r="EX1406" s="273"/>
      <c r="EY1406" s="273"/>
      <c r="EZ1406" s="273"/>
    </row>
    <row r="1407" spans="1:156" ht="18.75">
      <c r="D1407" s="75"/>
      <c r="Q1407"/>
      <c r="R1407" s="30"/>
      <c r="T1407" s="75"/>
      <c r="Z1407" s="264"/>
      <c r="AB1407" s="75"/>
      <c r="AH1407" s="125"/>
      <c r="AJ1407" s="75"/>
      <c r="AP1407" s="125"/>
      <c r="AR1407" s="75"/>
      <c r="AX1407" s="125"/>
      <c r="AZ1407" s="75"/>
      <c r="BF1407" s="125"/>
      <c r="BH1407" s="75"/>
      <c r="BN1407" s="125"/>
      <c r="BP1407" s="75"/>
      <c r="BV1407" s="125"/>
      <c r="BX1407" s="75"/>
      <c r="CD1407" s="125"/>
      <c r="CF1407" s="75"/>
      <c r="CL1407" s="125"/>
      <c r="CN1407" s="75"/>
      <c r="CT1407" s="125"/>
      <c r="CV1407" s="75"/>
      <c r="DB1407" s="125"/>
      <c r="DD1407" s="75"/>
      <c r="DJ1407" s="125"/>
      <c r="DL1407" s="75"/>
      <c r="DR1407" s="125"/>
      <c r="DT1407" s="75"/>
      <c r="DZ1407" s="125"/>
    </row>
    <row r="1408" spans="1:156" ht="18.75">
      <c r="A1408" s="273"/>
      <c r="B1408" s="273"/>
      <c r="C1408" s="273"/>
      <c r="D1408" s="285"/>
      <c r="E1408" s="273"/>
      <c r="F1408" s="273"/>
      <c r="G1408" s="273"/>
      <c r="H1408" s="273"/>
      <c r="I1408" s="273"/>
      <c r="J1408" s="273"/>
      <c r="K1408" s="273"/>
      <c r="L1408" s="273"/>
      <c r="M1408" s="273"/>
      <c r="N1408" s="273"/>
      <c r="O1408" s="273"/>
      <c r="P1408" s="273"/>
      <c r="Q1408" s="273"/>
      <c r="R1408" s="286"/>
      <c r="S1408" s="273"/>
      <c r="T1408" s="285"/>
      <c r="U1408" s="273"/>
      <c r="V1408" s="273"/>
      <c r="W1408" s="273"/>
      <c r="X1408" s="273"/>
      <c r="Y1408" s="273"/>
      <c r="Z1408" s="264"/>
      <c r="AA1408" s="273"/>
      <c r="AB1408" s="285"/>
      <c r="AC1408" s="273"/>
      <c r="AD1408" s="273"/>
      <c r="AE1408" s="273"/>
      <c r="AF1408" s="273"/>
      <c r="AG1408" s="273"/>
      <c r="AH1408" s="125"/>
      <c r="AI1408" s="273"/>
      <c r="AJ1408" s="285"/>
      <c r="AK1408" s="273"/>
      <c r="AL1408" s="273"/>
      <c r="AM1408" s="273"/>
      <c r="AN1408" s="273"/>
      <c r="AO1408" s="273"/>
      <c r="AP1408" s="125"/>
      <c r="AQ1408" s="273"/>
      <c r="AR1408" s="285"/>
      <c r="AS1408" s="273"/>
      <c r="AT1408" s="273"/>
      <c r="AU1408" s="273"/>
      <c r="AV1408" s="273"/>
      <c r="AW1408" s="273"/>
      <c r="AX1408" s="125"/>
      <c r="AY1408" s="273"/>
      <c r="AZ1408" s="285"/>
      <c r="BA1408" s="273"/>
      <c r="BB1408" s="273"/>
      <c r="BC1408" s="273"/>
      <c r="BD1408" s="273"/>
      <c r="BE1408" s="273"/>
      <c r="BF1408" s="125"/>
      <c r="BG1408" s="273"/>
      <c r="BH1408" s="285"/>
      <c r="BI1408" s="273"/>
      <c r="BJ1408" s="273"/>
      <c r="BK1408" s="273"/>
      <c r="BL1408" s="273"/>
      <c r="BM1408" s="273"/>
      <c r="BN1408" s="125"/>
      <c r="BO1408" s="273"/>
      <c r="BP1408" s="285"/>
      <c r="BQ1408" s="273"/>
      <c r="BR1408" s="273"/>
      <c r="BS1408" s="273"/>
      <c r="BT1408" s="273"/>
      <c r="BU1408" s="273"/>
      <c r="BV1408" s="125"/>
      <c r="BW1408" s="273"/>
      <c r="BX1408" s="285"/>
      <c r="BY1408" s="273"/>
      <c r="BZ1408" s="273"/>
      <c r="CA1408" s="273"/>
      <c r="CB1408" s="273"/>
      <c r="CC1408" s="273"/>
      <c r="CD1408" s="125"/>
      <c r="CE1408" s="273"/>
      <c r="CF1408" s="285"/>
      <c r="CG1408" s="273"/>
      <c r="CH1408" s="273"/>
      <c r="CI1408" s="273"/>
      <c r="CJ1408" s="273"/>
      <c r="CK1408" s="273"/>
      <c r="CL1408" s="125"/>
      <c r="CM1408" s="273"/>
      <c r="CN1408" s="285"/>
      <c r="CO1408" s="273"/>
      <c r="CP1408" s="273"/>
      <c r="CQ1408" s="273"/>
      <c r="CR1408" s="273"/>
      <c r="CS1408" s="273"/>
      <c r="CT1408" s="125"/>
      <c r="CU1408" s="273"/>
      <c r="CV1408" s="285"/>
      <c r="CW1408" s="273"/>
      <c r="CX1408" s="273"/>
      <c r="CY1408" s="273"/>
      <c r="CZ1408" s="273"/>
      <c r="DA1408" s="273"/>
      <c r="DB1408" s="125"/>
      <c r="DC1408" s="273"/>
      <c r="DD1408" s="285"/>
      <c r="DE1408" s="273"/>
      <c r="DF1408" s="273"/>
      <c r="DG1408" s="273"/>
      <c r="DH1408" s="273"/>
      <c r="DI1408" s="273"/>
      <c r="DJ1408" s="125"/>
      <c r="DK1408" s="273"/>
      <c r="DL1408" s="285"/>
      <c r="DM1408" s="273"/>
      <c r="DN1408" s="273"/>
      <c r="DO1408" s="273"/>
      <c r="DP1408" s="273"/>
      <c r="DQ1408" s="273"/>
      <c r="DR1408" s="125"/>
      <c r="DS1408" s="273"/>
      <c r="DT1408" s="285"/>
      <c r="DU1408" s="273"/>
      <c r="DV1408" s="273"/>
      <c r="DW1408" s="273"/>
      <c r="DX1408" s="273"/>
      <c r="DY1408" s="273"/>
      <c r="DZ1408" s="125"/>
      <c r="EA1408" s="273"/>
      <c r="EB1408" s="273"/>
      <c r="EC1408" s="273"/>
      <c r="ED1408" s="273"/>
      <c r="EE1408" s="273"/>
      <c r="EF1408" s="273"/>
      <c r="EG1408" s="273"/>
      <c r="EH1408" s="273"/>
      <c r="EI1408" s="273"/>
      <c r="EJ1408" s="273"/>
      <c r="EK1408" s="273"/>
      <c r="EL1408" s="273"/>
      <c r="EM1408" s="273"/>
      <c r="EN1408" s="273"/>
      <c r="EO1408" s="273"/>
      <c r="EP1408" s="273"/>
      <c r="EQ1408" s="273"/>
      <c r="ER1408" s="273"/>
      <c r="ES1408" s="273"/>
      <c r="ET1408" s="273"/>
      <c r="EU1408" s="273"/>
      <c r="EV1408" s="273"/>
      <c r="EW1408" s="273"/>
      <c r="EX1408" s="273"/>
      <c r="EY1408" s="273"/>
      <c r="EZ1408" s="273"/>
    </row>
    <row r="1409" spans="1:156" ht="18.75">
      <c r="D1409" s="75"/>
      <c r="Q1409"/>
      <c r="R1409" s="30"/>
      <c r="T1409" s="75"/>
      <c r="Z1409" s="264"/>
      <c r="AB1409" s="75"/>
      <c r="AH1409" s="125"/>
      <c r="AJ1409" s="75"/>
      <c r="AP1409" s="125"/>
      <c r="AR1409" s="75"/>
      <c r="AX1409" s="125"/>
      <c r="AZ1409" s="75"/>
      <c r="BF1409" s="125"/>
      <c r="BH1409" s="75"/>
      <c r="BN1409" s="125"/>
      <c r="BP1409" s="75"/>
      <c r="BV1409" s="125"/>
      <c r="BX1409" s="75"/>
      <c r="CD1409" s="125"/>
      <c r="CF1409" s="75"/>
      <c r="CL1409" s="125"/>
      <c r="CN1409" s="75"/>
      <c r="CT1409" s="125"/>
      <c r="CV1409" s="75"/>
      <c r="DB1409" s="125"/>
      <c r="DD1409" s="75"/>
      <c r="DJ1409" s="125"/>
      <c r="DL1409" s="75"/>
      <c r="DR1409" s="125"/>
      <c r="DT1409" s="75"/>
      <c r="DZ1409" s="125"/>
    </row>
    <row r="1410" spans="1:156" ht="18.75">
      <c r="A1410" s="273"/>
      <c r="B1410" s="273"/>
      <c r="C1410" s="273"/>
      <c r="D1410" s="285"/>
      <c r="E1410" s="273"/>
      <c r="F1410" s="273"/>
      <c r="G1410" s="273"/>
      <c r="H1410" s="273"/>
      <c r="I1410" s="273"/>
      <c r="J1410" s="273"/>
      <c r="K1410" s="273"/>
      <c r="L1410" s="273"/>
      <c r="M1410" s="273"/>
      <c r="N1410" s="273"/>
      <c r="O1410" s="273"/>
      <c r="P1410" s="273"/>
      <c r="Q1410" s="273"/>
      <c r="R1410" s="286"/>
      <c r="S1410" s="273"/>
      <c r="T1410" s="285"/>
      <c r="U1410" s="273"/>
      <c r="V1410" s="273"/>
      <c r="W1410" s="273"/>
      <c r="X1410" s="273"/>
      <c r="Y1410" s="273"/>
      <c r="Z1410" s="264"/>
      <c r="AA1410" s="273"/>
      <c r="AB1410" s="285"/>
      <c r="AC1410" s="273"/>
      <c r="AD1410" s="273"/>
      <c r="AE1410" s="273"/>
      <c r="AF1410" s="273"/>
      <c r="AG1410" s="273"/>
      <c r="AH1410" s="125"/>
      <c r="AI1410" s="273"/>
      <c r="AJ1410" s="285"/>
      <c r="AK1410" s="273"/>
      <c r="AL1410" s="273"/>
      <c r="AM1410" s="273"/>
      <c r="AN1410" s="273"/>
      <c r="AO1410" s="273"/>
      <c r="AP1410" s="125"/>
      <c r="AQ1410" s="273"/>
      <c r="AR1410" s="285"/>
      <c r="AS1410" s="273"/>
      <c r="AT1410" s="273"/>
      <c r="AU1410" s="273"/>
      <c r="AV1410" s="273"/>
      <c r="AW1410" s="273"/>
      <c r="AX1410" s="125"/>
      <c r="AY1410" s="273"/>
      <c r="AZ1410" s="285"/>
      <c r="BA1410" s="273"/>
      <c r="BB1410" s="273"/>
      <c r="BC1410" s="273"/>
      <c r="BD1410" s="273"/>
      <c r="BE1410" s="273"/>
      <c r="BF1410" s="125"/>
      <c r="BG1410" s="273"/>
      <c r="BH1410" s="285"/>
      <c r="BI1410" s="273"/>
      <c r="BJ1410" s="273"/>
      <c r="BK1410" s="273"/>
      <c r="BL1410" s="273"/>
      <c r="BM1410" s="273"/>
      <c r="BN1410" s="125"/>
      <c r="BO1410" s="273"/>
      <c r="BP1410" s="285"/>
      <c r="BQ1410" s="273"/>
      <c r="BR1410" s="273"/>
      <c r="BS1410" s="273"/>
      <c r="BT1410" s="273"/>
      <c r="BU1410" s="273"/>
      <c r="BV1410" s="125"/>
      <c r="BW1410" s="273"/>
      <c r="BX1410" s="285"/>
      <c r="BY1410" s="273"/>
      <c r="BZ1410" s="273"/>
      <c r="CA1410" s="273"/>
      <c r="CB1410" s="273"/>
      <c r="CC1410" s="273"/>
      <c r="CD1410" s="125"/>
      <c r="CE1410" s="273"/>
      <c r="CF1410" s="285"/>
      <c r="CG1410" s="273"/>
      <c r="CH1410" s="273"/>
      <c r="CI1410" s="273"/>
      <c r="CJ1410" s="273"/>
      <c r="CK1410" s="273"/>
      <c r="CL1410" s="125"/>
      <c r="CM1410" s="273"/>
      <c r="CN1410" s="285"/>
      <c r="CO1410" s="273"/>
      <c r="CP1410" s="273"/>
      <c r="CQ1410" s="273"/>
      <c r="CR1410" s="273"/>
      <c r="CS1410" s="273"/>
      <c r="CT1410" s="125"/>
      <c r="CU1410" s="273"/>
      <c r="CV1410" s="285"/>
      <c r="CW1410" s="273"/>
      <c r="CX1410" s="273"/>
      <c r="CY1410" s="273"/>
      <c r="CZ1410" s="273"/>
      <c r="DA1410" s="273"/>
      <c r="DB1410" s="125"/>
      <c r="DC1410" s="273"/>
      <c r="DD1410" s="285"/>
      <c r="DE1410" s="273"/>
      <c r="DF1410" s="273"/>
      <c r="DG1410" s="273"/>
      <c r="DH1410" s="273"/>
      <c r="DI1410" s="273"/>
      <c r="DJ1410" s="125"/>
      <c r="DK1410" s="273"/>
      <c r="DL1410" s="285"/>
      <c r="DM1410" s="273"/>
      <c r="DN1410" s="273"/>
      <c r="DO1410" s="273"/>
      <c r="DP1410" s="273"/>
      <c r="DQ1410" s="273"/>
      <c r="DR1410" s="125"/>
      <c r="DS1410" s="273"/>
      <c r="DT1410" s="285"/>
      <c r="DU1410" s="273"/>
      <c r="DV1410" s="273"/>
      <c r="DW1410" s="273"/>
      <c r="DX1410" s="273"/>
      <c r="DY1410" s="273"/>
      <c r="DZ1410" s="125"/>
      <c r="EA1410" s="273"/>
      <c r="EB1410" s="273"/>
      <c r="EC1410" s="273"/>
      <c r="ED1410" s="273"/>
      <c r="EE1410" s="273"/>
      <c r="EF1410" s="273"/>
      <c r="EG1410" s="273"/>
      <c r="EH1410" s="273"/>
      <c r="EI1410" s="273"/>
      <c r="EJ1410" s="273"/>
      <c r="EK1410" s="273"/>
      <c r="EL1410" s="273"/>
      <c r="EM1410" s="273"/>
      <c r="EN1410" s="273"/>
      <c r="EO1410" s="273"/>
      <c r="EP1410" s="273"/>
      <c r="EQ1410" s="273"/>
      <c r="ER1410" s="273"/>
      <c r="ES1410" s="273"/>
      <c r="ET1410" s="273"/>
      <c r="EU1410" s="273"/>
      <c r="EV1410" s="273"/>
      <c r="EW1410" s="273"/>
      <c r="EX1410" s="273"/>
      <c r="EY1410" s="273"/>
      <c r="EZ1410" s="273"/>
    </row>
    <row r="1411" spans="1:156" ht="18.75">
      <c r="D1411" s="75"/>
      <c r="Q1411"/>
      <c r="R1411" s="30"/>
      <c r="T1411" s="75"/>
      <c r="Z1411" s="264"/>
      <c r="AB1411" s="75"/>
      <c r="AH1411" s="125"/>
      <c r="AJ1411" s="75"/>
      <c r="AP1411" s="125"/>
      <c r="AR1411" s="75"/>
      <c r="AX1411" s="125"/>
      <c r="AZ1411" s="75"/>
      <c r="BF1411" s="125"/>
      <c r="BH1411" s="75"/>
      <c r="BN1411" s="125"/>
      <c r="BP1411" s="75"/>
      <c r="BV1411" s="125"/>
      <c r="BX1411" s="75"/>
      <c r="CD1411" s="125"/>
      <c r="CF1411" s="75"/>
      <c r="CL1411" s="125"/>
      <c r="CN1411" s="75"/>
      <c r="CT1411" s="125"/>
      <c r="CV1411" s="75"/>
      <c r="DB1411" s="125"/>
      <c r="DD1411" s="75"/>
      <c r="DJ1411" s="125"/>
      <c r="DL1411" s="75"/>
      <c r="DR1411" s="125"/>
      <c r="DT1411" s="75"/>
      <c r="DZ1411" s="125"/>
    </row>
    <row r="1412" spans="1:156" ht="18.75">
      <c r="A1412" s="273"/>
      <c r="B1412" s="273"/>
      <c r="C1412" s="273"/>
      <c r="D1412" s="285"/>
      <c r="E1412" s="273"/>
      <c r="F1412" s="273"/>
      <c r="G1412" s="273"/>
      <c r="H1412" s="273"/>
      <c r="I1412" s="273"/>
      <c r="J1412" s="273"/>
      <c r="K1412" s="273"/>
      <c r="L1412" s="273"/>
      <c r="M1412" s="273"/>
      <c r="N1412" s="273"/>
      <c r="O1412" s="273"/>
      <c r="P1412" s="273"/>
      <c r="Q1412" s="273"/>
      <c r="R1412" s="286"/>
      <c r="S1412" s="273"/>
      <c r="T1412" s="285"/>
      <c r="U1412" s="273"/>
      <c r="V1412" s="273"/>
      <c r="W1412" s="273"/>
      <c r="X1412" s="273"/>
      <c r="Y1412" s="273"/>
      <c r="Z1412" s="264"/>
      <c r="AA1412" s="273"/>
      <c r="AB1412" s="285"/>
      <c r="AC1412" s="273"/>
      <c r="AD1412" s="273"/>
      <c r="AE1412" s="273"/>
      <c r="AF1412" s="273"/>
      <c r="AG1412" s="273"/>
      <c r="AH1412" s="125"/>
      <c r="AI1412" s="273"/>
      <c r="AJ1412" s="285"/>
      <c r="AK1412" s="273"/>
      <c r="AL1412" s="273"/>
      <c r="AM1412" s="273"/>
      <c r="AN1412" s="273"/>
      <c r="AO1412" s="273"/>
      <c r="AP1412" s="125"/>
      <c r="AQ1412" s="273"/>
      <c r="AR1412" s="285"/>
      <c r="AS1412" s="273"/>
      <c r="AT1412" s="273"/>
      <c r="AU1412" s="273"/>
      <c r="AV1412" s="273"/>
      <c r="AW1412" s="273"/>
      <c r="AX1412" s="125"/>
      <c r="AY1412" s="273"/>
      <c r="AZ1412" s="285"/>
      <c r="BA1412" s="273"/>
      <c r="BB1412" s="273"/>
      <c r="BC1412" s="273"/>
      <c r="BD1412" s="273"/>
      <c r="BE1412" s="273"/>
      <c r="BF1412" s="125"/>
      <c r="BG1412" s="273"/>
      <c r="BH1412" s="285"/>
      <c r="BI1412" s="273"/>
      <c r="BJ1412" s="273"/>
      <c r="BK1412" s="273"/>
      <c r="BL1412" s="273"/>
      <c r="BM1412" s="273"/>
      <c r="BN1412" s="125"/>
      <c r="BO1412" s="273"/>
      <c r="BP1412" s="285"/>
      <c r="BQ1412" s="273"/>
      <c r="BR1412" s="273"/>
      <c r="BS1412" s="273"/>
      <c r="BT1412" s="273"/>
      <c r="BU1412" s="273"/>
      <c r="BV1412" s="125"/>
      <c r="BW1412" s="273"/>
      <c r="BX1412" s="285"/>
      <c r="BY1412" s="273"/>
      <c r="BZ1412" s="273"/>
      <c r="CA1412" s="273"/>
      <c r="CB1412" s="273"/>
      <c r="CC1412" s="273"/>
      <c r="CD1412" s="125"/>
      <c r="CE1412" s="273"/>
      <c r="CF1412" s="285"/>
      <c r="CG1412" s="273"/>
      <c r="CH1412" s="273"/>
      <c r="CI1412" s="273"/>
      <c r="CJ1412" s="273"/>
      <c r="CK1412" s="273"/>
      <c r="CL1412" s="125"/>
      <c r="CM1412" s="273"/>
      <c r="CN1412" s="285"/>
      <c r="CO1412" s="273"/>
      <c r="CP1412" s="273"/>
      <c r="CQ1412" s="273"/>
      <c r="CR1412" s="273"/>
      <c r="CS1412" s="273"/>
      <c r="CT1412" s="125"/>
      <c r="CU1412" s="273"/>
      <c r="CV1412" s="285"/>
      <c r="CW1412" s="273"/>
      <c r="CX1412" s="273"/>
      <c r="CY1412" s="273"/>
      <c r="CZ1412" s="273"/>
      <c r="DA1412" s="273"/>
      <c r="DB1412" s="125"/>
      <c r="DC1412" s="273"/>
      <c r="DD1412" s="285"/>
      <c r="DE1412" s="273"/>
      <c r="DF1412" s="273"/>
      <c r="DG1412" s="273"/>
      <c r="DH1412" s="273"/>
      <c r="DI1412" s="273"/>
      <c r="DJ1412" s="125"/>
      <c r="DK1412" s="273"/>
      <c r="DL1412" s="285"/>
      <c r="DM1412" s="273"/>
      <c r="DN1412" s="273"/>
      <c r="DO1412" s="273"/>
      <c r="DP1412" s="273"/>
      <c r="DQ1412" s="273"/>
      <c r="DR1412" s="125"/>
      <c r="DS1412" s="273"/>
      <c r="DT1412" s="285"/>
      <c r="DU1412" s="273"/>
      <c r="DV1412" s="273"/>
      <c r="DW1412" s="273"/>
      <c r="DX1412" s="273"/>
      <c r="DY1412" s="273"/>
      <c r="DZ1412" s="125"/>
      <c r="EA1412" s="273"/>
      <c r="EB1412" s="273"/>
      <c r="EC1412" s="273"/>
      <c r="ED1412" s="273"/>
      <c r="EE1412" s="273"/>
      <c r="EF1412" s="273"/>
      <c r="EG1412" s="273"/>
      <c r="EH1412" s="273"/>
      <c r="EI1412" s="273"/>
      <c r="EJ1412" s="273"/>
      <c r="EK1412" s="273"/>
      <c r="EL1412" s="273"/>
      <c r="EM1412" s="273"/>
      <c r="EN1412" s="273"/>
      <c r="EO1412" s="273"/>
      <c r="EP1412" s="273"/>
      <c r="EQ1412" s="273"/>
      <c r="ER1412" s="273"/>
      <c r="ES1412" s="273"/>
      <c r="ET1412" s="273"/>
      <c r="EU1412" s="273"/>
      <c r="EV1412" s="273"/>
      <c r="EW1412" s="273"/>
      <c r="EX1412" s="273"/>
      <c r="EY1412" s="273"/>
      <c r="EZ1412" s="273"/>
    </row>
    <row r="1413" spans="1:156" ht="18.75">
      <c r="D1413" s="75"/>
      <c r="Q1413"/>
      <c r="R1413" s="30"/>
      <c r="T1413" s="75"/>
      <c r="Z1413" s="264"/>
      <c r="AB1413" s="75"/>
      <c r="AH1413" s="125"/>
      <c r="AJ1413" s="75"/>
      <c r="AP1413" s="125"/>
      <c r="AR1413" s="75"/>
      <c r="AX1413" s="125"/>
      <c r="AZ1413" s="75"/>
      <c r="BF1413" s="125"/>
      <c r="BH1413" s="75"/>
      <c r="BN1413" s="125"/>
      <c r="BP1413" s="75"/>
      <c r="BV1413" s="125"/>
      <c r="BX1413" s="75"/>
      <c r="CD1413" s="125"/>
      <c r="CF1413" s="75"/>
      <c r="CL1413" s="125"/>
      <c r="CN1413" s="75"/>
      <c r="CT1413" s="125"/>
      <c r="CV1413" s="75"/>
      <c r="DB1413" s="125"/>
      <c r="DD1413" s="75"/>
      <c r="DJ1413" s="125"/>
      <c r="DL1413" s="75"/>
      <c r="DR1413" s="125"/>
      <c r="DT1413" s="75"/>
      <c r="DZ1413" s="125"/>
    </row>
    <row r="1414" spans="1:156" ht="18.75">
      <c r="A1414" s="273"/>
      <c r="B1414" s="273"/>
      <c r="C1414" s="273"/>
      <c r="D1414" s="285"/>
      <c r="E1414" s="273"/>
      <c r="F1414" s="273"/>
      <c r="G1414" s="273"/>
      <c r="H1414" s="273"/>
      <c r="I1414" s="273"/>
      <c r="J1414" s="273"/>
      <c r="K1414" s="273"/>
      <c r="L1414" s="273"/>
      <c r="M1414" s="273"/>
      <c r="N1414" s="273"/>
      <c r="O1414" s="273"/>
      <c r="P1414" s="273"/>
      <c r="Q1414" s="273"/>
      <c r="R1414" s="286"/>
      <c r="S1414" s="273"/>
      <c r="T1414" s="285"/>
      <c r="U1414" s="273"/>
      <c r="V1414" s="273"/>
      <c r="W1414" s="273"/>
      <c r="X1414" s="273"/>
      <c r="Y1414" s="273"/>
      <c r="Z1414" s="264"/>
      <c r="AA1414" s="273"/>
      <c r="AB1414" s="285"/>
      <c r="AC1414" s="273"/>
      <c r="AD1414" s="273"/>
      <c r="AE1414" s="273"/>
      <c r="AF1414" s="273"/>
      <c r="AG1414" s="273"/>
      <c r="AH1414" s="125"/>
      <c r="AI1414" s="273"/>
      <c r="AJ1414" s="285"/>
      <c r="AK1414" s="273"/>
      <c r="AL1414" s="273"/>
      <c r="AM1414" s="273"/>
      <c r="AN1414" s="273"/>
      <c r="AO1414" s="273"/>
      <c r="AP1414" s="125"/>
      <c r="AQ1414" s="273"/>
      <c r="AR1414" s="285"/>
      <c r="AS1414" s="273"/>
      <c r="AT1414" s="273"/>
      <c r="AU1414" s="273"/>
      <c r="AV1414" s="273"/>
      <c r="AW1414" s="273"/>
      <c r="AX1414" s="125"/>
      <c r="AY1414" s="273"/>
      <c r="AZ1414" s="285"/>
      <c r="BA1414" s="273"/>
      <c r="BB1414" s="273"/>
      <c r="BC1414" s="273"/>
      <c r="BD1414" s="273"/>
      <c r="BE1414" s="273"/>
      <c r="BF1414" s="125"/>
      <c r="BG1414" s="273"/>
      <c r="BH1414" s="285"/>
      <c r="BI1414" s="273"/>
      <c r="BJ1414" s="273"/>
      <c r="BK1414" s="273"/>
      <c r="BL1414" s="273"/>
      <c r="BM1414" s="273"/>
      <c r="BN1414" s="125"/>
      <c r="BO1414" s="273"/>
      <c r="BP1414" s="285"/>
      <c r="BQ1414" s="273"/>
      <c r="BR1414" s="273"/>
      <c r="BS1414" s="273"/>
      <c r="BT1414" s="273"/>
      <c r="BU1414" s="273"/>
      <c r="BV1414" s="125"/>
      <c r="BW1414" s="273"/>
      <c r="BX1414" s="285"/>
      <c r="BY1414" s="273"/>
      <c r="BZ1414" s="273"/>
      <c r="CA1414" s="273"/>
      <c r="CB1414" s="273"/>
      <c r="CC1414" s="273"/>
      <c r="CD1414" s="125"/>
      <c r="CE1414" s="273"/>
      <c r="CF1414" s="285"/>
      <c r="CG1414" s="273"/>
      <c r="CH1414" s="273"/>
      <c r="CI1414" s="273"/>
      <c r="CJ1414" s="273"/>
      <c r="CK1414" s="273"/>
      <c r="CL1414" s="125"/>
      <c r="CM1414" s="273"/>
      <c r="CN1414" s="285"/>
      <c r="CO1414" s="273"/>
      <c r="CP1414" s="273"/>
      <c r="CQ1414" s="273"/>
      <c r="CR1414" s="273"/>
      <c r="CS1414" s="273"/>
      <c r="CT1414" s="125"/>
      <c r="CU1414" s="273"/>
      <c r="CV1414" s="285"/>
      <c r="CW1414" s="273"/>
      <c r="CX1414" s="273"/>
      <c r="CY1414" s="273"/>
      <c r="CZ1414" s="273"/>
      <c r="DA1414" s="273"/>
      <c r="DB1414" s="125"/>
      <c r="DC1414" s="273"/>
      <c r="DD1414" s="285"/>
      <c r="DE1414" s="273"/>
      <c r="DF1414" s="273"/>
      <c r="DG1414" s="273"/>
      <c r="DH1414" s="273"/>
      <c r="DI1414" s="273"/>
      <c r="DJ1414" s="125"/>
      <c r="DK1414" s="273"/>
      <c r="DL1414" s="285"/>
      <c r="DM1414" s="273"/>
      <c r="DN1414" s="273"/>
      <c r="DO1414" s="273"/>
      <c r="DP1414" s="273"/>
      <c r="DQ1414" s="273"/>
      <c r="DR1414" s="125"/>
      <c r="DS1414" s="273"/>
      <c r="DT1414" s="285"/>
      <c r="DU1414" s="273"/>
      <c r="DV1414" s="273"/>
      <c r="DW1414" s="273"/>
      <c r="DX1414" s="273"/>
      <c r="DY1414" s="273"/>
      <c r="DZ1414" s="125"/>
      <c r="EA1414" s="273"/>
      <c r="EB1414" s="273"/>
      <c r="EC1414" s="273"/>
      <c r="ED1414" s="273"/>
      <c r="EE1414" s="273"/>
      <c r="EF1414" s="273"/>
      <c r="EG1414" s="273"/>
      <c r="EH1414" s="273"/>
      <c r="EI1414" s="273"/>
      <c r="EJ1414" s="273"/>
      <c r="EK1414" s="273"/>
      <c r="EL1414" s="273"/>
      <c r="EM1414" s="273"/>
      <c r="EN1414" s="273"/>
      <c r="EO1414" s="273"/>
      <c r="EP1414" s="273"/>
      <c r="EQ1414" s="273"/>
      <c r="ER1414" s="273"/>
      <c r="ES1414" s="273"/>
      <c r="ET1414" s="273"/>
      <c r="EU1414" s="273"/>
      <c r="EV1414" s="273"/>
      <c r="EW1414" s="273"/>
      <c r="EX1414" s="273"/>
      <c r="EY1414" s="273"/>
      <c r="EZ1414" s="273"/>
    </row>
    <row r="1415" spans="1:156" ht="18.75">
      <c r="D1415" s="75"/>
      <c r="Q1415"/>
      <c r="R1415" s="30"/>
      <c r="T1415" s="75"/>
      <c r="Z1415" s="264"/>
      <c r="AB1415" s="75"/>
      <c r="AH1415" s="125"/>
      <c r="AJ1415" s="75"/>
      <c r="AP1415" s="125"/>
      <c r="AR1415" s="75"/>
      <c r="AX1415" s="125"/>
      <c r="AZ1415" s="75"/>
      <c r="BF1415" s="125"/>
      <c r="BH1415" s="75"/>
      <c r="BN1415" s="125"/>
      <c r="BP1415" s="75"/>
      <c r="BV1415" s="125"/>
      <c r="BX1415" s="75"/>
      <c r="CD1415" s="125"/>
      <c r="CF1415" s="75"/>
      <c r="CL1415" s="125"/>
      <c r="CN1415" s="75"/>
      <c r="CT1415" s="125"/>
      <c r="CV1415" s="75"/>
      <c r="DB1415" s="125"/>
      <c r="DD1415" s="75"/>
      <c r="DJ1415" s="125"/>
      <c r="DL1415" s="75"/>
      <c r="DR1415" s="125"/>
      <c r="DT1415" s="75"/>
      <c r="DZ1415" s="125"/>
    </row>
    <row r="1416" spans="1:156" ht="18.75">
      <c r="A1416" s="273"/>
      <c r="B1416" s="273"/>
      <c r="C1416" s="273"/>
      <c r="D1416" s="285"/>
      <c r="E1416" s="273"/>
      <c r="F1416" s="273"/>
      <c r="G1416" s="273"/>
      <c r="H1416" s="273"/>
      <c r="I1416" s="273"/>
      <c r="J1416" s="273"/>
      <c r="K1416" s="273"/>
      <c r="L1416" s="273"/>
      <c r="M1416" s="273"/>
      <c r="N1416" s="273"/>
      <c r="O1416" s="273"/>
      <c r="P1416" s="273"/>
      <c r="Q1416" s="273"/>
      <c r="R1416" s="286"/>
      <c r="S1416" s="273"/>
      <c r="T1416" s="285"/>
      <c r="U1416" s="273"/>
      <c r="V1416" s="273"/>
      <c r="W1416" s="273"/>
      <c r="X1416" s="273"/>
      <c r="Y1416" s="273"/>
      <c r="Z1416" s="264"/>
      <c r="AA1416" s="273"/>
      <c r="AB1416" s="285"/>
      <c r="AC1416" s="273"/>
      <c r="AD1416" s="273"/>
      <c r="AE1416" s="273"/>
      <c r="AF1416" s="273"/>
      <c r="AG1416" s="273"/>
      <c r="AH1416" s="125"/>
      <c r="AI1416" s="273"/>
      <c r="AJ1416" s="285"/>
      <c r="AK1416" s="273"/>
      <c r="AL1416" s="273"/>
      <c r="AM1416" s="273"/>
      <c r="AN1416" s="273"/>
      <c r="AO1416" s="273"/>
      <c r="AP1416" s="125"/>
      <c r="AQ1416" s="273"/>
      <c r="AR1416" s="285"/>
      <c r="AS1416" s="273"/>
      <c r="AT1416" s="273"/>
      <c r="AU1416" s="273"/>
      <c r="AV1416" s="273"/>
      <c r="AW1416" s="273"/>
      <c r="AX1416" s="125"/>
      <c r="AY1416" s="273"/>
      <c r="AZ1416" s="285"/>
      <c r="BA1416" s="273"/>
      <c r="BB1416" s="273"/>
      <c r="BC1416" s="273"/>
      <c r="BD1416" s="273"/>
      <c r="BE1416" s="273"/>
      <c r="BF1416" s="125"/>
      <c r="BG1416" s="273"/>
      <c r="BH1416" s="285"/>
      <c r="BI1416" s="273"/>
      <c r="BJ1416" s="273"/>
      <c r="BK1416" s="273"/>
      <c r="BL1416" s="273"/>
      <c r="BM1416" s="273"/>
      <c r="BN1416" s="125"/>
      <c r="BO1416" s="273"/>
      <c r="BP1416" s="285"/>
      <c r="BQ1416" s="273"/>
      <c r="BR1416" s="273"/>
      <c r="BS1416" s="273"/>
      <c r="BT1416" s="273"/>
      <c r="BU1416" s="273"/>
      <c r="BV1416" s="125"/>
      <c r="BW1416" s="273"/>
      <c r="BX1416" s="285"/>
      <c r="BY1416" s="273"/>
      <c r="BZ1416" s="273"/>
      <c r="CA1416" s="273"/>
      <c r="CB1416" s="273"/>
      <c r="CC1416" s="273"/>
      <c r="CD1416" s="125"/>
      <c r="CE1416" s="273"/>
      <c r="CF1416" s="285"/>
      <c r="CG1416" s="273"/>
      <c r="CH1416" s="273"/>
      <c r="CI1416" s="273"/>
      <c r="CJ1416" s="273"/>
      <c r="CK1416" s="273"/>
      <c r="CL1416" s="125"/>
      <c r="CM1416" s="273"/>
      <c r="CN1416" s="285"/>
      <c r="CO1416" s="273"/>
      <c r="CP1416" s="273"/>
      <c r="CQ1416" s="273"/>
      <c r="CR1416" s="273"/>
      <c r="CS1416" s="273"/>
      <c r="CT1416" s="125"/>
      <c r="CU1416" s="273"/>
      <c r="CV1416" s="285"/>
      <c r="CW1416" s="273"/>
      <c r="CX1416" s="273"/>
      <c r="CY1416" s="273"/>
      <c r="CZ1416" s="273"/>
      <c r="DA1416" s="273"/>
      <c r="DB1416" s="125"/>
      <c r="DC1416" s="273"/>
      <c r="DD1416" s="285"/>
      <c r="DE1416" s="273"/>
      <c r="DF1416" s="273"/>
      <c r="DG1416" s="273"/>
      <c r="DH1416" s="273"/>
      <c r="DI1416" s="273"/>
      <c r="DJ1416" s="125"/>
      <c r="DK1416" s="273"/>
      <c r="DL1416" s="285"/>
      <c r="DM1416" s="273"/>
      <c r="DN1416" s="273"/>
      <c r="DO1416" s="273"/>
      <c r="DP1416" s="273"/>
      <c r="DQ1416" s="273"/>
      <c r="DR1416" s="125"/>
      <c r="DS1416" s="273"/>
      <c r="DT1416" s="285"/>
      <c r="DU1416" s="273"/>
      <c r="DV1416" s="273"/>
      <c r="DW1416" s="273"/>
      <c r="DX1416" s="273"/>
      <c r="DY1416" s="273"/>
      <c r="DZ1416" s="125"/>
      <c r="EA1416" s="273"/>
      <c r="EB1416" s="273"/>
      <c r="EC1416" s="273"/>
      <c r="ED1416" s="273"/>
      <c r="EE1416" s="273"/>
      <c r="EF1416" s="273"/>
      <c r="EG1416" s="273"/>
      <c r="EH1416" s="273"/>
      <c r="EI1416" s="273"/>
      <c r="EJ1416" s="273"/>
      <c r="EK1416" s="273"/>
      <c r="EL1416" s="273"/>
      <c r="EM1416" s="273"/>
      <c r="EN1416" s="273"/>
      <c r="EO1416" s="273"/>
      <c r="EP1416" s="273"/>
      <c r="EQ1416" s="273"/>
      <c r="ER1416" s="273"/>
      <c r="ES1416" s="273"/>
      <c r="ET1416" s="273"/>
      <c r="EU1416" s="273"/>
      <c r="EV1416" s="273"/>
      <c r="EW1416" s="273"/>
      <c r="EX1416" s="273"/>
      <c r="EY1416" s="273"/>
      <c r="EZ1416" s="273"/>
    </row>
    <row r="1417" spans="1:156" ht="18.75">
      <c r="D1417" s="75"/>
      <c r="Q1417"/>
      <c r="R1417" s="30"/>
      <c r="T1417" s="75"/>
      <c r="Z1417" s="264"/>
      <c r="AB1417" s="75"/>
      <c r="AH1417" s="125"/>
      <c r="AJ1417" s="75"/>
      <c r="AP1417" s="125"/>
      <c r="AR1417" s="75"/>
      <c r="AX1417" s="125"/>
      <c r="AZ1417" s="75"/>
      <c r="BF1417" s="125"/>
      <c r="BH1417" s="75"/>
      <c r="BN1417" s="125"/>
      <c r="BP1417" s="75"/>
      <c r="BV1417" s="125"/>
      <c r="BX1417" s="75"/>
      <c r="CD1417" s="125"/>
      <c r="CF1417" s="75"/>
      <c r="CL1417" s="125"/>
      <c r="CN1417" s="75"/>
      <c r="CT1417" s="125"/>
      <c r="CV1417" s="75"/>
      <c r="DB1417" s="125"/>
      <c r="DD1417" s="75"/>
      <c r="DJ1417" s="125"/>
      <c r="DL1417" s="75"/>
      <c r="DR1417" s="125"/>
      <c r="DT1417" s="75"/>
      <c r="DZ1417" s="125"/>
    </row>
    <row r="1418" spans="1:156" ht="18.75">
      <c r="A1418" s="273"/>
      <c r="B1418" s="273"/>
      <c r="C1418" s="273"/>
      <c r="D1418" s="285"/>
      <c r="E1418" s="273"/>
      <c r="F1418" s="273"/>
      <c r="G1418" s="273"/>
      <c r="H1418" s="273"/>
      <c r="I1418" s="273"/>
      <c r="J1418" s="273"/>
      <c r="K1418" s="273"/>
      <c r="L1418" s="273"/>
      <c r="M1418" s="273"/>
      <c r="N1418" s="273"/>
      <c r="O1418" s="273"/>
      <c r="P1418" s="273"/>
      <c r="Q1418" s="273"/>
      <c r="R1418" s="286"/>
      <c r="S1418" s="273"/>
      <c r="T1418" s="285"/>
      <c r="U1418" s="273"/>
      <c r="V1418" s="273"/>
      <c r="W1418" s="273"/>
      <c r="X1418" s="273"/>
      <c r="Y1418" s="273"/>
      <c r="Z1418" s="264"/>
      <c r="AA1418" s="273"/>
      <c r="AB1418" s="285"/>
      <c r="AC1418" s="273"/>
      <c r="AD1418" s="273"/>
      <c r="AE1418" s="273"/>
      <c r="AF1418" s="273"/>
      <c r="AG1418" s="273"/>
      <c r="AH1418" s="125"/>
      <c r="AI1418" s="273"/>
      <c r="AJ1418" s="285"/>
      <c r="AK1418" s="273"/>
      <c r="AL1418" s="273"/>
      <c r="AM1418" s="273"/>
      <c r="AN1418" s="273"/>
      <c r="AO1418" s="273"/>
      <c r="AP1418" s="125"/>
      <c r="AQ1418" s="273"/>
      <c r="AR1418" s="285"/>
      <c r="AS1418" s="273"/>
      <c r="AT1418" s="273"/>
      <c r="AU1418" s="273"/>
      <c r="AV1418" s="273"/>
      <c r="AW1418" s="273"/>
      <c r="AX1418" s="125"/>
      <c r="AY1418" s="273"/>
      <c r="AZ1418" s="285"/>
      <c r="BA1418" s="273"/>
      <c r="BB1418" s="273"/>
      <c r="BC1418" s="273"/>
      <c r="BD1418" s="273"/>
      <c r="BE1418" s="273"/>
      <c r="BF1418" s="125"/>
      <c r="BG1418" s="273"/>
      <c r="BH1418" s="285"/>
      <c r="BI1418" s="273"/>
      <c r="BJ1418" s="273"/>
      <c r="BK1418" s="273"/>
      <c r="BL1418" s="273"/>
      <c r="BM1418" s="273"/>
      <c r="BN1418" s="125"/>
      <c r="BO1418" s="273"/>
      <c r="BP1418" s="285"/>
      <c r="BQ1418" s="273"/>
      <c r="BR1418" s="273"/>
      <c r="BS1418" s="273"/>
      <c r="BT1418" s="273"/>
      <c r="BU1418" s="273"/>
      <c r="BV1418" s="125"/>
      <c r="BW1418" s="273"/>
      <c r="BX1418" s="285"/>
      <c r="BY1418" s="273"/>
      <c r="BZ1418" s="273"/>
      <c r="CA1418" s="273"/>
      <c r="CB1418" s="273"/>
      <c r="CC1418" s="273"/>
      <c r="CD1418" s="125"/>
      <c r="CE1418" s="273"/>
      <c r="CF1418" s="285"/>
      <c r="CG1418" s="273"/>
      <c r="CH1418" s="273"/>
      <c r="CI1418" s="273"/>
      <c r="CJ1418" s="273"/>
      <c r="CK1418" s="273"/>
      <c r="CL1418" s="125"/>
      <c r="CM1418" s="273"/>
      <c r="CN1418" s="285"/>
      <c r="CO1418" s="273"/>
      <c r="CP1418" s="273"/>
      <c r="CQ1418" s="273"/>
      <c r="CR1418" s="273"/>
      <c r="CS1418" s="273"/>
      <c r="CT1418" s="125"/>
      <c r="CU1418" s="273"/>
      <c r="CV1418" s="285"/>
      <c r="CW1418" s="273"/>
      <c r="CX1418" s="273"/>
      <c r="CY1418" s="273"/>
      <c r="CZ1418" s="273"/>
      <c r="DA1418" s="273"/>
      <c r="DB1418" s="125"/>
      <c r="DC1418" s="273"/>
      <c r="DD1418" s="285"/>
      <c r="DE1418" s="273"/>
      <c r="DF1418" s="273"/>
      <c r="DG1418" s="273"/>
      <c r="DH1418" s="273"/>
      <c r="DI1418" s="273"/>
      <c r="DJ1418" s="125"/>
      <c r="DK1418" s="273"/>
      <c r="DL1418" s="285"/>
      <c r="DM1418" s="273"/>
      <c r="DN1418" s="273"/>
      <c r="DO1418" s="273"/>
      <c r="DP1418" s="273"/>
      <c r="DQ1418" s="273"/>
      <c r="DR1418" s="125"/>
      <c r="DS1418" s="273"/>
      <c r="DT1418" s="285"/>
      <c r="DU1418" s="273"/>
      <c r="DV1418" s="273"/>
      <c r="DW1418" s="273"/>
      <c r="DX1418" s="273"/>
      <c r="DY1418" s="273"/>
      <c r="DZ1418" s="125"/>
      <c r="EA1418" s="273"/>
      <c r="EB1418" s="273"/>
      <c r="EC1418" s="273"/>
      <c r="ED1418" s="273"/>
      <c r="EE1418" s="273"/>
      <c r="EF1418" s="273"/>
      <c r="EG1418" s="273"/>
      <c r="EH1418" s="273"/>
      <c r="EI1418" s="273"/>
      <c r="EJ1418" s="273"/>
      <c r="EK1418" s="273"/>
      <c r="EL1418" s="273"/>
      <c r="EM1418" s="273"/>
      <c r="EN1418" s="273"/>
      <c r="EO1418" s="273"/>
      <c r="EP1418" s="273"/>
      <c r="EQ1418" s="273"/>
      <c r="ER1418" s="273"/>
      <c r="ES1418" s="273"/>
      <c r="ET1418" s="273"/>
      <c r="EU1418" s="273"/>
      <c r="EV1418" s="273"/>
      <c r="EW1418" s="273"/>
      <c r="EX1418" s="273"/>
      <c r="EY1418" s="273"/>
      <c r="EZ1418" s="273"/>
    </row>
    <row r="1419" spans="1:156" ht="18.75">
      <c r="D1419" s="75"/>
      <c r="Q1419"/>
      <c r="R1419" s="30"/>
      <c r="T1419" s="75"/>
      <c r="Z1419" s="264"/>
      <c r="AB1419" s="75"/>
      <c r="AH1419" s="125"/>
      <c r="AJ1419" s="75"/>
      <c r="AP1419" s="125"/>
      <c r="AR1419" s="75"/>
      <c r="AX1419" s="125"/>
      <c r="AZ1419" s="75"/>
      <c r="BF1419" s="125"/>
      <c r="BH1419" s="75"/>
      <c r="BN1419" s="125"/>
      <c r="BP1419" s="75"/>
      <c r="BV1419" s="125"/>
      <c r="BX1419" s="75"/>
      <c r="CD1419" s="125"/>
      <c r="CF1419" s="75"/>
      <c r="CL1419" s="125"/>
      <c r="CN1419" s="75"/>
      <c r="CT1419" s="125"/>
      <c r="CV1419" s="75"/>
      <c r="DB1419" s="125"/>
      <c r="DD1419" s="75"/>
      <c r="DJ1419" s="125"/>
      <c r="DL1419" s="75"/>
      <c r="DR1419" s="125"/>
      <c r="DT1419" s="75"/>
      <c r="DZ1419" s="125"/>
    </row>
    <row r="1420" spans="1:156" ht="18.75">
      <c r="A1420" s="273"/>
      <c r="B1420" s="273"/>
      <c r="C1420" s="273"/>
      <c r="D1420" s="285"/>
      <c r="E1420" s="273"/>
      <c r="F1420" s="273"/>
      <c r="G1420" s="273"/>
      <c r="H1420" s="273"/>
      <c r="I1420" s="273"/>
      <c r="J1420" s="273"/>
      <c r="K1420" s="273"/>
      <c r="L1420" s="273"/>
      <c r="M1420" s="273"/>
      <c r="N1420" s="273"/>
      <c r="O1420" s="273"/>
      <c r="P1420" s="273"/>
      <c r="Q1420" s="273"/>
      <c r="R1420" s="286"/>
      <c r="S1420" s="273"/>
      <c r="T1420" s="285"/>
      <c r="U1420" s="273"/>
      <c r="V1420" s="273"/>
      <c r="W1420" s="273"/>
      <c r="X1420" s="273"/>
      <c r="Y1420" s="273"/>
      <c r="Z1420" s="264"/>
      <c r="AA1420" s="273"/>
      <c r="AB1420" s="285"/>
      <c r="AC1420" s="273"/>
      <c r="AD1420" s="273"/>
      <c r="AE1420" s="273"/>
      <c r="AF1420" s="273"/>
      <c r="AG1420" s="273"/>
      <c r="AH1420" s="125"/>
      <c r="AI1420" s="273"/>
      <c r="AJ1420" s="285"/>
      <c r="AK1420" s="273"/>
      <c r="AL1420" s="273"/>
      <c r="AM1420" s="273"/>
      <c r="AN1420" s="273"/>
      <c r="AO1420" s="273"/>
      <c r="AP1420" s="125"/>
      <c r="AQ1420" s="273"/>
      <c r="AR1420" s="285"/>
      <c r="AS1420" s="273"/>
      <c r="AT1420" s="273"/>
      <c r="AU1420" s="273"/>
      <c r="AV1420" s="273"/>
      <c r="AW1420" s="273"/>
      <c r="AX1420" s="125"/>
      <c r="AY1420" s="273"/>
      <c r="AZ1420" s="285"/>
      <c r="BA1420" s="273"/>
      <c r="BB1420" s="273"/>
      <c r="BC1420" s="273"/>
      <c r="BD1420" s="273"/>
      <c r="BE1420" s="273"/>
      <c r="BF1420" s="125"/>
      <c r="BG1420" s="273"/>
      <c r="BH1420" s="285"/>
      <c r="BI1420" s="273"/>
      <c r="BJ1420" s="273"/>
      <c r="BK1420" s="273"/>
      <c r="BL1420" s="273"/>
      <c r="BM1420" s="273"/>
      <c r="BN1420" s="125"/>
      <c r="BO1420" s="273"/>
      <c r="BP1420" s="285"/>
      <c r="BQ1420" s="273"/>
      <c r="BR1420" s="273"/>
      <c r="BS1420" s="273"/>
      <c r="BT1420" s="273"/>
      <c r="BU1420" s="273"/>
      <c r="BV1420" s="125"/>
      <c r="BW1420" s="273"/>
      <c r="BX1420" s="285"/>
      <c r="BY1420" s="273"/>
      <c r="BZ1420" s="273"/>
      <c r="CA1420" s="273"/>
      <c r="CB1420" s="273"/>
      <c r="CC1420" s="273"/>
      <c r="CD1420" s="125"/>
      <c r="CE1420" s="273"/>
      <c r="CF1420" s="285"/>
      <c r="CG1420" s="273"/>
      <c r="CH1420" s="273"/>
      <c r="CI1420" s="273"/>
      <c r="CJ1420" s="273"/>
      <c r="CK1420" s="273"/>
      <c r="CL1420" s="125"/>
      <c r="CM1420" s="273"/>
      <c r="CN1420" s="285"/>
      <c r="CO1420" s="273"/>
      <c r="CP1420" s="273"/>
      <c r="CQ1420" s="273"/>
      <c r="CR1420" s="273"/>
      <c r="CS1420" s="273"/>
      <c r="CT1420" s="125"/>
      <c r="CU1420" s="273"/>
      <c r="CV1420" s="285"/>
      <c r="CW1420" s="273"/>
      <c r="CX1420" s="273"/>
      <c r="CY1420" s="273"/>
      <c r="CZ1420" s="273"/>
      <c r="DA1420" s="273"/>
      <c r="DB1420" s="125"/>
      <c r="DC1420" s="273"/>
      <c r="DD1420" s="285"/>
      <c r="DE1420" s="273"/>
      <c r="DF1420" s="273"/>
      <c r="DG1420" s="273"/>
      <c r="DH1420" s="273"/>
      <c r="DI1420" s="273"/>
      <c r="DJ1420" s="125"/>
      <c r="DK1420" s="273"/>
      <c r="DL1420" s="285"/>
      <c r="DM1420" s="273"/>
      <c r="DN1420" s="273"/>
      <c r="DO1420" s="273"/>
      <c r="DP1420" s="273"/>
      <c r="DQ1420" s="273"/>
      <c r="DR1420" s="125"/>
      <c r="DS1420" s="273"/>
      <c r="DT1420" s="285"/>
      <c r="DU1420" s="273"/>
      <c r="DV1420" s="273"/>
      <c r="DW1420" s="273"/>
      <c r="DX1420" s="273"/>
      <c r="DY1420" s="273"/>
      <c r="DZ1420" s="125"/>
      <c r="EA1420" s="273"/>
      <c r="EB1420" s="273"/>
      <c r="EC1420" s="273"/>
      <c r="ED1420" s="273"/>
      <c r="EE1420" s="273"/>
      <c r="EF1420" s="273"/>
      <c r="EG1420" s="273"/>
      <c r="EH1420" s="273"/>
      <c r="EI1420" s="273"/>
      <c r="EJ1420" s="273"/>
      <c r="EK1420" s="273"/>
      <c r="EL1420" s="273"/>
      <c r="EM1420" s="273"/>
      <c r="EN1420" s="273"/>
      <c r="EO1420" s="273"/>
      <c r="EP1420" s="273"/>
      <c r="EQ1420" s="273"/>
      <c r="ER1420" s="273"/>
      <c r="ES1420" s="273"/>
      <c r="ET1420" s="273"/>
      <c r="EU1420" s="273"/>
      <c r="EV1420" s="273"/>
      <c r="EW1420" s="273"/>
      <c r="EX1420" s="273"/>
      <c r="EY1420" s="273"/>
      <c r="EZ1420" s="273"/>
    </row>
    <row r="1421" spans="1:156" ht="18.75">
      <c r="D1421" s="75"/>
      <c r="Q1421"/>
      <c r="R1421" s="30"/>
      <c r="T1421" s="75"/>
      <c r="Z1421" s="264"/>
      <c r="AB1421" s="75"/>
      <c r="AH1421" s="125"/>
      <c r="AJ1421" s="75"/>
      <c r="AP1421" s="125"/>
      <c r="AR1421" s="75"/>
      <c r="AX1421" s="125"/>
      <c r="AZ1421" s="75"/>
      <c r="BF1421" s="125"/>
      <c r="BH1421" s="75"/>
      <c r="BN1421" s="125"/>
      <c r="BP1421" s="75"/>
      <c r="BV1421" s="125"/>
      <c r="BX1421" s="75"/>
      <c r="CD1421" s="125"/>
      <c r="CF1421" s="75"/>
      <c r="CL1421" s="125"/>
      <c r="CN1421" s="75"/>
      <c r="CT1421" s="125"/>
      <c r="CV1421" s="75"/>
      <c r="DB1421" s="125"/>
      <c r="DD1421" s="75"/>
      <c r="DJ1421" s="125"/>
      <c r="DL1421" s="75"/>
      <c r="DR1421" s="125"/>
      <c r="DT1421" s="75"/>
      <c r="DZ1421" s="125"/>
    </row>
    <row r="1422" spans="1:156" ht="18.75">
      <c r="A1422" s="273"/>
      <c r="B1422" s="273"/>
      <c r="C1422" s="273"/>
      <c r="D1422" s="285"/>
      <c r="E1422" s="273"/>
      <c r="F1422" s="273"/>
      <c r="G1422" s="273"/>
      <c r="H1422" s="273"/>
      <c r="I1422" s="273"/>
      <c r="J1422" s="273"/>
      <c r="K1422" s="273"/>
      <c r="L1422" s="273"/>
      <c r="M1422" s="273"/>
      <c r="N1422" s="273"/>
      <c r="O1422" s="273"/>
      <c r="P1422" s="273"/>
      <c r="Q1422" s="273"/>
      <c r="R1422" s="286"/>
      <c r="S1422" s="273"/>
      <c r="T1422" s="285"/>
      <c r="U1422" s="273"/>
      <c r="V1422" s="273"/>
      <c r="W1422" s="273"/>
      <c r="X1422" s="273"/>
      <c r="Y1422" s="273"/>
      <c r="Z1422" s="264"/>
      <c r="AA1422" s="273"/>
      <c r="AB1422" s="285"/>
      <c r="AC1422" s="273"/>
      <c r="AD1422" s="273"/>
      <c r="AE1422" s="273"/>
      <c r="AF1422" s="273"/>
      <c r="AG1422" s="273"/>
      <c r="AH1422" s="125"/>
      <c r="AI1422" s="273"/>
      <c r="AJ1422" s="285"/>
      <c r="AK1422" s="273"/>
      <c r="AL1422" s="273"/>
      <c r="AM1422" s="273"/>
      <c r="AN1422" s="273"/>
      <c r="AO1422" s="273"/>
      <c r="AP1422" s="125"/>
      <c r="AQ1422" s="273"/>
      <c r="AR1422" s="285"/>
      <c r="AS1422" s="273"/>
      <c r="AT1422" s="273"/>
      <c r="AU1422" s="273"/>
      <c r="AV1422" s="273"/>
      <c r="AW1422" s="273"/>
      <c r="AX1422" s="125"/>
      <c r="AY1422" s="273"/>
      <c r="AZ1422" s="285"/>
      <c r="BA1422" s="273"/>
      <c r="BB1422" s="273"/>
      <c r="BC1422" s="273"/>
      <c r="BD1422" s="273"/>
      <c r="BE1422" s="273"/>
      <c r="BF1422" s="125"/>
      <c r="BG1422" s="273"/>
      <c r="BH1422" s="285"/>
      <c r="BI1422" s="273"/>
      <c r="BJ1422" s="273"/>
      <c r="BK1422" s="273"/>
      <c r="BL1422" s="273"/>
      <c r="BM1422" s="273"/>
      <c r="BN1422" s="125"/>
      <c r="BO1422" s="273"/>
      <c r="BP1422" s="285"/>
      <c r="BQ1422" s="273"/>
      <c r="BR1422" s="273"/>
      <c r="BS1422" s="273"/>
      <c r="BT1422" s="273"/>
      <c r="BU1422" s="273"/>
      <c r="BV1422" s="125"/>
      <c r="BW1422" s="273"/>
      <c r="BX1422" s="285"/>
      <c r="BY1422" s="273"/>
      <c r="BZ1422" s="273"/>
      <c r="CA1422" s="273"/>
      <c r="CB1422" s="273"/>
      <c r="CC1422" s="273"/>
      <c r="CD1422" s="125"/>
      <c r="CE1422" s="273"/>
      <c r="CF1422" s="285"/>
      <c r="CG1422" s="273"/>
      <c r="CH1422" s="273"/>
      <c r="CI1422" s="273"/>
      <c r="CJ1422" s="273"/>
      <c r="CK1422" s="273"/>
      <c r="CL1422" s="125"/>
      <c r="CM1422" s="273"/>
      <c r="CN1422" s="285"/>
      <c r="CO1422" s="273"/>
      <c r="CP1422" s="273"/>
      <c r="CQ1422" s="273"/>
      <c r="CR1422" s="273"/>
      <c r="CS1422" s="273"/>
      <c r="CT1422" s="125"/>
      <c r="CU1422" s="273"/>
      <c r="CV1422" s="285"/>
      <c r="CW1422" s="273"/>
      <c r="CX1422" s="273"/>
      <c r="CY1422" s="273"/>
      <c r="CZ1422" s="273"/>
      <c r="DA1422" s="273"/>
      <c r="DB1422" s="125"/>
      <c r="DC1422" s="273"/>
      <c r="DD1422" s="285"/>
      <c r="DE1422" s="273"/>
      <c r="DF1422" s="273"/>
      <c r="DG1422" s="273"/>
      <c r="DH1422" s="273"/>
      <c r="DI1422" s="273"/>
      <c r="DJ1422" s="125"/>
      <c r="DK1422" s="273"/>
      <c r="DL1422" s="285"/>
      <c r="DM1422" s="273"/>
      <c r="DN1422" s="273"/>
      <c r="DO1422" s="273"/>
      <c r="DP1422" s="273"/>
      <c r="DQ1422" s="273"/>
      <c r="DR1422" s="125"/>
      <c r="DS1422" s="273"/>
      <c r="DT1422" s="285"/>
      <c r="DU1422" s="273"/>
      <c r="DV1422" s="273"/>
      <c r="DW1422" s="273"/>
      <c r="DX1422" s="273"/>
      <c r="DY1422" s="273"/>
      <c r="DZ1422" s="125"/>
      <c r="EA1422" s="273"/>
      <c r="EB1422" s="273"/>
      <c r="EC1422" s="273"/>
      <c r="ED1422" s="273"/>
      <c r="EE1422" s="273"/>
      <c r="EF1422" s="273"/>
      <c r="EG1422" s="273"/>
      <c r="EH1422" s="273"/>
      <c r="EI1422" s="273"/>
      <c r="EJ1422" s="273"/>
      <c r="EK1422" s="273"/>
      <c r="EL1422" s="273"/>
      <c r="EM1422" s="273"/>
      <c r="EN1422" s="273"/>
      <c r="EO1422" s="273"/>
      <c r="EP1422" s="273"/>
      <c r="EQ1422" s="273"/>
      <c r="ER1422" s="273"/>
      <c r="ES1422" s="273"/>
      <c r="ET1422" s="273"/>
      <c r="EU1422" s="273"/>
      <c r="EV1422" s="273"/>
      <c r="EW1422" s="273"/>
      <c r="EX1422" s="273"/>
      <c r="EY1422" s="273"/>
      <c r="EZ1422" s="273"/>
    </row>
    <row r="1423" spans="1:156" ht="18.75">
      <c r="D1423" s="75"/>
      <c r="Q1423"/>
      <c r="R1423" s="30"/>
      <c r="T1423" s="75"/>
      <c r="Z1423" s="264"/>
      <c r="AB1423" s="75"/>
      <c r="AH1423" s="125"/>
      <c r="AJ1423" s="75"/>
      <c r="AP1423" s="125"/>
      <c r="AR1423" s="75"/>
      <c r="AX1423" s="125"/>
      <c r="AZ1423" s="75"/>
      <c r="BF1423" s="125"/>
      <c r="BH1423" s="75"/>
      <c r="BN1423" s="125"/>
      <c r="BP1423" s="75"/>
      <c r="BV1423" s="125"/>
      <c r="BX1423" s="75"/>
      <c r="CD1423" s="125"/>
      <c r="CF1423" s="75"/>
      <c r="CL1423" s="125"/>
      <c r="CN1423" s="75"/>
      <c r="CT1423" s="125"/>
      <c r="CV1423" s="75"/>
      <c r="DB1423" s="125"/>
      <c r="DD1423" s="75"/>
      <c r="DJ1423" s="125"/>
      <c r="DL1423" s="75"/>
      <c r="DR1423" s="125"/>
      <c r="DT1423" s="75"/>
      <c r="DZ1423" s="125"/>
    </row>
    <row r="1424" spans="1:156" ht="18.75">
      <c r="A1424" s="273"/>
      <c r="B1424" s="273"/>
      <c r="C1424" s="273"/>
      <c r="D1424" s="285"/>
      <c r="E1424" s="273"/>
      <c r="F1424" s="273"/>
      <c r="G1424" s="273"/>
      <c r="H1424" s="273"/>
      <c r="I1424" s="273"/>
      <c r="J1424" s="273"/>
      <c r="K1424" s="273"/>
      <c r="L1424" s="273"/>
      <c r="M1424" s="273"/>
      <c r="N1424" s="273"/>
      <c r="O1424" s="273"/>
      <c r="P1424" s="273"/>
      <c r="Q1424" s="273"/>
      <c r="R1424" s="286"/>
      <c r="S1424" s="273"/>
      <c r="T1424" s="285"/>
      <c r="U1424" s="273"/>
      <c r="V1424" s="273"/>
      <c r="W1424" s="273"/>
      <c r="X1424" s="273"/>
      <c r="Y1424" s="273"/>
      <c r="Z1424" s="264"/>
      <c r="AA1424" s="273"/>
      <c r="AB1424" s="285"/>
      <c r="AC1424" s="273"/>
      <c r="AD1424" s="273"/>
      <c r="AE1424" s="273"/>
      <c r="AF1424" s="273"/>
      <c r="AG1424" s="273"/>
      <c r="AH1424" s="125"/>
      <c r="AI1424" s="273"/>
      <c r="AJ1424" s="285"/>
      <c r="AK1424" s="273"/>
      <c r="AL1424" s="273"/>
      <c r="AM1424" s="273"/>
      <c r="AN1424" s="273"/>
      <c r="AO1424" s="273"/>
      <c r="AP1424" s="125"/>
      <c r="AQ1424" s="273"/>
      <c r="AR1424" s="285"/>
      <c r="AS1424" s="273"/>
      <c r="AT1424" s="273"/>
      <c r="AU1424" s="273"/>
      <c r="AV1424" s="273"/>
      <c r="AW1424" s="273"/>
      <c r="AX1424" s="125"/>
      <c r="AY1424" s="273"/>
      <c r="AZ1424" s="285"/>
      <c r="BA1424" s="273"/>
      <c r="BB1424" s="273"/>
      <c r="BC1424" s="273"/>
      <c r="BD1424" s="273"/>
      <c r="BE1424" s="273"/>
      <c r="BF1424" s="125"/>
      <c r="BG1424" s="273"/>
      <c r="BH1424" s="285"/>
      <c r="BI1424" s="273"/>
      <c r="BJ1424" s="273"/>
      <c r="BK1424" s="273"/>
      <c r="BL1424" s="273"/>
      <c r="BM1424" s="273"/>
      <c r="BN1424" s="125"/>
      <c r="BO1424" s="273"/>
      <c r="BP1424" s="285"/>
      <c r="BQ1424" s="273"/>
      <c r="BR1424" s="273"/>
      <c r="BS1424" s="273"/>
      <c r="BT1424" s="273"/>
      <c r="BU1424" s="273"/>
      <c r="BV1424" s="125"/>
      <c r="BW1424" s="273"/>
      <c r="BX1424" s="285"/>
      <c r="BY1424" s="273"/>
      <c r="BZ1424" s="273"/>
      <c r="CA1424" s="273"/>
      <c r="CB1424" s="273"/>
      <c r="CC1424" s="273"/>
      <c r="CD1424" s="125"/>
      <c r="CE1424" s="273"/>
      <c r="CF1424" s="285"/>
      <c r="CG1424" s="273"/>
      <c r="CH1424" s="273"/>
      <c r="CI1424" s="273"/>
      <c r="CJ1424" s="273"/>
      <c r="CK1424" s="273"/>
      <c r="CL1424" s="125"/>
      <c r="CM1424" s="273"/>
      <c r="CN1424" s="285"/>
      <c r="CO1424" s="273"/>
      <c r="CP1424" s="273"/>
      <c r="CQ1424" s="273"/>
      <c r="CR1424" s="273"/>
      <c r="CS1424" s="273"/>
      <c r="CT1424" s="125"/>
      <c r="CU1424" s="273"/>
      <c r="CV1424" s="285"/>
      <c r="CW1424" s="273"/>
      <c r="CX1424" s="273"/>
      <c r="CY1424" s="273"/>
      <c r="CZ1424" s="273"/>
      <c r="DA1424" s="273"/>
      <c r="DB1424" s="125"/>
      <c r="DC1424" s="273"/>
      <c r="DD1424" s="285"/>
      <c r="DE1424" s="273"/>
      <c r="DF1424" s="273"/>
      <c r="DG1424" s="273"/>
      <c r="DH1424" s="273"/>
      <c r="DI1424" s="273"/>
      <c r="DJ1424" s="125"/>
      <c r="DK1424" s="273"/>
      <c r="DL1424" s="285"/>
      <c r="DM1424" s="273"/>
      <c r="DN1424" s="273"/>
      <c r="DO1424" s="273"/>
      <c r="DP1424" s="273"/>
      <c r="DQ1424" s="273"/>
      <c r="DR1424" s="125"/>
      <c r="DS1424" s="273"/>
      <c r="DT1424" s="285"/>
      <c r="DU1424" s="273"/>
      <c r="DV1424" s="273"/>
      <c r="DW1424" s="273"/>
      <c r="DX1424" s="273"/>
      <c r="DY1424" s="273"/>
      <c r="DZ1424" s="125"/>
      <c r="EA1424" s="273"/>
      <c r="EB1424" s="273"/>
      <c r="EC1424" s="273"/>
      <c r="ED1424" s="273"/>
      <c r="EE1424" s="273"/>
      <c r="EF1424" s="273"/>
      <c r="EG1424" s="273"/>
      <c r="EH1424" s="273"/>
      <c r="EI1424" s="273"/>
      <c r="EJ1424" s="273"/>
      <c r="EK1424" s="273"/>
      <c r="EL1424" s="273"/>
      <c r="EM1424" s="273"/>
      <c r="EN1424" s="273"/>
      <c r="EO1424" s="273"/>
      <c r="EP1424" s="273"/>
      <c r="EQ1424" s="273"/>
      <c r="ER1424" s="273"/>
      <c r="ES1424" s="273"/>
      <c r="ET1424" s="273"/>
      <c r="EU1424" s="273"/>
      <c r="EV1424" s="273"/>
      <c r="EW1424" s="273"/>
      <c r="EX1424" s="273"/>
      <c r="EY1424" s="273"/>
      <c r="EZ1424" s="273"/>
    </row>
    <row r="1425" spans="1:156" ht="18.75">
      <c r="D1425" s="75"/>
      <c r="Q1425"/>
      <c r="R1425" s="30"/>
      <c r="T1425" s="75"/>
      <c r="Z1425" s="264"/>
      <c r="AB1425" s="75"/>
      <c r="AH1425" s="125"/>
      <c r="AJ1425" s="75"/>
      <c r="AP1425" s="125"/>
      <c r="AR1425" s="75"/>
      <c r="AX1425" s="125"/>
      <c r="AZ1425" s="75"/>
      <c r="BF1425" s="125"/>
      <c r="BH1425" s="75"/>
      <c r="BN1425" s="125"/>
      <c r="BP1425" s="75"/>
      <c r="BV1425" s="125"/>
      <c r="BX1425" s="75"/>
      <c r="CD1425" s="125"/>
      <c r="CF1425" s="75"/>
      <c r="CL1425" s="125"/>
      <c r="CN1425" s="75"/>
      <c r="CT1425" s="125"/>
      <c r="CV1425" s="75"/>
      <c r="DB1425" s="125"/>
      <c r="DD1425" s="75"/>
      <c r="DJ1425" s="125"/>
      <c r="DL1425" s="75"/>
      <c r="DR1425" s="125"/>
      <c r="DT1425" s="75"/>
      <c r="DZ1425" s="125"/>
    </row>
    <row r="1426" spans="1:156" ht="18.75">
      <c r="A1426" s="273"/>
      <c r="B1426" s="273"/>
      <c r="C1426" s="273"/>
      <c r="D1426" s="285"/>
      <c r="E1426" s="273"/>
      <c r="F1426" s="273"/>
      <c r="G1426" s="273"/>
      <c r="H1426" s="273"/>
      <c r="I1426" s="273"/>
      <c r="J1426" s="273"/>
      <c r="K1426" s="273"/>
      <c r="L1426" s="273"/>
      <c r="M1426" s="273"/>
      <c r="N1426" s="273"/>
      <c r="O1426" s="273"/>
      <c r="P1426" s="273"/>
      <c r="Q1426" s="273"/>
      <c r="R1426" s="286"/>
      <c r="S1426" s="273"/>
      <c r="T1426" s="285"/>
      <c r="U1426" s="273"/>
      <c r="V1426" s="273"/>
      <c r="W1426" s="273"/>
      <c r="X1426" s="273"/>
      <c r="Y1426" s="273"/>
      <c r="Z1426" s="264"/>
      <c r="AA1426" s="273"/>
      <c r="AB1426" s="285"/>
      <c r="AC1426" s="273"/>
      <c r="AD1426" s="273"/>
      <c r="AE1426" s="273"/>
      <c r="AF1426" s="273"/>
      <c r="AG1426" s="273"/>
      <c r="AH1426" s="125"/>
      <c r="AI1426" s="273"/>
      <c r="AJ1426" s="285"/>
      <c r="AK1426" s="273"/>
      <c r="AL1426" s="273"/>
      <c r="AM1426" s="273"/>
      <c r="AN1426" s="273"/>
      <c r="AO1426" s="273"/>
      <c r="AP1426" s="125"/>
      <c r="AQ1426" s="273"/>
      <c r="AR1426" s="285"/>
      <c r="AS1426" s="273"/>
      <c r="AT1426" s="273"/>
      <c r="AU1426" s="273"/>
      <c r="AV1426" s="273"/>
      <c r="AW1426" s="273"/>
      <c r="AX1426" s="125"/>
      <c r="AY1426" s="273"/>
      <c r="AZ1426" s="285"/>
      <c r="BA1426" s="273"/>
      <c r="BB1426" s="273"/>
      <c r="BC1426" s="273"/>
      <c r="BD1426" s="273"/>
      <c r="BE1426" s="273"/>
      <c r="BF1426" s="125"/>
      <c r="BG1426" s="273"/>
      <c r="BH1426" s="285"/>
      <c r="BI1426" s="273"/>
      <c r="BJ1426" s="273"/>
      <c r="BK1426" s="273"/>
      <c r="BL1426" s="273"/>
      <c r="BM1426" s="273"/>
      <c r="BN1426" s="125"/>
      <c r="BO1426" s="273"/>
      <c r="BP1426" s="285"/>
      <c r="BQ1426" s="273"/>
      <c r="BR1426" s="273"/>
      <c r="BS1426" s="273"/>
      <c r="BT1426" s="273"/>
      <c r="BU1426" s="273"/>
      <c r="BV1426" s="125"/>
      <c r="BW1426" s="273"/>
      <c r="BX1426" s="285"/>
      <c r="BY1426" s="273"/>
      <c r="BZ1426" s="273"/>
      <c r="CA1426" s="273"/>
      <c r="CB1426" s="273"/>
      <c r="CC1426" s="273"/>
      <c r="CD1426" s="125"/>
      <c r="CE1426" s="273"/>
      <c r="CF1426" s="285"/>
      <c r="CG1426" s="273"/>
      <c r="CH1426" s="273"/>
      <c r="CI1426" s="273"/>
      <c r="CJ1426" s="273"/>
      <c r="CK1426" s="273"/>
      <c r="CL1426" s="125"/>
      <c r="CM1426" s="273"/>
      <c r="CN1426" s="285"/>
      <c r="CO1426" s="273"/>
      <c r="CP1426" s="273"/>
      <c r="CQ1426" s="273"/>
      <c r="CR1426" s="273"/>
      <c r="CS1426" s="273"/>
      <c r="CT1426" s="125"/>
      <c r="CU1426" s="273"/>
      <c r="CV1426" s="285"/>
      <c r="CW1426" s="273"/>
      <c r="CX1426" s="273"/>
      <c r="CY1426" s="273"/>
      <c r="CZ1426" s="273"/>
      <c r="DA1426" s="273"/>
      <c r="DB1426" s="125"/>
      <c r="DC1426" s="273"/>
      <c r="DD1426" s="285"/>
      <c r="DE1426" s="273"/>
      <c r="DF1426" s="273"/>
      <c r="DG1426" s="273"/>
      <c r="DH1426" s="273"/>
      <c r="DI1426" s="273"/>
      <c r="DJ1426" s="125"/>
      <c r="DK1426" s="273"/>
      <c r="DL1426" s="285"/>
      <c r="DM1426" s="273"/>
      <c r="DN1426" s="273"/>
      <c r="DO1426" s="273"/>
      <c r="DP1426" s="273"/>
      <c r="DQ1426" s="273"/>
      <c r="DR1426" s="125"/>
      <c r="DS1426" s="273"/>
      <c r="DT1426" s="285"/>
      <c r="DU1426" s="273"/>
      <c r="DV1426" s="273"/>
      <c r="DW1426" s="273"/>
      <c r="DX1426" s="273"/>
      <c r="DY1426" s="273"/>
      <c r="DZ1426" s="125"/>
      <c r="EA1426" s="273"/>
      <c r="EB1426" s="273"/>
      <c r="EC1426" s="273"/>
      <c r="ED1426" s="273"/>
      <c r="EE1426" s="273"/>
      <c r="EF1426" s="273"/>
      <c r="EG1426" s="273"/>
      <c r="EH1426" s="273"/>
      <c r="EI1426" s="273"/>
      <c r="EJ1426" s="273"/>
      <c r="EK1426" s="273"/>
      <c r="EL1426" s="273"/>
      <c r="EM1426" s="273"/>
      <c r="EN1426" s="273"/>
      <c r="EO1426" s="273"/>
      <c r="EP1426" s="273"/>
      <c r="EQ1426" s="273"/>
      <c r="ER1426" s="273"/>
      <c r="ES1426" s="273"/>
      <c r="ET1426" s="273"/>
      <c r="EU1426" s="273"/>
      <c r="EV1426" s="273"/>
      <c r="EW1426" s="273"/>
      <c r="EX1426" s="273"/>
      <c r="EY1426" s="273"/>
      <c r="EZ1426" s="273"/>
    </row>
    <row r="1427" spans="1:156" ht="18.75">
      <c r="D1427" s="75"/>
      <c r="Q1427"/>
      <c r="R1427" s="30"/>
      <c r="T1427" s="75"/>
      <c r="Z1427" s="264"/>
      <c r="AB1427" s="75"/>
      <c r="AH1427" s="125"/>
      <c r="AJ1427" s="75"/>
      <c r="AP1427" s="125"/>
      <c r="AR1427" s="75"/>
      <c r="AX1427" s="125"/>
      <c r="AZ1427" s="75"/>
      <c r="BF1427" s="125"/>
      <c r="BH1427" s="75"/>
      <c r="BN1427" s="125"/>
      <c r="BP1427" s="75"/>
      <c r="BV1427" s="125"/>
      <c r="BX1427" s="75"/>
      <c r="CD1427" s="125"/>
      <c r="CF1427" s="75"/>
      <c r="CL1427" s="125"/>
      <c r="CN1427" s="75"/>
      <c r="CT1427" s="125"/>
      <c r="CV1427" s="75"/>
      <c r="DB1427" s="125"/>
      <c r="DD1427" s="75"/>
      <c r="DJ1427" s="125"/>
      <c r="DL1427" s="75"/>
      <c r="DR1427" s="125"/>
      <c r="DT1427" s="75"/>
      <c r="DZ1427" s="125"/>
    </row>
    <row r="1428" spans="1:156" ht="18.75">
      <c r="A1428" s="273"/>
      <c r="B1428" s="273"/>
      <c r="C1428" s="273"/>
      <c r="D1428" s="285"/>
      <c r="E1428" s="273"/>
      <c r="F1428" s="273"/>
      <c r="G1428" s="273"/>
      <c r="H1428" s="273"/>
      <c r="I1428" s="273"/>
      <c r="J1428" s="273"/>
      <c r="K1428" s="273"/>
      <c r="L1428" s="273"/>
      <c r="M1428" s="273"/>
      <c r="N1428" s="273"/>
      <c r="O1428" s="273"/>
      <c r="P1428" s="273"/>
      <c r="Q1428" s="273"/>
      <c r="R1428" s="286"/>
      <c r="S1428" s="273"/>
      <c r="T1428" s="285"/>
      <c r="U1428" s="273"/>
      <c r="V1428" s="273"/>
      <c r="W1428" s="273"/>
      <c r="X1428" s="273"/>
      <c r="Y1428" s="273"/>
      <c r="Z1428" s="264"/>
      <c r="AA1428" s="273"/>
      <c r="AB1428" s="285"/>
      <c r="AC1428" s="273"/>
      <c r="AD1428" s="273"/>
      <c r="AE1428" s="273"/>
      <c r="AF1428" s="273"/>
      <c r="AG1428" s="273"/>
      <c r="AH1428" s="125"/>
      <c r="AI1428" s="273"/>
      <c r="AJ1428" s="285"/>
      <c r="AK1428" s="273"/>
      <c r="AL1428" s="273"/>
      <c r="AM1428" s="273"/>
      <c r="AN1428" s="273"/>
      <c r="AO1428" s="273"/>
      <c r="AP1428" s="125"/>
      <c r="AQ1428" s="273"/>
      <c r="AR1428" s="285"/>
      <c r="AS1428" s="273"/>
      <c r="AT1428" s="273"/>
      <c r="AU1428" s="273"/>
      <c r="AV1428" s="273"/>
      <c r="AW1428" s="273"/>
      <c r="AX1428" s="125"/>
      <c r="AY1428" s="273"/>
      <c r="AZ1428" s="285"/>
      <c r="BA1428" s="273"/>
      <c r="BB1428" s="273"/>
      <c r="BC1428" s="273"/>
      <c r="BD1428" s="273"/>
      <c r="BE1428" s="273"/>
      <c r="BF1428" s="125"/>
      <c r="BG1428" s="273"/>
      <c r="BH1428" s="285"/>
      <c r="BI1428" s="273"/>
      <c r="BJ1428" s="273"/>
      <c r="BK1428" s="273"/>
      <c r="BL1428" s="273"/>
      <c r="BM1428" s="273"/>
      <c r="BN1428" s="125"/>
      <c r="BO1428" s="273"/>
      <c r="BP1428" s="285"/>
      <c r="BQ1428" s="273"/>
      <c r="BR1428" s="273"/>
      <c r="BS1428" s="273"/>
      <c r="BT1428" s="273"/>
      <c r="BU1428" s="273"/>
      <c r="BV1428" s="125"/>
      <c r="BW1428" s="273"/>
      <c r="BX1428" s="285"/>
      <c r="BY1428" s="273"/>
      <c r="BZ1428" s="273"/>
      <c r="CA1428" s="273"/>
      <c r="CB1428" s="273"/>
      <c r="CC1428" s="273"/>
      <c r="CD1428" s="125"/>
      <c r="CE1428" s="273"/>
      <c r="CF1428" s="285"/>
      <c r="CG1428" s="273"/>
      <c r="CH1428" s="273"/>
      <c r="CI1428" s="273"/>
      <c r="CJ1428" s="273"/>
      <c r="CK1428" s="273"/>
      <c r="CL1428" s="125"/>
      <c r="CM1428" s="273"/>
      <c r="CN1428" s="285"/>
      <c r="CO1428" s="273"/>
      <c r="CP1428" s="273"/>
      <c r="CQ1428" s="273"/>
      <c r="CR1428" s="273"/>
      <c r="CS1428" s="273"/>
      <c r="CT1428" s="125"/>
      <c r="CU1428" s="273"/>
      <c r="CV1428" s="285"/>
      <c r="CW1428" s="273"/>
      <c r="CX1428" s="273"/>
      <c r="CY1428" s="273"/>
      <c r="CZ1428" s="273"/>
      <c r="DA1428" s="273"/>
      <c r="DB1428" s="125"/>
      <c r="DC1428" s="273"/>
      <c r="DD1428" s="285"/>
      <c r="DE1428" s="273"/>
      <c r="DF1428" s="273"/>
      <c r="DG1428" s="273"/>
      <c r="DH1428" s="273"/>
      <c r="DI1428" s="273"/>
      <c r="DJ1428" s="125"/>
      <c r="DK1428" s="273"/>
      <c r="DL1428" s="285"/>
      <c r="DM1428" s="273"/>
      <c r="DN1428" s="273"/>
      <c r="DO1428" s="273"/>
      <c r="DP1428" s="273"/>
      <c r="DQ1428" s="273"/>
      <c r="DR1428" s="125"/>
      <c r="DS1428" s="273"/>
      <c r="DT1428" s="285"/>
      <c r="DU1428" s="273"/>
      <c r="DV1428" s="273"/>
      <c r="DW1428" s="273"/>
      <c r="DX1428" s="273"/>
      <c r="DY1428" s="273"/>
      <c r="DZ1428" s="125"/>
      <c r="EA1428" s="273"/>
      <c r="EB1428" s="273"/>
      <c r="EC1428" s="273"/>
      <c r="ED1428" s="273"/>
      <c r="EE1428" s="273"/>
      <c r="EF1428" s="273"/>
      <c r="EG1428" s="273"/>
      <c r="EH1428" s="273"/>
      <c r="EI1428" s="273"/>
      <c r="EJ1428" s="273"/>
      <c r="EK1428" s="273"/>
      <c r="EL1428" s="273"/>
      <c r="EM1428" s="273"/>
      <c r="EN1428" s="273"/>
      <c r="EO1428" s="273"/>
      <c r="EP1428" s="273"/>
      <c r="EQ1428" s="273"/>
      <c r="ER1428" s="273"/>
      <c r="ES1428" s="273"/>
      <c r="ET1428" s="273"/>
      <c r="EU1428" s="273"/>
      <c r="EV1428" s="273"/>
      <c r="EW1428" s="273"/>
      <c r="EX1428" s="273"/>
      <c r="EY1428" s="273"/>
      <c r="EZ1428" s="273"/>
    </row>
    <row r="1429" spans="1:156" ht="18.75">
      <c r="D1429" s="75"/>
      <c r="Q1429"/>
      <c r="R1429" s="30"/>
      <c r="T1429" s="75"/>
      <c r="Z1429" s="264"/>
      <c r="AB1429" s="75"/>
      <c r="AH1429" s="125"/>
      <c r="AJ1429" s="75"/>
      <c r="AP1429" s="125"/>
      <c r="AR1429" s="75"/>
      <c r="AX1429" s="125"/>
      <c r="AZ1429" s="75"/>
      <c r="BF1429" s="125"/>
      <c r="BH1429" s="75"/>
      <c r="BN1429" s="125"/>
      <c r="BP1429" s="75"/>
      <c r="BV1429" s="125"/>
      <c r="BX1429" s="75"/>
      <c r="CD1429" s="125"/>
      <c r="CF1429" s="75"/>
      <c r="CL1429" s="125"/>
      <c r="CN1429" s="75"/>
      <c r="CT1429" s="125"/>
      <c r="CV1429" s="75"/>
      <c r="DB1429" s="125"/>
      <c r="DD1429" s="75"/>
      <c r="DJ1429" s="125"/>
      <c r="DL1429" s="75"/>
      <c r="DR1429" s="125"/>
      <c r="DT1429" s="75"/>
      <c r="DZ1429" s="125"/>
    </row>
    <row r="1430" spans="1:156" ht="18.75">
      <c r="A1430" s="273"/>
      <c r="B1430" s="273"/>
      <c r="C1430" s="273"/>
      <c r="D1430" s="285"/>
      <c r="E1430" s="273"/>
      <c r="F1430" s="273"/>
      <c r="G1430" s="273"/>
      <c r="H1430" s="273"/>
      <c r="I1430" s="273"/>
      <c r="J1430" s="273"/>
      <c r="K1430" s="273"/>
      <c r="L1430" s="273"/>
      <c r="M1430" s="273"/>
      <c r="N1430" s="273"/>
      <c r="O1430" s="273"/>
      <c r="P1430" s="273"/>
      <c r="Q1430" s="273"/>
      <c r="R1430" s="286"/>
      <c r="S1430" s="273"/>
      <c r="T1430" s="285"/>
      <c r="U1430" s="273"/>
      <c r="V1430" s="273"/>
      <c r="W1430" s="273"/>
      <c r="X1430" s="273"/>
      <c r="Y1430" s="273"/>
      <c r="Z1430" s="264"/>
      <c r="AA1430" s="273"/>
      <c r="AB1430" s="285"/>
      <c r="AC1430" s="273"/>
      <c r="AD1430" s="273"/>
      <c r="AE1430" s="273"/>
      <c r="AF1430" s="273"/>
      <c r="AG1430" s="273"/>
      <c r="AH1430" s="125"/>
      <c r="AI1430" s="273"/>
      <c r="AJ1430" s="285"/>
      <c r="AK1430" s="273"/>
      <c r="AL1430" s="273"/>
      <c r="AM1430" s="273"/>
      <c r="AN1430" s="273"/>
      <c r="AO1430" s="273"/>
      <c r="AP1430" s="125"/>
      <c r="AQ1430" s="273"/>
      <c r="AR1430" s="285"/>
      <c r="AS1430" s="273"/>
      <c r="AT1430" s="273"/>
      <c r="AU1430" s="273"/>
      <c r="AV1430" s="273"/>
      <c r="AW1430" s="273"/>
      <c r="AX1430" s="125"/>
      <c r="AY1430" s="273"/>
      <c r="AZ1430" s="285"/>
      <c r="BA1430" s="273"/>
      <c r="BB1430" s="273"/>
      <c r="BC1430" s="273"/>
      <c r="BD1430" s="273"/>
      <c r="BE1430" s="273"/>
      <c r="BF1430" s="125"/>
      <c r="BG1430" s="273"/>
      <c r="BH1430" s="285"/>
      <c r="BI1430" s="273"/>
      <c r="BJ1430" s="273"/>
      <c r="BK1430" s="273"/>
      <c r="BL1430" s="273"/>
      <c r="BM1430" s="273"/>
      <c r="BN1430" s="125"/>
      <c r="BO1430" s="273"/>
      <c r="BP1430" s="285"/>
      <c r="BQ1430" s="273"/>
      <c r="BR1430" s="273"/>
      <c r="BS1430" s="273"/>
      <c r="BT1430" s="273"/>
      <c r="BU1430" s="273"/>
      <c r="BV1430" s="125"/>
      <c r="BW1430" s="273"/>
      <c r="BX1430" s="285"/>
      <c r="BY1430" s="273"/>
      <c r="BZ1430" s="273"/>
      <c r="CA1430" s="273"/>
      <c r="CB1430" s="273"/>
      <c r="CC1430" s="273"/>
      <c r="CD1430" s="125"/>
      <c r="CE1430" s="273"/>
      <c r="CF1430" s="285"/>
      <c r="CG1430" s="273"/>
      <c r="CH1430" s="273"/>
      <c r="CI1430" s="273"/>
      <c r="CJ1430" s="273"/>
      <c r="CK1430" s="273"/>
      <c r="CL1430" s="125"/>
      <c r="CM1430" s="273"/>
      <c r="CN1430" s="285"/>
      <c r="CO1430" s="273"/>
      <c r="CP1430" s="273"/>
      <c r="CQ1430" s="273"/>
      <c r="CR1430" s="273"/>
      <c r="CS1430" s="273"/>
      <c r="CT1430" s="125"/>
      <c r="CU1430" s="273"/>
      <c r="CV1430" s="285"/>
      <c r="CW1430" s="273"/>
      <c r="CX1430" s="273"/>
      <c r="CY1430" s="273"/>
      <c r="CZ1430" s="273"/>
      <c r="DA1430" s="273"/>
      <c r="DB1430" s="125"/>
      <c r="DC1430" s="273"/>
      <c r="DD1430" s="285"/>
      <c r="DE1430" s="273"/>
      <c r="DF1430" s="273"/>
      <c r="DG1430" s="273"/>
      <c r="DH1430" s="273"/>
      <c r="DI1430" s="273"/>
      <c r="DJ1430" s="125"/>
      <c r="DK1430" s="273"/>
      <c r="DL1430" s="285"/>
      <c r="DM1430" s="273"/>
      <c r="DN1430" s="273"/>
      <c r="DO1430" s="273"/>
      <c r="DP1430" s="273"/>
      <c r="DQ1430" s="273"/>
      <c r="DR1430" s="125"/>
      <c r="DS1430" s="273"/>
      <c r="DT1430" s="285"/>
      <c r="DU1430" s="273"/>
      <c r="DV1430" s="273"/>
      <c r="DW1430" s="273"/>
      <c r="DX1430" s="273"/>
      <c r="DY1430" s="273"/>
      <c r="DZ1430" s="125"/>
      <c r="EA1430" s="273"/>
      <c r="EB1430" s="273"/>
      <c r="EC1430" s="273"/>
      <c r="ED1430" s="273"/>
      <c r="EE1430" s="273"/>
      <c r="EF1430" s="273"/>
      <c r="EG1430" s="273"/>
      <c r="EH1430" s="273"/>
      <c r="EI1430" s="273"/>
      <c r="EJ1430" s="273"/>
      <c r="EK1430" s="273"/>
      <c r="EL1430" s="273"/>
      <c r="EM1430" s="273"/>
      <c r="EN1430" s="273"/>
      <c r="EO1430" s="273"/>
      <c r="EP1430" s="273"/>
      <c r="EQ1430" s="273"/>
      <c r="ER1430" s="273"/>
      <c r="ES1430" s="273"/>
      <c r="ET1430" s="273"/>
      <c r="EU1430" s="273"/>
      <c r="EV1430" s="273"/>
      <c r="EW1430" s="273"/>
      <c r="EX1430" s="273"/>
      <c r="EY1430" s="273"/>
      <c r="EZ1430" s="273"/>
    </row>
    <row r="1431" spans="1:156" ht="18.75">
      <c r="D1431" s="75"/>
      <c r="Q1431"/>
      <c r="R1431" s="30"/>
      <c r="T1431" s="75"/>
      <c r="Z1431" s="264"/>
      <c r="AB1431" s="75"/>
      <c r="AH1431" s="125"/>
      <c r="AJ1431" s="75"/>
      <c r="AP1431" s="125"/>
      <c r="AR1431" s="75"/>
      <c r="AX1431" s="125"/>
      <c r="AZ1431" s="75"/>
      <c r="BF1431" s="125"/>
      <c r="BH1431" s="75"/>
      <c r="BN1431" s="125"/>
      <c r="BP1431" s="75"/>
      <c r="BV1431" s="125"/>
      <c r="BX1431" s="75"/>
      <c r="CD1431" s="125"/>
      <c r="CF1431" s="75"/>
      <c r="CL1431" s="125"/>
      <c r="CN1431" s="75"/>
      <c r="CT1431" s="125"/>
      <c r="CV1431" s="75"/>
      <c r="DB1431" s="125"/>
      <c r="DD1431" s="75"/>
      <c r="DJ1431" s="125"/>
      <c r="DL1431" s="75"/>
      <c r="DR1431" s="125"/>
      <c r="DT1431" s="75"/>
      <c r="DZ1431" s="125"/>
    </row>
    <row r="1432" spans="1:156" ht="18.75">
      <c r="A1432" s="273"/>
      <c r="B1432" s="273"/>
      <c r="C1432" s="273"/>
      <c r="D1432" s="285"/>
      <c r="E1432" s="273"/>
      <c r="F1432" s="273"/>
      <c r="G1432" s="273"/>
      <c r="H1432" s="273"/>
      <c r="I1432" s="273"/>
      <c r="J1432" s="273"/>
      <c r="K1432" s="273"/>
      <c r="L1432" s="273"/>
      <c r="M1432" s="273"/>
      <c r="N1432" s="273"/>
      <c r="O1432" s="273"/>
      <c r="P1432" s="273"/>
      <c r="Q1432" s="273"/>
      <c r="R1432" s="286"/>
      <c r="S1432" s="273"/>
      <c r="T1432" s="285"/>
      <c r="U1432" s="273"/>
      <c r="V1432" s="273"/>
      <c r="W1432" s="273"/>
      <c r="X1432" s="273"/>
      <c r="Y1432" s="273"/>
      <c r="Z1432" s="264"/>
      <c r="AA1432" s="273"/>
      <c r="AB1432" s="285"/>
      <c r="AC1432" s="273"/>
      <c r="AD1432" s="273"/>
      <c r="AE1432" s="273"/>
      <c r="AF1432" s="273"/>
      <c r="AG1432" s="273"/>
      <c r="AH1432" s="125"/>
      <c r="AI1432" s="273"/>
      <c r="AJ1432" s="285"/>
      <c r="AK1432" s="273"/>
      <c r="AL1432" s="273"/>
      <c r="AM1432" s="273"/>
      <c r="AN1432" s="273"/>
      <c r="AO1432" s="273"/>
      <c r="AP1432" s="125"/>
      <c r="AQ1432" s="273"/>
      <c r="AR1432" s="285"/>
      <c r="AS1432" s="273"/>
      <c r="AT1432" s="273"/>
      <c r="AU1432" s="273"/>
      <c r="AV1432" s="273"/>
      <c r="AW1432" s="273"/>
      <c r="AX1432" s="125"/>
      <c r="AY1432" s="273"/>
      <c r="AZ1432" s="285"/>
      <c r="BA1432" s="273"/>
      <c r="BB1432" s="273"/>
      <c r="BC1432" s="273"/>
      <c r="BD1432" s="273"/>
      <c r="BE1432" s="273"/>
      <c r="BF1432" s="125"/>
      <c r="BG1432" s="273"/>
      <c r="BH1432" s="285"/>
      <c r="BI1432" s="273"/>
      <c r="BJ1432" s="273"/>
      <c r="BK1432" s="273"/>
      <c r="BL1432" s="273"/>
      <c r="BM1432" s="273"/>
      <c r="BN1432" s="125"/>
      <c r="BO1432" s="273"/>
      <c r="BP1432" s="285"/>
      <c r="BQ1432" s="273"/>
      <c r="BR1432" s="273"/>
      <c r="BS1432" s="273"/>
      <c r="BT1432" s="273"/>
      <c r="BU1432" s="273"/>
      <c r="BV1432" s="125"/>
      <c r="BW1432" s="273"/>
      <c r="BX1432" s="285"/>
      <c r="BY1432" s="273"/>
      <c r="BZ1432" s="273"/>
      <c r="CA1432" s="273"/>
      <c r="CB1432" s="273"/>
      <c r="CC1432" s="273"/>
      <c r="CD1432" s="125"/>
      <c r="CE1432" s="273"/>
      <c r="CF1432" s="285"/>
      <c r="CG1432" s="273"/>
      <c r="CH1432" s="273"/>
      <c r="CI1432" s="273"/>
      <c r="CJ1432" s="273"/>
      <c r="CK1432" s="273"/>
      <c r="CL1432" s="125"/>
      <c r="CM1432" s="273"/>
      <c r="CN1432" s="285"/>
      <c r="CO1432" s="273"/>
      <c r="CP1432" s="273"/>
      <c r="CQ1432" s="273"/>
      <c r="CR1432" s="273"/>
      <c r="CS1432" s="273"/>
      <c r="CT1432" s="125"/>
      <c r="CU1432" s="273"/>
      <c r="CV1432" s="285"/>
      <c r="CW1432" s="273"/>
      <c r="CX1432" s="273"/>
      <c r="CY1432" s="273"/>
      <c r="CZ1432" s="273"/>
      <c r="DA1432" s="273"/>
      <c r="DB1432" s="125"/>
      <c r="DC1432" s="273"/>
      <c r="DD1432" s="285"/>
      <c r="DE1432" s="273"/>
      <c r="DF1432" s="273"/>
      <c r="DG1432" s="273"/>
      <c r="DH1432" s="273"/>
      <c r="DI1432" s="273"/>
      <c r="DJ1432" s="125"/>
      <c r="DK1432" s="273"/>
      <c r="DL1432" s="285"/>
      <c r="DM1432" s="273"/>
      <c r="DN1432" s="273"/>
      <c r="DO1432" s="273"/>
      <c r="DP1432" s="273"/>
      <c r="DQ1432" s="273"/>
      <c r="DR1432" s="125"/>
      <c r="DS1432" s="273"/>
      <c r="DT1432" s="285"/>
      <c r="DU1432" s="273"/>
      <c r="DV1432" s="273"/>
      <c r="DW1432" s="273"/>
      <c r="DX1432" s="273"/>
      <c r="DY1432" s="273"/>
      <c r="DZ1432" s="125"/>
      <c r="EA1432" s="273"/>
      <c r="EB1432" s="273"/>
      <c r="EC1432" s="273"/>
      <c r="ED1432" s="273"/>
      <c r="EE1432" s="273"/>
      <c r="EF1432" s="273"/>
      <c r="EG1432" s="273"/>
      <c r="EH1432" s="273"/>
      <c r="EI1432" s="273"/>
      <c r="EJ1432" s="273"/>
      <c r="EK1432" s="273"/>
      <c r="EL1432" s="273"/>
      <c r="EM1432" s="273"/>
      <c r="EN1432" s="273"/>
      <c r="EO1432" s="273"/>
      <c r="EP1432" s="273"/>
      <c r="EQ1432" s="273"/>
      <c r="ER1432" s="273"/>
      <c r="ES1432" s="273"/>
      <c r="ET1432" s="273"/>
      <c r="EU1432" s="273"/>
      <c r="EV1432" s="273"/>
      <c r="EW1432" s="273"/>
      <c r="EX1432" s="273"/>
      <c r="EY1432" s="273"/>
      <c r="EZ1432" s="273"/>
    </row>
    <row r="1433" spans="1:156" ht="18.75">
      <c r="D1433" s="75"/>
      <c r="Q1433"/>
      <c r="R1433" s="30"/>
      <c r="T1433" s="75"/>
      <c r="Z1433" s="264"/>
      <c r="AB1433" s="75"/>
      <c r="AH1433" s="125"/>
      <c r="AJ1433" s="75"/>
      <c r="AP1433" s="125"/>
      <c r="AR1433" s="75"/>
      <c r="AX1433" s="125"/>
      <c r="AZ1433" s="75"/>
      <c r="BF1433" s="125"/>
      <c r="BH1433" s="75"/>
      <c r="BN1433" s="125"/>
      <c r="BP1433" s="75"/>
      <c r="BV1433" s="125"/>
      <c r="BX1433" s="75"/>
      <c r="CD1433" s="125"/>
      <c r="CF1433" s="75"/>
      <c r="CL1433" s="125"/>
      <c r="CN1433" s="75"/>
      <c r="CT1433" s="125"/>
      <c r="CV1433" s="75"/>
      <c r="DB1433" s="125"/>
      <c r="DD1433" s="75"/>
      <c r="DJ1433" s="125"/>
      <c r="DL1433" s="75"/>
      <c r="DR1433" s="125"/>
      <c r="DT1433" s="75"/>
      <c r="DZ1433" s="125"/>
    </row>
    <row r="1434" spans="1:156" ht="18.75">
      <c r="A1434" s="273"/>
      <c r="B1434" s="273"/>
      <c r="C1434" s="273"/>
      <c r="D1434" s="285"/>
      <c r="E1434" s="273"/>
      <c r="F1434" s="273"/>
      <c r="G1434" s="273"/>
      <c r="H1434" s="273"/>
      <c r="I1434" s="273"/>
      <c r="J1434" s="273"/>
      <c r="K1434" s="273"/>
      <c r="L1434" s="273"/>
      <c r="M1434" s="273"/>
      <c r="N1434" s="273"/>
      <c r="O1434" s="273"/>
      <c r="P1434" s="273"/>
      <c r="Q1434" s="273"/>
      <c r="R1434" s="286"/>
      <c r="S1434" s="273"/>
      <c r="T1434" s="285"/>
      <c r="U1434" s="273"/>
      <c r="V1434" s="273"/>
      <c r="W1434" s="273"/>
      <c r="X1434" s="273"/>
      <c r="Y1434" s="273"/>
      <c r="Z1434" s="264"/>
      <c r="AA1434" s="273"/>
      <c r="AB1434" s="285"/>
      <c r="AC1434" s="273"/>
      <c r="AD1434" s="273"/>
      <c r="AE1434" s="273"/>
      <c r="AF1434" s="273"/>
      <c r="AG1434" s="273"/>
      <c r="AH1434" s="125"/>
      <c r="AI1434" s="273"/>
      <c r="AJ1434" s="285"/>
      <c r="AK1434" s="273"/>
      <c r="AL1434" s="273"/>
      <c r="AM1434" s="273"/>
      <c r="AN1434" s="273"/>
      <c r="AO1434" s="273"/>
      <c r="AP1434" s="125"/>
      <c r="AQ1434" s="273"/>
      <c r="AR1434" s="285"/>
      <c r="AS1434" s="273"/>
      <c r="AT1434" s="273"/>
      <c r="AU1434" s="273"/>
      <c r="AV1434" s="273"/>
      <c r="AW1434" s="273"/>
      <c r="AX1434" s="125"/>
      <c r="AY1434" s="273"/>
      <c r="AZ1434" s="285"/>
      <c r="BA1434" s="273"/>
      <c r="BB1434" s="273"/>
      <c r="BC1434" s="273"/>
      <c r="BD1434" s="273"/>
      <c r="BE1434" s="273"/>
      <c r="BF1434" s="125"/>
      <c r="BG1434" s="273"/>
      <c r="BH1434" s="285"/>
      <c r="BI1434" s="273"/>
      <c r="BJ1434" s="273"/>
      <c r="BK1434" s="273"/>
      <c r="BL1434" s="273"/>
      <c r="BM1434" s="273"/>
      <c r="BN1434" s="125"/>
      <c r="BO1434" s="273"/>
      <c r="BP1434" s="285"/>
      <c r="BQ1434" s="273"/>
      <c r="BR1434" s="273"/>
      <c r="BS1434" s="273"/>
      <c r="BT1434" s="273"/>
      <c r="BU1434" s="273"/>
      <c r="BV1434" s="125"/>
      <c r="BW1434" s="273"/>
      <c r="BX1434" s="285"/>
      <c r="BY1434" s="273"/>
      <c r="BZ1434" s="273"/>
      <c r="CA1434" s="273"/>
      <c r="CB1434" s="273"/>
      <c r="CC1434" s="273"/>
      <c r="CD1434" s="125"/>
      <c r="CE1434" s="273"/>
      <c r="CF1434" s="285"/>
      <c r="CG1434" s="273"/>
      <c r="CH1434" s="273"/>
      <c r="CI1434" s="273"/>
      <c r="CJ1434" s="273"/>
      <c r="CK1434" s="273"/>
      <c r="CL1434" s="125"/>
      <c r="CM1434" s="273"/>
      <c r="CN1434" s="285"/>
      <c r="CO1434" s="273"/>
      <c r="CP1434" s="273"/>
      <c r="CQ1434" s="273"/>
      <c r="CR1434" s="273"/>
      <c r="CS1434" s="273"/>
      <c r="CT1434" s="125"/>
      <c r="CU1434" s="273"/>
      <c r="CV1434" s="285"/>
      <c r="CW1434" s="273"/>
      <c r="CX1434" s="273"/>
      <c r="CY1434" s="273"/>
      <c r="CZ1434" s="273"/>
      <c r="DA1434" s="273"/>
      <c r="DB1434" s="125"/>
      <c r="DC1434" s="273"/>
      <c r="DD1434" s="285"/>
      <c r="DE1434" s="273"/>
      <c r="DF1434" s="273"/>
      <c r="DG1434" s="273"/>
      <c r="DH1434" s="273"/>
      <c r="DI1434" s="273"/>
      <c r="DJ1434" s="125"/>
      <c r="DK1434" s="273"/>
      <c r="DL1434" s="285"/>
      <c r="DM1434" s="273"/>
      <c r="DN1434" s="273"/>
      <c r="DO1434" s="273"/>
      <c r="DP1434" s="273"/>
      <c r="DQ1434" s="273"/>
      <c r="DR1434" s="125"/>
      <c r="DS1434" s="273"/>
      <c r="DT1434" s="285"/>
      <c r="DU1434" s="273"/>
      <c r="DV1434" s="273"/>
      <c r="DW1434" s="273"/>
      <c r="DX1434" s="273"/>
      <c r="DY1434" s="273"/>
      <c r="DZ1434" s="125"/>
      <c r="EA1434" s="273"/>
      <c r="EB1434" s="273"/>
      <c r="EC1434" s="273"/>
      <c r="ED1434" s="273"/>
      <c r="EE1434" s="273"/>
      <c r="EF1434" s="273"/>
      <c r="EG1434" s="273"/>
      <c r="EH1434" s="273"/>
      <c r="EI1434" s="273"/>
      <c r="EJ1434" s="273"/>
      <c r="EK1434" s="273"/>
      <c r="EL1434" s="273"/>
      <c r="EM1434" s="273"/>
      <c r="EN1434" s="273"/>
      <c r="EO1434" s="273"/>
      <c r="EP1434" s="273"/>
      <c r="EQ1434" s="273"/>
      <c r="ER1434" s="273"/>
      <c r="ES1434" s="273"/>
      <c r="ET1434" s="273"/>
      <c r="EU1434" s="273"/>
      <c r="EV1434" s="273"/>
      <c r="EW1434" s="273"/>
      <c r="EX1434" s="273"/>
      <c r="EY1434" s="273"/>
      <c r="EZ1434" s="273"/>
    </row>
    <row r="1435" spans="1:156" ht="18.75">
      <c r="D1435" s="75"/>
      <c r="Q1435"/>
      <c r="R1435" s="30"/>
      <c r="T1435" s="75"/>
      <c r="Z1435" s="264"/>
      <c r="AB1435" s="75"/>
      <c r="AH1435" s="125"/>
      <c r="AJ1435" s="75"/>
      <c r="AP1435" s="125"/>
      <c r="AR1435" s="75"/>
      <c r="AX1435" s="125"/>
      <c r="AZ1435" s="75"/>
      <c r="BF1435" s="125"/>
      <c r="BH1435" s="75"/>
      <c r="BN1435" s="125"/>
      <c r="BP1435" s="75"/>
      <c r="BV1435" s="125"/>
      <c r="BX1435" s="75"/>
      <c r="CD1435" s="125"/>
      <c r="CF1435" s="75"/>
      <c r="CL1435" s="125"/>
      <c r="CN1435" s="75"/>
      <c r="CT1435" s="125"/>
      <c r="CV1435" s="75"/>
      <c r="DB1435" s="125"/>
      <c r="DD1435" s="75"/>
      <c r="DJ1435" s="125"/>
      <c r="DL1435" s="75"/>
      <c r="DR1435" s="125"/>
      <c r="DT1435" s="75"/>
      <c r="DZ1435" s="125"/>
    </row>
    <row r="1436" spans="1:156" ht="18.75">
      <c r="A1436" s="273"/>
      <c r="B1436" s="273"/>
      <c r="C1436" s="273"/>
      <c r="D1436" s="285"/>
      <c r="E1436" s="273"/>
      <c r="F1436" s="273"/>
      <c r="G1436" s="273"/>
      <c r="H1436" s="273"/>
      <c r="I1436" s="273"/>
      <c r="J1436" s="273"/>
      <c r="K1436" s="273"/>
      <c r="L1436" s="273"/>
      <c r="M1436" s="273"/>
      <c r="N1436" s="273"/>
      <c r="O1436" s="273"/>
      <c r="P1436" s="273"/>
      <c r="Q1436" s="273"/>
      <c r="R1436" s="286"/>
      <c r="S1436" s="273"/>
      <c r="T1436" s="285"/>
      <c r="U1436" s="273"/>
      <c r="V1436" s="273"/>
      <c r="W1436" s="273"/>
      <c r="X1436" s="273"/>
      <c r="Y1436" s="273"/>
      <c r="Z1436" s="264"/>
      <c r="AA1436" s="273"/>
      <c r="AB1436" s="285"/>
      <c r="AC1436" s="273"/>
      <c r="AD1436" s="273"/>
      <c r="AE1436" s="273"/>
      <c r="AF1436" s="273"/>
      <c r="AG1436" s="273"/>
      <c r="AH1436" s="125"/>
      <c r="AI1436" s="273"/>
      <c r="AJ1436" s="285"/>
      <c r="AK1436" s="273"/>
      <c r="AL1436" s="273"/>
      <c r="AM1436" s="273"/>
      <c r="AN1436" s="273"/>
      <c r="AO1436" s="273"/>
      <c r="AP1436" s="125"/>
      <c r="AQ1436" s="273"/>
      <c r="AR1436" s="285"/>
      <c r="AS1436" s="273"/>
      <c r="AT1436" s="273"/>
      <c r="AU1436" s="273"/>
      <c r="AV1436" s="273"/>
      <c r="AW1436" s="273"/>
      <c r="AX1436" s="125"/>
      <c r="AY1436" s="273"/>
      <c r="AZ1436" s="285"/>
      <c r="BA1436" s="273"/>
      <c r="BB1436" s="273"/>
      <c r="BC1436" s="273"/>
      <c r="BD1436" s="273"/>
      <c r="BE1436" s="273"/>
      <c r="BF1436" s="125"/>
      <c r="BG1436" s="273"/>
      <c r="BH1436" s="285"/>
      <c r="BI1436" s="273"/>
      <c r="BJ1436" s="273"/>
      <c r="BK1436" s="273"/>
      <c r="BL1436" s="273"/>
      <c r="BM1436" s="273"/>
      <c r="BN1436" s="125"/>
      <c r="BO1436" s="273"/>
      <c r="BP1436" s="285"/>
      <c r="BQ1436" s="273"/>
      <c r="BR1436" s="273"/>
      <c r="BS1436" s="273"/>
      <c r="BT1436" s="273"/>
      <c r="BU1436" s="273"/>
      <c r="BV1436" s="125"/>
      <c r="BW1436" s="273"/>
      <c r="BX1436" s="285"/>
      <c r="BY1436" s="273"/>
      <c r="BZ1436" s="273"/>
      <c r="CA1436" s="273"/>
      <c r="CB1436" s="273"/>
      <c r="CC1436" s="273"/>
      <c r="CD1436" s="125"/>
      <c r="CE1436" s="273"/>
      <c r="CF1436" s="285"/>
      <c r="CG1436" s="273"/>
      <c r="CH1436" s="273"/>
      <c r="CI1436" s="273"/>
      <c r="CJ1436" s="273"/>
      <c r="CK1436" s="273"/>
      <c r="CL1436" s="125"/>
      <c r="CM1436" s="273"/>
      <c r="CN1436" s="285"/>
      <c r="CO1436" s="273"/>
      <c r="CP1436" s="273"/>
      <c r="CQ1436" s="273"/>
      <c r="CR1436" s="273"/>
      <c r="CS1436" s="273"/>
      <c r="CT1436" s="125"/>
      <c r="CU1436" s="273"/>
      <c r="CV1436" s="285"/>
      <c r="CW1436" s="273"/>
      <c r="CX1436" s="273"/>
      <c r="CY1436" s="273"/>
      <c r="CZ1436" s="273"/>
      <c r="DA1436" s="273"/>
      <c r="DB1436" s="125"/>
      <c r="DC1436" s="273"/>
      <c r="DD1436" s="285"/>
      <c r="DE1436" s="273"/>
      <c r="DF1436" s="273"/>
      <c r="DG1436" s="273"/>
      <c r="DH1436" s="273"/>
      <c r="DI1436" s="273"/>
      <c r="DJ1436" s="125"/>
      <c r="DK1436" s="273"/>
      <c r="DL1436" s="285"/>
      <c r="DM1436" s="273"/>
      <c r="DN1436" s="273"/>
      <c r="DO1436" s="273"/>
      <c r="DP1436" s="273"/>
      <c r="DQ1436" s="273"/>
      <c r="DR1436" s="125"/>
      <c r="DS1436" s="273"/>
      <c r="DT1436" s="285"/>
      <c r="DU1436" s="273"/>
      <c r="DV1436" s="273"/>
      <c r="DW1436" s="273"/>
      <c r="DX1436" s="273"/>
      <c r="DY1436" s="273"/>
      <c r="DZ1436" s="125"/>
      <c r="EA1436" s="273"/>
      <c r="EB1436" s="273"/>
      <c r="EC1436" s="273"/>
      <c r="ED1436" s="273"/>
      <c r="EE1436" s="273"/>
      <c r="EF1436" s="273"/>
      <c r="EG1436" s="273"/>
      <c r="EH1436" s="273"/>
      <c r="EI1436" s="273"/>
      <c r="EJ1436" s="273"/>
      <c r="EK1436" s="273"/>
      <c r="EL1436" s="273"/>
      <c r="EM1436" s="273"/>
      <c r="EN1436" s="273"/>
      <c r="EO1436" s="273"/>
      <c r="EP1436" s="273"/>
      <c r="EQ1436" s="273"/>
      <c r="ER1436" s="273"/>
      <c r="ES1436" s="273"/>
      <c r="ET1436" s="273"/>
      <c r="EU1436" s="273"/>
      <c r="EV1436" s="273"/>
      <c r="EW1436" s="273"/>
      <c r="EX1436" s="273"/>
      <c r="EY1436" s="273"/>
      <c r="EZ1436" s="273"/>
    </row>
    <row r="1437" spans="1:156" ht="18.75">
      <c r="D1437" s="75"/>
      <c r="Q1437"/>
      <c r="R1437" s="30"/>
      <c r="T1437" s="75"/>
      <c r="Z1437" s="264"/>
      <c r="AB1437" s="75"/>
      <c r="AH1437" s="125"/>
      <c r="AJ1437" s="75"/>
      <c r="AP1437" s="125"/>
      <c r="AR1437" s="75"/>
      <c r="AX1437" s="125"/>
      <c r="AZ1437" s="75"/>
      <c r="BF1437" s="125"/>
      <c r="BH1437" s="75"/>
      <c r="BN1437" s="125"/>
      <c r="BP1437" s="75"/>
      <c r="BV1437" s="125"/>
      <c r="BX1437" s="75"/>
      <c r="CD1437" s="125"/>
      <c r="CF1437" s="75"/>
      <c r="CL1437" s="125"/>
      <c r="CN1437" s="75"/>
      <c r="CT1437" s="125"/>
      <c r="CV1437" s="75"/>
      <c r="DB1437" s="125"/>
      <c r="DD1437" s="75"/>
      <c r="DJ1437" s="125"/>
      <c r="DL1437" s="75"/>
      <c r="DR1437" s="125"/>
      <c r="DT1437" s="75"/>
      <c r="DZ1437" s="125"/>
    </row>
    <row r="1438" spans="1:156" ht="18.75">
      <c r="A1438" s="273"/>
      <c r="B1438" s="273"/>
      <c r="C1438" s="273"/>
      <c r="D1438" s="285"/>
      <c r="E1438" s="273"/>
      <c r="F1438" s="273"/>
      <c r="G1438" s="273"/>
      <c r="H1438" s="273"/>
      <c r="I1438" s="273"/>
      <c r="J1438" s="273"/>
      <c r="K1438" s="273"/>
      <c r="L1438" s="273"/>
      <c r="M1438" s="273"/>
      <c r="N1438" s="273"/>
      <c r="O1438" s="273"/>
      <c r="P1438" s="273"/>
      <c r="Q1438" s="273"/>
      <c r="R1438" s="286"/>
      <c r="S1438" s="273"/>
      <c r="T1438" s="285"/>
      <c r="U1438" s="273"/>
      <c r="V1438" s="273"/>
      <c r="W1438" s="273"/>
      <c r="X1438" s="273"/>
      <c r="Y1438" s="273"/>
      <c r="Z1438" s="264"/>
      <c r="AA1438" s="273"/>
      <c r="AB1438" s="285"/>
      <c r="AC1438" s="273"/>
      <c r="AD1438" s="273"/>
      <c r="AE1438" s="273"/>
      <c r="AF1438" s="273"/>
      <c r="AG1438" s="273"/>
      <c r="AH1438" s="125"/>
      <c r="AI1438" s="273"/>
      <c r="AJ1438" s="285"/>
      <c r="AK1438" s="273"/>
      <c r="AL1438" s="273"/>
      <c r="AM1438" s="273"/>
      <c r="AN1438" s="273"/>
      <c r="AO1438" s="273"/>
      <c r="AP1438" s="125"/>
      <c r="AQ1438" s="273"/>
      <c r="AR1438" s="285"/>
      <c r="AS1438" s="273"/>
      <c r="AT1438" s="273"/>
      <c r="AU1438" s="273"/>
      <c r="AV1438" s="273"/>
      <c r="AW1438" s="273"/>
      <c r="AX1438" s="125"/>
      <c r="AY1438" s="273"/>
      <c r="AZ1438" s="285"/>
      <c r="BA1438" s="273"/>
      <c r="BB1438" s="273"/>
      <c r="BC1438" s="273"/>
      <c r="BD1438" s="273"/>
      <c r="BE1438" s="273"/>
      <c r="BF1438" s="125"/>
      <c r="BG1438" s="273"/>
      <c r="BH1438" s="285"/>
      <c r="BI1438" s="273"/>
      <c r="BJ1438" s="273"/>
      <c r="BK1438" s="273"/>
      <c r="BL1438" s="273"/>
      <c r="BM1438" s="273"/>
      <c r="BN1438" s="125"/>
      <c r="BO1438" s="273"/>
      <c r="BP1438" s="285"/>
      <c r="BQ1438" s="273"/>
      <c r="BR1438" s="273"/>
      <c r="BS1438" s="273"/>
      <c r="BT1438" s="273"/>
      <c r="BU1438" s="273"/>
      <c r="BV1438" s="125"/>
      <c r="BW1438" s="273"/>
      <c r="BX1438" s="285"/>
      <c r="BY1438" s="273"/>
      <c r="BZ1438" s="273"/>
      <c r="CA1438" s="273"/>
      <c r="CB1438" s="273"/>
      <c r="CC1438" s="273"/>
      <c r="CD1438" s="125"/>
      <c r="CE1438" s="273"/>
      <c r="CF1438" s="285"/>
      <c r="CG1438" s="273"/>
      <c r="CH1438" s="273"/>
      <c r="CI1438" s="273"/>
      <c r="CJ1438" s="273"/>
      <c r="CK1438" s="273"/>
      <c r="CL1438" s="125"/>
      <c r="CM1438" s="273"/>
      <c r="CN1438" s="285"/>
      <c r="CO1438" s="273"/>
      <c r="CP1438" s="273"/>
      <c r="CQ1438" s="273"/>
      <c r="CR1438" s="273"/>
      <c r="CS1438" s="273"/>
      <c r="CT1438" s="125"/>
      <c r="CU1438" s="273"/>
      <c r="CV1438" s="285"/>
      <c r="CW1438" s="273"/>
      <c r="CX1438" s="273"/>
      <c r="CY1438" s="273"/>
      <c r="CZ1438" s="273"/>
      <c r="DA1438" s="273"/>
      <c r="DB1438" s="125"/>
      <c r="DC1438" s="273"/>
      <c r="DD1438" s="285"/>
      <c r="DE1438" s="273"/>
      <c r="DF1438" s="273"/>
      <c r="DG1438" s="273"/>
      <c r="DH1438" s="273"/>
      <c r="DI1438" s="273"/>
      <c r="DJ1438" s="125"/>
      <c r="DK1438" s="273"/>
      <c r="DL1438" s="285"/>
      <c r="DM1438" s="273"/>
      <c r="DN1438" s="273"/>
      <c r="DO1438" s="273"/>
      <c r="DP1438" s="273"/>
      <c r="DQ1438" s="273"/>
      <c r="DR1438" s="125"/>
      <c r="DS1438" s="273"/>
      <c r="DT1438" s="285"/>
      <c r="DU1438" s="273"/>
      <c r="DV1438" s="273"/>
      <c r="DW1438" s="273"/>
      <c r="DX1438" s="273"/>
      <c r="DY1438" s="273"/>
      <c r="DZ1438" s="125"/>
      <c r="EA1438" s="273"/>
      <c r="EB1438" s="273"/>
      <c r="EC1438" s="273"/>
      <c r="ED1438" s="273"/>
      <c r="EE1438" s="273"/>
      <c r="EF1438" s="273"/>
      <c r="EG1438" s="273"/>
      <c r="EH1438" s="273"/>
      <c r="EI1438" s="273"/>
      <c r="EJ1438" s="273"/>
      <c r="EK1438" s="273"/>
      <c r="EL1438" s="273"/>
      <c r="EM1438" s="273"/>
      <c r="EN1438" s="273"/>
      <c r="EO1438" s="273"/>
      <c r="EP1438" s="273"/>
      <c r="EQ1438" s="273"/>
      <c r="ER1438" s="273"/>
      <c r="ES1438" s="273"/>
      <c r="ET1438" s="273"/>
      <c r="EU1438" s="273"/>
      <c r="EV1438" s="273"/>
      <c r="EW1438" s="273"/>
      <c r="EX1438" s="273"/>
      <c r="EY1438" s="273"/>
      <c r="EZ1438" s="273"/>
    </row>
    <row r="1439" spans="1:156" ht="18.75">
      <c r="D1439" s="75"/>
      <c r="Q1439"/>
      <c r="R1439" s="30"/>
      <c r="T1439" s="75"/>
      <c r="Z1439" s="264"/>
      <c r="AB1439" s="75"/>
      <c r="AH1439" s="125"/>
      <c r="AJ1439" s="75"/>
      <c r="AP1439" s="125"/>
      <c r="AR1439" s="75"/>
      <c r="AX1439" s="125"/>
      <c r="AZ1439" s="75"/>
      <c r="BF1439" s="125"/>
      <c r="BH1439" s="75"/>
      <c r="BN1439" s="125"/>
      <c r="BP1439" s="75"/>
      <c r="BV1439" s="125"/>
      <c r="BX1439" s="75"/>
      <c r="CD1439" s="125"/>
      <c r="CF1439" s="75"/>
      <c r="CL1439" s="125"/>
      <c r="CN1439" s="75"/>
      <c r="CT1439" s="125"/>
      <c r="CV1439" s="75"/>
      <c r="DB1439" s="125"/>
      <c r="DD1439" s="75"/>
      <c r="DJ1439" s="125"/>
      <c r="DL1439" s="75"/>
      <c r="DR1439" s="125"/>
      <c r="DT1439" s="75"/>
      <c r="DZ1439" s="125"/>
    </row>
    <row r="1440" spans="1:156" ht="18.75">
      <c r="A1440" s="273"/>
      <c r="B1440" s="273"/>
      <c r="C1440" s="273"/>
      <c r="D1440" s="285"/>
      <c r="E1440" s="273"/>
      <c r="F1440" s="273"/>
      <c r="G1440" s="273"/>
      <c r="H1440" s="273"/>
      <c r="I1440" s="273"/>
      <c r="J1440" s="273"/>
      <c r="K1440" s="273"/>
      <c r="L1440" s="273"/>
      <c r="M1440" s="273"/>
      <c r="N1440" s="273"/>
      <c r="O1440" s="273"/>
      <c r="P1440" s="273"/>
      <c r="Q1440" s="273"/>
      <c r="R1440" s="286"/>
      <c r="S1440" s="273"/>
      <c r="T1440" s="285"/>
      <c r="U1440" s="273"/>
      <c r="V1440" s="273"/>
      <c r="W1440" s="273"/>
      <c r="X1440" s="273"/>
      <c r="Y1440" s="273"/>
      <c r="Z1440" s="264"/>
      <c r="AA1440" s="273"/>
      <c r="AB1440" s="285"/>
      <c r="AC1440" s="273"/>
      <c r="AD1440" s="273"/>
      <c r="AE1440" s="273"/>
      <c r="AF1440" s="273"/>
      <c r="AG1440" s="273"/>
      <c r="AH1440" s="125"/>
      <c r="AI1440" s="273"/>
      <c r="AJ1440" s="285"/>
      <c r="AK1440" s="273"/>
      <c r="AL1440" s="273"/>
      <c r="AM1440" s="273"/>
      <c r="AN1440" s="273"/>
      <c r="AO1440" s="273"/>
      <c r="AP1440" s="125"/>
      <c r="AQ1440" s="273"/>
      <c r="AR1440" s="285"/>
      <c r="AS1440" s="273"/>
      <c r="AT1440" s="273"/>
      <c r="AU1440" s="273"/>
      <c r="AV1440" s="273"/>
      <c r="AW1440" s="273"/>
      <c r="AX1440" s="125"/>
      <c r="AY1440" s="273"/>
      <c r="AZ1440" s="285"/>
      <c r="BA1440" s="273"/>
      <c r="BB1440" s="273"/>
      <c r="BC1440" s="273"/>
      <c r="BD1440" s="273"/>
      <c r="BE1440" s="273"/>
      <c r="BF1440" s="125"/>
      <c r="BG1440" s="273"/>
      <c r="BH1440" s="285"/>
      <c r="BI1440" s="273"/>
      <c r="BJ1440" s="273"/>
      <c r="BK1440" s="273"/>
      <c r="BL1440" s="273"/>
      <c r="BM1440" s="273"/>
      <c r="BN1440" s="125"/>
      <c r="BO1440" s="273"/>
      <c r="BP1440" s="285"/>
      <c r="BQ1440" s="273"/>
      <c r="BR1440" s="273"/>
      <c r="BS1440" s="273"/>
      <c r="BT1440" s="273"/>
      <c r="BU1440" s="273"/>
      <c r="BV1440" s="125"/>
      <c r="BW1440" s="273"/>
      <c r="BX1440" s="285"/>
      <c r="BY1440" s="273"/>
      <c r="BZ1440" s="273"/>
      <c r="CA1440" s="273"/>
      <c r="CB1440" s="273"/>
      <c r="CC1440" s="273"/>
      <c r="CD1440" s="125"/>
      <c r="CE1440" s="273"/>
      <c r="CF1440" s="285"/>
      <c r="CG1440" s="273"/>
      <c r="CH1440" s="273"/>
      <c r="CI1440" s="273"/>
      <c r="CJ1440" s="273"/>
      <c r="CK1440" s="273"/>
      <c r="CL1440" s="125"/>
      <c r="CM1440" s="273"/>
      <c r="CN1440" s="285"/>
      <c r="CO1440" s="273"/>
      <c r="CP1440" s="273"/>
      <c r="CQ1440" s="273"/>
      <c r="CR1440" s="273"/>
      <c r="CS1440" s="273"/>
      <c r="CT1440" s="125"/>
      <c r="CU1440" s="273"/>
      <c r="CV1440" s="285"/>
      <c r="CW1440" s="273"/>
      <c r="CX1440" s="273"/>
      <c r="CY1440" s="273"/>
      <c r="CZ1440" s="273"/>
      <c r="DA1440" s="273"/>
      <c r="DB1440" s="125"/>
      <c r="DC1440" s="273"/>
      <c r="DD1440" s="285"/>
      <c r="DE1440" s="273"/>
      <c r="DF1440" s="273"/>
      <c r="DG1440" s="273"/>
      <c r="DH1440" s="273"/>
      <c r="DI1440" s="273"/>
      <c r="DJ1440" s="125"/>
      <c r="DK1440" s="273"/>
      <c r="DL1440" s="285"/>
      <c r="DM1440" s="273"/>
      <c r="DN1440" s="273"/>
      <c r="DO1440" s="273"/>
      <c r="DP1440" s="273"/>
      <c r="DQ1440" s="273"/>
      <c r="DR1440" s="125"/>
      <c r="DS1440" s="273"/>
      <c r="DT1440" s="285"/>
      <c r="DU1440" s="273"/>
      <c r="DV1440" s="273"/>
      <c r="DW1440" s="273"/>
      <c r="DX1440" s="273"/>
      <c r="DY1440" s="273"/>
      <c r="DZ1440" s="125"/>
      <c r="EA1440" s="273"/>
      <c r="EB1440" s="273"/>
      <c r="EC1440" s="273"/>
      <c r="ED1440" s="273"/>
      <c r="EE1440" s="273"/>
      <c r="EF1440" s="273"/>
      <c r="EG1440" s="273"/>
      <c r="EH1440" s="273"/>
      <c r="EI1440" s="273"/>
      <c r="EJ1440" s="273"/>
      <c r="EK1440" s="273"/>
      <c r="EL1440" s="273"/>
      <c r="EM1440" s="273"/>
      <c r="EN1440" s="273"/>
      <c r="EO1440" s="273"/>
      <c r="EP1440" s="273"/>
      <c r="EQ1440" s="273"/>
      <c r="ER1440" s="273"/>
      <c r="ES1440" s="273"/>
      <c r="ET1440" s="273"/>
      <c r="EU1440" s="273"/>
      <c r="EV1440" s="273"/>
      <c r="EW1440" s="273"/>
      <c r="EX1440" s="273"/>
      <c r="EY1440" s="273"/>
      <c r="EZ1440" s="273"/>
    </row>
    <row r="1441" spans="1:156" ht="18.75">
      <c r="D1441" s="75"/>
      <c r="Q1441"/>
      <c r="R1441" s="30"/>
      <c r="T1441" s="75"/>
      <c r="Z1441" s="264"/>
      <c r="AB1441" s="75"/>
      <c r="AH1441" s="125"/>
      <c r="AJ1441" s="75"/>
      <c r="AP1441" s="125"/>
      <c r="AR1441" s="75"/>
      <c r="AX1441" s="125"/>
      <c r="AZ1441" s="75"/>
      <c r="BF1441" s="125"/>
      <c r="BH1441" s="75"/>
      <c r="BN1441" s="125"/>
      <c r="BP1441" s="75"/>
      <c r="BV1441" s="125"/>
      <c r="BX1441" s="75"/>
      <c r="CD1441" s="125"/>
      <c r="CF1441" s="75"/>
      <c r="CL1441" s="125"/>
      <c r="CN1441" s="75"/>
      <c r="CT1441" s="125"/>
      <c r="CV1441" s="75"/>
      <c r="DB1441" s="125"/>
      <c r="DD1441" s="75"/>
      <c r="DJ1441" s="125"/>
      <c r="DL1441" s="75"/>
      <c r="DR1441" s="125"/>
      <c r="DT1441" s="75"/>
      <c r="DZ1441" s="125"/>
    </row>
    <row r="1442" spans="1:156" ht="18.75">
      <c r="A1442" s="273"/>
      <c r="B1442" s="273"/>
      <c r="C1442" s="273"/>
      <c r="D1442" s="285"/>
      <c r="E1442" s="273"/>
      <c r="F1442" s="273"/>
      <c r="G1442" s="273"/>
      <c r="H1442" s="273"/>
      <c r="I1442" s="273"/>
      <c r="J1442" s="273"/>
      <c r="K1442" s="273"/>
      <c r="L1442" s="273"/>
      <c r="M1442" s="273"/>
      <c r="N1442" s="273"/>
      <c r="O1442" s="273"/>
      <c r="P1442" s="273"/>
      <c r="Q1442" s="273"/>
      <c r="R1442" s="286"/>
      <c r="S1442" s="273"/>
      <c r="T1442" s="285"/>
      <c r="U1442" s="273"/>
      <c r="V1442" s="273"/>
      <c r="W1442" s="273"/>
      <c r="X1442" s="273"/>
      <c r="Y1442" s="273"/>
      <c r="Z1442" s="264"/>
      <c r="AA1442" s="273"/>
      <c r="AB1442" s="285"/>
      <c r="AC1442" s="273"/>
      <c r="AD1442" s="273"/>
      <c r="AE1442" s="273"/>
      <c r="AF1442" s="273"/>
      <c r="AG1442" s="273"/>
      <c r="AH1442" s="125"/>
      <c r="AI1442" s="273"/>
      <c r="AJ1442" s="285"/>
      <c r="AK1442" s="273"/>
      <c r="AL1442" s="273"/>
      <c r="AM1442" s="273"/>
      <c r="AN1442" s="273"/>
      <c r="AO1442" s="273"/>
      <c r="AP1442" s="125"/>
      <c r="AQ1442" s="273"/>
      <c r="AR1442" s="285"/>
      <c r="AS1442" s="273"/>
      <c r="AT1442" s="273"/>
      <c r="AU1442" s="273"/>
      <c r="AV1442" s="273"/>
      <c r="AW1442" s="273"/>
      <c r="AX1442" s="125"/>
      <c r="AY1442" s="273"/>
      <c r="AZ1442" s="285"/>
      <c r="BA1442" s="273"/>
      <c r="BB1442" s="273"/>
      <c r="BC1442" s="273"/>
      <c r="BD1442" s="273"/>
      <c r="BE1442" s="273"/>
      <c r="BF1442" s="125"/>
      <c r="BG1442" s="273"/>
      <c r="BH1442" s="285"/>
      <c r="BI1442" s="273"/>
      <c r="BJ1442" s="273"/>
      <c r="BK1442" s="273"/>
      <c r="BL1442" s="273"/>
      <c r="BM1442" s="273"/>
      <c r="BN1442" s="125"/>
      <c r="BO1442" s="273"/>
      <c r="BP1442" s="285"/>
      <c r="BQ1442" s="273"/>
      <c r="BR1442" s="273"/>
      <c r="BS1442" s="273"/>
      <c r="BT1442" s="273"/>
      <c r="BU1442" s="273"/>
      <c r="BV1442" s="125"/>
      <c r="BW1442" s="273"/>
      <c r="BX1442" s="285"/>
      <c r="BY1442" s="273"/>
      <c r="BZ1442" s="273"/>
      <c r="CA1442" s="273"/>
      <c r="CB1442" s="273"/>
      <c r="CC1442" s="273"/>
      <c r="CD1442" s="125"/>
      <c r="CE1442" s="273"/>
      <c r="CF1442" s="285"/>
      <c r="CG1442" s="273"/>
      <c r="CH1442" s="273"/>
      <c r="CI1442" s="273"/>
      <c r="CJ1442" s="273"/>
      <c r="CK1442" s="273"/>
      <c r="CL1442" s="125"/>
      <c r="CM1442" s="273"/>
      <c r="CN1442" s="285"/>
      <c r="CO1442" s="273"/>
      <c r="CP1442" s="273"/>
      <c r="CQ1442" s="273"/>
      <c r="CR1442" s="273"/>
      <c r="CS1442" s="273"/>
      <c r="CT1442" s="125"/>
      <c r="CU1442" s="273"/>
      <c r="CV1442" s="285"/>
      <c r="CW1442" s="273"/>
      <c r="CX1442" s="273"/>
      <c r="CY1442" s="273"/>
      <c r="CZ1442" s="273"/>
      <c r="DA1442" s="273"/>
      <c r="DB1442" s="125"/>
      <c r="DC1442" s="273"/>
      <c r="DD1442" s="285"/>
      <c r="DE1442" s="273"/>
      <c r="DF1442" s="273"/>
      <c r="DG1442" s="273"/>
      <c r="DH1442" s="273"/>
      <c r="DI1442" s="273"/>
      <c r="DJ1442" s="125"/>
      <c r="DK1442" s="273"/>
      <c r="DL1442" s="285"/>
      <c r="DM1442" s="273"/>
      <c r="DN1442" s="273"/>
      <c r="DO1442" s="273"/>
      <c r="DP1442" s="273"/>
      <c r="DQ1442" s="273"/>
      <c r="DR1442" s="125"/>
      <c r="DS1442" s="273"/>
      <c r="DT1442" s="285"/>
      <c r="DU1442" s="273"/>
      <c r="DV1442" s="273"/>
      <c r="DW1442" s="273"/>
      <c r="DX1442" s="273"/>
      <c r="DY1442" s="273"/>
      <c r="DZ1442" s="125"/>
      <c r="EA1442" s="273"/>
      <c r="EB1442" s="273"/>
      <c r="EC1442" s="273"/>
      <c r="ED1442" s="273"/>
      <c r="EE1442" s="273"/>
      <c r="EF1442" s="273"/>
      <c r="EG1442" s="273"/>
      <c r="EH1442" s="273"/>
      <c r="EI1442" s="273"/>
      <c r="EJ1442" s="273"/>
      <c r="EK1442" s="273"/>
      <c r="EL1442" s="273"/>
      <c r="EM1442" s="273"/>
      <c r="EN1442" s="273"/>
      <c r="EO1442" s="273"/>
      <c r="EP1442" s="273"/>
      <c r="EQ1442" s="273"/>
      <c r="ER1442" s="273"/>
      <c r="ES1442" s="273"/>
      <c r="ET1442" s="273"/>
      <c r="EU1442" s="273"/>
      <c r="EV1442" s="273"/>
      <c r="EW1442" s="273"/>
      <c r="EX1442" s="273"/>
      <c r="EY1442" s="273"/>
      <c r="EZ1442" s="273"/>
    </row>
    <row r="1443" spans="1:156" ht="18.75">
      <c r="D1443" s="75"/>
      <c r="Q1443"/>
      <c r="R1443" s="30"/>
      <c r="T1443" s="75"/>
      <c r="Z1443" s="264"/>
      <c r="AB1443" s="75"/>
      <c r="AH1443" s="125"/>
      <c r="AJ1443" s="75"/>
      <c r="AP1443" s="125"/>
      <c r="AR1443" s="75"/>
      <c r="AX1443" s="125"/>
      <c r="AZ1443" s="75"/>
      <c r="BF1443" s="125"/>
      <c r="BH1443" s="75"/>
      <c r="BN1443" s="125"/>
      <c r="BP1443" s="75"/>
      <c r="BV1443" s="125"/>
      <c r="BX1443" s="75"/>
      <c r="CD1443" s="125"/>
      <c r="CF1443" s="75"/>
      <c r="CL1443" s="125"/>
      <c r="CN1443" s="75"/>
      <c r="CT1443" s="125"/>
      <c r="CV1443" s="75"/>
      <c r="DB1443" s="125"/>
      <c r="DD1443" s="75"/>
      <c r="DJ1443" s="125"/>
      <c r="DL1443" s="75"/>
      <c r="DR1443" s="125"/>
      <c r="DT1443" s="75"/>
      <c r="DZ1443" s="125"/>
    </row>
    <row r="1444" spans="1:156" ht="18.75">
      <c r="A1444" s="273"/>
      <c r="B1444" s="273"/>
      <c r="C1444" s="273"/>
      <c r="D1444" s="285"/>
      <c r="E1444" s="273"/>
      <c r="F1444" s="273"/>
      <c r="G1444" s="273"/>
      <c r="H1444" s="273"/>
      <c r="I1444" s="273"/>
      <c r="J1444" s="273"/>
      <c r="K1444" s="273"/>
      <c r="L1444" s="273"/>
      <c r="M1444" s="273"/>
      <c r="N1444" s="273"/>
      <c r="O1444" s="273"/>
      <c r="P1444" s="273"/>
      <c r="Q1444" s="273"/>
      <c r="R1444" s="286"/>
      <c r="S1444" s="273"/>
      <c r="T1444" s="285"/>
      <c r="U1444" s="273"/>
      <c r="V1444" s="273"/>
      <c r="W1444" s="273"/>
      <c r="X1444" s="273"/>
      <c r="Y1444" s="273"/>
      <c r="Z1444" s="264"/>
      <c r="AA1444" s="273"/>
      <c r="AB1444" s="285"/>
      <c r="AC1444" s="273"/>
      <c r="AD1444" s="273"/>
      <c r="AE1444" s="273"/>
      <c r="AF1444" s="273"/>
      <c r="AG1444" s="273"/>
      <c r="AH1444" s="125"/>
      <c r="AI1444" s="273"/>
      <c r="AJ1444" s="285"/>
      <c r="AK1444" s="273"/>
      <c r="AL1444" s="273"/>
      <c r="AM1444" s="273"/>
      <c r="AN1444" s="273"/>
      <c r="AO1444" s="273"/>
      <c r="AP1444" s="125"/>
      <c r="AQ1444" s="273"/>
      <c r="AR1444" s="285"/>
      <c r="AS1444" s="273"/>
      <c r="AT1444" s="273"/>
      <c r="AU1444" s="273"/>
      <c r="AV1444" s="273"/>
      <c r="AW1444" s="273"/>
      <c r="AX1444" s="125"/>
      <c r="AY1444" s="273"/>
      <c r="AZ1444" s="285"/>
      <c r="BA1444" s="273"/>
      <c r="BB1444" s="273"/>
      <c r="BC1444" s="273"/>
      <c r="BD1444" s="273"/>
      <c r="BE1444" s="273"/>
      <c r="BF1444" s="125"/>
      <c r="BG1444" s="273"/>
      <c r="BH1444" s="285"/>
      <c r="BI1444" s="273"/>
      <c r="BJ1444" s="273"/>
      <c r="BK1444" s="273"/>
      <c r="BL1444" s="273"/>
      <c r="BM1444" s="273"/>
      <c r="BN1444" s="125"/>
      <c r="BO1444" s="273"/>
      <c r="BP1444" s="285"/>
      <c r="BQ1444" s="273"/>
      <c r="BR1444" s="273"/>
      <c r="BS1444" s="273"/>
      <c r="BT1444" s="273"/>
      <c r="BU1444" s="273"/>
      <c r="BV1444" s="125"/>
      <c r="BW1444" s="273"/>
      <c r="BX1444" s="285"/>
      <c r="BY1444" s="273"/>
      <c r="BZ1444" s="273"/>
      <c r="CA1444" s="273"/>
      <c r="CB1444" s="273"/>
      <c r="CC1444" s="273"/>
      <c r="CD1444" s="125"/>
      <c r="CE1444" s="273"/>
      <c r="CF1444" s="285"/>
      <c r="CG1444" s="273"/>
      <c r="CH1444" s="273"/>
      <c r="CI1444" s="273"/>
      <c r="CJ1444" s="273"/>
      <c r="CK1444" s="273"/>
      <c r="CL1444" s="125"/>
      <c r="CM1444" s="273"/>
      <c r="CN1444" s="285"/>
      <c r="CO1444" s="273"/>
      <c r="CP1444" s="273"/>
      <c r="CQ1444" s="273"/>
      <c r="CR1444" s="273"/>
      <c r="CS1444" s="273"/>
      <c r="CT1444" s="125"/>
      <c r="CU1444" s="273"/>
      <c r="CV1444" s="285"/>
      <c r="CW1444" s="273"/>
      <c r="CX1444" s="273"/>
      <c r="CY1444" s="273"/>
      <c r="CZ1444" s="273"/>
      <c r="DA1444" s="273"/>
      <c r="DB1444" s="125"/>
      <c r="DC1444" s="273"/>
      <c r="DD1444" s="285"/>
      <c r="DE1444" s="273"/>
      <c r="DF1444" s="273"/>
      <c r="DG1444" s="273"/>
      <c r="DH1444" s="273"/>
      <c r="DI1444" s="273"/>
      <c r="DJ1444" s="125"/>
      <c r="DK1444" s="273"/>
      <c r="DL1444" s="285"/>
      <c r="DM1444" s="273"/>
      <c r="DN1444" s="273"/>
      <c r="DO1444" s="273"/>
      <c r="DP1444" s="273"/>
      <c r="DQ1444" s="273"/>
      <c r="DR1444" s="125"/>
      <c r="DS1444" s="273"/>
      <c r="DT1444" s="285"/>
      <c r="DU1444" s="273"/>
      <c r="DV1444" s="273"/>
      <c r="DW1444" s="273"/>
      <c r="DX1444" s="273"/>
      <c r="DY1444" s="273"/>
      <c r="DZ1444" s="125"/>
      <c r="EA1444" s="273"/>
      <c r="EB1444" s="273"/>
      <c r="EC1444" s="273"/>
      <c r="ED1444" s="273"/>
      <c r="EE1444" s="273"/>
      <c r="EF1444" s="273"/>
      <c r="EG1444" s="273"/>
      <c r="EH1444" s="273"/>
      <c r="EI1444" s="273"/>
      <c r="EJ1444" s="273"/>
      <c r="EK1444" s="273"/>
      <c r="EL1444" s="273"/>
      <c r="EM1444" s="273"/>
      <c r="EN1444" s="273"/>
      <c r="EO1444" s="273"/>
      <c r="EP1444" s="273"/>
      <c r="EQ1444" s="273"/>
      <c r="ER1444" s="273"/>
      <c r="ES1444" s="273"/>
      <c r="ET1444" s="273"/>
      <c r="EU1444" s="273"/>
      <c r="EV1444" s="273"/>
      <c r="EW1444" s="273"/>
      <c r="EX1444" s="273"/>
      <c r="EY1444" s="273"/>
      <c r="EZ1444" s="273"/>
    </row>
    <row r="1445" spans="1:156" ht="18.75">
      <c r="D1445" s="75"/>
      <c r="Q1445"/>
      <c r="R1445" s="30"/>
      <c r="T1445" s="75"/>
      <c r="Z1445" s="264"/>
      <c r="AB1445" s="75"/>
      <c r="AH1445" s="125"/>
      <c r="AJ1445" s="75"/>
      <c r="AP1445" s="125"/>
      <c r="AR1445" s="75"/>
      <c r="AX1445" s="125"/>
      <c r="AZ1445" s="75"/>
      <c r="BF1445" s="125"/>
      <c r="BH1445" s="75"/>
      <c r="BN1445" s="125"/>
      <c r="BP1445" s="75"/>
      <c r="BV1445" s="125"/>
      <c r="BX1445" s="75"/>
      <c r="CD1445" s="125"/>
      <c r="CF1445" s="75"/>
      <c r="CL1445" s="125"/>
      <c r="CN1445" s="75"/>
      <c r="CT1445" s="125"/>
      <c r="CV1445" s="75"/>
      <c r="DB1445" s="125"/>
      <c r="DD1445" s="75"/>
      <c r="DJ1445" s="125"/>
      <c r="DL1445" s="75"/>
      <c r="DR1445" s="125"/>
      <c r="DT1445" s="75"/>
      <c r="DZ1445" s="125"/>
    </row>
    <row r="1446" spans="1:156" ht="18.75">
      <c r="A1446" s="273"/>
      <c r="B1446" s="273"/>
      <c r="C1446" s="273"/>
      <c r="D1446" s="285"/>
      <c r="E1446" s="273"/>
      <c r="F1446" s="273"/>
      <c r="G1446" s="273"/>
      <c r="H1446" s="273"/>
      <c r="I1446" s="273"/>
      <c r="J1446" s="273"/>
      <c r="K1446" s="273"/>
      <c r="L1446" s="273"/>
      <c r="M1446" s="273"/>
      <c r="N1446" s="273"/>
      <c r="O1446" s="273"/>
      <c r="P1446" s="273"/>
      <c r="Q1446" s="273"/>
      <c r="R1446" s="286"/>
      <c r="S1446" s="273"/>
      <c r="T1446" s="285"/>
      <c r="U1446" s="273"/>
      <c r="V1446" s="273"/>
      <c r="W1446" s="273"/>
      <c r="X1446" s="273"/>
      <c r="Y1446" s="273"/>
      <c r="Z1446" s="264"/>
      <c r="AA1446" s="273"/>
      <c r="AB1446" s="285"/>
      <c r="AC1446" s="273"/>
      <c r="AD1446" s="273"/>
      <c r="AE1446" s="273"/>
      <c r="AF1446" s="273"/>
      <c r="AG1446" s="273"/>
      <c r="AH1446" s="125"/>
      <c r="AI1446" s="273"/>
      <c r="AJ1446" s="285"/>
      <c r="AK1446" s="273"/>
      <c r="AL1446" s="273"/>
      <c r="AM1446" s="273"/>
      <c r="AN1446" s="273"/>
      <c r="AO1446" s="273"/>
      <c r="AP1446" s="125"/>
      <c r="AQ1446" s="273"/>
      <c r="AR1446" s="285"/>
      <c r="AS1446" s="273"/>
      <c r="AT1446" s="273"/>
      <c r="AU1446" s="273"/>
      <c r="AV1446" s="273"/>
      <c r="AW1446" s="273"/>
      <c r="AX1446" s="125"/>
      <c r="AY1446" s="273"/>
      <c r="AZ1446" s="285"/>
      <c r="BA1446" s="273"/>
      <c r="BB1446" s="273"/>
      <c r="BC1446" s="273"/>
      <c r="BD1446" s="273"/>
      <c r="BE1446" s="273"/>
      <c r="BF1446" s="125"/>
      <c r="BG1446" s="273"/>
      <c r="BH1446" s="285"/>
      <c r="BI1446" s="273"/>
      <c r="BJ1446" s="273"/>
      <c r="BK1446" s="273"/>
      <c r="BL1446" s="273"/>
      <c r="BM1446" s="273"/>
      <c r="BN1446" s="125"/>
      <c r="BO1446" s="273"/>
      <c r="BP1446" s="285"/>
      <c r="BQ1446" s="273"/>
      <c r="BR1446" s="273"/>
      <c r="BS1446" s="273"/>
      <c r="BT1446" s="273"/>
      <c r="BU1446" s="273"/>
      <c r="BV1446" s="125"/>
      <c r="BW1446" s="273"/>
      <c r="BX1446" s="285"/>
      <c r="BY1446" s="273"/>
      <c r="BZ1446" s="273"/>
      <c r="CA1446" s="273"/>
      <c r="CB1446" s="273"/>
      <c r="CC1446" s="273"/>
      <c r="CD1446" s="125"/>
      <c r="CE1446" s="273"/>
      <c r="CF1446" s="285"/>
      <c r="CG1446" s="273"/>
      <c r="CH1446" s="273"/>
      <c r="CI1446" s="273"/>
      <c r="CJ1446" s="273"/>
      <c r="CK1446" s="273"/>
      <c r="CL1446" s="125"/>
      <c r="CM1446" s="273"/>
      <c r="CN1446" s="285"/>
      <c r="CO1446" s="273"/>
      <c r="CP1446" s="273"/>
      <c r="CQ1446" s="273"/>
      <c r="CR1446" s="273"/>
      <c r="CS1446" s="273"/>
      <c r="CT1446" s="125"/>
      <c r="CU1446" s="273"/>
      <c r="CV1446" s="285"/>
      <c r="CW1446" s="273"/>
      <c r="CX1446" s="273"/>
      <c r="CY1446" s="273"/>
      <c r="CZ1446" s="273"/>
      <c r="DA1446" s="273"/>
      <c r="DB1446" s="125"/>
      <c r="DC1446" s="273"/>
      <c r="DD1446" s="285"/>
      <c r="DE1446" s="273"/>
      <c r="DF1446" s="273"/>
      <c r="DG1446" s="273"/>
      <c r="DH1446" s="273"/>
      <c r="DI1446" s="273"/>
      <c r="DJ1446" s="125"/>
      <c r="DK1446" s="273"/>
      <c r="DL1446" s="285"/>
      <c r="DM1446" s="273"/>
      <c r="DN1446" s="273"/>
      <c r="DO1446" s="273"/>
      <c r="DP1446" s="273"/>
      <c r="DQ1446" s="273"/>
      <c r="DR1446" s="125"/>
      <c r="DS1446" s="273"/>
      <c r="DT1446" s="285"/>
      <c r="DU1446" s="273"/>
      <c r="DV1446" s="273"/>
      <c r="DW1446" s="273"/>
      <c r="DX1446" s="273"/>
      <c r="DY1446" s="273"/>
      <c r="DZ1446" s="125"/>
      <c r="EA1446" s="273"/>
      <c r="EB1446" s="273"/>
      <c r="EC1446" s="273"/>
      <c r="ED1446" s="273"/>
      <c r="EE1446" s="273"/>
      <c r="EF1446" s="273"/>
      <c r="EG1446" s="273"/>
      <c r="EH1446" s="273"/>
      <c r="EI1446" s="273"/>
      <c r="EJ1446" s="273"/>
      <c r="EK1446" s="273"/>
      <c r="EL1446" s="273"/>
      <c r="EM1446" s="273"/>
      <c r="EN1446" s="273"/>
      <c r="EO1446" s="273"/>
      <c r="EP1446" s="273"/>
      <c r="EQ1446" s="273"/>
      <c r="ER1446" s="273"/>
      <c r="ES1446" s="273"/>
      <c r="ET1446" s="273"/>
      <c r="EU1446" s="273"/>
      <c r="EV1446" s="273"/>
      <c r="EW1446" s="273"/>
      <c r="EX1446" s="273"/>
      <c r="EY1446" s="273"/>
      <c r="EZ1446" s="273"/>
    </row>
    <row r="1447" spans="1:156" ht="18.75">
      <c r="D1447" s="75"/>
      <c r="Q1447"/>
      <c r="R1447" s="30"/>
      <c r="T1447" s="75"/>
      <c r="Z1447" s="264"/>
      <c r="AB1447" s="75"/>
      <c r="AH1447" s="125"/>
      <c r="AJ1447" s="75"/>
      <c r="AP1447" s="125"/>
      <c r="AR1447" s="75"/>
      <c r="AX1447" s="125"/>
      <c r="AZ1447" s="75"/>
      <c r="BF1447" s="125"/>
      <c r="BH1447" s="75"/>
      <c r="BN1447" s="125"/>
      <c r="BP1447" s="75"/>
      <c r="BV1447" s="125"/>
      <c r="BX1447" s="75"/>
      <c r="CD1447" s="125"/>
      <c r="CF1447" s="75"/>
      <c r="CL1447" s="125"/>
      <c r="CN1447" s="75"/>
      <c r="CT1447" s="125"/>
      <c r="CV1447" s="75"/>
      <c r="DB1447" s="125"/>
      <c r="DD1447" s="75"/>
      <c r="DJ1447" s="125"/>
      <c r="DL1447" s="75"/>
      <c r="DR1447" s="125"/>
      <c r="DT1447" s="75"/>
      <c r="DZ1447" s="125"/>
    </row>
    <row r="1448" spans="1:156" ht="18.75">
      <c r="A1448" s="273"/>
      <c r="B1448" s="273"/>
      <c r="C1448" s="273"/>
      <c r="D1448" s="285"/>
      <c r="E1448" s="273"/>
      <c r="F1448" s="273"/>
      <c r="G1448" s="273"/>
      <c r="H1448" s="273"/>
      <c r="I1448" s="273"/>
      <c r="J1448" s="273"/>
      <c r="K1448" s="273"/>
      <c r="L1448" s="273"/>
      <c r="M1448" s="273"/>
      <c r="N1448" s="273"/>
      <c r="O1448" s="273"/>
      <c r="P1448" s="273"/>
      <c r="Q1448" s="273"/>
      <c r="R1448" s="286"/>
      <c r="S1448" s="273"/>
      <c r="T1448" s="285"/>
      <c r="U1448" s="273"/>
      <c r="V1448" s="273"/>
      <c r="W1448" s="273"/>
      <c r="X1448" s="273"/>
      <c r="Y1448" s="273"/>
      <c r="Z1448" s="264"/>
      <c r="AA1448" s="273"/>
      <c r="AB1448" s="285"/>
      <c r="AC1448" s="273"/>
      <c r="AD1448" s="273"/>
      <c r="AE1448" s="273"/>
      <c r="AF1448" s="273"/>
      <c r="AG1448" s="273"/>
      <c r="AH1448" s="125"/>
      <c r="AI1448" s="273"/>
      <c r="AJ1448" s="285"/>
      <c r="AK1448" s="273"/>
      <c r="AL1448" s="273"/>
      <c r="AM1448" s="273"/>
      <c r="AN1448" s="273"/>
      <c r="AO1448" s="273"/>
      <c r="AP1448" s="125"/>
      <c r="AQ1448" s="273"/>
      <c r="AR1448" s="285"/>
      <c r="AS1448" s="273"/>
      <c r="AT1448" s="273"/>
      <c r="AU1448" s="273"/>
      <c r="AV1448" s="273"/>
      <c r="AW1448" s="273"/>
      <c r="AX1448" s="125"/>
      <c r="AY1448" s="273"/>
      <c r="AZ1448" s="285"/>
      <c r="BA1448" s="273"/>
      <c r="BB1448" s="273"/>
      <c r="BC1448" s="273"/>
      <c r="BD1448" s="273"/>
      <c r="BE1448" s="273"/>
      <c r="BF1448" s="125"/>
      <c r="BG1448" s="273"/>
      <c r="BH1448" s="285"/>
      <c r="BI1448" s="273"/>
      <c r="BJ1448" s="273"/>
      <c r="BK1448" s="273"/>
      <c r="BL1448" s="273"/>
      <c r="BM1448" s="273"/>
      <c r="BN1448" s="125"/>
      <c r="BO1448" s="273"/>
      <c r="BP1448" s="285"/>
      <c r="BQ1448" s="273"/>
      <c r="BR1448" s="273"/>
      <c r="BS1448" s="273"/>
      <c r="BT1448" s="273"/>
      <c r="BU1448" s="273"/>
      <c r="BV1448" s="125"/>
      <c r="BW1448" s="273"/>
      <c r="BX1448" s="285"/>
      <c r="BY1448" s="273"/>
      <c r="BZ1448" s="273"/>
      <c r="CA1448" s="273"/>
      <c r="CB1448" s="273"/>
      <c r="CC1448" s="273"/>
      <c r="CD1448" s="125"/>
      <c r="CE1448" s="273"/>
      <c r="CF1448" s="285"/>
      <c r="CG1448" s="273"/>
      <c r="CH1448" s="273"/>
      <c r="CI1448" s="273"/>
      <c r="CJ1448" s="273"/>
      <c r="CK1448" s="273"/>
      <c r="CL1448" s="125"/>
      <c r="CM1448" s="273"/>
      <c r="CN1448" s="285"/>
      <c r="CO1448" s="273"/>
      <c r="CP1448" s="273"/>
      <c r="CQ1448" s="273"/>
      <c r="CR1448" s="273"/>
      <c r="CS1448" s="273"/>
      <c r="CT1448" s="125"/>
      <c r="CU1448" s="273"/>
      <c r="CV1448" s="285"/>
      <c r="CW1448" s="273"/>
      <c r="CX1448" s="273"/>
      <c r="CY1448" s="273"/>
      <c r="CZ1448" s="273"/>
      <c r="DA1448" s="273"/>
      <c r="DB1448" s="125"/>
      <c r="DC1448" s="273"/>
      <c r="DD1448" s="285"/>
      <c r="DE1448" s="273"/>
      <c r="DF1448" s="273"/>
      <c r="DG1448" s="273"/>
      <c r="DH1448" s="273"/>
      <c r="DI1448" s="273"/>
      <c r="DJ1448" s="125"/>
      <c r="DK1448" s="273"/>
      <c r="DL1448" s="285"/>
      <c r="DM1448" s="273"/>
      <c r="DN1448" s="273"/>
      <c r="DO1448" s="273"/>
      <c r="DP1448" s="273"/>
      <c r="DQ1448" s="273"/>
      <c r="DR1448" s="125"/>
      <c r="DS1448" s="273"/>
      <c r="DT1448" s="285"/>
      <c r="DU1448" s="273"/>
      <c r="DV1448" s="273"/>
      <c r="DW1448" s="273"/>
      <c r="DX1448" s="273"/>
      <c r="DY1448" s="273"/>
      <c r="DZ1448" s="125"/>
      <c r="EA1448" s="273"/>
      <c r="EB1448" s="273"/>
      <c r="EC1448" s="273"/>
      <c r="ED1448" s="273"/>
      <c r="EE1448" s="273"/>
      <c r="EF1448" s="273"/>
      <c r="EG1448" s="273"/>
      <c r="EH1448" s="273"/>
      <c r="EI1448" s="273"/>
      <c r="EJ1448" s="273"/>
      <c r="EK1448" s="273"/>
      <c r="EL1448" s="273"/>
      <c r="EM1448" s="273"/>
      <c r="EN1448" s="273"/>
      <c r="EO1448" s="273"/>
      <c r="EP1448" s="273"/>
      <c r="EQ1448" s="273"/>
      <c r="ER1448" s="273"/>
      <c r="ES1448" s="273"/>
      <c r="ET1448" s="273"/>
      <c r="EU1448" s="273"/>
      <c r="EV1448" s="273"/>
      <c r="EW1448" s="273"/>
      <c r="EX1448" s="273"/>
      <c r="EY1448" s="273"/>
      <c r="EZ1448" s="273"/>
    </row>
    <row r="1449" spans="1:156" ht="18.75">
      <c r="D1449" s="75"/>
      <c r="Q1449"/>
      <c r="R1449" s="30"/>
      <c r="T1449" s="75"/>
      <c r="Z1449" s="264"/>
      <c r="AB1449" s="75"/>
      <c r="AH1449" s="125"/>
      <c r="AJ1449" s="75"/>
      <c r="AP1449" s="125"/>
      <c r="AR1449" s="75"/>
      <c r="AX1449" s="125"/>
      <c r="AZ1449" s="75"/>
      <c r="BF1449" s="125"/>
      <c r="BH1449" s="75"/>
      <c r="BN1449" s="125"/>
      <c r="BP1449" s="75"/>
      <c r="BV1449" s="125"/>
      <c r="BX1449" s="75"/>
      <c r="CD1449" s="125"/>
      <c r="CF1449" s="75"/>
      <c r="CL1449" s="125"/>
      <c r="CN1449" s="75"/>
      <c r="CT1449" s="125"/>
      <c r="CV1449" s="75"/>
      <c r="DB1449" s="125"/>
      <c r="DD1449" s="75"/>
      <c r="DJ1449" s="125"/>
      <c r="DL1449" s="75"/>
      <c r="DR1449" s="125"/>
      <c r="DT1449" s="75"/>
      <c r="DZ1449" s="125"/>
    </row>
    <row r="1450" spans="1:156" ht="18.75">
      <c r="A1450" s="273"/>
      <c r="B1450" s="273"/>
      <c r="C1450" s="273"/>
      <c r="D1450" s="285"/>
      <c r="E1450" s="273"/>
      <c r="F1450" s="273"/>
      <c r="G1450" s="273"/>
      <c r="H1450" s="273"/>
      <c r="I1450" s="273"/>
      <c r="J1450" s="273"/>
      <c r="K1450" s="273"/>
      <c r="L1450" s="273"/>
      <c r="M1450" s="273"/>
      <c r="N1450" s="273"/>
      <c r="O1450" s="273"/>
      <c r="P1450" s="273"/>
      <c r="Q1450" s="273"/>
      <c r="R1450" s="286"/>
      <c r="S1450" s="273"/>
      <c r="T1450" s="285"/>
      <c r="U1450" s="273"/>
      <c r="V1450" s="273"/>
      <c r="W1450" s="273"/>
      <c r="X1450" s="273"/>
      <c r="Y1450" s="273"/>
      <c r="Z1450" s="264"/>
      <c r="AA1450" s="273"/>
      <c r="AB1450" s="285"/>
      <c r="AC1450" s="273"/>
      <c r="AD1450" s="273"/>
      <c r="AE1450" s="273"/>
      <c r="AF1450" s="273"/>
      <c r="AG1450" s="273"/>
      <c r="AH1450" s="125"/>
      <c r="AI1450" s="273"/>
      <c r="AJ1450" s="285"/>
      <c r="AK1450" s="273"/>
      <c r="AL1450" s="273"/>
      <c r="AM1450" s="273"/>
      <c r="AN1450" s="273"/>
      <c r="AO1450" s="273"/>
      <c r="AP1450" s="125"/>
      <c r="AQ1450" s="273"/>
      <c r="AR1450" s="285"/>
      <c r="AS1450" s="273"/>
      <c r="AT1450" s="273"/>
      <c r="AU1450" s="273"/>
      <c r="AV1450" s="273"/>
      <c r="AW1450" s="273"/>
      <c r="AX1450" s="125"/>
      <c r="AY1450" s="273"/>
      <c r="AZ1450" s="285"/>
      <c r="BA1450" s="273"/>
      <c r="BB1450" s="273"/>
      <c r="BC1450" s="273"/>
      <c r="BD1450" s="273"/>
      <c r="BE1450" s="273"/>
      <c r="BF1450" s="125"/>
      <c r="BG1450" s="273"/>
      <c r="BH1450" s="285"/>
      <c r="BI1450" s="273"/>
      <c r="BJ1450" s="273"/>
      <c r="BK1450" s="273"/>
      <c r="BL1450" s="273"/>
      <c r="BM1450" s="273"/>
      <c r="BN1450" s="125"/>
      <c r="BO1450" s="273"/>
      <c r="BP1450" s="285"/>
      <c r="BQ1450" s="273"/>
      <c r="BR1450" s="273"/>
      <c r="BS1450" s="273"/>
      <c r="BT1450" s="273"/>
      <c r="BU1450" s="273"/>
      <c r="BV1450" s="125"/>
      <c r="BW1450" s="273"/>
      <c r="BX1450" s="285"/>
      <c r="BY1450" s="273"/>
      <c r="BZ1450" s="273"/>
      <c r="CA1450" s="273"/>
      <c r="CB1450" s="273"/>
      <c r="CC1450" s="273"/>
      <c r="CD1450" s="125"/>
      <c r="CE1450" s="273"/>
      <c r="CF1450" s="285"/>
      <c r="CG1450" s="273"/>
      <c r="CH1450" s="273"/>
      <c r="CI1450" s="273"/>
      <c r="CJ1450" s="273"/>
      <c r="CK1450" s="273"/>
      <c r="CL1450" s="125"/>
      <c r="CM1450" s="273"/>
      <c r="CN1450" s="285"/>
      <c r="CO1450" s="273"/>
      <c r="CP1450" s="273"/>
      <c r="CQ1450" s="273"/>
      <c r="CR1450" s="273"/>
      <c r="CS1450" s="273"/>
      <c r="CT1450" s="125"/>
      <c r="CU1450" s="273"/>
      <c r="CV1450" s="285"/>
      <c r="CW1450" s="273"/>
      <c r="CX1450" s="273"/>
      <c r="CY1450" s="273"/>
      <c r="CZ1450" s="273"/>
      <c r="DA1450" s="273"/>
      <c r="DB1450" s="125"/>
      <c r="DC1450" s="273"/>
      <c r="DD1450" s="285"/>
      <c r="DE1450" s="273"/>
      <c r="DF1450" s="273"/>
      <c r="DG1450" s="273"/>
      <c r="DH1450" s="273"/>
      <c r="DI1450" s="273"/>
      <c r="DJ1450" s="125"/>
      <c r="DK1450" s="273"/>
      <c r="DL1450" s="285"/>
      <c r="DM1450" s="273"/>
      <c r="DN1450" s="273"/>
      <c r="DO1450" s="273"/>
      <c r="DP1450" s="273"/>
      <c r="DQ1450" s="273"/>
      <c r="DR1450" s="125"/>
      <c r="DS1450" s="273"/>
      <c r="DT1450" s="285"/>
      <c r="DU1450" s="273"/>
      <c r="DV1450" s="273"/>
      <c r="DW1450" s="273"/>
      <c r="DX1450" s="273"/>
      <c r="DY1450" s="273"/>
      <c r="DZ1450" s="125"/>
      <c r="EA1450" s="273"/>
      <c r="EB1450" s="273"/>
      <c r="EC1450" s="273"/>
      <c r="ED1450" s="273"/>
      <c r="EE1450" s="273"/>
      <c r="EF1450" s="273"/>
      <c r="EG1450" s="273"/>
      <c r="EH1450" s="273"/>
      <c r="EI1450" s="273"/>
      <c r="EJ1450" s="273"/>
      <c r="EK1450" s="273"/>
      <c r="EL1450" s="273"/>
      <c r="EM1450" s="273"/>
      <c r="EN1450" s="273"/>
      <c r="EO1450" s="273"/>
      <c r="EP1450" s="273"/>
      <c r="EQ1450" s="273"/>
      <c r="ER1450" s="273"/>
      <c r="ES1450" s="273"/>
      <c r="ET1450" s="273"/>
      <c r="EU1450" s="273"/>
      <c r="EV1450" s="273"/>
      <c r="EW1450" s="273"/>
      <c r="EX1450" s="273"/>
      <c r="EY1450" s="273"/>
      <c r="EZ1450" s="273"/>
    </row>
    <row r="1451" spans="1:156" ht="18.75">
      <c r="D1451" s="75"/>
      <c r="Q1451"/>
      <c r="R1451" s="30"/>
      <c r="T1451" s="75"/>
      <c r="Z1451" s="264"/>
      <c r="AB1451" s="75"/>
      <c r="AH1451" s="125"/>
      <c r="AJ1451" s="75"/>
      <c r="AP1451" s="125"/>
      <c r="AR1451" s="75"/>
      <c r="AX1451" s="125"/>
      <c r="AZ1451" s="75"/>
      <c r="BF1451" s="125"/>
      <c r="BH1451" s="75"/>
      <c r="BN1451" s="125"/>
      <c r="BP1451" s="75"/>
      <c r="BV1451" s="125"/>
      <c r="BX1451" s="75"/>
      <c r="CD1451" s="125"/>
      <c r="CF1451" s="75"/>
      <c r="CL1451" s="125"/>
      <c r="CN1451" s="75"/>
      <c r="CT1451" s="125"/>
      <c r="CV1451" s="75"/>
      <c r="DB1451" s="125"/>
      <c r="DD1451" s="75"/>
      <c r="DJ1451" s="125"/>
      <c r="DL1451" s="75"/>
      <c r="DR1451" s="125"/>
      <c r="DT1451" s="75"/>
      <c r="DZ1451" s="125"/>
    </row>
    <row r="1452" spans="1:156" ht="18.75">
      <c r="A1452" s="273"/>
      <c r="B1452" s="273"/>
      <c r="C1452" s="273"/>
      <c r="D1452" s="285"/>
      <c r="E1452" s="273"/>
      <c r="F1452" s="273"/>
      <c r="G1452" s="273"/>
      <c r="H1452" s="273"/>
      <c r="I1452" s="273"/>
      <c r="J1452" s="273"/>
      <c r="K1452" s="273"/>
      <c r="L1452" s="273"/>
      <c r="M1452" s="273"/>
      <c r="N1452" s="273"/>
      <c r="O1452" s="273"/>
      <c r="P1452" s="273"/>
      <c r="Q1452" s="273"/>
      <c r="R1452" s="286"/>
      <c r="S1452" s="273"/>
      <c r="T1452" s="285"/>
      <c r="U1452" s="273"/>
      <c r="V1452" s="273"/>
      <c r="W1452" s="273"/>
      <c r="X1452" s="273"/>
      <c r="Y1452" s="273"/>
      <c r="Z1452" s="264"/>
      <c r="AA1452" s="273"/>
      <c r="AB1452" s="285"/>
      <c r="AC1452" s="273"/>
      <c r="AD1452" s="273"/>
      <c r="AE1452" s="273"/>
      <c r="AF1452" s="273"/>
      <c r="AG1452" s="273"/>
      <c r="AH1452" s="125"/>
      <c r="AI1452" s="273"/>
      <c r="AJ1452" s="285"/>
      <c r="AK1452" s="273"/>
      <c r="AL1452" s="273"/>
      <c r="AM1452" s="273"/>
      <c r="AN1452" s="273"/>
      <c r="AO1452" s="273"/>
      <c r="AP1452" s="125"/>
      <c r="AQ1452" s="273"/>
      <c r="AR1452" s="285"/>
      <c r="AS1452" s="273"/>
      <c r="AT1452" s="273"/>
      <c r="AU1452" s="273"/>
      <c r="AV1452" s="273"/>
      <c r="AW1452" s="273"/>
      <c r="AX1452" s="125"/>
      <c r="AY1452" s="273"/>
      <c r="AZ1452" s="285"/>
      <c r="BA1452" s="273"/>
      <c r="BB1452" s="273"/>
      <c r="BC1452" s="273"/>
      <c r="BD1452" s="273"/>
      <c r="BE1452" s="273"/>
      <c r="BF1452" s="125"/>
      <c r="BG1452" s="273"/>
      <c r="BH1452" s="285"/>
      <c r="BI1452" s="273"/>
      <c r="BJ1452" s="273"/>
      <c r="BK1452" s="273"/>
      <c r="BL1452" s="273"/>
      <c r="BM1452" s="273"/>
      <c r="BN1452" s="125"/>
      <c r="BO1452" s="273"/>
      <c r="BP1452" s="285"/>
      <c r="BQ1452" s="273"/>
      <c r="BR1452" s="273"/>
      <c r="BS1452" s="273"/>
      <c r="BT1452" s="273"/>
      <c r="BU1452" s="273"/>
      <c r="BV1452" s="125"/>
      <c r="BW1452" s="273"/>
      <c r="BX1452" s="285"/>
      <c r="BY1452" s="273"/>
      <c r="BZ1452" s="273"/>
      <c r="CA1452" s="273"/>
      <c r="CB1452" s="273"/>
      <c r="CC1452" s="273"/>
      <c r="CD1452" s="125"/>
      <c r="CE1452" s="273"/>
      <c r="CF1452" s="285"/>
      <c r="CG1452" s="273"/>
      <c r="CH1452" s="273"/>
      <c r="CI1452" s="273"/>
      <c r="CJ1452" s="273"/>
      <c r="CK1452" s="273"/>
      <c r="CL1452" s="125"/>
      <c r="CM1452" s="273"/>
      <c r="CN1452" s="285"/>
      <c r="CO1452" s="273"/>
      <c r="CP1452" s="273"/>
      <c r="CQ1452" s="273"/>
      <c r="CR1452" s="273"/>
      <c r="CS1452" s="273"/>
      <c r="CT1452" s="125"/>
      <c r="CU1452" s="273"/>
      <c r="CV1452" s="285"/>
      <c r="CW1452" s="273"/>
      <c r="CX1452" s="273"/>
      <c r="CY1452" s="273"/>
      <c r="CZ1452" s="273"/>
      <c r="DA1452" s="273"/>
      <c r="DB1452" s="125"/>
      <c r="DC1452" s="273"/>
      <c r="DD1452" s="285"/>
      <c r="DE1452" s="273"/>
      <c r="DF1452" s="273"/>
      <c r="DG1452" s="273"/>
      <c r="DH1452" s="273"/>
      <c r="DI1452" s="273"/>
      <c r="DJ1452" s="125"/>
      <c r="DK1452" s="273"/>
      <c r="DL1452" s="285"/>
      <c r="DM1452" s="273"/>
      <c r="DN1452" s="273"/>
      <c r="DO1452" s="273"/>
      <c r="DP1452" s="273"/>
      <c r="DQ1452" s="273"/>
      <c r="DR1452" s="125"/>
      <c r="DS1452" s="273"/>
      <c r="DT1452" s="285"/>
      <c r="DU1452" s="273"/>
      <c r="DV1452" s="273"/>
      <c r="DW1452" s="273"/>
      <c r="DX1452" s="273"/>
      <c r="DY1452" s="273"/>
      <c r="DZ1452" s="125"/>
      <c r="EA1452" s="273"/>
      <c r="EB1452" s="273"/>
      <c r="EC1452" s="273"/>
      <c r="ED1452" s="273"/>
      <c r="EE1452" s="273"/>
      <c r="EF1452" s="273"/>
      <c r="EG1452" s="273"/>
      <c r="EH1452" s="273"/>
      <c r="EI1452" s="273"/>
      <c r="EJ1452" s="273"/>
      <c r="EK1452" s="273"/>
      <c r="EL1452" s="273"/>
      <c r="EM1452" s="273"/>
      <c r="EN1452" s="273"/>
      <c r="EO1452" s="273"/>
      <c r="EP1452" s="273"/>
      <c r="EQ1452" s="273"/>
      <c r="ER1452" s="273"/>
      <c r="ES1452" s="273"/>
      <c r="ET1452" s="273"/>
      <c r="EU1452" s="273"/>
      <c r="EV1452" s="273"/>
      <c r="EW1452" s="273"/>
      <c r="EX1452" s="273"/>
      <c r="EY1452" s="273"/>
      <c r="EZ1452" s="273"/>
    </row>
    <row r="1453" spans="1:156" ht="18.75">
      <c r="D1453" s="75"/>
      <c r="Q1453"/>
      <c r="R1453" s="30"/>
      <c r="T1453" s="75"/>
      <c r="Z1453" s="264"/>
      <c r="AB1453" s="75"/>
      <c r="AH1453" s="125"/>
      <c r="AJ1453" s="75"/>
      <c r="AP1453" s="125"/>
      <c r="AR1453" s="75"/>
      <c r="AX1453" s="125"/>
      <c r="AZ1453" s="75"/>
      <c r="BF1453" s="125"/>
      <c r="BH1453" s="75"/>
      <c r="BN1453" s="125"/>
      <c r="BP1453" s="75"/>
      <c r="BV1453" s="125"/>
      <c r="BX1453" s="75"/>
      <c r="CD1453" s="125"/>
      <c r="CF1453" s="75"/>
      <c r="CL1453" s="125"/>
      <c r="CN1453" s="75"/>
      <c r="CT1453" s="125"/>
      <c r="CV1453" s="75"/>
      <c r="DB1453" s="125"/>
      <c r="DD1453" s="75"/>
      <c r="DJ1453" s="125"/>
      <c r="DL1453" s="75"/>
      <c r="DR1453" s="125"/>
      <c r="DT1453" s="75"/>
      <c r="DZ1453" s="125"/>
    </row>
    <row r="1454" spans="1:156" ht="18.75">
      <c r="A1454" s="273"/>
      <c r="B1454" s="273"/>
      <c r="C1454" s="273"/>
      <c r="D1454" s="285"/>
      <c r="E1454" s="273"/>
      <c r="F1454" s="273"/>
      <c r="G1454" s="273"/>
      <c r="H1454" s="273"/>
      <c r="I1454" s="273"/>
      <c r="J1454" s="273"/>
      <c r="K1454" s="273"/>
      <c r="L1454" s="273"/>
      <c r="M1454" s="273"/>
      <c r="N1454" s="273"/>
      <c r="O1454" s="273"/>
      <c r="P1454" s="273"/>
      <c r="Q1454" s="273"/>
      <c r="R1454" s="286"/>
      <c r="S1454" s="273"/>
      <c r="T1454" s="285"/>
      <c r="U1454" s="273"/>
      <c r="V1454" s="273"/>
      <c r="W1454" s="273"/>
      <c r="X1454" s="273"/>
      <c r="Y1454" s="273"/>
      <c r="Z1454" s="264"/>
      <c r="AA1454" s="273"/>
      <c r="AB1454" s="285"/>
      <c r="AC1454" s="273"/>
      <c r="AD1454" s="273"/>
      <c r="AE1454" s="273"/>
      <c r="AF1454" s="273"/>
      <c r="AG1454" s="273"/>
      <c r="AH1454" s="125"/>
      <c r="AI1454" s="273"/>
      <c r="AJ1454" s="285"/>
      <c r="AK1454" s="273"/>
      <c r="AL1454" s="273"/>
      <c r="AM1454" s="273"/>
      <c r="AN1454" s="273"/>
      <c r="AO1454" s="273"/>
      <c r="AP1454" s="125"/>
      <c r="AQ1454" s="273"/>
      <c r="AR1454" s="285"/>
      <c r="AS1454" s="273"/>
      <c r="AT1454" s="273"/>
      <c r="AU1454" s="273"/>
      <c r="AV1454" s="273"/>
      <c r="AW1454" s="273"/>
      <c r="AX1454" s="125"/>
      <c r="AY1454" s="273"/>
      <c r="AZ1454" s="285"/>
      <c r="BA1454" s="273"/>
      <c r="BB1454" s="273"/>
      <c r="BC1454" s="273"/>
      <c r="BD1454" s="273"/>
      <c r="BE1454" s="273"/>
      <c r="BF1454" s="125"/>
      <c r="BG1454" s="273"/>
      <c r="BH1454" s="285"/>
      <c r="BI1454" s="273"/>
      <c r="BJ1454" s="273"/>
      <c r="BK1454" s="273"/>
      <c r="BL1454" s="273"/>
      <c r="BM1454" s="273"/>
      <c r="BN1454" s="125"/>
      <c r="BO1454" s="273"/>
      <c r="BP1454" s="285"/>
      <c r="BQ1454" s="273"/>
      <c r="BR1454" s="273"/>
      <c r="BS1454" s="273"/>
      <c r="BT1454" s="273"/>
      <c r="BU1454" s="273"/>
      <c r="BV1454" s="125"/>
      <c r="BW1454" s="273"/>
      <c r="BX1454" s="285"/>
      <c r="BY1454" s="273"/>
      <c r="BZ1454" s="273"/>
      <c r="CA1454" s="273"/>
      <c r="CB1454" s="273"/>
      <c r="CC1454" s="273"/>
      <c r="CD1454" s="125"/>
      <c r="CE1454" s="273"/>
      <c r="CF1454" s="285"/>
      <c r="CG1454" s="273"/>
      <c r="CH1454" s="273"/>
      <c r="CI1454" s="273"/>
      <c r="CJ1454" s="273"/>
      <c r="CK1454" s="273"/>
      <c r="CL1454" s="125"/>
      <c r="CM1454" s="273"/>
      <c r="CN1454" s="285"/>
      <c r="CO1454" s="273"/>
      <c r="CP1454" s="273"/>
      <c r="CQ1454" s="273"/>
      <c r="CR1454" s="273"/>
      <c r="CS1454" s="273"/>
      <c r="CT1454" s="125"/>
      <c r="CU1454" s="273"/>
      <c r="CV1454" s="285"/>
      <c r="CW1454" s="273"/>
      <c r="CX1454" s="273"/>
      <c r="CY1454" s="273"/>
      <c r="CZ1454" s="273"/>
      <c r="DA1454" s="273"/>
      <c r="DB1454" s="125"/>
      <c r="DC1454" s="273"/>
      <c r="DD1454" s="285"/>
      <c r="DE1454" s="273"/>
      <c r="DF1454" s="273"/>
      <c r="DG1454" s="273"/>
      <c r="DH1454" s="273"/>
      <c r="DI1454" s="273"/>
      <c r="DJ1454" s="125"/>
      <c r="DK1454" s="273"/>
      <c r="DL1454" s="285"/>
      <c r="DM1454" s="273"/>
      <c r="DN1454" s="273"/>
      <c r="DO1454" s="273"/>
      <c r="DP1454" s="273"/>
      <c r="DQ1454" s="273"/>
      <c r="DR1454" s="125"/>
      <c r="DS1454" s="273"/>
      <c r="DT1454" s="285"/>
      <c r="DU1454" s="273"/>
      <c r="DV1454" s="273"/>
      <c r="DW1454" s="273"/>
      <c r="DX1454" s="273"/>
      <c r="DY1454" s="273"/>
      <c r="DZ1454" s="125"/>
      <c r="EA1454" s="273"/>
      <c r="EB1454" s="273"/>
      <c r="EC1454" s="273"/>
      <c r="ED1454" s="273"/>
      <c r="EE1454" s="273"/>
      <c r="EF1454" s="273"/>
      <c r="EG1454" s="273"/>
      <c r="EH1454" s="273"/>
      <c r="EI1454" s="273"/>
      <c r="EJ1454" s="273"/>
      <c r="EK1454" s="273"/>
      <c r="EL1454" s="273"/>
      <c r="EM1454" s="273"/>
      <c r="EN1454" s="273"/>
      <c r="EO1454" s="273"/>
      <c r="EP1454" s="273"/>
      <c r="EQ1454" s="273"/>
      <c r="ER1454" s="273"/>
      <c r="ES1454" s="273"/>
      <c r="ET1454" s="273"/>
      <c r="EU1454" s="273"/>
      <c r="EV1454" s="273"/>
      <c r="EW1454" s="273"/>
      <c r="EX1454" s="273"/>
      <c r="EY1454" s="273"/>
      <c r="EZ1454" s="273"/>
    </row>
    <row r="1455" spans="1:156" ht="18.75">
      <c r="D1455" s="75"/>
      <c r="Q1455"/>
      <c r="R1455" s="30"/>
      <c r="T1455" s="75"/>
      <c r="Z1455" s="264"/>
      <c r="AB1455" s="75"/>
      <c r="AH1455" s="125"/>
      <c r="AJ1455" s="75"/>
      <c r="AP1455" s="125"/>
      <c r="AR1455" s="75"/>
      <c r="AX1455" s="125"/>
      <c r="AZ1455" s="75"/>
      <c r="BF1455" s="125"/>
      <c r="BH1455" s="75"/>
      <c r="BN1455" s="125"/>
      <c r="BP1455" s="75"/>
      <c r="BV1455" s="125"/>
      <c r="BX1455" s="75"/>
      <c r="CD1455" s="125"/>
      <c r="CF1455" s="75"/>
      <c r="CL1455" s="125"/>
      <c r="CN1455" s="75"/>
      <c r="CT1455" s="125"/>
      <c r="CV1455" s="75"/>
      <c r="DB1455" s="125"/>
      <c r="DD1455" s="75"/>
      <c r="DJ1455" s="125"/>
      <c r="DL1455" s="75"/>
      <c r="DR1455" s="125"/>
      <c r="DT1455" s="75"/>
      <c r="DZ1455" s="125"/>
    </row>
    <row r="1456" spans="1:156" ht="18.75">
      <c r="A1456" s="273"/>
      <c r="B1456" s="273"/>
      <c r="C1456" s="273"/>
      <c r="D1456" s="285"/>
      <c r="E1456" s="273"/>
      <c r="F1456" s="273"/>
      <c r="G1456" s="273"/>
      <c r="H1456" s="273"/>
      <c r="I1456" s="273"/>
      <c r="J1456" s="273"/>
      <c r="K1456" s="273"/>
      <c r="L1456" s="273"/>
      <c r="M1456" s="273"/>
      <c r="N1456" s="273"/>
      <c r="O1456" s="273"/>
      <c r="P1456" s="273"/>
      <c r="Q1456" s="273"/>
      <c r="R1456" s="286"/>
      <c r="S1456" s="273"/>
      <c r="T1456" s="285"/>
      <c r="U1456" s="273"/>
      <c r="V1456" s="273"/>
      <c r="W1456" s="273"/>
      <c r="X1456" s="273"/>
      <c r="Y1456" s="273"/>
      <c r="Z1456" s="264"/>
      <c r="AA1456" s="273"/>
      <c r="AB1456" s="285"/>
      <c r="AC1456" s="273"/>
      <c r="AD1456" s="273"/>
      <c r="AE1456" s="273"/>
      <c r="AF1456" s="273"/>
      <c r="AG1456" s="273"/>
      <c r="AH1456" s="125"/>
      <c r="AI1456" s="273"/>
      <c r="AJ1456" s="285"/>
      <c r="AK1456" s="273"/>
      <c r="AL1456" s="273"/>
      <c r="AM1456" s="273"/>
      <c r="AN1456" s="273"/>
      <c r="AO1456" s="273"/>
      <c r="AP1456" s="125"/>
      <c r="AQ1456" s="273"/>
      <c r="AR1456" s="285"/>
      <c r="AS1456" s="273"/>
      <c r="AT1456" s="273"/>
      <c r="AU1456" s="273"/>
      <c r="AV1456" s="273"/>
      <c r="AW1456" s="273"/>
      <c r="AX1456" s="125"/>
      <c r="AY1456" s="273"/>
      <c r="AZ1456" s="285"/>
      <c r="BA1456" s="273"/>
      <c r="BB1456" s="273"/>
      <c r="BC1456" s="273"/>
      <c r="BD1456" s="273"/>
      <c r="BE1456" s="273"/>
      <c r="BF1456" s="125"/>
      <c r="BG1456" s="273"/>
      <c r="BH1456" s="285"/>
      <c r="BI1456" s="273"/>
      <c r="BJ1456" s="273"/>
      <c r="BK1456" s="273"/>
      <c r="BL1456" s="273"/>
      <c r="BM1456" s="273"/>
      <c r="BN1456" s="125"/>
      <c r="BO1456" s="273"/>
      <c r="BP1456" s="285"/>
      <c r="BQ1456" s="273"/>
      <c r="BR1456" s="273"/>
      <c r="BS1456" s="273"/>
      <c r="BT1456" s="273"/>
      <c r="BU1456" s="273"/>
      <c r="BV1456" s="125"/>
      <c r="BW1456" s="273"/>
      <c r="BX1456" s="285"/>
      <c r="BY1456" s="273"/>
      <c r="BZ1456" s="273"/>
      <c r="CA1456" s="273"/>
      <c r="CB1456" s="273"/>
      <c r="CC1456" s="273"/>
      <c r="CD1456" s="125"/>
      <c r="CE1456" s="273"/>
      <c r="CF1456" s="285"/>
      <c r="CG1456" s="273"/>
      <c r="CH1456" s="273"/>
      <c r="CI1456" s="273"/>
      <c r="CJ1456" s="273"/>
      <c r="CK1456" s="273"/>
      <c r="CL1456" s="125"/>
      <c r="CM1456" s="273"/>
      <c r="CN1456" s="285"/>
      <c r="CO1456" s="273"/>
      <c r="CP1456" s="273"/>
      <c r="CQ1456" s="273"/>
      <c r="CR1456" s="273"/>
      <c r="CS1456" s="273"/>
      <c r="CT1456" s="125"/>
      <c r="CU1456" s="273"/>
      <c r="CV1456" s="285"/>
      <c r="CW1456" s="273"/>
      <c r="CX1456" s="273"/>
      <c r="CY1456" s="273"/>
      <c r="CZ1456" s="273"/>
      <c r="DA1456" s="273"/>
      <c r="DB1456" s="125"/>
      <c r="DC1456" s="273"/>
      <c r="DD1456" s="285"/>
      <c r="DE1456" s="273"/>
      <c r="DF1456" s="273"/>
      <c r="DG1456" s="273"/>
      <c r="DH1456" s="273"/>
      <c r="DI1456" s="273"/>
      <c r="DJ1456" s="125"/>
      <c r="DK1456" s="273"/>
      <c r="DL1456" s="285"/>
      <c r="DM1456" s="273"/>
      <c r="DN1456" s="273"/>
      <c r="DO1456" s="273"/>
      <c r="DP1456" s="273"/>
      <c r="DQ1456" s="273"/>
      <c r="DR1456" s="125"/>
      <c r="DS1456" s="273"/>
      <c r="DT1456" s="285"/>
      <c r="DU1456" s="273"/>
      <c r="DV1456" s="273"/>
      <c r="DW1456" s="273"/>
      <c r="DX1456" s="273"/>
      <c r="DY1456" s="273"/>
      <c r="DZ1456" s="125"/>
      <c r="EA1456" s="273"/>
      <c r="EB1456" s="273"/>
      <c r="EC1456" s="273"/>
      <c r="ED1456" s="273"/>
      <c r="EE1456" s="273"/>
      <c r="EF1456" s="273"/>
      <c r="EG1456" s="273"/>
      <c r="EH1456" s="273"/>
      <c r="EI1456" s="273"/>
      <c r="EJ1456" s="273"/>
      <c r="EK1456" s="273"/>
      <c r="EL1456" s="273"/>
      <c r="EM1456" s="273"/>
      <c r="EN1456" s="273"/>
      <c r="EO1456" s="273"/>
      <c r="EP1456" s="273"/>
      <c r="EQ1456" s="273"/>
      <c r="ER1456" s="273"/>
      <c r="ES1456" s="273"/>
      <c r="ET1456" s="273"/>
      <c r="EU1456" s="273"/>
      <c r="EV1456" s="273"/>
      <c r="EW1456" s="273"/>
      <c r="EX1456" s="273"/>
      <c r="EY1456" s="273"/>
      <c r="EZ1456" s="273"/>
    </row>
    <row r="1457" spans="1:156" ht="18.75">
      <c r="D1457" s="75"/>
      <c r="Q1457"/>
      <c r="R1457" s="30"/>
      <c r="T1457" s="75"/>
      <c r="Z1457" s="264"/>
      <c r="AB1457" s="75"/>
      <c r="AH1457" s="125"/>
      <c r="AJ1457" s="75"/>
      <c r="AP1457" s="125"/>
      <c r="AR1457" s="75"/>
      <c r="AX1457" s="125"/>
      <c r="AZ1457" s="75"/>
      <c r="BF1457" s="125"/>
      <c r="BH1457" s="75"/>
      <c r="BN1457" s="125"/>
      <c r="BP1457" s="75"/>
      <c r="BV1457" s="125"/>
      <c r="BX1457" s="75"/>
      <c r="CD1457" s="125"/>
      <c r="CF1457" s="75"/>
      <c r="CL1457" s="125"/>
      <c r="CN1457" s="75"/>
      <c r="CT1457" s="125"/>
      <c r="CV1457" s="75"/>
      <c r="DB1457" s="125"/>
      <c r="DD1457" s="75"/>
      <c r="DJ1457" s="125"/>
      <c r="DL1457" s="75"/>
      <c r="DR1457" s="125"/>
      <c r="DT1457" s="75"/>
      <c r="DZ1457" s="125"/>
    </row>
    <row r="1458" spans="1:156" ht="18.75">
      <c r="A1458" s="273"/>
      <c r="B1458" s="273"/>
      <c r="C1458" s="273"/>
      <c r="D1458" s="285"/>
      <c r="E1458" s="273"/>
      <c r="F1458" s="273"/>
      <c r="G1458" s="273"/>
      <c r="H1458" s="273"/>
      <c r="I1458" s="273"/>
      <c r="J1458" s="273"/>
      <c r="K1458" s="273"/>
      <c r="L1458" s="273"/>
      <c r="M1458" s="273"/>
      <c r="N1458" s="273"/>
      <c r="O1458" s="273"/>
      <c r="P1458" s="273"/>
      <c r="Q1458" s="273"/>
      <c r="R1458" s="286"/>
      <c r="S1458" s="273"/>
      <c r="T1458" s="285"/>
      <c r="U1458" s="273"/>
      <c r="V1458" s="273"/>
      <c r="W1458" s="273"/>
      <c r="X1458" s="273"/>
      <c r="Y1458" s="273"/>
      <c r="Z1458" s="264"/>
      <c r="AA1458" s="273"/>
      <c r="AB1458" s="285"/>
      <c r="AC1458" s="273"/>
      <c r="AD1458" s="273"/>
      <c r="AE1458" s="273"/>
      <c r="AF1458" s="273"/>
      <c r="AG1458" s="273"/>
      <c r="AH1458" s="125"/>
      <c r="AI1458" s="273"/>
      <c r="AJ1458" s="285"/>
      <c r="AK1458" s="273"/>
      <c r="AL1458" s="273"/>
      <c r="AM1458" s="273"/>
      <c r="AN1458" s="273"/>
      <c r="AO1458" s="273"/>
      <c r="AP1458" s="125"/>
      <c r="AQ1458" s="273"/>
      <c r="AR1458" s="285"/>
      <c r="AS1458" s="273"/>
      <c r="AT1458" s="273"/>
      <c r="AU1458" s="273"/>
      <c r="AV1458" s="273"/>
      <c r="AW1458" s="273"/>
      <c r="AX1458" s="125"/>
      <c r="AY1458" s="273"/>
      <c r="AZ1458" s="285"/>
      <c r="BA1458" s="273"/>
      <c r="BB1458" s="273"/>
      <c r="BC1458" s="273"/>
      <c r="BD1458" s="273"/>
      <c r="BE1458" s="273"/>
      <c r="BF1458" s="125"/>
      <c r="BG1458" s="273"/>
      <c r="BH1458" s="285"/>
      <c r="BI1458" s="273"/>
      <c r="BJ1458" s="273"/>
      <c r="BK1458" s="273"/>
      <c r="BL1458" s="273"/>
      <c r="BM1458" s="273"/>
      <c r="BN1458" s="125"/>
      <c r="BO1458" s="273"/>
      <c r="BP1458" s="285"/>
      <c r="BQ1458" s="273"/>
      <c r="BR1458" s="273"/>
      <c r="BS1458" s="273"/>
      <c r="BT1458" s="273"/>
      <c r="BU1458" s="273"/>
      <c r="BV1458" s="125"/>
      <c r="BW1458" s="273"/>
      <c r="BX1458" s="285"/>
      <c r="BY1458" s="273"/>
      <c r="BZ1458" s="273"/>
      <c r="CA1458" s="273"/>
      <c r="CB1458" s="273"/>
      <c r="CC1458" s="273"/>
      <c r="CD1458" s="125"/>
      <c r="CE1458" s="273"/>
      <c r="CF1458" s="285"/>
      <c r="CG1458" s="273"/>
      <c r="CH1458" s="273"/>
      <c r="CI1458" s="273"/>
      <c r="CJ1458" s="273"/>
      <c r="CK1458" s="273"/>
      <c r="CL1458" s="125"/>
      <c r="CM1458" s="273"/>
      <c r="CN1458" s="285"/>
      <c r="CO1458" s="273"/>
      <c r="CP1458" s="273"/>
      <c r="CQ1458" s="273"/>
      <c r="CR1458" s="273"/>
      <c r="CS1458" s="273"/>
      <c r="CT1458" s="125"/>
      <c r="CU1458" s="273"/>
      <c r="CV1458" s="285"/>
      <c r="CW1458" s="273"/>
      <c r="CX1458" s="273"/>
      <c r="CY1458" s="273"/>
      <c r="CZ1458" s="273"/>
      <c r="DA1458" s="273"/>
      <c r="DB1458" s="125"/>
      <c r="DC1458" s="273"/>
      <c r="DD1458" s="285"/>
      <c r="DE1458" s="273"/>
      <c r="DF1458" s="273"/>
      <c r="DG1458" s="273"/>
      <c r="DH1458" s="273"/>
      <c r="DI1458" s="273"/>
      <c r="DJ1458" s="125"/>
      <c r="DK1458" s="273"/>
      <c r="DL1458" s="285"/>
      <c r="DM1458" s="273"/>
      <c r="DN1458" s="273"/>
      <c r="DO1458" s="273"/>
      <c r="DP1458" s="273"/>
      <c r="DQ1458" s="273"/>
      <c r="DR1458" s="125"/>
      <c r="DS1458" s="273"/>
      <c r="DT1458" s="285"/>
      <c r="DU1458" s="273"/>
      <c r="DV1458" s="273"/>
      <c r="DW1458" s="273"/>
      <c r="DX1458" s="273"/>
      <c r="DY1458" s="273"/>
      <c r="DZ1458" s="125"/>
      <c r="EA1458" s="273"/>
      <c r="EB1458" s="273"/>
      <c r="EC1458" s="273"/>
      <c r="ED1458" s="273"/>
      <c r="EE1458" s="273"/>
      <c r="EF1458" s="273"/>
      <c r="EG1458" s="273"/>
      <c r="EH1458" s="273"/>
      <c r="EI1458" s="273"/>
      <c r="EJ1458" s="273"/>
      <c r="EK1458" s="273"/>
      <c r="EL1458" s="273"/>
      <c r="EM1458" s="273"/>
      <c r="EN1458" s="273"/>
      <c r="EO1458" s="273"/>
      <c r="EP1458" s="273"/>
      <c r="EQ1458" s="273"/>
      <c r="ER1458" s="273"/>
      <c r="ES1458" s="273"/>
      <c r="ET1458" s="273"/>
      <c r="EU1458" s="273"/>
      <c r="EV1458" s="273"/>
      <c r="EW1458" s="273"/>
      <c r="EX1458" s="273"/>
      <c r="EY1458" s="273"/>
      <c r="EZ1458" s="273"/>
    </row>
    <row r="1459" spans="1:156" ht="18.75">
      <c r="D1459" s="75"/>
      <c r="Q1459"/>
      <c r="R1459" s="30"/>
      <c r="T1459" s="75"/>
      <c r="Z1459" s="264"/>
      <c r="AB1459" s="75"/>
      <c r="AH1459" s="125"/>
      <c r="AJ1459" s="75"/>
      <c r="AP1459" s="125"/>
      <c r="AR1459" s="75"/>
      <c r="AX1459" s="125"/>
      <c r="AZ1459" s="75"/>
      <c r="BF1459" s="125"/>
      <c r="BH1459" s="75"/>
      <c r="BN1459" s="125"/>
      <c r="BP1459" s="75"/>
      <c r="BV1459" s="125"/>
      <c r="BX1459" s="75"/>
      <c r="CD1459" s="125"/>
      <c r="CF1459" s="75"/>
      <c r="CL1459" s="125"/>
      <c r="CN1459" s="75"/>
      <c r="CT1459" s="125"/>
      <c r="CV1459" s="75"/>
      <c r="DB1459" s="125"/>
      <c r="DD1459" s="75"/>
      <c r="DJ1459" s="125"/>
      <c r="DL1459" s="75"/>
      <c r="DR1459" s="125"/>
      <c r="DT1459" s="75"/>
      <c r="DZ1459" s="125"/>
    </row>
    <row r="1460" spans="1:156" ht="18.75">
      <c r="A1460" s="273"/>
      <c r="B1460" s="273"/>
      <c r="C1460" s="273"/>
      <c r="D1460" s="285"/>
      <c r="E1460" s="273"/>
      <c r="F1460" s="273"/>
      <c r="G1460" s="273"/>
      <c r="H1460" s="273"/>
      <c r="I1460" s="273"/>
      <c r="J1460" s="273"/>
      <c r="K1460" s="273"/>
      <c r="L1460" s="273"/>
      <c r="M1460" s="273"/>
      <c r="N1460" s="273"/>
      <c r="O1460" s="273"/>
      <c r="P1460" s="273"/>
      <c r="Q1460" s="273"/>
      <c r="R1460" s="286"/>
      <c r="S1460" s="273"/>
      <c r="T1460" s="285"/>
      <c r="U1460" s="273"/>
      <c r="V1460" s="273"/>
      <c r="W1460" s="273"/>
      <c r="X1460" s="273"/>
      <c r="Y1460" s="273"/>
      <c r="Z1460" s="264"/>
      <c r="AA1460" s="273"/>
      <c r="AB1460" s="285"/>
      <c r="AC1460" s="273"/>
      <c r="AD1460" s="273"/>
      <c r="AE1460" s="273"/>
      <c r="AF1460" s="273"/>
      <c r="AG1460" s="273"/>
      <c r="AH1460" s="125"/>
      <c r="AI1460" s="273"/>
      <c r="AJ1460" s="285"/>
      <c r="AK1460" s="273"/>
      <c r="AL1460" s="273"/>
      <c r="AM1460" s="273"/>
      <c r="AN1460" s="273"/>
      <c r="AO1460" s="273"/>
      <c r="AP1460" s="125"/>
      <c r="AQ1460" s="273"/>
      <c r="AR1460" s="285"/>
      <c r="AS1460" s="273"/>
      <c r="AT1460" s="273"/>
      <c r="AU1460" s="273"/>
      <c r="AV1460" s="273"/>
      <c r="AW1460" s="273"/>
      <c r="AX1460" s="125"/>
      <c r="AY1460" s="273"/>
      <c r="AZ1460" s="285"/>
      <c r="BA1460" s="273"/>
      <c r="BB1460" s="273"/>
      <c r="BC1460" s="273"/>
      <c r="BD1460" s="273"/>
      <c r="BE1460" s="273"/>
      <c r="BF1460" s="125"/>
      <c r="BG1460" s="273"/>
      <c r="BH1460" s="285"/>
      <c r="BI1460" s="273"/>
      <c r="BJ1460" s="273"/>
      <c r="BK1460" s="273"/>
      <c r="BL1460" s="273"/>
      <c r="BM1460" s="273"/>
      <c r="BN1460" s="125"/>
      <c r="BO1460" s="273"/>
      <c r="BP1460" s="285"/>
      <c r="BQ1460" s="273"/>
      <c r="BR1460" s="273"/>
      <c r="BS1460" s="273"/>
      <c r="BT1460" s="273"/>
      <c r="BU1460" s="273"/>
      <c r="BV1460" s="125"/>
      <c r="BW1460" s="273"/>
      <c r="BX1460" s="285"/>
      <c r="BY1460" s="273"/>
      <c r="BZ1460" s="273"/>
      <c r="CA1460" s="273"/>
      <c r="CB1460" s="273"/>
      <c r="CC1460" s="273"/>
      <c r="CD1460" s="125"/>
      <c r="CE1460" s="273"/>
      <c r="CF1460" s="285"/>
      <c r="CG1460" s="273"/>
      <c r="CH1460" s="273"/>
      <c r="CI1460" s="273"/>
      <c r="CJ1460" s="273"/>
      <c r="CK1460" s="273"/>
      <c r="CL1460" s="125"/>
      <c r="CM1460" s="273"/>
      <c r="CN1460" s="285"/>
      <c r="CO1460" s="273"/>
      <c r="CP1460" s="273"/>
      <c r="CQ1460" s="273"/>
      <c r="CR1460" s="273"/>
      <c r="CS1460" s="273"/>
      <c r="CT1460" s="125"/>
      <c r="CU1460" s="273"/>
      <c r="CV1460" s="285"/>
      <c r="CW1460" s="273"/>
      <c r="CX1460" s="273"/>
      <c r="CY1460" s="273"/>
      <c r="CZ1460" s="273"/>
      <c r="DA1460" s="273"/>
      <c r="DB1460" s="125"/>
      <c r="DC1460" s="273"/>
      <c r="DD1460" s="285"/>
      <c r="DE1460" s="273"/>
      <c r="DF1460" s="273"/>
      <c r="DG1460" s="273"/>
      <c r="DH1460" s="273"/>
      <c r="DI1460" s="273"/>
      <c r="DJ1460" s="125"/>
      <c r="DK1460" s="273"/>
      <c r="DL1460" s="285"/>
      <c r="DM1460" s="273"/>
      <c r="DN1460" s="273"/>
      <c r="DO1460" s="273"/>
      <c r="DP1460" s="273"/>
      <c r="DQ1460" s="273"/>
      <c r="DR1460" s="125"/>
      <c r="DS1460" s="273"/>
      <c r="DT1460" s="285"/>
      <c r="DU1460" s="273"/>
      <c r="DV1460" s="273"/>
      <c r="DW1460" s="273"/>
      <c r="DX1460" s="273"/>
      <c r="DY1460" s="273"/>
      <c r="DZ1460" s="125"/>
      <c r="EA1460" s="273"/>
      <c r="EB1460" s="273"/>
      <c r="EC1460" s="273"/>
      <c r="ED1460" s="273"/>
      <c r="EE1460" s="273"/>
      <c r="EF1460" s="273"/>
      <c r="EG1460" s="273"/>
      <c r="EH1460" s="273"/>
      <c r="EI1460" s="273"/>
      <c r="EJ1460" s="273"/>
      <c r="EK1460" s="273"/>
      <c r="EL1460" s="273"/>
      <c r="EM1460" s="273"/>
      <c r="EN1460" s="273"/>
      <c r="EO1460" s="273"/>
      <c r="EP1460" s="273"/>
      <c r="EQ1460" s="273"/>
      <c r="ER1460" s="273"/>
      <c r="ES1460" s="273"/>
      <c r="ET1460" s="273"/>
      <c r="EU1460" s="273"/>
      <c r="EV1460" s="273"/>
      <c r="EW1460" s="273"/>
      <c r="EX1460" s="273"/>
      <c r="EY1460" s="273"/>
      <c r="EZ1460" s="273"/>
    </row>
    <row r="1461" spans="1:156" ht="18.75">
      <c r="D1461" s="75"/>
      <c r="Q1461"/>
      <c r="R1461" s="30"/>
      <c r="T1461" s="75"/>
      <c r="Z1461" s="264"/>
      <c r="AB1461" s="75"/>
      <c r="AH1461" s="125"/>
      <c r="AJ1461" s="75"/>
      <c r="AP1461" s="125"/>
      <c r="AR1461" s="75"/>
      <c r="AX1461" s="125"/>
      <c r="AZ1461" s="75"/>
      <c r="BF1461" s="125"/>
      <c r="BH1461" s="75"/>
      <c r="BN1461" s="125"/>
      <c r="BP1461" s="75"/>
      <c r="BV1461" s="125"/>
      <c r="BX1461" s="75"/>
      <c r="CD1461" s="125"/>
      <c r="CF1461" s="75"/>
      <c r="CL1461" s="125"/>
      <c r="CN1461" s="75"/>
      <c r="CT1461" s="125"/>
      <c r="CV1461" s="75"/>
      <c r="DB1461" s="125"/>
      <c r="DD1461" s="75"/>
      <c r="DJ1461" s="125"/>
      <c r="DL1461" s="75"/>
      <c r="DR1461" s="125"/>
      <c r="DT1461" s="75"/>
      <c r="DZ1461" s="125"/>
    </row>
    <row r="1462" spans="1:156" ht="18.75">
      <c r="A1462" s="273"/>
      <c r="B1462" s="273"/>
      <c r="C1462" s="273"/>
      <c r="D1462" s="285"/>
      <c r="E1462" s="273"/>
      <c r="F1462" s="273"/>
      <c r="G1462" s="273"/>
      <c r="H1462" s="273"/>
      <c r="I1462" s="273"/>
      <c r="J1462" s="273"/>
      <c r="K1462" s="273"/>
      <c r="L1462" s="273"/>
      <c r="M1462" s="273"/>
      <c r="N1462" s="273"/>
      <c r="O1462" s="273"/>
      <c r="P1462" s="273"/>
      <c r="Q1462" s="273"/>
      <c r="R1462" s="286"/>
      <c r="S1462" s="273"/>
      <c r="T1462" s="285"/>
      <c r="U1462" s="273"/>
      <c r="V1462" s="273"/>
      <c r="W1462" s="273"/>
      <c r="X1462" s="273"/>
      <c r="Y1462" s="273"/>
      <c r="Z1462" s="264"/>
      <c r="AA1462" s="273"/>
      <c r="AB1462" s="285"/>
      <c r="AC1462" s="273"/>
      <c r="AD1462" s="273"/>
      <c r="AE1462" s="273"/>
      <c r="AF1462" s="273"/>
      <c r="AG1462" s="273"/>
      <c r="AH1462" s="125"/>
      <c r="AI1462" s="273"/>
      <c r="AJ1462" s="285"/>
      <c r="AK1462" s="273"/>
      <c r="AL1462" s="273"/>
      <c r="AM1462" s="273"/>
      <c r="AN1462" s="273"/>
      <c r="AO1462" s="273"/>
      <c r="AP1462" s="125"/>
      <c r="AQ1462" s="273"/>
      <c r="AR1462" s="285"/>
      <c r="AS1462" s="273"/>
      <c r="AT1462" s="273"/>
      <c r="AU1462" s="273"/>
      <c r="AV1462" s="273"/>
      <c r="AW1462" s="273"/>
      <c r="AX1462" s="125"/>
      <c r="AY1462" s="273"/>
      <c r="AZ1462" s="285"/>
      <c r="BA1462" s="273"/>
      <c r="BB1462" s="273"/>
      <c r="BC1462" s="273"/>
      <c r="BD1462" s="273"/>
      <c r="BE1462" s="273"/>
      <c r="BF1462" s="125"/>
      <c r="BG1462" s="273"/>
      <c r="BH1462" s="285"/>
      <c r="BI1462" s="273"/>
      <c r="BJ1462" s="273"/>
      <c r="BK1462" s="273"/>
      <c r="BL1462" s="273"/>
      <c r="BM1462" s="273"/>
      <c r="BN1462" s="125"/>
      <c r="BO1462" s="273"/>
      <c r="BP1462" s="285"/>
      <c r="BQ1462" s="273"/>
      <c r="BR1462" s="273"/>
      <c r="BS1462" s="273"/>
      <c r="BT1462" s="273"/>
      <c r="BU1462" s="273"/>
      <c r="BV1462" s="125"/>
      <c r="BW1462" s="273"/>
      <c r="BX1462" s="285"/>
      <c r="BY1462" s="273"/>
      <c r="BZ1462" s="273"/>
      <c r="CA1462" s="273"/>
      <c r="CB1462" s="273"/>
      <c r="CC1462" s="273"/>
      <c r="CD1462" s="125"/>
      <c r="CE1462" s="273"/>
      <c r="CF1462" s="285"/>
      <c r="CG1462" s="273"/>
      <c r="CH1462" s="273"/>
      <c r="CI1462" s="273"/>
      <c r="CJ1462" s="273"/>
      <c r="CK1462" s="273"/>
      <c r="CL1462" s="125"/>
      <c r="CM1462" s="273"/>
      <c r="CN1462" s="285"/>
      <c r="CO1462" s="273"/>
      <c r="CP1462" s="273"/>
      <c r="CQ1462" s="273"/>
      <c r="CR1462" s="273"/>
      <c r="CS1462" s="273"/>
      <c r="CT1462" s="125"/>
      <c r="CU1462" s="273"/>
      <c r="CV1462" s="285"/>
      <c r="CW1462" s="273"/>
      <c r="CX1462" s="273"/>
      <c r="CY1462" s="273"/>
      <c r="CZ1462" s="273"/>
      <c r="DA1462" s="273"/>
      <c r="DB1462" s="125"/>
      <c r="DC1462" s="273"/>
      <c r="DD1462" s="285"/>
      <c r="DE1462" s="273"/>
      <c r="DF1462" s="273"/>
      <c r="DG1462" s="273"/>
      <c r="DH1462" s="273"/>
      <c r="DI1462" s="273"/>
      <c r="DJ1462" s="125"/>
      <c r="DK1462" s="273"/>
      <c r="DL1462" s="285"/>
      <c r="DM1462" s="273"/>
      <c r="DN1462" s="273"/>
      <c r="DO1462" s="273"/>
      <c r="DP1462" s="273"/>
      <c r="DQ1462" s="273"/>
      <c r="DR1462" s="125"/>
      <c r="DS1462" s="273"/>
      <c r="DT1462" s="285"/>
      <c r="DU1462" s="273"/>
      <c r="DV1462" s="273"/>
      <c r="DW1462" s="273"/>
      <c r="DX1462" s="273"/>
      <c r="DY1462" s="273"/>
      <c r="DZ1462" s="125"/>
      <c r="EA1462" s="273"/>
      <c r="EB1462" s="273"/>
      <c r="EC1462" s="273"/>
      <c r="ED1462" s="273"/>
      <c r="EE1462" s="273"/>
      <c r="EF1462" s="273"/>
      <c r="EG1462" s="273"/>
      <c r="EH1462" s="273"/>
      <c r="EI1462" s="273"/>
      <c r="EJ1462" s="273"/>
      <c r="EK1462" s="273"/>
      <c r="EL1462" s="273"/>
      <c r="EM1462" s="273"/>
      <c r="EN1462" s="273"/>
      <c r="EO1462" s="273"/>
      <c r="EP1462" s="273"/>
      <c r="EQ1462" s="273"/>
      <c r="ER1462" s="273"/>
      <c r="ES1462" s="273"/>
      <c r="ET1462" s="273"/>
      <c r="EU1462" s="273"/>
      <c r="EV1462" s="273"/>
      <c r="EW1462" s="273"/>
      <c r="EX1462" s="273"/>
      <c r="EY1462" s="273"/>
      <c r="EZ1462" s="273"/>
    </row>
    <row r="1463" spans="1:156" ht="18.75">
      <c r="D1463" s="75"/>
      <c r="Q1463"/>
      <c r="R1463" s="30"/>
      <c r="T1463" s="75"/>
      <c r="Z1463" s="264"/>
      <c r="AB1463" s="75"/>
      <c r="AH1463" s="125"/>
      <c r="AJ1463" s="75"/>
      <c r="AP1463" s="125"/>
      <c r="AR1463" s="75"/>
      <c r="AX1463" s="125"/>
      <c r="AZ1463" s="75"/>
      <c r="BF1463" s="125"/>
      <c r="BH1463" s="75"/>
      <c r="BN1463" s="125"/>
      <c r="BP1463" s="75"/>
      <c r="BV1463" s="125"/>
      <c r="BX1463" s="75"/>
      <c r="CD1463" s="125"/>
      <c r="CF1463" s="75"/>
      <c r="CL1463" s="125"/>
      <c r="CN1463" s="75"/>
      <c r="CT1463" s="125"/>
      <c r="CV1463" s="75"/>
      <c r="DB1463" s="125"/>
      <c r="DD1463" s="75"/>
      <c r="DJ1463" s="125"/>
      <c r="DL1463" s="75"/>
      <c r="DR1463" s="125"/>
      <c r="DT1463" s="75"/>
      <c r="DZ1463" s="125"/>
    </row>
    <row r="1464" spans="1:156" ht="18.75">
      <c r="A1464" s="273"/>
      <c r="B1464" s="273"/>
      <c r="C1464" s="273"/>
      <c r="D1464" s="285"/>
      <c r="E1464" s="273"/>
      <c r="F1464" s="273"/>
      <c r="G1464" s="273"/>
      <c r="H1464" s="273"/>
      <c r="I1464" s="273"/>
      <c r="J1464" s="273"/>
      <c r="K1464" s="273"/>
      <c r="L1464" s="273"/>
      <c r="M1464" s="273"/>
      <c r="N1464" s="273"/>
      <c r="O1464" s="273"/>
      <c r="P1464" s="273"/>
      <c r="Q1464" s="273"/>
      <c r="R1464" s="286"/>
      <c r="S1464" s="273"/>
      <c r="T1464" s="285"/>
      <c r="U1464" s="273"/>
      <c r="V1464" s="273"/>
      <c r="W1464" s="273"/>
      <c r="X1464" s="273"/>
      <c r="Y1464" s="273"/>
      <c r="Z1464" s="264"/>
      <c r="AA1464" s="273"/>
      <c r="AB1464" s="285"/>
      <c r="AC1464" s="273"/>
      <c r="AD1464" s="273"/>
      <c r="AE1464" s="273"/>
      <c r="AF1464" s="273"/>
      <c r="AG1464" s="273"/>
      <c r="AH1464" s="125"/>
      <c r="AI1464" s="273"/>
      <c r="AJ1464" s="285"/>
      <c r="AK1464" s="273"/>
      <c r="AL1464" s="273"/>
      <c r="AM1464" s="273"/>
      <c r="AN1464" s="273"/>
      <c r="AO1464" s="273"/>
      <c r="AP1464" s="125"/>
      <c r="AQ1464" s="273"/>
      <c r="AR1464" s="285"/>
      <c r="AS1464" s="273"/>
      <c r="AT1464" s="273"/>
      <c r="AU1464" s="273"/>
      <c r="AV1464" s="273"/>
      <c r="AW1464" s="273"/>
      <c r="AX1464" s="125"/>
      <c r="AY1464" s="273"/>
      <c r="AZ1464" s="285"/>
      <c r="BA1464" s="273"/>
      <c r="BB1464" s="273"/>
      <c r="BC1464" s="273"/>
      <c r="BD1464" s="273"/>
      <c r="BE1464" s="273"/>
      <c r="BF1464" s="125"/>
      <c r="BG1464" s="273"/>
      <c r="BH1464" s="285"/>
      <c r="BI1464" s="273"/>
      <c r="BJ1464" s="273"/>
      <c r="BK1464" s="273"/>
      <c r="BL1464" s="273"/>
      <c r="BM1464" s="273"/>
      <c r="BN1464" s="125"/>
      <c r="BO1464" s="273"/>
      <c r="BP1464" s="285"/>
      <c r="BQ1464" s="273"/>
      <c r="BR1464" s="273"/>
      <c r="BS1464" s="273"/>
      <c r="BT1464" s="273"/>
      <c r="BU1464" s="273"/>
      <c r="BV1464" s="125"/>
      <c r="BW1464" s="273"/>
      <c r="BX1464" s="285"/>
      <c r="BY1464" s="273"/>
      <c r="BZ1464" s="273"/>
      <c r="CA1464" s="273"/>
      <c r="CB1464" s="273"/>
      <c r="CC1464" s="273"/>
      <c r="CD1464" s="125"/>
      <c r="CE1464" s="273"/>
      <c r="CF1464" s="285"/>
      <c r="CG1464" s="273"/>
      <c r="CH1464" s="273"/>
      <c r="CI1464" s="273"/>
      <c r="CJ1464" s="273"/>
      <c r="CK1464" s="273"/>
      <c r="CL1464" s="125"/>
      <c r="CM1464" s="273"/>
      <c r="CN1464" s="285"/>
      <c r="CO1464" s="273"/>
      <c r="CP1464" s="273"/>
      <c r="CQ1464" s="273"/>
      <c r="CR1464" s="273"/>
      <c r="CS1464" s="273"/>
      <c r="CT1464" s="125"/>
      <c r="CU1464" s="273"/>
      <c r="CV1464" s="285"/>
      <c r="CW1464" s="273"/>
      <c r="CX1464" s="273"/>
      <c r="CY1464" s="273"/>
      <c r="CZ1464" s="273"/>
      <c r="DA1464" s="273"/>
      <c r="DB1464" s="125"/>
      <c r="DC1464" s="273"/>
      <c r="DD1464" s="285"/>
      <c r="DE1464" s="273"/>
      <c r="DF1464" s="273"/>
      <c r="DG1464" s="273"/>
      <c r="DH1464" s="273"/>
      <c r="DI1464" s="273"/>
      <c r="DJ1464" s="125"/>
      <c r="DK1464" s="273"/>
      <c r="DL1464" s="285"/>
      <c r="DM1464" s="273"/>
      <c r="DN1464" s="273"/>
      <c r="DO1464" s="273"/>
      <c r="DP1464" s="273"/>
      <c r="DQ1464" s="273"/>
      <c r="DR1464" s="125"/>
      <c r="DS1464" s="273"/>
      <c r="DT1464" s="285"/>
      <c r="DU1464" s="273"/>
      <c r="DV1464" s="273"/>
      <c r="DW1464" s="273"/>
      <c r="DX1464" s="273"/>
      <c r="DY1464" s="273"/>
      <c r="DZ1464" s="125"/>
      <c r="EA1464" s="273"/>
      <c r="EB1464" s="273"/>
      <c r="EC1464" s="273"/>
      <c r="ED1464" s="273"/>
      <c r="EE1464" s="273"/>
      <c r="EF1464" s="273"/>
      <c r="EG1464" s="273"/>
      <c r="EH1464" s="273"/>
      <c r="EI1464" s="273"/>
      <c r="EJ1464" s="273"/>
      <c r="EK1464" s="273"/>
      <c r="EL1464" s="273"/>
      <c r="EM1464" s="273"/>
      <c r="EN1464" s="273"/>
      <c r="EO1464" s="273"/>
      <c r="EP1464" s="273"/>
      <c r="EQ1464" s="273"/>
      <c r="ER1464" s="273"/>
      <c r="ES1464" s="273"/>
      <c r="ET1464" s="273"/>
      <c r="EU1464" s="273"/>
      <c r="EV1464" s="273"/>
      <c r="EW1464" s="273"/>
      <c r="EX1464" s="273"/>
      <c r="EY1464" s="273"/>
      <c r="EZ1464" s="273"/>
    </row>
    <row r="1465" spans="1:156" ht="18.75">
      <c r="D1465" s="75"/>
      <c r="Q1465"/>
      <c r="R1465" s="30"/>
      <c r="T1465" s="75"/>
      <c r="Z1465" s="264"/>
      <c r="AB1465" s="75"/>
      <c r="AH1465" s="125"/>
      <c r="AJ1465" s="75"/>
      <c r="AP1465" s="125"/>
      <c r="AR1465" s="75"/>
      <c r="AX1465" s="125"/>
      <c r="AZ1465" s="75"/>
      <c r="BF1465" s="125"/>
      <c r="BH1465" s="75"/>
      <c r="BN1465" s="125"/>
      <c r="BP1465" s="75"/>
      <c r="BV1465" s="125"/>
      <c r="BX1465" s="75"/>
      <c r="CD1465" s="125"/>
      <c r="CF1465" s="75"/>
      <c r="CL1465" s="125"/>
      <c r="CN1465" s="75"/>
      <c r="CT1465" s="125"/>
      <c r="CV1465" s="75"/>
      <c r="DB1465" s="125"/>
      <c r="DD1465" s="75"/>
      <c r="DJ1465" s="125"/>
      <c r="DL1465" s="75"/>
      <c r="DR1465" s="125"/>
      <c r="DT1465" s="75"/>
      <c r="DZ1465" s="125"/>
    </row>
    <row r="1466" spans="1:156" ht="18.75">
      <c r="A1466" s="273"/>
      <c r="B1466" s="273"/>
      <c r="C1466" s="273"/>
      <c r="D1466" s="285"/>
      <c r="E1466" s="273"/>
      <c r="F1466" s="273"/>
      <c r="G1466" s="273"/>
      <c r="H1466" s="273"/>
      <c r="I1466" s="273"/>
      <c r="J1466" s="273"/>
      <c r="K1466" s="273"/>
      <c r="L1466" s="273"/>
      <c r="M1466" s="273"/>
      <c r="N1466" s="273"/>
      <c r="O1466" s="273"/>
      <c r="P1466" s="273"/>
      <c r="Q1466" s="273"/>
      <c r="R1466" s="286"/>
      <c r="S1466" s="273"/>
      <c r="T1466" s="285"/>
      <c r="U1466" s="273"/>
      <c r="V1466" s="273"/>
      <c r="W1466" s="273"/>
      <c r="X1466" s="273"/>
      <c r="Y1466" s="273"/>
      <c r="Z1466" s="264"/>
      <c r="AA1466" s="273"/>
      <c r="AB1466" s="285"/>
      <c r="AC1466" s="273"/>
      <c r="AD1466" s="273"/>
      <c r="AE1466" s="273"/>
      <c r="AF1466" s="273"/>
      <c r="AG1466" s="273"/>
      <c r="AH1466" s="125"/>
      <c r="AI1466" s="273"/>
      <c r="AJ1466" s="285"/>
      <c r="AK1466" s="273"/>
      <c r="AL1466" s="273"/>
      <c r="AM1466" s="273"/>
      <c r="AN1466" s="273"/>
      <c r="AO1466" s="273"/>
      <c r="AP1466" s="125"/>
      <c r="AQ1466" s="273"/>
      <c r="AR1466" s="285"/>
      <c r="AS1466" s="273"/>
      <c r="AT1466" s="273"/>
      <c r="AU1466" s="273"/>
      <c r="AV1466" s="273"/>
      <c r="AW1466" s="273"/>
      <c r="AX1466" s="125"/>
      <c r="AY1466" s="273"/>
      <c r="AZ1466" s="285"/>
      <c r="BA1466" s="273"/>
      <c r="BB1466" s="273"/>
      <c r="BC1466" s="273"/>
      <c r="BD1466" s="273"/>
      <c r="BE1466" s="273"/>
      <c r="BF1466" s="125"/>
      <c r="BG1466" s="273"/>
      <c r="BH1466" s="285"/>
      <c r="BI1466" s="273"/>
      <c r="BJ1466" s="273"/>
      <c r="BK1466" s="273"/>
      <c r="BL1466" s="273"/>
      <c r="BM1466" s="273"/>
      <c r="BN1466" s="125"/>
      <c r="BO1466" s="273"/>
      <c r="BP1466" s="285"/>
      <c r="BQ1466" s="273"/>
      <c r="BR1466" s="273"/>
      <c r="BS1466" s="273"/>
      <c r="BT1466" s="273"/>
      <c r="BU1466" s="273"/>
      <c r="BV1466" s="125"/>
      <c r="BW1466" s="273"/>
      <c r="BX1466" s="285"/>
      <c r="BY1466" s="273"/>
      <c r="BZ1466" s="273"/>
      <c r="CA1466" s="273"/>
      <c r="CB1466" s="273"/>
      <c r="CC1466" s="273"/>
      <c r="CD1466" s="125"/>
      <c r="CE1466" s="273"/>
      <c r="CF1466" s="285"/>
      <c r="CG1466" s="273"/>
      <c r="CH1466" s="273"/>
      <c r="CI1466" s="273"/>
      <c r="CJ1466" s="273"/>
      <c r="CK1466" s="273"/>
      <c r="CL1466" s="125"/>
      <c r="CM1466" s="273"/>
      <c r="CN1466" s="285"/>
      <c r="CO1466" s="273"/>
      <c r="CP1466" s="273"/>
      <c r="CQ1466" s="273"/>
      <c r="CR1466" s="273"/>
      <c r="CS1466" s="273"/>
      <c r="CT1466" s="125"/>
      <c r="CU1466" s="273"/>
      <c r="CV1466" s="285"/>
      <c r="CW1466" s="273"/>
      <c r="CX1466" s="273"/>
      <c r="CY1466" s="273"/>
      <c r="CZ1466" s="273"/>
      <c r="DA1466" s="273"/>
      <c r="DB1466" s="125"/>
      <c r="DC1466" s="273"/>
      <c r="DD1466" s="285"/>
      <c r="DE1466" s="273"/>
      <c r="DF1466" s="273"/>
      <c r="DG1466" s="273"/>
      <c r="DH1466" s="273"/>
      <c r="DI1466" s="273"/>
      <c r="DJ1466" s="125"/>
      <c r="DK1466" s="273"/>
      <c r="DL1466" s="285"/>
      <c r="DM1466" s="273"/>
      <c r="DN1466" s="273"/>
      <c r="DO1466" s="273"/>
      <c r="DP1466" s="273"/>
      <c r="DQ1466" s="273"/>
      <c r="DR1466" s="125"/>
      <c r="DS1466" s="273"/>
      <c r="DT1466" s="285"/>
      <c r="DU1466" s="273"/>
      <c r="DV1466" s="273"/>
      <c r="DW1466" s="273"/>
      <c r="DX1466" s="273"/>
      <c r="DY1466" s="273"/>
      <c r="DZ1466" s="125"/>
      <c r="EA1466" s="273"/>
      <c r="EB1466" s="273"/>
      <c r="EC1466" s="273"/>
      <c r="ED1466" s="273"/>
      <c r="EE1466" s="273"/>
      <c r="EF1466" s="273"/>
      <c r="EG1466" s="273"/>
      <c r="EH1466" s="273"/>
      <c r="EI1466" s="273"/>
      <c r="EJ1466" s="273"/>
      <c r="EK1466" s="273"/>
      <c r="EL1466" s="273"/>
      <c r="EM1466" s="273"/>
      <c r="EN1466" s="273"/>
      <c r="EO1466" s="273"/>
      <c r="EP1466" s="273"/>
      <c r="EQ1466" s="273"/>
      <c r="ER1466" s="273"/>
      <c r="ES1466" s="273"/>
      <c r="ET1466" s="273"/>
      <c r="EU1466" s="273"/>
      <c r="EV1466" s="273"/>
      <c r="EW1466" s="273"/>
      <c r="EX1466" s="273"/>
      <c r="EY1466" s="273"/>
      <c r="EZ1466" s="273"/>
    </row>
    <row r="1467" spans="1:156" ht="18.75">
      <c r="D1467" s="75"/>
      <c r="Q1467"/>
      <c r="R1467" s="30"/>
      <c r="T1467" s="75"/>
      <c r="Z1467" s="264"/>
      <c r="AB1467" s="75"/>
      <c r="AH1467" s="125"/>
      <c r="AJ1467" s="75"/>
      <c r="AP1467" s="125"/>
      <c r="AR1467" s="75"/>
      <c r="AX1467" s="125"/>
      <c r="AZ1467" s="75"/>
      <c r="BF1467" s="125"/>
      <c r="BH1467" s="75"/>
      <c r="BN1467" s="125"/>
      <c r="BP1467" s="75"/>
      <c r="BV1467" s="125"/>
      <c r="BX1467" s="75"/>
      <c r="CD1467" s="125"/>
      <c r="CF1467" s="75"/>
      <c r="CL1467" s="125"/>
      <c r="CN1467" s="75"/>
      <c r="CT1467" s="125"/>
      <c r="CV1467" s="75"/>
      <c r="DB1467" s="125"/>
      <c r="DD1467" s="75"/>
      <c r="DJ1467" s="125"/>
      <c r="DL1467" s="75"/>
      <c r="DR1467" s="125"/>
      <c r="DT1467" s="75"/>
      <c r="DZ1467" s="125"/>
    </row>
    <row r="1468" spans="1:156" ht="18.75">
      <c r="A1468" s="273"/>
      <c r="B1468" s="273"/>
      <c r="C1468" s="273"/>
      <c r="D1468" s="285"/>
      <c r="E1468" s="273"/>
      <c r="F1468" s="273"/>
      <c r="G1468" s="273"/>
      <c r="H1468" s="273"/>
      <c r="I1468" s="273"/>
      <c r="J1468" s="273"/>
      <c r="K1468" s="273"/>
      <c r="L1468" s="273"/>
      <c r="M1468" s="273"/>
      <c r="N1468" s="273"/>
      <c r="O1468" s="273"/>
      <c r="P1468" s="273"/>
      <c r="Q1468" s="273"/>
      <c r="R1468" s="286"/>
      <c r="S1468" s="273"/>
      <c r="T1468" s="285"/>
      <c r="U1468" s="273"/>
      <c r="V1468" s="273"/>
      <c r="W1468" s="273"/>
      <c r="X1468" s="273"/>
      <c r="Y1468" s="273"/>
      <c r="Z1468" s="264"/>
      <c r="AA1468" s="273"/>
      <c r="AB1468" s="285"/>
      <c r="AC1468" s="273"/>
      <c r="AD1468" s="273"/>
      <c r="AE1468" s="273"/>
      <c r="AF1468" s="273"/>
      <c r="AG1468" s="273"/>
      <c r="AH1468" s="125"/>
      <c r="AI1468" s="273"/>
      <c r="AJ1468" s="285"/>
      <c r="AK1468" s="273"/>
      <c r="AL1468" s="273"/>
      <c r="AM1468" s="273"/>
      <c r="AN1468" s="273"/>
      <c r="AO1468" s="273"/>
      <c r="AP1468" s="125"/>
      <c r="AQ1468" s="273"/>
      <c r="AR1468" s="285"/>
      <c r="AS1468" s="273"/>
      <c r="AT1468" s="273"/>
      <c r="AU1468" s="273"/>
      <c r="AV1468" s="273"/>
      <c r="AW1468" s="273"/>
      <c r="AX1468" s="125"/>
      <c r="AY1468" s="273"/>
      <c r="AZ1468" s="285"/>
      <c r="BA1468" s="273"/>
      <c r="BB1468" s="273"/>
      <c r="BC1468" s="273"/>
      <c r="BD1468" s="273"/>
      <c r="BE1468" s="273"/>
      <c r="BF1468" s="125"/>
      <c r="BG1468" s="273"/>
      <c r="BH1468" s="285"/>
      <c r="BI1468" s="273"/>
      <c r="BJ1468" s="273"/>
      <c r="BK1468" s="273"/>
      <c r="BL1468" s="273"/>
      <c r="BM1468" s="273"/>
      <c r="BN1468" s="125"/>
      <c r="BO1468" s="273"/>
      <c r="BP1468" s="285"/>
      <c r="BQ1468" s="273"/>
      <c r="BR1468" s="273"/>
      <c r="BS1468" s="273"/>
      <c r="BT1468" s="273"/>
      <c r="BU1468" s="273"/>
      <c r="BV1468" s="125"/>
      <c r="BW1468" s="273"/>
      <c r="BX1468" s="285"/>
      <c r="BY1468" s="273"/>
      <c r="BZ1468" s="273"/>
      <c r="CA1468" s="273"/>
      <c r="CB1468" s="273"/>
      <c r="CC1468" s="273"/>
      <c r="CD1468" s="125"/>
      <c r="CE1468" s="273"/>
      <c r="CF1468" s="285"/>
      <c r="CG1468" s="273"/>
      <c r="CH1468" s="273"/>
      <c r="CI1468" s="273"/>
      <c r="CJ1468" s="273"/>
      <c r="CK1468" s="273"/>
      <c r="CL1468" s="125"/>
      <c r="CM1468" s="273"/>
      <c r="CN1468" s="285"/>
      <c r="CO1468" s="273"/>
      <c r="CP1468" s="273"/>
      <c r="CQ1468" s="273"/>
      <c r="CR1468" s="273"/>
      <c r="CS1468" s="273"/>
      <c r="CT1468" s="125"/>
      <c r="CU1468" s="273"/>
      <c r="CV1468" s="285"/>
      <c r="CW1468" s="273"/>
      <c r="CX1468" s="273"/>
      <c r="CY1468" s="273"/>
      <c r="CZ1468" s="273"/>
      <c r="DA1468" s="273"/>
      <c r="DB1468" s="125"/>
      <c r="DC1468" s="273"/>
      <c r="DD1468" s="285"/>
      <c r="DE1468" s="273"/>
      <c r="DF1468" s="273"/>
      <c r="DG1468" s="273"/>
      <c r="DH1468" s="273"/>
      <c r="DI1468" s="273"/>
      <c r="DJ1468" s="125"/>
      <c r="DK1468" s="273"/>
      <c r="DL1468" s="285"/>
      <c r="DM1468" s="273"/>
      <c r="DN1468" s="273"/>
      <c r="DO1468" s="273"/>
      <c r="DP1468" s="273"/>
      <c r="DQ1468" s="273"/>
      <c r="DR1468" s="125"/>
      <c r="DS1468" s="273"/>
      <c r="DT1468" s="285"/>
      <c r="DU1468" s="273"/>
      <c r="DV1468" s="273"/>
      <c r="DW1468" s="273"/>
      <c r="DX1468" s="273"/>
      <c r="DY1468" s="273"/>
      <c r="DZ1468" s="125"/>
      <c r="EA1468" s="273"/>
      <c r="EB1468" s="273"/>
      <c r="EC1468" s="273"/>
      <c r="ED1468" s="273"/>
      <c r="EE1468" s="273"/>
      <c r="EF1468" s="273"/>
      <c r="EG1468" s="273"/>
      <c r="EH1468" s="273"/>
      <c r="EI1468" s="273"/>
      <c r="EJ1468" s="273"/>
      <c r="EK1468" s="273"/>
      <c r="EL1468" s="273"/>
      <c r="EM1468" s="273"/>
      <c r="EN1468" s="273"/>
      <c r="EO1468" s="273"/>
      <c r="EP1468" s="273"/>
      <c r="EQ1468" s="273"/>
      <c r="ER1468" s="273"/>
      <c r="ES1468" s="273"/>
      <c r="ET1468" s="273"/>
      <c r="EU1468" s="273"/>
      <c r="EV1468" s="273"/>
      <c r="EW1468" s="273"/>
      <c r="EX1468" s="273"/>
      <c r="EY1468" s="273"/>
      <c r="EZ1468" s="273"/>
    </row>
    <row r="1469" spans="1:156" ht="18.75">
      <c r="D1469" s="75"/>
      <c r="Q1469"/>
      <c r="R1469" s="30"/>
      <c r="T1469" s="75"/>
      <c r="Z1469" s="264"/>
      <c r="AB1469" s="75"/>
      <c r="AH1469" s="125"/>
      <c r="AJ1469" s="75"/>
      <c r="AP1469" s="125"/>
      <c r="AR1469" s="75"/>
      <c r="AX1469" s="125"/>
      <c r="AZ1469" s="75"/>
      <c r="BF1469" s="125"/>
      <c r="BH1469" s="75"/>
      <c r="BN1469" s="125"/>
      <c r="BP1469" s="75"/>
      <c r="BV1469" s="125"/>
      <c r="BX1469" s="75"/>
      <c r="CD1469" s="125"/>
      <c r="CF1469" s="75"/>
      <c r="CL1469" s="125"/>
      <c r="CN1469" s="75"/>
      <c r="CT1469" s="125"/>
      <c r="CV1469" s="75"/>
      <c r="DB1469" s="125"/>
      <c r="DD1469" s="75"/>
      <c r="DJ1469" s="125"/>
      <c r="DL1469" s="75"/>
      <c r="DR1469" s="125"/>
      <c r="DT1469" s="75"/>
      <c r="DZ1469" s="125"/>
    </row>
    <row r="1470" spans="1:156" ht="18.75">
      <c r="A1470" s="273"/>
      <c r="B1470" s="273"/>
      <c r="C1470" s="273"/>
      <c r="D1470" s="285"/>
      <c r="E1470" s="273"/>
      <c r="F1470" s="273"/>
      <c r="G1470" s="273"/>
      <c r="H1470" s="273"/>
      <c r="I1470" s="273"/>
      <c r="J1470" s="273"/>
      <c r="K1470" s="273"/>
      <c r="L1470" s="273"/>
      <c r="M1470" s="273"/>
      <c r="N1470" s="273"/>
      <c r="O1470" s="273"/>
      <c r="P1470" s="273"/>
      <c r="Q1470" s="273"/>
      <c r="R1470" s="286"/>
      <c r="S1470" s="273"/>
      <c r="T1470" s="285"/>
      <c r="U1470" s="273"/>
      <c r="V1470" s="273"/>
      <c r="W1470" s="273"/>
      <c r="X1470" s="273"/>
      <c r="Y1470" s="273"/>
      <c r="Z1470" s="264"/>
      <c r="AA1470" s="273"/>
      <c r="AB1470" s="285"/>
      <c r="AC1470" s="273"/>
      <c r="AD1470" s="273"/>
      <c r="AE1470" s="273"/>
      <c r="AF1470" s="273"/>
      <c r="AG1470" s="273"/>
      <c r="AH1470" s="125"/>
      <c r="AI1470" s="273"/>
      <c r="AJ1470" s="285"/>
      <c r="AK1470" s="273"/>
      <c r="AL1470" s="273"/>
      <c r="AM1470" s="273"/>
      <c r="AN1470" s="273"/>
      <c r="AO1470" s="273"/>
      <c r="AP1470" s="125"/>
      <c r="AQ1470" s="273"/>
      <c r="AR1470" s="285"/>
      <c r="AS1470" s="273"/>
      <c r="AT1470" s="273"/>
      <c r="AU1470" s="273"/>
      <c r="AV1470" s="273"/>
      <c r="AW1470" s="273"/>
      <c r="AX1470" s="125"/>
      <c r="AY1470" s="273"/>
      <c r="AZ1470" s="285"/>
      <c r="BA1470" s="273"/>
      <c r="BB1470" s="273"/>
      <c r="BC1470" s="273"/>
      <c r="BD1470" s="273"/>
      <c r="BE1470" s="273"/>
      <c r="BF1470" s="125"/>
      <c r="BG1470" s="273"/>
      <c r="BH1470" s="285"/>
      <c r="BI1470" s="273"/>
      <c r="BJ1470" s="273"/>
      <c r="BK1470" s="273"/>
      <c r="BL1470" s="273"/>
      <c r="BM1470" s="273"/>
      <c r="BN1470" s="125"/>
      <c r="BO1470" s="273"/>
      <c r="BP1470" s="285"/>
      <c r="BQ1470" s="273"/>
      <c r="BR1470" s="273"/>
      <c r="BS1470" s="273"/>
      <c r="BT1470" s="273"/>
      <c r="BU1470" s="273"/>
      <c r="BV1470" s="125"/>
      <c r="BW1470" s="273"/>
      <c r="BX1470" s="285"/>
      <c r="BY1470" s="273"/>
      <c r="BZ1470" s="273"/>
      <c r="CA1470" s="273"/>
      <c r="CB1470" s="273"/>
      <c r="CC1470" s="273"/>
      <c r="CD1470" s="125"/>
      <c r="CE1470" s="273"/>
      <c r="CF1470" s="285"/>
      <c r="CG1470" s="273"/>
      <c r="CH1470" s="273"/>
      <c r="CI1470" s="273"/>
      <c r="CJ1470" s="273"/>
      <c r="CK1470" s="273"/>
      <c r="CL1470" s="125"/>
      <c r="CM1470" s="273"/>
      <c r="CN1470" s="285"/>
      <c r="CO1470" s="273"/>
      <c r="CP1470" s="273"/>
      <c r="CQ1470" s="273"/>
      <c r="CR1470" s="273"/>
      <c r="CS1470" s="273"/>
      <c r="CT1470" s="125"/>
      <c r="CU1470" s="273"/>
      <c r="CV1470" s="285"/>
      <c r="CW1470" s="273"/>
      <c r="CX1470" s="273"/>
      <c r="CY1470" s="273"/>
      <c r="CZ1470" s="273"/>
      <c r="DA1470" s="273"/>
      <c r="DB1470" s="125"/>
      <c r="DC1470" s="273"/>
      <c r="DD1470" s="285"/>
      <c r="DE1470" s="273"/>
      <c r="DF1470" s="273"/>
      <c r="DG1470" s="273"/>
      <c r="DH1470" s="273"/>
      <c r="DI1470" s="273"/>
      <c r="DJ1470" s="125"/>
      <c r="DK1470" s="273"/>
      <c r="DL1470" s="285"/>
      <c r="DM1470" s="273"/>
      <c r="DN1470" s="273"/>
      <c r="DO1470" s="273"/>
      <c r="DP1470" s="273"/>
      <c r="DQ1470" s="273"/>
      <c r="DR1470" s="125"/>
      <c r="DS1470" s="273"/>
      <c r="DT1470" s="285"/>
      <c r="DU1470" s="273"/>
      <c r="DV1470" s="273"/>
      <c r="DW1470" s="273"/>
      <c r="DX1470" s="273"/>
      <c r="DY1470" s="273"/>
      <c r="DZ1470" s="125"/>
      <c r="EA1470" s="273"/>
      <c r="EB1470" s="273"/>
      <c r="EC1470" s="273"/>
      <c r="ED1470" s="273"/>
      <c r="EE1470" s="273"/>
      <c r="EF1470" s="273"/>
      <c r="EG1470" s="273"/>
      <c r="EH1470" s="273"/>
      <c r="EI1470" s="273"/>
      <c r="EJ1470" s="273"/>
      <c r="EK1470" s="273"/>
      <c r="EL1470" s="273"/>
      <c r="EM1470" s="273"/>
      <c r="EN1470" s="273"/>
      <c r="EO1470" s="273"/>
      <c r="EP1470" s="273"/>
      <c r="EQ1470" s="273"/>
      <c r="ER1470" s="273"/>
      <c r="ES1470" s="273"/>
      <c r="ET1470" s="273"/>
      <c r="EU1470" s="273"/>
      <c r="EV1470" s="273"/>
      <c r="EW1470" s="273"/>
      <c r="EX1470" s="273"/>
      <c r="EY1470" s="273"/>
      <c r="EZ1470" s="273"/>
    </row>
    <row r="1471" spans="1:156" ht="18.75">
      <c r="D1471" s="75"/>
      <c r="Q1471"/>
      <c r="R1471" s="30"/>
      <c r="T1471" s="75"/>
      <c r="Z1471" s="264"/>
      <c r="AB1471" s="75"/>
      <c r="AH1471" s="125"/>
      <c r="AJ1471" s="75"/>
      <c r="AP1471" s="125"/>
      <c r="AR1471" s="75"/>
      <c r="AX1471" s="125"/>
      <c r="AZ1471" s="75"/>
      <c r="BF1471" s="125"/>
      <c r="BH1471" s="75"/>
      <c r="BN1471" s="125"/>
      <c r="BP1471" s="75"/>
      <c r="BV1471" s="125"/>
      <c r="BX1471" s="75"/>
      <c r="CD1471" s="125"/>
      <c r="CF1471" s="75"/>
      <c r="CL1471" s="125"/>
      <c r="CN1471" s="75"/>
      <c r="CT1471" s="125"/>
      <c r="CV1471" s="75"/>
      <c r="DB1471" s="125"/>
      <c r="DD1471" s="75"/>
      <c r="DJ1471" s="125"/>
      <c r="DL1471" s="75"/>
      <c r="DR1471" s="125"/>
      <c r="DT1471" s="75"/>
      <c r="DZ1471" s="125"/>
    </row>
    <row r="1472" spans="1:156" ht="18.75">
      <c r="A1472" s="273"/>
      <c r="B1472" s="273"/>
      <c r="C1472" s="273"/>
      <c r="D1472" s="285"/>
      <c r="E1472" s="273"/>
      <c r="F1472" s="273"/>
      <c r="G1472" s="273"/>
      <c r="H1472" s="273"/>
      <c r="I1472" s="273"/>
      <c r="J1472" s="273"/>
      <c r="K1472" s="273"/>
      <c r="L1472" s="273"/>
      <c r="M1472" s="273"/>
      <c r="N1472" s="273"/>
      <c r="O1472" s="273"/>
      <c r="P1472" s="273"/>
      <c r="Q1472" s="273"/>
      <c r="R1472" s="286"/>
      <c r="S1472" s="273"/>
      <c r="T1472" s="285"/>
      <c r="U1472" s="273"/>
      <c r="V1472" s="273"/>
      <c r="W1472" s="273"/>
      <c r="X1472" s="273"/>
      <c r="Y1472" s="273"/>
      <c r="Z1472" s="264"/>
      <c r="AA1472" s="273"/>
      <c r="AB1472" s="285"/>
      <c r="AC1472" s="273"/>
      <c r="AD1472" s="273"/>
      <c r="AE1472" s="273"/>
      <c r="AF1472" s="273"/>
      <c r="AG1472" s="273"/>
      <c r="AH1472" s="125"/>
      <c r="AI1472" s="273"/>
      <c r="AJ1472" s="285"/>
      <c r="AK1472" s="273"/>
      <c r="AL1472" s="273"/>
      <c r="AM1472" s="273"/>
      <c r="AN1472" s="273"/>
      <c r="AO1472" s="273"/>
      <c r="AP1472" s="125"/>
      <c r="AQ1472" s="273"/>
      <c r="AR1472" s="285"/>
      <c r="AS1472" s="273"/>
      <c r="AT1472" s="273"/>
      <c r="AU1472" s="273"/>
      <c r="AV1472" s="273"/>
      <c r="AW1472" s="273"/>
      <c r="AX1472" s="125"/>
      <c r="AY1472" s="273"/>
      <c r="AZ1472" s="285"/>
      <c r="BA1472" s="273"/>
      <c r="BB1472" s="273"/>
      <c r="BC1472" s="273"/>
      <c r="BD1472" s="273"/>
      <c r="BE1472" s="273"/>
      <c r="BF1472" s="125"/>
      <c r="BG1472" s="273"/>
      <c r="BH1472" s="285"/>
      <c r="BI1472" s="273"/>
      <c r="BJ1472" s="273"/>
      <c r="BK1472" s="273"/>
      <c r="BL1472" s="273"/>
      <c r="BM1472" s="273"/>
      <c r="BN1472" s="125"/>
      <c r="BO1472" s="273"/>
      <c r="BP1472" s="285"/>
      <c r="BQ1472" s="273"/>
      <c r="BR1472" s="273"/>
      <c r="BS1472" s="273"/>
      <c r="BT1472" s="273"/>
      <c r="BU1472" s="273"/>
      <c r="BV1472" s="125"/>
      <c r="BW1472" s="273"/>
      <c r="BX1472" s="285"/>
      <c r="BY1472" s="273"/>
      <c r="BZ1472" s="273"/>
      <c r="CA1472" s="273"/>
      <c r="CB1472" s="273"/>
      <c r="CC1472" s="273"/>
      <c r="CD1472" s="125"/>
      <c r="CE1472" s="273"/>
      <c r="CF1472" s="285"/>
      <c r="CG1472" s="273"/>
      <c r="CH1472" s="273"/>
      <c r="CI1472" s="273"/>
      <c r="CJ1472" s="273"/>
      <c r="CK1472" s="273"/>
      <c r="CL1472" s="125"/>
      <c r="CM1472" s="273"/>
      <c r="CN1472" s="285"/>
      <c r="CO1472" s="273"/>
      <c r="CP1472" s="273"/>
      <c r="CQ1472" s="273"/>
      <c r="CR1472" s="273"/>
      <c r="CS1472" s="273"/>
      <c r="CT1472" s="125"/>
      <c r="CU1472" s="273"/>
      <c r="CV1472" s="285"/>
      <c r="CW1472" s="273"/>
      <c r="CX1472" s="273"/>
      <c r="CY1472" s="273"/>
      <c r="CZ1472" s="273"/>
      <c r="DA1472" s="273"/>
      <c r="DB1472" s="125"/>
      <c r="DC1472" s="273"/>
      <c r="DD1472" s="285"/>
      <c r="DE1472" s="273"/>
      <c r="DF1472" s="273"/>
      <c r="DG1472" s="273"/>
      <c r="DH1472" s="273"/>
      <c r="DI1472" s="273"/>
      <c r="DJ1472" s="125"/>
      <c r="DK1472" s="273"/>
      <c r="DL1472" s="285"/>
      <c r="DM1472" s="273"/>
      <c r="DN1472" s="273"/>
      <c r="DO1472" s="273"/>
      <c r="DP1472" s="273"/>
      <c r="DQ1472" s="273"/>
      <c r="DR1472" s="125"/>
      <c r="DS1472" s="273"/>
      <c r="DT1472" s="285"/>
      <c r="DU1472" s="273"/>
      <c r="DV1472" s="273"/>
      <c r="DW1472" s="273"/>
      <c r="DX1472" s="273"/>
      <c r="DY1472" s="273"/>
      <c r="DZ1472" s="125"/>
      <c r="EA1472" s="273"/>
      <c r="EB1472" s="273"/>
      <c r="EC1472" s="273"/>
      <c r="ED1472" s="273"/>
      <c r="EE1472" s="273"/>
      <c r="EF1472" s="273"/>
      <c r="EG1472" s="273"/>
      <c r="EH1472" s="273"/>
      <c r="EI1472" s="273"/>
      <c r="EJ1472" s="273"/>
      <c r="EK1472" s="273"/>
      <c r="EL1472" s="273"/>
      <c r="EM1472" s="273"/>
      <c r="EN1472" s="273"/>
      <c r="EO1472" s="273"/>
      <c r="EP1472" s="273"/>
      <c r="EQ1472" s="273"/>
      <c r="ER1472" s="273"/>
      <c r="ES1472" s="273"/>
      <c r="ET1472" s="273"/>
      <c r="EU1472" s="273"/>
      <c r="EV1472" s="273"/>
      <c r="EW1472" s="273"/>
      <c r="EX1472" s="273"/>
      <c r="EY1472" s="273"/>
      <c r="EZ1472" s="273"/>
    </row>
    <row r="1473" spans="1:156" ht="18.75">
      <c r="D1473" s="75"/>
      <c r="Q1473"/>
      <c r="R1473" s="30"/>
      <c r="T1473" s="75"/>
      <c r="Z1473" s="264"/>
      <c r="AB1473" s="75"/>
      <c r="AH1473" s="125"/>
      <c r="AJ1473" s="75"/>
      <c r="AP1473" s="125"/>
      <c r="AR1473" s="75"/>
      <c r="AX1473" s="125"/>
      <c r="AZ1473" s="75"/>
      <c r="BF1473" s="125"/>
      <c r="BH1473" s="75"/>
      <c r="BN1473" s="125"/>
      <c r="BP1473" s="75"/>
      <c r="BV1473" s="125"/>
      <c r="BX1473" s="75"/>
      <c r="CD1473" s="125"/>
      <c r="CF1473" s="75"/>
      <c r="CL1473" s="125"/>
      <c r="CN1473" s="75"/>
      <c r="CT1473" s="125"/>
      <c r="CV1473" s="75"/>
      <c r="DB1473" s="125"/>
      <c r="DD1473" s="75"/>
      <c r="DJ1473" s="125"/>
      <c r="DL1473" s="75"/>
      <c r="DR1473" s="125"/>
      <c r="DT1473" s="75"/>
      <c r="DZ1473" s="125"/>
    </row>
    <row r="1474" spans="1:156" ht="18.75">
      <c r="A1474" s="273"/>
      <c r="B1474" s="273"/>
      <c r="C1474" s="273"/>
      <c r="D1474" s="285"/>
      <c r="E1474" s="273"/>
      <c r="F1474" s="273"/>
      <c r="G1474" s="273"/>
      <c r="H1474" s="273"/>
      <c r="I1474" s="273"/>
      <c r="J1474" s="273"/>
      <c r="K1474" s="273"/>
      <c r="L1474" s="273"/>
      <c r="M1474" s="273"/>
      <c r="N1474" s="273"/>
      <c r="O1474" s="273"/>
      <c r="P1474" s="273"/>
      <c r="Q1474" s="273"/>
      <c r="R1474" s="286"/>
      <c r="S1474" s="273"/>
      <c r="T1474" s="285"/>
      <c r="U1474" s="273"/>
      <c r="V1474" s="273"/>
      <c r="W1474" s="273"/>
      <c r="X1474" s="273"/>
      <c r="Y1474" s="273"/>
      <c r="Z1474" s="264"/>
      <c r="AA1474" s="273"/>
      <c r="AB1474" s="285"/>
      <c r="AC1474" s="273"/>
      <c r="AD1474" s="273"/>
      <c r="AE1474" s="273"/>
      <c r="AF1474" s="273"/>
      <c r="AG1474" s="273"/>
      <c r="AH1474" s="125"/>
      <c r="AI1474" s="273"/>
      <c r="AJ1474" s="285"/>
      <c r="AK1474" s="273"/>
      <c r="AL1474" s="273"/>
      <c r="AM1474" s="273"/>
      <c r="AN1474" s="273"/>
      <c r="AO1474" s="273"/>
      <c r="AP1474" s="125"/>
      <c r="AQ1474" s="273"/>
      <c r="AR1474" s="285"/>
      <c r="AS1474" s="273"/>
      <c r="AT1474" s="273"/>
      <c r="AU1474" s="273"/>
      <c r="AV1474" s="273"/>
      <c r="AW1474" s="273"/>
      <c r="AX1474" s="125"/>
      <c r="AY1474" s="273"/>
      <c r="AZ1474" s="285"/>
      <c r="BA1474" s="273"/>
      <c r="BB1474" s="273"/>
      <c r="BC1474" s="273"/>
      <c r="BD1474" s="273"/>
      <c r="BE1474" s="273"/>
      <c r="BF1474" s="125"/>
      <c r="BG1474" s="273"/>
      <c r="BH1474" s="285"/>
      <c r="BI1474" s="273"/>
      <c r="BJ1474" s="273"/>
      <c r="BK1474" s="273"/>
      <c r="BL1474" s="273"/>
      <c r="BM1474" s="273"/>
      <c r="BN1474" s="125"/>
      <c r="BO1474" s="273"/>
      <c r="BP1474" s="285"/>
      <c r="BQ1474" s="273"/>
      <c r="BR1474" s="273"/>
      <c r="BS1474" s="273"/>
      <c r="BT1474" s="273"/>
      <c r="BU1474" s="273"/>
      <c r="BV1474" s="125"/>
      <c r="BW1474" s="273"/>
      <c r="BX1474" s="285"/>
      <c r="BY1474" s="273"/>
      <c r="BZ1474" s="273"/>
      <c r="CA1474" s="273"/>
      <c r="CB1474" s="273"/>
      <c r="CC1474" s="273"/>
      <c r="CD1474" s="125"/>
      <c r="CE1474" s="273"/>
      <c r="CF1474" s="285"/>
      <c r="CG1474" s="273"/>
      <c r="CH1474" s="273"/>
      <c r="CI1474" s="273"/>
      <c r="CJ1474" s="273"/>
      <c r="CK1474" s="273"/>
      <c r="CL1474" s="125"/>
      <c r="CM1474" s="273"/>
      <c r="CN1474" s="285"/>
      <c r="CO1474" s="273"/>
      <c r="CP1474" s="273"/>
      <c r="CQ1474" s="273"/>
      <c r="CR1474" s="273"/>
      <c r="CS1474" s="273"/>
      <c r="CT1474" s="125"/>
      <c r="CU1474" s="273"/>
      <c r="CV1474" s="285"/>
      <c r="CW1474" s="273"/>
      <c r="CX1474" s="273"/>
      <c r="CY1474" s="273"/>
      <c r="CZ1474" s="273"/>
      <c r="DA1474" s="273"/>
      <c r="DB1474" s="125"/>
      <c r="DC1474" s="273"/>
      <c r="DD1474" s="285"/>
      <c r="DE1474" s="273"/>
      <c r="DF1474" s="273"/>
      <c r="DG1474" s="273"/>
      <c r="DH1474" s="273"/>
      <c r="DI1474" s="273"/>
      <c r="DJ1474" s="125"/>
      <c r="DK1474" s="273"/>
      <c r="DL1474" s="285"/>
      <c r="DM1474" s="273"/>
      <c r="DN1474" s="273"/>
      <c r="DO1474" s="273"/>
      <c r="DP1474" s="273"/>
      <c r="DQ1474" s="273"/>
      <c r="DR1474" s="125"/>
      <c r="DS1474" s="273"/>
      <c r="DT1474" s="285"/>
      <c r="DU1474" s="273"/>
      <c r="DV1474" s="273"/>
      <c r="DW1474" s="273"/>
      <c r="DX1474" s="273"/>
      <c r="DY1474" s="273"/>
      <c r="DZ1474" s="125"/>
      <c r="EA1474" s="273"/>
      <c r="EB1474" s="273"/>
      <c r="EC1474" s="273"/>
      <c r="ED1474" s="273"/>
      <c r="EE1474" s="273"/>
      <c r="EF1474" s="273"/>
      <c r="EG1474" s="273"/>
      <c r="EH1474" s="273"/>
      <c r="EI1474" s="273"/>
      <c r="EJ1474" s="273"/>
      <c r="EK1474" s="273"/>
      <c r="EL1474" s="273"/>
      <c r="EM1474" s="273"/>
      <c r="EN1474" s="273"/>
      <c r="EO1474" s="273"/>
      <c r="EP1474" s="273"/>
      <c r="EQ1474" s="273"/>
      <c r="ER1474" s="273"/>
      <c r="ES1474" s="273"/>
      <c r="ET1474" s="273"/>
      <c r="EU1474" s="273"/>
      <c r="EV1474" s="273"/>
      <c r="EW1474" s="273"/>
      <c r="EX1474" s="273"/>
      <c r="EY1474" s="273"/>
      <c r="EZ1474" s="273"/>
    </row>
    <row r="1475" spans="1:156" ht="18.75">
      <c r="D1475" s="75"/>
      <c r="Q1475"/>
      <c r="R1475" s="30"/>
      <c r="T1475" s="75"/>
      <c r="Z1475" s="264"/>
      <c r="AB1475" s="75"/>
      <c r="AH1475" s="125"/>
      <c r="AJ1475" s="75"/>
      <c r="AP1475" s="125"/>
      <c r="AR1475" s="75"/>
      <c r="AX1475" s="125"/>
      <c r="AZ1475" s="75"/>
      <c r="BF1475" s="125"/>
      <c r="BH1475" s="75"/>
      <c r="BN1475" s="125"/>
      <c r="BP1475" s="75"/>
      <c r="BV1475" s="125"/>
      <c r="BX1475" s="75"/>
      <c r="CD1475" s="125"/>
      <c r="CF1475" s="75"/>
      <c r="CL1475" s="125"/>
      <c r="CN1475" s="75"/>
      <c r="CT1475" s="125"/>
      <c r="CV1475" s="75"/>
      <c r="DB1475" s="125"/>
      <c r="DD1475" s="75"/>
      <c r="DJ1475" s="125"/>
      <c r="DL1475" s="75"/>
      <c r="DR1475" s="125"/>
      <c r="DT1475" s="75"/>
      <c r="DZ1475" s="125"/>
    </row>
    <row r="1476" spans="1:156" ht="18.75">
      <c r="A1476" s="273"/>
      <c r="B1476" s="273"/>
      <c r="C1476" s="273"/>
      <c r="D1476" s="285"/>
      <c r="E1476" s="273"/>
      <c r="F1476" s="273"/>
      <c r="G1476" s="273"/>
      <c r="H1476" s="273"/>
      <c r="I1476" s="273"/>
      <c r="J1476" s="273"/>
      <c r="K1476" s="273"/>
      <c r="L1476" s="273"/>
      <c r="M1476" s="273"/>
      <c r="N1476" s="273"/>
      <c r="O1476" s="273"/>
      <c r="P1476" s="273"/>
      <c r="Q1476" s="273"/>
      <c r="R1476" s="286"/>
      <c r="S1476" s="273"/>
      <c r="T1476" s="285"/>
      <c r="U1476" s="273"/>
      <c r="V1476" s="273"/>
      <c r="W1476" s="273"/>
      <c r="X1476" s="273"/>
      <c r="Y1476" s="273"/>
      <c r="Z1476" s="264"/>
      <c r="AA1476" s="273"/>
      <c r="AB1476" s="285"/>
      <c r="AC1476" s="273"/>
      <c r="AD1476" s="273"/>
      <c r="AE1476" s="273"/>
      <c r="AF1476" s="273"/>
      <c r="AG1476" s="273"/>
      <c r="AH1476" s="125"/>
      <c r="AI1476" s="273"/>
      <c r="AJ1476" s="285"/>
      <c r="AK1476" s="273"/>
      <c r="AL1476" s="273"/>
      <c r="AM1476" s="273"/>
      <c r="AN1476" s="273"/>
      <c r="AO1476" s="273"/>
      <c r="AP1476" s="125"/>
      <c r="AQ1476" s="273"/>
      <c r="AR1476" s="285"/>
      <c r="AS1476" s="273"/>
      <c r="AT1476" s="273"/>
      <c r="AU1476" s="273"/>
      <c r="AV1476" s="273"/>
      <c r="AW1476" s="273"/>
      <c r="AX1476" s="125"/>
      <c r="AY1476" s="273"/>
      <c r="AZ1476" s="285"/>
      <c r="BA1476" s="273"/>
      <c r="BB1476" s="273"/>
      <c r="BC1476" s="273"/>
      <c r="BD1476" s="273"/>
      <c r="BE1476" s="273"/>
      <c r="BF1476" s="125"/>
      <c r="BG1476" s="273"/>
      <c r="BH1476" s="285"/>
      <c r="BI1476" s="273"/>
      <c r="BJ1476" s="273"/>
      <c r="BK1476" s="273"/>
      <c r="BL1476" s="273"/>
      <c r="BM1476" s="273"/>
      <c r="BN1476" s="125"/>
      <c r="BO1476" s="273"/>
      <c r="BP1476" s="285"/>
      <c r="BQ1476" s="273"/>
      <c r="BR1476" s="273"/>
      <c r="BS1476" s="273"/>
      <c r="BT1476" s="273"/>
      <c r="BU1476" s="273"/>
      <c r="BV1476" s="125"/>
      <c r="BW1476" s="273"/>
      <c r="BX1476" s="285"/>
      <c r="BY1476" s="273"/>
      <c r="BZ1476" s="273"/>
      <c r="CA1476" s="273"/>
      <c r="CB1476" s="273"/>
      <c r="CC1476" s="273"/>
      <c r="CD1476" s="125"/>
      <c r="CE1476" s="273"/>
      <c r="CF1476" s="285"/>
      <c r="CG1476" s="273"/>
      <c r="CH1476" s="273"/>
      <c r="CI1476" s="273"/>
      <c r="CJ1476" s="273"/>
      <c r="CK1476" s="273"/>
      <c r="CL1476" s="125"/>
      <c r="CM1476" s="273"/>
      <c r="CN1476" s="285"/>
      <c r="CO1476" s="273"/>
      <c r="CP1476" s="273"/>
      <c r="CQ1476" s="273"/>
      <c r="CR1476" s="273"/>
      <c r="CS1476" s="273"/>
      <c r="CT1476" s="125"/>
      <c r="CU1476" s="273"/>
      <c r="CV1476" s="285"/>
      <c r="CW1476" s="273"/>
      <c r="CX1476" s="273"/>
      <c r="CY1476" s="273"/>
      <c r="CZ1476" s="273"/>
      <c r="DA1476" s="273"/>
      <c r="DB1476" s="125"/>
      <c r="DC1476" s="273"/>
      <c r="DD1476" s="285"/>
      <c r="DE1476" s="273"/>
      <c r="DF1476" s="273"/>
      <c r="DG1476" s="273"/>
      <c r="DH1476" s="273"/>
      <c r="DI1476" s="273"/>
      <c r="DJ1476" s="125"/>
      <c r="DK1476" s="273"/>
      <c r="DL1476" s="285"/>
      <c r="DM1476" s="273"/>
      <c r="DN1476" s="273"/>
      <c r="DO1476" s="273"/>
      <c r="DP1476" s="273"/>
      <c r="DQ1476" s="273"/>
      <c r="DR1476" s="125"/>
      <c r="DS1476" s="273"/>
      <c r="DT1476" s="285"/>
      <c r="DU1476" s="273"/>
      <c r="DV1476" s="273"/>
      <c r="DW1476" s="273"/>
      <c r="DX1476" s="273"/>
      <c r="DY1476" s="273"/>
      <c r="DZ1476" s="125"/>
      <c r="EA1476" s="273"/>
      <c r="EB1476" s="273"/>
      <c r="EC1476" s="273"/>
      <c r="ED1476" s="273"/>
      <c r="EE1476" s="273"/>
      <c r="EF1476" s="273"/>
      <c r="EG1476" s="273"/>
      <c r="EH1476" s="273"/>
      <c r="EI1476" s="273"/>
      <c r="EJ1476" s="273"/>
      <c r="EK1476" s="273"/>
      <c r="EL1476" s="273"/>
      <c r="EM1476" s="273"/>
      <c r="EN1476" s="273"/>
      <c r="EO1476" s="273"/>
      <c r="EP1476" s="273"/>
      <c r="EQ1476" s="273"/>
      <c r="ER1476" s="273"/>
      <c r="ES1476" s="273"/>
      <c r="ET1476" s="273"/>
      <c r="EU1476" s="273"/>
      <c r="EV1476" s="273"/>
      <c r="EW1476" s="273"/>
      <c r="EX1476" s="273"/>
      <c r="EY1476" s="273"/>
      <c r="EZ1476" s="273"/>
    </row>
    <row r="1477" spans="1:156" ht="18.75">
      <c r="D1477" s="75"/>
      <c r="Q1477"/>
      <c r="R1477" s="30"/>
      <c r="T1477" s="75"/>
      <c r="Z1477" s="264"/>
      <c r="AB1477" s="75"/>
      <c r="AH1477" s="125"/>
      <c r="AJ1477" s="75"/>
      <c r="AP1477" s="125"/>
      <c r="AR1477" s="75"/>
      <c r="AX1477" s="125"/>
      <c r="AZ1477" s="75"/>
      <c r="BF1477" s="125"/>
      <c r="BH1477" s="75"/>
      <c r="BN1477" s="125"/>
      <c r="BP1477" s="75"/>
      <c r="BV1477" s="125"/>
      <c r="BX1477" s="75"/>
      <c r="CD1477" s="125"/>
      <c r="CF1477" s="75"/>
      <c r="CL1477" s="125"/>
      <c r="CN1477" s="75"/>
      <c r="CT1477" s="125"/>
      <c r="CV1477" s="75"/>
      <c r="DB1477" s="125"/>
      <c r="DD1477" s="75"/>
      <c r="DJ1477" s="125"/>
      <c r="DL1477" s="75"/>
      <c r="DR1477" s="125"/>
      <c r="DT1477" s="75"/>
      <c r="DZ1477" s="125"/>
    </row>
    <row r="1478" spans="1:156" ht="18.75">
      <c r="A1478" s="273"/>
      <c r="B1478" s="273"/>
      <c r="C1478" s="273"/>
      <c r="D1478" s="285"/>
      <c r="E1478" s="273"/>
      <c r="F1478" s="273"/>
      <c r="G1478" s="273"/>
      <c r="H1478" s="273"/>
      <c r="I1478" s="273"/>
      <c r="J1478" s="273"/>
      <c r="K1478" s="273"/>
      <c r="L1478" s="273"/>
      <c r="M1478" s="273"/>
      <c r="N1478" s="273"/>
      <c r="O1478" s="273"/>
      <c r="P1478" s="273"/>
      <c r="Q1478" s="273"/>
      <c r="R1478" s="286"/>
      <c r="S1478" s="273"/>
      <c r="T1478" s="285"/>
      <c r="U1478" s="273"/>
      <c r="V1478" s="273"/>
      <c r="W1478" s="273"/>
      <c r="X1478" s="273"/>
      <c r="Y1478" s="273"/>
      <c r="Z1478" s="264"/>
      <c r="AA1478" s="273"/>
      <c r="AB1478" s="285"/>
      <c r="AC1478" s="273"/>
      <c r="AD1478" s="273"/>
      <c r="AE1478" s="273"/>
      <c r="AF1478" s="273"/>
      <c r="AG1478" s="273"/>
      <c r="AH1478" s="125"/>
      <c r="AI1478" s="273"/>
      <c r="AJ1478" s="285"/>
      <c r="AK1478" s="273"/>
      <c r="AL1478" s="273"/>
      <c r="AM1478" s="273"/>
      <c r="AN1478" s="273"/>
      <c r="AO1478" s="273"/>
      <c r="AP1478" s="125"/>
      <c r="AQ1478" s="273"/>
      <c r="AR1478" s="285"/>
      <c r="AS1478" s="273"/>
      <c r="AT1478" s="273"/>
      <c r="AU1478" s="273"/>
      <c r="AV1478" s="273"/>
      <c r="AW1478" s="273"/>
      <c r="AX1478" s="125"/>
      <c r="AY1478" s="273"/>
      <c r="AZ1478" s="285"/>
      <c r="BA1478" s="273"/>
      <c r="BB1478" s="273"/>
      <c r="BC1478" s="273"/>
      <c r="BD1478" s="273"/>
      <c r="BE1478" s="273"/>
      <c r="BF1478" s="125"/>
      <c r="BG1478" s="273"/>
      <c r="BH1478" s="285"/>
      <c r="BI1478" s="273"/>
      <c r="BJ1478" s="273"/>
      <c r="BK1478" s="273"/>
      <c r="BL1478" s="273"/>
      <c r="BM1478" s="273"/>
      <c r="BN1478" s="125"/>
      <c r="BO1478" s="273"/>
      <c r="BP1478" s="285"/>
      <c r="BQ1478" s="273"/>
      <c r="BR1478" s="273"/>
      <c r="BS1478" s="273"/>
      <c r="BT1478" s="273"/>
      <c r="BU1478" s="273"/>
      <c r="BV1478" s="125"/>
      <c r="BW1478" s="273"/>
      <c r="BX1478" s="285"/>
      <c r="BY1478" s="273"/>
      <c r="BZ1478" s="273"/>
      <c r="CA1478" s="273"/>
      <c r="CB1478" s="273"/>
      <c r="CC1478" s="273"/>
      <c r="CD1478" s="125"/>
      <c r="CE1478" s="273"/>
      <c r="CF1478" s="285"/>
      <c r="CG1478" s="273"/>
      <c r="CH1478" s="273"/>
      <c r="CI1478" s="273"/>
      <c r="CJ1478" s="273"/>
      <c r="CK1478" s="273"/>
      <c r="CL1478" s="125"/>
      <c r="CM1478" s="273"/>
      <c r="CN1478" s="285"/>
      <c r="CO1478" s="273"/>
      <c r="CP1478" s="273"/>
      <c r="CQ1478" s="273"/>
      <c r="CR1478" s="273"/>
      <c r="CS1478" s="273"/>
      <c r="CT1478" s="125"/>
      <c r="CU1478" s="273"/>
      <c r="CV1478" s="285"/>
      <c r="CW1478" s="273"/>
      <c r="CX1478" s="273"/>
      <c r="CY1478" s="273"/>
      <c r="CZ1478" s="273"/>
      <c r="DA1478" s="273"/>
      <c r="DB1478" s="125"/>
      <c r="DC1478" s="273"/>
      <c r="DD1478" s="285"/>
      <c r="DE1478" s="273"/>
      <c r="DF1478" s="273"/>
      <c r="DG1478" s="273"/>
      <c r="DH1478" s="273"/>
      <c r="DI1478" s="273"/>
      <c r="DJ1478" s="125"/>
      <c r="DK1478" s="273"/>
      <c r="DL1478" s="285"/>
      <c r="DM1478" s="273"/>
      <c r="DN1478" s="273"/>
      <c r="DO1478" s="273"/>
      <c r="DP1478" s="273"/>
      <c r="DQ1478" s="273"/>
      <c r="DR1478" s="125"/>
      <c r="DS1478" s="273"/>
      <c r="DT1478" s="285"/>
      <c r="DU1478" s="273"/>
      <c r="DV1478" s="273"/>
      <c r="DW1478" s="273"/>
      <c r="DX1478" s="273"/>
      <c r="DY1478" s="273"/>
      <c r="DZ1478" s="125"/>
      <c r="EA1478" s="273"/>
      <c r="EB1478" s="273"/>
      <c r="EC1478" s="273"/>
      <c r="ED1478" s="273"/>
      <c r="EE1478" s="273"/>
      <c r="EF1478" s="273"/>
      <c r="EG1478" s="273"/>
      <c r="EH1478" s="273"/>
      <c r="EI1478" s="273"/>
      <c r="EJ1478" s="273"/>
      <c r="EK1478" s="273"/>
      <c r="EL1478" s="273"/>
      <c r="EM1478" s="273"/>
      <c r="EN1478" s="273"/>
      <c r="EO1478" s="273"/>
      <c r="EP1478" s="273"/>
      <c r="EQ1478" s="273"/>
      <c r="ER1478" s="273"/>
      <c r="ES1478" s="273"/>
      <c r="ET1478" s="273"/>
      <c r="EU1478" s="273"/>
      <c r="EV1478" s="273"/>
      <c r="EW1478" s="273"/>
      <c r="EX1478" s="273"/>
      <c r="EY1478" s="273"/>
      <c r="EZ1478" s="273"/>
    </row>
    <row r="1479" spans="1:156" ht="18.75">
      <c r="D1479" s="75"/>
      <c r="Q1479"/>
      <c r="R1479" s="30"/>
      <c r="T1479" s="75"/>
      <c r="Z1479" s="264"/>
      <c r="AB1479" s="75"/>
      <c r="AH1479" s="125"/>
      <c r="AJ1479" s="75"/>
      <c r="AP1479" s="125"/>
      <c r="AR1479" s="75"/>
      <c r="AX1479" s="125"/>
      <c r="AZ1479" s="75"/>
      <c r="BF1479" s="125"/>
      <c r="BH1479" s="75"/>
      <c r="BN1479" s="125"/>
      <c r="BP1479" s="75"/>
      <c r="BV1479" s="125"/>
      <c r="BX1479" s="75"/>
      <c r="CD1479" s="125"/>
      <c r="CF1479" s="75"/>
      <c r="CL1479" s="125"/>
      <c r="CN1479" s="75"/>
      <c r="CT1479" s="125"/>
      <c r="CV1479" s="75"/>
      <c r="DB1479" s="125"/>
      <c r="DD1479" s="75"/>
      <c r="DJ1479" s="125"/>
      <c r="DL1479" s="75"/>
      <c r="DR1479" s="125"/>
      <c r="DT1479" s="75"/>
      <c r="DZ1479" s="125"/>
    </row>
    <row r="1480" spans="1:156" ht="18.75">
      <c r="A1480" s="273"/>
      <c r="B1480" s="273"/>
      <c r="C1480" s="273"/>
      <c r="D1480" s="285"/>
      <c r="E1480" s="273"/>
      <c r="F1480" s="273"/>
      <c r="G1480" s="273"/>
      <c r="H1480" s="273"/>
      <c r="I1480" s="273"/>
      <c r="J1480" s="273"/>
      <c r="K1480" s="273"/>
      <c r="L1480" s="273"/>
      <c r="M1480" s="273"/>
      <c r="N1480" s="273"/>
      <c r="O1480" s="273"/>
      <c r="P1480" s="273"/>
      <c r="Q1480" s="273"/>
      <c r="R1480" s="286"/>
      <c r="S1480" s="273"/>
      <c r="T1480" s="285"/>
      <c r="U1480" s="273"/>
      <c r="V1480" s="273"/>
      <c r="W1480" s="273"/>
      <c r="X1480" s="273"/>
      <c r="Y1480" s="273"/>
      <c r="Z1480" s="264"/>
      <c r="AA1480" s="273"/>
      <c r="AB1480" s="285"/>
      <c r="AC1480" s="273"/>
      <c r="AD1480" s="273"/>
      <c r="AE1480" s="273"/>
      <c r="AF1480" s="273"/>
      <c r="AG1480" s="273"/>
      <c r="AH1480" s="125"/>
      <c r="AI1480" s="273"/>
      <c r="AJ1480" s="285"/>
      <c r="AK1480" s="273"/>
      <c r="AL1480" s="273"/>
      <c r="AM1480" s="273"/>
      <c r="AN1480" s="273"/>
      <c r="AO1480" s="273"/>
      <c r="AP1480" s="125"/>
      <c r="AQ1480" s="273"/>
      <c r="AR1480" s="285"/>
      <c r="AS1480" s="273"/>
      <c r="AT1480" s="273"/>
      <c r="AU1480" s="273"/>
      <c r="AV1480" s="273"/>
      <c r="AW1480" s="273"/>
      <c r="AX1480" s="125"/>
      <c r="AY1480" s="273"/>
      <c r="AZ1480" s="285"/>
      <c r="BA1480" s="273"/>
      <c r="BB1480" s="273"/>
      <c r="BC1480" s="273"/>
      <c r="BD1480" s="273"/>
      <c r="BE1480" s="273"/>
      <c r="BF1480" s="125"/>
      <c r="BG1480" s="273"/>
      <c r="BH1480" s="285"/>
      <c r="BI1480" s="273"/>
      <c r="BJ1480" s="273"/>
      <c r="BK1480" s="273"/>
      <c r="BL1480" s="273"/>
      <c r="BM1480" s="273"/>
      <c r="BN1480" s="125"/>
      <c r="BO1480" s="273"/>
      <c r="BP1480" s="285"/>
      <c r="BQ1480" s="273"/>
      <c r="BR1480" s="273"/>
      <c r="BS1480" s="273"/>
      <c r="BT1480" s="273"/>
      <c r="BU1480" s="273"/>
      <c r="BV1480" s="125"/>
      <c r="BW1480" s="273"/>
      <c r="BX1480" s="285"/>
      <c r="BY1480" s="273"/>
      <c r="BZ1480" s="273"/>
      <c r="CA1480" s="273"/>
      <c r="CB1480" s="273"/>
      <c r="CC1480" s="273"/>
      <c r="CD1480" s="125"/>
      <c r="CE1480" s="273"/>
      <c r="CF1480" s="285"/>
      <c r="CG1480" s="273"/>
      <c r="CH1480" s="273"/>
      <c r="CI1480" s="273"/>
      <c r="CJ1480" s="273"/>
      <c r="CK1480" s="273"/>
      <c r="CL1480" s="125"/>
      <c r="CM1480" s="273"/>
      <c r="CN1480" s="285"/>
      <c r="CO1480" s="273"/>
      <c r="CP1480" s="273"/>
      <c r="CQ1480" s="273"/>
      <c r="CR1480" s="273"/>
      <c r="CS1480" s="273"/>
      <c r="CT1480" s="125"/>
      <c r="CU1480" s="273"/>
      <c r="CV1480" s="285"/>
      <c r="CW1480" s="273"/>
      <c r="CX1480" s="273"/>
      <c r="CY1480" s="273"/>
      <c r="CZ1480" s="273"/>
      <c r="DA1480" s="273"/>
      <c r="DB1480" s="125"/>
      <c r="DC1480" s="273"/>
      <c r="DD1480" s="285"/>
      <c r="DE1480" s="273"/>
      <c r="DF1480" s="273"/>
      <c r="DG1480" s="273"/>
      <c r="DH1480" s="273"/>
      <c r="DI1480" s="273"/>
      <c r="DJ1480" s="125"/>
      <c r="DK1480" s="273"/>
      <c r="DL1480" s="285"/>
      <c r="DM1480" s="273"/>
      <c r="DN1480" s="273"/>
      <c r="DO1480" s="273"/>
      <c r="DP1480" s="273"/>
      <c r="DQ1480" s="273"/>
      <c r="DR1480" s="125"/>
      <c r="DS1480" s="273"/>
      <c r="DT1480" s="285"/>
      <c r="DU1480" s="273"/>
      <c r="DV1480" s="273"/>
      <c r="DW1480" s="273"/>
      <c r="DX1480" s="273"/>
      <c r="DY1480" s="273"/>
      <c r="DZ1480" s="125"/>
      <c r="EA1480" s="273"/>
      <c r="EB1480" s="273"/>
      <c r="EC1480" s="273"/>
      <c r="ED1480" s="273"/>
      <c r="EE1480" s="273"/>
      <c r="EF1480" s="273"/>
      <c r="EG1480" s="273"/>
      <c r="EH1480" s="273"/>
      <c r="EI1480" s="273"/>
      <c r="EJ1480" s="273"/>
      <c r="EK1480" s="273"/>
      <c r="EL1480" s="273"/>
      <c r="EM1480" s="273"/>
      <c r="EN1480" s="273"/>
      <c r="EO1480" s="273"/>
      <c r="EP1480" s="273"/>
      <c r="EQ1480" s="273"/>
      <c r="ER1480" s="273"/>
      <c r="ES1480" s="273"/>
      <c r="ET1480" s="273"/>
      <c r="EU1480" s="273"/>
      <c r="EV1480" s="273"/>
      <c r="EW1480" s="273"/>
      <c r="EX1480" s="273"/>
      <c r="EY1480" s="273"/>
      <c r="EZ1480" s="273"/>
    </row>
    <row r="1481" spans="1:156" ht="18.75">
      <c r="D1481" s="75"/>
      <c r="Q1481"/>
      <c r="R1481" s="30"/>
      <c r="T1481" s="75"/>
      <c r="Z1481" s="264"/>
      <c r="AB1481" s="75"/>
      <c r="AH1481" s="125"/>
      <c r="AJ1481" s="75"/>
      <c r="AP1481" s="125"/>
      <c r="AR1481" s="75"/>
      <c r="AX1481" s="125"/>
      <c r="AZ1481" s="75"/>
      <c r="BF1481" s="125"/>
      <c r="BH1481" s="75"/>
      <c r="BN1481" s="125"/>
      <c r="BP1481" s="75"/>
      <c r="BV1481" s="125"/>
      <c r="BX1481" s="75"/>
      <c r="CD1481" s="125"/>
      <c r="CF1481" s="75"/>
      <c r="CL1481" s="125"/>
      <c r="CN1481" s="75"/>
      <c r="CT1481" s="125"/>
      <c r="CV1481" s="75"/>
      <c r="DB1481" s="125"/>
      <c r="DD1481" s="75"/>
      <c r="DJ1481" s="125"/>
      <c r="DL1481" s="75"/>
      <c r="DR1481" s="125"/>
      <c r="DT1481" s="75"/>
      <c r="DZ1481" s="125"/>
    </row>
    <row r="1482" spans="1:156" ht="18.75">
      <c r="A1482" s="273"/>
      <c r="B1482" s="273"/>
      <c r="C1482" s="273"/>
      <c r="D1482" s="285"/>
      <c r="E1482" s="273"/>
      <c r="F1482" s="273"/>
      <c r="G1482" s="273"/>
      <c r="H1482" s="273"/>
      <c r="I1482" s="273"/>
      <c r="J1482" s="273"/>
      <c r="K1482" s="273"/>
      <c r="L1482" s="273"/>
      <c r="M1482" s="273"/>
      <c r="N1482" s="273"/>
      <c r="O1482" s="273"/>
      <c r="P1482" s="273"/>
      <c r="Q1482" s="273"/>
      <c r="R1482" s="286"/>
      <c r="S1482" s="273"/>
      <c r="T1482" s="285"/>
      <c r="U1482" s="273"/>
      <c r="V1482" s="273"/>
      <c r="W1482" s="273"/>
      <c r="X1482" s="273"/>
      <c r="Y1482" s="273"/>
      <c r="Z1482" s="264"/>
      <c r="AA1482" s="273"/>
      <c r="AB1482" s="285"/>
      <c r="AC1482" s="273"/>
      <c r="AD1482" s="273"/>
      <c r="AE1482" s="273"/>
      <c r="AF1482" s="273"/>
      <c r="AG1482" s="273"/>
      <c r="AH1482" s="125"/>
      <c r="AI1482" s="273"/>
      <c r="AJ1482" s="285"/>
      <c r="AK1482" s="273"/>
      <c r="AL1482" s="273"/>
      <c r="AM1482" s="273"/>
      <c r="AN1482" s="273"/>
      <c r="AO1482" s="273"/>
      <c r="AP1482" s="125"/>
      <c r="AQ1482" s="273"/>
      <c r="AR1482" s="285"/>
      <c r="AS1482" s="273"/>
      <c r="AT1482" s="273"/>
      <c r="AU1482" s="273"/>
      <c r="AV1482" s="273"/>
      <c r="AW1482" s="273"/>
      <c r="AX1482" s="125"/>
      <c r="AY1482" s="273"/>
      <c r="AZ1482" s="285"/>
      <c r="BA1482" s="273"/>
      <c r="BB1482" s="273"/>
      <c r="BC1482" s="273"/>
      <c r="BD1482" s="273"/>
      <c r="BE1482" s="273"/>
      <c r="BF1482" s="125"/>
      <c r="BG1482" s="273"/>
      <c r="BH1482" s="285"/>
      <c r="BI1482" s="273"/>
      <c r="BJ1482" s="273"/>
      <c r="BK1482" s="273"/>
      <c r="BL1482" s="273"/>
      <c r="BM1482" s="273"/>
      <c r="BN1482" s="125"/>
      <c r="BO1482" s="273"/>
      <c r="BP1482" s="285"/>
      <c r="BQ1482" s="273"/>
      <c r="BR1482" s="273"/>
      <c r="BS1482" s="273"/>
      <c r="BT1482" s="273"/>
      <c r="BU1482" s="273"/>
      <c r="BV1482" s="125"/>
      <c r="BW1482" s="273"/>
      <c r="BX1482" s="285"/>
      <c r="BY1482" s="273"/>
      <c r="BZ1482" s="273"/>
      <c r="CA1482" s="273"/>
      <c r="CB1482" s="273"/>
      <c r="CC1482" s="273"/>
      <c r="CD1482" s="125"/>
      <c r="CE1482" s="273"/>
      <c r="CF1482" s="285"/>
      <c r="CG1482" s="273"/>
      <c r="CH1482" s="273"/>
      <c r="CI1482" s="273"/>
      <c r="CJ1482" s="273"/>
      <c r="CK1482" s="273"/>
      <c r="CL1482" s="125"/>
      <c r="CM1482" s="273"/>
      <c r="CN1482" s="285"/>
      <c r="CO1482" s="273"/>
      <c r="CP1482" s="273"/>
      <c r="CQ1482" s="273"/>
      <c r="CR1482" s="273"/>
      <c r="CS1482" s="273"/>
      <c r="CT1482" s="125"/>
      <c r="CU1482" s="273"/>
      <c r="CV1482" s="285"/>
      <c r="CW1482" s="273"/>
      <c r="CX1482" s="273"/>
      <c r="CY1482" s="273"/>
      <c r="CZ1482" s="273"/>
      <c r="DA1482" s="273"/>
      <c r="DB1482" s="125"/>
      <c r="DC1482" s="273"/>
      <c r="DD1482" s="285"/>
      <c r="DE1482" s="273"/>
      <c r="DF1482" s="273"/>
      <c r="DG1482" s="273"/>
      <c r="DH1482" s="273"/>
      <c r="DI1482" s="273"/>
      <c r="DJ1482" s="125"/>
      <c r="DK1482" s="273"/>
      <c r="DL1482" s="285"/>
      <c r="DM1482" s="273"/>
      <c r="DN1482" s="273"/>
      <c r="DO1482" s="273"/>
      <c r="DP1482" s="273"/>
      <c r="DQ1482" s="273"/>
      <c r="DR1482" s="125"/>
      <c r="DS1482" s="273"/>
      <c r="DT1482" s="285"/>
      <c r="DU1482" s="273"/>
      <c r="DV1482" s="273"/>
      <c r="DW1482" s="273"/>
      <c r="DX1482" s="273"/>
      <c r="DY1482" s="273"/>
      <c r="DZ1482" s="125"/>
      <c r="EA1482" s="273"/>
      <c r="EB1482" s="273"/>
      <c r="EC1482" s="273"/>
      <c r="ED1482" s="273"/>
      <c r="EE1482" s="273"/>
      <c r="EF1482" s="273"/>
      <c r="EG1482" s="273"/>
      <c r="EH1482" s="273"/>
      <c r="EI1482" s="273"/>
      <c r="EJ1482" s="273"/>
      <c r="EK1482" s="273"/>
      <c r="EL1482" s="273"/>
      <c r="EM1482" s="273"/>
      <c r="EN1482" s="273"/>
      <c r="EO1482" s="273"/>
      <c r="EP1482" s="273"/>
      <c r="EQ1482" s="273"/>
      <c r="ER1482" s="273"/>
      <c r="ES1482" s="273"/>
      <c r="ET1482" s="273"/>
      <c r="EU1482" s="273"/>
      <c r="EV1482" s="273"/>
      <c r="EW1482" s="273"/>
      <c r="EX1482" s="273"/>
      <c r="EY1482" s="273"/>
      <c r="EZ1482" s="273"/>
    </row>
    <row r="1483" spans="1:156" ht="18.75">
      <c r="D1483" s="75"/>
      <c r="Q1483"/>
      <c r="R1483" s="30"/>
      <c r="T1483" s="75"/>
      <c r="Z1483" s="264"/>
      <c r="AB1483" s="75"/>
      <c r="AH1483" s="125"/>
      <c r="AJ1483" s="75"/>
      <c r="AP1483" s="125"/>
      <c r="AR1483" s="75"/>
      <c r="AX1483" s="125"/>
      <c r="AZ1483" s="75"/>
      <c r="BF1483" s="125"/>
      <c r="BH1483" s="75"/>
      <c r="BN1483" s="125"/>
      <c r="BP1483" s="75"/>
      <c r="BV1483" s="125"/>
      <c r="BX1483" s="75"/>
      <c r="CD1483" s="125"/>
      <c r="CF1483" s="75"/>
      <c r="CL1483" s="125"/>
      <c r="CN1483" s="75"/>
      <c r="CT1483" s="125"/>
      <c r="CV1483" s="75"/>
      <c r="DB1483" s="125"/>
      <c r="DD1483" s="75"/>
      <c r="DJ1483" s="125"/>
      <c r="DL1483" s="75"/>
      <c r="DR1483" s="125"/>
      <c r="DT1483" s="75"/>
      <c r="DZ1483" s="125"/>
    </row>
    <row r="1484" spans="1:156" ht="18.75">
      <c r="A1484" s="273"/>
      <c r="B1484" s="273"/>
      <c r="C1484" s="273"/>
      <c r="D1484" s="285"/>
      <c r="E1484" s="273"/>
      <c r="F1484" s="273"/>
      <c r="G1484" s="273"/>
      <c r="H1484" s="273"/>
      <c r="I1484" s="273"/>
      <c r="J1484" s="273"/>
      <c r="K1484" s="273"/>
      <c r="L1484" s="273"/>
      <c r="M1484" s="273"/>
      <c r="N1484" s="273"/>
      <c r="O1484" s="273"/>
      <c r="P1484" s="273"/>
      <c r="Q1484" s="273"/>
      <c r="R1484" s="286"/>
      <c r="S1484" s="273"/>
      <c r="T1484" s="285"/>
      <c r="U1484" s="273"/>
      <c r="V1484" s="273"/>
      <c r="W1484" s="273"/>
      <c r="X1484" s="273"/>
      <c r="Y1484" s="273"/>
      <c r="Z1484" s="264"/>
      <c r="AA1484" s="273"/>
      <c r="AB1484" s="285"/>
      <c r="AC1484" s="273"/>
      <c r="AD1484" s="273"/>
      <c r="AE1484" s="273"/>
      <c r="AF1484" s="273"/>
      <c r="AG1484" s="273"/>
      <c r="AH1484" s="125"/>
      <c r="AI1484" s="273"/>
      <c r="AJ1484" s="285"/>
      <c r="AK1484" s="273"/>
      <c r="AL1484" s="273"/>
      <c r="AM1484" s="273"/>
      <c r="AN1484" s="273"/>
      <c r="AO1484" s="273"/>
      <c r="AP1484" s="125"/>
      <c r="AQ1484" s="273"/>
      <c r="AR1484" s="285"/>
      <c r="AS1484" s="273"/>
      <c r="AT1484" s="273"/>
      <c r="AU1484" s="273"/>
      <c r="AV1484" s="273"/>
      <c r="AW1484" s="273"/>
      <c r="AX1484" s="125"/>
      <c r="AY1484" s="273"/>
      <c r="AZ1484" s="285"/>
      <c r="BA1484" s="273"/>
      <c r="BB1484" s="273"/>
      <c r="BC1484" s="273"/>
      <c r="BD1484" s="273"/>
      <c r="BE1484" s="273"/>
      <c r="BF1484" s="125"/>
      <c r="BG1484" s="273"/>
      <c r="BH1484" s="285"/>
      <c r="BI1484" s="273"/>
      <c r="BJ1484" s="273"/>
      <c r="BK1484" s="273"/>
      <c r="BL1484" s="273"/>
      <c r="BM1484" s="273"/>
      <c r="BN1484" s="125"/>
      <c r="BO1484" s="273"/>
      <c r="BP1484" s="285"/>
      <c r="BQ1484" s="273"/>
      <c r="BR1484" s="273"/>
      <c r="BS1484" s="273"/>
      <c r="BT1484" s="273"/>
      <c r="BU1484" s="273"/>
      <c r="BV1484" s="125"/>
      <c r="BW1484" s="273"/>
      <c r="BX1484" s="285"/>
      <c r="BY1484" s="273"/>
      <c r="BZ1484" s="273"/>
      <c r="CA1484" s="273"/>
      <c r="CB1484" s="273"/>
      <c r="CC1484" s="273"/>
      <c r="CD1484" s="125"/>
      <c r="CE1484" s="273"/>
      <c r="CF1484" s="285"/>
      <c r="CG1484" s="273"/>
      <c r="CH1484" s="273"/>
      <c r="CI1484" s="273"/>
      <c r="CJ1484" s="273"/>
      <c r="CK1484" s="273"/>
      <c r="CL1484" s="125"/>
      <c r="CM1484" s="273"/>
      <c r="CN1484" s="285"/>
      <c r="CO1484" s="273"/>
      <c r="CP1484" s="273"/>
      <c r="CQ1484" s="273"/>
      <c r="CR1484" s="273"/>
      <c r="CS1484" s="273"/>
      <c r="CT1484" s="125"/>
      <c r="CU1484" s="273"/>
      <c r="CV1484" s="285"/>
      <c r="CW1484" s="273"/>
      <c r="CX1484" s="273"/>
      <c r="CY1484" s="273"/>
      <c r="CZ1484" s="273"/>
      <c r="DA1484" s="273"/>
      <c r="DB1484" s="125"/>
      <c r="DC1484" s="273"/>
      <c r="DD1484" s="285"/>
      <c r="DE1484" s="273"/>
      <c r="DF1484" s="273"/>
      <c r="DG1484" s="273"/>
      <c r="DH1484" s="273"/>
      <c r="DI1484" s="273"/>
      <c r="DJ1484" s="125"/>
      <c r="DK1484" s="273"/>
      <c r="DL1484" s="285"/>
      <c r="DM1484" s="273"/>
      <c r="DN1484" s="273"/>
      <c r="DO1484" s="273"/>
      <c r="DP1484" s="273"/>
      <c r="DQ1484" s="273"/>
      <c r="DR1484" s="125"/>
      <c r="DS1484" s="273"/>
      <c r="DT1484" s="285"/>
      <c r="DU1484" s="273"/>
      <c r="DV1484" s="273"/>
      <c r="DW1484" s="273"/>
      <c r="DX1484" s="273"/>
      <c r="DY1484" s="273"/>
      <c r="DZ1484" s="125"/>
      <c r="EA1484" s="273"/>
      <c r="EB1484" s="273"/>
      <c r="EC1484" s="273"/>
      <c r="ED1484" s="273"/>
      <c r="EE1484" s="273"/>
      <c r="EF1484" s="273"/>
      <c r="EG1484" s="273"/>
      <c r="EH1484" s="273"/>
      <c r="EI1484" s="273"/>
      <c r="EJ1484" s="273"/>
      <c r="EK1484" s="273"/>
      <c r="EL1484" s="273"/>
      <c r="EM1484" s="273"/>
      <c r="EN1484" s="273"/>
      <c r="EO1484" s="273"/>
      <c r="EP1484" s="273"/>
      <c r="EQ1484" s="273"/>
      <c r="ER1484" s="273"/>
      <c r="ES1484" s="273"/>
      <c r="ET1484" s="273"/>
      <c r="EU1484" s="273"/>
      <c r="EV1484" s="273"/>
      <c r="EW1484" s="273"/>
      <c r="EX1484" s="273"/>
      <c r="EY1484" s="273"/>
      <c r="EZ1484" s="273"/>
    </row>
    <row r="1485" spans="1:156" ht="18.75">
      <c r="D1485" s="75"/>
      <c r="Q1485"/>
      <c r="R1485" s="30"/>
      <c r="T1485" s="75"/>
      <c r="Z1485" s="264"/>
      <c r="AB1485" s="75"/>
      <c r="AH1485" s="125"/>
      <c r="AJ1485" s="75"/>
      <c r="AP1485" s="125"/>
      <c r="AR1485" s="75"/>
      <c r="AX1485" s="125"/>
      <c r="AZ1485" s="75"/>
      <c r="BF1485" s="125"/>
      <c r="BH1485" s="75"/>
      <c r="BN1485" s="125"/>
      <c r="BP1485" s="75"/>
      <c r="BV1485" s="125"/>
      <c r="BX1485" s="75"/>
      <c r="CD1485" s="125"/>
      <c r="CF1485" s="75"/>
      <c r="CL1485" s="125"/>
      <c r="CN1485" s="75"/>
      <c r="CT1485" s="125"/>
      <c r="CV1485" s="75"/>
      <c r="DB1485" s="125"/>
      <c r="DD1485" s="75"/>
      <c r="DJ1485" s="125"/>
      <c r="DL1485" s="75"/>
      <c r="DR1485" s="125"/>
      <c r="DT1485" s="75"/>
      <c r="DZ1485" s="125"/>
    </row>
    <row r="1486" spans="1:156" ht="18.75">
      <c r="A1486" s="273"/>
      <c r="B1486" s="273"/>
      <c r="C1486" s="273"/>
      <c r="D1486" s="285"/>
      <c r="E1486" s="273"/>
      <c r="F1486" s="273"/>
      <c r="G1486" s="273"/>
      <c r="H1486" s="273"/>
      <c r="I1486" s="273"/>
      <c r="J1486" s="273"/>
      <c r="K1486" s="273"/>
      <c r="L1486" s="273"/>
      <c r="M1486" s="273"/>
      <c r="N1486" s="273"/>
      <c r="O1486" s="273"/>
      <c r="P1486" s="273"/>
      <c r="Q1486" s="273"/>
      <c r="R1486" s="286"/>
      <c r="S1486" s="273"/>
      <c r="T1486" s="285"/>
      <c r="U1486" s="273"/>
      <c r="V1486" s="273"/>
      <c r="W1486" s="273"/>
      <c r="X1486" s="273"/>
      <c r="Y1486" s="273"/>
      <c r="Z1486" s="264"/>
      <c r="AA1486" s="273"/>
      <c r="AB1486" s="285"/>
      <c r="AC1486" s="273"/>
      <c r="AD1486" s="273"/>
      <c r="AE1486" s="273"/>
      <c r="AF1486" s="273"/>
      <c r="AG1486" s="273"/>
      <c r="AH1486" s="125"/>
      <c r="AI1486" s="273"/>
      <c r="AJ1486" s="285"/>
      <c r="AK1486" s="273"/>
      <c r="AL1486" s="273"/>
      <c r="AM1486" s="273"/>
      <c r="AN1486" s="273"/>
      <c r="AO1486" s="273"/>
      <c r="AP1486" s="125"/>
      <c r="AQ1486" s="273"/>
      <c r="AR1486" s="285"/>
      <c r="AS1486" s="273"/>
      <c r="AT1486" s="273"/>
      <c r="AU1486" s="273"/>
      <c r="AV1486" s="273"/>
      <c r="AW1486" s="273"/>
      <c r="AX1486" s="125"/>
      <c r="AY1486" s="273"/>
      <c r="AZ1486" s="285"/>
      <c r="BA1486" s="273"/>
      <c r="BB1486" s="273"/>
      <c r="BC1486" s="273"/>
      <c r="BD1486" s="273"/>
      <c r="BE1486" s="273"/>
      <c r="BF1486" s="125"/>
      <c r="BG1486" s="273"/>
      <c r="BH1486" s="285"/>
      <c r="BI1486" s="273"/>
      <c r="BJ1486" s="273"/>
      <c r="BK1486" s="273"/>
      <c r="BL1486" s="273"/>
      <c r="BM1486" s="273"/>
      <c r="BN1486" s="125"/>
      <c r="BO1486" s="273"/>
      <c r="BP1486" s="285"/>
      <c r="BQ1486" s="273"/>
      <c r="BR1486" s="273"/>
      <c r="BS1486" s="273"/>
      <c r="BT1486" s="273"/>
      <c r="BU1486" s="273"/>
      <c r="BV1486" s="125"/>
      <c r="BW1486" s="273"/>
      <c r="BX1486" s="285"/>
      <c r="BY1486" s="273"/>
      <c r="BZ1486" s="273"/>
      <c r="CA1486" s="273"/>
      <c r="CB1486" s="273"/>
      <c r="CC1486" s="273"/>
      <c r="CD1486" s="125"/>
      <c r="CE1486" s="273"/>
      <c r="CF1486" s="285"/>
      <c r="CG1486" s="273"/>
      <c r="CH1486" s="273"/>
      <c r="CI1486" s="273"/>
      <c r="CJ1486" s="273"/>
      <c r="CK1486" s="273"/>
      <c r="CL1486" s="125"/>
      <c r="CM1486" s="273"/>
      <c r="CN1486" s="285"/>
      <c r="CO1486" s="273"/>
      <c r="CP1486" s="273"/>
      <c r="CQ1486" s="273"/>
      <c r="CR1486" s="273"/>
      <c r="CS1486" s="273"/>
      <c r="CT1486" s="125"/>
      <c r="CU1486" s="273"/>
      <c r="CV1486" s="285"/>
      <c r="CW1486" s="273"/>
      <c r="CX1486" s="273"/>
      <c r="CY1486" s="273"/>
      <c r="CZ1486" s="273"/>
      <c r="DA1486" s="273"/>
      <c r="DB1486" s="125"/>
      <c r="DC1486" s="273"/>
      <c r="DD1486" s="285"/>
      <c r="DE1486" s="273"/>
      <c r="DF1486" s="273"/>
      <c r="DG1486" s="273"/>
      <c r="DH1486" s="273"/>
      <c r="DI1486" s="273"/>
      <c r="DJ1486" s="125"/>
      <c r="DK1486" s="273"/>
      <c r="DL1486" s="285"/>
      <c r="DM1486" s="273"/>
      <c r="DN1486" s="273"/>
      <c r="DO1486" s="273"/>
      <c r="DP1486" s="273"/>
      <c r="DQ1486" s="273"/>
      <c r="DR1486" s="125"/>
      <c r="DS1486" s="273"/>
      <c r="DT1486" s="285"/>
      <c r="DU1486" s="273"/>
      <c r="DV1486" s="273"/>
      <c r="DW1486" s="273"/>
      <c r="DX1486" s="273"/>
      <c r="DY1486" s="273"/>
      <c r="DZ1486" s="125"/>
      <c r="EA1486" s="273"/>
      <c r="EB1486" s="273"/>
      <c r="EC1486" s="273"/>
      <c r="ED1486" s="273"/>
      <c r="EE1486" s="273"/>
      <c r="EF1486" s="273"/>
      <c r="EG1486" s="273"/>
      <c r="EH1486" s="273"/>
      <c r="EI1486" s="273"/>
      <c r="EJ1486" s="273"/>
      <c r="EK1486" s="273"/>
      <c r="EL1486" s="273"/>
      <c r="EM1486" s="273"/>
      <c r="EN1486" s="273"/>
      <c r="EO1486" s="273"/>
      <c r="EP1486" s="273"/>
      <c r="EQ1486" s="273"/>
      <c r="ER1486" s="273"/>
      <c r="ES1486" s="273"/>
      <c r="ET1486" s="273"/>
      <c r="EU1486" s="273"/>
      <c r="EV1486" s="273"/>
      <c r="EW1486" s="273"/>
      <c r="EX1486" s="273"/>
      <c r="EY1486" s="273"/>
      <c r="EZ1486" s="273"/>
    </row>
    <row r="1487" spans="1:156" ht="18.75">
      <c r="D1487" s="75"/>
      <c r="Q1487"/>
      <c r="R1487" s="30"/>
      <c r="T1487" s="75"/>
      <c r="Z1487" s="264"/>
      <c r="AB1487" s="75"/>
      <c r="AH1487" s="125"/>
      <c r="AJ1487" s="75"/>
      <c r="AP1487" s="125"/>
      <c r="AR1487" s="75"/>
      <c r="AX1487" s="125"/>
      <c r="AZ1487" s="75"/>
      <c r="BF1487" s="125"/>
      <c r="BH1487" s="75"/>
      <c r="BN1487" s="125"/>
      <c r="BP1487" s="75"/>
      <c r="BV1487" s="125"/>
      <c r="BX1487" s="75"/>
      <c r="CD1487" s="125"/>
      <c r="CF1487" s="75"/>
      <c r="CL1487" s="125"/>
      <c r="CN1487" s="75"/>
      <c r="CT1487" s="125"/>
      <c r="CV1487" s="75"/>
      <c r="DB1487" s="125"/>
      <c r="DD1487" s="75"/>
      <c r="DJ1487" s="125"/>
      <c r="DL1487" s="75"/>
      <c r="DR1487" s="125"/>
      <c r="DT1487" s="75"/>
      <c r="DZ1487" s="125"/>
    </row>
    <row r="1488" spans="1:156" ht="18.75">
      <c r="A1488" s="273"/>
      <c r="B1488" s="273"/>
      <c r="C1488" s="273"/>
      <c r="D1488" s="285"/>
      <c r="E1488" s="273"/>
      <c r="F1488" s="273"/>
      <c r="G1488" s="273"/>
      <c r="H1488" s="273"/>
      <c r="I1488" s="273"/>
      <c r="J1488" s="273"/>
      <c r="K1488" s="273"/>
      <c r="L1488" s="273"/>
      <c r="M1488" s="273"/>
      <c r="N1488" s="273"/>
      <c r="O1488" s="273"/>
      <c r="P1488" s="273"/>
      <c r="Q1488" s="273"/>
      <c r="R1488" s="286"/>
      <c r="S1488" s="273"/>
      <c r="T1488" s="285"/>
      <c r="U1488" s="273"/>
      <c r="V1488" s="273"/>
      <c r="W1488" s="273"/>
      <c r="X1488" s="273"/>
      <c r="Y1488" s="273"/>
      <c r="Z1488" s="264"/>
      <c r="AA1488" s="273"/>
      <c r="AB1488" s="285"/>
      <c r="AC1488" s="273"/>
      <c r="AD1488" s="273"/>
      <c r="AE1488" s="273"/>
      <c r="AF1488" s="273"/>
      <c r="AG1488" s="273"/>
      <c r="AH1488" s="125"/>
      <c r="AI1488" s="273"/>
      <c r="AJ1488" s="285"/>
      <c r="AK1488" s="273"/>
      <c r="AL1488" s="273"/>
      <c r="AM1488" s="273"/>
      <c r="AN1488" s="273"/>
      <c r="AO1488" s="273"/>
      <c r="AP1488" s="125"/>
      <c r="AQ1488" s="273"/>
      <c r="AR1488" s="285"/>
      <c r="AS1488" s="273"/>
      <c r="AT1488" s="273"/>
      <c r="AU1488" s="273"/>
      <c r="AV1488" s="273"/>
      <c r="AW1488" s="273"/>
      <c r="AX1488" s="125"/>
      <c r="AY1488" s="273"/>
      <c r="AZ1488" s="285"/>
      <c r="BA1488" s="273"/>
      <c r="BB1488" s="273"/>
      <c r="BC1488" s="273"/>
      <c r="BD1488" s="273"/>
      <c r="BE1488" s="273"/>
      <c r="BF1488" s="125"/>
      <c r="BG1488" s="273"/>
      <c r="BH1488" s="285"/>
      <c r="BI1488" s="273"/>
      <c r="BJ1488" s="273"/>
      <c r="BK1488" s="273"/>
      <c r="BL1488" s="273"/>
      <c r="BM1488" s="273"/>
      <c r="BN1488" s="125"/>
      <c r="BO1488" s="273"/>
      <c r="BP1488" s="285"/>
      <c r="BQ1488" s="273"/>
      <c r="BR1488" s="273"/>
      <c r="BS1488" s="273"/>
      <c r="BT1488" s="273"/>
      <c r="BU1488" s="273"/>
      <c r="BV1488" s="125"/>
      <c r="BW1488" s="273"/>
      <c r="BX1488" s="285"/>
      <c r="BY1488" s="273"/>
      <c r="BZ1488" s="273"/>
      <c r="CA1488" s="273"/>
      <c r="CB1488" s="273"/>
      <c r="CC1488" s="273"/>
      <c r="CD1488" s="125"/>
      <c r="CE1488" s="273"/>
      <c r="CF1488" s="285"/>
      <c r="CG1488" s="273"/>
      <c r="CH1488" s="273"/>
      <c r="CI1488" s="273"/>
      <c r="CJ1488" s="273"/>
      <c r="CK1488" s="273"/>
      <c r="CL1488" s="125"/>
      <c r="CM1488" s="273"/>
      <c r="CN1488" s="285"/>
      <c r="CO1488" s="273"/>
      <c r="CP1488" s="273"/>
      <c r="CQ1488" s="273"/>
      <c r="CR1488" s="273"/>
      <c r="CS1488" s="273"/>
      <c r="CT1488" s="125"/>
      <c r="CU1488" s="273"/>
      <c r="CV1488" s="285"/>
      <c r="CW1488" s="273"/>
      <c r="CX1488" s="273"/>
      <c r="CY1488" s="273"/>
      <c r="CZ1488" s="273"/>
      <c r="DA1488" s="273"/>
      <c r="DB1488" s="125"/>
      <c r="DC1488" s="273"/>
      <c r="DD1488" s="285"/>
      <c r="DE1488" s="273"/>
      <c r="DF1488" s="273"/>
      <c r="DG1488" s="273"/>
      <c r="DH1488" s="273"/>
      <c r="DI1488" s="273"/>
      <c r="DJ1488" s="125"/>
      <c r="DK1488" s="273"/>
      <c r="DL1488" s="285"/>
      <c r="DM1488" s="273"/>
      <c r="DN1488" s="273"/>
      <c r="DO1488" s="273"/>
      <c r="DP1488" s="273"/>
      <c r="DQ1488" s="273"/>
      <c r="DR1488" s="125"/>
      <c r="DS1488" s="273"/>
      <c r="DT1488" s="285"/>
      <c r="DU1488" s="273"/>
      <c r="DV1488" s="273"/>
      <c r="DW1488" s="273"/>
      <c r="DX1488" s="273"/>
      <c r="DY1488" s="273"/>
      <c r="DZ1488" s="125"/>
      <c r="EA1488" s="273"/>
      <c r="EB1488" s="273"/>
      <c r="EC1488" s="273"/>
      <c r="ED1488" s="273"/>
      <c r="EE1488" s="273"/>
      <c r="EF1488" s="273"/>
      <c r="EG1488" s="273"/>
      <c r="EH1488" s="273"/>
      <c r="EI1488" s="273"/>
      <c r="EJ1488" s="273"/>
      <c r="EK1488" s="273"/>
      <c r="EL1488" s="273"/>
      <c r="EM1488" s="273"/>
      <c r="EN1488" s="273"/>
      <c r="EO1488" s="273"/>
      <c r="EP1488" s="273"/>
      <c r="EQ1488" s="273"/>
      <c r="ER1488" s="273"/>
      <c r="ES1488" s="273"/>
      <c r="ET1488" s="273"/>
      <c r="EU1488" s="273"/>
      <c r="EV1488" s="273"/>
      <c r="EW1488" s="273"/>
      <c r="EX1488" s="273"/>
      <c r="EY1488" s="273"/>
      <c r="EZ1488" s="273"/>
    </row>
    <row r="1489" spans="1:156" ht="18.75">
      <c r="D1489" s="75"/>
      <c r="Q1489"/>
      <c r="R1489" s="30"/>
      <c r="T1489" s="75"/>
      <c r="Z1489" s="264"/>
      <c r="AB1489" s="75"/>
      <c r="AH1489" s="125"/>
      <c r="AJ1489" s="75"/>
      <c r="AP1489" s="125"/>
      <c r="AR1489" s="75"/>
      <c r="AX1489" s="125"/>
      <c r="AZ1489" s="75"/>
      <c r="BF1489" s="125"/>
      <c r="BH1489" s="75"/>
      <c r="BN1489" s="125"/>
      <c r="BP1489" s="75"/>
      <c r="BV1489" s="125"/>
      <c r="BX1489" s="75"/>
      <c r="CD1489" s="125"/>
      <c r="CF1489" s="75"/>
      <c r="CL1489" s="125"/>
      <c r="CN1489" s="75"/>
      <c r="CT1489" s="125"/>
      <c r="CV1489" s="75"/>
      <c r="DB1489" s="125"/>
      <c r="DD1489" s="75"/>
      <c r="DJ1489" s="125"/>
      <c r="DL1489" s="75"/>
      <c r="DR1489" s="125"/>
      <c r="DT1489" s="75"/>
      <c r="DZ1489" s="125"/>
    </row>
    <row r="1490" spans="1:156" ht="18.75">
      <c r="A1490" s="273"/>
      <c r="B1490" s="273"/>
      <c r="C1490" s="273"/>
      <c r="D1490" s="285"/>
      <c r="E1490" s="273"/>
      <c r="F1490" s="273"/>
      <c r="G1490" s="273"/>
      <c r="H1490" s="273"/>
      <c r="I1490" s="273"/>
      <c r="J1490" s="273"/>
      <c r="K1490" s="273"/>
      <c r="L1490" s="273"/>
      <c r="M1490" s="273"/>
      <c r="N1490" s="273"/>
      <c r="O1490" s="273"/>
      <c r="P1490" s="273"/>
      <c r="Q1490" s="273"/>
      <c r="R1490" s="286"/>
      <c r="S1490" s="273"/>
      <c r="T1490" s="285"/>
      <c r="U1490" s="273"/>
      <c r="V1490" s="273"/>
      <c r="W1490" s="273"/>
      <c r="X1490" s="273"/>
      <c r="Y1490" s="273"/>
      <c r="Z1490" s="264"/>
      <c r="AA1490" s="273"/>
      <c r="AB1490" s="285"/>
      <c r="AC1490" s="273"/>
      <c r="AD1490" s="273"/>
      <c r="AE1490" s="273"/>
      <c r="AF1490" s="273"/>
      <c r="AG1490" s="273"/>
      <c r="AH1490" s="125"/>
      <c r="AI1490" s="273"/>
      <c r="AJ1490" s="285"/>
      <c r="AK1490" s="273"/>
      <c r="AL1490" s="273"/>
      <c r="AM1490" s="273"/>
      <c r="AN1490" s="273"/>
      <c r="AO1490" s="273"/>
      <c r="AP1490" s="125"/>
      <c r="AQ1490" s="273"/>
      <c r="AR1490" s="285"/>
      <c r="AS1490" s="273"/>
      <c r="AT1490" s="273"/>
      <c r="AU1490" s="273"/>
      <c r="AV1490" s="273"/>
      <c r="AW1490" s="273"/>
      <c r="AX1490" s="125"/>
      <c r="AY1490" s="273"/>
      <c r="AZ1490" s="285"/>
      <c r="BA1490" s="273"/>
      <c r="BB1490" s="273"/>
      <c r="BC1490" s="273"/>
      <c r="BD1490" s="273"/>
      <c r="BE1490" s="273"/>
      <c r="BF1490" s="125"/>
      <c r="BG1490" s="273"/>
      <c r="BH1490" s="285"/>
      <c r="BI1490" s="273"/>
      <c r="BJ1490" s="273"/>
      <c r="BK1490" s="273"/>
      <c r="BL1490" s="273"/>
      <c r="BM1490" s="273"/>
      <c r="BN1490" s="125"/>
      <c r="BO1490" s="273"/>
      <c r="BP1490" s="285"/>
      <c r="BQ1490" s="273"/>
      <c r="BR1490" s="273"/>
      <c r="BS1490" s="273"/>
      <c r="BT1490" s="273"/>
      <c r="BU1490" s="273"/>
      <c r="BV1490" s="125"/>
      <c r="BW1490" s="273"/>
      <c r="BX1490" s="285"/>
      <c r="BY1490" s="273"/>
      <c r="BZ1490" s="273"/>
      <c r="CA1490" s="273"/>
      <c r="CB1490" s="273"/>
      <c r="CC1490" s="273"/>
      <c r="CD1490" s="125"/>
      <c r="CE1490" s="273"/>
      <c r="CF1490" s="285"/>
      <c r="CG1490" s="273"/>
      <c r="CH1490" s="273"/>
      <c r="CI1490" s="273"/>
      <c r="CJ1490" s="273"/>
      <c r="CK1490" s="273"/>
      <c r="CL1490" s="125"/>
      <c r="CM1490" s="273"/>
      <c r="CN1490" s="285"/>
      <c r="CO1490" s="273"/>
      <c r="CP1490" s="273"/>
      <c r="CQ1490" s="273"/>
      <c r="CR1490" s="273"/>
      <c r="CS1490" s="273"/>
      <c r="CT1490" s="125"/>
      <c r="CU1490" s="273"/>
      <c r="CV1490" s="285"/>
      <c r="CW1490" s="273"/>
      <c r="CX1490" s="273"/>
      <c r="CY1490" s="273"/>
      <c r="CZ1490" s="273"/>
      <c r="DA1490" s="273"/>
      <c r="DB1490" s="125"/>
      <c r="DC1490" s="273"/>
      <c r="DD1490" s="285"/>
      <c r="DE1490" s="273"/>
      <c r="DF1490" s="273"/>
      <c r="DG1490" s="273"/>
      <c r="DH1490" s="273"/>
      <c r="DI1490" s="273"/>
      <c r="DJ1490" s="125"/>
      <c r="DK1490" s="273"/>
      <c r="DL1490" s="285"/>
      <c r="DM1490" s="273"/>
      <c r="DN1490" s="273"/>
      <c r="DO1490" s="273"/>
      <c r="DP1490" s="273"/>
      <c r="DQ1490" s="273"/>
      <c r="DR1490" s="125"/>
      <c r="DS1490" s="273"/>
      <c r="DT1490" s="285"/>
      <c r="DU1490" s="273"/>
      <c r="DV1490" s="273"/>
      <c r="DW1490" s="273"/>
      <c r="DX1490" s="273"/>
      <c r="DY1490" s="273"/>
      <c r="DZ1490" s="125"/>
      <c r="EA1490" s="273"/>
      <c r="EB1490" s="273"/>
      <c r="EC1490" s="273"/>
      <c r="ED1490" s="273"/>
      <c r="EE1490" s="273"/>
      <c r="EF1490" s="273"/>
      <c r="EG1490" s="273"/>
      <c r="EH1490" s="273"/>
      <c r="EI1490" s="273"/>
      <c r="EJ1490" s="273"/>
      <c r="EK1490" s="273"/>
      <c r="EL1490" s="273"/>
      <c r="EM1490" s="273"/>
      <c r="EN1490" s="273"/>
      <c r="EO1490" s="273"/>
      <c r="EP1490" s="273"/>
      <c r="EQ1490" s="273"/>
      <c r="ER1490" s="273"/>
      <c r="ES1490" s="273"/>
      <c r="ET1490" s="273"/>
      <c r="EU1490" s="273"/>
      <c r="EV1490" s="273"/>
      <c r="EW1490" s="273"/>
      <c r="EX1490" s="273"/>
      <c r="EY1490" s="273"/>
      <c r="EZ1490" s="273"/>
    </row>
    <row r="1491" spans="1:156" ht="18.75">
      <c r="D1491" s="75"/>
      <c r="Q1491"/>
      <c r="R1491" s="30"/>
      <c r="T1491" s="75"/>
      <c r="Z1491" s="264"/>
      <c r="AB1491" s="75"/>
      <c r="AH1491" s="125"/>
      <c r="AJ1491" s="75"/>
      <c r="AP1491" s="125"/>
      <c r="AR1491" s="75"/>
      <c r="AX1491" s="125"/>
      <c r="AZ1491" s="75"/>
      <c r="BF1491" s="125"/>
      <c r="BH1491" s="75"/>
      <c r="BN1491" s="125"/>
      <c r="BP1491" s="75"/>
      <c r="BV1491" s="125"/>
      <c r="BX1491" s="75"/>
      <c r="CD1491" s="125"/>
      <c r="CF1491" s="75"/>
      <c r="CL1491" s="125"/>
      <c r="CN1491" s="75"/>
      <c r="CT1491" s="125"/>
      <c r="CV1491" s="75"/>
      <c r="DB1491" s="125"/>
      <c r="DD1491" s="75"/>
      <c r="DJ1491" s="125"/>
      <c r="DL1491" s="75"/>
      <c r="DR1491" s="125"/>
      <c r="DT1491" s="75"/>
      <c r="DZ1491" s="125"/>
    </row>
    <row r="1492" spans="1:156" ht="18.75">
      <c r="A1492" s="273"/>
      <c r="B1492" s="273"/>
      <c r="C1492" s="273"/>
      <c r="D1492" s="285"/>
      <c r="E1492" s="273"/>
      <c r="F1492" s="273"/>
      <c r="G1492" s="273"/>
      <c r="H1492" s="273"/>
      <c r="I1492" s="273"/>
      <c r="J1492" s="273"/>
      <c r="K1492" s="273"/>
      <c r="L1492" s="273"/>
      <c r="M1492" s="273"/>
      <c r="N1492" s="273"/>
      <c r="O1492" s="273"/>
      <c r="P1492" s="273"/>
      <c r="Q1492" s="273"/>
      <c r="R1492" s="286"/>
      <c r="S1492" s="273"/>
      <c r="T1492" s="285"/>
      <c r="U1492" s="273"/>
      <c r="V1492" s="273"/>
      <c r="W1492" s="273"/>
      <c r="X1492" s="273"/>
      <c r="Y1492" s="273"/>
      <c r="Z1492" s="264"/>
      <c r="AA1492" s="273"/>
      <c r="AB1492" s="285"/>
      <c r="AC1492" s="273"/>
      <c r="AD1492" s="273"/>
      <c r="AE1492" s="273"/>
      <c r="AF1492" s="273"/>
      <c r="AG1492" s="273"/>
      <c r="AH1492" s="125"/>
      <c r="AI1492" s="273"/>
      <c r="AJ1492" s="285"/>
      <c r="AK1492" s="273"/>
      <c r="AL1492" s="273"/>
      <c r="AM1492" s="273"/>
      <c r="AN1492" s="273"/>
      <c r="AO1492" s="273"/>
      <c r="AP1492" s="125"/>
      <c r="AQ1492" s="273"/>
      <c r="AR1492" s="285"/>
      <c r="AS1492" s="273"/>
      <c r="AT1492" s="273"/>
      <c r="AU1492" s="273"/>
      <c r="AV1492" s="273"/>
      <c r="AW1492" s="273"/>
      <c r="AX1492" s="125"/>
      <c r="AY1492" s="273"/>
      <c r="AZ1492" s="285"/>
      <c r="BA1492" s="273"/>
      <c r="BB1492" s="273"/>
      <c r="BC1492" s="273"/>
      <c r="BD1492" s="273"/>
      <c r="BE1492" s="273"/>
      <c r="BF1492" s="125"/>
      <c r="BG1492" s="273"/>
      <c r="BH1492" s="285"/>
      <c r="BI1492" s="273"/>
      <c r="BJ1492" s="273"/>
      <c r="BK1492" s="273"/>
      <c r="BL1492" s="273"/>
      <c r="BM1492" s="273"/>
      <c r="BN1492" s="125"/>
      <c r="BO1492" s="273"/>
      <c r="BP1492" s="285"/>
      <c r="BQ1492" s="273"/>
      <c r="BR1492" s="273"/>
      <c r="BS1492" s="273"/>
      <c r="BT1492" s="273"/>
      <c r="BU1492" s="273"/>
      <c r="BV1492" s="125"/>
      <c r="BW1492" s="273"/>
      <c r="BX1492" s="285"/>
      <c r="BY1492" s="273"/>
      <c r="BZ1492" s="273"/>
      <c r="CA1492" s="273"/>
      <c r="CB1492" s="273"/>
      <c r="CC1492" s="273"/>
      <c r="CD1492" s="125"/>
      <c r="CE1492" s="273"/>
      <c r="CF1492" s="285"/>
      <c r="CG1492" s="273"/>
      <c r="CH1492" s="273"/>
      <c r="CI1492" s="273"/>
      <c r="CJ1492" s="273"/>
      <c r="CK1492" s="273"/>
      <c r="CL1492" s="125"/>
      <c r="CM1492" s="273"/>
      <c r="CN1492" s="285"/>
      <c r="CO1492" s="273"/>
      <c r="CP1492" s="273"/>
      <c r="CQ1492" s="273"/>
      <c r="CR1492" s="273"/>
      <c r="CS1492" s="273"/>
      <c r="CT1492" s="125"/>
      <c r="CU1492" s="273"/>
      <c r="CV1492" s="285"/>
      <c r="CW1492" s="273"/>
      <c r="CX1492" s="273"/>
      <c r="CY1492" s="273"/>
      <c r="CZ1492" s="273"/>
      <c r="DA1492" s="273"/>
      <c r="DB1492" s="125"/>
      <c r="DC1492" s="273"/>
      <c r="DD1492" s="285"/>
      <c r="DE1492" s="273"/>
      <c r="DF1492" s="273"/>
      <c r="DG1492" s="273"/>
      <c r="DH1492" s="273"/>
      <c r="DI1492" s="273"/>
      <c r="DJ1492" s="125"/>
      <c r="DK1492" s="273"/>
      <c r="DL1492" s="285"/>
      <c r="DM1492" s="273"/>
      <c r="DN1492" s="273"/>
      <c r="DO1492" s="273"/>
      <c r="DP1492" s="273"/>
      <c r="DQ1492" s="273"/>
      <c r="DR1492" s="125"/>
      <c r="DS1492" s="273"/>
      <c r="DT1492" s="285"/>
      <c r="DU1492" s="273"/>
      <c r="DV1492" s="273"/>
      <c r="DW1492" s="273"/>
      <c r="DX1492" s="273"/>
      <c r="DY1492" s="273"/>
      <c r="DZ1492" s="125"/>
      <c r="EA1492" s="273"/>
      <c r="EB1492" s="273"/>
      <c r="EC1492" s="273"/>
      <c r="ED1492" s="273"/>
      <c r="EE1492" s="273"/>
      <c r="EF1492" s="273"/>
      <c r="EG1492" s="273"/>
      <c r="EH1492" s="273"/>
      <c r="EI1492" s="273"/>
      <c r="EJ1492" s="273"/>
      <c r="EK1492" s="273"/>
      <c r="EL1492" s="273"/>
      <c r="EM1492" s="273"/>
      <c r="EN1492" s="273"/>
      <c r="EO1492" s="273"/>
      <c r="EP1492" s="273"/>
      <c r="EQ1492" s="273"/>
      <c r="ER1492" s="273"/>
      <c r="ES1492" s="273"/>
      <c r="ET1492" s="273"/>
      <c r="EU1492" s="273"/>
      <c r="EV1492" s="273"/>
      <c r="EW1492" s="273"/>
      <c r="EX1492" s="273"/>
      <c r="EY1492" s="273"/>
      <c r="EZ1492" s="273"/>
    </row>
    <row r="1493" spans="1:156" ht="18.75">
      <c r="D1493" s="75"/>
      <c r="Q1493"/>
      <c r="R1493" s="30"/>
      <c r="T1493" s="75"/>
      <c r="Z1493" s="264"/>
      <c r="AB1493" s="75"/>
      <c r="AH1493" s="125"/>
      <c r="AJ1493" s="75"/>
      <c r="AP1493" s="125"/>
      <c r="AR1493" s="75"/>
      <c r="AX1493" s="125"/>
      <c r="AZ1493" s="75"/>
      <c r="BF1493" s="125"/>
      <c r="BH1493" s="75"/>
      <c r="BN1493" s="125"/>
      <c r="BP1493" s="75"/>
      <c r="BV1493" s="125"/>
      <c r="BX1493" s="75"/>
      <c r="CD1493" s="125"/>
      <c r="CF1493" s="75"/>
      <c r="CL1493" s="125"/>
      <c r="CN1493" s="75"/>
      <c r="CT1493" s="125"/>
      <c r="CV1493" s="75"/>
      <c r="DB1493" s="125"/>
      <c r="DD1493" s="75"/>
      <c r="DJ1493" s="125"/>
      <c r="DL1493" s="75"/>
      <c r="DR1493" s="125"/>
      <c r="DT1493" s="75"/>
      <c r="DZ1493" s="125"/>
    </row>
    <row r="1494" spans="1:156" ht="18.75">
      <c r="A1494" s="273"/>
      <c r="B1494" s="273"/>
      <c r="C1494" s="273"/>
      <c r="D1494" s="285"/>
      <c r="E1494" s="273"/>
      <c r="F1494" s="273"/>
      <c r="G1494" s="273"/>
      <c r="H1494" s="273"/>
      <c r="I1494" s="273"/>
      <c r="J1494" s="273"/>
      <c r="K1494" s="273"/>
      <c r="L1494" s="273"/>
      <c r="M1494" s="273"/>
      <c r="N1494" s="273"/>
      <c r="O1494" s="273"/>
      <c r="P1494" s="273"/>
      <c r="Q1494" s="273"/>
      <c r="R1494" s="286"/>
      <c r="S1494" s="273"/>
      <c r="T1494" s="285"/>
      <c r="U1494" s="273"/>
      <c r="V1494" s="273"/>
      <c r="W1494" s="273"/>
      <c r="X1494" s="273"/>
      <c r="Y1494" s="273"/>
      <c r="Z1494" s="264"/>
      <c r="AA1494" s="273"/>
      <c r="AB1494" s="285"/>
      <c r="AC1494" s="273"/>
      <c r="AD1494" s="273"/>
      <c r="AE1494" s="273"/>
      <c r="AF1494" s="273"/>
      <c r="AG1494" s="273"/>
      <c r="AH1494" s="125"/>
      <c r="AI1494" s="273"/>
      <c r="AJ1494" s="285"/>
      <c r="AK1494" s="273"/>
      <c r="AL1494" s="273"/>
      <c r="AM1494" s="273"/>
      <c r="AN1494" s="273"/>
      <c r="AO1494" s="273"/>
      <c r="AP1494" s="125"/>
      <c r="AQ1494" s="273"/>
      <c r="AR1494" s="285"/>
      <c r="AS1494" s="273"/>
      <c r="AT1494" s="273"/>
      <c r="AU1494" s="273"/>
      <c r="AV1494" s="273"/>
      <c r="AW1494" s="273"/>
      <c r="AX1494" s="125"/>
      <c r="AY1494" s="273"/>
      <c r="AZ1494" s="285"/>
      <c r="BA1494" s="273"/>
      <c r="BB1494" s="273"/>
      <c r="BC1494" s="273"/>
      <c r="BD1494" s="273"/>
      <c r="BE1494" s="273"/>
      <c r="BF1494" s="125"/>
      <c r="BG1494" s="273"/>
      <c r="BH1494" s="285"/>
      <c r="BI1494" s="273"/>
      <c r="BJ1494" s="273"/>
      <c r="BK1494" s="273"/>
      <c r="BL1494" s="273"/>
      <c r="BM1494" s="273"/>
      <c r="BN1494" s="125"/>
      <c r="BO1494" s="273"/>
      <c r="BP1494" s="285"/>
      <c r="BQ1494" s="273"/>
      <c r="BR1494" s="273"/>
      <c r="BS1494" s="273"/>
      <c r="BT1494" s="273"/>
      <c r="BU1494" s="273"/>
      <c r="BV1494" s="125"/>
      <c r="BW1494" s="273"/>
      <c r="BX1494" s="285"/>
      <c r="BY1494" s="273"/>
      <c r="BZ1494" s="273"/>
      <c r="CA1494" s="273"/>
      <c r="CB1494" s="273"/>
      <c r="CC1494" s="273"/>
      <c r="CD1494" s="125"/>
      <c r="CE1494" s="273"/>
      <c r="CF1494" s="285"/>
      <c r="CG1494" s="273"/>
      <c r="CH1494" s="273"/>
      <c r="CI1494" s="273"/>
      <c r="CJ1494" s="273"/>
      <c r="CK1494" s="273"/>
      <c r="CL1494" s="125"/>
      <c r="CM1494" s="273"/>
      <c r="CN1494" s="285"/>
      <c r="CO1494" s="273"/>
      <c r="CP1494" s="273"/>
      <c r="CQ1494" s="273"/>
      <c r="CR1494" s="273"/>
      <c r="CS1494" s="273"/>
      <c r="CT1494" s="125"/>
      <c r="CU1494" s="273"/>
      <c r="CV1494" s="285"/>
      <c r="CW1494" s="273"/>
      <c r="CX1494" s="273"/>
      <c r="CY1494" s="273"/>
      <c r="CZ1494" s="273"/>
      <c r="DA1494" s="273"/>
      <c r="DB1494" s="125"/>
      <c r="DC1494" s="273"/>
      <c r="DD1494" s="285"/>
      <c r="DE1494" s="273"/>
      <c r="DF1494" s="273"/>
      <c r="DG1494" s="273"/>
      <c r="DH1494" s="273"/>
      <c r="DI1494" s="273"/>
      <c r="DJ1494" s="125"/>
      <c r="DK1494" s="273"/>
      <c r="DL1494" s="285"/>
      <c r="DM1494" s="273"/>
      <c r="DN1494" s="273"/>
      <c r="DO1494" s="273"/>
      <c r="DP1494" s="273"/>
      <c r="DQ1494" s="273"/>
      <c r="DR1494" s="125"/>
      <c r="DS1494" s="273"/>
      <c r="DT1494" s="285"/>
      <c r="DU1494" s="273"/>
      <c r="DV1494" s="273"/>
      <c r="DW1494" s="273"/>
      <c r="DX1494" s="273"/>
      <c r="DY1494" s="273"/>
      <c r="DZ1494" s="125"/>
      <c r="EA1494" s="273"/>
      <c r="EB1494" s="273"/>
      <c r="EC1494" s="273"/>
      <c r="ED1494" s="273"/>
      <c r="EE1494" s="273"/>
      <c r="EF1494" s="273"/>
      <c r="EG1494" s="273"/>
      <c r="EH1494" s="273"/>
      <c r="EI1494" s="273"/>
      <c r="EJ1494" s="273"/>
      <c r="EK1494" s="273"/>
      <c r="EL1494" s="273"/>
      <c r="EM1494" s="273"/>
      <c r="EN1494" s="273"/>
      <c r="EO1494" s="273"/>
      <c r="EP1494" s="273"/>
      <c r="EQ1494" s="273"/>
      <c r="ER1494" s="273"/>
      <c r="ES1494" s="273"/>
      <c r="ET1494" s="273"/>
      <c r="EU1494" s="273"/>
      <c r="EV1494" s="273"/>
      <c r="EW1494" s="273"/>
      <c r="EX1494" s="273"/>
      <c r="EY1494" s="273"/>
      <c r="EZ1494" s="273"/>
    </row>
    <row r="1495" spans="1:156" ht="18.75">
      <c r="D1495" s="75"/>
      <c r="Q1495"/>
      <c r="R1495" s="30"/>
      <c r="T1495" s="75"/>
      <c r="Z1495" s="264"/>
      <c r="AB1495" s="75"/>
      <c r="AH1495" s="125"/>
      <c r="AJ1495" s="75"/>
      <c r="AP1495" s="125"/>
      <c r="AR1495" s="75"/>
      <c r="AX1495" s="125"/>
      <c r="AZ1495" s="75"/>
      <c r="BF1495" s="125"/>
      <c r="BH1495" s="75"/>
      <c r="BN1495" s="125"/>
      <c r="BP1495" s="75"/>
      <c r="BV1495" s="125"/>
      <c r="BX1495" s="75"/>
      <c r="CD1495" s="125"/>
      <c r="CF1495" s="75"/>
      <c r="CL1495" s="125"/>
      <c r="CN1495" s="75"/>
      <c r="CT1495" s="125"/>
      <c r="CV1495" s="75"/>
      <c r="DB1495" s="125"/>
      <c r="DD1495" s="75"/>
      <c r="DJ1495" s="125"/>
      <c r="DL1495" s="75"/>
      <c r="DR1495" s="125"/>
      <c r="DT1495" s="75"/>
      <c r="DZ1495" s="125"/>
    </row>
    <row r="1496" spans="1:156" ht="18.75">
      <c r="A1496" s="273"/>
      <c r="B1496" s="273"/>
      <c r="C1496" s="273"/>
      <c r="D1496" s="285"/>
      <c r="E1496" s="273"/>
      <c r="F1496" s="273"/>
      <c r="G1496" s="273"/>
      <c r="H1496" s="273"/>
      <c r="I1496" s="273"/>
      <c r="J1496" s="273"/>
      <c r="K1496" s="273"/>
      <c r="L1496" s="273"/>
      <c r="M1496" s="273"/>
      <c r="N1496" s="273"/>
      <c r="O1496" s="273"/>
      <c r="P1496" s="273"/>
      <c r="Q1496" s="273"/>
      <c r="R1496" s="286"/>
      <c r="S1496" s="273"/>
      <c r="T1496" s="285"/>
      <c r="U1496" s="273"/>
      <c r="V1496" s="273"/>
      <c r="W1496" s="273"/>
      <c r="X1496" s="273"/>
      <c r="Y1496" s="273"/>
      <c r="Z1496" s="264"/>
      <c r="AA1496" s="273"/>
      <c r="AB1496" s="285"/>
      <c r="AC1496" s="273"/>
      <c r="AD1496" s="273"/>
      <c r="AE1496" s="273"/>
      <c r="AF1496" s="273"/>
      <c r="AG1496" s="273"/>
      <c r="AH1496" s="125"/>
      <c r="AI1496" s="273"/>
      <c r="AJ1496" s="285"/>
      <c r="AK1496" s="273"/>
      <c r="AL1496" s="273"/>
      <c r="AM1496" s="273"/>
      <c r="AN1496" s="273"/>
      <c r="AO1496" s="273"/>
      <c r="AP1496" s="125"/>
      <c r="AQ1496" s="273"/>
      <c r="AR1496" s="285"/>
      <c r="AS1496" s="273"/>
      <c r="AT1496" s="273"/>
      <c r="AU1496" s="273"/>
      <c r="AV1496" s="273"/>
      <c r="AW1496" s="273"/>
      <c r="AX1496" s="125"/>
      <c r="AY1496" s="273"/>
      <c r="AZ1496" s="285"/>
      <c r="BA1496" s="273"/>
      <c r="BB1496" s="273"/>
      <c r="BC1496" s="273"/>
      <c r="BD1496" s="273"/>
      <c r="BE1496" s="273"/>
      <c r="BF1496" s="125"/>
      <c r="BG1496" s="273"/>
      <c r="BH1496" s="285"/>
      <c r="BI1496" s="273"/>
      <c r="BJ1496" s="273"/>
      <c r="BK1496" s="273"/>
      <c r="BL1496" s="273"/>
      <c r="BM1496" s="273"/>
      <c r="BN1496" s="125"/>
      <c r="BO1496" s="273"/>
      <c r="BP1496" s="285"/>
      <c r="BQ1496" s="273"/>
      <c r="BR1496" s="273"/>
      <c r="BS1496" s="273"/>
      <c r="BT1496" s="273"/>
      <c r="BU1496" s="273"/>
      <c r="BV1496" s="125"/>
      <c r="BW1496" s="273"/>
      <c r="BX1496" s="285"/>
      <c r="BY1496" s="273"/>
      <c r="BZ1496" s="273"/>
      <c r="CA1496" s="273"/>
      <c r="CB1496" s="273"/>
      <c r="CC1496" s="273"/>
      <c r="CD1496" s="125"/>
      <c r="CE1496" s="273"/>
      <c r="CF1496" s="285"/>
      <c r="CG1496" s="273"/>
      <c r="CH1496" s="273"/>
      <c r="CI1496" s="273"/>
      <c r="CJ1496" s="273"/>
      <c r="CK1496" s="273"/>
      <c r="CL1496" s="125"/>
      <c r="CM1496" s="273"/>
      <c r="CN1496" s="285"/>
      <c r="CO1496" s="273"/>
      <c r="CP1496" s="273"/>
      <c r="CQ1496" s="273"/>
      <c r="CR1496" s="273"/>
      <c r="CS1496" s="273"/>
      <c r="CT1496" s="125"/>
      <c r="CU1496" s="273"/>
      <c r="CV1496" s="285"/>
      <c r="CW1496" s="273"/>
      <c r="CX1496" s="273"/>
      <c r="CY1496" s="273"/>
      <c r="CZ1496" s="273"/>
      <c r="DA1496" s="273"/>
      <c r="DB1496" s="125"/>
      <c r="DC1496" s="273"/>
      <c r="DD1496" s="285"/>
      <c r="DE1496" s="273"/>
      <c r="DF1496" s="273"/>
      <c r="DG1496" s="273"/>
      <c r="DH1496" s="273"/>
      <c r="DI1496" s="273"/>
      <c r="DJ1496" s="125"/>
      <c r="DK1496" s="273"/>
      <c r="DL1496" s="285"/>
      <c r="DM1496" s="273"/>
      <c r="DN1496" s="273"/>
      <c r="DO1496" s="273"/>
      <c r="DP1496" s="273"/>
      <c r="DQ1496" s="273"/>
      <c r="DR1496" s="125"/>
      <c r="DS1496" s="273"/>
      <c r="DT1496" s="285"/>
      <c r="DU1496" s="273"/>
      <c r="DV1496" s="273"/>
      <c r="DW1496" s="273"/>
      <c r="DX1496" s="273"/>
      <c r="DY1496" s="273"/>
      <c r="DZ1496" s="125"/>
      <c r="EA1496" s="273"/>
      <c r="EB1496" s="273"/>
      <c r="EC1496" s="273"/>
      <c r="ED1496" s="273"/>
      <c r="EE1496" s="273"/>
      <c r="EF1496" s="273"/>
      <c r="EG1496" s="273"/>
      <c r="EH1496" s="273"/>
      <c r="EI1496" s="273"/>
      <c r="EJ1496" s="273"/>
      <c r="EK1496" s="273"/>
      <c r="EL1496" s="273"/>
      <c r="EM1496" s="273"/>
      <c r="EN1496" s="273"/>
      <c r="EO1496" s="273"/>
      <c r="EP1496" s="273"/>
      <c r="EQ1496" s="273"/>
      <c r="ER1496" s="273"/>
      <c r="ES1496" s="273"/>
      <c r="ET1496" s="273"/>
      <c r="EU1496" s="273"/>
      <c r="EV1496" s="273"/>
      <c r="EW1496" s="273"/>
      <c r="EX1496" s="273"/>
      <c r="EY1496" s="273"/>
      <c r="EZ1496" s="273"/>
    </row>
    <row r="1497" spans="1:156" ht="18.75">
      <c r="D1497" s="75"/>
      <c r="Q1497"/>
      <c r="R1497" s="30"/>
      <c r="T1497" s="75"/>
      <c r="Z1497" s="264"/>
      <c r="AB1497" s="75"/>
      <c r="AH1497" s="125"/>
      <c r="AJ1497" s="75"/>
      <c r="AP1497" s="125"/>
      <c r="AR1497" s="75"/>
      <c r="AX1497" s="125"/>
      <c r="AZ1497" s="75"/>
      <c r="BF1497" s="125"/>
      <c r="BH1497" s="75"/>
      <c r="BN1497" s="125"/>
      <c r="BP1497" s="75"/>
      <c r="BV1497" s="125"/>
      <c r="BX1497" s="75"/>
      <c r="CD1497" s="125"/>
      <c r="CF1497" s="75"/>
      <c r="CL1497" s="125"/>
      <c r="CN1497" s="75"/>
      <c r="CT1497" s="125"/>
      <c r="CV1497" s="75"/>
      <c r="DB1497" s="125"/>
      <c r="DD1497" s="75"/>
      <c r="DJ1497" s="125"/>
      <c r="DL1497" s="75"/>
      <c r="DR1497" s="125"/>
      <c r="DT1497" s="75"/>
      <c r="DZ1497" s="125"/>
    </row>
    <row r="1498" spans="1:156" ht="18.75">
      <c r="A1498" s="273"/>
      <c r="B1498" s="273"/>
      <c r="C1498" s="273"/>
      <c r="D1498" s="285"/>
      <c r="E1498" s="273"/>
      <c r="F1498" s="273"/>
      <c r="G1498" s="273"/>
      <c r="H1498" s="273"/>
      <c r="I1498" s="273"/>
      <c r="J1498" s="273"/>
      <c r="K1498" s="273"/>
      <c r="L1498" s="273"/>
      <c r="M1498" s="273"/>
      <c r="N1498" s="273"/>
      <c r="O1498" s="273"/>
      <c r="P1498" s="273"/>
      <c r="Q1498" s="273"/>
      <c r="R1498" s="286"/>
      <c r="S1498" s="273"/>
      <c r="T1498" s="285"/>
      <c r="U1498" s="273"/>
      <c r="V1498" s="273"/>
      <c r="W1498" s="273"/>
      <c r="X1498" s="273"/>
      <c r="Y1498" s="273"/>
      <c r="Z1498" s="264"/>
      <c r="AA1498" s="273"/>
      <c r="AB1498" s="285"/>
      <c r="AC1498" s="273"/>
      <c r="AD1498" s="273"/>
      <c r="AE1498" s="273"/>
      <c r="AF1498" s="273"/>
      <c r="AG1498" s="273"/>
      <c r="AH1498" s="125"/>
      <c r="AI1498" s="273"/>
      <c r="AJ1498" s="285"/>
      <c r="AK1498" s="273"/>
      <c r="AL1498" s="273"/>
      <c r="AM1498" s="273"/>
      <c r="AN1498" s="273"/>
      <c r="AO1498" s="273"/>
      <c r="AP1498" s="125"/>
      <c r="AQ1498" s="273"/>
      <c r="AR1498" s="285"/>
      <c r="AS1498" s="273"/>
      <c r="AT1498" s="273"/>
      <c r="AU1498" s="273"/>
      <c r="AV1498" s="273"/>
      <c r="AW1498" s="273"/>
      <c r="AX1498" s="125"/>
      <c r="AY1498" s="273"/>
      <c r="AZ1498" s="285"/>
      <c r="BA1498" s="273"/>
      <c r="BB1498" s="273"/>
      <c r="BC1498" s="273"/>
      <c r="BD1498" s="273"/>
      <c r="BE1498" s="273"/>
      <c r="BF1498" s="125"/>
      <c r="BG1498" s="273"/>
      <c r="BH1498" s="285"/>
      <c r="BI1498" s="273"/>
      <c r="BJ1498" s="273"/>
      <c r="BK1498" s="273"/>
      <c r="BL1498" s="273"/>
      <c r="BM1498" s="273"/>
      <c r="BN1498" s="125"/>
      <c r="BO1498" s="273"/>
      <c r="BP1498" s="285"/>
      <c r="BQ1498" s="273"/>
      <c r="BR1498" s="273"/>
      <c r="BS1498" s="273"/>
      <c r="BT1498" s="273"/>
      <c r="BU1498" s="273"/>
      <c r="BV1498" s="125"/>
      <c r="BW1498" s="273"/>
      <c r="BX1498" s="285"/>
      <c r="BY1498" s="273"/>
      <c r="BZ1498" s="273"/>
      <c r="CA1498" s="273"/>
      <c r="CB1498" s="273"/>
      <c r="CC1498" s="273"/>
      <c r="CD1498" s="125"/>
      <c r="CE1498" s="273"/>
      <c r="CF1498" s="285"/>
      <c r="CG1498" s="273"/>
      <c r="CH1498" s="273"/>
      <c r="CI1498" s="273"/>
      <c r="CJ1498" s="273"/>
      <c r="CK1498" s="273"/>
      <c r="CL1498" s="125"/>
      <c r="CM1498" s="273"/>
      <c r="CN1498" s="285"/>
      <c r="CO1498" s="273"/>
      <c r="CP1498" s="273"/>
      <c r="CQ1498" s="273"/>
      <c r="CR1498" s="273"/>
      <c r="CS1498" s="273"/>
      <c r="CT1498" s="125"/>
      <c r="CU1498" s="273"/>
      <c r="CV1498" s="285"/>
      <c r="CW1498" s="273"/>
      <c r="CX1498" s="273"/>
      <c r="CY1498" s="273"/>
      <c r="CZ1498" s="273"/>
      <c r="DA1498" s="273"/>
      <c r="DB1498" s="125"/>
      <c r="DC1498" s="273"/>
      <c r="DD1498" s="285"/>
      <c r="DE1498" s="273"/>
      <c r="DF1498" s="273"/>
      <c r="DG1498" s="273"/>
      <c r="DH1498" s="273"/>
      <c r="DI1498" s="273"/>
      <c r="DJ1498" s="125"/>
      <c r="DK1498" s="273"/>
      <c r="DL1498" s="285"/>
      <c r="DM1498" s="273"/>
      <c r="DN1498" s="273"/>
      <c r="DO1498" s="273"/>
      <c r="DP1498" s="273"/>
      <c r="DQ1498" s="273"/>
      <c r="DR1498" s="125"/>
      <c r="DS1498" s="273"/>
      <c r="DT1498" s="285"/>
      <c r="DU1498" s="273"/>
      <c r="DV1498" s="273"/>
      <c r="DW1498" s="273"/>
      <c r="DX1498" s="273"/>
      <c r="DY1498" s="273"/>
      <c r="DZ1498" s="125"/>
      <c r="EA1498" s="273"/>
      <c r="EB1498" s="273"/>
      <c r="EC1498" s="273"/>
      <c r="ED1498" s="273"/>
      <c r="EE1498" s="273"/>
      <c r="EF1498" s="273"/>
      <c r="EG1498" s="273"/>
      <c r="EH1498" s="273"/>
      <c r="EI1498" s="273"/>
      <c r="EJ1498" s="273"/>
      <c r="EK1498" s="273"/>
      <c r="EL1498" s="273"/>
      <c r="EM1498" s="273"/>
      <c r="EN1498" s="273"/>
      <c r="EO1498" s="273"/>
      <c r="EP1498" s="273"/>
      <c r="EQ1498" s="273"/>
      <c r="ER1498" s="273"/>
      <c r="ES1498" s="273"/>
      <c r="ET1498" s="273"/>
      <c r="EU1498" s="273"/>
      <c r="EV1498" s="273"/>
      <c r="EW1498" s="273"/>
      <c r="EX1498" s="273"/>
      <c r="EY1498" s="273"/>
      <c r="EZ1498" s="273"/>
    </row>
    <row r="1499" spans="1:156" ht="18.75">
      <c r="D1499" s="75"/>
      <c r="Q1499"/>
      <c r="R1499" s="30"/>
      <c r="T1499" s="75"/>
      <c r="Z1499" s="264"/>
      <c r="AB1499" s="75"/>
      <c r="AH1499" s="125"/>
      <c r="AJ1499" s="75"/>
      <c r="AP1499" s="125"/>
      <c r="AR1499" s="75"/>
      <c r="AX1499" s="125"/>
      <c r="AZ1499" s="75"/>
      <c r="BF1499" s="125"/>
      <c r="BH1499" s="75"/>
      <c r="BN1499" s="125"/>
      <c r="BP1499" s="75"/>
      <c r="BV1499" s="125"/>
      <c r="BX1499" s="75"/>
      <c r="CD1499" s="125"/>
      <c r="CF1499" s="75"/>
      <c r="CL1499" s="125"/>
      <c r="CN1499" s="75"/>
      <c r="CT1499" s="125"/>
      <c r="CV1499" s="75"/>
      <c r="DB1499" s="125"/>
      <c r="DD1499" s="75"/>
      <c r="DJ1499" s="125"/>
      <c r="DL1499" s="75"/>
      <c r="DR1499" s="125"/>
      <c r="DT1499" s="75"/>
      <c r="DZ1499" s="125"/>
    </row>
    <row r="1500" spans="1:156" ht="18.75">
      <c r="A1500" s="273"/>
      <c r="B1500" s="273"/>
      <c r="C1500" s="273"/>
      <c r="D1500" s="285"/>
      <c r="E1500" s="273"/>
      <c r="F1500" s="273"/>
      <c r="G1500" s="273"/>
      <c r="H1500" s="273"/>
      <c r="I1500" s="273"/>
      <c r="J1500" s="273"/>
      <c r="K1500" s="273"/>
      <c r="L1500" s="273"/>
      <c r="M1500" s="273"/>
      <c r="N1500" s="273"/>
      <c r="O1500" s="273"/>
      <c r="P1500" s="273"/>
      <c r="Q1500" s="273"/>
      <c r="R1500" s="286"/>
      <c r="S1500" s="273"/>
      <c r="T1500" s="285"/>
      <c r="U1500" s="273"/>
      <c r="V1500" s="273"/>
      <c r="W1500" s="273"/>
      <c r="X1500" s="273"/>
      <c r="Y1500" s="273"/>
      <c r="Z1500" s="264"/>
      <c r="AA1500" s="273"/>
      <c r="AB1500" s="285"/>
      <c r="AC1500" s="273"/>
      <c r="AD1500" s="273"/>
      <c r="AE1500" s="273"/>
      <c r="AF1500" s="273"/>
      <c r="AG1500" s="273"/>
      <c r="AH1500" s="125"/>
      <c r="AI1500" s="273"/>
      <c r="AJ1500" s="285"/>
      <c r="AK1500" s="273"/>
      <c r="AL1500" s="273"/>
      <c r="AM1500" s="273"/>
      <c r="AN1500" s="273"/>
      <c r="AO1500" s="273"/>
      <c r="AP1500" s="125"/>
      <c r="AQ1500" s="273"/>
      <c r="AR1500" s="285"/>
      <c r="AS1500" s="273"/>
      <c r="AT1500" s="273"/>
      <c r="AU1500" s="273"/>
      <c r="AV1500" s="273"/>
      <c r="AW1500" s="273"/>
      <c r="AX1500" s="125"/>
      <c r="AY1500" s="273"/>
      <c r="AZ1500" s="285"/>
      <c r="BA1500" s="273"/>
      <c r="BB1500" s="273"/>
      <c r="BC1500" s="273"/>
      <c r="BD1500" s="273"/>
      <c r="BE1500" s="273"/>
      <c r="BF1500" s="125"/>
      <c r="BG1500" s="273"/>
      <c r="BH1500" s="285"/>
      <c r="BI1500" s="273"/>
      <c r="BJ1500" s="273"/>
      <c r="BK1500" s="273"/>
      <c r="BL1500" s="273"/>
      <c r="BM1500" s="273"/>
      <c r="BN1500" s="125"/>
      <c r="BO1500" s="273"/>
      <c r="BP1500" s="285"/>
      <c r="BQ1500" s="273"/>
      <c r="BR1500" s="273"/>
      <c r="BS1500" s="273"/>
      <c r="BT1500" s="273"/>
      <c r="BU1500" s="273"/>
      <c r="BV1500" s="125"/>
      <c r="BW1500" s="273"/>
      <c r="BX1500" s="285"/>
      <c r="BY1500" s="273"/>
      <c r="BZ1500" s="273"/>
      <c r="CA1500" s="273"/>
      <c r="CB1500" s="273"/>
      <c r="CC1500" s="273"/>
      <c r="CD1500" s="125"/>
      <c r="CE1500" s="273"/>
      <c r="CF1500" s="285"/>
      <c r="CG1500" s="273"/>
      <c r="CH1500" s="273"/>
      <c r="CI1500" s="273"/>
      <c r="CJ1500" s="273"/>
      <c r="CK1500" s="273"/>
      <c r="CL1500" s="125"/>
      <c r="CM1500" s="273"/>
      <c r="CN1500" s="285"/>
      <c r="CO1500" s="273"/>
      <c r="CP1500" s="273"/>
      <c r="CQ1500" s="273"/>
      <c r="CR1500" s="273"/>
      <c r="CS1500" s="273"/>
      <c r="CT1500" s="125"/>
      <c r="CU1500" s="273"/>
      <c r="CV1500" s="285"/>
      <c r="CW1500" s="273"/>
      <c r="CX1500" s="273"/>
      <c r="CY1500" s="273"/>
      <c r="CZ1500" s="273"/>
      <c r="DA1500" s="273"/>
      <c r="DB1500" s="125"/>
      <c r="DC1500" s="273"/>
      <c r="DD1500" s="285"/>
      <c r="DE1500" s="273"/>
      <c r="DF1500" s="273"/>
      <c r="DG1500" s="273"/>
      <c r="DH1500" s="273"/>
      <c r="DI1500" s="273"/>
      <c r="DJ1500" s="125"/>
      <c r="DK1500" s="273"/>
      <c r="DL1500" s="285"/>
      <c r="DM1500" s="273"/>
      <c r="DN1500" s="273"/>
      <c r="DO1500" s="273"/>
      <c r="DP1500" s="273"/>
      <c r="DQ1500" s="273"/>
      <c r="DR1500" s="125"/>
      <c r="DS1500" s="273"/>
      <c r="DT1500" s="285"/>
      <c r="DU1500" s="273"/>
      <c r="DV1500" s="273"/>
      <c r="DW1500" s="273"/>
      <c r="DX1500" s="273"/>
      <c r="DY1500" s="273"/>
      <c r="DZ1500" s="125"/>
      <c r="EA1500" s="273"/>
      <c r="EB1500" s="273"/>
      <c r="EC1500" s="273"/>
      <c r="ED1500" s="273"/>
      <c r="EE1500" s="273"/>
      <c r="EF1500" s="273"/>
      <c r="EG1500" s="273"/>
      <c r="EH1500" s="273"/>
      <c r="EI1500" s="273"/>
      <c r="EJ1500" s="273"/>
      <c r="EK1500" s="273"/>
      <c r="EL1500" s="273"/>
      <c r="EM1500" s="273"/>
      <c r="EN1500" s="273"/>
      <c r="EO1500" s="273"/>
      <c r="EP1500" s="273"/>
      <c r="EQ1500" s="273"/>
      <c r="ER1500" s="273"/>
      <c r="ES1500" s="273"/>
      <c r="ET1500" s="273"/>
      <c r="EU1500" s="273"/>
      <c r="EV1500" s="273"/>
      <c r="EW1500" s="273"/>
      <c r="EX1500" s="273"/>
      <c r="EY1500" s="273"/>
      <c r="EZ1500" s="273"/>
    </row>
    <row r="1501" spans="1:156" ht="18.75">
      <c r="D1501" s="75"/>
      <c r="Q1501"/>
      <c r="R1501" s="30"/>
      <c r="T1501" s="75"/>
      <c r="Z1501" s="264"/>
      <c r="AB1501" s="75"/>
      <c r="AH1501" s="125"/>
      <c r="AJ1501" s="75"/>
      <c r="AP1501" s="125"/>
      <c r="AR1501" s="75"/>
      <c r="AX1501" s="125"/>
      <c r="AZ1501" s="75"/>
      <c r="BF1501" s="125"/>
      <c r="BH1501" s="75"/>
      <c r="BN1501" s="125"/>
      <c r="BP1501" s="75"/>
      <c r="BV1501" s="125"/>
      <c r="BX1501" s="75"/>
      <c r="CD1501" s="125"/>
      <c r="CF1501" s="75"/>
      <c r="CL1501" s="125"/>
      <c r="CN1501" s="75"/>
      <c r="CT1501" s="125"/>
      <c r="CV1501" s="75"/>
      <c r="DB1501" s="125"/>
      <c r="DD1501" s="75"/>
      <c r="DJ1501" s="125"/>
      <c r="DL1501" s="75"/>
      <c r="DR1501" s="125"/>
      <c r="DT1501" s="75"/>
      <c r="DZ1501" s="125"/>
    </row>
  </sheetData>
  <sheetProtection formatRows="0" insertRows="0" sort="0" autoFilter="0"/>
  <protectedRanges>
    <protectedRange sqref="EN4:EP1501 EJ4:EL1501 EF4:EH1501 EB4:ED1501 DZ4:DZ1501 DT4:DX1501 DR4:DR1501 DL4:DP1501 DJ4:DJ1501 DD4:DH1501 DB4:DB1501 CV4:CZ1501 ER4:ET1501" name="date 11afin"/>
    <protectedRange sqref="C2:C3 F2:F3 I2:I3 L2:L3 O2:O3 U2:U3 X2:X3 AA2:AA3 AD2:AD3 AG2:AG3 AJ2:AJ3 AM2:AM3 AS2:AS3 AV2:AV3 AY2:AY3 BB2:BB3 BE2:BE3 BH2:BH3 BK2:BK3 BQ2:BQ3 BT2:BT3 BW2:BW3 BZ2:BZ3 CC2:CC3 CF2:CF3 CI2:CI3 CO2:CO3 CR2:CR3 CU2:CU3 CX2:CX3 DA2:DA3 DD2:DD3 DG2:DG3 DJ2:DJ3 DM2:DM3 DP2:DP3 DS2:DS3 DV2:DV3 DY2:DY3 EB2:EB3 EE2:EE3 EH2:EH3 EK2:EK3 EN2:EN3 EQ2:EQ3 ET2:ET3 EW2:EW3 BN2:BN1501 AP1:AP1501 R2:R1501 CT4:CT1501 CN4:CR1501 CF4:CJ1501 CD4:CD1501 BX4:CB1501 BV4:BV1501 BF4:BF1501 AZ4:BD1501 AX4:AX1501 AR4:AV1501 AJ4:AN1501 AH4:AH1501 AB4:AF1501 Z4:Z1501 AO1502:AO1048576 CL2:CL1501 D4:D1501 C97:C1501 T4:X1501 BH4:BL1501 BP4:BT1501" name="info soum"/>
    <protectedRange sqref="C4:C43" name="info soum_1"/>
  </protectedRanges>
  <phoneticPr fontId="18" type="noConversion"/>
  <dataValidations count="1">
    <dataValidation allowBlank="1" sqref="C2:C1501" xr:uid="{00000000-0002-0000-0300-000000000000}"/>
  </dataValidations>
  <pageMargins left="0.7" right="0.7" top="0.75" bottom="0.75" header="0.3" footer="0.3"/>
  <pageSetup orientation="portrait" horizontalDpi="4294967293"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0FA6B3A-3B89-421C-89DE-21B4711F8E14}">
          <x14:formula1>
            <xm:f>'C:\Users\sophie\Dropbox\Evolusoins GMU 2018\Admin\[Sommaire Entrées 2019.xlsm]BD_Ouverture_Dossier'!#REF!</xm:f>
          </x14:formula1>
          <xm:sqref>C4:C43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9"/>
  <dimension ref="A2:K66"/>
  <sheetViews>
    <sheetView workbookViewId="0"/>
  </sheetViews>
  <sheetFormatPr baseColWidth="10" defaultColWidth="11.42578125" defaultRowHeight="15"/>
  <cols>
    <col min="1" max="1" width="19.7109375" style="214" customWidth="1"/>
    <col min="2" max="2" width="38.85546875" customWidth="1"/>
    <col min="3" max="3" width="20" customWidth="1"/>
    <col min="4" max="4" width="16.5703125" customWidth="1"/>
    <col min="5" max="5" width="15" customWidth="1"/>
    <col min="7" max="7" width="22.5703125" customWidth="1"/>
    <col min="8" max="8" width="18" customWidth="1"/>
    <col min="9" max="9" width="20.140625" customWidth="1"/>
    <col min="10" max="10" width="54.28515625" customWidth="1"/>
  </cols>
  <sheetData>
    <row r="2" spans="1:11" ht="117" customHeight="1">
      <c r="B2" s="409" t="s">
        <v>557</v>
      </c>
      <c r="C2" s="409"/>
      <c r="D2" s="409"/>
      <c r="E2" s="409"/>
    </row>
    <row r="4" spans="1:11">
      <c r="A4" s="214" t="s">
        <v>409</v>
      </c>
      <c r="B4" t="s">
        <v>459</v>
      </c>
      <c r="C4" s="192" t="s">
        <v>454</v>
      </c>
      <c r="D4" s="192" t="s">
        <v>455</v>
      </c>
      <c r="E4" s="192" t="s">
        <v>456</v>
      </c>
      <c r="F4" s="192"/>
      <c r="G4" s="193" t="s">
        <v>457</v>
      </c>
      <c r="J4" t="s">
        <v>458</v>
      </c>
      <c r="K4">
        <v>2013</v>
      </c>
    </row>
    <row r="5" spans="1:11">
      <c r="B5" s="113" t="s">
        <v>460</v>
      </c>
      <c r="C5" s="113" t="s">
        <v>461</v>
      </c>
      <c r="D5" s="113" t="s">
        <v>462</v>
      </c>
      <c r="E5" s="113" t="s">
        <v>463</v>
      </c>
      <c r="G5" s="98" t="s">
        <v>464</v>
      </c>
      <c r="J5" t="s">
        <v>465</v>
      </c>
      <c r="K5">
        <v>2013</v>
      </c>
    </row>
    <row r="6" spans="1:11">
      <c r="A6" s="214" t="s">
        <v>409</v>
      </c>
      <c r="B6" s="194" t="s">
        <v>466</v>
      </c>
      <c r="C6" s="194"/>
      <c r="G6" s="195" t="s">
        <v>467</v>
      </c>
      <c r="H6" s="98" t="s">
        <v>468</v>
      </c>
      <c r="J6" t="s">
        <v>469</v>
      </c>
      <c r="K6">
        <v>2013</v>
      </c>
    </row>
    <row r="7" spans="1:11">
      <c r="A7" s="214" t="s">
        <v>409</v>
      </c>
      <c r="B7" s="7" t="s">
        <v>470</v>
      </c>
      <c r="C7" s="17"/>
      <c r="G7" s="98" t="s">
        <v>471</v>
      </c>
      <c r="K7">
        <v>2013</v>
      </c>
    </row>
    <row r="8" spans="1:11">
      <c r="A8" s="214" t="s">
        <v>409</v>
      </c>
      <c r="B8" s="192" t="s">
        <v>472</v>
      </c>
      <c r="C8" s="192" t="s">
        <v>473</v>
      </c>
      <c r="D8" s="192" t="s">
        <v>474</v>
      </c>
      <c r="E8" s="192" t="s">
        <v>475</v>
      </c>
      <c r="F8" s="192" t="s">
        <v>476</v>
      </c>
      <c r="J8" t="s">
        <v>477</v>
      </c>
      <c r="K8">
        <v>2013</v>
      </c>
    </row>
    <row r="9" spans="1:11">
      <c r="A9" s="214" t="s">
        <v>409</v>
      </c>
      <c r="B9" s="196" t="s">
        <v>478</v>
      </c>
      <c r="C9" s="196" t="s">
        <v>479</v>
      </c>
      <c r="D9" s="196" t="s">
        <v>480</v>
      </c>
      <c r="E9" s="196" t="s">
        <v>481</v>
      </c>
      <c r="F9" s="196" t="s">
        <v>482</v>
      </c>
      <c r="J9" t="s">
        <v>483</v>
      </c>
      <c r="K9">
        <v>2013</v>
      </c>
    </row>
    <row r="10" spans="1:11">
      <c r="A10" s="214" t="s">
        <v>409</v>
      </c>
      <c r="B10" s="197" t="s">
        <v>484</v>
      </c>
      <c r="C10" s="197" t="s">
        <v>485</v>
      </c>
      <c r="D10" s="197" t="s">
        <v>486</v>
      </c>
      <c r="E10" s="197"/>
      <c r="F10" s="197"/>
      <c r="G10" s="198" t="s">
        <v>487</v>
      </c>
      <c r="J10" t="s">
        <v>488</v>
      </c>
      <c r="K10">
        <v>2013</v>
      </c>
    </row>
    <row r="11" spans="1:11">
      <c r="A11" s="214" t="s">
        <v>409</v>
      </c>
      <c r="B11" s="196" t="s">
        <v>489</v>
      </c>
      <c r="C11" s="196" t="s">
        <v>490</v>
      </c>
      <c r="D11" s="198" t="s">
        <v>491</v>
      </c>
      <c r="J11" t="s">
        <v>492</v>
      </c>
      <c r="K11">
        <v>2013</v>
      </c>
    </row>
    <row r="12" spans="1:11">
      <c r="A12" s="214" t="s">
        <v>409</v>
      </c>
      <c r="B12" s="113" t="s">
        <v>493</v>
      </c>
      <c r="C12" s="113" t="s">
        <v>494</v>
      </c>
      <c r="D12" s="113"/>
      <c r="E12" s="193" t="s">
        <v>495</v>
      </c>
      <c r="F12" s="113" t="s">
        <v>496</v>
      </c>
      <c r="J12" t="s">
        <v>497</v>
      </c>
      <c r="K12">
        <v>2014</v>
      </c>
    </row>
    <row r="13" spans="1:11">
      <c r="A13" s="214" t="s">
        <v>409</v>
      </c>
      <c r="B13" s="113" t="s">
        <v>498</v>
      </c>
      <c r="C13" s="113" t="s">
        <v>499</v>
      </c>
      <c r="D13" s="113" t="s">
        <v>500</v>
      </c>
      <c r="E13" s="118" t="s">
        <v>501</v>
      </c>
      <c r="F13" s="111" t="s">
        <v>502</v>
      </c>
      <c r="G13" s="111" t="s">
        <v>503</v>
      </c>
      <c r="H13" s="98" t="s">
        <v>504</v>
      </c>
      <c r="K13">
        <v>2015</v>
      </c>
    </row>
    <row r="14" spans="1:11" ht="15.75">
      <c r="A14" s="214" t="s">
        <v>409</v>
      </c>
      <c r="B14" s="199" t="s">
        <v>505</v>
      </c>
      <c r="C14" s="199" t="s">
        <v>506</v>
      </c>
      <c r="D14" s="199" t="s">
        <v>507</v>
      </c>
      <c r="E14" s="199" t="s">
        <v>508</v>
      </c>
      <c r="F14" s="199" t="s">
        <v>509</v>
      </c>
      <c r="G14" s="199" t="s">
        <v>510</v>
      </c>
      <c r="H14" s="199" t="s">
        <v>511</v>
      </c>
      <c r="I14" s="98" t="s">
        <v>512</v>
      </c>
      <c r="J14" s="199" t="s">
        <v>513</v>
      </c>
      <c r="K14">
        <v>2015</v>
      </c>
    </row>
    <row r="15" spans="1:11">
      <c r="A15" s="214" t="s">
        <v>409</v>
      </c>
      <c r="B15" s="200" t="s">
        <v>514</v>
      </c>
      <c r="C15" s="201" t="s">
        <v>515</v>
      </c>
      <c r="D15" s="201" t="s">
        <v>516</v>
      </c>
      <c r="E15" s="201" t="s">
        <v>517</v>
      </c>
      <c r="H15" s="111" t="s">
        <v>518</v>
      </c>
      <c r="K15">
        <v>2015</v>
      </c>
    </row>
    <row r="16" spans="1:11" ht="15.75">
      <c r="A16" s="214" t="s">
        <v>409</v>
      </c>
      <c r="B16" s="202" t="s">
        <v>519</v>
      </c>
      <c r="C16" s="202" t="s">
        <v>520</v>
      </c>
      <c r="D16" s="202" t="s">
        <v>521</v>
      </c>
      <c r="E16" s="202" t="s">
        <v>522</v>
      </c>
      <c r="F16" s="202" t="s">
        <v>11</v>
      </c>
      <c r="G16" s="202" t="s">
        <v>523</v>
      </c>
      <c r="J16" s="202" t="s">
        <v>524</v>
      </c>
      <c r="K16">
        <v>2015</v>
      </c>
    </row>
    <row r="17" spans="1:11">
      <c r="A17" s="214" t="s">
        <v>409</v>
      </c>
      <c r="B17" s="203" t="s">
        <v>525</v>
      </c>
      <c r="C17" s="203" t="s">
        <v>526</v>
      </c>
      <c r="D17" s="203" t="s">
        <v>527</v>
      </c>
      <c r="E17" s="203" t="s">
        <v>528</v>
      </c>
      <c r="F17" s="203" t="s">
        <v>529</v>
      </c>
      <c r="J17" t="s">
        <v>530</v>
      </c>
      <c r="K17">
        <v>2015</v>
      </c>
    </row>
    <row r="18" spans="1:11">
      <c r="B18" t="s">
        <v>531</v>
      </c>
      <c r="H18" t="s">
        <v>532</v>
      </c>
      <c r="J18" t="s">
        <v>533</v>
      </c>
      <c r="K18">
        <v>2016</v>
      </c>
    </row>
    <row r="19" spans="1:11">
      <c r="A19" s="214" t="s">
        <v>409</v>
      </c>
      <c r="B19" t="s">
        <v>534</v>
      </c>
      <c r="H19" t="s">
        <v>535</v>
      </c>
      <c r="J19" t="s">
        <v>536</v>
      </c>
      <c r="K19">
        <v>2016</v>
      </c>
    </row>
    <row r="20" spans="1:11">
      <c r="A20" s="214" t="s">
        <v>409</v>
      </c>
      <c r="B20" t="s">
        <v>537</v>
      </c>
      <c r="H20" t="s">
        <v>538</v>
      </c>
      <c r="J20" t="s">
        <v>539</v>
      </c>
      <c r="K20">
        <v>2016</v>
      </c>
    </row>
    <row r="21" spans="1:11">
      <c r="A21" s="214" t="s">
        <v>409</v>
      </c>
      <c r="B21" t="s">
        <v>540</v>
      </c>
      <c r="H21" t="s">
        <v>541</v>
      </c>
      <c r="J21" t="s">
        <v>542</v>
      </c>
      <c r="K21">
        <v>2017</v>
      </c>
    </row>
    <row r="22" spans="1:11">
      <c r="A22" s="214" t="s">
        <v>409</v>
      </c>
      <c r="B22" t="s">
        <v>543</v>
      </c>
      <c r="J22" t="s">
        <v>544</v>
      </c>
      <c r="K22">
        <v>2017</v>
      </c>
    </row>
    <row r="23" spans="1:11">
      <c r="A23" s="214" t="s">
        <v>409</v>
      </c>
      <c r="B23" t="s">
        <v>545</v>
      </c>
      <c r="F23" t="s">
        <v>546</v>
      </c>
      <c r="J23" t="s">
        <v>547</v>
      </c>
      <c r="K23">
        <v>2017</v>
      </c>
    </row>
    <row r="24" spans="1:11">
      <c r="A24" s="214" t="s">
        <v>409</v>
      </c>
      <c r="B24" t="s">
        <v>549</v>
      </c>
      <c r="E24" t="s">
        <v>550</v>
      </c>
      <c r="J24" t="s">
        <v>548</v>
      </c>
      <c r="K24">
        <v>2018</v>
      </c>
    </row>
    <row r="25" spans="1:11">
      <c r="A25" s="214" t="s">
        <v>626</v>
      </c>
      <c r="B25" t="s">
        <v>555</v>
      </c>
      <c r="E25" t="s">
        <v>556</v>
      </c>
      <c r="J25" t="s">
        <v>551</v>
      </c>
      <c r="K25">
        <v>2018</v>
      </c>
    </row>
    <row r="26" spans="1:11">
      <c r="B26" t="s">
        <v>552</v>
      </c>
      <c r="E26" t="s">
        <v>553</v>
      </c>
      <c r="J26" t="s">
        <v>554</v>
      </c>
      <c r="K26">
        <v>2018</v>
      </c>
    </row>
    <row r="27" spans="1:11" ht="17.45" customHeight="1">
      <c r="B27" s="208" t="s">
        <v>573</v>
      </c>
      <c r="C27" s="209" t="s">
        <v>572</v>
      </c>
      <c r="D27" s="210"/>
      <c r="E27" s="210" t="s">
        <v>574</v>
      </c>
      <c r="F27" s="210"/>
      <c r="G27" s="210"/>
      <c r="H27" s="210"/>
      <c r="I27" s="210"/>
      <c r="J27" s="210" t="s">
        <v>581</v>
      </c>
      <c r="K27" s="75">
        <v>43525</v>
      </c>
    </row>
    <row r="28" spans="1:11">
      <c r="A28" s="214" t="s">
        <v>627</v>
      </c>
      <c r="B28" s="211" t="s">
        <v>575</v>
      </c>
      <c r="C28" s="210" t="s">
        <v>576</v>
      </c>
      <c r="D28" s="210" t="s">
        <v>13</v>
      </c>
      <c r="E28" s="210" t="s">
        <v>577</v>
      </c>
      <c r="F28" s="210"/>
      <c r="G28" s="210" t="s">
        <v>580</v>
      </c>
      <c r="H28" s="210" t="s">
        <v>578</v>
      </c>
      <c r="I28" s="211" t="s">
        <v>579</v>
      </c>
      <c r="J28" s="210" t="s">
        <v>582</v>
      </c>
      <c r="K28" s="75">
        <v>43525</v>
      </c>
    </row>
    <row r="29" spans="1:11" ht="16.149999999999999" customHeight="1">
      <c r="B29" s="210" t="s">
        <v>584</v>
      </c>
      <c r="C29" s="209" t="s">
        <v>585</v>
      </c>
      <c r="D29" s="210"/>
      <c r="E29" s="210" t="s">
        <v>586</v>
      </c>
      <c r="F29" s="210"/>
      <c r="G29" s="210" t="s">
        <v>583</v>
      </c>
      <c r="H29" s="210"/>
      <c r="I29" s="210"/>
      <c r="J29" s="210" t="s">
        <v>582</v>
      </c>
      <c r="K29" s="75">
        <v>43525</v>
      </c>
    </row>
    <row r="30" spans="1:11" ht="18" customHeight="1">
      <c r="A30" s="214" t="s">
        <v>627</v>
      </c>
      <c r="B30" s="210" t="s">
        <v>589</v>
      </c>
      <c r="C30" s="209" t="s">
        <v>588</v>
      </c>
      <c r="D30" s="210" t="s">
        <v>590</v>
      </c>
      <c r="E30" s="210" t="s">
        <v>587</v>
      </c>
      <c r="F30" s="210"/>
      <c r="G30" s="212" t="s">
        <v>591</v>
      </c>
      <c r="H30" s="211" t="s">
        <v>592</v>
      </c>
      <c r="I30" s="210"/>
      <c r="J30" s="210" t="s">
        <v>582</v>
      </c>
      <c r="K30" s="75">
        <v>43525</v>
      </c>
    </row>
    <row r="31" spans="1:11" ht="15" customHeight="1">
      <c r="B31" s="210" t="s">
        <v>593</v>
      </c>
      <c r="C31" s="209" t="s">
        <v>588</v>
      </c>
      <c r="D31" s="210" t="s">
        <v>590</v>
      </c>
      <c r="E31" s="210" t="s">
        <v>594</v>
      </c>
      <c r="F31" s="210"/>
      <c r="G31" s="212" t="s">
        <v>591</v>
      </c>
      <c r="H31" s="211" t="s">
        <v>592</v>
      </c>
      <c r="I31" s="210"/>
      <c r="J31" s="210" t="s">
        <v>582</v>
      </c>
      <c r="K31" s="75">
        <v>43525</v>
      </c>
    </row>
    <row r="32" spans="1:11" ht="15.6" customHeight="1">
      <c r="B32" s="210" t="s">
        <v>595</v>
      </c>
      <c r="C32" s="209" t="s">
        <v>596</v>
      </c>
      <c r="D32" s="210" t="s">
        <v>597</v>
      </c>
      <c r="E32" s="210" t="s">
        <v>598</v>
      </c>
      <c r="F32" s="210"/>
      <c r="G32" s="210"/>
      <c r="H32" s="209" t="s">
        <v>599</v>
      </c>
      <c r="I32" s="210"/>
      <c r="J32" s="210" t="s">
        <v>582</v>
      </c>
      <c r="K32" s="75">
        <v>43525</v>
      </c>
    </row>
    <row r="33" spans="1:10" ht="14.45" customHeight="1">
      <c r="A33" s="214" t="s">
        <v>627</v>
      </c>
      <c r="B33" s="210" t="s">
        <v>600</v>
      </c>
      <c r="C33" s="209" t="s">
        <v>601</v>
      </c>
      <c r="D33" s="210" t="s">
        <v>602</v>
      </c>
      <c r="E33" s="210"/>
      <c r="F33" s="210"/>
      <c r="G33" s="210"/>
      <c r="H33" s="210"/>
      <c r="I33" s="210"/>
      <c r="J33" s="210"/>
    </row>
    <row r="34" spans="1:10" ht="27.6" customHeight="1">
      <c r="B34" s="208" t="s">
        <v>603</v>
      </c>
      <c r="C34" s="209" t="s">
        <v>604</v>
      </c>
      <c r="D34" s="210"/>
      <c r="E34" s="209" t="s">
        <v>605</v>
      </c>
      <c r="F34" s="210"/>
      <c r="G34" s="210"/>
      <c r="H34" s="210"/>
      <c r="I34" s="210"/>
      <c r="J34" s="210" t="s">
        <v>606</v>
      </c>
    </row>
    <row r="35" spans="1:10" ht="15" customHeight="1">
      <c r="A35" s="214" t="s">
        <v>627</v>
      </c>
      <c r="B35" s="210" t="s">
        <v>607</v>
      </c>
      <c r="C35" s="209" t="s">
        <v>608</v>
      </c>
      <c r="D35" s="209" t="s">
        <v>609</v>
      </c>
      <c r="E35" s="210" t="s">
        <v>624</v>
      </c>
      <c r="F35" s="210"/>
      <c r="G35" s="210"/>
      <c r="H35" s="210"/>
      <c r="I35" s="210"/>
      <c r="J35" s="210" t="s">
        <v>610</v>
      </c>
    </row>
    <row r="36" spans="1:10">
      <c r="B36" s="210" t="s">
        <v>611</v>
      </c>
      <c r="C36" s="210"/>
      <c r="D36" s="210" t="s">
        <v>612</v>
      </c>
      <c r="E36" s="210"/>
      <c r="F36" s="210"/>
      <c r="G36" s="210"/>
      <c r="H36" s="210"/>
      <c r="I36" s="210"/>
      <c r="J36" s="210"/>
    </row>
    <row r="37" spans="1:10">
      <c r="B37" s="213" t="s">
        <v>613</v>
      </c>
      <c r="C37" s="210" t="s">
        <v>625</v>
      </c>
      <c r="D37" s="210"/>
      <c r="E37" s="210" t="s">
        <v>614</v>
      </c>
      <c r="F37" s="210"/>
      <c r="G37" s="210"/>
      <c r="H37" s="210"/>
      <c r="I37" s="210"/>
      <c r="J37" s="210"/>
    </row>
    <row r="38" spans="1:10" ht="51.75">
      <c r="B38" s="208" t="s">
        <v>615</v>
      </c>
      <c r="C38" s="210" t="s">
        <v>616</v>
      </c>
      <c r="D38" s="210"/>
      <c r="E38" s="209" t="s">
        <v>617</v>
      </c>
      <c r="F38" s="210"/>
      <c r="G38" s="211" t="s">
        <v>618</v>
      </c>
      <c r="H38" s="210"/>
      <c r="I38" s="210"/>
      <c r="J38" s="210"/>
    </row>
    <row r="39" spans="1:10">
      <c r="B39" s="208" t="s">
        <v>619</v>
      </c>
      <c r="C39" s="210" t="s">
        <v>620</v>
      </c>
      <c r="D39" s="210"/>
      <c r="E39" s="210"/>
      <c r="F39" s="210"/>
      <c r="G39" s="210" t="s">
        <v>621</v>
      </c>
      <c r="H39" s="210"/>
      <c r="I39" s="210" t="s">
        <v>622</v>
      </c>
      <c r="J39" s="210"/>
    </row>
    <row r="40" spans="1:10">
      <c r="A40" s="214" t="s">
        <v>627</v>
      </c>
      <c r="B40" t="s">
        <v>628</v>
      </c>
    </row>
    <row r="41" spans="1:10">
      <c r="A41" s="214" t="s">
        <v>627</v>
      </c>
      <c r="B41" t="s">
        <v>629</v>
      </c>
    </row>
    <row r="42" spans="1:10">
      <c r="A42" s="214" t="s">
        <v>627</v>
      </c>
      <c r="B42" t="s">
        <v>630</v>
      </c>
    </row>
    <row r="43" spans="1:10">
      <c r="A43" s="214" t="s">
        <v>627</v>
      </c>
      <c r="B43" t="s">
        <v>631</v>
      </c>
    </row>
    <row r="44" spans="1:10">
      <c r="A44" s="214" t="s">
        <v>627</v>
      </c>
      <c r="B44" t="s">
        <v>632</v>
      </c>
    </row>
    <row r="45" spans="1:10">
      <c r="A45" s="214" t="s">
        <v>627</v>
      </c>
      <c r="B45" t="s">
        <v>633</v>
      </c>
    </row>
    <row r="46" spans="1:10">
      <c r="A46" s="214" t="s">
        <v>627</v>
      </c>
      <c r="B46" t="s">
        <v>634</v>
      </c>
    </row>
    <row r="47" spans="1:10">
      <c r="A47" s="214" t="s">
        <v>627</v>
      </c>
      <c r="B47" t="s">
        <v>635</v>
      </c>
    </row>
    <row r="48" spans="1:10">
      <c r="A48" s="214" t="s">
        <v>627</v>
      </c>
      <c r="B48" t="s">
        <v>636</v>
      </c>
    </row>
    <row r="49" spans="1:2">
      <c r="A49" s="214" t="s">
        <v>627</v>
      </c>
      <c r="B49" t="s">
        <v>637</v>
      </c>
    </row>
    <row r="50" spans="1:2">
      <c r="A50" s="214" t="s">
        <v>627</v>
      </c>
      <c r="B50" t="s">
        <v>638</v>
      </c>
    </row>
    <row r="51" spans="1:2">
      <c r="A51" s="214" t="s">
        <v>627</v>
      </c>
      <c r="B51" t="s">
        <v>639</v>
      </c>
    </row>
    <row r="52" spans="1:2">
      <c r="A52" s="214" t="s">
        <v>627</v>
      </c>
      <c r="B52" t="s">
        <v>640</v>
      </c>
    </row>
    <row r="53" spans="1:2">
      <c r="A53" s="214" t="s">
        <v>627</v>
      </c>
      <c r="B53" t="s">
        <v>641</v>
      </c>
    </row>
    <row r="54" spans="1:2">
      <c r="A54" s="214" t="s">
        <v>627</v>
      </c>
      <c r="B54" t="s">
        <v>642</v>
      </c>
    </row>
    <row r="55" spans="1:2">
      <c r="A55" s="214" t="s">
        <v>627</v>
      </c>
      <c r="B55" t="s">
        <v>644</v>
      </c>
    </row>
    <row r="56" spans="1:2">
      <c r="A56" s="214" t="s">
        <v>627</v>
      </c>
      <c r="B56" t="s">
        <v>643</v>
      </c>
    </row>
    <row r="57" spans="1:2">
      <c r="A57" s="214" t="s">
        <v>627</v>
      </c>
      <c r="B57" t="s">
        <v>645</v>
      </c>
    </row>
    <row r="58" spans="1:2">
      <c r="A58" s="214" t="s">
        <v>627</v>
      </c>
      <c r="B58" t="s">
        <v>646</v>
      </c>
    </row>
    <row r="59" spans="1:2">
      <c r="A59" s="214" t="s">
        <v>627</v>
      </c>
      <c r="B59" t="s">
        <v>647</v>
      </c>
    </row>
    <row r="60" spans="1:2">
      <c r="A60" s="214" t="s">
        <v>627</v>
      </c>
      <c r="B60" t="s">
        <v>648</v>
      </c>
    </row>
    <row r="61" spans="1:2">
      <c r="A61" s="214" t="s">
        <v>627</v>
      </c>
      <c r="B61" t="s">
        <v>649</v>
      </c>
    </row>
    <row r="62" spans="1:2">
      <c r="A62" s="214" t="s">
        <v>627</v>
      </c>
      <c r="B62" t="s">
        <v>650</v>
      </c>
    </row>
    <row r="63" spans="1:2">
      <c r="A63" s="214" t="s">
        <v>627</v>
      </c>
      <c r="B63" t="s">
        <v>651</v>
      </c>
    </row>
    <row r="64" spans="1:2">
      <c r="A64" s="214" t="s">
        <v>627</v>
      </c>
      <c r="B64" t="s">
        <v>12</v>
      </c>
    </row>
    <row r="65" spans="1:2">
      <c r="A65" s="214" t="s">
        <v>627</v>
      </c>
      <c r="B65" t="s">
        <v>652</v>
      </c>
    </row>
    <row r="66" spans="1:2">
      <c r="A66" s="214" t="s">
        <v>627</v>
      </c>
      <c r="B66" t="s">
        <v>653</v>
      </c>
    </row>
  </sheetData>
  <mergeCells count="1">
    <mergeCell ref="B2:E2"/>
  </mergeCells>
  <hyperlinks>
    <hyperlink ref="G4" r:id="rId1" xr:uid="{00000000-0004-0000-0500-000000000000}"/>
    <hyperlink ref="G5" r:id="rId2" display="eflambert@evenko.ca" xr:uid="{00000000-0004-0000-0500-000001000000}"/>
    <hyperlink ref="H6" r:id="rId3" xr:uid="{00000000-0004-0000-0500-000002000000}"/>
    <hyperlink ref="G10" r:id="rId4" xr:uid="{00000000-0004-0000-0500-000003000000}"/>
    <hyperlink ref="D11" r:id="rId5" xr:uid="{00000000-0004-0000-0500-000004000000}"/>
    <hyperlink ref="E12" r:id="rId6" xr:uid="{00000000-0004-0000-0500-000005000000}"/>
    <hyperlink ref="H13" r:id="rId7" xr:uid="{00000000-0004-0000-0500-000006000000}"/>
    <hyperlink ref="I14" r:id="rId8" xr:uid="{00000000-0004-0000-0500-000007000000}"/>
    <hyperlink ref="B28" r:id="rId9" display="http://piknicelectronik.com/montreal/" xr:uid="{00000000-0004-0000-0500-000008000000}"/>
    <hyperlink ref="I28" r:id="rId10" xr:uid="{00000000-0004-0000-0500-000009000000}"/>
    <hyperlink ref="H30" r:id="rId11" xr:uid="{00000000-0004-0000-0500-00000A000000}"/>
    <hyperlink ref="H31" r:id="rId12" xr:uid="{00000000-0004-0000-0500-00000B000000}"/>
    <hyperlink ref="G38" r:id="rId13" xr:uid="{00000000-0004-0000-0500-00000C000000}"/>
  </hyperlinks>
  <pageMargins left="0.7" right="0.7" top="0.75" bottom="0.75" header="0.3" footer="0.3"/>
  <pageSetup orientation="portrait" horizontalDpi="4294967293" r:id="rId1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8">
    <tabColor rgb="FFFFFF00"/>
  </sheetPr>
  <dimension ref="A1:CV390"/>
  <sheetViews>
    <sheetView workbookViewId="0"/>
  </sheetViews>
  <sheetFormatPr baseColWidth="10" defaultColWidth="11.42578125" defaultRowHeight="18.75"/>
  <cols>
    <col min="1" max="1" width="20" customWidth="1"/>
    <col min="2" max="2" width="10" customWidth="1"/>
    <col min="3" max="3" width="17.42578125" customWidth="1"/>
    <col min="4" max="4" width="21.85546875" customWidth="1"/>
    <col min="5" max="5" width="24" customWidth="1"/>
    <col min="6" max="6" width="32.5703125" customWidth="1"/>
    <col min="7" max="7" width="25.5703125" customWidth="1"/>
    <col min="9" max="9" width="33.28515625" style="30" customWidth="1"/>
    <col min="10" max="10" width="17.42578125" customWidth="1"/>
    <col min="11" max="11" width="24.28515625" customWidth="1"/>
    <col min="12" max="12" width="14.140625" customWidth="1"/>
    <col min="14" max="14" width="22.28515625" customWidth="1"/>
    <col min="15" max="15" width="25.28515625" customWidth="1"/>
    <col min="16" max="16" width="24.42578125" customWidth="1"/>
    <col min="17" max="17" width="27.7109375" customWidth="1"/>
    <col min="18" max="18" width="26.85546875" customWidth="1"/>
    <col min="19" max="19" width="24.5703125" customWidth="1"/>
    <col min="20" max="20" width="23.42578125" customWidth="1"/>
    <col min="21" max="21" width="20.85546875" customWidth="1"/>
    <col min="22" max="22" width="15.140625" customWidth="1"/>
    <col min="27" max="27" width="15.140625" customWidth="1"/>
    <col min="28" max="28" width="14.7109375" customWidth="1"/>
    <col min="29" max="29" width="12.140625" customWidth="1"/>
    <col min="30" max="30" width="15.28515625" customWidth="1"/>
    <col min="31" max="31" width="12.140625" customWidth="1"/>
    <col min="33" max="33" width="12.42578125" customWidth="1"/>
    <col min="34" max="34" width="15.85546875" customWidth="1"/>
    <col min="35" max="35" width="13" customWidth="1"/>
    <col min="36" max="36" width="16.42578125" customWidth="1"/>
    <col min="39" max="39" width="19.28515625" customWidth="1"/>
    <col min="40" max="40" width="23.42578125" customWidth="1"/>
    <col min="41" max="41" width="13.85546875" customWidth="1"/>
    <col min="42" max="42" width="15.85546875" customWidth="1"/>
    <col min="43" max="43" width="20.85546875" customWidth="1"/>
    <col min="45" max="45" width="21" customWidth="1"/>
    <col min="46" max="46" width="18.5703125" customWidth="1"/>
    <col min="47" max="47" width="23.7109375" customWidth="1"/>
    <col min="48" max="48" width="22" customWidth="1"/>
    <col min="49" max="49" width="18.140625" customWidth="1"/>
    <col min="50" max="50" width="19.140625" customWidth="1"/>
    <col min="51" max="51" width="24" customWidth="1"/>
    <col min="52" max="52" width="25.140625" customWidth="1"/>
    <col min="53" max="53" width="13.5703125" customWidth="1"/>
    <col min="54" max="54" width="11.7109375" customWidth="1"/>
    <col min="55" max="55" width="16.5703125" customWidth="1"/>
    <col min="56" max="56" width="12.140625" customWidth="1"/>
    <col min="57" max="57" width="32.7109375" customWidth="1"/>
    <col min="58" max="58" width="24.28515625" customWidth="1"/>
    <col min="59" max="59" width="17.28515625" customWidth="1"/>
    <col min="60" max="60" width="13" customWidth="1"/>
    <col min="61" max="61" width="19.28515625" customWidth="1"/>
    <col min="62" max="62" width="22.28515625" customWidth="1"/>
    <col min="63" max="63" width="28.7109375" customWidth="1"/>
    <col min="64" max="64" width="35.42578125" customWidth="1"/>
    <col min="65" max="65" width="22.7109375" customWidth="1"/>
    <col min="66" max="66" width="26.140625" customWidth="1"/>
    <col min="67" max="67" width="22" customWidth="1"/>
    <col min="68" max="68" width="19.28515625" customWidth="1"/>
    <col min="69" max="69" width="14.28515625" customWidth="1"/>
    <col min="70" max="70" width="12.85546875" customWidth="1"/>
    <col min="71" max="71" width="11.5703125" customWidth="1"/>
    <col min="72" max="72" width="18.5703125" customWidth="1"/>
    <col min="75" max="75" width="20.28515625" customWidth="1"/>
    <col min="76" max="76" width="26.7109375" customWidth="1"/>
    <col min="77" max="77" width="20.7109375" customWidth="1"/>
    <col min="78" max="78" width="25.28515625" customWidth="1"/>
    <col min="79" max="79" width="19.28515625" customWidth="1"/>
    <col min="80" max="80" width="17.140625" customWidth="1"/>
    <col min="81" max="82" width="18.5703125" customWidth="1"/>
    <col min="83" max="83" width="29.140625" customWidth="1"/>
    <col min="84" max="84" width="13.7109375" customWidth="1"/>
    <col min="85" max="85" width="12.28515625" customWidth="1"/>
    <col min="86" max="86" width="16.42578125" customWidth="1"/>
    <col min="87" max="94" width="16.85546875" customWidth="1"/>
    <col min="95" max="97" width="17.85546875" customWidth="1"/>
    <col min="98" max="98" width="21.42578125" customWidth="1"/>
    <col min="99" max="100" width="11.5703125" customWidth="1"/>
  </cols>
  <sheetData>
    <row r="1" spans="1:100" ht="64.5" customHeight="1">
      <c r="A1" s="2" t="s">
        <v>251</v>
      </c>
      <c r="B1" s="2" t="s">
        <v>252</v>
      </c>
      <c r="C1" s="2" t="s">
        <v>253</v>
      </c>
      <c r="D1" s="2" t="s">
        <v>254</v>
      </c>
      <c r="E1" s="48" t="s">
        <v>255</v>
      </c>
      <c r="F1" s="2" t="s">
        <v>61</v>
      </c>
      <c r="G1" s="2" t="s">
        <v>142</v>
      </c>
      <c r="H1" s="2" t="s">
        <v>143</v>
      </c>
      <c r="I1" s="243" t="s">
        <v>256</v>
      </c>
      <c r="J1" s="2" t="s">
        <v>257</v>
      </c>
      <c r="K1" s="2" t="s">
        <v>258</v>
      </c>
      <c r="L1" s="2" t="s">
        <v>259</v>
      </c>
      <c r="M1" s="2" t="s">
        <v>260</v>
      </c>
      <c r="N1" s="2" t="s">
        <v>654</v>
      </c>
      <c r="O1" s="48" t="s">
        <v>261</v>
      </c>
      <c r="P1" s="48" t="s">
        <v>262</v>
      </c>
      <c r="Q1" s="48" t="s">
        <v>263</v>
      </c>
      <c r="R1" s="48" t="s">
        <v>264</v>
      </c>
      <c r="S1" s="2" t="s">
        <v>265</v>
      </c>
      <c r="T1" s="2" t="s">
        <v>655</v>
      </c>
      <c r="U1" s="2" t="s">
        <v>266</v>
      </c>
      <c r="V1" s="2" t="s">
        <v>267</v>
      </c>
      <c r="W1" s="2" t="s">
        <v>268</v>
      </c>
      <c r="X1" s="2" t="s">
        <v>269</v>
      </c>
      <c r="Y1" s="2" t="s">
        <v>270</v>
      </c>
      <c r="Z1" s="2" t="s">
        <v>175</v>
      </c>
      <c r="AA1" s="2" t="s">
        <v>271</v>
      </c>
      <c r="AB1" s="2" t="s">
        <v>272</v>
      </c>
      <c r="AC1" s="2" t="s">
        <v>115</v>
      </c>
      <c r="AD1" s="2" t="s">
        <v>273</v>
      </c>
      <c r="AE1" s="2" t="s">
        <v>117</v>
      </c>
      <c r="AF1" s="2" t="s">
        <v>274</v>
      </c>
      <c r="AG1" s="2" t="s">
        <v>119</v>
      </c>
      <c r="AH1" s="2" t="s">
        <v>275</v>
      </c>
      <c r="AI1" s="2" t="s">
        <v>121</v>
      </c>
      <c r="AJ1" s="2" t="s">
        <v>276</v>
      </c>
      <c r="AK1" s="2" t="s">
        <v>123</v>
      </c>
      <c r="AL1" s="2" t="s">
        <v>277</v>
      </c>
      <c r="AM1" s="2" t="s">
        <v>278</v>
      </c>
      <c r="AN1" s="2" t="s">
        <v>279</v>
      </c>
      <c r="AO1" s="36" t="s">
        <v>69</v>
      </c>
      <c r="AP1" s="36" t="s">
        <v>70</v>
      </c>
      <c r="AQ1" s="36" t="s">
        <v>71</v>
      </c>
      <c r="AR1" s="36" t="s">
        <v>72</v>
      </c>
      <c r="AS1" s="36" t="s">
        <v>73</v>
      </c>
      <c r="AT1" s="36" t="s">
        <v>74</v>
      </c>
      <c r="AU1" s="36" t="s">
        <v>75</v>
      </c>
      <c r="AV1" s="36" t="s">
        <v>76</v>
      </c>
      <c r="AW1" s="36" t="s">
        <v>77</v>
      </c>
      <c r="AX1" s="36" t="s">
        <v>78</v>
      </c>
      <c r="AY1" s="36" t="s">
        <v>79</v>
      </c>
      <c r="AZ1" s="36" t="s">
        <v>80</v>
      </c>
      <c r="BA1" s="36" t="s">
        <v>81</v>
      </c>
      <c r="BB1" s="36" t="s">
        <v>82</v>
      </c>
      <c r="BC1" s="36" t="s">
        <v>83</v>
      </c>
      <c r="BD1" s="36" t="s">
        <v>84</v>
      </c>
      <c r="BE1" s="36" t="s">
        <v>85</v>
      </c>
      <c r="BF1" s="36" t="s">
        <v>86</v>
      </c>
      <c r="BG1" s="36" t="s">
        <v>87</v>
      </c>
      <c r="BH1" s="36" t="s">
        <v>88</v>
      </c>
      <c r="BI1" s="36" t="s">
        <v>89</v>
      </c>
      <c r="BJ1" s="36" t="s">
        <v>90</v>
      </c>
      <c r="BK1" s="36" t="s">
        <v>91</v>
      </c>
      <c r="BL1" s="36" t="s">
        <v>92</v>
      </c>
      <c r="BM1" s="36" t="s">
        <v>93</v>
      </c>
      <c r="BN1" s="36" t="s">
        <v>94</v>
      </c>
      <c r="BO1" s="36" t="s">
        <v>95</v>
      </c>
      <c r="BP1" s="36" t="s">
        <v>96</v>
      </c>
      <c r="BQ1" s="36" t="s">
        <v>97</v>
      </c>
      <c r="BR1" s="36" t="s">
        <v>98</v>
      </c>
      <c r="BS1" t="s">
        <v>301</v>
      </c>
      <c r="BT1" s="3" t="s">
        <v>280</v>
      </c>
      <c r="BU1" s="3" t="s">
        <v>726</v>
      </c>
      <c r="BV1" s="3" t="s">
        <v>727</v>
      </c>
      <c r="BW1" s="3" t="s">
        <v>281</v>
      </c>
      <c r="BX1" s="3" t="s">
        <v>282</v>
      </c>
      <c r="BY1" s="3" t="s">
        <v>283</v>
      </c>
      <c r="BZ1" s="3" t="s">
        <v>728</v>
      </c>
      <c r="CA1" s="3" t="s">
        <v>284</v>
      </c>
      <c r="CB1" s="3" t="s">
        <v>126</v>
      </c>
      <c r="CC1" s="3" t="s">
        <v>127</v>
      </c>
      <c r="CD1" s="3" t="s">
        <v>128</v>
      </c>
      <c r="CE1" s="3" t="s">
        <v>285</v>
      </c>
      <c r="CF1" s="3" t="s">
        <v>286</v>
      </c>
      <c r="CG1" s="3" t="s">
        <v>287</v>
      </c>
      <c r="CH1" s="3" t="s">
        <v>288</v>
      </c>
      <c r="CI1" s="3" t="s">
        <v>289</v>
      </c>
      <c r="CJ1" s="3" t="s">
        <v>290</v>
      </c>
      <c r="CK1" s="3" t="s">
        <v>291</v>
      </c>
      <c r="CL1" s="3" t="s">
        <v>292</v>
      </c>
      <c r="CM1" s="3" t="s">
        <v>293</v>
      </c>
      <c r="CN1" s="3" t="s">
        <v>294</v>
      </c>
      <c r="CO1" s="3" t="s">
        <v>295</v>
      </c>
      <c r="CP1" s="3" t="s">
        <v>296</v>
      </c>
      <c r="CQ1" s="3" t="s">
        <v>297</v>
      </c>
      <c r="CR1" s="3" t="s">
        <v>298</v>
      </c>
      <c r="CS1" s="3" t="s">
        <v>299</v>
      </c>
      <c r="CT1" s="3" t="s">
        <v>300</v>
      </c>
      <c r="CU1" t="s">
        <v>729</v>
      </c>
      <c r="CV1" t="s">
        <v>730</v>
      </c>
    </row>
    <row r="2" spans="1:100">
      <c r="A2" s="2">
        <v>1</v>
      </c>
      <c r="B2" s="2">
        <v>2</v>
      </c>
      <c r="C2" s="2">
        <v>3</v>
      </c>
      <c r="D2" s="2">
        <v>4</v>
      </c>
      <c r="E2" s="2">
        <v>5</v>
      </c>
      <c r="F2" s="2">
        <v>6</v>
      </c>
      <c r="G2" s="2">
        <v>7</v>
      </c>
      <c r="H2" s="2">
        <v>8</v>
      </c>
      <c r="I2" s="243">
        <v>9</v>
      </c>
      <c r="J2" s="2">
        <v>10</v>
      </c>
      <c r="K2" s="2">
        <v>11</v>
      </c>
      <c r="L2" s="2">
        <v>12</v>
      </c>
      <c r="M2" s="2">
        <v>13</v>
      </c>
      <c r="N2" s="2">
        <v>14</v>
      </c>
      <c r="O2" s="2">
        <v>15</v>
      </c>
      <c r="P2" s="2">
        <v>16</v>
      </c>
      <c r="Q2" s="2">
        <v>17</v>
      </c>
      <c r="R2" s="2">
        <v>18</v>
      </c>
      <c r="S2" s="2">
        <v>19</v>
      </c>
      <c r="T2" s="2">
        <v>20</v>
      </c>
      <c r="U2" s="2">
        <v>21</v>
      </c>
      <c r="V2" s="2">
        <v>22</v>
      </c>
      <c r="W2" s="2">
        <v>23</v>
      </c>
      <c r="X2" s="2">
        <v>24</v>
      </c>
      <c r="Y2" s="2">
        <v>25</v>
      </c>
      <c r="Z2" s="2">
        <v>26</v>
      </c>
      <c r="AA2" s="2">
        <v>27</v>
      </c>
      <c r="AB2" s="2">
        <v>28</v>
      </c>
      <c r="AC2" s="2">
        <v>29</v>
      </c>
      <c r="AD2" s="2">
        <v>30</v>
      </c>
      <c r="AE2" s="2">
        <v>31</v>
      </c>
      <c r="AF2" s="2">
        <v>32</v>
      </c>
      <c r="AG2" s="2">
        <v>33</v>
      </c>
      <c r="AH2" s="2">
        <v>34</v>
      </c>
      <c r="AI2" s="2">
        <v>35</v>
      </c>
      <c r="AJ2" s="2">
        <v>36</v>
      </c>
      <c r="AK2" s="2">
        <v>37</v>
      </c>
      <c r="AL2" s="2">
        <v>38</v>
      </c>
      <c r="AM2" s="2">
        <v>39</v>
      </c>
      <c r="AN2" s="2">
        <v>40</v>
      </c>
      <c r="AO2" s="2">
        <v>41</v>
      </c>
      <c r="AP2" s="2">
        <v>42</v>
      </c>
      <c r="AQ2" s="2">
        <v>43</v>
      </c>
      <c r="AR2" s="2">
        <v>44</v>
      </c>
      <c r="AS2" s="2">
        <v>45</v>
      </c>
      <c r="AT2" s="2">
        <v>46</v>
      </c>
      <c r="AU2" s="2">
        <v>47</v>
      </c>
      <c r="AV2" s="2">
        <v>48</v>
      </c>
      <c r="AW2" s="2">
        <v>49</v>
      </c>
      <c r="AX2" s="2">
        <v>50</v>
      </c>
      <c r="AY2" s="2">
        <v>51</v>
      </c>
      <c r="AZ2" s="2">
        <v>52</v>
      </c>
      <c r="BA2" s="2">
        <v>53</v>
      </c>
      <c r="BB2" s="2">
        <v>54</v>
      </c>
      <c r="BC2" s="2">
        <v>55</v>
      </c>
      <c r="BD2" s="2">
        <v>56</v>
      </c>
      <c r="BE2" s="2">
        <v>57</v>
      </c>
      <c r="BF2" s="2">
        <v>58</v>
      </c>
      <c r="BG2" s="2">
        <v>59</v>
      </c>
      <c r="BH2" s="2">
        <v>60</v>
      </c>
      <c r="BI2" s="2">
        <v>61</v>
      </c>
      <c r="BJ2" s="2">
        <v>62</v>
      </c>
      <c r="BK2" s="2">
        <v>63</v>
      </c>
      <c r="BL2" s="2">
        <v>64</v>
      </c>
      <c r="BM2" s="2">
        <v>65</v>
      </c>
      <c r="BN2" s="2">
        <v>66</v>
      </c>
      <c r="BO2" s="2">
        <v>67</v>
      </c>
      <c r="BP2" s="2">
        <v>68</v>
      </c>
      <c r="BQ2" s="2">
        <v>69</v>
      </c>
      <c r="BR2" s="2">
        <v>70</v>
      </c>
      <c r="BS2" s="2">
        <v>71</v>
      </c>
      <c r="BT2" s="2">
        <v>72</v>
      </c>
      <c r="BU2" s="2">
        <v>73</v>
      </c>
      <c r="BV2" s="2">
        <v>74</v>
      </c>
      <c r="BW2" s="2">
        <v>75</v>
      </c>
      <c r="BX2" s="2">
        <v>76</v>
      </c>
      <c r="BY2" s="2">
        <v>77</v>
      </c>
      <c r="BZ2" s="2">
        <v>78</v>
      </c>
      <c r="CA2" s="2">
        <v>79</v>
      </c>
      <c r="CB2" s="2"/>
      <c r="CC2" s="2"/>
      <c r="CD2" s="2"/>
      <c r="CE2" s="2">
        <v>83</v>
      </c>
      <c r="CF2" s="2">
        <v>84</v>
      </c>
      <c r="CG2" s="2">
        <v>85</v>
      </c>
      <c r="CH2" s="2">
        <v>86</v>
      </c>
      <c r="CI2" s="2">
        <v>87</v>
      </c>
      <c r="CJ2" s="2">
        <v>88</v>
      </c>
      <c r="CK2" s="2">
        <v>89</v>
      </c>
      <c r="CL2" s="2">
        <v>90</v>
      </c>
      <c r="CM2" s="2">
        <v>91</v>
      </c>
      <c r="CN2" s="2">
        <v>92</v>
      </c>
      <c r="CO2" s="2">
        <v>93</v>
      </c>
      <c r="CP2" s="2">
        <v>94</v>
      </c>
      <c r="CQ2" s="2">
        <v>95</v>
      </c>
      <c r="CR2" s="2">
        <v>96</v>
      </c>
      <c r="CS2" s="2">
        <v>97</v>
      </c>
      <c r="CT2" s="2">
        <v>98</v>
      </c>
      <c r="CU2" s="2">
        <v>99</v>
      </c>
      <c r="CV2" s="2">
        <v>100</v>
      </c>
    </row>
    <row r="3" spans="1:100">
      <c r="A3" t="s">
        <v>656</v>
      </c>
      <c r="B3">
        <v>901</v>
      </c>
      <c r="C3" t="s">
        <v>302</v>
      </c>
      <c r="D3" t="s">
        <v>303</v>
      </c>
      <c r="F3" t="e">
        <f>VLOOKUP(Tableau14[[#This Row],[dossier d''événement]],Tableau12[],2,FALSE)</f>
        <v>#N/A</v>
      </c>
      <c r="G3" t="e">
        <f>VLOOKUP(Tableau14[[#This Row],[dossier d''événement]],Tableau12[],7,FALSE)</f>
        <v>#N/A</v>
      </c>
      <c r="H3" t="e">
        <f>VLOOKUP(Tableau14[[#This Row],[dossier d''événement]],Tableau12[],8,FALSE)</f>
        <v>#N/A</v>
      </c>
      <c r="I3" s="30" t="s">
        <v>304</v>
      </c>
      <c r="J3" t="e">
        <f>VLOOKUP(Tableau14[[#This Row],[dossier d''événement]],Tableau12[],3,FALSE)</f>
        <v>#N/A</v>
      </c>
      <c r="K3" t="e">
        <f>VLOOKUP(Tableau14[[#This Row],[dossier d''événement]],Tableau12[],44,FALSE)</f>
        <v>#N/A</v>
      </c>
      <c r="L3" s="75">
        <v>43507</v>
      </c>
      <c r="M3" s="75">
        <v>43508</v>
      </c>
      <c r="N3" t="s">
        <v>313</v>
      </c>
      <c r="O3" t="s">
        <v>305</v>
      </c>
      <c r="P3" t="s">
        <v>306</v>
      </c>
      <c r="Q3" t="s">
        <v>307</v>
      </c>
      <c r="R3" t="s">
        <v>308</v>
      </c>
      <c r="S3" t="e">
        <f>VLOOKUP(Tableau14[[#This Row],[dossier d''événement]],Tableau12[],42,FALSE)</f>
        <v>#N/A</v>
      </c>
      <c r="T3" t="s">
        <v>309</v>
      </c>
      <c r="U3" t="e">
        <f>VLOOKUP(Tableau14[[#This Row],[dossier d''événement]],Tableau12[],41,FALSE)</f>
        <v>#N/A</v>
      </c>
      <c r="V3" t="e">
        <f>VLOOKUP(Tableau14[[#This Row],[dossier d''événement]],Tableau12[],10,FALSE)</f>
        <v>#N/A</v>
      </c>
      <c r="W3" t="e">
        <f>VLOOKUP(Tableau14[[#This Row],[dossier d''événement]],Tableau12[],73,FALSE)</f>
        <v>#N/A</v>
      </c>
      <c r="X3" t="e">
        <f>VLOOKUP(Tableau14[[#This Row],[dossier d''événement]],Tableau12[],74,FALSE)</f>
        <v>#N/A</v>
      </c>
      <c r="Y3" t="e">
        <f>VLOOKUP(Tableau14[[#This Row],[dossier d''événement]],Tableau12[],75,FALSE)</f>
        <v>#N/A</v>
      </c>
      <c r="Z3" t="e">
        <f>VLOOKUP(Tableau14[[#This Row],[dossier d''événement]],Tableau12[],76,FALSE)</f>
        <v>#N/A</v>
      </c>
      <c r="AA3" t="e">
        <f>VLOOKUP(Tableau14[[#This Row],[dossier d''événement]],Tableau12[],77,FALSE)</f>
        <v>#N/A</v>
      </c>
      <c r="AB3" t="e">
        <f>VLOOKUP(Tableau14[[#This Row],[dossier d''événement]],Tableau12[],78,FALSE)</f>
        <v>#N/A</v>
      </c>
      <c r="AC3" t="e">
        <f>VLOOKUP(Tableau14[[#This Row],[dossier d''événement]],Tableau12[],79,FALSE)</f>
        <v>#N/A</v>
      </c>
      <c r="AD3" t="e">
        <f>VLOOKUP(Tableau14[[#This Row],[dossier d''événement]],Tableau12[],80,FALSE)</f>
        <v>#N/A</v>
      </c>
      <c r="AE3" t="e">
        <f>VLOOKUP(Tableau14[[#This Row],[dossier d''événement]],Tableau12[],81,FALSE)</f>
        <v>#N/A</v>
      </c>
      <c r="AF3" t="e">
        <f>VLOOKUP(Tableau14[[#This Row],[dossier d''événement]],Tableau12[],82,FALSE)</f>
        <v>#N/A</v>
      </c>
      <c r="AG3" t="e">
        <f>VLOOKUP(Tableau14[[#This Row],[dossier d''événement]],Tableau12[],83,FALSE)</f>
        <v>#N/A</v>
      </c>
      <c r="AH3" t="e">
        <f>VLOOKUP(Tableau14[[#This Row],[dossier d''événement]],Tableau12[],84,FALSE)</f>
        <v>#N/A</v>
      </c>
      <c r="AI3" t="e">
        <f>VLOOKUP(Tableau14[[#This Row],[dossier d''événement]],Tableau12[],85,FALSE)</f>
        <v>#N/A</v>
      </c>
      <c r="AJ3" t="e">
        <f>VLOOKUP(Tableau14[[#This Row],[dossier d''événement]],Tableau12[],86,FALSE)</f>
        <v>#N/A</v>
      </c>
      <c r="AK3" t="e">
        <f>VLOOKUP(Tableau14[[#This Row],[dossier d''événement]],Tableau12[],87,FALSE)</f>
        <v>#N/A</v>
      </c>
      <c r="AL3" t="e">
        <f>VLOOKUP(Tableau14[[#This Row],[dossier d''événement]],Tableau12[],88,FALSE)</f>
        <v>#N/A</v>
      </c>
      <c r="AM3" t="e">
        <f>VLOOKUP(Tableau14[[#This Row],[dossier d''événement]],Tableau12[],89,FALSE)</f>
        <v>#N/A</v>
      </c>
      <c r="AN3" t="e">
        <f>VLOOKUP(Tableau14[[#This Row],[dossier d''événement]],Tableau12[],90,FALSE)</f>
        <v>#N/A</v>
      </c>
      <c r="AO3" t="e">
        <f>VLOOKUP(Tableau14[[#This Row],[dossier d''événement]],Tableau12[],11,FALSE)</f>
        <v>#N/A</v>
      </c>
      <c r="AP3" t="e">
        <f>VLOOKUP(Tableau14[[#This Row],[dossier d''événement]],Tableau12[],12,FALSE)</f>
        <v>#N/A</v>
      </c>
      <c r="AQ3" t="e">
        <f>VLOOKUP(Tableau14[[#This Row],[dossier d''événement]],Tableau12[],13,FALSE)</f>
        <v>#N/A</v>
      </c>
      <c r="AR3" t="e">
        <f>VLOOKUP(Tableau14[[#This Row],[dossier d''événement]],Tableau12[],14,FALSE)</f>
        <v>#N/A</v>
      </c>
      <c r="AS3" t="e">
        <f>VLOOKUP(Tableau14[[#This Row],[dossier d''événement]],Tableau12[],15,FALSE)</f>
        <v>#N/A</v>
      </c>
      <c r="AT3" t="e">
        <f>VLOOKUP(Tableau14[[#This Row],[dossier d''événement]],Tableau12[],16,FALSE)</f>
        <v>#N/A</v>
      </c>
      <c r="AU3" t="e">
        <f>VLOOKUP(Tableau14[[#This Row],[dossier d''événement]],Tableau12[],17,FALSE)</f>
        <v>#N/A</v>
      </c>
      <c r="AV3" t="e">
        <f>VLOOKUP(Tableau14[[#This Row],[dossier d''événement]],Tableau12[],18,FALSE)</f>
        <v>#N/A</v>
      </c>
      <c r="AW3" t="e">
        <f>VLOOKUP(Tableau14[[#This Row],[dossier d''événement]],Tableau12[],19,FALSE)</f>
        <v>#N/A</v>
      </c>
      <c r="AX3" t="e">
        <f>VLOOKUP(Tableau14[[#This Row],[dossier d''événement]],Tableau12[],20,FALSE)</f>
        <v>#N/A</v>
      </c>
      <c r="AY3" t="e">
        <f>VLOOKUP(Tableau14[[#This Row],[dossier d''événement]],Tableau12[],21,FALSE)</f>
        <v>#N/A</v>
      </c>
      <c r="AZ3" t="e">
        <f>VLOOKUP(Tableau14[[#This Row],[dossier d''événement]],Tableau12[],22,FALSE)</f>
        <v>#N/A</v>
      </c>
      <c r="BA3" t="e">
        <f>VLOOKUP(Tableau14[[#This Row],[dossier d''événement]],Tableau12[],23,FALSE)</f>
        <v>#N/A</v>
      </c>
      <c r="BB3" t="e">
        <f>VLOOKUP(Tableau14[[#This Row],[dossier d''événement]],Tableau12[],24,FALSE)</f>
        <v>#N/A</v>
      </c>
      <c r="BC3" t="e">
        <f>VLOOKUP(Tableau14[[#This Row],[dossier d''événement]],Tableau12[],25,FALSE)</f>
        <v>#N/A</v>
      </c>
      <c r="BD3" t="e">
        <f>VLOOKUP(Tableau14[[#This Row],[dossier d''événement]],Tableau12[],26,FALSE)</f>
        <v>#N/A</v>
      </c>
      <c r="BE3" t="e">
        <f>VLOOKUP(Tableau14[[#This Row],[dossier d''événement]],Tableau12[],27,FALSE)</f>
        <v>#N/A</v>
      </c>
      <c r="BF3" t="e">
        <f>VLOOKUP(Tableau14[[#This Row],[dossier d''événement]],Tableau12[],28,FALSE)</f>
        <v>#N/A</v>
      </c>
      <c r="BG3" t="e">
        <f>VLOOKUP(Tableau14[[#This Row],[dossier d''événement]],Tableau12[],29,FALSE)</f>
        <v>#N/A</v>
      </c>
      <c r="BH3" t="e">
        <f>VLOOKUP(Tableau14[[#This Row],[dossier d''événement]],Tableau12[],30,FALSE)</f>
        <v>#N/A</v>
      </c>
      <c r="BI3" t="e">
        <f>VLOOKUP(Tableau14[[#This Row],[dossier d''événement]],Tableau12[],31,FALSE)</f>
        <v>#N/A</v>
      </c>
      <c r="BJ3" t="e">
        <f>VLOOKUP(Tableau14[[#This Row],[dossier d''événement]],Tableau12[],32,FALSE)</f>
        <v>#N/A</v>
      </c>
      <c r="BK3" t="e">
        <f>VLOOKUP(Tableau14[[#This Row],[dossier d''événement]],Tableau12[],33,FALSE)</f>
        <v>#N/A</v>
      </c>
      <c r="BL3" t="e">
        <f>VLOOKUP(Tableau14[[#This Row],[dossier d''événement]],Tableau12[],34,FALSE)</f>
        <v>#N/A</v>
      </c>
      <c r="BM3" t="e">
        <f>VLOOKUP(Tableau14[[#This Row],[dossier d''événement]],Tableau12[],35,FALSE)</f>
        <v>#N/A</v>
      </c>
      <c r="BN3" t="e">
        <f>VLOOKUP(Tableau14[[#This Row],[dossier d''événement]],Tableau12[],36,FALSE)</f>
        <v>#N/A</v>
      </c>
      <c r="BO3" t="e">
        <f>VLOOKUP(Tableau14[[#This Row],[dossier d''événement]],Tableau12[],37,FALSE)</f>
        <v>#N/A</v>
      </c>
      <c r="BP3" t="e">
        <f>VLOOKUP(Tableau14[[#This Row],[dossier d''événement]],Tableau12[],38,FALSE)</f>
        <v>#N/A</v>
      </c>
      <c r="BQ3" t="e">
        <f>VLOOKUP(Tableau14[[#This Row],[dossier d''événement]],Tableau12[],39,FALSE)</f>
        <v>#N/A</v>
      </c>
      <c r="BR3" t="e">
        <f>VLOOKUP(Tableau14[[#This Row],[dossier d''événement]],Tableau12[],40,FALSE)</f>
        <v>#N/A</v>
      </c>
      <c r="BT3" t="s">
        <v>657</v>
      </c>
      <c r="BU3">
        <v>901</v>
      </c>
      <c r="BV3" t="s">
        <v>310</v>
      </c>
      <c r="BW3" t="str">
        <f>Tableau14[[#This Row],[dossier d''événement]]</f>
        <v>L'Are-Place-Jean-Loup</v>
      </c>
      <c r="BX3" t="s">
        <v>304</v>
      </c>
      <c r="BY3" t="e">
        <f>Tableau14[[#This Row],[Lieu Événement]]</f>
        <v>#N/A</v>
      </c>
      <c r="BZ3" t="e">
        <f>Tableau14[[#This Row],[Contact client sur le site]]</f>
        <v>#N/A</v>
      </c>
      <c r="CA3" t="e">
        <f>VLOOKUP(Tableau14[[#This Row],[dossier d''événement]],Tableau12[],45,FALSE)</f>
        <v>#N/A</v>
      </c>
      <c r="CE3" t="e">
        <f>VLOOKUP(Tableau14[[#This Row],[dossier d''événement]],Tableau12[],46,FALSE)</f>
        <v>#N/A</v>
      </c>
      <c r="CF3" t="e">
        <f>VLOOKUP(Tableau14[[#This Row],[dossier d''événement]],Tableau12[],43,FALSE)</f>
        <v>#N/A</v>
      </c>
      <c r="CG3" t="e">
        <f>VLOOKUP(Tableau14[[#This Row],[dossier d''événement]],Tableau12[],47,FALSE)</f>
        <v>#N/A</v>
      </c>
      <c r="CI3" t="s">
        <v>311</v>
      </c>
      <c r="CJ3" t="s">
        <v>312</v>
      </c>
    </row>
    <row r="4" spans="1:100">
      <c r="A4" t="s">
        <v>658</v>
      </c>
      <c r="B4">
        <v>902</v>
      </c>
      <c r="C4" t="s">
        <v>302</v>
      </c>
      <c r="D4" t="s">
        <v>314</v>
      </c>
      <c r="E4" s="75">
        <v>43510</v>
      </c>
      <c r="F4" t="e">
        <f>VLOOKUP(Tableau14[[#This Row],[dossier d''événement]],Tableau12[],2,FALSE)</f>
        <v>#N/A</v>
      </c>
      <c r="G4" t="e">
        <f>VLOOKUP(Tableau14[[#This Row],[dossier d''événement]],Tableau12[],7,FALSE)</f>
        <v>#N/A</v>
      </c>
      <c r="H4" t="e">
        <f>VLOOKUP(Tableau14[[#This Row],[dossier d''événement]],Tableau12[],8,FALSE)</f>
        <v>#N/A</v>
      </c>
      <c r="I4" s="30" t="s">
        <v>315</v>
      </c>
      <c r="J4" t="e">
        <f>VLOOKUP(Tableau14[[#This Row],[dossier d''événement]],Tableau12[],3,FALSE)</f>
        <v>#N/A</v>
      </c>
      <c r="K4" t="e">
        <f>VLOOKUP(Tableau14[[#This Row],[dossier d''événement]],Tableau12[],44,FALSE)</f>
        <v>#N/A</v>
      </c>
      <c r="L4" s="75">
        <v>43514</v>
      </c>
      <c r="M4" s="75">
        <v>43152</v>
      </c>
      <c r="N4">
        <v>0</v>
      </c>
      <c r="O4" t="s">
        <v>316</v>
      </c>
      <c r="P4" t="s">
        <v>317</v>
      </c>
      <c r="Q4" t="s">
        <v>307</v>
      </c>
      <c r="R4" t="s">
        <v>308</v>
      </c>
      <c r="S4" t="e">
        <f>VLOOKUP(Tableau14[[#This Row],[dossier d''événement]],Tableau12[],42,FALSE)</f>
        <v>#N/A</v>
      </c>
      <c r="U4" t="e">
        <f>VLOOKUP(Tableau14[[#This Row],[dossier d''événement]],Tableau12[],41,FALSE)</f>
        <v>#N/A</v>
      </c>
      <c r="V4" t="e">
        <f>VLOOKUP(Tableau14[[#This Row],[dossier d''événement]],Tableau12[],10,FALSE)</f>
        <v>#N/A</v>
      </c>
      <c r="W4" t="e">
        <f>VLOOKUP(Tableau14[[#This Row],[dossier d''événement]],Tableau12[],73,FALSE)</f>
        <v>#N/A</v>
      </c>
      <c r="X4" t="e">
        <f>VLOOKUP(Tableau14[[#This Row],[dossier d''événement]],Tableau12[],74,FALSE)</f>
        <v>#N/A</v>
      </c>
      <c r="Y4" t="e">
        <f>VLOOKUP(Tableau14[[#This Row],[dossier d''événement]],Tableau12[],75,FALSE)</f>
        <v>#N/A</v>
      </c>
      <c r="Z4" t="e">
        <f>VLOOKUP(Tableau14[[#This Row],[dossier d''événement]],Tableau12[],76,FALSE)</f>
        <v>#N/A</v>
      </c>
      <c r="AA4" t="e">
        <f>VLOOKUP(Tableau14[[#This Row],[dossier d''événement]],Tableau12[],77,FALSE)</f>
        <v>#N/A</v>
      </c>
      <c r="AB4" t="e">
        <f>VLOOKUP(Tableau14[[#This Row],[dossier d''événement]],Tableau12[],78,FALSE)</f>
        <v>#N/A</v>
      </c>
      <c r="AC4" t="e">
        <f>VLOOKUP(Tableau14[[#This Row],[dossier d''événement]],Tableau12[],79,FALSE)</f>
        <v>#N/A</v>
      </c>
      <c r="AD4" t="e">
        <f>VLOOKUP(Tableau14[[#This Row],[dossier d''événement]],Tableau12[],80,FALSE)</f>
        <v>#N/A</v>
      </c>
      <c r="AE4" t="e">
        <f>VLOOKUP(Tableau14[[#This Row],[dossier d''événement]],Tableau12[],81,FALSE)</f>
        <v>#N/A</v>
      </c>
      <c r="AF4" t="e">
        <f>VLOOKUP(Tableau14[[#This Row],[dossier d''événement]],Tableau12[],82,FALSE)</f>
        <v>#N/A</v>
      </c>
      <c r="AG4" t="e">
        <f>VLOOKUP(Tableau14[[#This Row],[dossier d''événement]],Tableau12[],83,FALSE)</f>
        <v>#N/A</v>
      </c>
      <c r="AH4" t="e">
        <f>VLOOKUP(Tableau14[[#This Row],[dossier d''événement]],Tableau12[],84,FALSE)</f>
        <v>#N/A</v>
      </c>
      <c r="AI4" t="e">
        <f>VLOOKUP(Tableau14[[#This Row],[dossier d''événement]],Tableau12[],85,FALSE)</f>
        <v>#N/A</v>
      </c>
      <c r="AJ4" t="e">
        <f>VLOOKUP(Tableau14[[#This Row],[dossier d''événement]],Tableau12[],86,FALSE)</f>
        <v>#N/A</v>
      </c>
      <c r="AK4" t="e">
        <f>VLOOKUP(Tableau14[[#This Row],[dossier d''événement]],Tableau12[],87,FALSE)</f>
        <v>#N/A</v>
      </c>
      <c r="AL4" t="e">
        <f>VLOOKUP(Tableau14[[#This Row],[dossier d''événement]],Tableau12[],88,FALSE)</f>
        <v>#N/A</v>
      </c>
      <c r="AM4" t="e">
        <f>VLOOKUP(Tableau14[[#This Row],[dossier d''événement]],Tableau12[],89,FALSE)</f>
        <v>#N/A</v>
      </c>
      <c r="AN4" t="e">
        <f>VLOOKUP(Tableau14[[#This Row],[dossier d''événement]],Tableau12[],90,FALSE)</f>
        <v>#N/A</v>
      </c>
      <c r="AO4" t="e">
        <f>VLOOKUP(Tableau14[[#This Row],[dossier d''événement]],Tableau12[],11,FALSE)</f>
        <v>#N/A</v>
      </c>
      <c r="AP4" t="e">
        <f>VLOOKUP(Tableau14[[#This Row],[dossier d''événement]],Tableau12[],12,FALSE)</f>
        <v>#N/A</v>
      </c>
      <c r="AQ4" t="e">
        <f>VLOOKUP(Tableau14[[#This Row],[dossier d''événement]],Tableau12[],13,FALSE)</f>
        <v>#N/A</v>
      </c>
      <c r="AR4" t="e">
        <f>VLOOKUP(Tableau14[[#This Row],[dossier d''événement]],Tableau12[],14,FALSE)</f>
        <v>#N/A</v>
      </c>
      <c r="AS4" t="e">
        <f>VLOOKUP(Tableau14[[#This Row],[dossier d''événement]],Tableau12[],15,FALSE)</f>
        <v>#N/A</v>
      </c>
      <c r="AT4" t="e">
        <f>VLOOKUP(Tableau14[[#This Row],[dossier d''événement]],Tableau12[],16,FALSE)</f>
        <v>#N/A</v>
      </c>
      <c r="AU4" t="e">
        <f>VLOOKUP(Tableau14[[#This Row],[dossier d''événement]],Tableau12[],17,FALSE)</f>
        <v>#N/A</v>
      </c>
      <c r="AV4" t="e">
        <f>VLOOKUP(Tableau14[[#This Row],[dossier d''événement]],Tableau12[],18,FALSE)</f>
        <v>#N/A</v>
      </c>
      <c r="AW4" t="e">
        <f>VLOOKUP(Tableau14[[#This Row],[dossier d''événement]],Tableau12[],19,FALSE)</f>
        <v>#N/A</v>
      </c>
      <c r="AX4" t="e">
        <f>VLOOKUP(Tableau14[[#This Row],[dossier d''événement]],Tableau12[],20,FALSE)</f>
        <v>#N/A</v>
      </c>
      <c r="AY4" t="e">
        <f>VLOOKUP(Tableau14[[#This Row],[dossier d''événement]],Tableau12[],21,FALSE)</f>
        <v>#N/A</v>
      </c>
      <c r="AZ4" t="e">
        <f>VLOOKUP(Tableau14[[#This Row],[dossier d''événement]],Tableau12[],22,FALSE)</f>
        <v>#N/A</v>
      </c>
      <c r="BA4" t="e">
        <f>VLOOKUP(Tableau14[[#This Row],[dossier d''événement]],Tableau12[],23,FALSE)</f>
        <v>#N/A</v>
      </c>
      <c r="BB4" t="e">
        <f>VLOOKUP(Tableau14[[#This Row],[dossier d''événement]],Tableau12[],24,FALSE)</f>
        <v>#N/A</v>
      </c>
      <c r="BC4" t="e">
        <f>VLOOKUP(Tableau14[[#This Row],[dossier d''événement]],Tableau12[],25,FALSE)</f>
        <v>#N/A</v>
      </c>
      <c r="BD4" t="e">
        <f>VLOOKUP(Tableau14[[#This Row],[dossier d''événement]],Tableau12[],26,FALSE)</f>
        <v>#N/A</v>
      </c>
      <c r="BE4" t="e">
        <f>VLOOKUP(Tableau14[[#This Row],[dossier d''événement]],Tableau12[],27,FALSE)</f>
        <v>#N/A</v>
      </c>
      <c r="BF4" t="e">
        <f>VLOOKUP(Tableau14[[#This Row],[dossier d''événement]],Tableau12[],28,FALSE)</f>
        <v>#N/A</v>
      </c>
      <c r="BG4" t="e">
        <f>VLOOKUP(Tableau14[[#This Row],[dossier d''événement]],Tableau12[],29,FALSE)</f>
        <v>#N/A</v>
      </c>
      <c r="BH4" t="e">
        <f>VLOOKUP(Tableau14[[#This Row],[dossier d''événement]],Tableau12[],30,FALSE)</f>
        <v>#N/A</v>
      </c>
      <c r="BI4" t="e">
        <f>VLOOKUP(Tableau14[[#This Row],[dossier d''événement]],Tableau12[],31,FALSE)</f>
        <v>#N/A</v>
      </c>
      <c r="BJ4" t="e">
        <f>VLOOKUP(Tableau14[[#This Row],[dossier d''événement]],Tableau12[],32,FALSE)</f>
        <v>#N/A</v>
      </c>
      <c r="BK4" t="e">
        <f>VLOOKUP(Tableau14[[#This Row],[dossier d''événement]],Tableau12[],33,FALSE)</f>
        <v>#N/A</v>
      </c>
      <c r="BL4" t="e">
        <f>VLOOKUP(Tableau14[[#This Row],[dossier d''événement]],Tableau12[],34,FALSE)</f>
        <v>#N/A</v>
      </c>
      <c r="BM4" t="e">
        <f>VLOOKUP(Tableau14[[#This Row],[dossier d''événement]],Tableau12[],35,FALSE)</f>
        <v>#N/A</v>
      </c>
      <c r="BN4" t="e">
        <f>VLOOKUP(Tableau14[[#This Row],[dossier d''événement]],Tableau12[],36,FALSE)</f>
        <v>#N/A</v>
      </c>
      <c r="BO4" t="e">
        <f>VLOOKUP(Tableau14[[#This Row],[dossier d''événement]],Tableau12[],37,FALSE)</f>
        <v>#N/A</v>
      </c>
      <c r="BP4" t="e">
        <f>VLOOKUP(Tableau14[[#This Row],[dossier d''événement]],Tableau12[],38,FALSE)</f>
        <v>#N/A</v>
      </c>
      <c r="BQ4" t="e">
        <f>VLOOKUP(Tableau14[[#This Row],[dossier d''événement]],Tableau12[],39,FALSE)</f>
        <v>#N/A</v>
      </c>
      <c r="BR4" t="e">
        <f>VLOOKUP(Tableau14[[#This Row],[dossier d''événement]],Tableau12[],40,FALSE)</f>
        <v>#N/A</v>
      </c>
      <c r="BT4" t="s">
        <v>659</v>
      </c>
      <c r="BU4">
        <v>902</v>
      </c>
      <c r="BV4" t="s">
        <v>310</v>
      </c>
      <c r="BW4" t="str">
        <f>Tableau14[[#This Row],[dossier d''événement]]</f>
        <v>FGL S-4855 -Forzani</v>
      </c>
      <c r="BX4" t="s">
        <v>315</v>
      </c>
      <c r="BY4" t="e">
        <f>Tableau14[[#This Row],[Lieu Événement]]</f>
        <v>#N/A</v>
      </c>
      <c r="BZ4" t="e">
        <f>Tableau14[[#This Row],[Contact client sur le site]]</f>
        <v>#N/A</v>
      </c>
      <c r="CA4" t="e">
        <f>VLOOKUP(Tableau14[[#This Row],[dossier d''événement]],Tableau12[],45,FALSE)</f>
        <v>#N/A</v>
      </c>
      <c r="CE4" t="e">
        <f>VLOOKUP(Tableau14[[#This Row],[dossier d''événement]],Tableau12[],46,FALSE)</f>
        <v>#N/A</v>
      </c>
      <c r="CF4" t="e">
        <f>VLOOKUP(Tableau14[[#This Row],[dossier d''événement]],Tableau12[],43,FALSE)</f>
        <v>#N/A</v>
      </c>
      <c r="CG4" t="e">
        <f>VLOOKUP(Tableau14[[#This Row],[dossier d''événement]],Tableau12[],47,FALSE)</f>
        <v>#N/A</v>
      </c>
      <c r="CH4" t="s">
        <v>318</v>
      </c>
      <c r="CI4" t="s">
        <v>311</v>
      </c>
      <c r="CJ4" t="s">
        <v>312</v>
      </c>
    </row>
    <row r="5" spans="1:100">
      <c r="A5" t="s">
        <v>370</v>
      </c>
      <c r="B5">
        <v>903</v>
      </c>
      <c r="C5" t="s">
        <v>302</v>
      </c>
      <c r="D5" t="s">
        <v>320</v>
      </c>
      <c r="F5" t="e">
        <f>VLOOKUP(Tableau14[[#This Row],[dossier d''événement]],Tableau12[],2,FALSE)</f>
        <v>#N/A</v>
      </c>
      <c r="G5" t="e">
        <f>VLOOKUP(Tableau14[[#This Row],[dossier d''événement]],Tableau12[],7,FALSE)</f>
        <v>#N/A</v>
      </c>
      <c r="H5" t="e">
        <f>VLOOKUP(Tableau14[[#This Row],[dossier d''événement]],Tableau12[],8,FALSE)</f>
        <v>#N/A</v>
      </c>
      <c r="I5" s="30" t="s">
        <v>321</v>
      </c>
      <c r="J5" t="e">
        <f>VLOOKUP(Tableau14[[#This Row],[dossier d''événement]],Tableau12[],3,FALSE)</f>
        <v>#N/A</v>
      </c>
      <c r="K5" t="e">
        <f>VLOOKUP(Tableau14[[#This Row],[dossier d''événement]],Tableau12[],44,FALSE)</f>
        <v>#N/A</v>
      </c>
      <c r="L5" s="75">
        <v>43524</v>
      </c>
      <c r="M5" s="75">
        <v>43526</v>
      </c>
      <c r="N5">
        <v>0</v>
      </c>
      <c r="S5" t="e">
        <f>VLOOKUP(Tableau14[[#This Row],[dossier d''événement]],Tableau12[],42,FALSE)</f>
        <v>#N/A</v>
      </c>
      <c r="U5" t="e">
        <f>VLOOKUP(Tableau14[[#This Row],[dossier d''événement]],Tableau12[],41,FALSE)</f>
        <v>#N/A</v>
      </c>
      <c r="V5" t="e">
        <f>VLOOKUP(Tableau14[[#This Row],[dossier d''événement]],Tableau12[],10,FALSE)</f>
        <v>#N/A</v>
      </c>
      <c r="W5" t="e">
        <f>VLOOKUP(Tableau14[[#This Row],[dossier d''événement]],Tableau12[],73,FALSE)</f>
        <v>#N/A</v>
      </c>
      <c r="X5" t="e">
        <f>VLOOKUP(Tableau14[[#This Row],[dossier d''événement]],Tableau12[],74,FALSE)</f>
        <v>#N/A</v>
      </c>
      <c r="Y5" t="e">
        <f>VLOOKUP(Tableau14[[#This Row],[dossier d''événement]],Tableau12[],75,FALSE)</f>
        <v>#N/A</v>
      </c>
      <c r="Z5" t="e">
        <f>VLOOKUP(Tableau14[[#This Row],[dossier d''événement]],Tableau12[],76,FALSE)</f>
        <v>#N/A</v>
      </c>
      <c r="AA5" t="e">
        <f>VLOOKUP(Tableau14[[#This Row],[dossier d''événement]],Tableau12[],77,FALSE)</f>
        <v>#N/A</v>
      </c>
      <c r="AB5" t="e">
        <f>VLOOKUP(Tableau14[[#This Row],[dossier d''événement]],Tableau12[],78,FALSE)</f>
        <v>#N/A</v>
      </c>
      <c r="AC5" t="e">
        <f>VLOOKUP(Tableau14[[#This Row],[dossier d''événement]],Tableau12[],79,FALSE)</f>
        <v>#N/A</v>
      </c>
      <c r="AD5" t="e">
        <f>VLOOKUP(Tableau14[[#This Row],[dossier d''événement]],Tableau12[],80,FALSE)</f>
        <v>#N/A</v>
      </c>
      <c r="AE5" t="e">
        <f>VLOOKUP(Tableau14[[#This Row],[dossier d''événement]],Tableau12[],81,FALSE)</f>
        <v>#N/A</v>
      </c>
      <c r="AF5" t="e">
        <f>VLOOKUP(Tableau14[[#This Row],[dossier d''événement]],Tableau12[],82,FALSE)</f>
        <v>#N/A</v>
      </c>
      <c r="AG5" t="e">
        <f>VLOOKUP(Tableau14[[#This Row],[dossier d''événement]],Tableau12[],83,FALSE)</f>
        <v>#N/A</v>
      </c>
      <c r="AH5" t="e">
        <f>VLOOKUP(Tableau14[[#This Row],[dossier d''événement]],Tableau12[],84,FALSE)</f>
        <v>#N/A</v>
      </c>
      <c r="AI5" t="e">
        <f>VLOOKUP(Tableau14[[#This Row],[dossier d''événement]],Tableau12[],85,FALSE)</f>
        <v>#N/A</v>
      </c>
      <c r="AJ5" t="e">
        <f>VLOOKUP(Tableau14[[#This Row],[dossier d''événement]],Tableau12[],86,FALSE)</f>
        <v>#N/A</v>
      </c>
      <c r="AK5" t="e">
        <f>VLOOKUP(Tableau14[[#This Row],[dossier d''événement]],Tableau12[],87,FALSE)</f>
        <v>#N/A</v>
      </c>
      <c r="AL5" t="e">
        <f>VLOOKUP(Tableau14[[#This Row],[dossier d''événement]],Tableau12[],88,FALSE)</f>
        <v>#N/A</v>
      </c>
      <c r="AM5" t="e">
        <f>VLOOKUP(Tableau14[[#This Row],[dossier d''événement]],Tableau12[],89,FALSE)</f>
        <v>#N/A</v>
      </c>
      <c r="AN5" t="e">
        <f>VLOOKUP(Tableau14[[#This Row],[dossier d''événement]],Tableau12[],90,FALSE)</f>
        <v>#N/A</v>
      </c>
      <c r="AO5" t="e">
        <f>VLOOKUP(Tableau14[[#This Row],[dossier d''événement]],Tableau12[],11,FALSE)</f>
        <v>#N/A</v>
      </c>
      <c r="AP5" t="e">
        <f>VLOOKUP(Tableau14[[#This Row],[dossier d''événement]],Tableau12[],12,FALSE)</f>
        <v>#N/A</v>
      </c>
      <c r="AQ5" t="e">
        <f>VLOOKUP(Tableau14[[#This Row],[dossier d''événement]],Tableau12[],13,FALSE)</f>
        <v>#N/A</v>
      </c>
      <c r="AR5" t="e">
        <f>VLOOKUP(Tableau14[[#This Row],[dossier d''événement]],Tableau12[],14,FALSE)</f>
        <v>#N/A</v>
      </c>
      <c r="AS5" t="e">
        <f>VLOOKUP(Tableau14[[#This Row],[dossier d''événement]],Tableau12[],15,FALSE)</f>
        <v>#N/A</v>
      </c>
      <c r="AT5" t="e">
        <f>VLOOKUP(Tableau14[[#This Row],[dossier d''événement]],Tableau12[],16,FALSE)</f>
        <v>#N/A</v>
      </c>
      <c r="AU5" t="e">
        <f>VLOOKUP(Tableau14[[#This Row],[dossier d''événement]],Tableau12[],17,FALSE)</f>
        <v>#N/A</v>
      </c>
      <c r="AV5" t="e">
        <f>VLOOKUP(Tableau14[[#This Row],[dossier d''événement]],Tableau12[],18,FALSE)</f>
        <v>#N/A</v>
      </c>
      <c r="AW5" t="e">
        <f>VLOOKUP(Tableau14[[#This Row],[dossier d''événement]],Tableau12[],19,FALSE)</f>
        <v>#N/A</v>
      </c>
      <c r="AX5" t="e">
        <f>VLOOKUP(Tableau14[[#This Row],[dossier d''événement]],Tableau12[],20,FALSE)</f>
        <v>#N/A</v>
      </c>
      <c r="AY5" t="e">
        <f>VLOOKUP(Tableau14[[#This Row],[dossier d''événement]],Tableau12[],21,FALSE)</f>
        <v>#N/A</v>
      </c>
      <c r="AZ5" t="e">
        <f>VLOOKUP(Tableau14[[#This Row],[dossier d''événement]],Tableau12[],22,FALSE)</f>
        <v>#N/A</v>
      </c>
      <c r="BA5" t="e">
        <f>VLOOKUP(Tableau14[[#This Row],[dossier d''événement]],Tableau12[],23,FALSE)</f>
        <v>#N/A</v>
      </c>
      <c r="BB5" t="e">
        <f>VLOOKUP(Tableau14[[#This Row],[dossier d''événement]],Tableau12[],24,FALSE)</f>
        <v>#N/A</v>
      </c>
      <c r="BC5" t="e">
        <f>VLOOKUP(Tableau14[[#This Row],[dossier d''événement]],Tableau12[],25,FALSE)</f>
        <v>#N/A</v>
      </c>
      <c r="BD5" t="e">
        <f>VLOOKUP(Tableau14[[#This Row],[dossier d''événement]],Tableau12[],26,FALSE)</f>
        <v>#N/A</v>
      </c>
      <c r="BE5" t="e">
        <f>VLOOKUP(Tableau14[[#This Row],[dossier d''événement]],Tableau12[],27,FALSE)</f>
        <v>#N/A</v>
      </c>
      <c r="BF5" t="e">
        <f>VLOOKUP(Tableau14[[#This Row],[dossier d''événement]],Tableau12[],28,FALSE)</f>
        <v>#N/A</v>
      </c>
      <c r="BG5" t="e">
        <f>VLOOKUP(Tableau14[[#This Row],[dossier d''événement]],Tableau12[],29,FALSE)</f>
        <v>#N/A</v>
      </c>
      <c r="BH5" t="e">
        <f>VLOOKUP(Tableau14[[#This Row],[dossier d''événement]],Tableau12[],30,FALSE)</f>
        <v>#N/A</v>
      </c>
      <c r="BI5" t="e">
        <f>VLOOKUP(Tableau14[[#This Row],[dossier d''événement]],Tableau12[],31,FALSE)</f>
        <v>#N/A</v>
      </c>
      <c r="BJ5" t="e">
        <f>VLOOKUP(Tableau14[[#This Row],[dossier d''événement]],Tableau12[],32,FALSE)</f>
        <v>#N/A</v>
      </c>
      <c r="BK5" t="e">
        <f>VLOOKUP(Tableau14[[#This Row],[dossier d''événement]],Tableau12[],33,FALSE)</f>
        <v>#N/A</v>
      </c>
      <c r="BL5" t="e">
        <f>VLOOKUP(Tableau14[[#This Row],[dossier d''événement]],Tableau12[],34,FALSE)</f>
        <v>#N/A</v>
      </c>
      <c r="BM5" t="e">
        <f>VLOOKUP(Tableau14[[#This Row],[dossier d''événement]],Tableau12[],35,FALSE)</f>
        <v>#N/A</v>
      </c>
      <c r="BN5" t="e">
        <f>VLOOKUP(Tableau14[[#This Row],[dossier d''événement]],Tableau12[],36,FALSE)</f>
        <v>#N/A</v>
      </c>
      <c r="BO5" t="e">
        <f>VLOOKUP(Tableau14[[#This Row],[dossier d''événement]],Tableau12[],37,FALSE)</f>
        <v>#N/A</v>
      </c>
      <c r="BP5" t="e">
        <f>VLOOKUP(Tableau14[[#This Row],[dossier d''événement]],Tableau12[],38,FALSE)</f>
        <v>#N/A</v>
      </c>
      <c r="BQ5" t="e">
        <f>VLOOKUP(Tableau14[[#This Row],[dossier d''événement]],Tableau12[],39,FALSE)</f>
        <v>#N/A</v>
      </c>
      <c r="BR5" t="e">
        <f>VLOOKUP(Tableau14[[#This Row],[dossier d''événement]],Tableau12[],40,FALSE)</f>
        <v>#N/A</v>
      </c>
      <c r="BT5" t="s">
        <v>396</v>
      </c>
      <c r="BU5">
        <v>903</v>
      </c>
      <c r="BV5" t="s">
        <v>310</v>
      </c>
      <c r="BW5" t="str">
        <f>Tableau14[[#This Row],[dossier d''événement]]</f>
        <v>Régie-4141 -Robotique</v>
      </c>
      <c r="BX5" t="s">
        <v>321</v>
      </c>
      <c r="BY5" t="e">
        <f>Tableau14[[#This Row],[Lieu Événement]]</f>
        <v>#N/A</v>
      </c>
      <c r="BZ5" t="e">
        <f>Tableau14[[#This Row],[Contact client sur le site]]</f>
        <v>#N/A</v>
      </c>
      <c r="CA5" t="e">
        <f>VLOOKUP(Tableau14[[#This Row],[dossier d''événement]],Tableau12[],45,FALSE)</f>
        <v>#N/A</v>
      </c>
      <c r="CE5" t="e">
        <f>VLOOKUP(Tableau14[[#This Row],[dossier d''événement]],Tableau12[],46,FALSE)</f>
        <v>#N/A</v>
      </c>
      <c r="CF5" t="e">
        <f>VLOOKUP(Tableau14[[#This Row],[dossier d''événement]],Tableau12[],43,FALSE)</f>
        <v>#N/A</v>
      </c>
      <c r="CG5" t="e">
        <f>VLOOKUP(Tableau14[[#This Row],[dossier d''événement]],Tableau12[],47,FALSE)</f>
        <v>#N/A</v>
      </c>
      <c r="CH5" t="s">
        <v>322</v>
      </c>
      <c r="CI5" t="s">
        <v>323</v>
      </c>
      <c r="CJ5" t="s">
        <v>312</v>
      </c>
    </row>
    <row r="6" spans="1:100">
      <c r="A6" t="s">
        <v>660</v>
      </c>
      <c r="B6">
        <v>904</v>
      </c>
      <c r="C6" t="s">
        <v>302</v>
      </c>
      <c r="F6" t="e">
        <f>VLOOKUP(Tableau14[[#This Row],[dossier d''événement]],Tableau12[],2,FALSE)</f>
        <v>#N/A</v>
      </c>
      <c r="G6" t="e">
        <f>VLOOKUP(Tableau14[[#This Row],[dossier d''événement]],Tableau12[],7,FALSE)</f>
        <v>#N/A</v>
      </c>
      <c r="H6" t="e">
        <f>VLOOKUP(Tableau14[[#This Row],[dossier d''événement]],Tableau12[],8,FALSE)</f>
        <v>#N/A</v>
      </c>
      <c r="J6" t="e">
        <f>VLOOKUP(Tableau14[[#This Row],[dossier d''événement]],Tableau12[],3,FALSE)</f>
        <v>#N/A</v>
      </c>
      <c r="K6" t="e">
        <f>VLOOKUP(Tableau14[[#This Row],[dossier d''événement]],Tableau12[],44,FALSE)</f>
        <v>#N/A</v>
      </c>
      <c r="N6" t="e">
        <v>#N/A</v>
      </c>
      <c r="S6" t="e">
        <f>VLOOKUP(Tableau14[[#This Row],[dossier d''événement]],Tableau12[],42,FALSE)</f>
        <v>#N/A</v>
      </c>
      <c r="U6" t="e">
        <f>VLOOKUP(Tableau14[[#This Row],[dossier d''événement]],Tableau12[],41,FALSE)</f>
        <v>#N/A</v>
      </c>
      <c r="V6" t="e">
        <f>VLOOKUP(Tableau14[[#This Row],[dossier d''événement]],Tableau12[],10,FALSE)</f>
        <v>#N/A</v>
      </c>
      <c r="W6" t="e">
        <f>VLOOKUP(Tableau14[[#This Row],[dossier d''événement]],Tableau12[],73,FALSE)</f>
        <v>#N/A</v>
      </c>
      <c r="X6" t="e">
        <f>VLOOKUP(Tableau14[[#This Row],[dossier d''événement]],Tableau12[],74,FALSE)</f>
        <v>#N/A</v>
      </c>
      <c r="Y6" t="e">
        <f>VLOOKUP(Tableau14[[#This Row],[dossier d''événement]],Tableau12[],75,FALSE)</f>
        <v>#N/A</v>
      </c>
      <c r="Z6" t="e">
        <f>VLOOKUP(Tableau14[[#This Row],[dossier d''événement]],Tableau12[],76,FALSE)</f>
        <v>#N/A</v>
      </c>
      <c r="AA6" t="e">
        <f>VLOOKUP(Tableau14[[#This Row],[dossier d''événement]],Tableau12[],77,FALSE)</f>
        <v>#N/A</v>
      </c>
      <c r="AB6" t="e">
        <f>VLOOKUP(Tableau14[[#This Row],[dossier d''événement]],Tableau12[],78,FALSE)</f>
        <v>#N/A</v>
      </c>
      <c r="AC6" t="e">
        <f>VLOOKUP(Tableau14[[#This Row],[dossier d''événement]],Tableau12[],79,FALSE)</f>
        <v>#N/A</v>
      </c>
      <c r="AD6" t="e">
        <f>VLOOKUP(Tableau14[[#This Row],[dossier d''événement]],Tableau12[],80,FALSE)</f>
        <v>#N/A</v>
      </c>
      <c r="AE6" t="e">
        <f>VLOOKUP(Tableau14[[#This Row],[dossier d''événement]],Tableau12[],81,FALSE)</f>
        <v>#N/A</v>
      </c>
      <c r="AF6" t="e">
        <f>VLOOKUP(Tableau14[[#This Row],[dossier d''événement]],Tableau12[],82,FALSE)</f>
        <v>#N/A</v>
      </c>
      <c r="AG6" t="e">
        <f>VLOOKUP(Tableau14[[#This Row],[dossier d''événement]],Tableau12[],83,FALSE)</f>
        <v>#N/A</v>
      </c>
      <c r="AH6" t="e">
        <f>VLOOKUP(Tableau14[[#This Row],[dossier d''événement]],Tableau12[],84,FALSE)</f>
        <v>#N/A</v>
      </c>
      <c r="AI6" t="e">
        <f>VLOOKUP(Tableau14[[#This Row],[dossier d''événement]],Tableau12[],85,FALSE)</f>
        <v>#N/A</v>
      </c>
      <c r="AJ6" t="e">
        <f>VLOOKUP(Tableau14[[#This Row],[dossier d''événement]],Tableau12[],86,FALSE)</f>
        <v>#N/A</v>
      </c>
      <c r="AK6" t="e">
        <f>VLOOKUP(Tableau14[[#This Row],[dossier d''événement]],Tableau12[],87,FALSE)</f>
        <v>#N/A</v>
      </c>
      <c r="AL6" t="e">
        <f>VLOOKUP(Tableau14[[#This Row],[dossier d''événement]],Tableau12[],88,FALSE)</f>
        <v>#N/A</v>
      </c>
      <c r="AM6" t="e">
        <f>VLOOKUP(Tableau14[[#This Row],[dossier d''événement]],Tableau12[],89,FALSE)</f>
        <v>#N/A</v>
      </c>
      <c r="AN6" t="e">
        <f>VLOOKUP(Tableau14[[#This Row],[dossier d''événement]],Tableau12[],90,FALSE)</f>
        <v>#N/A</v>
      </c>
      <c r="AO6" t="e">
        <f>VLOOKUP(Tableau14[[#This Row],[dossier d''événement]],Tableau12[],11,FALSE)</f>
        <v>#N/A</v>
      </c>
      <c r="AP6" t="e">
        <f>VLOOKUP(Tableau14[[#This Row],[dossier d''événement]],Tableau12[],12,FALSE)</f>
        <v>#N/A</v>
      </c>
      <c r="AQ6" t="e">
        <f>VLOOKUP(Tableau14[[#This Row],[dossier d''événement]],Tableau12[],13,FALSE)</f>
        <v>#N/A</v>
      </c>
      <c r="AR6" t="e">
        <f>VLOOKUP(Tableau14[[#This Row],[dossier d''événement]],Tableau12[],14,FALSE)</f>
        <v>#N/A</v>
      </c>
      <c r="AS6" t="e">
        <f>VLOOKUP(Tableau14[[#This Row],[dossier d''événement]],Tableau12[],15,FALSE)</f>
        <v>#N/A</v>
      </c>
      <c r="AT6" t="e">
        <f>VLOOKUP(Tableau14[[#This Row],[dossier d''événement]],Tableau12[],16,FALSE)</f>
        <v>#N/A</v>
      </c>
      <c r="AU6" t="e">
        <f>VLOOKUP(Tableau14[[#This Row],[dossier d''événement]],Tableau12[],17,FALSE)</f>
        <v>#N/A</v>
      </c>
      <c r="AV6" t="e">
        <f>VLOOKUP(Tableau14[[#This Row],[dossier d''événement]],Tableau12[],18,FALSE)</f>
        <v>#N/A</v>
      </c>
      <c r="AW6" t="e">
        <f>VLOOKUP(Tableau14[[#This Row],[dossier d''événement]],Tableau12[],19,FALSE)</f>
        <v>#N/A</v>
      </c>
      <c r="AX6" t="e">
        <f>VLOOKUP(Tableau14[[#This Row],[dossier d''événement]],Tableau12[],20,FALSE)</f>
        <v>#N/A</v>
      </c>
      <c r="AY6" t="e">
        <f>VLOOKUP(Tableau14[[#This Row],[dossier d''événement]],Tableau12[],21,FALSE)</f>
        <v>#N/A</v>
      </c>
      <c r="AZ6" t="e">
        <f>VLOOKUP(Tableau14[[#This Row],[dossier d''événement]],Tableau12[],22,FALSE)</f>
        <v>#N/A</v>
      </c>
      <c r="BA6" t="e">
        <f>VLOOKUP(Tableau14[[#This Row],[dossier d''événement]],Tableau12[],23,FALSE)</f>
        <v>#N/A</v>
      </c>
      <c r="BB6" t="e">
        <f>VLOOKUP(Tableau14[[#This Row],[dossier d''événement]],Tableau12[],24,FALSE)</f>
        <v>#N/A</v>
      </c>
      <c r="BC6" t="e">
        <f>VLOOKUP(Tableau14[[#This Row],[dossier d''événement]],Tableau12[],25,FALSE)</f>
        <v>#N/A</v>
      </c>
      <c r="BD6" t="e">
        <f>VLOOKUP(Tableau14[[#This Row],[dossier d''événement]],Tableau12[],26,FALSE)</f>
        <v>#N/A</v>
      </c>
      <c r="BE6" t="e">
        <f>VLOOKUP(Tableau14[[#This Row],[dossier d''événement]],Tableau12[],27,FALSE)</f>
        <v>#N/A</v>
      </c>
      <c r="BF6" t="e">
        <f>VLOOKUP(Tableau14[[#This Row],[dossier d''événement]],Tableau12[],28,FALSE)</f>
        <v>#N/A</v>
      </c>
      <c r="BG6" t="e">
        <f>VLOOKUP(Tableau14[[#This Row],[dossier d''événement]],Tableau12[],29,FALSE)</f>
        <v>#N/A</v>
      </c>
      <c r="BH6" t="e">
        <f>VLOOKUP(Tableau14[[#This Row],[dossier d''événement]],Tableau12[],30,FALSE)</f>
        <v>#N/A</v>
      </c>
      <c r="BI6" t="e">
        <f>VLOOKUP(Tableau14[[#This Row],[dossier d''événement]],Tableau12[],31,FALSE)</f>
        <v>#N/A</v>
      </c>
      <c r="BJ6" t="e">
        <f>VLOOKUP(Tableau14[[#This Row],[dossier d''événement]],Tableau12[],32,FALSE)</f>
        <v>#N/A</v>
      </c>
      <c r="BK6" t="e">
        <f>VLOOKUP(Tableau14[[#This Row],[dossier d''événement]],Tableau12[],33,FALSE)</f>
        <v>#N/A</v>
      </c>
      <c r="BL6" t="e">
        <f>VLOOKUP(Tableau14[[#This Row],[dossier d''événement]],Tableau12[],34,FALSE)</f>
        <v>#N/A</v>
      </c>
      <c r="BM6" t="e">
        <f>VLOOKUP(Tableau14[[#This Row],[dossier d''événement]],Tableau12[],35,FALSE)</f>
        <v>#N/A</v>
      </c>
      <c r="BN6" t="e">
        <f>VLOOKUP(Tableau14[[#This Row],[dossier d''événement]],Tableau12[],36,FALSE)</f>
        <v>#N/A</v>
      </c>
      <c r="BO6" t="e">
        <f>VLOOKUP(Tableau14[[#This Row],[dossier d''événement]],Tableau12[],37,FALSE)</f>
        <v>#N/A</v>
      </c>
      <c r="BP6" t="e">
        <f>VLOOKUP(Tableau14[[#This Row],[dossier d''événement]],Tableau12[],38,FALSE)</f>
        <v>#N/A</v>
      </c>
      <c r="BQ6" t="e">
        <f>VLOOKUP(Tableau14[[#This Row],[dossier d''événement]],Tableau12[],39,FALSE)</f>
        <v>#N/A</v>
      </c>
      <c r="BR6" t="e">
        <f>VLOOKUP(Tableau14[[#This Row],[dossier d''événement]],Tableau12[],40,FALSE)</f>
        <v>#N/A</v>
      </c>
      <c r="BT6" t="s">
        <v>661</v>
      </c>
      <c r="BU6">
        <v>904</v>
      </c>
      <c r="BV6" t="s">
        <v>310</v>
      </c>
      <c r="BW6">
        <f>Tableau14[[#This Row],[dossier d''événement]]</f>
        <v>0</v>
      </c>
      <c r="BX6">
        <v>0</v>
      </c>
      <c r="BY6" t="e">
        <f>Tableau14[[#This Row],[Lieu Événement]]</f>
        <v>#N/A</v>
      </c>
      <c r="BZ6" t="e">
        <f>Tableau14[[#This Row],[Contact client sur le site]]</f>
        <v>#N/A</v>
      </c>
      <c r="CA6" t="e">
        <f>VLOOKUP(Tableau14[[#This Row],[dossier d''événement]],Tableau12[],45,FALSE)</f>
        <v>#N/A</v>
      </c>
      <c r="CE6" t="e">
        <f>VLOOKUP(Tableau14[[#This Row],[dossier d''événement]],Tableau12[],46,FALSE)</f>
        <v>#N/A</v>
      </c>
      <c r="CF6" t="e">
        <f>VLOOKUP(Tableau14[[#This Row],[dossier d''événement]],Tableau12[],43,FALSE)</f>
        <v>#N/A</v>
      </c>
      <c r="CG6" t="e">
        <f>VLOOKUP(Tableau14[[#This Row],[dossier d''événement]],Tableau12[],47,FALSE)</f>
        <v>#N/A</v>
      </c>
    </row>
    <row r="7" spans="1:100">
      <c r="A7" t="s">
        <v>662</v>
      </c>
      <c r="B7">
        <v>905</v>
      </c>
      <c r="C7" t="s">
        <v>302</v>
      </c>
      <c r="F7" t="e">
        <f>VLOOKUP(Tableau14[[#This Row],[dossier d''événement]],Tableau12[],2,FALSE)</f>
        <v>#N/A</v>
      </c>
      <c r="G7" t="e">
        <f>VLOOKUP(Tableau14[[#This Row],[dossier d''événement]],Tableau12[],7,FALSE)</f>
        <v>#N/A</v>
      </c>
      <c r="H7" t="e">
        <f>VLOOKUP(Tableau14[[#This Row],[dossier d''événement]],Tableau12[],8,FALSE)</f>
        <v>#N/A</v>
      </c>
      <c r="J7" t="e">
        <f>VLOOKUP(Tableau14[[#This Row],[dossier d''événement]],Tableau12[],3,FALSE)</f>
        <v>#N/A</v>
      </c>
      <c r="K7" t="e">
        <f>VLOOKUP(Tableau14[[#This Row],[dossier d''événement]],Tableau12[],44,FALSE)</f>
        <v>#N/A</v>
      </c>
      <c r="N7" t="e">
        <v>#N/A</v>
      </c>
      <c r="S7" t="e">
        <f>VLOOKUP(Tableau14[[#This Row],[dossier d''événement]],Tableau12[],42,FALSE)</f>
        <v>#N/A</v>
      </c>
      <c r="U7" t="e">
        <f>VLOOKUP(Tableau14[[#This Row],[dossier d''événement]],Tableau12[],41,FALSE)</f>
        <v>#N/A</v>
      </c>
      <c r="V7" t="e">
        <f>VLOOKUP(Tableau14[[#This Row],[dossier d''événement]],Tableau12[],10,FALSE)</f>
        <v>#N/A</v>
      </c>
      <c r="W7" t="e">
        <f>VLOOKUP(Tableau14[[#This Row],[dossier d''événement]],Tableau12[],73,FALSE)</f>
        <v>#N/A</v>
      </c>
      <c r="X7" t="e">
        <f>VLOOKUP(Tableau14[[#This Row],[dossier d''événement]],Tableau12[],74,FALSE)</f>
        <v>#N/A</v>
      </c>
      <c r="Y7" t="e">
        <f>VLOOKUP(Tableau14[[#This Row],[dossier d''événement]],Tableau12[],75,FALSE)</f>
        <v>#N/A</v>
      </c>
      <c r="Z7" t="e">
        <f>VLOOKUP(Tableau14[[#This Row],[dossier d''événement]],Tableau12[],76,FALSE)</f>
        <v>#N/A</v>
      </c>
      <c r="AA7" t="e">
        <f>VLOOKUP(Tableau14[[#This Row],[dossier d''événement]],Tableau12[],77,FALSE)</f>
        <v>#N/A</v>
      </c>
      <c r="AB7" t="e">
        <f>VLOOKUP(Tableau14[[#This Row],[dossier d''événement]],Tableau12[],78,FALSE)</f>
        <v>#N/A</v>
      </c>
      <c r="AC7" t="e">
        <f>VLOOKUP(Tableau14[[#This Row],[dossier d''événement]],Tableau12[],79,FALSE)</f>
        <v>#N/A</v>
      </c>
      <c r="AD7" t="e">
        <f>VLOOKUP(Tableau14[[#This Row],[dossier d''événement]],Tableau12[],80,FALSE)</f>
        <v>#N/A</v>
      </c>
      <c r="AE7" t="e">
        <f>VLOOKUP(Tableau14[[#This Row],[dossier d''événement]],Tableau12[],81,FALSE)</f>
        <v>#N/A</v>
      </c>
      <c r="AF7" t="e">
        <f>VLOOKUP(Tableau14[[#This Row],[dossier d''événement]],Tableau12[],82,FALSE)</f>
        <v>#N/A</v>
      </c>
      <c r="AG7" t="e">
        <f>VLOOKUP(Tableau14[[#This Row],[dossier d''événement]],Tableau12[],83,FALSE)</f>
        <v>#N/A</v>
      </c>
      <c r="AH7" t="e">
        <f>VLOOKUP(Tableau14[[#This Row],[dossier d''événement]],Tableau12[],84,FALSE)</f>
        <v>#N/A</v>
      </c>
      <c r="AI7" t="e">
        <f>VLOOKUP(Tableau14[[#This Row],[dossier d''événement]],Tableau12[],85,FALSE)</f>
        <v>#N/A</v>
      </c>
      <c r="AJ7" t="e">
        <f>VLOOKUP(Tableau14[[#This Row],[dossier d''événement]],Tableau12[],86,FALSE)</f>
        <v>#N/A</v>
      </c>
      <c r="AK7" t="e">
        <f>VLOOKUP(Tableau14[[#This Row],[dossier d''événement]],Tableau12[],87,FALSE)</f>
        <v>#N/A</v>
      </c>
      <c r="AL7" t="e">
        <f>VLOOKUP(Tableau14[[#This Row],[dossier d''événement]],Tableau12[],88,FALSE)</f>
        <v>#N/A</v>
      </c>
      <c r="AM7" t="e">
        <f>VLOOKUP(Tableau14[[#This Row],[dossier d''événement]],Tableau12[],89,FALSE)</f>
        <v>#N/A</v>
      </c>
      <c r="AN7" t="e">
        <f>VLOOKUP(Tableau14[[#This Row],[dossier d''événement]],Tableau12[],90,FALSE)</f>
        <v>#N/A</v>
      </c>
      <c r="AO7" t="e">
        <f>VLOOKUP(Tableau14[[#This Row],[dossier d''événement]],Tableau12[],11,FALSE)</f>
        <v>#N/A</v>
      </c>
      <c r="AP7" t="e">
        <f>VLOOKUP(Tableau14[[#This Row],[dossier d''événement]],Tableau12[],12,FALSE)</f>
        <v>#N/A</v>
      </c>
      <c r="AQ7" t="e">
        <f>VLOOKUP(Tableau14[[#This Row],[dossier d''événement]],Tableau12[],13,FALSE)</f>
        <v>#N/A</v>
      </c>
      <c r="AR7" t="e">
        <f>VLOOKUP(Tableau14[[#This Row],[dossier d''événement]],Tableau12[],14,FALSE)</f>
        <v>#N/A</v>
      </c>
      <c r="AS7" t="e">
        <f>VLOOKUP(Tableau14[[#This Row],[dossier d''événement]],Tableau12[],15,FALSE)</f>
        <v>#N/A</v>
      </c>
      <c r="AT7" t="e">
        <f>VLOOKUP(Tableau14[[#This Row],[dossier d''événement]],Tableau12[],16,FALSE)</f>
        <v>#N/A</v>
      </c>
      <c r="AU7" t="e">
        <f>VLOOKUP(Tableau14[[#This Row],[dossier d''événement]],Tableau12[],17,FALSE)</f>
        <v>#N/A</v>
      </c>
      <c r="AV7" t="e">
        <f>VLOOKUP(Tableau14[[#This Row],[dossier d''événement]],Tableau12[],18,FALSE)</f>
        <v>#N/A</v>
      </c>
      <c r="AW7" t="e">
        <f>VLOOKUP(Tableau14[[#This Row],[dossier d''événement]],Tableau12[],19,FALSE)</f>
        <v>#N/A</v>
      </c>
      <c r="AX7" t="e">
        <f>VLOOKUP(Tableau14[[#This Row],[dossier d''événement]],Tableau12[],20,FALSE)</f>
        <v>#N/A</v>
      </c>
      <c r="AY7" t="e">
        <f>VLOOKUP(Tableau14[[#This Row],[dossier d''événement]],Tableau12[],21,FALSE)</f>
        <v>#N/A</v>
      </c>
      <c r="AZ7" t="e">
        <f>VLOOKUP(Tableau14[[#This Row],[dossier d''événement]],Tableau12[],22,FALSE)</f>
        <v>#N/A</v>
      </c>
      <c r="BA7" t="e">
        <f>VLOOKUP(Tableau14[[#This Row],[dossier d''événement]],Tableau12[],23,FALSE)</f>
        <v>#N/A</v>
      </c>
      <c r="BB7" t="e">
        <f>VLOOKUP(Tableau14[[#This Row],[dossier d''événement]],Tableau12[],24,FALSE)</f>
        <v>#N/A</v>
      </c>
      <c r="BC7" t="e">
        <f>VLOOKUP(Tableau14[[#This Row],[dossier d''événement]],Tableau12[],25,FALSE)</f>
        <v>#N/A</v>
      </c>
      <c r="BD7" t="e">
        <f>VLOOKUP(Tableau14[[#This Row],[dossier d''événement]],Tableau12[],26,FALSE)</f>
        <v>#N/A</v>
      </c>
      <c r="BE7" t="e">
        <f>VLOOKUP(Tableau14[[#This Row],[dossier d''événement]],Tableau12[],27,FALSE)</f>
        <v>#N/A</v>
      </c>
      <c r="BF7" t="e">
        <f>VLOOKUP(Tableau14[[#This Row],[dossier d''événement]],Tableau12[],28,FALSE)</f>
        <v>#N/A</v>
      </c>
      <c r="BG7" t="e">
        <f>VLOOKUP(Tableau14[[#This Row],[dossier d''événement]],Tableau12[],29,FALSE)</f>
        <v>#N/A</v>
      </c>
      <c r="BH7" t="e">
        <f>VLOOKUP(Tableau14[[#This Row],[dossier d''événement]],Tableau12[],30,FALSE)</f>
        <v>#N/A</v>
      </c>
      <c r="BI7" t="e">
        <f>VLOOKUP(Tableau14[[#This Row],[dossier d''événement]],Tableau12[],31,FALSE)</f>
        <v>#N/A</v>
      </c>
      <c r="BJ7" t="e">
        <f>VLOOKUP(Tableau14[[#This Row],[dossier d''événement]],Tableau12[],32,FALSE)</f>
        <v>#N/A</v>
      </c>
      <c r="BK7" t="e">
        <f>VLOOKUP(Tableau14[[#This Row],[dossier d''événement]],Tableau12[],33,FALSE)</f>
        <v>#N/A</v>
      </c>
      <c r="BL7" t="e">
        <f>VLOOKUP(Tableau14[[#This Row],[dossier d''événement]],Tableau12[],34,FALSE)</f>
        <v>#N/A</v>
      </c>
      <c r="BM7" t="e">
        <f>VLOOKUP(Tableau14[[#This Row],[dossier d''événement]],Tableau12[],35,FALSE)</f>
        <v>#N/A</v>
      </c>
      <c r="BN7" t="e">
        <f>VLOOKUP(Tableau14[[#This Row],[dossier d''événement]],Tableau12[],36,FALSE)</f>
        <v>#N/A</v>
      </c>
      <c r="BO7" t="e">
        <f>VLOOKUP(Tableau14[[#This Row],[dossier d''événement]],Tableau12[],37,FALSE)</f>
        <v>#N/A</v>
      </c>
      <c r="BP7" t="e">
        <f>VLOOKUP(Tableau14[[#This Row],[dossier d''événement]],Tableau12[],38,FALSE)</f>
        <v>#N/A</v>
      </c>
      <c r="BQ7" t="e">
        <f>VLOOKUP(Tableau14[[#This Row],[dossier d''événement]],Tableau12[],39,FALSE)</f>
        <v>#N/A</v>
      </c>
      <c r="BR7" t="e">
        <f>VLOOKUP(Tableau14[[#This Row],[dossier d''événement]],Tableau12[],40,FALSE)</f>
        <v>#N/A</v>
      </c>
      <c r="BT7" t="s">
        <v>663</v>
      </c>
      <c r="BU7">
        <v>905</v>
      </c>
      <c r="BV7" t="s">
        <v>310</v>
      </c>
      <c r="BW7">
        <f>Tableau14[[#This Row],[dossier d''événement]]</f>
        <v>0</v>
      </c>
      <c r="BX7">
        <v>0</v>
      </c>
      <c r="BY7" t="e">
        <f>Tableau14[[#This Row],[Lieu Événement]]</f>
        <v>#N/A</v>
      </c>
      <c r="BZ7" t="e">
        <f>Tableau14[[#This Row],[Contact client sur le site]]</f>
        <v>#N/A</v>
      </c>
      <c r="CA7" t="e">
        <f>VLOOKUP(Tableau14[[#This Row],[dossier d''événement]],Tableau12[],45,FALSE)</f>
        <v>#N/A</v>
      </c>
      <c r="CE7" t="e">
        <f>VLOOKUP(Tableau14[[#This Row],[dossier d''événement]],Tableau12[],46,FALSE)</f>
        <v>#N/A</v>
      </c>
      <c r="CF7" t="e">
        <f>VLOOKUP(Tableau14[[#This Row],[dossier d''événement]],Tableau12[],43,FALSE)</f>
        <v>#N/A</v>
      </c>
      <c r="CG7" t="e">
        <f>VLOOKUP(Tableau14[[#This Row],[dossier d''événement]],Tableau12[],47,FALSE)</f>
        <v>#N/A</v>
      </c>
    </row>
    <row r="8" spans="1:100">
      <c r="A8" t="s">
        <v>664</v>
      </c>
      <c r="B8">
        <v>906</v>
      </c>
      <c r="C8" t="s">
        <v>302</v>
      </c>
      <c r="F8" t="e">
        <f>VLOOKUP(Tableau14[[#This Row],[dossier d''événement]],Tableau12[],2,FALSE)</f>
        <v>#N/A</v>
      </c>
      <c r="G8" t="e">
        <f>VLOOKUP(Tableau14[[#This Row],[dossier d''événement]],Tableau12[],7,FALSE)</f>
        <v>#N/A</v>
      </c>
      <c r="H8" t="e">
        <f>VLOOKUP(Tableau14[[#This Row],[dossier d''événement]],Tableau12[],8,FALSE)</f>
        <v>#N/A</v>
      </c>
      <c r="J8" t="e">
        <f>VLOOKUP(Tableau14[[#This Row],[dossier d''événement]],Tableau12[],3,FALSE)</f>
        <v>#N/A</v>
      </c>
      <c r="K8" t="e">
        <f>VLOOKUP(Tableau14[[#This Row],[dossier d''événement]],Tableau12[],44,FALSE)</f>
        <v>#N/A</v>
      </c>
      <c r="N8" t="e">
        <v>#N/A</v>
      </c>
      <c r="S8" t="e">
        <f>VLOOKUP(Tableau14[[#This Row],[dossier d''événement]],Tableau12[],42,FALSE)</f>
        <v>#N/A</v>
      </c>
      <c r="U8" t="e">
        <f>VLOOKUP(Tableau14[[#This Row],[dossier d''événement]],Tableau12[],41,FALSE)</f>
        <v>#N/A</v>
      </c>
      <c r="V8" t="e">
        <f>VLOOKUP(Tableau14[[#This Row],[dossier d''événement]],Tableau12[],10,FALSE)</f>
        <v>#N/A</v>
      </c>
      <c r="W8" t="e">
        <f>VLOOKUP(Tableau14[[#This Row],[dossier d''événement]],Tableau12[],73,FALSE)</f>
        <v>#N/A</v>
      </c>
      <c r="X8" t="e">
        <f>VLOOKUP(Tableau14[[#This Row],[dossier d''événement]],Tableau12[],74,FALSE)</f>
        <v>#N/A</v>
      </c>
      <c r="Y8" t="e">
        <f>VLOOKUP(Tableau14[[#This Row],[dossier d''événement]],Tableau12[],75,FALSE)</f>
        <v>#N/A</v>
      </c>
      <c r="Z8" t="e">
        <f>VLOOKUP(Tableau14[[#This Row],[dossier d''événement]],Tableau12[],76,FALSE)</f>
        <v>#N/A</v>
      </c>
      <c r="AA8" t="e">
        <f>VLOOKUP(Tableau14[[#This Row],[dossier d''événement]],Tableau12[],77,FALSE)</f>
        <v>#N/A</v>
      </c>
      <c r="AB8" t="e">
        <f>VLOOKUP(Tableau14[[#This Row],[dossier d''événement]],Tableau12[],78,FALSE)</f>
        <v>#N/A</v>
      </c>
      <c r="AC8" t="e">
        <f>VLOOKUP(Tableau14[[#This Row],[dossier d''événement]],Tableau12[],79,FALSE)</f>
        <v>#N/A</v>
      </c>
      <c r="AD8" t="e">
        <f>VLOOKUP(Tableau14[[#This Row],[dossier d''événement]],Tableau12[],80,FALSE)</f>
        <v>#N/A</v>
      </c>
      <c r="AE8" t="e">
        <f>VLOOKUP(Tableau14[[#This Row],[dossier d''événement]],Tableau12[],81,FALSE)</f>
        <v>#N/A</v>
      </c>
      <c r="AF8" t="e">
        <f>VLOOKUP(Tableau14[[#This Row],[dossier d''événement]],Tableau12[],82,FALSE)</f>
        <v>#N/A</v>
      </c>
      <c r="AG8" t="e">
        <f>VLOOKUP(Tableau14[[#This Row],[dossier d''événement]],Tableau12[],83,FALSE)</f>
        <v>#N/A</v>
      </c>
      <c r="AH8" t="e">
        <f>VLOOKUP(Tableau14[[#This Row],[dossier d''événement]],Tableau12[],84,FALSE)</f>
        <v>#N/A</v>
      </c>
      <c r="AI8" t="e">
        <f>VLOOKUP(Tableau14[[#This Row],[dossier d''événement]],Tableau12[],85,FALSE)</f>
        <v>#N/A</v>
      </c>
      <c r="AJ8" t="e">
        <f>VLOOKUP(Tableau14[[#This Row],[dossier d''événement]],Tableau12[],86,FALSE)</f>
        <v>#N/A</v>
      </c>
      <c r="AK8" t="e">
        <f>VLOOKUP(Tableau14[[#This Row],[dossier d''événement]],Tableau12[],87,FALSE)</f>
        <v>#N/A</v>
      </c>
      <c r="AL8" t="e">
        <f>VLOOKUP(Tableau14[[#This Row],[dossier d''événement]],Tableau12[],88,FALSE)</f>
        <v>#N/A</v>
      </c>
      <c r="AM8" t="e">
        <f>VLOOKUP(Tableau14[[#This Row],[dossier d''événement]],Tableau12[],89,FALSE)</f>
        <v>#N/A</v>
      </c>
      <c r="AN8" t="e">
        <f>VLOOKUP(Tableau14[[#This Row],[dossier d''événement]],Tableau12[],90,FALSE)</f>
        <v>#N/A</v>
      </c>
      <c r="AO8" t="e">
        <f>VLOOKUP(Tableau14[[#This Row],[dossier d''événement]],Tableau12[],11,FALSE)</f>
        <v>#N/A</v>
      </c>
      <c r="AP8" t="e">
        <f>VLOOKUP(Tableau14[[#This Row],[dossier d''événement]],Tableau12[],12,FALSE)</f>
        <v>#N/A</v>
      </c>
      <c r="AQ8" t="e">
        <f>VLOOKUP(Tableau14[[#This Row],[dossier d''événement]],Tableau12[],13,FALSE)</f>
        <v>#N/A</v>
      </c>
      <c r="AR8" t="e">
        <f>VLOOKUP(Tableau14[[#This Row],[dossier d''événement]],Tableau12[],14,FALSE)</f>
        <v>#N/A</v>
      </c>
      <c r="AS8" t="e">
        <f>VLOOKUP(Tableau14[[#This Row],[dossier d''événement]],Tableau12[],15,FALSE)</f>
        <v>#N/A</v>
      </c>
      <c r="AT8" t="e">
        <f>VLOOKUP(Tableau14[[#This Row],[dossier d''événement]],Tableau12[],16,FALSE)</f>
        <v>#N/A</v>
      </c>
      <c r="AU8" t="e">
        <f>VLOOKUP(Tableau14[[#This Row],[dossier d''événement]],Tableau12[],17,FALSE)</f>
        <v>#N/A</v>
      </c>
      <c r="AV8" t="e">
        <f>VLOOKUP(Tableau14[[#This Row],[dossier d''événement]],Tableau12[],18,FALSE)</f>
        <v>#N/A</v>
      </c>
      <c r="AW8" t="e">
        <f>VLOOKUP(Tableau14[[#This Row],[dossier d''événement]],Tableau12[],19,FALSE)</f>
        <v>#N/A</v>
      </c>
      <c r="AX8" t="e">
        <f>VLOOKUP(Tableau14[[#This Row],[dossier d''événement]],Tableau12[],20,FALSE)</f>
        <v>#N/A</v>
      </c>
      <c r="AY8" t="e">
        <f>VLOOKUP(Tableau14[[#This Row],[dossier d''événement]],Tableau12[],21,FALSE)</f>
        <v>#N/A</v>
      </c>
      <c r="AZ8" t="e">
        <f>VLOOKUP(Tableau14[[#This Row],[dossier d''événement]],Tableau12[],22,FALSE)</f>
        <v>#N/A</v>
      </c>
      <c r="BA8" t="e">
        <f>VLOOKUP(Tableau14[[#This Row],[dossier d''événement]],Tableau12[],23,FALSE)</f>
        <v>#N/A</v>
      </c>
      <c r="BB8" t="e">
        <f>VLOOKUP(Tableau14[[#This Row],[dossier d''événement]],Tableau12[],24,FALSE)</f>
        <v>#N/A</v>
      </c>
      <c r="BC8" t="e">
        <f>VLOOKUP(Tableau14[[#This Row],[dossier d''événement]],Tableau12[],25,FALSE)</f>
        <v>#N/A</v>
      </c>
      <c r="BD8" t="e">
        <f>VLOOKUP(Tableau14[[#This Row],[dossier d''événement]],Tableau12[],26,FALSE)</f>
        <v>#N/A</v>
      </c>
      <c r="BE8" t="e">
        <f>VLOOKUP(Tableau14[[#This Row],[dossier d''événement]],Tableau12[],27,FALSE)</f>
        <v>#N/A</v>
      </c>
      <c r="BF8" t="e">
        <f>VLOOKUP(Tableau14[[#This Row],[dossier d''événement]],Tableau12[],28,FALSE)</f>
        <v>#N/A</v>
      </c>
      <c r="BG8" t="e">
        <f>VLOOKUP(Tableau14[[#This Row],[dossier d''événement]],Tableau12[],29,FALSE)</f>
        <v>#N/A</v>
      </c>
      <c r="BH8" t="e">
        <f>VLOOKUP(Tableau14[[#This Row],[dossier d''événement]],Tableau12[],30,FALSE)</f>
        <v>#N/A</v>
      </c>
      <c r="BI8" t="e">
        <f>VLOOKUP(Tableau14[[#This Row],[dossier d''événement]],Tableau12[],31,FALSE)</f>
        <v>#N/A</v>
      </c>
      <c r="BJ8" t="e">
        <f>VLOOKUP(Tableau14[[#This Row],[dossier d''événement]],Tableau12[],32,FALSE)</f>
        <v>#N/A</v>
      </c>
      <c r="BK8" t="e">
        <f>VLOOKUP(Tableau14[[#This Row],[dossier d''événement]],Tableau12[],33,FALSE)</f>
        <v>#N/A</v>
      </c>
      <c r="BL8" t="e">
        <f>VLOOKUP(Tableau14[[#This Row],[dossier d''événement]],Tableau12[],34,FALSE)</f>
        <v>#N/A</v>
      </c>
      <c r="BM8" t="e">
        <f>VLOOKUP(Tableau14[[#This Row],[dossier d''événement]],Tableau12[],35,FALSE)</f>
        <v>#N/A</v>
      </c>
      <c r="BN8" t="e">
        <f>VLOOKUP(Tableau14[[#This Row],[dossier d''événement]],Tableau12[],36,FALSE)</f>
        <v>#N/A</v>
      </c>
      <c r="BO8" t="e">
        <f>VLOOKUP(Tableau14[[#This Row],[dossier d''événement]],Tableau12[],37,FALSE)</f>
        <v>#N/A</v>
      </c>
      <c r="BP8" t="e">
        <f>VLOOKUP(Tableau14[[#This Row],[dossier d''événement]],Tableau12[],38,FALSE)</f>
        <v>#N/A</v>
      </c>
      <c r="BQ8" t="e">
        <f>VLOOKUP(Tableau14[[#This Row],[dossier d''événement]],Tableau12[],39,FALSE)</f>
        <v>#N/A</v>
      </c>
      <c r="BR8" t="e">
        <f>VLOOKUP(Tableau14[[#This Row],[dossier d''événement]],Tableau12[],40,FALSE)</f>
        <v>#N/A</v>
      </c>
      <c r="BT8" t="s">
        <v>665</v>
      </c>
      <c r="BU8">
        <v>906</v>
      </c>
      <c r="BV8" t="s">
        <v>310</v>
      </c>
      <c r="BW8">
        <f>Tableau14[[#This Row],[dossier d''événement]]</f>
        <v>0</v>
      </c>
      <c r="BX8">
        <v>0</v>
      </c>
      <c r="BY8" t="e">
        <f>Tableau14[[#This Row],[Lieu Événement]]</f>
        <v>#N/A</v>
      </c>
      <c r="BZ8" t="e">
        <f>Tableau14[[#This Row],[Contact client sur le site]]</f>
        <v>#N/A</v>
      </c>
      <c r="CA8" t="e">
        <f>VLOOKUP(Tableau14[[#This Row],[dossier d''événement]],Tableau12[],45,FALSE)</f>
        <v>#N/A</v>
      </c>
      <c r="CE8" t="e">
        <f>VLOOKUP(Tableau14[[#This Row],[dossier d''événement]],Tableau12[],46,FALSE)</f>
        <v>#N/A</v>
      </c>
      <c r="CF8" t="e">
        <f>VLOOKUP(Tableau14[[#This Row],[dossier d''événement]],Tableau12[],43,FALSE)</f>
        <v>#N/A</v>
      </c>
      <c r="CG8" t="e">
        <f>VLOOKUP(Tableau14[[#This Row],[dossier d''événement]],Tableau12[],47,FALSE)</f>
        <v>#N/A</v>
      </c>
    </row>
    <row r="9" spans="1:100">
      <c r="A9" t="s">
        <v>666</v>
      </c>
      <c r="B9">
        <v>907</v>
      </c>
      <c r="C9" t="s">
        <v>302</v>
      </c>
      <c r="F9" t="e">
        <f>VLOOKUP(Tableau14[[#This Row],[dossier d''événement]],Tableau12[],2,FALSE)</f>
        <v>#N/A</v>
      </c>
      <c r="G9" t="e">
        <f>VLOOKUP(Tableau14[[#This Row],[dossier d''événement]],Tableau12[],7,FALSE)</f>
        <v>#N/A</v>
      </c>
      <c r="H9" t="e">
        <f>VLOOKUP(Tableau14[[#This Row],[dossier d''événement]],Tableau12[],8,FALSE)</f>
        <v>#N/A</v>
      </c>
      <c r="J9" t="e">
        <f>VLOOKUP(Tableau14[[#This Row],[dossier d''événement]],Tableau12[],3,FALSE)</f>
        <v>#N/A</v>
      </c>
      <c r="K9" t="e">
        <f>VLOOKUP(Tableau14[[#This Row],[dossier d''événement]],Tableau12[],44,FALSE)</f>
        <v>#N/A</v>
      </c>
      <c r="N9" t="e">
        <v>#N/A</v>
      </c>
      <c r="S9" t="e">
        <f>VLOOKUP(Tableau14[[#This Row],[dossier d''événement]],Tableau12[],42,FALSE)</f>
        <v>#N/A</v>
      </c>
      <c r="U9" t="e">
        <f>VLOOKUP(Tableau14[[#This Row],[dossier d''événement]],Tableau12[],41,FALSE)</f>
        <v>#N/A</v>
      </c>
      <c r="V9" t="e">
        <f>VLOOKUP(Tableau14[[#This Row],[dossier d''événement]],Tableau12[],10,FALSE)</f>
        <v>#N/A</v>
      </c>
      <c r="W9" t="e">
        <f>VLOOKUP(Tableau14[[#This Row],[dossier d''événement]],Tableau12[],73,FALSE)</f>
        <v>#N/A</v>
      </c>
      <c r="X9" t="e">
        <f>VLOOKUP(Tableau14[[#This Row],[dossier d''événement]],Tableau12[],74,FALSE)</f>
        <v>#N/A</v>
      </c>
      <c r="Y9" t="e">
        <f>VLOOKUP(Tableau14[[#This Row],[dossier d''événement]],Tableau12[],75,FALSE)</f>
        <v>#N/A</v>
      </c>
      <c r="Z9" t="e">
        <f>VLOOKUP(Tableau14[[#This Row],[dossier d''événement]],Tableau12[],76,FALSE)</f>
        <v>#N/A</v>
      </c>
      <c r="AA9" t="e">
        <f>VLOOKUP(Tableau14[[#This Row],[dossier d''événement]],Tableau12[],77,FALSE)</f>
        <v>#N/A</v>
      </c>
      <c r="AB9" t="e">
        <f>VLOOKUP(Tableau14[[#This Row],[dossier d''événement]],Tableau12[],78,FALSE)</f>
        <v>#N/A</v>
      </c>
      <c r="AC9" t="e">
        <f>VLOOKUP(Tableau14[[#This Row],[dossier d''événement]],Tableau12[],79,FALSE)</f>
        <v>#N/A</v>
      </c>
      <c r="AD9" t="e">
        <f>VLOOKUP(Tableau14[[#This Row],[dossier d''événement]],Tableau12[],80,FALSE)</f>
        <v>#N/A</v>
      </c>
      <c r="AE9" t="e">
        <f>VLOOKUP(Tableau14[[#This Row],[dossier d''événement]],Tableau12[],81,FALSE)</f>
        <v>#N/A</v>
      </c>
      <c r="AF9" t="e">
        <f>VLOOKUP(Tableau14[[#This Row],[dossier d''événement]],Tableau12[],82,FALSE)</f>
        <v>#N/A</v>
      </c>
      <c r="AG9" t="e">
        <f>VLOOKUP(Tableau14[[#This Row],[dossier d''événement]],Tableau12[],83,FALSE)</f>
        <v>#N/A</v>
      </c>
      <c r="AH9" t="e">
        <f>VLOOKUP(Tableau14[[#This Row],[dossier d''événement]],Tableau12[],84,FALSE)</f>
        <v>#N/A</v>
      </c>
      <c r="AI9" t="e">
        <f>VLOOKUP(Tableau14[[#This Row],[dossier d''événement]],Tableau12[],85,FALSE)</f>
        <v>#N/A</v>
      </c>
      <c r="AJ9" t="e">
        <f>VLOOKUP(Tableau14[[#This Row],[dossier d''événement]],Tableau12[],86,FALSE)</f>
        <v>#N/A</v>
      </c>
      <c r="AK9" t="e">
        <f>VLOOKUP(Tableau14[[#This Row],[dossier d''événement]],Tableau12[],87,FALSE)</f>
        <v>#N/A</v>
      </c>
      <c r="AL9" t="e">
        <f>VLOOKUP(Tableau14[[#This Row],[dossier d''événement]],Tableau12[],88,FALSE)</f>
        <v>#N/A</v>
      </c>
      <c r="AM9" t="e">
        <f>VLOOKUP(Tableau14[[#This Row],[dossier d''événement]],Tableau12[],89,FALSE)</f>
        <v>#N/A</v>
      </c>
      <c r="AN9" t="e">
        <f>VLOOKUP(Tableau14[[#This Row],[dossier d''événement]],Tableau12[],90,FALSE)</f>
        <v>#N/A</v>
      </c>
      <c r="AO9" t="e">
        <f>VLOOKUP(Tableau14[[#This Row],[dossier d''événement]],Tableau12[],11,FALSE)</f>
        <v>#N/A</v>
      </c>
      <c r="AP9" t="e">
        <f>VLOOKUP(Tableau14[[#This Row],[dossier d''événement]],Tableau12[],12,FALSE)</f>
        <v>#N/A</v>
      </c>
      <c r="AQ9" t="e">
        <f>VLOOKUP(Tableau14[[#This Row],[dossier d''événement]],Tableau12[],13,FALSE)</f>
        <v>#N/A</v>
      </c>
      <c r="AR9" t="e">
        <f>VLOOKUP(Tableau14[[#This Row],[dossier d''événement]],Tableau12[],14,FALSE)</f>
        <v>#N/A</v>
      </c>
      <c r="AS9" t="e">
        <f>VLOOKUP(Tableau14[[#This Row],[dossier d''événement]],Tableau12[],15,FALSE)</f>
        <v>#N/A</v>
      </c>
      <c r="AT9" t="e">
        <f>VLOOKUP(Tableau14[[#This Row],[dossier d''événement]],Tableau12[],16,FALSE)</f>
        <v>#N/A</v>
      </c>
      <c r="AU9" t="e">
        <f>VLOOKUP(Tableau14[[#This Row],[dossier d''événement]],Tableau12[],17,FALSE)</f>
        <v>#N/A</v>
      </c>
      <c r="AV9" t="e">
        <f>VLOOKUP(Tableau14[[#This Row],[dossier d''événement]],Tableau12[],18,FALSE)</f>
        <v>#N/A</v>
      </c>
      <c r="AW9" t="e">
        <f>VLOOKUP(Tableau14[[#This Row],[dossier d''événement]],Tableau12[],19,FALSE)</f>
        <v>#N/A</v>
      </c>
      <c r="AX9" t="e">
        <f>VLOOKUP(Tableau14[[#This Row],[dossier d''événement]],Tableau12[],20,FALSE)</f>
        <v>#N/A</v>
      </c>
      <c r="AY9" t="e">
        <f>VLOOKUP(Tableau14[[#This Row],[dossier d''événement]],Tableau12[],21,FALSE)</f>
        <v>#N/A</v>
      </c>
      <c r="AZ9" t="e">
        <f>VLOOKUP(Tableau14[[#This Row],[dossier d''événement]],Tableau12[],22,FALSE)</f>
        <v>#N/A</v>
      </c>
      <c r="BA9" t="e">
        <f>VLOOKUP(Tableau14[[#This Row],[dossier d''événement]],Tableau12[],23,FALSE)</f>
        <v>#N/A</v>
      </c>
      <c r="BB9" t="e">
        <f>VLOOKUP(Tableau14[[#This Row],[dossier d''événement]],Tableau12[],24,FALSE)</f>
        <v>#N/A</v>
      </c>
      <c r="BC9" t="e">
        <f>VLOOKUP(Tableau14[[#This Row],[dossier d''événement]],Tableau12[],25,FALSE)</f>
        <v>#N/A</v>
      </c>
      <c r="BD9" t="e">
        <f>VLOOKUP(Tableau14[[#This Row],[dossier d''événement]],Tableau12[],26,FALSE)</f>
        <v>#N/A</v>
      </c>
      <c r="BE9" t="e">
        <f>VLOOKUP(Tableau14[[#This Row],[dossier d''événement]],Tableau12[],27,FALSE)</f>
        <v>#N/A</v>
      </c>
      <c r="BF9" t="e">
        <f>VLOOKUP(Tableau14[[#This Row],[dossier d''événement]],Tableau12[],28,FALSE)</f>
        <v>#N/A</v>
      </c>
      <c r="BG9" t="e">
        <f>VLOOKUP(Tableau14[[#This Row],[dossier d''événement]],Tableau12[],29,FALSE)</f>
        <v>#N/A</v>
      </c>
      <c r="BH9" t="e">
        <f>VLOOKUP(Tableau14[[#This Row],[dossier d''événement]],Tableau12[],30,FALSE)</f>
        <v>#N/A</v>
      </c>
      <c r="BI9" t="e">
        <f>VLOOKUP(Tableau14[[#This Row],[dossier d''événement]],Tableau12[],31,FALSE)</f>
        <v>#N/A</v>
      </c>
      <c r="BJ9" t="e">
        <f>VLOOKUP(Tableau14[[#This Row],[dossier d''événement]],Tableau12[],32,FALSE)</f>
        <v>#N/A</v>
      </c>
      <c r="BK9" t="e">
        <f>VLOOKUP(Tableau14[[#This Row],[dossier d''événement]],Tableau12[],33,FALSE)</f>
        <v>#N/A</v>
      </c>
      <c r="BL9" t="e">
        <f>VLOOKUP(Tableau14[[#This Row],[dossier d''événement]],Tableau12[],34,FALSE)</f>
        <v>#N/A</v>
      </c>
      <c r="BM9" t="e">
        <f>VLOOKUP(Tableau14[[#This Row],[dossier d''événement]],Tableau12[],35,FALSE)</f>
        <v>#N/A</v>
      </c>
      <c r="BN9" t="e">
        <f>VLOOKUP(Tableau14[[#This Row],[dossier d''événement]],Tableau12[],36,FALSE)</f>
        <v>#N/A</v>
      </c>
      <c r="BO9" t="e">
        <f>VLOOKUP(Tableau14[[#This Row],[dossier d''événement]],Tableau12[],37,FALSE)</f>
        <v>#N/A</v>
      </c>
      <c r="BP9" t="e">
        <f>VLOOKUP(Tableau14[[#This Row],[dossier d''événement]],Tableau12[],38,FALSE)</f>
        <v>#N/A</v>
      </c>
      <c r="BQ9" t="e">
        <f>VLOOKUP(Tableau14[[#This Row],[dossier d''événement]],Tableau12[],39,FALSE)</f>
        <v>#N/A</v>
      </c>
      <c r="BR9" t="e">
        <f>VLOOKUP(Tableau14[[#This Row],[dossier d''événement]],Tableau12[],40,FALSE)</f>
        <v>#N/A</v>
      </c>
      <c r="BT9" t="s">
        <v>667</v>
      </c>
      <c r="BU9">
        <v>907</v>
      </c>
      <c r="BV9" t="s">
        <v>310</v>
      </c>
      <c r="BW9">
        <f>Tableau14[[#This Row],[dossier d''événement]]</f>
        <v>0</v>
      </c>
      <c r="BX9">
        <v>0</v>
      </c>
      <c r="BY9" t="e">
        <f>Tableau14[[#This Row],[Lieu Événement]]</f>
        <v>#N/A</v>
      </c>
      <c r="BZ9" t="e">
        <f>Tableau14[[#This Row],[Contact client sur le site]]</f>
        <v>#N/A</v>
      </c>
      <c r="CA9" t="e">
        <f>VLOOKUP(Tableau14[[#This Row],[dossier d''événement]],Tableau12[],45,FALSE)</f>
        <v>#N/A</v>
      </c>
      <c r="CE9" t="e">
        <f>VLOOKUP(Tableau14[[#This Row],[dossier d''événement]],Tableau12[],46,FALSE)</f>
        <v>#N/A</v>
      </c>
      <c r="CF9" t="e">
        <f>VLOOKUP(Tableau14[[#This Row],[dossier d''événement]],Tableau12[],43,FALSE)</f>
        <v>#N/A</v>
      </c>
      <c r="CG9" t="e">
        <f>VLOOKUP(Tableau14[[#This Row],[dossier d''événement]],Tableau12[],47,FALSE)</f>
        <v>#N/A</v>
      </c>
    </row>
    <row r="10" spans="1:100">
      <c r="A10" t="s">
        <v>668</v>
      </c>
      <c r="B10">
        <v>908</v>
      </c>
      <c r="C10" t="s">
        <v>302</v>
      </c>
      <c r="F10" t="e">
        <f>VLOOKUP(Tableau14[[#This Row],[dossier d''événement]],Tableau12[],2,FALSE)</f>
        <v>#N/A</v>
      </c>
      <c r="G10" t="e">
        <f>VLOOKUP(Tableau14[[#This Row],[dossier d''événement]],Tableau12[],7,FALSE)</f>
        <v>#N/A</v>
      </c>
      <c r="H10" t="e">
        <f>VLOOKUP(Tableau14[[#This Row],[dossier d''événement]],Tableau12[],8,FALSE)</f>
        <v>#N/A</v>
      </c>
      <c r="J10" t="e">
        <f>VLOOKUP(Tableau14[[#This Row],[dossier d''événement]],Tableau12[],3,FALSE)</f>
        <v>#N/A</v>
      </c>
      <c r="K10" t="e">
        <f>VLOOKUP(Tableau14[[#This Row],[dossier d''événement]],Tableau12[],44,FALSE)</f>
        <v>#N/A</v>
      </c>
      <c r="N10" t="e">
        <v>#N/A</v>
      </c>
      <c r="S10" t="e">
        <f>VLOOKUP(Tableau14[[#This Row],[dossier d''événement]],Tableau12[],42,FALSE)</f>
        <v>#N/A</v>
      </c>
      <c r="U10" t="e">
        <f>VLOOKUP(Tableau14[[#This Row],[dossier d''événement]],Tableau12[],41,FALSE)</f>
        <v>#N/A</v>
      </c>
      <c r="V10" t="e">
        <f>VLOOKUP(Tableau14[[#This Row],[dossier d''événement]],Tableau12[],10,FALSE)</f>
        <v>#N/A</v>
      </c>
      <c r="W10" t="e">
        <f>VLOOKUP(Tableau14[[#This Row],[dossier d''événement]],Tableau12[],73,FALSE)</f>
        <v>#N/A</v>
      </c>
      <c r="X10" t="e">
        <f>VLOOKUP(Tableau14[[#This Row],[dossier d''événement]],Tableau12[],74,FALSE)</f>
        <v>#N/A</v>
      </c>
      <c r="Y10" t="e">
        <f>VLOOKUP(Tableau14[[#This Row],[dossier d''événement]],Tableau12[],75,FALSE)</f>
        <v>#N/A</v>
      </c>
      <c r="Z10" t="e">
        <f>VLOOKUP(Tableau14[[#This Row],[dossier d''événement]],Tableau12[],76,FALSE)</f>
        <v>#N/A</v>
      </c>
      <c r="AA10" t="e">
        <f>VLOOKUP(Tableau14[[#This Row],[dossier d''événement]],Tableau12[],77,FALSE)</f>
        <v>#N/A</v>
      </c>
      <c r="AB10" t="e">
        <f>VLOOKUP(Tableau14[[#This Row],[dossier d''événement]],Tableau12[],78,FALSE)</f>
        <v>#N/A</v>
      </c>
      <c r="AC10" t="e">
        <f>VLOOKUP(Tableau14[[#This Row],[dossier d''événement]],Tableau12[],79,FALSE)</f>
        <v>#N/A</v>
      </c>
      <c r="AD10" t="e">
        <f>VLOOKUP(Tableau14[[#This Row],[dossier d''événement]],Tableau12[],80,FALSE)</f>
        <v>#N/A</v>
      </c>
      <c r="AE10" t="e">
        <f>VLOOKUP(Tableau14[[#This Row],[dossier d''événement]],Tableau12[],81,FALSE)</f>
        <v>#N/A</v>
      </c>
      <c r="AF10" t="e">
        <f>VLOOKUP(Tableau14[[#This Row],[dossier d''événement]],Tableau12[],82,FALSE)</f>
        <v>#N/A</v>
      </c>
      <c r="AG10" t="e">
        <f>VLOOKUP(Tableau14[[#This Row],[dossier d''événement]],Tableau12[],83,FALSE)</f>
        <v>#N/A</v>
      </c>
      <c r="AH10" t="e">
        <f>VLOOKUP(Tableau14[[#This Row],[dossier d''événement]],Tableau12[],84,FALSE)</f>
        <v>#N/A</v>
      </c>
      <c r="AI10" t="e">
        <f>VLOOKUP(Tableau14[[#This Row],[dossier d''événement]],Tableau12[],85,FALSE)</f>
        <v>#N/A</v>
      </c>
      <c r="AJ10" t="e">
        <f>VLOOKUP(Tableau14[[#This Row],[dossier d''événement]],Tableau12[],86,FALSE)</f>
        <v>#N/A</v>
      </c>
      <c r="AK10" t="e">
        <f>VLOOKUP(Tableau14[[#This Row],[dossier d''événement]],Tableau12[],87,FALSE)</f>
        <v>#N/A</v>
      </c>
      <c r="AL10" t="e">
        <f>VLOOKUP(Tableau14[[#This Row],[dossier d''événement]],Tableau12[],88,FALSE)</f>
        <v>#N/A</v>
      </c>
      <c r="AM10" t="e">
        <f>VLOOKUP(Tableau14[[#This Row],[dossier d''événement]],Tableau12[],89,FALSE)</f>
        <v>#N/A</v>
      </c>
      <c r="AN10" t="e">
        <f>VLOOKUP(Tableau14[[#This Row],[dossier d''événement]],Tableau12[],90,FALSE)</f>
        <v>#N/A</v>
      </c>
      <c r="AO10" t="e">
        <f>VLOOKUP(Tableau14[[#This Row],[dossier d''événement]],Tableau12[],11,FALSE)</f>
        <v>#N/A</v>
      </c>
      <c r="AP10" t="e">
        <f>VLOOKUP(Tableau14[[#This Row],[dossier d''événement]],Tableau12[],12,FALSE)</f>
        <v>#N/A</v>
      </c>
      <c r="AQ10" t="e">
        <f>VLOOKUP(Tableau14[[#This Row],[dossier d''événement]],Tableau12[],13,FALSE)</f>
        <v>#N/A</v>
      </c>
      <c r="AR10" t="e">
        <f>VLOOKUP(Tableau14[[#This Row],[dossier d''événement]],Tableau12[],14,FALSE)</f>
        <v>#N/A</v>
      </c>
      <c r="AS10" t="e">
        <f>VLOOKUP(Tableau14[[#This Row],[dossier d''événement]],Tableau12[],15,FALSE)</f>
        <v>#N/A</v>
      </c>
      <c r="AT10" t="e">
        <f>VLOOKUP(Tableau14[[#This Row],[dossier d''événement]],Tableau12[],16,FALSE)</f>
        <v>#N/A</v>
      </c>
      <c r="AU10" t="e">
        <f>VLOOKUP(Tableau14[[#This Row],[dossier d''événement]],Tableau12[],17,FALSE)</f>
        <v>#N/A</v>
      </c>
      <c r="AV10" t="e">
        <f>VLOOKUP(Tableau14[[#This Row],[dossier d''événement]],Tableau12[],18,FALSE)</f>
        <v>#N/A</v>
      </c>
      <c r="AW10" t="e">
        <f>VLOOKUP(Tableau14[[#This Row],[dossier d''événement]],Tableau12[],19,FALSE)</f>
        <v>#N/A</v>
      </c>
      <c r="AX10" t="e">
        <f>VLOOKUP(Tableau14[[#This Row],[dossier d''événement]],Tableau12[],20,FALSE)</f>
        <v>#N/A</v>
      </c>
      <c r="AY10" t="e">
        <f>VLOOKUP(Tableau14[[#This Row],[dossier d''événement]],Tableau12[],21,FALSE)</f>
        <v>#N/A</v>
      </c>
      <c r="AZ10" t="e">
        <f>VLOOKUP(Tableau14[[#This Row],[dossier d''événement]],Tableau12[],22,FALSE)</f>
        <v>#N/A</v>
      </c>
      <c r="BA10" t="e">
        <f>VLOOKUP(Tableau14[[#This Row],[dossier d''événement]],Tableau12[],23,FALSE)</f>
        <v>#N/A</v>
      </c>
      <c r="BB10" t="e">
        <f>VLOOKUP(Tableau14[[#This Row],[dossier d''événement]],Tableau12[],24,FALSE)</f>
        <v>#N/A</v>
      </c>
      <c r="BC10" t="e">
        <f>VLOOKUP(Tableau14[[#This Row],[dossier d''événement]],Tableau12[],25,FALSE)</f>
        <v>#N/A</v>
      </c>
      <c r="BD10" t="e">
        <f>VLOOKUP(Tableau14[[#This Row],[dossier d''événement]],Tableau12[],26,FALSE)</f>
        <v>#N/A</v>
      </c>
      <c r="BE10" t="e">
        <f>VLOOKUP(Tableau14[[#This Row],[dossier d''événement]],Tableau12[],27,FALSE)</f>
        <v>#N/A</v>
      </c>
      <c r="BF10" t="e">
        <f>VLOOKUP(Tableau14[[#This Row],[dossier d''événement]],Tableau12[],28,FALSE)</f>
        <v>#N/A</v>
      </c>
      <c r="BG10" t="e">
        <f>VLOOKUP(Tableau14[[#This Row],[dossier d''événement]],Tableau12[],29,FALSE)</f>
        <v>#N/A</v>
      </c>
      <c r="BH10" t="e">
        <f>VLOOKUP(Tableau14[[#This Row],[dossier d''événement]],Tableau12[],30,FALSE)</f>
        <v>#N/A</v>
      </c>
      <c r="BI10" t="e">
        <f>VLOOKUP(Tableau14[[#This Row],[dossier d''événement]],Tableau12[],31,FALSE)</f>
        <v>#N/A</v>
      </c>
      <c r="BJ10" t="e">
        <f>VLOOKUP(Tableau14[[#This Row],[dossier d''événement]],Tableau12[],32,FALSE)</f>
        <v>#N/A</v>
      </c>
      <c r="BK10" t="e">
        <f>VLOOKUP(Tableau14[[#This Row],[dossier d''événement]],Tableau12[],33,FALSE)</f>
        <v>#N/A</v>
      </c>
      <c r="BL10" t="e">
        <f>VLOOKUP(Tableau14[[#This Row],[dossier d''événement]],Tableau12[],34,FALSE)</f>
        <v>#N/A</v>
      </c>
      <c r="BM10" t="e">
        <f>VLOOKUP(Tableau14[[#This Row],[dossier d''événement]],Tableau12[],35,FALSE)</f>
        <v>#N/A</v>
      </c>
      <c r="BN10" t="e">
        <f>VLOOKUP(Tableau14[[#This Row],[dossier d''événement]],Tableau12[],36,FALSE)</f>
        <v>#N/A</v>
      </c>
      <c r="BO10" t="e">
        <f>VLOOKUP(Tableau14[[#This Row],[dossier d''événement]],Tableau12[],37,FALSE)</f>
        <v>#N/A</v>
      </c>
      <c r="BP10" t="e">
        <f>VLOOKUP(Tableau14[[#This Row],[dossier d''événement]],Tableau12[],38,FALSE)</f>
        <v>#N/A</v>
      </c>
      <c r="BQ10" t="e">
        <f>VLOOKUP(Tableau14[[#This Row],[dossier d''événement]],Tableau12[],39,FALSE)</f>
        <v>#N/A</v>
      </c>
      <c r="BR10" t="e">
        <f>VLOOKUP(Tableau14[[#This Row],[dossier d''événement]],Tableau12[],40,FALSE)</f>
        <v>#N/A</v>
      </c>
      <c r="BT10" t="s">
        <v>669</v>
      </c>
      <c r="BU10">
        <v>908</v>
      </c>
      <c r="BV10" t="s">
        <v>310</v>
      </c>
      <c r="BW10">
        <f>Tableau14[[#This Row],[dossier d''événement]]</f>
        <v>0</v>
      </c>
      <c r="BX10">
        <v>0</v>
      </c>
      <c r="BY10" t="e">
        <f>Tableau14[[#This Row],[Lieu Événement]]</f>
        <v>#N/A</v>
      </c>
      <c r="BZ10" t="e">
        <f>Tableau14[[#This Row],[Contact client sur le site]]</f>
        <v>#N/A</v>
      </c>
      <c r="CA10" t="e">
        <f>VLOOKUP(Tableau14[[#This Row],[dossier d''événement]],Tableau12[],45,FALSE)</f>
        <v>#N/A</v>
      </c>
      <c r="CE10" t="e">
        <f>VLOOKUP(Tableau14[[#This Row],[dossier d''événement]],Tableau12[],46,FALSE)</f>
        <v>#N/A</v>
      </c>
      <c r="CF10" t="e">
        <f>VLOOKUP(Tableau14[[#This Row],[dossier d''événement]],Tableau12[],43,FALSE)</f>
        <v>#N/A</v>
      </c>
      <c r="CG10" t="e">
        <f>VLOOKUP(Tableau14[[#This Row],[dossier d''événement]],Tableau12[],47,FALSE)</f>
        <v>#N/A</v>
      </c>
    </row>
    <row r="11" spans="1:100">
      <c r="A11" t="s">
        <v>670</v>
      </c>
      <c r="B11">
        <v>909</v>
      </c>
      <c r="C11" t="s">
        <v>302</v>
      </c>
      <c r="F11" t="e">
        <f>VLOOKUP(Tableau14[[#This Row],[dossier d''événement]],Tableau12[],2,FALSE)</f>
        <v>#N/A</v>
      </c>
      <c r="G11" t="e">
        <f>VLOOKUP(Tableau14[[#This Row],[dossier d''événement]],Tableau12[],7,FALSE)</f>
        <v>#N/A</v>
      </c>
      <c r="H11" t="e">
        <f>VLOOKUP(Tableau14[[#This Row],[dossier d''événement]],Tableau12[],8,FALSE)</f>
        <v>#N/A</v>
      </c>
      <c r="J11" t="e">
        <f>VLOOKUP(Tableau14[[#This Row],[dossier d''événement]],Tableau12[],3,FALSE)</f>
        <v>#N/A</v>
      </c>
      <c r="K11" t="e">
        <f>VLOOKUP(Tableau14[[#This Row],[dossier d''événement]],Tableau12[],44,FALSE)</f>
        <v>#N/A</v>
      </c>
      <c r="N11" t="e">
        <v>#N/A</v>
      </c>
      <c r="S11" t="e">
        <f>VLOOKUP(Tableau14[[#This Row],[dossier d''événement]],Tableau12[],42,FALSE)</f>
        <v>#N/A</v>
      </c>
      <c r="U11" t="e">
        <f>VLOOKUP(Tableau14[[#This Row],[dossier d''événement]],Tableau12[],41,FALSE)</f>
        <v>#N/A</v>
      </c>
      <c r="V11" t="e">
        <f>VLOOKUP(Tableau14[[#This Row],[dossier d''événement]],Tableau12[],10,FALSE)</f>
        <v>#N/A</v>
      </c>
      <c r="W11" t="e">
        <f>VLOOKUP(Tableau14[[#This Row],[dossier d''événement]],Tableau12[],73,FALSE)</f>
        <v>#N/A</v>
      </c>
      <c r="X11" t="e">
        <f>VLOOKUP(Tableau14[[#This Row],[dossier d''événement]],Tableau12[],74,FALSE)</f>
        <v>#N/A</v>
      </c>
      <c r="Y11" t="e">
        <f>VLOOKUP(Tableau14[[#This Row],[dossier d''événement]],Tableau12[],75,FALSE)</f>
        <v>#N/A</v>
      </c>
      <c r="Z11" t="e">
        <f>VLOOKUP(Tableau14[[#This Row],[dossier d''événement]],Tableau12[],76,FALSE)</f>
        <v>#N/A</v>
      </c>
      <c r="AA11" t="e">
        <f>VLOOKUP(Tableau14[[#This Row],[dossier d''événement]],Tableau12[],77,FALSE)</f>
        <v>#N/A</v>
      </c>
      <c r="AB11" t="e">
        <f>VLOOKUP(Tableau14[[#This Row],[dossier d''événement]],Tableau12[],78,FALSE)</f>
        <v>#N/A</v>
      </c>
      <c r="AC11" t="e">
        <f>VLOOKUP(Tableau14[[#This Row],[dossier d''événement]],Tableau12[],79,FALSE)</f>
        <v>#N/A</v>
      </c>
      <c r="AD11" t="e">
        <f>VLOOKUP(Tableau14[[#This Row],[dossier d''événement]],Tableau12[],80,FALSE)</f>
        <v>#N/A</v>
      </c>
      <c r="AE11" t="e">
        <f>VLOOKUP(Tableau14[[#This Row],[dossier d''événement]],Tableau12[],81,FALSE)</f>
        <v>#N/A</v>
      </c>
      <c r="AF11" t="e">
        <f>VLOOKUP(Tableau14[[#This Row],[dossier d''événement]],Tableau12[],82,FALSE)</f>
        <v>#N/A</v>
      </c>
      <c r="AG11" t="e">
        <f>VLOOKUP(Tableau14[[#This Row],[dossier d''événement]],Tableau12[],83,FALSE)</f>
        <v>#N/A</v>
      </c>
      <c r="AH11" t="e">
        <f>VLOOKUP(Tableau14[[#This Row],[dossier d''événement]],Tableau12[],84,FALSE)</f>
        <v>#N/A</v>
      </c>
      <c r="AI11" t="e">
        <f>VLOOKUP(Tableau14[[#This Row],[dossier d''événement]],Tableau12[],85,FALSE)</f>
        <v>#N/A</v>
      </c>
      <c r="AJ11" t="e">
        <f>VLOOKUP(Tableau14[[#This Row],[dossier d''événement]],Tableau12[],86,FALSE)</f>
        <v>#N/A</v>
      </c>
      <c r="AK11" t="e">
        <f>VLOOKUP(Tableau14[[#This Row],[dossier d''événement]],Tableau12[],87,FALSE)</f>
        <v>#N/A</v>
      </c>
      <c r="AL11" t="e">
        <f>VLOOKUP(Tableau14[[#This Row],[dossier d''événement]],Tableau12[],88,FALSE)</f>
        <v>#N/A</v>
      </c>
      <c r="AM11" t="e">
        <f>VLOOKUP(Tableau14[[#This Row],[dossier d''événement]],Tableau12[],89,FALSE)</f>
        <v>#N/A</v>
      </c>
      <c r="AN11" t="e">
        <f>VLOOKUP(Tableau14[[#This Row],[dossier d''événement]],Tableau12[],90,FALSE)</f>
        <v>#N/A</v>
      </c>
      <c r="AO11" t="e">
        <f>VLOOKUP(Tableau14[[#This Row],[dossier d''événement]],Tableau12[],11,FALSE)</f>
        <v>#N/A</v>
      </c>
      <c r="AP11" t="e">
        <f>VLOOKUP(Tableau14[[#This Row],[dossier d''événement]],Tableau12[],12,FALSE)</f>
        <v>#N/A</v>
      </c>
      <c r="AQ11" t="e">
        <f>VLOOKUP(Tableau14[[#This Row],[dossier d''événement]],Tableau12[],13,FALSE)</f>
        <v>#N/A</v>
      </c>
      <c r="AR11" t="e">
        <f>VLOOKUP(Tableau14[[#This Row],[dossier d''événement]],Tableau12[],14,FALSE)</f>
        <v>#N/A</v>
      </c>
      <c r="AS11" t="e">
        <f>VLOOKUP(Tableau14[[#This Row],[dossier d''événement]],Tableau12[],15,FALSE)</f>
        <v>#N/A</v>
      </c>
      <c r="AT11" t="e">
        <f>VLOOKUP(Tableau14[[#This Row],[dossier d''événement]],Tableau12[],16,FALSE)</f>
        <v>#N/A</v>
      </c>
      <c r="AU11" t="e">
        <f>VLOOKUP(Tableau14[[#This Row],[dossier d''événement]],Tableau12[],17,FALSE)</f>
        <v>#N/A</v>
      </c>
      <c r="AV11" t="e">
        <f>VLOOKUP(Tableau14[[#This Row],[dossier d''événement]],Tableau12[],18,FALSE)</f>
        <v>#N/A</v>
      </c>
      <c r="AW11" t="e">
        <f>VLOOKUP(Tableau14[[#This Row],[dossier d''événement]],Tableau12[],19,FALSE)</f>
        <v>#N/A</v>
      </c>
      <c r="AX11" t="e">
        <f>VLOOKUP(Tableau14[[#This Row],[dossier d''événement]],Tableau12[],20,FALSE)</f>
        <v>#N/A</v>
      </c>
      <c r="AY11" t="e">
        <f>VLOOKUP(Tableau14[[#This Row],[dossier d''événement]],Tableau12[],21,FALSE)</f>
        <v>#N/A</v>
      </c>
      <c r="AZ11" t="e">
        <f>VLOOKUP(Tableau14[[#This Row],[dossier d''événement]],Tableau12[],22,FALSE)</f>
        <v>#N/A</v>
      </c>
      <c r="BA11" t="e">
        <f>VLOOKUP(Tableau14[[#This Row],[dossier d''événement]],Tableau12[],23,FALSE)</f>
        <v>#N/A</v>
      </c>
      <c r="BB11" t="e">
        <f>VLOOKUP(Tableau14[[#This Row],[dossier d''événement]],Tableau12[],24,FALSE)</f>
        <v>#N/A</v>
      </c>
      <c r="BC11" t="e">
        <f>VLOOKUP(Tableau14[[#This Row],[dossier d''événement]],Tableau12[],25,FALSE)</f>
        <v>#N/A</v>
      </c>
      <c r="BD11" t="e">
        <f>VLOOKUP(Tableau14[[#This Row],[dossier d''événement]],Tableau12[],26,FALSE)</f>
        <v>#N/A</v>
      </c>
      <c r="BE11" t="e">
        <f>VLOOKUP(Tableau14[[#This Row],[dossier d''événement]],Tableau12[],27,FALSE)</f>
        <v>#N/A</v>
      </c>
      <c r="BF11" t="e">
        <f>VLOOKUP(Tableau14[[#This Row],[dossier d''événement]],Tableau12[],28,FALSE)</f>
        <v>#N/A</v>
      </c>
      <c r="BG11" t="e">
        <f>VLOOKUP(Tableau14[[#This Row],[dossier d''événement]],Tableau12[],29,FALSE)</f>
        <v>#N/A</v>
      </c>
      <c r="BH11" t="e">
        <f>VLOOKUP(Tableau14[[#This Row],[dossier d''événement]],Tableau12[],30,FALSE)</f>
        <v>#N/A</v>
      </c>
      <c r="BI11" t="e">
        <f>VLOOKUP(Tableau14[[#This Row],[dossier d''événement]],Tableau12[],31,FALSE)</f>
        <v>#N/A</v>
      </c>
      <c r="BJ11" t="e">
        <f>VLOOKUP(Tableau14[[#This Row],[dossier d''événement]],Tableau12[],32,FALSE)</f>
        <v>#N/A</v>
      </c>
      <c r="BK11" t="e">
        <f>VLOOKUP(Tableau14[[#This Row],[dossier d''événement]],Tableau12[],33,FALSE)</f>
        <v>#N/A</v>
      </c>
      <c r="BL11" t="e">
        <f>VLOOKUP(Tableau14[[#This Row],[dossier d''événement]],Tableau12[],34,FALSE)</f>
        <v>#N/A</v>
      </c>
      <c r="BM11" t="e">
        <f>VLOOKUP(Tableau14[[#This Row],[dossier d''événement]],Tableau12[],35,FALSE)</f>
        <v>#N/A</v>
      </c>
      <c r="BN11" t="e">
        <f>VLOOKUP(Tableau14[[#This Row],[dossier d''événement]],Tableau12[],36,FALSE)</f>
        <v>#N/A</v>
      </c>
      <c r="BO11" t="e">
        <f>VLOOKUP(Tableau14[[#This Row],[dossier d''événement]],Tableau12[],37,FALSE)</f>
        <v>#N/A</v>
      </c>
      <c r="BP11" t="e">
        <f>VLOOKUP(Tableau14[[#This Row],[dossier d''événement]],Tableau12[],38,FALSE)</f>
        <v>#N/A</v>
      </c>
      <c r="BQ11" t="e">
        <f>VLOOKUP(Tableau14[[#This Row],[dossier d''événement]],Tableau12[],39,FALSE)</f>
        <v>#N/A</v>
      </c>
      <c r="BR11" t="e">
        <f>VLOOKUP(Tableau14[[#This Row],[dossier d''événement]],Tableau12[],40,FALSE)</f>
        <v>#N/A</v>
      </c>
      <c r="BT11" t="s">
        <v>671</v>
      </c>
      <c r="BU11">
        <v>909</v>
      </c>
      <c r="BV11" t="s">
        <v>310</v>
      </c>
      <c r="BW11">
        <f>Tableau14[[#This Row],[dossier d''événement]]</f>
        <v>0</v>
      </c>
      <c r="BX11">
        <v>0</v>
      </c>
      <c r="BY11" t="e">
        <f>Tableau14[[#This Row],[Lieu Événement]]</f>
        <v>#N/A</v>
      </c>
      <c r="BZ11" t="e">
        <f>Tableau14[[#This Row],[Contact client sur le site]]</f>
        <v>#N/A</v>
      </c>
      <c r="CA11" t="e">
        <f>VLOOKUP(Tableau14[[#This Row],[dossier d''événement]],Tableau12[],45,FALSE)</f>
        <v>#N/A</v>
      </c>
      <c r="CE11" t="e">
        <f>VLOOKUP(Tableau14[[#This Row],[dossier d''événement]],Tableau12[],46,FALSE)</f>
        <v>#N/A</v>
      </c>
      <c r="CF11" t="e">
        <f>VLOOKUP(Tableau14[[#This Row],[dossier d''événement]],Tableau12[],43,FALSE)</f>
        <v>#N/A</v>
      </c>
      <c r="CG11" t="e">
        <f>VLOOKUP(Tableau14[[#This Row],[dossier d''événement]],Tableau12[],47,FALSE)</f>
        <v>#N/A</v>
      </c>
    </row>
    <row r="12" spans="1:100">
      <c r="A12" t="s">
        <v>672</v>
      </c>
      <c r="B12">
        <v>910</v>
      </c>
      <c r="C12" t="s">
        <v>302</v>
      </c>
      <c r="F12" t="e">
        <f>VLOOKUP(Tableau14[[#This Row],[dossier d''événement]],Tableau12[],2,FALSE)</f>
        <v>#N/A</v>
      </c>
      <c r="G12" t="e">
        <f>VLOOKUP(Tableau14[[#This Row],[dossier d''événement]],Tableau12[],7,FALSE)</f>
        <v>#N/A</v>
      </c>
      <c r="H12" t="e">
        <f>VLOOKUP(Tableau14[[#This Row],[dossier d''événement]],Tableau12[],8,FALSE)</f>
        <v>#N/A</v>
      </c>
      <c r="J12" t="e">
        <f>VLOOKUP(Tableau14[[#This Row],[dossier d''événement]],Tableau12[],3,FALSE)</f>
        <v>#N/A</v>
      </c>
      <c r="K12" t="e">
        <f>VLOOKUP(Tableau14[[#This Row],[dossier d''événement]],Tableau12[],44,FALSE)</f>
        <v>#N/A</v>
      </c>
      <c r="N12" t="e">
        <v>#N/A</v>
      </c>
      <c r="S12" t="e">
        <f>VLOOKUP(Tableau14[[#This Row],[dossier d''événement]],Tableau12[],42,FALSE)</f>
        <v>#N/A</v>
      </c>
      <c r="U12" t="e">
        <f>VLOOKUP(Tableau14[[#This Row],[dossier d''événement]],Tableau12[],41,FALSE)</f>
        <v>#N/A</v>
      </c>
      <c r="V12" t="e">
        <f>VLOOKUP(Tableau14[[#This Row],[dossier d''événement]],Tableau12[],10,FALSE)</f>
        <v>#N/A</v>
      </c>
      <c r="W12" t="e">
        <f>VLOOKUP(Tableau14[[#This Row],[dossier d''événement]],Tableau12[],73,FALSE)</f>
        <v>#N/A</v>
      </c>
      <c r="X12" t="e">
        <f>VLOOKUP(Tableau14[[#This Row],[dossier d''événement]],Tableau12[],74,FALSE)</f>
        <v>#N/A</v>
      </c>
      <c r="Y12" t="e">
        <f>VLOOKUP(Tableau14[[#This Row],[dossier d''événement]],Tableau12[],75,FALSE)</f>
        <v>#N/A</v>
      </c>
      <c r="Z12" t="e">
        <f>VLOOKUP(Tableau14[[#This Row],[dossier d''événement]],Tableau12[],76,FALSE)</f>
        <v>#N/A</v>
      </c>
      <c r="AA12" t="e">
        <f>VLOOKUP(Tableau14[[#This Row],[dossier d''événement]],Tableau12[],77,FALSE)</f>
        <v>#N/A</v>
      </c>
      <c r="AB12" t="e">
        <f>VLOOKUP(Tableau14[[#This Row],[dossier d''événement]],Tableau12[],78,FALSE)</f>
        <v>#N/A</v>
      </c>
      <c r="AC12" t="e">
        <f>VLOOKUP(Tableau14[[#This Row],[dossier d''événement]],Tableau12[],79,FALSE)</f>
        <v>#N/A</v>
      </c>
      <c r="AD12" t="e">
        <f>VLOOKUP(Tableau14[[#This Row],[dossier d''événement]],Tableau12[],80,FALSE)</f>
        <v>#N/A</v>
      </c>
      <c r="AE12" t="e">
        <f>VLOOKUP(Tableau14[[#This Row],[dossier d''événement]],Tableau12[],81,FALSE)</f>
        <v>#N/A</v>
      </c>
      <c r="AF12" t="e">
        <f>VLOOKUP(Tableau14[[#This Row],[dossier d''événement]],Tableau12[],82,FALSE)</f>
        <v>#N/A</v>
      </c>
      <c r="AG12" t="e">
        <f>VLOOKUP(Tableau14[[#This Row],[dossier d''événement]],Tableau12[],83,FALSE)</f>
        <v>#N/A</v>
      </c>
      <c r="AH12" t="e">
        <f>VLOOKUP(Tableau14[[#This Row],[dossier d''événement]],Tableau12[],84,FALSE)</f>
        <v>#N/A</v>
      </c>
      <c r="AI12" t="e">
        <f>VLOOKUP(Tableau14[[#This Row],[dossier d''événement]],Tableau12[],85,FALSE)</f>
        <v>#N/A</v>
      </c>
      <c r="AJ12" t="e">
        <f>VLOOKUP(Tableau14[[#This Row],[dossier d''événement]],Tableau12[],86,FALSE)</f>
        <v>#N/A</v>
      </c>
      <c r="AK12" t="e">
        <f>VLOOKUP(Tableau14[[#This Row],[dossier d''événement]],Tableau12[],87,FALSE)</f>
        <v>#N/A</v>
      </c>
      <c r="AL12" t="e">
        <f>VLOOKUP(Tableau14[[#This Row],[dossier d''événement]],Tableau12[],88,FALSE)</f>
        <v>#N/A</v>
      </c>
      <c r="AM12" t="e">
        <f>VLOOKUP(Tableau14[[#This Row],[dossier d''événement]],Tableau12[],89,FALSE)</f>
        <v>#N/A</v>
      </c>
      <c r="AN12" t="e">
        <f>VLOOKUP(Tableau14[[#This Row],[dossier d''événement]],Tableau12[],90,FALSE)</f>
        <v>#N/A</v>
      </c>
      <c r="AO12" t="e">
        <f>VLOOKUP(Tableau14[[#This Row],[dossier d''événement]],Tableau12[],11,FALSE)</f>
        <v>#N/A</v>
      </c>
      <c r="AP12" t="e">
        <f>VLOOKUP(Tableau14[[#This Row],[dossier d''événement]],Tableau12[],12,FALSE)</f>
        <v>#N/A</v>
      </c>
      <c r="AQ12" t="e">
        <f>VLOOKUP(Tableau14[[#This Row],[dossier d''événement]],Tableau12[],13,FALSE)</f>
        <v>#N/A</v>
      </c>
      <c r="AR12" t="e">
        <f>VLOOKUP(Tableau14[[#This Row],[dossier d''événement]],Tableau12[],14,FALSE)</f>
        <v>#N/A</v>
      </c>
      <c r="AS12" t="e">
        <f>VLOOKUP(Tableau14[[#This Row],[dossier d''événement]],Tableau12[],15,FALSE)</f>
        <v>#N/A</v>
      </c>
      <c r="AT12" t="e">
        <f>VLOOKUP(Tableau14[[#This Row],[dossier d''événement]],Tableau12[],16,FALSE)</f>
        <v>#N/A</v>
      </c>
      <c r="AU12" t="e">
        <f>VLOOKUP(Tableau14[[#This Row],[dossier d''événement]],Tableau12[],17,FALSE)</f>
        <v>#N/A</v>
      </c>
      <c r="AV12" t="e">
        <f>VLOOKUP(Tableau14[[#This Row],[dossier d''événement]],Tableau12[],18,FALSE)</f>
        <v>#N/A</v>
      </c>
      <c r="AW12" t="e">
        <f>VLOOKUP(Tableau14[[#This Row],[dossier d''événement]],Tableau12[],19,FALSE)</f>
        <v>#N/A</v>
      </c>
      <c r="AX12" t="e">
        <f>VLOOKUP(Tableau14[[#This Row],[dossier d''événement]],Tableau12[],20,FALSE)</f>
        <v>#N/A</v>
      </c>
      <c r="AY12" t="e">
        <f>VLOOKUP(Tableau14[[#This Row],[dossier d''événement]],Tableau12[],21,FALSE)</f>
        <v>#N/A</v>
      </c>
      <c r="AZ12" t="e">
        <f>VLOOKUP(Tableau14[[#This Row],[dossier d''événement]],Tableau12[],22,FALSE)</f>
        <v>#N/A</v>
      </c>
      <c r="BA12" t="e">
        <f>VLOOKUP(Tableau14[[#This Row],[dossier d''événement]],Tableau12[],23,FALSE)</f>
        <v>#N/A</v>
      </c>
      <c r="BB12" t="e">
        <f>VLOOKUP(Tableau14[[#This Row],[dossier d''événement]],Tableau12[],24,FALSE)</f>
        <v>#N/A</v>
      </c>
      <c r="BC12" t="e">
        <f>VLOOKUP(Tableau14[[#This Row],[dossier d''événement]],Tableau12[],25,FALSE)</f>
        <v>#N/A</v>
      </c>
      <c r="BD12" t="e">
        <f>VLOOKUP(Tableau14[[#This Row],[dossier d''événement]],Tableau12[],26,FALSE)</f>
        <v>#N/A</v>
      </c>
      <c r="BE12" t="e">
        <f>VLOOKUP(Tableau14[[#This Row],[dossier d''événement]],Tableau12[],27,FALSE)</f>
        <v>#N/A</v>
      </c>
      <c r="BF12" t="e">
        <f>VLOOKUP(Tableau14[[#This Row],[dossier d''événement]],Tableau12[],28,FALSE)</f>
        <v>#N/A</v>
      </c>
      <c r="BG12" t="e">
        <f>VLOOKUP(Tableau14[[#This Row],[dossier d''événement]],Tableau12[],29,FALSE)</f>
        <v>#N/A</v>
      </c>
      <c r="BH12" t="e">
        <f>VLOOKUP(Tableau14[[#This Row],[dossier d''événement]],Tableau12[],30,FALSE)</f>
        <v>#N/A</v>
      </c>
      <c r="BI12" t="e">
        <f>VLOOKUP(Tableau14[[#This Row],[dossier d''événement]],Tableau12[],31,FALSE)</f>
        <v>#N/A</v>
      </c>
      <c r="BJ12" t="e">
        <f>VLOOKUP(Tableau14[[#This Row],[dossier d''événement]],Tableau12[],32,FALSE)</f>
        <v>#N/A</v>
      </c>
      <c r="BK12" t="e">
        <f>VLOOKUP(Tableau14[[#This Row],[dossier d''événement]],Tableau12[],33,FALSE)</f>
        <v>#N/A</v>
      </c>
      <c r="BL12" t="e">
        <f>VLOOKUP(Tableau14[[#This Row],[dossier d''événement]],Tableau12[],34,FALSE)</f>
        <v>#N/A</v>
      </c>
      <c r="BM12" t="e">
        <f>VLOOKUP(Tableau14[[#This Row],[dossier d''événement]],Tableau12[],35,FALSE)</f>
        <v>#N/A</v>
      </c>
      <c r="BN12" t="e">
        <f>VLOOKUP(Tableau14[[#This Row],[dossier d''événement]],Tableau12[],36,FALSE)</f>
        <v>#N/A</v>
      </c>
      <c r="BO12" t="e">
        <f>VLOOKUP(Tableau14[[#This Row],[dossier d''événement]],Tableau12[],37,FALSE)</f>
        <v>#N/A</v>
      </c>
      <c r="BP12" t="e">
        <f>VLOOKUP(Tableau14[[#This Row],[dossier d''événement]],Tableau12[],38,FALSE)</f>
        <v>#N/A</v>
      </c>
      <c r="BQ12" t="e">
        <f>VLOOKUP(Tableau14[[#This Row],[dossier d''événement]],Tableau12[],39,FALSE)</f>
        <v>#N/A</v>
      </c>
      <c r="BR12" t="e">
        <f>VLOOKUP(Tableau14[[#This Row],[dossier d''événement]],Tableau12[],40,FALSE)</f>
        <v>#N/A</v>
      </c>
      <c r="BT12" t="s">
        <v>673</v>
      </c>
      <c r="BU12">
        <v>910</v>
      </c>
      <c r="BV12" t="s">
        <v>310</v>
      </c>
      <c r="BW12">
        <f>Tableau14[[#This Row],[dossier d''événement]]</f>
        <v>0</v>
      </c>
      <c r="BX12">
        <v>0</v>
      </c>
      <c r="BY12" t="e">
        <f>Tableau14[[#This Row],[Lieu Événement]]</f>
        <v>#N/A</v>
      </c>
      <c r="BZ12" t="e">
        <f>Tableau14[[#This Row],[Contact client sur le site]]</f>
        <v>#N/A</v>
      </c>
      <c r="CA12" t="e">
        <f>VLOOKUP(Tableau14[[#This Row],[dossier d''événement]],Tableau12[],45,FALSE)</f>
        <v>#N/A</v>
      </c>
      <c r="CE12" t="e">
        <f>VLOOKUP(Tableau14[[#This Row],[dossier d''événement]],Tableau12[],46,FALSE)</f>
        <v>#N/A</v>
      </c>
      <c r="CF12" t="e">
        <f>VLOOKUP(Tableau14[[#This Row],[dossier d''événement]],Tableau12[],43,FALSE)</f>
        <v>#N/A</v>
      </c>
      <c r="CG12" t="e">
        <f>VLOOKUP(Tableau14[[#This Row],[dossier d''événement]],Tableau12[],47,FALSE)</f>
        <v>#N/A</v>
      </c>
    </row>
    <row r="13" spans="1:100">
      <c r="A13" t="s">
        <v>674</v>
      </c>
      <c r="B13">
        <v>911</v>
      </c>
      <c r="C13" t="s">
        <v>302</v>
      </c>
      <c r="F13" t="e">
        <f>VLOOKUP(Tableau14[[#This Row],[dossier d''événement]],Tableau12[],2,FALSE)</f>
        <v>#N/A</v>
      </c>
      <c r="G13" t="e">
        <f>VLOOKUP(Tableau14[[#This Row],[dossier d''événement]],Tableau12[],7,FALSE)</f>
        <v>#N/A</v>
      </c>
      <c r="H13" t="e">
        <f>VLOOKUP(Tableau14[[#This Row],[dossier d''événement]],Tableau12[],8,FALSE)</f>
        <v>#N/A</v>
      </c>
      <c r="J13" t="e">
        <f>VLOOKUP(Tableau14[[#This Row],[dossier d''événement]],Tableau12[],3,FALSE)</f>
        <v>#N/A</v>
      </c>
      <c r="K13" t="e">
        <f>VLOOKUP(Tableau14[[#This Row],[dossier d''événement]],Tableau12[],44,FALSE)</f>
        <v>#N/A</v>
      </c>
      <c r="N13" t="e">
        <v>#N/A</v>
      </c>
      <c r="S13" t="e">
        <f>VLOOKUP(Tableau14[[#This Row],[dossier d''événement]],Tableau12[],42,FALSE)</f>
        <v>#N/A</v>
      </c>
      <c r="U13" t="e">
        <f>VLOOKUP(Tableau14[[#This Row],[dossier d''événement]],Tableau12[],41,FALSE)</f>
        <v>#N/A</v>
      </c>
      <c r="V13" t="e">
        <f>VLOOKUP(Tableau14[[#This Row],[dossier d''événement]],Tableau12[],10,FALSE)</f>
        <v>#N/A</v>
      </c>
      <c r="W13" t="e">
        <f>VLOOKUP(Tableau14[[#This Row],[dossier d''événement]],Tableau12[],73,FALSE)</f>
        <v>#N/A</v>
      </c>
      <c r="X13" t="e">
        <f>VLOOKUP(Tableau14[[#This Row],[dossier d''événement]],Tableau12[],74,FALSE)</f>
        <v>#N/A</v>
      </c>
      <c r="Y13" t="e">
        <f>VLOOKUP(Tableau14[[#This Row],[dossier d''événement]],Tableau12[],75,FALSE)</f>
        <v>#N/A</v>
      </c>
      <c r="Z13" t="e">
        <f>VLOOKUP(Tableau14[[#This Row],[dossier d''événement]],Tableau12[],76,FALSE)</f>
        <v>#N/A</v>
      </c>
      <c r="AA13" t="e">
        <f>VLOOKUP(Tableau14[[#This Row],[dossier d''événement]],Tableau12[],77,FALSE)</f>
        <v>#N/A</v>
      </c>
      <c r="AB13" t="e">
        <f>VLOOKUP(Tableau14[[#This Row],[dossier d''événement]],Tableau12[],78,FALSE)</f>
        <v>#N/A</v>
      </c>
      <c r="AC13" t="e">
        <f>VLOOKUP(Tableau14[[#This Row],[dossier d''événement]],Tableau12[],79,FALSE)</f>
        <v>#N/A</v>
      </c>
      <c r="AD13" t="e">
        <f>VLOOKUP(Tableau14[[#This Row],[dossier d''événement]],Tableau12[],80,FALSE)</f>
        <v>#N/A</v>
      </c>
      <c r="AE13" t="e">
        <f>VLOOKUP(Tableau14[[#This Row],[dossier d''événement]],Tableau12[],81,FALSE)</f>
        <v>#N/A</v>
      </c>
      <c r="AF13" t="e">
        <f>VLOOKUP(Tableau14[[#This Row],[dossier d''événement]],Tableau12[],82,FALSE)</f>
        <v>#N/A</v>
      </c>
      <c r="AG13" t="e">
        <f>VLOOKUP(Tableau14[[#This Row],[dossier d''événement]],Tableau12[],83,FALSE)</f>
        <v>#N/A</v>
      </c>
      <c r="AH13" t="e">
        <f>VLOOKUP(Tableau14[[#This Row],[dossier d''événement]],Tableau12[],84,FALSE)</f>
        <v>#N/A</v>
      </c>
      <c r="AI13" t="e">
        <f>VLOOKUP(Tableau14[[#This Row],[dossier d''événement]],Tableau12[],85,FALSE)</f>
        <v>#N/A</v>
      </c>
      <c r="AJ13" t="e">
        <f>VLOOKUP(Tableau14[[#This Row],[dossier d''événement]],Tableau12[],86,FALSE)</f>
        <v>#N/A</v>
      </c>
      <c r="AK13" t="e">
        <f>VLOOKUP(Tableau14[[#This Row],[dossier d''événement]],Tableau12[],87,FALSE)</f>
        <v>#N/A</v>
      </c>
      <c r="AL13" t="e">
        <f>VLOOKUP(Tableau14[[#This Row],[dossier d''événement]],Tableau12[],88,FALSE)</f>
        <v>#N/A</v>
      </c>
      <c r="AM13" t="e">
        <f>VLOOKUP(Tableau14[[#This Row],[dossier d''événement]],Tableau12[],89,FALSE)</f>
        <v>#N/A</v>
      </c>
      <c r="AN13" t="e">
        <f>VLOOKUP(Tableau14[[#This Row],[dossier d''événement]],Tableau12[],90,FALSE)</f>
        <v>#N/A</v>
      </c>
      <c r="AO13" t="e">
        <f>VLOOKUP(Tableau14[[#This Row],[dossier d''événement]],Tableau12[],11,FALSE)</f>
        <v>#N/A</v>
      </c>
      <c r="AP13" t="e">
        <f>VLOOKUP(Tableau14[[#This Row],[dossier d''événement]],Tableau12[],12,FALSE)</f>
        <v>#N/A</v>
      </c>
      <c r="AQ13" t="e">
        <f>VLOOKUP(Tableau14[[#This Row],[dossier d''événement]],Tableau12[],13,FALSE)</f>
        <v>#N/A</v>
      </c>
      <c r="AR13" t="e">
        <f>VLOOKUP(Tableau14[[#This Row],[dossier d''événement]],Tableau12[],14,FALSE)</f>
        <v>#N/A</v>
      </c>
      <c r="AS13" t="e">
        <f>VLOOKUP(Tableau14[[#This Row],[dossier d''événement]],Tableau12[],15,FALSE)</f>
        <v>#N/A</v>
      </c>
      <c r="AT13" t="e">
        <f>VLOOKUP(Tableau14[[#This Row],[dossier d''événement]],Tableau12[],16,FALSE)</f>
        <v>#N/A</v>
      </c>
      <c r="AU13" t="e">
        <f>VLOOKUP(Tableau14[[#This Row],[dossier d''événement]],Tableau12[],17,FALSE)</f>
        <v>#N/A</v>
      </c>
      <c r="AV13" t="e">
        <f>VLOOKUP(Tableau14[[#This Row],[dossier d''événement]],Tableau12[],18,FALSE)</f>
        <v>#N/A</v>
      </c>
      <c r="AW13" t="e">
        <f>VLOOKUP(Tableau14[[#This Row],[dossier d''événement]],Tableau12[],19,FALSE)</f>
        <v>#N/A</v>
      </c>
      <c r="AX13" t="e">
        <f>VLOOKUP(Tableau14[[#This Row],[dossier d''événement]],Tableau12[],20,FALSE)</f>
        <v>#N/A</v>
      </c>
      <c r="AY13" t="e">
        <f>VLOOKUP(Tableau14[[#This Row],[dossier d''événement]],Tableau12[],21,FALSE)</f>
        <v>#N/A</v>
      </c>
      <c r="AZ13" t="e">
        <f>VLOOKUP(Tableau14[[#This Row],[dossier d''événement]],Tableau12[],22,FALSE)</f>
        <v>#N/A</v>
      </c>
      <c r="BA13" t="e">
        <f>VLOOKUP(Tableau14[[#This Row],[dossier d''événement]],Tableau12[],23,FALSE)</f>
        <v>#N/A</v>
      </c>
      <c r="BB13" t="e">
        <f>VLOOKUP(Tableau14[[#This Row],[dossier d''événement]],Tableau12[],24,FALSE)</f>
        <v>#N/A</v>
      </c>
      <c r="BC13" t="e">
        <f>VLOOKUP(Tableau14[[#This Row],[dossier d''événement]],Tableau12[],25,FALSE)</f>
        <v>#N/A</v>
      </c>
      <c r="BD13" t="e">
        <f>VLOOKUP(Tableau14[[#This Row],[dossier d''événement]],Tableau12[],26,FALSE)</f>
        <v>#N/A</v>
      </c>
      <c r="BE13" t="e">
        <f>VLOOKUP(Tableau14[[#This Row],[dossier d''événement]],Tableau12[],27,FALSE)</f>
        <v>#N/A</v>
      </c>
      <c r="BF13" t="e">
        <f>VLOOKUP(Tableau14[[#This Row],[dossier d''événement]],Tableau12[],28,FALSE)</f>
        <v>#N/A</v>
      </c>
      <c r="BG13" t="e">
        <f>VLOOKUP(Tableau14[[#This Row],[dossier d''événement]],Tableau12[],29,FALSE)</f>
        <v>#N/A</v>
      </c>
      <c r="BH13" t="e">
        <f>VLOOKUP(Tableau14[[#This Row],[dossier d''événement]],Tableau12[],30,FALSE)</f>
        <v>#N/A</v>
      </c>
      <c r="BI13" t="e">
        <f>VLOOKUP(Tableau14[[#This Row],[dossier d''événement]],Tableau12[],31,FALSE)</f>
        <v>#N/A</v>
      </c>
      <c r="BJ13" t="e">
        <f>VLOOKUP(Tableau14[[#This Row],[dossier d''événement]],Tableau12[],32,FALSE)</f>
        <v>#N/A</v>
      </c>
      <c r="BK13" t="e">
        <f>VLOOKUP(Tableau14[[#This Row],[dossier d''événement]],Tableau12[],33,FALSE)</f>
        <v>#N/A</v>
      </c>
      <c r="BL13" t="e">
        <f>VLOOKUP(Tableau14[[#This Row],[dossier d''événement]],Tableau12[],34,FALSE)</f>
        <v>#N/A</v>
      </c>
      <c r="BM13" t="e">
        <f>VLOOKUP(Tableau14[[#This Row],[dossier d''événement]],Tableau12[],35,FALSE)</f>
        <v>#N/A</v>
      </c>
      <c r="BN13" t="e">
        <f>VLOOKUP(Tableau14[[#This Row],[dossier d''événement]],Tableau12[],36,FALSE)</f>
        <v>#N/A</v>
      </c>
      <c r="BO13" t="e">
        <f>VLOOKUP(Tableau14[[#This Row],[dossier d''événement]],Tableau12[],37,FALSE)</f>
        <v>#N/A</v>
      </c>
      <c r="BP13" t="e">
        <f>VLOOKUP(Tableau14[[#This Row],[dossier d''événement]],Tableau12[],38,FALSE)</f>
        <v>#N/A</v>
      </c>
      <c r="BQ13" t="e">
        <f>VLOOKUP(Tableau14[[#This Row],[dossier d''événement]],Tableau12[],39,FALSE)</f>
        <v>#N/A</v>
      </c>
      <c r="BR13" t="e">
        <f>VLOOKUP(Tableau14[[#This Row],[dossier d''événement]],Tableau12[],40,FALSE)</f>
        <v>#N/A</v>
      </c>
      <c r="BT13" t="s">
        <v>675</v>
      </c>
      <c r="BU13">
        <v>911</v>
      </c>
      <c r="BV13" t="s">
        <v>310</v>
      </c>
      <c r="BW13">
        <f>Tableau14[[#This Row],[dossier d''événement]]</f>
        <v>0</v>
      </c>
      <c r="BX13">
        <v>0</v>
      </c>
      <c r="BY13" t="e">
        <f>Tableau14[[#This Row],[Lieu Événement]]</f>
        <v>#N/A</v>
      </c>
      <c r="BZ13" t="e">
        <f>Tableau14[[#This Row],[Contact client sur le site]]</f>
        <v>#N/A</v>
      </c>
      <c r="CA13" t="e">
        <f>VLOOKUP(Tableau14[[#This Row],[dossier d''événement]],Tableau12[],45,FALSE)</f>
        <v>#N/A</v>
      </c>
      <c r="CE13" t="e">
        <f>VLOOKUP(Tableau14[[#This Row],[dossier d''événement]],Tableau12[],46,FALSE)</f>
        <v>#N/A</v>
      </c>
      <c r="CF13" t="e">
        <f>VLOOKUP(Tableau14[[#This Row],[dossier d''événement]],Tableau12[],43,FALSE)</f>
        <v>#N/A</v>
      </c>
      <c r="CG13" t="e">
        <f>VLOOKUP(Tableau14[[#This Row],[dossier d''événement]],Tableau12[],47,FALSE)</f>
        <v>#N/A</v>
      </c>
    </row>
    <row r="14" spans="1:100">
      <c r="A14" t="s">
        <v>676</v>
      </c>
      <c r="B14">
        <v>912</v>
      </c>
      <c r="C14" t="s">
        <v>302</v>
      </c>
      <c r="F14" t="e">
        <f>VLOOKUP(Tableau14[[#This Row],[dossier d''événement]],Tableau12[],2,FALSE)</f>
        <v>#N/A</v>
      </c>
      <c r="G14" t="e">
        <f>VLOOKUP(Tableau14[[#This Row],[dossier d''événement]],Tableau12[],7,FALSE)</f>
        <v>#N/A</v>
      </c>
      <c r="H14" t="e">
        <f>VLOOKUP(Tableau14[[#This Row],[dossier d''événement]],Tableau12[],8,FALSE)</f>
        <v>#N/A</v>
      </c>
      <c r="J14" t="e">
        <f>VLOOKUP(Tableau14[[#This Row],[dossier d''événement]],Tableau12[],3,FALSE)</f>
        <v>#N/A</v>
      </c>
      <c r="K14" t="e">
        <f>VLOOKUP(Tableau14[[#This Row],[dossier d''événement]],Tableau12[],44,FALSE)</f>
        <v>#N/A</v>
      </c>
      <c r="N14" t="e">
        <v>#N/A</v>
      </c>
      <c r="S14" t="e">
        <f>VLOOKUP(Tableau14[[#This Row],[dossier d''événement]],Tableau12[],42,FALSE)</f>
        <v>#N/A</v>
      </c>
      <c r="U14" t="e">
        <f>VLOOKUP(Tableau14[[#This Row],[dossier d''événement]],Tableau12[],41,FALSE)</f>
        <v>#N/A</v>
      </c>
      <c r="V14" t="e">
        <f>VLOOKUP(Tableau14[[#This Row],[dossier d''événement]],Tableau12[],10,FALSE)</f>
        <v>#N/A</v>
      </c>
      <c r="W14" t="e">
        <f>VLOOKUP(Tableau14[[#This Row],[dossier d''événement]],Tableau12[],73,FALSE)</f>
        <v>#N/A</v>
      </c>
      <c r="X14" t="e">
        <f>VLOOKUP(Tableau14[[#This Row],[dossier d''événement]],Tableau12[],74,FALSE)</f>
        <v>#N/A</v>
      </c>
      <c r="Y14" t="e">
        <f>VLOOKUP(Tableau14[[#This Row],[dossier d''événement]],Tableau12[],75,FALSE)</f>
        <v>#N/A</v>
      </c>
      <c r="Z14" t="e">
        <f>VLOOKUP(Tableau14[[#This Row],[dossier d''événement]],Tableau12[],76,FALSE)</f>
        <v>#N/A</v>
      </c>
      <c r="AA14" t="e">
        <f>VLOOKUP(Tableau14[[#This Row],[dossier d''événement]],Tableau12[],77,FALSE)</f>
        <v>#N/A</v>
      </c>
      <c r="AB14" t="e">
        <f>VLOOKUP(Tableau14[[#This Row],[dossier d''événement]],Tableau12[],78,FALSE)</f>
        <v>#N/A</v>
      </c>
      <c r="AC14" t="e">
        <f>VLOOKUP(Tableau14[[#This Row],[dossier d''événement]],Tableau12[],79,FALSE)</f>
        <v>#N/A</v>
      </c>
      <c r="AD14" t="e">
        <f>VLOOKUP(Tableau14[[#This Row],[dossier d''événement]],Tableau12[],80,FALSE)</f>
        <v>#N/A</v>
      </c>
      <c r="AE14" t="e">
        <f>VLOOKUP(Tableau14[[#This Row],[dossier d''événement]],Tableau12[],81,FALSE)</f>
        <v>#N/A</v>
      </c>
      <c r="AF14" t="e">
        <f>VLOOKUP(Tableau14[[#This Row],[dossier d''événement]],Tableau12[],82,FALSE)</f>
        <v>#N/A</v>
      </c>
      <c r="AG14" t="e">
        <f>VLOOKUP(Tableau14[[#This Row],[dossier d''événement]],Tableau12[],83,FALSE)</f>
        <v>#N/A</v>
      </c>
      <c r="AH14" t="e">
        <f>VLOOKUP(Tableau14[[#This Row],[dossier d''événement]],Tableau12[],84,FALSE)</f>
        <v>#N/A</v>
      </c>
      <c r="AI14" t="e">
        <f>VLOOKUP(Tableau14[[#This Row],[dossier d''événement]],Tableau12[],85,FALSE)</f>
        <v>#N/A</v>
      </c>
      <c r="AJ14" t="e">
        <f>VLOOKUP(Tableau14[[#This Row],[dossier d''événement]],Tableau12[],86,FALSE)</f>
        <v>#N/A</v>
      </c>
      <c r="AK14" t="e">
        <f>VLOOKUP(Tableau14[[#This Row],[dossier d''événement]],Tableau12[],87,FALSE)</f>
        <v>#N/A</v>
      </c>
      <c r="AL14" t="e">
        <f>VLOOKUP(Tableau14[[#This Row],[dossier d''événement]],Tableau12[],88,FALSE)</f>
        <v>#N/A</v>
      </c>
      <c r="AM14" t="e">
        <f>VLOOKUP(Tableau14[[#This Row],[dossier d''événement]],Tableau12[],89,FALSE)</f>
        <v>#N/A</v>
      </c>
      <c r="AN14" t="e">
        <f>VLOOKUP(Tableau14[[#This Row],[dossier d''événement]],Tableau12[],90,FALSE)</f>
        <v>#N/A</v>
      </c>
      <c r="AO14" t="e">
        <f>VLOOKUP(Tableau14[[#This Row],[dossier d''événement]],Tableau12[],11,FALSE)</f>
        <v>#N/A</v>
      </c>
      <c r="AP14" t="e">
        <f>VLOOKUP(Tableau14[[#This Row],[dossier d''événement]],Tableau12[],12,FALSE)</f>
        <v>#N/A</v>
      </c>
      <c r="AQ14" t="e">
        <f>VLOOKUP(Tableau14[[#This Row],[dossier d''événement]],Tableau12[],13,FALSE)</f>
        <v>#N/A</v>
      </c>
      <c r="AR14" t="e">
        <f>VLOOKUP(Tableau14[[#This Row],[dossier d''événement]],Tableau12[],14,FALSE)</f>
        <v>#N/A</v>
      </c>
      <c r="AS14" t="e">
        <f>VLOOKUP(Tableau14[[#This Row],[dossier d''événement]],Tableau12[],15,FALSE)</f>
        <v>#N/A</v>
      </c>
      <c r="AT14" t="e">
        <f>VLOOKUP(Tableau14[[#This Row],[dossier d''événement]],Tableau12[],16,FALSE)</f>
        <v>#N/A</v>
      </c>
      <c r="AU14" t="e">
        <f>VLOOKUP(Tableau14[[#This Row],[dossier d''événement]],Tableau12[],17,FALSE)</f>
        <v>#N/A</v>
      </c>
      <c r="AV14" t="e">
        <f>VLOOKUP(Tableau14[[#This Row],[dossier d''événement]],Tableau12[],18,FALSE)</f>
        <v>#N/A</v>
      </c>
      <c r="AW14" t="e">
        <f>VLOOKUP(Tableau14[[#This Row],[dossier d''événement]],Tableau12[],19,FALSE)</f>
        <v>#N/A</v>
      </c>
      <c r="AX14" t="e">
        <f>VLOOKUP(Tableau14[[#This Row],[dossier d''événement]],Tableau12[],20,FALSE)</f>
        <v>#N/A</v>
      </c>
      <c r="AY14" t="e">
        <f>VLOOKUP(Tableau14[[#This Row],[dossier d''événement]],Tableau12[],21,FALSE)</f>
        <v>#N/A</v>
      </c>
      <c r="AZ14" t="e">
        <f>VLOOKUP(Tableau14[[#This Row],[dossier d''événement]],Tableau12[],22,FALSE)</f>
        <v>#N/A</v>
      </c>
      <c r="BA14" t="e">
        <f>VLOOKUP(Tableau14[[#This Row],[dossier d''événement]],Tableau12[],23,FALSE)</f>
        <v>#N/A</v>
      </c>
      <c r="BB14" t="e">
        <f>VLOOKUP(Tableau14[[#This Row],[dossier d''événement]],Tableau12[],24,FALSE)</f>
        <v>#N/A</v>
      </c>
      <c r="BC14" t="e">
        <f>VLOOKUP(Tableau14[[#This Row],[dossier d''événement]],Tableau12[],25,FALSE)</f>
        <v>#N/A</v>
      </c>
      <c r="BD14" t="e">
        <f>VLOOKUP(Tableau14[[#This Row],[dossier d''événement]],Tableau12[],26,FALSE)</f>
        <v>#N/A</v>
      </c>
      <c r="BE14" t="e">
        <f>VLOOKUP(Tableau14[[#This Row],[dossier d''événement]],Tableau12[],27,FALSE)</f>
        <v>#N/A</v>
      </c>
      <c r="BF14" t="e">
        <f>VLOOKUP(Tableau14[[#This Row],[dossier d''événement]],Tableau12[],28,FALSE)</f>
        <v>#N/A</v>
      </c>
      <c r="BG14" t="e">
        <f>VLOOKUP(Tableau14[[#This Row],[dossier d''événement]],Tableau12[],29,FALSE)</f>
        <v>#N/A</v>
      </c>
      <c r="BH14" t="e">
        <f>VLOOKUP(Tableau14[[#This Row],[dossier d''événement]],Tableau12[],30,FALSE)</f>
        <v>#N/A</v>
      </c>
      <c r="BI14" t="e">
        <f>VLOOKUP(Tableau14[[#This Row],[dossier d''événement]],Tableau12[],31,FALSE)</f>
        <v>#N/A</v>
      </c>
      <c r="BJ14" t="e">
        <f>VLOOKUP(Tableau14[[#This Row],[dossier d''événement]],Tableau12[],32,FALSE)</f>
        <v>#N/A</v>
      </c>
      <c r="BK14" t="e">
        <f>VLOOKUP(Tableau14[[#This Row],[dossier d''événement]],Tableau12[],33,FALSE)</f>
        <v>#N/A</v>
      </c>
      <c r="BL14" t="e">
        <f>VLOOKUP(Tableau14[[#This Row],[dossier d''événement]],Tableau12[],34,FALSE)</f>
        <v>#N/A</v>
      </c>
      <c r="BM14" t="e">
        <f>VLOOKUP(Tableau14[[#This Row],[dossier d''événement]],Tableau12[],35,FALSE)</f>
        <v>#N/A</v>
      </c>
      <c r="BN14" t="e">
        <f>VLOOKUP(Tableau14[[#This Row],[dossier d''événement]],Tableau12[],36,FALSE)</f>
        <v>#N/A</v>
      </c>
      <c r="BO14" t="e">
        <f>VLOOKUP(Tableau14[[#This Row],[dossier d''événement]],Tableau12[],37,FALSE)</f>
        <v>#N/A</v>
      </c>
      <c r="BP14" t="e">
        <f>VLOOKUP(Tableau14[[#This Row],[dossier d''événement]],Tableau12[],38,FALSE)</f>
        <v>#N/A</v>
      </c>
      <c r="BQ14" t="e">
        <f>VLOOKUP(Tableau14[[#This Row],[dossier d''événement]],Tableau12[],39,FALSE)</f>
        <v>#N/A</v>
      </c>
      <c r="BR14" t="e">
        <f>VLOOKUP(Tableau14[[#This Row],[dossier d''événement]],Tableau12[],40,FALSE)</f>
        <v>#N/A</v>
      </c>
      <c r="BT14" t="s">
        <v>677</v>
      </c>
      <c r="BU14">
        <v>912</v>
      </c>
      <c r="BV14" t="s">
        <v>310</v>
      </c>
      <c r="BW14">
        <f>Tableau14[[#This Row],[dossier d''événement]]</f>
        <v>0</v>
      </c>
      <c r="BX14">
        <v>0</v>
      </c>
      <c r="BY14" t="e">
        <f>Tableau14[[#This Row],[Lieu Événement]]</f>
        <v>#N/A</v>
      </c>
      <c r="BZ14" t="e">
        <f>Tableau14[[#This Row],[Contact client sur le site]]</f>
        <v>#N/A</v>
      </c>
      <c r="CA14" t="e">
        <f>VLOOKUP(Tableau14[[#This Row],[dossier d''événement]],Tableau12[],45,FALSE)</f>
        <v>#N/A</v>
      </c>
      <c r="CE14" t="e">
        <f>VLOOKUP(Tableau14[[#This Row],[dossier d''événement]],Tableau12[],46,FALSE)</f>
        <v>#N/A</v>
      </c>
      <c r="CF14" t="e">
        <f>VLOOKUP(Tableau14[[#This Row],[dossier d''événement]],Tableau12[],43,FALSE)</f>
        <v>#N/A</v>
      </c>
      <c r="CG14" t="e">
        <f>VLOOKUP(Tableau14[[#This Row],[dossier d''événement]],Tableau12[],47,FALSE)</f>
        <v>#N/A</v>
      </c>
    </row>
    <row r="15" spans="1:100">
      <c r="A15" t="s">
        <v>678</v>
      </c>
      <c r="B15">
        <v>913</v>
      </c>
      <c r="C15" t="s">
        <v>302</v>
      </c>
      <c r="F15" t="e">
        <f>VLOOKUP(Tableau14[[#This Row],[dossier d''événement]],Tableau12[],2,FALSE)</f>
        <v>#N/A</v>
      </c>
      <c r="G15" t="e">
        <f>VLOOKUP(Tableau14[[#This Row],[dossier d''événement]],Tableau12[],7,FALSE)</f>
        <v>#N/A</v>
      </c>
      <c r="H15" t="e">
        <f>VLOOKUP(Tableau14[[#This Row],[dossier d''événement]],Tableau12[],8,FALSE)</f>
        <v>#N/A</v>
      </c>
      <c r="J15" t="e">
        <f>VLOOKUP(Tableau14[[#This Row],[dossier d''événement]],Tableau12[],3,FALSE)</f>
        <v>#N/A</v>
      </c>
      <c r="K15" t="e">
        <f>VLOOKUP(Tableau14[[#This Row],[dossier d''événement]],Tableau12[],44,FALSE)</f>
        <v>#N/A</v>
      </c>
      <c r="N15" t="e">
        <v>#N/A</v>
      </c>
      <c r="S15" t="e">
        <f>VLOOKUP(Tableau14[[#This Row],[dossier d''événement]],Tableau12[],42,FALSE)</f>
        <v>#N/A</v>
      </c>
      <c r="U15" t="e">
        <f>VLOOKUP(Tableau14[[#This Row],[dossier d''événement]],Tableau12[],41,FALSE)</f>
        <v>#N/A</v>
      </c>
      <c r="V15" t="e">
        <f>VLOOKUP(Tableau14[[#This Row],[dossier d''événement]],Tableau12[],10,FALSE)</f>
        <v>#N/A</v>
      </c>
      <c r="W15" t="e">
        <f>VLOOKUP(Tableau14[[#This Row],[dossier d''événement]],Tableau12[],73,FALSE)</f>
        <v>#N/A</v>
      </c>
      <c r="X15" t="e">
        <f>VLOOKUP(Tableau14[[#This Row],[dossier d''événement]],Tableau12[],74,FALSE)</f>
        <v>#N/A</v>
      </c>
      <c r="Y15" t="e">
        <f>VLOOKUP(Tableau14[[#This Row],[dossier d''événement]],Tableau12[],75,FALSE)</f>
        <v>#N/A</v>
      </c>
      <c r="Z15" t="e">
        <f>VLOOKUP(Tableau14[[#This Row],[dossier d''événement]],Tableau12[],76,FALSE)</f>
        <v>#N/A</v>
      </c>
      <c r="AA15" t="e">
        <f>VLOOKUP(Tableau14[[#This Row],[dossier d''événement]],Tableau12[],77,FALSE)</f>
        <v>#N/A</v>
      </c>
      <c r="AB15" t="e">
        <f>VLOOKUP(Tableau14[[#This Row],[dossier d''événement]],Tableau12[],78,FALSE)</f>
        <v>#N/A</v>
      </c>
      <c r="AC15" t="e">
        <f>VLOOKUP(Tableau14[[#This Row],[dossier d''événement]],Tableau12[],79,FALSE)</f>
        <v>#N/A</v>
      </c>
      <c r="AD15" t="e">
        <f>VLOOKUP(Tableau14[[#This Row],[dossier d''événement]],Tableau12[],80,FALSE)</f>
        <v>#N/A</v>
      </c>
      <c r="AE15" t="e">
        <f>VLOOKUP(Tableau14[[#This Row],[dossier d''événement]],Tableau12[],81,FALSE)</f>
        <v>#N/A</v>
      </c>
      <c r="AF15" t="e">
        <f>VLOOKUP(Tableau14[[#This Row],[dossier d''événement]],Tableau12[],82,FALSE)</f>
        <v>#N/A</v>
      </c>
      <c r="AG15" t="e">
        <f>VLOOKUP(Tableau14[[#This Row],[dossier d''événement]],Tableau12[],83,FALSE)</f>
        <v>#N/A</v>
      </c>
      <c r="AH15" t="e">
        <f>VLOOKUP(Tableau14[[#This Row],[dossier d''événement]],Tableau12[],84,FALSE)</f>
        <v>#N/A</v>
      </c>
      <c r="AI15" t="e">
        <f>VLOOKUP(Tableau14[[#This Row],[dossier d''événement]],Tableau12[],85,FALSE)</f>
        <v>#N/A</v>
      </c>
      <c r="AJ15" t="e">
        <f>VLOOKUP(Tableau14[[#This Row],[dossier d''événement]],Tableau12[],86,FALSE)</f>
        <v>#N/A</v>
      </c>
      <c r="AK15" t="e">
        <f>VLOOKUP(Tableau14[[#This Row],[dossier d''événement]],Tableau12[],87,FALSE)</f>
        <v>#N/A</v>
      </c>
      <c r="AL15" t="e">
        <f>VLOOKUP(Tableau14[[#This Row],[dossier d''événement]],Tableau12[],88,FALSE)</f>
        <v>#N/A</v>
      </c>
      <c r="AM15" t="e">
        <f>VLOOKUP(Tableau14[[#This Row],[dossier d''événement]],Tableau12[],89,FALSE)</f>
        <v>#N/A</v>
      </c>
      <c r="AN15" t="e">
        <f>VLOOKUP(Tableau14[[#This Row],[dossier d''événement]],Tableau12[],90,FALSE)</f>
        <v>#N/A</v>
      </c>
      <c r="AO15" t="e">
        <f>VLOOKUP(Tableau14[[#This Row],[dossier d''événement]],Tableau12[],11,FALSE)</f>
        <v>#N/A</v>
      </c>
      <c r="AP15" t="e">
        <f>VLOOKUP(Tableau14[[#This Row],[dossier d''événement]],Tableau12[],12,FALSE)</f>
        <v>#N/A</v>
      </c>
      <c r="AQ15" t="e">
        <f>VLOOKUP(Tableau14[[#This Row],[dossier d''événement]],Tableau12[],13,FALSE)</f>
        <v>#N/A</v>
      </c>
      <c r="AR15" t="e">
        <f>VLOOKUP(Tableau14[[#This Row],[dossier d''événement]],Tableau12[],14,FALSE)</f>
        <v>#N/A</v>
      </c>
      <c r="AS15" t="e">
        <f>VLOOKUP(Tableau14[[#This Row],[dossier d''événement]],Tableau12[],15,FALSE)</f>
        <v>#N/A</v>
      </c>
      <c r="AT15" t="e">
        <f>VLOOKUP(Tableau14[[#This Row],[dossier d''événement]],Tableau12[],16,FALSE)</f>
        <v>#N/A</v>
      </c>
      <c r="AU15" t="e">
        <f>VLOOKUP(Tableau14[[#This Row],[dossier d''événement]],Tableau12[],17,FALSE)</f>
        <v>#N/A</v>
      </c>
      <c r="AV15" t="e">
        <f>VLOOKUP(Tableau14[[#This Row],[dossier d''événement]],Tableau12[],18,FALSE)</f>
        <v>#N/A</v>
      </c>
      <c r="AW15" t="e">
        <f>VLOOKUP(Tableau14[[#This Row],[dossier d''événement]],Tableau12[],19,FALSE)</f>
        <v>#N/A</v>
      </c>
      <c r="AX15" t="e">
        <f>VLOOKUP(Tableau14[[#This Row],[dossier d''événement]],Tableau12[],20,FALSE)</f>
        <v>#N/A</v>
      </c>
      <c r="AY15" t="e">
        <f>VLOOKUP(Tableau14[[#This Row],[dossier d''événement]],Tableau12[],21,FALSE)</f>
        <v>#N/A</v>
      </c>
      <c r="AZ15" t="e">
        <f>VLOOKUP(Tableau14[[#This Row],[dossier d''événement]],Tableau12[],22,FALSE)</f>
        <v>#N/A</v>
      </c>
      <c r="BA15" t="e">
        <f>VLOOKUP(Tableau14[[#This Row],[dossier d''événement]],Tableau12[],23,FALSE)</f>
        <v>#N/A</v>
      </c>
      <c r="BB15" t="e">
        <f>VLOOKUP(Tableau14[[#This Row],[dossier d''événement]],Tableau12[],24,FALSE)</f>
        <v>#N/A</v>
      </c>
      <c r="BC15" t="e">
        <f>VLOOKUP(Tableau14[[#This Row],[dossier d''événement]],Tableau12[],25,FALSE)</f>
        <v>#N/A</v>
      </c>
      <c r="BD15" t="e">
        <f>VLOOKUP(Tableau14[[#This Row],[dossier d''événement]],Tableau12[],26,FALSE)</f>
        <v>#N/A</v>
      </c>
      <c r="BE15" t="e">
        <f>VLOOKUP(Tableau14[[#This Row],[dossier d''événement]],Tableau12[],27,FALSE)</f>
        <v>#N/A</v>
      </c>
      <c r="BF15" t="e">
        <f>VLOOKUP(Tableau14[[#This Row],[dossier d''événement]],Tableau12[],28,FALSE)</f>
        <v>#N/A</v>
      </c>
      <c r="BG15" t="e">
        <f>VLOOKUP(Tableau14[[#This Row],[dossier d''événement]],Tableau12[],29,FALSE)</f>
        <v>#N/A</v>
      </c>
      <c r="BH15" t="e">
        <f>VLOOKUP(Tableau14[[#This Row],[dossier d''événement]],Tableau12[],30,FALSE)</f>
        <v>#N/A</v>
      </c>
      <c r="BI15" t="e">
        <f>VLOOKUP(Tableau14[[#This Row],[dossier d''événement]],Tableau12[],31,FALSE)</f>
        <v>#N/A</v>
      </c>
      <c r="BJ15" t="e">
        <f>VLOOKUP(Tableau14[[#This Row],[dossier d''événement]],Tableau12[],32,FALSE)</f>
        <v>#N/A</v>
      </c>
      <c r="BK15" t="e">
        <f>VLOOKUP(Tableau14[[#This Row],[dossier d''événement]],Tableau12[],33,FALSE)</f>
        <v>#N/A</v>
      </c>
      <c r="BL15" t="e">
        <f>VLOOKUP(Tableau14[[#This Row],[dossier d''événement]],Tableau12[],34,FALSE)</f>
        <v>#N/A</v>
      </c>
      <c r="BM15" t="e">
        <f>VLOOKUP(Tableau14[[#This Row],[dossier d''événement]],Tableau12[],35,FALSE)</f>
        <v>#N/A</v>
      </c>
      <c r="BN15" t="e">
        <f>VLOOKUP(Tableau14[[#This Row],[dossier d''événement]],Tableau12[],36,FALSE)</f>
        <v>#N/A</v>
      </c>
      <c r="BO15" t="e">
        <f>VLOOKUP(Tableau14[[#This Row],[dossier d''événement]],Tableau12[],37,FALSE)</f>
        <v>#N/A</v>
      </c>
      <c r="BP15" t="e">
        <f>VLOOKUP(Tableau14[[#This Row],[dossier d''événement]],Tableau12[],38,FALSE)</f>
        <v>#N/A</v>
      </c>
      <c r="BQ15" t="e">
        <f>VLOOKUP(Tableau14[[#This Row],[dossier d''événement]],Tableau12[],39,FALSE)</f>
        <v>#N/A</v>
      </c>
      <c r="BR15" t="e">
        <f>VLOOKUP(Tableau14[[#This Row],[dossier d''événement]],Tableau12[],40,FALSE)</f>
        <v>#N/A</v>
      </c>
      <c r="BT15" t="s">
        <v>679</v>
      </c>
      <c r="BU15">
        <v>913</v>
      </c>
      <c r="BV15" t="s">
        <v>310</v>
      </c>
      <c r="BW15">
        <f>Tableau14[[#This Row],[dossier d''événement]]</f>
        <v>0</v>
      </c>
      <c r="BX15">
        <v>0</v>
      </c>
      <c r="BY15" t="e">
        <f>Tableau14[[#This Row],[Lieu Événement]]</f>
        <v>#N/A</v>
      </c>
      <c r="BZ15" t="e">
        <f>Tableau14[[#This Row],[Contact client sur le site]]</f>
        <v>#N/A</v>
      </c>
      <c r="CA15" t="e">
        <f>VLOOKUP(Tableau14[[#This Row],[dossier d''événement]],Tableau12[],45,FALSE)</f>
        <v>#N/A</v>
      </c>
      <c r="CE15" t="e">
        <f>VLOOKUP(Tableau14[[#This Row],[dossier d''événement]],Tableau12[],46,FALSE)</f>
        <v>#N/A</v>
      </c>
      <c r="CF15" t="e">
        <f>VLOOKUP(Tableau14[[#This Row],[dossier d''événement]],Tableau12[],43,FALSE)</f>
        <v>#N/A</v>
      </c>
      <c r="CG15" t="e">
        <f>VLOOKUP(Tableau14[[#This Row],[dossier d''événement]],Tableau12[],47,FALSE)</f>
        <v>#N/A</v>
      </c>
    </row>
    <row r="16" spans="1:100">
      <c r="A16" t="s">
        <v>680</v>
      </c>
      <c r="B16">
        <v>914</v>
      </c>
      <c r="C16" t="s">
        <v>302</v>
      </c>
      <c r="F16" t="e">
        <f>VLOOKUP(Tableau14[[#This Row],[dossier d''événement]],Tableau12[],2,FALSE)</f>
        <v>#N/A</v>
      </c>
      <c r="G16" t="e">
        <f>VLOOKUP(Tableau14[[#This Row],[dossier d''événement]],Tableau12[],7,FALSE)</f>
        <v>#N/A</v>
      </c>
      <c r="H16" t="e">
        <f>VLOOKUP(Tableau14[[#This Row],[dossier d''événement]],Tableau12[],8,FALSE)</f>
        <v>#N/A</v>
      </c>
      <c r="J16" t="e">
        <f>VLOOKUP(Tableau14[[#This Row],[dossier d''événement]],Tableau12[],3,FALSE)</f>
        <v>#N/A</v>
      </c>
      <c r="K16" t="e">
        <f>VLOOKUP(Tableau14[[#This Row],[dossier d''événement]],Tableau12[],44,FALSE)</f>
        <v>#N/A</v>
      </c>
      <c r="N16" t="e">
        <v>#N/A</v>
      </c>
      <c r="S16" t="e">
        <f>VLOOKUP(Tableau14[[#This Row],[dossier d''événement]],Tableau12[],42,FALSE)</f>
        <v>#N/A</v>
      </c>
      <c r="U16" t="e">
        <f>VLOOKUP(Tableau14[[#This Row],[dossier d''événement]],Tableau12[],41,FALSE)</f>
        <v>#N/A</v>
      </c>
      <c r="V16" t="e">
        <f>VLOOKUP(Tableau14[[#This Row],[dossier d''événement]],Tableau12[],10,FALSE)</f>
        <v>#N/A</v>
      </c>
      <c r="W16" t="e">
        <f>VLOOKUP(Tableau14[[#This Row],[dossier d''événement]],Tableau12[],73,FALSE)</f>
        <v>#N/A</v>
      </c>
      <c r="X16" t="e">
        <f>VLOOKUP(Tableau14[[#This Row],[dossier d''événement]],Tableau12[],74,FALSE)</f>
        <v>#N/A</v>
      </c>
      <c r="Y16" t="e">
        <f>VLOOKUP(Tableau14[[#This Row],[dossier d''événement]],Tableau12[],75,FALSE)</f>
        <v>#N/A</v>
      </c>
      <c r="Z16" t="e">
        <f>VLOOKUP(Tableau14[[#This Row],[dossier d''événement]],Tableau12[],76,FALSE)</f>
        <v>#N/A</v>
      </c>
      <c r="AA16" t="e">
        <f>VLOOKUP(Tableau14[[#This Row],[dossier d''événement]],Tableau12[],77,FALSE)</f>
        <v>#N/A</v>
      </c>
      <c r="AB16" t="e">
        <f>VLOOKUP(Tableau14[[#This Row],[dossier d''événement]],Tableau12[],78,FALSE)</f>
        <v>#N/A</v>
      </c>
      <c r="AC16" t="e">
        <f>VLOOKUP(Tableau14[[#This Row],[dossier d''événement]],Tableau12[],79,FALSE)</f>
        <v>#N/A</v>
      </c>
      <c r="AD16" t="e">
        <f>VLOOKUP(Tableau14[[#This Row],[dossier d''événement]],Tableau12[],80,FALSE)</f>
        <v>#N/A</v>
      </c>
      <c r="AE16" t="e">
        <f>VLOOKUP(Tableau14[[#This Row],[dossier d''événement]],Tableau12[],81,FALSE)</f>
        <v>#N/A</v>
      </c>
      <c r="AF16" t="e">
        <f>VLOOKUP(Tableau14[[#This Row],[dossier d''événement]],Tableau12[],82,FALSE)</f>
        <v>#N/A</v>
      </c>
      <c r="AG16" t="e">
        <f>VLOOKUP(Tableau14[[#This Row],[dossier d''événement]],Tableau12[],83,FALSE)</f>
        <v>#N/A</v>
      </c>
      <c r="AH16" t="e">
        <f>VLOOKUP(Tableau14[[#This Row],[dossier d''événement]],Tableau12[],84,FALSE)</f>
        <v>#N/A</v>
      </c>
      <c r="AI16" t="e">
        <f>VLOOKUP(Tableau14[[#This Row],[dossier d''événement]],Tableau12[],85,FALSE)</f>
        <v>#N/A</v>
      </c>
      <c r="AJ16" t="e">
        <f>VLOOKUP(Tableau14[[#This Row],[dossier d''événement]],Tableau12[],86,FALSE)</f>
        <v>#N/A</v>
      </c>
      <c r="AK16" t="e">
        <f>VLOOKUP(Tableau14[[#This Row],[dossier d''événement]],Tableau12[],87,FALSE)</f>
        <v>#N/A</v>
      </c>
      <c r="AL16" t="e">
        <f>VLOOKUP(Tableau14[[#This Row],[dossier d''événement]],Tableau12[],88,FALSE)</f>
        <v>#N/A</v>
      </c>
      <c r="AM16" t="e">
        <f>VLOOKUP(Tableau14[[#This Row],[dossier d''événement]],Tableau12[],89,FALSE)</f>
        <v>#N/A</v>
      </c>
      <c r="AN16" t="e">
        <f>VLOOKUP(Tableau14[[#This Row],[dossier d''événement]],Tableau12[],90,FALSE)</f>
        <v>#N/A</v>
      </c>
      <c r="AO16" t="e">
        <f>VLOOKUP(Tableau14[[#This Row],[dossier d''événement]],Tableau12[],11,FALSE)</f>
        <v>#N/A</v>
      </c>
      <c r="AP16" t="e">
        <f>VLOOKUP(Tableau14[[#This Row],[dossier d''événement]],Tableau12[],12,FALSE)</f>
        <v>#N/A</v>
      </c>
      <c r="AQ16" t="e">
        <f>VLOOKUP(Tableau14[[#This Row],[dossier d''événement]],Tableau12[],13,FALSE)</f>
        <v>#N/A</v>
      </c>
      <c r="AR16" t="e">
        <f>VLOOKUP(Tableau14[[#This Row],[dossier d''événement]],Tableau12[],14,FALSE)</f>
        <v>#N/A</v>
      </c>
      <c r="AS16" t="e">
        <f>VLOOKUP(Tableau14[[#This Row],[dossier d''événement]],Tableau12[],15,FALSE)</f>
        <v>#N/A</v>
      </c>
      <c r="AT16" t="e">
        <f>VLOOKUP(Tableau14[[#This Row],[dossier d''événement]],Tableau12[],16,FALSE)</f>
        <v>#N/A</v>
      </c>
      <c r="AU16" t="e">
        <f>VLOOKUP(Tableau14[[#This Row],[dossier d''événement]],Tableau12[],17,FALSE)</f>
        <v>#N/A</v>
      </c>
      <c r="AV16" t="e">
        <f>VLOOKUP(Tableau14[[#This Row],[dossier d''événement]],Tableau12[],18,FALSE)</f>
        <v>#N/A</v>
      </c>
      <c r="AW16" t="e">
        <f>VLOOKUP(Tableau14[[#This Row],[dossier d''événement]],Tableau12[],19,FALSE)</f>
        <v>#N/A</v>
      </c>
      <c r="AX16" t="e">
        <f>VLOOKUP(Tableau14[[#This Row],[dossier d''événement]],Tableau12[],20,FALSE)</f>
        <v>#N/A</v>
      </c>
      <c r="AY16" t="e">
        <f>VLOOKUP(Tableau14[[#This Row],[dossier d''événement]],Tableau12[],21,FALSE)</f>
        <v>#N/A</v>
      </c>
      <c r="AZ16" t="e">
        <f>VLOOKUP(Tableau14[[#This Row],[dossier d''événement]],Tableau12[],22,FALSE)</f>
        <v>#N/A</v>
      </c>
      <c r="BA16" t="e">
        <f>VLOOKUP(Tableau14[[#This Row],[dossier d''événement]],Tableau12[],23,FALSE)</f>
        <v>#N/A</v>
      </c>
      <c r="BB16" t="e">
        <f>VLOOKUP(Tableau14[[#This Row],[dossier d''événement]],Tableau12[],24,FALSE)</f>
        <v>#N/A</v>
      </c>
      <c r="BC16" t="e">
        <f>VLOOKUP(Tableau14[[#This Row],[dossier d''événement]],Tableau12[],25,FALSE)</f>
        <v>#N/A</v>
      </c>
      <c r="BD16" t="e">
        <f>VLOOKUP(Tableau14[[#This Row],[dossier d''événement]],Tableau12[],26,FALSE)</f>
        <v>#N/A</v>
      </c>
      <c r="BE16" t="e">
        <f>VLOOKUP(Tableau14[[#This Row],[dossier d''événement]],Tableau12[],27,FALSE)</f>
        <v>#N/A</v>
      </c>
      <c r="BF16" t="e">
        <f>VLOOKUP(Tableau14[[#This Row],[dossier d''événement]],Tableau12[],28,FALSE)</f>
        <v>#N/A</v>
      </c>
      <c r="BG16" t="e">
        <f>VLOOKUP(Tableau14[[#This Row],[dossier d''événement]],Tableau12[],29,FALSE)</f>
        <v>#N/A</v>
      </c>
      <c r="BH16" t="e">
        <f>VLOOKUP(Tableau14[[#This Row],[dossier d''événement]],Tableau12[],30,FALSE)</f>
        <v>#N/A</v>
      </c>
      <c r="BI16" t="e">
        <f>VLOOKUP(Tableau14[[#This Row],[dossier d''événement]],Tableau12[],31,FALSE)</f>
        <v>#N/A</v>
      </c>
      <c r="BJ16" t="e">
        <f>VLOOKUP(Tableau14[[#This Row],[dossier d''événement]],Tableau12[],32,FALSE)</f>
        <v>#N/A</v>
      </c>
      <c r="BK16" t="e">
        <f>VLOOKUP(Tableau14[[#This Row],[dossier d''événement]],Tableau12[],33,FALSE)</f>
        <v>#N/A</v>
      </c>
      <c r="BL16" t="e">
        <f>VLOOKUP(Tableau14[[#This Row],[dossier d''événement]],Tableau12[],34,FALSE)</f>
        <v>#N/A</v>
      </c>
      <c r="BM16" t="e">
        <f>VLOOKUP(Tableau14[[#This Row],[dossier d''événement]],Tableau12[],35,FALSE)</f>
        <v>#N/A</v>
      </c>
      <c r="BN16" t="e">
        <f>VLOOKUP(Tableau14[[#This Row],[dossier d''événement]],Tableau12[],36,FALSE)</f>
        <v>#N/A</v>
      </c>
      <c r="BO16" t="e">
        <f>VLOOKUP(Tableau14[[#This Row],[dossier d''événement]],Tableau12[],37,FALSE)</f>
        <v>#N/A</v>
      </c>
      <c r="BP16" t="e">
        <f>VLOOKUP(Tableau14[[#This Row],[dossier d''événement]],Tableau12[],38,FALSE)</f>
        <v>#N/A</v>
      </c>
      <c r="BQ16" t="e">
        <f>VLOOKUP(Tableau14[[#This Row],[dossier d''événement]],Tableau12[],39,FALSE)</f>
        <v>#N/A</v>
      </c>
      <c r="BR16" t="e">
        <f>VLOOKUP(Tableau14[[#This Row],[dossier d''événement]],Tableau12[],40,FALSE)</f>
        <v>#N/A</v>
      </c>
      <c r="BT16" t="s">
        <v>681</v>
      </c>
      <c r="BU16">
        <v>914</v>
      </c>
      <c r="BV16" t="s">
        <v>310</v>
      </c>
      <c r="BW16">
        <f>Tableau14[[#This Row],[dossier d''événement]]</f>
        <v>0</v>
      </c>
      <c r="BX16">
        <v>0</v>
      </c>
      <c r="BY16" t="e">
        <f>Tableau14[[#This Row],[Lieu Événement]]</f>
        <v>#N/A</v>
      </c>
      <c r="BZ16" t="e">
        <f>Tableau14[[#This Row],[Contact client sur le site]]</f>
        <v>#N/A</v>
      </c>
      <c r="CA16" t="e">
        <f>VLOOKUP(Tableau14[[#This Row],[dossier d''événement]],Tableau12[],45,FALSE)</f>
        <v>#N/A</v>
      </c>
      <c r="CE16" t="e">
        <f>VLOOKUP(Tableau14[[#This Row],[dossier d''événement]],Tableau12[],46,FALSE)</f>
        <v>#N/A</v>
      </c>
      <c r="CF16" t="e">
        <f>VLOOKUP(Tableau14[[#This Row],[dossier d''événement]],Tableau12[],43,FALSE)</f>
        <v>#N/A</v>
      </c>
      <c r="CG16" t="e">
        <f>VLOOKUP(Tableau14[[#This Row],[dossier d''événement]],Tableau12[],47,FALSE)</f>
        <v>#N/A</v>
      </c>
    </row>
    <row r="17" spans="1:85">
      <c r="A17" t="s">
        <v>682</v>
      </c>
      <c r="B17">
        <v>915</v>
      </c>
      <c r="C17" t="s">
        <v>302</v>
      </c>
      <c r="F17" t="e">
        <f>VLOOKUP(Tableau14[[#This Row],[dossier d''événement]],Tableau12[],2,FALSE)</f>
        <v>#N/A</v>
      </c>
      <c r="G17" t="e">
        <f>VLOOKUP(Tableau14[[#This Row],[dossier d''événement]],Tableau12[],7,FALSE)</f>
        <v>#N/A</v>
      </c>
      <c r="H17" t="e">
        <f>VLOOKUP(Tableau14[[#This Row],[dossier d''événement]],Tableau12[],8,FALSE)</f>
        <v>#N/A</v>
      </c>
      <c r="J17" t="e">
        <f>VLOOKUP(Tableau14[[#This Row],[dossier d''événement]],Tableau12[],3,FALSE)</f>
        <v>#N/A</v>
      </c>
      <c r="K17" t="e">
        <f>VLOOKUP(Tableau14[[#This Row],[dossier d''événement]],Tableau12[],44,FALSE)</f>
        <v>#N/A</v>
      </c>
      <c r="N17" t="e">
        <v>#N/A</v>
      </c>
      <c r="S17" t="e">
        <f>VLOOKUP(Tableau14[[#This Row],[dossier d''événement]],Tableau12[],42,FALSE)</f>
        <v>#N/A</v>
      </c>
      <c r="U17" t="e">
        <f>VLOOKUP(Tableau14[[#This Row],[dossier d''événement]],Tableau12[],41,FALSE)</f>
        <v>#N/A</v>
      </c>
      <c r="V17" t="e">
        <f>VLOOKUP(Tableau14[[#This Row],[dossier d''événement]],Tableau12[],10,FALSE)</f>
        <v>#N/A</v>
      </c>
      <c r="W17" t="e">
        <f>VLOOKUP(Tableau14[[#This Row],[dossier d''événement]],Tableau12[],73,FALSE)</f>
        <v>#N/A</v>
      </c>
      <c r="X17" t="e">
        <f>VLOOKUP(Tableau14[[#This Row],[dossier d''événement]],Tableau12[],74,FALSE)</f>
        <v>#N/A</v>
      </c>
      <c r="Y17" t="e">
        <f>VLOOKUP(Tableau14[[#This Row],[dossier d''événement]],Tableau12[],75,FALSE)</f>
        <v>#N/A</v>
      </c>
      <c r="Z17" t="e">
        <f>VLOOKUP(Tableau14[[#This Row],[dossier d''événement]],Tableau12[],76,FALSE)</f>
        <v>#N/A</v>
      </c>
      <c r="AA17" t="e">
        <f>VLOOKUP(Tableau14[[#This Row],[dossier d''événement]],Tableau12[],77,FALSE)</f>
        <v>#N/A</v>
      </c>
      <c r="AB17" t="e">
        <f>VLOOKUP(Tableau14[[#This Row],[dossier d''événement]],Tableau12[],78,FALSE)</f>
        <v>#N/A</v>
      </c>
      <c r="AC17" t="e">
        <f>VLOOKUP(Tableau14[[#This Row],[dossier d''événement]],Tableau12[],79,FALSE)</f>
        <v>#N/A</v>
      </c>
      <c r="AD17" t="e">
        <f>VLOOKUP(Tableau14[[#This Row],[dossier d''événement]],Tableau12[],80,FALSE)</f>
        <v>#N/A</v>
      </c>
      <c r="AE17" t="e">
        <f>VLOOKUP(Tableau14[[#This Row],[dossier d''événement]],Tableau12[],81,FALSE)</f>
        <v>#N/A</v>
      </c>
      <c r="AF17" t="e">
        <f>VLOOKUP(Tableau14[[#This Row],[dossier d''événement]],Tableau12[],82,FALSE)</f>
        <v>#N/A</v>
      </c>
      <c r="AG17" t="e">
        <f>VLOOKUP(Tableau14[[#This Row],[dossier d''événement]],Tableau12[],83,FALSE)</f>
        <v>#N/A</v>
      </c>
      <c r="AH17" t="e">
        <f>VLOOKUP(Tableau14[[#This Row],[dossier d''événement]],Tableau12[],84,FALSE)</f>
        <v>#N/A</v>
      </c>
      <c r="AI17" t="e">
        <f>VLOOKUP(Tableau14[[#This Row],[dossier d''événement]],Tableau12[],85,FALSE)</f>
        <v>#N/A</v>
      </c>
      <c r="AJ17" t="e">
        <f>VLOOKUP(Tableau14[[#This Row],[dossier d''événement]],Tableau12[],86,FALSE)</f>
        <v>#N/A</v>
      </c>
      <c r="AK17" t="e">
        <f>VLOOKUP(Tableau14[[#This Row],[dossier d''événement]],Tableau12[],87,FALSE)</f>
        <v>#N/A</v>
      </c>
      <c r="AL17" t="e">
        <f>VLOOKUP(Tableau14[[#This Row],[dossier d''événement]],Tableau12[],88,FALSE)</f>
        <v>#N/A</v>
      </c>
      <c r="AM17" t="e">
        <f>VLOOKUP(Tableau14[[#This Row],[dossier d''événement]],Tableau12[],89,FALSE)</f>
        <v>#N/A</v>
      </c>
      <c r="AN17" t="e">
        <f>VLOOKUP(Tableau14[[#This Row],[dossier d''événement]],Tableau12[],90,FALSE)</f>
        <v>#N/A</v>
      </c>
      <c r="AO17" t="e">
        <f>VLOOKUP(Tableau14[[#This Row],[dossier d''événement]],Tableau12[],11,FALSE)</f>
        <v>#N/A</v>
      </c>
      <c r="AP17" t="e">
        <f>VLOOKUP(Tableau14[[#This Row],[dossier d''événement]],Tableau12[],12,FALSE)</f>
        <v>#N/A</v>
      </c>
      <c r="AQ17" t="e">
        <f>VLOOKUP(Tableau14[[#This Row],[dossier d''événement]],Tableau12[],13,FALSE)</f>
        <v>#N/A</v>
      </c>
      <c r="AR17" t="e">
        <f>VLOOKUP(Tableau14[[#This Row],[dossier d''événement]],Tableau12[],14,FALSE)</f>
        <v>#N/A</v>
      </c>
      <c r="AS17" t="e">
        <f>VLOOKUP(Tableau14[[#This Row],[dossier d''événement]],Tableau12[],15,FALSE)</f>
        <v>#N/A</v>
      </c>
      <c r="AT17" t="e">
        <f>VLOOKUP(Tableau14[[#This Row],[dossier d''événement]],Tableau12[],16,FALSE)</f>
        <v>#N/A</v>
      </c>
      <c r="AU17" t="e">
        <f>VLOOKUP(Tableau14[[#This Row],[dossier d''événement]],Tableau12[],17,FALSE)</f>
        <v>#N/A</v>
      </c>
      <c r="AV17" t="e">
        <f>VLOOKUP(Tableau14[[#This Row],[dossier d''événement]],Tableau12[],18,FALSE)</f>
        <v>#N/A</v>
      </c>
      <c r="AW17" t="e">
        <f>VLOOKUP(Tableau14[[#This Row],[dossier d''événement]],Tableau12[],19,FALSE)</f>
        <v>#N/A</v>
      </c>
      <c r="AX17" t="e">
        <f>VLOOKUP(Tableau14[[#This Row],[dossier d''événement]],Tableau12[],20,FALSE)</f>
        <v>#N/A</v>
      </c>
      <c r="AY17" t="e">
        <f>VLOOKUP(Tableau14[[#This Row],[dossier d''événement]],Tableau12[],21,FALSE)</f>
        <v>#N/A</v>
      </c>
      <c r="AZ17" t="e">
        <f>VLOOKUP(Tableau14[[#This Row],[dossier d''événement]],Tableau12[],22,FALSE)</f>
        <v>#N/A</v>
      </c>
      <c r="BA17" t="e">
        <f>VLOOKUP(Tableau14[[#This Row],[dossier d''événement]],Tableau12[],23,FALSE)</f>
        <v>#N/A</v>
      </c>
      <c r="BB17" t="e">
        <f>VLOOKUP(Tableau14[[#This Row],[dossier d''événement]],Tableau12[],24,FALSE)</f>
        <v>#N/A</v>
      </c>
      <c r="BC17" t="e">
        <f>VLOOKUP(Tableau14[[#This Row],[dossier d''événement]],Tableau12[],25,FALSE)</f>
        <v>#N/A</v>
      </c>
      <c r="BD17" t="e">
        <f>VLOOKUP(Tableau14[[#This Row],[dossier d''événement]],Tableau12[],26,FALSE)</f>
        <v>#N/A</v>
      </c>
      <c r="BE17" t="e">
        <f>VLOOKUP(Tableau14[[#This Row],[dossier d''événement]],Tableau12[],27,FALSE)</f>
        <v>#N/A</v>
      </c>
      <c r="BF17" t="e">
        <f>VLOOKUP(Tableau14[[#This Row],[dossier d''événement]],Tableau12[],28,FALSE)</f>
        <v>#N/A</v>
      </c>
      <c r="BG17" t="e">
        <f>VLOOKUP(Tableau14[[#This Row],[dossier d''événement]],Tableau12[],29,FALSE)</f>
        <v>#N/A</v>
      </c>
      <c r="BH17" t="e">
        <f>VLOOKUP(Tableau14[[#This Row],[dossier d''événement]],Tableau12[],30,FALSE)</f>
        <v>#N/A</v>
      </c>
      <c r="BI17" t="e">
        <f>VLOOKUP(Tableau14[[#This Row],[dossier d''événement]],Tableau12[],31,FALSE)</f>
        <v>#N/A</v>
      </c>
      <c r="BJ17" t="e">
        <f>VLOOKUP(Tableau14[[#This Row],[dossier d''événement]],Tableau12[],32,FALSE)</f>
        <v>#N/A</v>
      </c>
      <c r="BK17" t="e">
        <f>VLOOKUP(Tableau14[[#This Row],[dossier d''événement]],Tableau12[],33,FALSE)</f>
        <v>#N/A</v>
      </c>
      <c r="BL17" t="e">
        <f>VLOOKUP(Tableau14[[#This Row],[dossier d''événement]],Tableau12[],34,FALSE)</f>
        <v>#N/A</v>
      </c>
      <c r="BM17" t="e">
        <f>VLOOKUP(Tableau14[[#This Row],[dossier d''événement]],Tableau12[],35,FALSE)</f>
        <v>#N/A</v>
      </c>
      <c r="BN17" t="e">
        <f>VLOOKUP(Tableau14[[#This Row],[dossier d''événement]],Tableau12[],36,FALSE)</f>
        <v>#N/A</v>
      </c>
      <c r="BO17" t="e">
        <f>VLOOKUP(Tableau14[[#This Row],[dossier d''événement]],Tableau12[],37,FALSE)</f>
        <v>#N/A</v>
      </c>
      <c r="BP17" t="e">
        <f>VLOOKUP(Tableau14[[#This Row],[dossier d''événement]],Tableau12[],38,FALSE)</f>
        <v>#N/A</v>
      </c>
      <c r="BQ17" t="e">
        <f>VLOOKUP(Tableau14[[#This Row],[dossier d''événement]],Tableau12[],39,FALSE)</f>
        <v>#N/A</v>
      </c>
      <c r="BR17" t="e">
        <f>VLOOKUP(Tableau14[[#This Row],[dossier d''événement]],Tableau12[],40,FALSE)</f>
        <v>#N/A</v>
      </c>
      <c r="BT17" t="s">
        <v>683</v>
      </c>
      <c r="BU17">
        <v>915</v>
      </c>
      <c r="BV17" t="s">
        <v>310</v>
      </c>
      <c r="BW17">
        <f>Tableau14[[#This Row],[dossier d''événement]]</f>
        <v>0</v>
      </c>
      <c r="BX17">
        <v>0</v>
      </c>
      <c r="BY17" t="e">
        <f>Tableau14[[#This Row],[Lieu Événement]]</f>
        <v>#N/A</v>
      </c>
      <c r="BZ17" t="e">
        <f>Tableau14[[#This Row],[Contact client sur le site]]</f>
        <v>#N/A</v>
      </c>
      <c r="CA17" t="e">
        <f>VLOOKUP(Tableau14[[#This Row],[dossier d''événement]],Tableau12[],45,FALSE)</f>
        <v>#N/A</v>
      </c>
      <c r="CE17" t="e">
        <f>VLOOKUP(Tableau14[[#This Row],[dossier d''événement]],Tableau12[],46,FALSE)</f>
        <v>#N/A</v>
      </c>
      <c r="CF17" t="e">
        <f>VLOOKUP(Tableau14[[#This Row],[dossier d''événement]],Tableau12[],43,FALSE)</f>
        <v>#N/A</v>
      </c>
      <c r="CG17" t="e">
        <f>VLOOKUP(Tableau14[[#This Row],[dossier d''événement]],Tableau12[],47,FALSE)</f>
        <v>#N/A</v>
      </c>
    </row>
    <row r="18" spans="1:85">
      <c r="A18" t="s">
        <v>684</v>
      </c>
      <c r="B18">
        <v>916</v>
      </c>
      <c r="C18" t="s">
        <v>302</v>
      </c>
      <c r="F18" t="e">
        <f>VLOOKUP(Tableau14[[#This Row],[dossier d''événement]],Tableau12[],2,FALSE)</f>
        <v>#N/A</v>
      </c>
      <c r="G18" t="e">
        <f>VLOOKUP(Tableau14[[#This Row],[dossier d''événement]],Tableau12[],7,FALSE)</f>
        <v>#N/A</v>
      </c>
      <c r="H18" t="e">
        <f>VLOOKUP(Tableau14[[#This Row],[dossier d''événement]],Tableau12[],8,FALSE)</f>
        <v>#N/A</v>
      </c>
      <c r="J18" t="e">
        <f>VLOOKUP(Tableau14[[#This Row],[dossier d''événement]],Tableau12[],3,FALSE)</f>
        <v>#N/A</v>
      </c>
      <c r="K18" t="e">
        <f>VLOOKUP(Tableau14[[#This Row],[dossier d''événement]],Tableau12[],44,FALSE)</f>
        <v>#N/A</v>
      </c>
      <c r="N18" t="e">
        <v>#N/A</v>
      </c>
      <c r="S18" t="e">
        <f>VLOOKUP(Tableau14[[#This Row],[dossier d''événement]],Tableau12[],42,FALSE)</f>
        <v>#N/A</v>
      </c>
      <c r="U18" t="e">
        <f>VLOOKUP(Tableau14[[#This Row],[dossier d''événement]],Tableau12[],41,FALSE)</f>
        <v>#N/A</v>
      </c>
      <c r="V18" t="e">
        <f>VLOOKUP(Tableau14[[#This Row],[dossier d''événement]],Tableau12[],10,FALSE)</f>
        <v>#N/A</v>
      </c>
      <c r="W18" t="e">
        <f>VLOOKUP(Tableau14[[#This Row],[dossier d''événement]],Tableau12[],73,FALSE)</f>
        <v>#N/A</v>
      </c>
      <c r="X18" t="e">
        <f>VLOOKUP(Tableau14[[#This Row],[dossier d''événement]],Tableau12[],74,FALSE)</f>
        <v>#N/A</v>
      </c>
      <c r="Y18" t="e">
        <f>VLOOKUP(Tableau14[[#This Row],[dossier d''événement]],Tableau12[],75,FALSE)</f>
        <v>#N/A</v>
      </c>
      <c r="Z18" t="e">
        <f>VLOOKUP(Tableau14[[#This Row],[dossier d''événement]],Tableau12[],76,FALSE)</f>
        <v>#N/A</v>
      </c>
      <c r="AA18" t="e">
        <f>VLOOKUP(Tableau14[[#This Row],[dossier d''événement]],Tableau12[],77,FALSE)</f>
        <v>#N/A</v>
      </c>
      <c r="AB18" t="e">
        <f>VLOOKUP(Tableau14[[#This Row],[dossier d''événement]],Tableau12[],78,FALSE)</f>
        <v>#N/A</v>
      </c>
      <c r="AC18" t="e">
        <f>VLOOKUP(Tableau14[[#This Row],[dossier d''événement]],Tableau12[],79,FALSE)</f>
        <v>#N/A</v>
      </c>
      <c r="AD18" t="e">
        <f>VLOOKUP(Tableau14[[#This Row],[dossier d''événement]],Tableau12[],80,FALSE)</f>
        <v>#N/A</v>
      </c>
      <c r="AE18" t="e">
        <f>VLOOKUP(Tableau14[[#This Row],[dossier d''événement]],Tableau12[],81,FALSE)</f>
        <v>#N/A</v>
      </c>
      <c r="AF18" t="e">
        <f>VLOOKUP(Tableau14[[#This Row],[dossier d''événement]],Tableau12[],82,FALSE)</f>
        <v>#N/A</v>
      </c>
      <c r="AG18" t="e">
        <f>VLOOKUP(Tableau14[[#This Row],[dossier d''événement]],Tableau12[],83,FALSE)</f>
        <v>#N/A</v>
      </c>
      <c r="AH18" t="e">
        <f>VLOOKUP(Tableau14[[#This Row],[dossier d''événement]],Tableau12[],84,FALSE)</f>
        <v>#N/A</v>
      </c>
      <c r="AI18" t="e">
        <f>VLOOKUP(Tableau14[[#This Row],[dossier d''événement]],Tableau12[],85,FALSE)</f>
        <v>#N/A</v>
      </c>
      <c r="AJ18" t="e">
        <f>VLOOKUP(Tableau14[[#This Row],[dossier d''événement]],Tableau12[],86,FALSE)</f>
        <v>#N/A</v>
      </c>
      <c r="AK18" t="e">
        <f>VLOOKUP(Tableau14[[#This Row],[dossier d''événement]],Tableau12[],87,FALSE)</f>
        <v>#N/A</v>
      </c>
      <c r="AL18" t="e">
        <f>VLOOKUP(Tableau14[[#This Row],[dossier d''événement]],Tableau12[],88,FALSE)</f>
        <v>#N/A</v>
      </c>
      <c r="AM18" t="e">
        <f>VLOOKUP(Tableau14[[#This Row],[dossier d''événement]],Tableau12[],89,FALSE)</f>
        <v>#N/A</v>
      </c>
      <c r="AN18" t="e">
        <f>VLOOKUP(Tableau14[[#This Row],[dossier d''événement]],Tableau12[],90,FALSE)</f>
        <v>#N/A</v>
      </c>
      <c r="AO18" t="e">
        <f>VLOOKUP(Tableau14[[#This Row],[dossier d''événement]],Tableau12[],11,FALSE)</f>
        <v>#N/A</v>
      </c>
      <c r="AP18" t="e">
        <f>VLOOKUP(Tableau14[[#This Row],[dossier d''événement]],Tableau12[],12,FALSE)</f>
        <v>#N/A</v>
      </c>
      <c r="AQ18" t="e">
        <f>VLOOKUP(Tableau14[[#This Row],[dossier d''événement]],Tableau12[],13,FALSE)</f>
        <v>#N/A</v>
      </c>
      <c r="AR18" t="e">
        <f>VLOOKUP(Tableau14[[#This Row],[dossier d''événement]],Tableau12[],14,FALSE)</f>
        <v>#N/A</v>
      </c>
      <c r="AS18" t="e">
        <f>VLOOKUP(Tableau14[[#This Row],[dossier d''événement]],Tableau12[],15,FALSE)</f>
        <v>#N/A</v>
      </c>
      <c r="AT18" t="e">
        <f>VLOOKUP(Tableau14[[#This Row],[dossier d''événement]],Tableau12[],16,FALSE)</f>
        <v>#N/A</v>
      </c>
      <c r="AU18" t="e">
        <f>VLOOKUP(Tableau14[[#This Row],[dossier d''événement]],Tableau12[],17,FALSE)</f>
        <v>#N/A</v>
      </c>
      <c r="AV18" t="e">
        <f>VLOOKUP(Tableau14[[#This Row],[dossier d''événement]],Tableau12[],18,FALSE)</f>
        <v>#N/A</v>
      </c>
      <c r="AW18" t="e">
        <f>VLOOKUP(Tableau14[[#This Row],[dossier d''événement]],Tableau12[],19,FALSE)</f>
        <v>#N/A</v>
      </c>
      <c r="AX18" t="e">
        <f>VLOOKUP(Tableau14[[#This Row],[dossier d''événement]],Tableau12[],20,FALSE)</f>
        <v>#N/A</v>
      </c>
      <c r="AY18" t="e">
        <f>VLOOKUP(Tableau14[[#This Row],[dossier d''événement]],Tableau12[],21,FALSE)</f>
        <v>#N/A</v>
      </c>
      <c r="AZ18" t="e">
        <f>VLOOKUP(Tableau14[[#This Row],[dossier d''événement]],Tableau12[],22,FALSE)</f>
        <v>#N/A</v>
      </c>
      <c r="BA18" t="e">
        <f>VLOOKUP(Tableau14[[#This Row],[dossier d''événement]],Tableau12[],23,FALSE)</f>
        <v>#N/A</v>
      </c>
      <c r="BB18" t="e">
        <f>VLOOKUP(Tableau14[[#This Row],[dossier d''événement]],Tableau12[],24,FALSE)</f>
        <v>#N/A</v>
      </c>
      <c r="BC18" t="e">
        <f>VLOOKUP(Tableau14[[#This Row],[dossier d''événement]],Tableau12[],25,FALSE)</f>
        <v>#N/A</v>
      </c>
      <c r="BD18" t="e">
        <f>VLOOKUP(Tableau14[[#This Row],[dossier d''événement]],Tableau12[],26,FALSE)</f>
        <v>#N/A</v>
      </c>
      <c r="BE18" t="e">
        <f>VLOOKUP(Tableau14[[#This Row],[dossier d''événement]],Tableau12[],27,FALSE)</f>
        <v>#N/A</v>
      </c>
      <c r="BF18" t="e">
        <f>VLOOKUP(Tableau14[[#This Row],[dossier d''événement]],Tableau12[],28,FALSE)</f>
        <v>#N/A</v>
      </c>
      <c r="BG18" t="e">
        <f>VLOOKUP(Tableau14[[#This Row],[dossier d''événement]],Tableau12[],29,FALSE)</f>
        <v>#N/A</v>
      </c>
      <c r="BH18" t="e">
        <f>VLOOKUP(Tableau14[[#This Row],[dossier d''événement]],Tableau12[],30,FALSE)</f>
        <v>#N/A</v>
      </c>
      <c r="BI18" t="e">
        <f>VLOOKUP(Tableau14[[#This Row],[dossier d''événement]],Tableau12[],31,FALSE)</f>
        <v>#N/A</v>
      </c>
      <c r="BJ18" t="e">
        <f>VLOOKUP(Tableau14[[#This Row],[dossier d''événement]],Tableau12[],32,FALSE)</f>
        <v>#N/A</v>
      </c>
      <c r="BK18" t="e">
        <f>VLOOKUP(Tableau14[[#This Row],[dossier d''événement]],Tableau12[],33,FALSE)</f>
        <v>#N/A</v>
      </c>
      <c r="BL18" t="e">
        <f>VLOOKUP(Tableau14[[#This Row],[dossier d''événement]],Tableau12[],34,FALSE)</f>
        <v>#N/A</v>
      </c>
      <c r="BM18" t="e">
        <f>VLOOKUP(Tableau14[[#This Row],[dossier d''événement]],Tableau12[],35,FALSE)</f>
        <v>#N/A</v>
      </c>
      <c r="BN18" t="e">
        <f>VLOOKUP(Tableau14[[#This Row],[dossier d''événement]],Tableau12[],36,FALSE)</f>
        <v>#N/A</v>
      </c>
      <c r="BO18" t="e">
        <f>VLOOKUP(Tableau14[[#This Row],[dossier d''événement]],Tableau12[],37,FALSE)</f>
        <v>#N/A</v>
      </c>
      <c r="BP18" t="e">
        <f>VLOOKUP(Tableau14[[#This Row],[dossier d''événement]],Tableau12[],38,FALSE)</f>
        <v>#N/A</v>
      </c>
      <c r="BQ18" t="e">
        <f>VLOOKUP(Tableau14[[#This Row],[dossier d''événement]],Tableau12[],39,FALSE)</f>
        <v>#N/A</v>
      </c>
      <c r="BR18" t="e">
        <f>VLOOKUP(Tableau14[[#This Row],[dossier d''événement]],Tableau12[],40,FALSE)</f>
        <v>#N/A</v>
      </c>
      <c r="BT18" t="s">
        <v>685</v>
      </c>
      <c r="BU18">
        <v>916</v>
      </c>
      <c r="BV18" t="s">
        <v>310</v>
      </c>
      <c r="BW18">
        <f>Tableau14[[#This Row],[dossier d''événement]]</f>
        <v>0</v>
      </c>
      <c r="BX18">
        <v>0</v>
      </c>
      <c r="BY18" t="e">
        <f>Tableau14[[#This Row],[Lieu Événement]]</f>
        <v>#N/A</v>
      </c>
      <c r="BZ18" t="e">
        <f>Tableau14[[#This Row],[Contact client sur le site]]</f>
        <v>#N/A</v>
      </c>
      <c r="CA18" t="e">
        <f>VLOOKUP(Tableau14[[#This Row],[dossier d''événement]],Tableau12[],45,FALSE)</f>
        <v>#N/A</v>
      </c>
      <c r="CE18" t="e">
        <f>VLOOKUP(Tableau14[[#This Row],[dossier d''événement]],Tableau12[],46,FALSE)</f>
        <v>#N/A</v>
      </c>
      <c r="CF18" t="e">
        <f>VLOOKUP(Tableau14[[#This Row],[dossier d''événement]],Tableau12[],43,FALSE)</f>
        <v>#N/A</v>
      </c>
      <c r="CG18" t="e">
        <f>VLOOKUP(Tableau14[[#This Row],[dossier d''événement]],Tableau12[],47,FALSE)</f>
        <v>#N/A</v>
      </c>
    </row>
    <row r="19" spans="1:85">
      <c r="A19" t="s">
        <v>686</v>
      </c>
      <c r="B19">
        <v>917</v>
      </c>
      <c r="C19" t="s">
        <v>302</v>
      </c>
      <c r="F19" t="e">
        <f>VLOOKUP(Tableau14[[#This Row],[dossier d''événement]],Tableau12[],2,FALSE)</f>
        <v>#N/A</v>
      </c>
      <c r="G19" t="e">
        <f>VLOOKUP(Tableau14[[#This Row],[dossier d''événement]],Tableau12[],7,FALSE)</f>
        <v>#N/A</v>
      </c>
      <c r="H19" t="e">
        <f>VLOOKUP(Tableau14[[#This Row],[dossier d''événement]],Tableau12[],8,FALSE)</f>
        <v>#N/A</v>
      </c>
      <c r="J19" t="e">
        <f>VLOOKUP(Tableau14[[#This Row],[dossier d''événement]],Tableau12[],3,FALSE)</f>
        <v>#N/A</v>
      </c>
      <c r="K19" t="e">
        <f>VLOOKUP(Tableau14[[#This Row],[dossier d''événement]],Tableau12[],44,FALSE)</f>
        <v>#N/A</v>
      </c>
      <c r="N19" t="e">
        <v>#N/A</v>
      </c>
      <c r="S19" t="e">
        <f>VLOOKUP(Tableau14[[#This Row],[dossier d''événement]],Tableau12[],42,FALSE)</f>
        <v>#N/A</v>
      </c>
      <c r="U19" t="e">
        <f>VLOOKUP(Tableau14[[#This Row],[dossier d''événement]],Tableau12[],41,FALSE)</f>
        <v>#N/A</v>
      </c>
      <c r="V19" t="e">
        <f>VLOOKUP(Tableau14[[#This Row],[dossier d''événement]],Tableau12[],10,FALSE)</f>
        <v>#N/A</v>
      </c>
      <c r="W19" t="e">
        <f>VLOOKUP(Tableau14[[#This Row],[dossier d''événement]],Tableau12[],73,FALSE)</f>
        <v>#N/A</v>
      </c>
      <c r="X19" t="e">
        <f>VLOOKUP(Tableau14[[#This Row],[dossier d''événement]],Tableau12[],74,FALSE)</f>
        <v>#N/A</v>
      </c>
      <c r="Y19" t="e">
        <f>VLOOKUP(Tableau14[[#This Row],[dossier d''événement]],Tableau12[],75,FALSE)</f>
        <v>#N/A</v>
      </c>
      <c r="Z19" t="e">
        <f>VLOOKUP(Tableau14[[#This Row],[dossier d''événement]],Tableau12[],76,FALSE)</f>
        <v>#N/A</v>
      </c>
      <c r="AA19" t="e">
        <f>VLOOKUP(Tableau14[[#This Row],[dossier d''événement]],Tableau12[],77,FALSE)</f>
        <v>#N/A</v>
      </c>
      <c r="AB19" t="e">
        <f>VLOOKUP(Tableau14[[#This Row],[dossier d''événement]],Tableau12[],78,FALSE)</f>
        <v>#N/A</v>
      </c>
      <c r="AC19" t="e">
        <f>VLOOKUP(Tableau14[[#This Row],[dossier d''événement]],Tableau12[],79,FALSE)</f>
        <v>#N/A</v>
      </c>
      <c r="AD19" t="e">
        <f>VLOOKUP(Tableau14[[#This Row],[dossier d''événement]],Tableau12[],80,FALSE)</f>
        <v>#N/A</v>
      </c>
      <c r="AE19" t="e">
        <f>VLOOKUP(Tableau14[[#This Row],[dossier d''événement]],Tableau12[],81,FALSE)</f>
        <v>#N/A</v>
      </c>
      <c r="AF19" t="e">
        <f>VLOOKUP(Tableau14[[#This Row],[dossier d''événement]],Tableau12[],82,FALSE)</f>
        <v>#N/A</v>
      </c>
      <c r="AG19" t="e">
        <f>VLOOKUP(Tableau14[[#This Row],[dossier d''événement]],Tableau12[],83,FALSE)</f>
        <v>#N/A</v>
      </c>
      <c r="AH19" t="e">
        <f>VLOOKUP(Tableau14[[#This Row],[dossier d''événement]],Tableau12[],84,FALSE)</f>
        <v>#N/A</v>
      </c>
      <c r="AI19" t="e">
        <f>VLOOKUP(Tableau14[[#This Row],[dossier d''événement]],Tableau12[],85,FALSE)</f>
        <v>#N/A</v>
      </c>
      <c r="AJ19" t="e">
        <f>VLOOKUP(Tableau14[[#This Row],[dossier d''événement]],Tableau12[],86,FALSE)</f>
        <v>#N/A</v>
      </c>
      <c r="AK19" t="e">
        <f>VLOOKUP(Tableau14[[#This Row],[dossier d''événement]],Tableau12[],87,FALSE)</f>
        <v>#N/A</v>
      </c>
      <c r="AL19" t="e">
        <f>VLOOKUP(Tableau14[[#This Row],[dossier d''événement]],Tableau12[],88,FALSE)</f>
        <v>#N/A</v>
      </c>
      <c r="AM19" t="e">
        <f>VLOOKUP(Tableau14[[#This Row],[dossier d''événement]],Tableau12[],89,FALSE)</f>
        <v>#N/A</v>
      </c>
      <c r="AN19" t="e">
        <f>VLOOKUP(Tableau14[[#This Row],[dossier d''événement]],Tableau12[],90,FALSE)</f>
        <v>#N/A</v>
      </c>
      <c r="AO19" t="e">
        <f>VLOOKUP(Tableau14[[#This Row],[dossier d''événement]],Tableau12[],11,FALSE)</f>
        <v>#N/A</v>
      </c>
      <c r="AP19" t="e">
        <f>VLOOKUP(Tableau14[[#This Row],[dossier d''événement]],Tableau12[],12,FALSE)</f>
        <v>#N/A</v>
      </c>
      <c r="AQ19" t="e">
        <f>VLOOKUP(Tableau14[[#This Row],[dossier d''événement]],Tableau12[],13,FALSE)</f>
        <v>#N/A</v>
      </c>
      <c r="AR19" t="e">
        <f>VLOOKUP(Tableau14[[#This Row],[dossier d''événement]],Tableau12[],14,FALSE)</f>
        <v>#N/A</v>
      </c>
      <c r="AS19" t="e">
        <f>VLOOKUP(Tableau14[[#This Row],[dossier d''événement]],Tableau12[],15,FALSE)</f>
        <v>#N/A</v>
      </c>
      <c r="AT19" t="e">
        <f>VLOOKUP(Tableau14[[#This Row],[dossier d''événement]],Tableau12[],16,FALSE)</f>
        <v>#N/A</v>
      </c>
      <c r="AU19" t="e">
        <f>VLOOKUP(Tableau14[[#This Row],[dossier d''événement]],Tableau12[],17,FALSE)</f>
        <v>#N/A</v>
      </c>
      <c r="AV19" t="e">
        <f>VLOOKUP(Tableau14[[#This Row],[dossier d''événement]],Tableau12[],18,FALSE)</f>
        <v>#N/A</v>
      </c>
      <c r="AW19" t="e">
        <f>VLOOKUP(Tableau14[[#This Row],[dossier d''événement]],Tableau12[],19,FALSE)</f>
        <v>#N/A</v>
      </c>
      <c r="AX19" t="e">
        <f>VLOOKUP(Tableau14[[#This Row],[dossier d''événement]],Tableau12[],20,FALSE)</f>
        <v>#N/A</v>
      </c>
      <c r="AY19" t="e">
        <f>VLOOKUP(Tableau14[[#This Row],[dossier d''événement]],Tableau12[],21,FALSE)</f>
        <v>#N/A</v>
      </c>
      <c r="AZ19" t="e">
        <f>VLOOKUP(Tableau14[[#This Row],[dossier d''événement]],Tableau12[],22,FALSE)</f>
        <v>#N/A</v>
      </c>
      <c r="BA19" t="e">
        <f>VLOOKUP(Tableau14[[#This Row],[dossier d''événement]],Tableau12[],23,FALSE)</f>
        <v>#N/A</v>
      </c>
      <c r="BB19" t="e">
        <f>VLOOKUP(Tableau14[[#This Row],[dossier d''événement]],Tableau12[],24,FALSE)</f>
        <v>#N/A</v>
      </c>
      <c r="BC19" t="e">
        <f>VLOOKUP(Tableau14[[#This Row],[dossier d''événement]],Tableau12[],25,FALSE)</f>
        <v>#N/A</v>
      </c>
      <c r="BD19" t="e">
        <f>VLOOKUP(Tableau14[[#This Row],[dossier d''événement]],Tableau12[],26,FALSE)</f>
        <v>#N/A</v>
      </c>
      <c r="BE19" t="e">
        <f>VLOOKUP(Tableau14[[#This Row],[dossier d''événement]],Tableau12[],27,FALSE)</f>
        <v>#N/A</v>
      </c>
      <c r="BF19" t="e">
        <f>VLOOKUP(Tableau14[[#This Row],[dossier d''événement]],Tableau12[],28,FALSE)</f>
        <v>#N/A</v>
      </c>
      <c r="BG19" t="e">
        <f>VLOOKUP(Tableau14[[#This Row],[dossier d''événement]],Tableau12[],29,FALSE)</f>
        <v>#N/A</v>
      </c>
      <c r="BH19" t="e">
        <f>VLOOKUP(Tableau14[[#This Row],[dossier d''événement]],Tableau12[],30,FALSE)</f>
        <v>#N/A</v>
      </c>
      <c r="BI19" t="e">
        <f>VLOOKUP(Tableau14[[#This Row],[dossier d''événement]],Tableau12[],31,FALSE)</f>
        <v>#N/A</v>
      </c>
      <c r="BJ19" t="e">
        <f>VLOOKUP(Tableau14[[#This Row],[dossier d''événement]],Tableau12[],32,FALSE)</f>
        <v>#N/A</v>
      </c>
      <c r="BK19" t="e">
        <f>VLOOKUP(Tableau14[[#This Row],[dossier d''événement]],Tableau12[],33,FALSE)</f>
        <v>#N/A</v>
      </c>
      <c r="BL19" t="e">
        <f>VLOOKUP(Tableau14[[#This Row],[dossier d''événement]],Tableau12[],34,FALSE)</f>
        <v>#N/A</v>
      </c>
      <c r="BM19" t="e">
        <f>VLOOKUP(Tableau14[[#This Row],[dossier d''événement]],Tableau12[],35,FALSE)</f>
        <v>#N/A</v>
      </c>
      <c r="BN19" t="e">
        <f>VLOOKUP(Tableau14[[#This Row],[dossier d''événement]],Tableau12[],36,FALSE)</f>
        <v>#N/A</v>
      </c>
      <c r="BO19" t="e">
        <f>VLOOKUP(Tableau14[[#This Row],[dossier d''événement]],Tableau12[],37,FALSE)</f>
        <v>#N/A</v>
      </c>
      <c r="BP19" t="e">
        <f>VLOOKUP(Tableau14[[#This Row],[dossier d''événement]],Tableau12[],38,FALSE)</f>
        <v>#N/A</v>
      </c>
      <c r="BQ19" t="e">
        <f>VLOOKUP(Tableau14[[#This Row],[dossier d''événement]],Tableau12[],39,FALSE)</f>
        <v>#N/A</v>
      </c>
      <c r="BR19" t="e">
        <f>VLOOKUP(Tableau14[[#This Row],[dossier d''événement]],Tableau12[],40,FALSE)</f>
        <v>#N/A</v>
      </c>
      <c r="BT19" t="s">
        <v>687</v>
      </c>
      <c r="BU19">
        <v>917</v>
      </c>
      <c r="BV19" t="s">
        <v>310</v>
      </c>
      <c r="BW19">
        <f>Tableau14[[#This Row],[dossier d''événement]]</f>
        <v>0</v>
      </c>
      <c r="BX19">
        <v>0</v>
      </c>
      <c r="BY19" t="e">
        <f>Tableau14[[#This Row],[Lieu Événement]]</f>
        <v>#N/A</v>
      </c>
      <c r="BZ19" t="e">
        <f>Tableau14[[#This Row],[Contact client sur le site]]</f>
        <v>#N/A</v>
      </c>
      <c r="CA19" t="e">
        <f>VLOOKUP(Tableau14[[#This Row],[dossier d''événement]],Tableau12[],45,FALSE)</f>
        <v>#N/A</v>
      </c>
      <c r="CE19" t="e">
        <f>VLOOKUP(Tableau14[[#This Row],[dossier d''événement]],Tableau12[],46,FALSE)</f>
        <v>#N/A</v>
      </c>
      <c r="CF19" t="e">
        <f>VLOOKUP(Tableau14[[#This Row],[dossier d''événement]],Tableau12[],43,FALSE)</f>
        <v>#N/A</v>
      </c>
      <c r="CG19" t="e">
        <f>VLOOKUP(Tableau14[[#This Row],[dossier d''événement]],Tableau12[],47,FALSE)</f>
        <v>#N/A</v>
      </c>
    </row>
    <row r="20" spans="1:85">
      <c r="A20" t="s">
        <v>688</v>
      </c>
      <c r="B20">
        <v>918</v>
      </c>
      <c r="C20" t="s">
        <v>302</v>
      </c>
      <c r="F20" t="e">
        <f>VLOOKUP(Tableau14[[#This Row],[dossier d''événement]],Tableau12[],2,FALSE)</f>
        <v>#N/A</v>
      </c>
      <c r="G20" t="e">
        <f>VLOOKUP(Tableau14[[#This Row],[dossier d''événement]],Tableau12[],7,FALSE)</f>
        <v>#N/A</v>
      </c>
      <c r="H20" t="e">
        <f>VLOOKUP(Tableau14[[#This Row],[dossier d''événement]],Tableau12[],8,FALSE)</f>
        <v>#N/A</v>
      </c>
      <c r="J20" t="e">
        <f>VLOOKUP(Tableau14[[#This Row],[dossier d''événement]],Tableau12[],3,FALSE)</f>
        <v>#N/A</v>
      </c>
      <c r="K20" t="e">
        <f>VLOOKUP(Tableau14[[#This Row],[dossier d''événement]],Tableau12[],44,FALSE)</f>
        <v>#N/A</v>
      </c>
      <c r="N20" t="e">
        <v>#N/A</v>
      </c>
      <c r="S20" t="e">
        <f>VLOOKUP(Tableau14[[#This Row],[dossier d''événement]],Tableau12[],42,FALSE)</f>
        <v>#N/A</v>
      </c>
      <c r="U20" t="e">
        <f>VLOOKUP(Tableau14[[#This Row],[dossier d''événement]],Tableau12[],41,FALSE)</f>
        <v>#N/A</v>
      </c>
      <c r="V20" t="e">
        <f>VLOOKUP(Tableau14[[#This Row],[dossier d''événement]],Tableau12[],10,FALSE)</f>
        <v>#N/A</v>
      </c>
      <c r="W20" t="e">
        <f>VLOOKUP(Tableau14[[#This Row],[dossier d''événement]],Tableau12[],73,FALSE)</f>
        <v>#N/A</v>
      </c>
      <c r="X20" t="e">
        <f>VLOOKUP(Tableau14[[#This Row],[dossier d''événement]],Tableau12[],74,FALSE)</f>
        <v>#N/A</v>
      </c>
      <c r="Y20" t="e">
        <f>VLOOKUP(Tableau14[[#This Row],[dossier d''événement]],Tableau12[],75,FALSE)</f>
        <v>#N/A</v>
      </c>
      <c r="Z20" t="e">
        <f>VLOOKUP(Tableau14[[#This Row],[dossier d''événement]],Tableau12[],76,FALSE)</f>
        <v>#N/A</v>
      </c>
      <c r="AA20" t="e">
        <f>VLOOKUP(Tableau14[[#This Row],[dossier d''événement]],Tableau12[],77,FALSE)</f>
        <v>#N/A</v>
      </c>
      <c r="AB20" t="e">
        <f>VLOOKUP(Tableau14[[#This Row],[dossier d''événement]],Tableau12[],78,FALSE)</f>
        <v>#N/A</v>
      </c>
      <c r="AC20" t="e">
        <f>VLOOKUP(Tableau14[[#This Row],[dossier d''événement]],Tableau12[],79,FALSE)</f>
        <v>#N/A</v>
      </c>
      <c r="AD20" t="e">
        <f>VLOOKUP(Tableau14[[#This Row],[dossier d''événement]],Tableau12[],80,FALSE)</f>
        <v>#N/A</v>
      </c>
      <c r="AE20" t="e">
        <f>VLOOKUP(Tableau14[[#This Row],[dossier d''événement]],Tableau12[],81,FALSE)</f>
        <v>#N/A</v>
      </c>
      <c r="AF20" t="e">
        <f>VLOOKUP(Tableau14[[#This Row],[dossier d''événement]],Tableau12[],82,FALSE)</f>
        <v>#N/A</v>
      </c>
      <c r="AG20" t="e">
        <f>VLOOKUP(Tableau14[[#This Row],[dossier d''événement]],Tableau12[],83,FALSE)</f>
        <v>#N/A</v>
      </c>
      <c r="AH20" t="e">
        <f>VLOOKUP(Tableau14[[#This Row],[dossier d''événement]],Tableau12[],84,FALSE)</f>
        <v>#N/A</v>
      </c>
      <c r="AI20" t="e">
        <f>VLOOKUP(Tableau14[[#This Row],[dossier d''événement]],Tableau12[],85,FALSE)</f>
        <v>#N/A</v>
      </c>
      <c r="AJ20" t="e">
        <f>VLOOKUP(Tableau14[[#This Row],[dossier d''événement]],Tableau12[],86,FALSE)</f>
        <v>#N/A</v>
      </c>
      <c r="AK20" t="e">
        <f>VLOOKUP(Tableau14[[#This Row],[dossier d''événement]],Tableau12[],87,FALSE)</f>
        <v>#N/A</v>
      </c>
      <c r="AL20" t="e">
        <f>VLOOKUP(Tableau14[[#This Row],[dossier d''événement]],Tableau12[],88,FALSE)</f>
        <v>#N/A</v>
      </c>
      <c r="AM20" t="e">
        <f>VLOOKUP(Tableau14[[#This Row],[dossier d''événement]],Tableau12[],89,FALSE)</f>
        <v>#N/A</v>
      </c>
      <c r="AN20" t="e">
        <f>VLOOKUP(Tableau14[[#This Row],[dossier d''événement]],Tableau12[],90,FALSE)</f>
        <v>#N/A</v>
      </c>
      <c r="AO20" t="e">
        <f>VLOOKUP(Tableau14[[#This Row],[dossier d''événement]],Tableau12[],11,FALSE)</f>
        <v>#N/A</v>
      </c>
      <c r="AP20" t="e">
        <f>VLOOKUP(Tableau14[[#This Row],[dossier d''événement]],Tableau12[],12,FALSE)</f>
        <v>#N/A</v>
      </c>
      <c r="AQ20" t="e">
        <f>VLOOKUP(Tableau14[[#This Row],[dossier d''événement]],Tableau12[],13,FALSE)</f>
        <v>#N/A</v>
      </c>
      <c r="AR20" t="e">
        <f>VLOOKUP(Tableau14[[#This Row],[dossier d''événement]],Tableau12[],14,FALSE)</f>
        <v>#N/A</v>
      </c>
      <c r="AS20" t="e">
        <f>VLOOKUP(Tableau14[[#This Row],[dossier d''événement]],Tableau12[],15,FALSE)</f>
        <v>#N/A</v>
      </c>
      <c r="AT20" t="e">
        <f>VLOOKUP(Tableau14[[#This Row],[dossier d''événement]],Tableau12[],16,FALSE)</f>
        <v>#N/A</v>
      </c>
      <c r="AU20" t="e">
        <f>VLOOKUP(Tableau14[[#This Row],[dossier d''événement]],Tableau12[],17,FALSE)</f>
        <v>#N/A</v>
      </c>
      <c r="AV20" t="e">
        <f>VLOOKUP(Tableau14[[#This Row],[dossier d''événement]],Tableau12[],18,FALSE)</f>
        <v>#N/A</v>
      </c>
      <c r="AW20" t="e">
        <f>VLOOKUP(Tableau14[[#This Row],[dossier d''événement]],Tableau12[],19,FALSE)</f>
        <v>#N/A</v>
      </c>
      <c r="AX20" t="e">
        <f>VLOOKUP(Tableau14[[#This Row],[dossier d''événement]],Tableau12[],20,FALSE)</f>
        <v>#N/A</v>
      </c>
      <c r="AY20" t="e">
        <f>VLOOKUP(Tableau14[[#This Row],[dossier d''événement]],Tableau12[],21,FALSE)</f>
        <v>#N/A</v>
      </c>
      <c r="AZ20" t="e">
        <f>VLOOKUP(Tableau14[[#This Row],[dossier d''événement]],Tableau12[],22,FALSE)</f>
        <v>#N/A</v>
      </c>
      <c r="BA20" t="e">
        <f>VLOOKUP(Tableau14[[#This Row],[dossier d''événement]],Tableau12[],23,FALSE)</f>
        <v>#N/A</v>
      </c>
      <c r="BB20" t="e">
        <f>VLOOKUP(Tableau14[[#This Row],[dossier d''événement]],Tableau12[],24,FALSE)</f>
        <v>#N/A</v>
      </c>
      <c r="BC20" t="e">
        <f>VLOOKUP(Tableau14[[#This Row],[dossier d''événement]],Tableau12[],25,FALSE)</f>
        <v>#N/A</v>
      </c>
      <c r="BD20" t="e">
        <f>VLOOKUP(Tableau14[[#This Row],[dossier d''événement]],Tableau12[],26,FALSE)</f>
        <v>#N/A</v>
      </c>
      <c r="BE20" t="e">
        <f>VLOOKUP(Tableau14[[#This Row],[dossier d''événement]],Tableau12[],27,FALSE)</f>
        <v>#N/A</v>
      </c>
      <c r="BF20" t="e">
        <f>VLOOKUP(Tableau14[[#This Row],[dossier d''événement]],Tableau12[],28,FALSE)</f>
        <v>#N/A</v>
      </c>
      <c r="BG20" t="e">
        <f>VLOOKUP(Tableau14[[#This Row],[dossier d''événement]],Tableau12[],29,FALSE)</f>
        <v>#N/A</v>
      </c>
      <c r="BH20" t="e">
        <f>VLOOKUP(Tableau14[[#This Row],[dossier d''événement]],Tableau12[],30,FALSE)</f>
        <v>#N/A</v>
      </c>
      <c r="BI20" t="e">
        <f>VLOOKUP(Tableau14[[#This Row],[dossier d''événement]],Tableau12[],31,FALSE)</f>
        <v>#N/A</v>
      </c>
      <c r="BJ20" t="e">
        <f>VLOOKUP(Tableau14[[#This Row],[dossier d''événement]],Tableau12[],32,FALSE)</f>
        <v>#N/A</v>
      </c>
      <c r="BK20" t="e">
        <f>VLOOKUP(Tableau14[[#This Row],[dossier d''événement]],Tableau12[],33,FALSE)</f>
        <v>#N/A</v>
      </c>
      <c r="BL20" t="e">
        <f>VLOOKUP(Tableau14[[#This Row],[dossier d''événement]],Tableau12[],34,FALSE)</f>
        <v>#N/A</v>
      </c>
      <c r="BM20" t="e">
        <f>VLOOKUP(Tableau14[[#This Row],[dossier d''événement]],Tableau12[],35,FALSE)</f>
        <v>#N/A</v>
      </c>
      <c r="BN20" t="e">
        <f>VLOOKUP(Tableau14[[#This Row],[dossier d''événement]],Tableau12[],36,FALSE)</f>
        <v>#N/A</v>
      </c>
      <c r="BO20" t="e">
        <f>VLOOKUP(Tableau14[[#This Row],[dossier d''événement]],Tableau12[],37,FALSE)</f>
        <v>#N/A</v>
      </c>
      <c r="BP20" t="e">
        <f>VLOOKUP(Tableau14[[#This Row],[dossier d''événement]],Tableau12[],38,FALSE)</f>
        <v>#N/A</v>
      </c>
      <c r="BQ20" t="e">
        <f>VLOOKUP(Tableau14[[#This Row],[dossier d''événement]],Tableau12[],39,FALSE)</f>
        <v>#N/A</v>
      </c>
      <c r="BR20" t="e">
        <f>VLOOKUP(Tableau14[[#This Row],[dossier d''événement]],Tableau12[],40,FALSE)</f>
        <v>#N/A</v>
      </c>
      <c r="BT20" t="s">
        <v>689</v>
      </c>
      <c r="BU20">
        <v>918</v>
      </c>
      <c r="BV20" t="s">
        <v>310</v>
      </c>
      <c r="BW20">
        <f>Tableau14[[#This Row],[dossier d''événement]]</f>
        <v>0</v>
      </c>
      <c r="BX20">
        <v>0</v>
      </c>
      <c r="BY20" t="e">
        <f>Tableau14[[#This Row],[Lieu Événement]]</f>
        <v>#N/A</v>
      </c>
      <c r="BZ20" t="e">
        <f>Tableau14[[#This Row],[Contact client sur le site]]</f>
        <v>#N/A</v>
      </c>
      <c r="CA20" t="e">
        <f>VLOOKUP(Tableau14[[#This Row],[dossier d''événement]],Tableau12[],45,FALSE)</f>
        <v>#N/A</v>
      </c>
      <c r="CE20" t="e">
        <f>VLOOKUP(Tableau14[[#This Row],[dossier d''événement]],Tableau12[],46,FALSE)</f>
        <v>#N/A</v>
      </c>
      <c r="CF20" t="e">
        <f>VLOOKUP(Tableau14[[#This Row],[dossier d''événement]],Tableau12[],43,FALSE)</f>
        <v>#N/A</v>
      </c>
      <c r="CG20" t="e">
        <f>VLOOKUP(Tableau14[[#This Row],[dossier d''événement]],Tableau12[],47,FALSE)</f>
        <v>#N/A</v>
      </c>
    </row>
    <row r="21" spans="1:85">
      <c r="A21" t="s">
        <v>623</v>
      </c>
      <c r="F21" t="e">
        <f>VLOOKUP(Tableau14[[#This Row],[dossier d''événement]],Tableau12[],2,FALSE)</f>
        <v>#N/A</v>
      </c>
      <c r="G21" t="e">
        <f>VLOOKUP(Tableau14[[#This Row],[dossier d''événement]],Tableau12[],7,FALSE)</f>
        <v>#N/A</v>
      </c>
      <c r="H21" t="e">
        <f>VLOOKUP(Tableau14[[#This Row],[dossier d''événement]],Tableau12[],8,FALSE)</f>
        <v>#N/A</v>
      </c>
      <c r="J21" t="e">
        <f>VLOOKUP(Tableau14[[#This Row],[dossier d''événement]],Tableau12[],3,FALSE)</f>
        <v>#N/A</v>
      </c>
      <c r="K21" t="e">
        <f>VLOOKUP(Tableau14[[#This Row],[dossier d''événement]],Tableau12[],44,FALSE)</f>
        <v>#N/A</v>
      </c>
      <c r="N21" t="e">
        <v>#N/A</v>
      </c>
      <c r="S21" t="e">
        <f>VLOOKUP(Tableau14[[#This Row],[dossier d''événement]],Tableau12[],42,FALSE)</f>
        <v>#N/A</v>
      </c>
      <c r="U21" t="e">
        <f>VLOOKUP(Tableau14[[#This Row],[dossier d''événement]],Tableau12[],41,FALSE)</f>
        <v>#N/A</v>
      </c>
      <c r="V21" t="e">
        <f>VLOOKUP(Tableau14[[#This Row],[dossier d''événement]],Tableau12[],10,FALSE)</f>
        <v>#N/A</v>
      </c>
      <c r="W21" t="e">
        <f>VLOOKUP(Tableau14[[#This Row],[dossier d''événement]],Tableau12[],73,FALSE)</f>
        <v>#N/A</v>
      </c>
      <c r="X21" t="e">
        <f>VLOOKUP(Tableau14[[#This Row],[dossier d''événement]],Tableau12[],74,FALSE)</f>
        <v>#N/A</v>
      </c>
      <c r="Y21" t="e">
        <f>VLOOKUP(Tableau14[[#This Row],[dossier d''événement]],Tableau12[],75,FALSE)</f>
        <v>#N/A</v>
      </c>
      <c r="Z21" t="e">
        <f>VLOOKUP(Tableau14[[#This Row],[dossier d''événement]],Tableau12[],76,FALSE)</f>
        <v>#N/A</v>
      </c>
      <c r="AA21" t="e">
        <f>VLOOKUP(Tableau14[[#This Row],[dossier d''événement]],Tableau12[],77,FALSE)</f>
        <v>#N/A</v>
      </c>
      <c r="AB21" t="e">
        <f>VLOOKUP(Tableau14[[#This Row],[dossier d''événement]],Tableau12[],78,FALSE)</f>
        <v>#N/A</v>
      </c>
      <c r="AC21" t="e">
        <f>VLOOKUP(Tableau14[[#This Row],[dossier d''événement]],Tableau12[],79,FALSE)</f>
        <v>#N/A</v>
      </c>
      <c r="AD21" t="e">
        <f>VLOOKUP(Tableau14[[#This Row],[dossier d''événement]],Tableau12[],80,FALSE)</f>
        <v>#N/A</v>
      </c>
      <c r="AE21" t="e">
        <f>VLOOKUP(Tableau14[[#This Row],[dossier d''événement]],Tableau12[],81,FALSE)</f>
        <v>#N/A</v>
      </c>
      <c r="AF21" t="e">
        <f>VLOOKUP(Tableau14[[#This Row],[dossier d''événement]],Tableau12[],82,FALSE)</f>
        <v>#N/A</v>
      </c>
      <c r="AG21" t="e">
        <f>VLOOKUP(Tableau14[[#This Row],[dossier d''événement]],Tableau12[],83,FALSE)</f>
        <v>#N/A</v>
      </c>
      <c r="AH21" t="e">
        <f>VLOOKUP(Tableau14[[#This Row],[dossier d''événement]],Tableau12[],84,FALSE)</f>
        <v>#N/A</v>
      </c>
      <c r="AI21" t="e">
        <f>VLOOKUP(Tableau14[[#This Row],[dossier d''événement]],Tableau12[],85,FALSE)</f>
        <v>#N/A</v>
      </c>
      <c r="AJ21" t="e">
        <f>VLOOKUP(Tableau14[[#This Row],[dossier d''événement]],Tableau12[],86,FALSE)</f>
        <v>#N/A</v>
      </c>
      <c r="AK21" t="e">
        <f>VLOOKUP(Tableau14[[#This Row],[dossier d''événement]],Tableau12[],87,FALSE)</f>
        <v>#N/A</v>
      </c>
      <c r="AL21" t="e">
        <f>VLOOKUP(Tableau14[[#This Row],[dossier d''événement]],Tableau12[],88,FALSE)</f>
        <v>#N/A</v>
      </c>
      <c r="AM21" t="e">
        <f>VLOOKUP(Tableau14[[#This Row],[dossier d''événement]],Tableau12[],89,FALSE)</f>
        <v>#N/A</v>
      </c>
      <c r="AN21" t="e">
        <f>VLOOKUP(Tableau14[[#This Row],[dossier d''événement]],Tableau12[],90,FALSE)</f>
        <v>#N/A</v>
      </c>
      <c r="AO21" t="e">
        <f>VLOOKUP(Tableau14[[#This Row],[dossier d''événement]],Tableau12[],11,FALSE)</f>
        <v>#N/A</v>
      </c>
      <c r="AP21" t="e">
        <f>VLOOKUP(Tableau14[[#This Row],[dossier d''événement]],Tableau12[],12,FALSE)</f>
        <v>#N/A</v>
      </c>
      <c r="AQ21" t="e">
        <f>VLOOKUP(Tableau14[[#This Row],[dossier d''événement]],Tableau12[],13,FALSE)</f>
        <v>#N/A</v>
      </c>
      <c r="AR21" t="e">
        <f>VLOOKUP(Tableau14[[#This Row],[dossier d''événement]],Tableau12[],14,FALSE)</f>
        <v>#N/A</v>
      </c>
      <c r="AS21" t="e">
        <f>VLOOKUP(Tableau14[[#This Row],[dossier d''événement]],Tableau12[],15,FALSE)</f>
        <v>#N/A</v>
      </c>
      <c r="AT21" t="e">
        <f>VLOOKUP(Tableau14[[#This Row],[dossier d''événement]],Tableau12[],16,FALSE)</f>
        <v>#N/A</v>
      </c>
      <c r="AU21" t="e">
        <f>VLOOKUP(Tableau14[[#This Row],[dossier d''événement]],Tableau12[],17,FALSE)</f>
        <v>#N/A</v>
      </c>
      <c r="AV21" t="e">
        <f>VLOOKUP(Tableau14[[#This Row],[dossier d''événement]],Tableau12[],18,FALSE)</f>
        <v>#N/A</v>
      </c>
      <c r="AW21" t="e">
        <f>VLOOKUP(Tableau14[[#This Row],[dossier d''événement]],Tableau12[],19,FALSE)</f>
        <v>#N/A</v>
      </c>
      <c r="AX21" t="e">
        <f>VLOOKUP(Tableau14[[#This Row],[dossier d''événement]],Tableau12[],20,FALSE)</f>
        <v>#N/A</v>
      </c>
      <c r="AY21" t="e">
        <f>VLOOKUP(Tableau14[[#This Row],[dossier d''événement]],Tableau12[],21,FALSE)</f>
        <v>#N/A</v>
      </c>
      <c r="AZ21" t="e">
        <f>VLOOKUP(Tableau14[[#This Row],[dossier d''événement]],Tableau12[],22,FALSE)</f>
        <v>#N/A</v>
      </c>
      <c r="BA21" t="e">
        <f>VLOOKUP(Tableau14[[#This Row],[dossier d''événement]],Tableau12[],23,FALSE)</f>
        <v>#N/A</v>
      </c>
      <c r="BB21" t="e">
        <f>VLOOKUP(Tableau14[[#This Row],[dossier d''événement]],Tableau12[],24,FALSE)</f>
        <v>#N/A</v>
      </c>
      <c r="BC21" t="e">
        <f>VLOOKUP(Tableau14[[#This Row],[dossier d''événement]],Tableau12[],25,FALSE)</f>
        <v>#N/A</v>
      </c>
      <c r="BD21" t="e">
        <f>VLOOKUP(Tableau14[[#This Row],[dossier d''événement]],Tableau12[],26,FALSE)</f>
        <v>#N/A</v>
      </c>
      <c r="BE21" t="e">
        <f>VLOOKUP(Tableau14[[#This Row],[dossier d''événement]],Tableau12[],27,FALSE)</f>
        <v>#N/A</v>
      </c>
      <c r="BF21" t="e">
        <f>VLOOKUP(Tableau14[[#This Row],[dossier d''événement]],Tableau12[],28,FALSE)</f>
        <v>#N/A</v>
      </c>
      <c r="BG21" t="e">
        <f>VLOOKUP(Tableau14[[#This Row],[dossier d''événement]],Tableau12[],29,FALSE)</f>
        <v>#N/A</v>
      </c>
      <c r="BH21" t="e">
        <f>VLOOKUP(Tableau14[[#This Row],[dossier d''événement]],Tableau12[],30,FALSE)</f>
        <v>#N/A</v>
      </c>
      <c r="BI21" t="e">
        <f>VLOOKUP(Tableau14[[#This Row],[dossier d''événement]],Tableau12[],31,FALSE)</f>
        <v>#N/A</v>
      </c>
      <c r="BJ21" t="e">
        <f>VLOOKUP(Tableau14[[#This Row],[dossier d''événement]],Tableau12[],32,FALSE)</f>
        <v>#N/A</v>
      </c>
      <c r="BK21" t="e">
        <f>VLOOKUP(Tableau14[[#This Row],[dossier d''événement]],Tableau12[],33,FALSE)</f>
        <v>#N/A</v>
      </c>
      <c r="BL21" t="e">
        <f>VLOOKUP(Tableau14[[#This Row],[dossier d''événement]],Tableau12[],34,FALSE)</f>
        <v>#N/A</v>
      </c>
      <c r="BM21" t="e">
        <f>VLOOKUP(Tableau14[[#This Row],[dossier d''événement]],Tableau12[],35,FALSE)</f>
        <v>#N/A</v>
      </c>
      <c r="BN21" t="e">
        <f>VLOOKUP(Tableau14[[#This Row],[dossier d''événement]],Tableau12[],36,FALSE)</f>
        <v>#N/A</v>
      </c>
      <c r="BO21" t="e">
        <f>VLOOKUP(Tableau14[[#This Row],[dossier d''événement]],Tableau12[],37,FALSE)</f>
        <v>#N/A</v>
      </c>
      <c r="BP21" t="e">
        <f>VLOOKUP(Tableau14[[#This Row],[dossier d''événement]],Tableau12[],38,FALSE)</f>
        <v>#N/A</v>
      </c>
      <c r="BQ21" t="e">
        <f>VLOOKUP(Tableau14[[#This Row],[dossier d''événement]],Tableau12[],39,FALSE)</f>
        <v>#N/A</v>
      </c>
      <c r="BR21" t="e">
        <f>VLOOKUP(Tableau14[[#This Row],[dossier d''événement]],Tableau12[],40,FALSE)</f>
        <v>#N/A</v>
      </c>
      <c r="BT21" t="s">
        <v>690</v>
      </c>
      <c r="BU21">
        <v>919</v>
      </c>
      <c r="BV21" t="s">
        <v>310</v>
      </c>
      <c r="BW21">
        <f>Tableau14[[#This Row],[dossier d''événement]]</f>
        <v>0</v>
      </c>
      <c r="BX21">
        <v>0</v>
      </c>
      <c r="BY21" t="e">
        <f>Tableau14[[#This Row],[Lieu Événement]]</f>
        <v>#N/A</v>
      </c>
      <c r="BZ21" t="e">
        <f>Tableau14[[#This Row],[Contact client sur le site]]</f>
        <v>#N/A</v>
      </c>
      <c r="CA21" t="e">
        <f>VLOOKUP(Tableau14[[#This Row],[dossier d''événement]],Tableau12[],45,FALSE)</f>
        <v>#N/A</v>
      </c>
      <c r="CE21" t="e">
        <f>VLOOKUP(Tableau14[[#This Row],[dossier d''événement]],Tableau12[],46,FALSE)</f>
        <v>#N/A</v>
      </c>
      <c r="CF21" t="e">
        <f>VLOOKUP(Tableau14[[#This Row],[dossier d''événement]],Tableau12[],43,FALSE)</f>
        <v>#N/A</v>
      </c>
      <c r="CG21" t="e">
        <f>VLOOKUP(Tableau14[[#This Row],[dossier d''événement]],Tableau12[],47,FALSE)</f>
        <v>#N/A</v>
      </c>
    </row>
    <row r="22" spans="1:85">
      <c r="A22" t="s">
        <v>623</v>
      </c>
      <c r="F22" t="e">
        <f>VLOOKUP(Tableau14[[#This Row],[dossier d''événement]],Tableau12[],2,FALSE)</f>
        <v>#N/A</v>
      </c>
      <c r="G22" t="e">
        <f>VLOOKUP(Tableau14[[#This Row],[dossier d''événement]],Tableau12[],7,FALSE)</f>
        <v>#N/A</v>
      </c>
      <c r="H22" t="e">
        <f>VLOOKUP(Tableau14[[#This Row],[dossier d''événement]],Tableau12[],8,FALSE)</f>
        <v>#N/A</v>
      </c>
      <c r="J22" t="e">
        <f>VLOOKUP(Tableau14[[#This Row],[dossier d''événement]],Tableau12[],3,FALSE)</f>
        <v>#N/A</v>
      </c>
      <c r="K22" t="e">
        <f>VLOOKUP(Tableau14[[#This Row],[dossier d''événement]],Tableau12[],44,FALSE)</f>
        <v>#N/A</v>
      </c>
      <c r="N22" t="e">
        <v>#N/A</v>
      </c>
      <c r="S22" t="e">
        <f>VLOOKUP(Tableau14[[#This Row],[dossier d''événement]],Tableau12[],42,FALSE)</f>
        <v>#N/A</v>
      </c>
      <c r="U22" t="e">
        <f>VLOOKUP(Tableau14[[#This Row],[dossier d''événement]],Tableau12[],41,FALSE)</f>
        <v>#N/A</v>
      </c>
      <c r="V22" t="e">
        <f>VLOOKUP(Tableau14[[#This Row],[dossier d''événement]],Tableau12[],10,FALSE)</f>
        <v>#N/A</v>
      </c>
      <c r="W22" t="e">
        <f>VLOOKUP(Tableau14[[#This Row],[dossier d''événement]],Tableau12[],73,FALSE)</f>
        <v>#N/A</v>
      </c>
      <c r="X22" t="e">
        <f>VLOOKUP(Tableau14[[#This Row],[dossier d''événement]],Tableau12[],74,FALSE)</f>
        <v>#N/A</v>
      </c>
      <c r="Y22" t="e">
        <f>VLOOKUP(Tableau14[[#This Row],[dossier d''événement]],Tableau12[],75,FALSE)</f>
        <v>#N/A</v>
      </c>
      <c r="Z22" t="e">
        <f>VLOOKUP(Tableau14[[#This Row],[dossier d''événement]],Tableau12[],76,FALSE)</f>
        <v>#N/A</v>
      </c>
      <c r="AA22" t="e">
        <f>VLOOKUP(Tableau14[[#This Row],[dossier d''événement]],Tableau12[],77,FALSE)</f>
        <v>#N/A</v>
      </c>
      <c r="AB22" t="e">
        <f>VLOOKUP(Tableau14[[#This Row],[dossier d''événement]],Tableau12[],78,FALSE)</f>
        <v>#N/A</v>
      </c>
      <c r="AC22" t="e">
        <f>VLOOKUP(Tableau14[[#This Row],[dossier d''événement]],Tableau12[],79,FALSE)</f>
        <v>#N/A</v>
      </c>
      <c r="AD22" t="e">
        <f>VLOOKUP(Tableau14[[#This Row],[dossier d''événement]],Tableau12[],80,FALSE)</f>
        <v>#N/A</v>
      </c>
      <c r="AE22" t="e">
        <f>VLOOKUP(Tableau14[[#This Row],[dossier d''événement]],Tableau12[],81,FALSE)</f>
        <v>#N/A</v>
      </c>
      <c r="AF22" t="e">
        <f>VLOOKUP(Tableau14[[#This Row],[dossier d''événement]],Tableau12[],82,FALSE)</f>
        <v>#N/A</v>
      </c>
      <c r="AG22" t="e">
        <f>VLOOKUP(Tableau14[[#This Row],[dossier d''événement]],Tableau12[],83,FALSE)</f>
        <v>#N/A</v>
      </c>
      <c r="AH22" t="e">
        <f>VLOOKUP(Tableau14[[#This Row],[dossier d''événement]],Tableau12[],84,FALSE)</f>
        <v>#N/A</v>
      </c>
      <c r="AI22" t="e">
        <f>VLOOKUP(Tableau14[[#This Row],[dossier d''événement]],Tableau12[],85,FALSE)</f>
        <v>#N/A</v>
      </c>
      <c r="AJ22" t="e">
        <f>VLOOKUP(Tableau14[[#This Row],[dossier d''événement]],Tableau12[],86,FALSE)</f>
        <v>#N/A</v>
      </c>
      <c r="AK22" t="e">
        <f>VLOOKUP(Tableau14[[#This Row],[dossier d''événement]],Tableau12[],87,FALSE)</f>
        <v>#N/A</v>
      </c>
      <c r="AL22" t="e">
        <f>VLOOKUP(Tableau14[[#This Row],[dossier d''événement]],Tableau12[],88,FALSE)</f>
        <v>#N/A</v>
      </c>
      <c r="AM22" t="e">
        <f>VLOOKUP(Tableau14[[#This Row],[dossier d''événement]],Tableau12[],89,FALSE)</f>
        <v>#N/A</v>
      </c>
      <c r="AN22" t="e">
        <f>VLOOKUP(Tableau14[[#This Row],[dossier d''événement]],Tableau12[],90,FALSE)</f>
        <v>#N/A</v>
      </c>
      <c r="AO22" t="e">
        <f>VLOOKUP(Tableau14[[#This Row],[dossier d''événement]],Tableau12[],11,FALSE)</f>
        <v>#N/A</v>
      </c>
      <c r="AP22" t="e">
        <f>VLOOKUP(Tableau14[[#This Row],[dossier d''événement]],Tableau12[],12,FALSE)</f>
        <v>#N/A</v>
      </c>
      <c r="AQ22" t="e">
        <f>VLOOKUP(Tableau14[[#This Row],[dossier d''événement]],Tableau12[],13,FALSE)</f>
        <v>#N/A</v>
      </c>
      <c r="AR22" t="e">
        <f>VLOOKUP(Tableau14[[#This Row],[dossier d''événement]],Tableau12[],14,FALSE)</f>
        <v>#N/A</v>
      </c>
      <c r="AS22" t="e">
        <f>VLOOKUP(Tableau14[[#This Row],[dossier d''événement]],Tableau12[],15,FALSE)</f>
        <v>#N/A</v>
      </c>
      <c r="AT22" t="e">
        <f>VLOOKUP(Tableau14[[#This Row],[dossier d''événement]],Tableau12[],16,FALSE)</f>
        <v>#N/A</v>
      </c>
      <c r="AU22" t="e">
        <f>VLOOKUP(Tableau14[[#This Row],[dossier d''événement]],Tableau12[],17,FALSE)</f>
        <v>#N/A</v>
      </c>
      <c r="AV22" t="e">
        <f>VLOOKUP(Tableau14[[#This Row],[dossier d''événement]],Tableau12[],18,FALSE)</f>
        <v>#N/A</v>
      </c>
      <c r="AW22" t="e">
        <f>VLOOKUP(Tableau14[[#This Row],[dossier d''événement]],Tableau12[],19,FALSE)</f>
        <v>#N/A</v>
      </c>
      <c r="AX22" t="e">
        <f>VLOOKUP(Tableau14[[#This Row],[dossier d''événement]],Tableau12[],20,FALSE)</f>
        <v>#N/A</v>
      </c>
      <c r="AY22" t="e">
        <f>VLOOKUP(Tableau14[[#This Row],[dossier d''événement]],Tableau12[],21,FALSE)</f>
        <v>#N/A</v>
      </c>
      <c r="AZ22" t="e">
        <f>VLOOKUP(Tableau14[[#This Row],[dossier d''événement]],Tableau12[],22,FALSE)</f>
        <v>#N/A</v>
      </c>
      <c r="BA22" t="e">
        <f>VLOOKUP(Tableau14[[#This Row],[dossier d''événement]],Tableau12[],23,FALSE)</f>
        <v>#N/A</v>
      </c>
      <c r="BB22" t="e">
        <f>VLOOKUP(Tableau14[[#This Row],[dossier d''événement]],Tableau12[],24,FALSE)</f>
        <v>#N/A</v>
      </c>
      <c r="BC22" t="e">
        <f>VLOOKUP(Tableau14[[#This Row],[dossier d''événement]],Tableau12[],25,FALSE)</f>
        <v>#N/A</v>
      </c>
      <c r="BD22" t="e">
        <f>VLOOKUP(Tableau14[[#This Row],[dossier d''événement]],Tableau12[],26,FALSE)</f>
        <v>#N/A</v>
      </c>
      <c r="BE22" t="e">
        <f>VLOOKUP(Tableau14[[#This Row],[dossier d''événement]],Tableau12[],27,FALSE)</f>
        <v>#N/A</v>
      </c>
      <c r="BF22" t="e">
        <f>VLOOKUP(Tableau14[[#This Row],[dossier d''événement]],Tableau12[],28,FALSE)</f>
        <v>#N/A</v>
      </c>
      <c r="BG22" t="e">
        <f>VLOOKUP(Tableau14[[#This Row],[dossier d''événement]],Tableau12[],29,FALSE)</f>
        <v>#N/A</v>
      </c>
      <c r="BH22" t="e">
        <f>VLOOKUP(Tableau14[[#This Row],[dossier d''événement]],Tableau12[],30,FALSE)</f>
        <v>#N/A</v>
      </c>
      <c r="BI22" t="e">
        <f>VLOOKUP(Tableau14[[#This Row],[dossier d''événement]],Tableau12[],31,FALSE)</f>
        <v>#N/A</v>
      </c>
      <c r="BJ22" t="e">
        <f>VLOOKUP(Tableau14[[#This Row],[dossier d''événement]],Tableau12[],32,FALSE)</f>
        <v>#N/A</v>
      </c>
      <c r="BK22" t="e">
        <f>VLOOKUP(Tableau14[[#This Row],[dossier d''événement]],Tableau12[],33,FALSE)</f>
        <v>#N/A</v>
      </c>
      <c r="BL22" t="e">
        <f>VLOOKUP(Tableau14[[#This Row],[dossier d''événement]],Tableau12[],34,FALSE)</f>
        <v>#N/A</v>
      </c>
      <c r="BM22" t="e">
        <f>VLOOKUP(Tableau14[[#This Row],[dossier d''événement]],Tableau12[],35,FALSE)</f>
        <v>#N/A</v>
      </c>
      <c r="BN22" t="e">
        <f>VLOOKUP(Tableau14[[#This Row],[dossier d''événement]],Tableau12[],36,FALSE)</f>
        <v>#N/A</v>
      </c>
      <c r="BO22" t="e">
        <f>VLOOKUP(Tableau14[[#This Row],[dossier d''événement]],Tableau12[],37,FALSE)</f>
        <v>#N/A</v>
      </c>
      <c r="BP22" t="e">
        <f>VLOOKUP(Tableau14[[#This Row],[dossier d''événement]],Tableau12[],38,FALSE)</f>
        <v>#N/A</v>
      </c>
      <c r="BQ22" t="e">
        <f>VLOOKUP(Tableau14[[#This Row],[dossier d''événement]],Tableau12[],39,FALSE)</f>
        <v>#N/A</v>
      </c>
      <c r="BR22" t="e">
        <f>VLOOKUP(Tableau14[[#This Row],[dossier d''événement]],Tableau12[],40,FALSE)</f>
        <v>#N/A</v>
      </c>
      <c r="BT22" t="s">
        <v>691</v>
      </c>
      <c r="BU22">
        <v>920</v>
      </c>
      <c r="BV22" t="s">
        <v>310</v>
      </c>
      <c r="BW22">
        <f>Tableau14[[#This Row],[dossier d''événement]]</f>
        <v>0</v>
      </c>
      <c r="BX22">
        <v>0</v>
      </c>
      <c r="BY22" t="e">
        <f>Tableau14[[#This Row],[Lieu Événement]]</f>
        <v>#N/A</v>
      </c>
      <c r="BZ22" t="e">
        <f>Tableau14[[#This Row],[Contact client sur le site]]</f>
        <v>#N/A</v>
      </c>
      <c r="CA22" t="e">
        <f>VLOOKUP(Tableau14[[#This Row],[dossier d''événement]],Tableau12[],45,FALSE)</f>
        <v>#N/A</v>
      </c>
      <c r="CE22" t="e">
        <f>VLOOKUP(Tableau14[[#This Row],[dossier d''événement]],Tableau12[],46,FALSE)</f>
        <v>#N/A</v>
      </c>
      <c r="CF22" t="e">
        <f>VLOOKUP(Tableau14[[#This Row],[dossier d''événement]],Tableau12[],43,FALSE)</f>
        <v>#N/A</v>
      </c>
      <c r="CG22" t="e">
        <f>VLOOKUP(Tableau14[[#This Row],[dossier d''événement]],Tableau12[],47,FALSE)</f>
        <v>#N/A</v>
      </c>
    </row>
    <row r="23" spans="1:85">
      <c r="A23" t="s">
        <v>623</v>
      </c>
      <c r="F23" t="e">
        <f>VLOOKUP(Tableau14[[#This Row],[dossier d''événement]],Tableau12[],2,FALSE)</f>
        <v>#N/A</v>
      </c>
      <c r="G23" t="e">
        <f>VLOOKUP(Tableau14[[#This Row],[dossier d''événement]],Tableau12[],7,FALSE)</f>
        <v>#N/A</v>
      </c>
      <c r="H23" t="e">
        <f>VLOOKUP(Tableau14[[#This Row],[dossier d''événement]],Tableau12[],8,FALSE)</f>
        <v>#N/A</v>
      </c>
      <c r="J23" t="e">
        <f>VLOOKUP(Tableau14[[#This Row],[dossier d''événement]],Tableau12[],3,FALSE)</f>
        <v>#N/A</v>
      </c>
      <c r="K23" t="e">
        <f>VLOOKUP(Tableau14[[#This Row],[dossier d''événement]],Tableau12[],44,FALSE)</f>
        <v>#N/A</v>
      </c>
      <c r="N23" t="e">
        <v>#N/A</v>
      </c>
      <c r="S23" t="e">
        <f>VLOOKUP(Tableau14[[#This Row],[dossier d''événement]],Tableau12[],42,FALSE)</f>
        <v>#N/A</v>
      </c>
      <c r="U23" t="e">
        <f>VLOOKUP(Tableau14[[#This Row],[dossier d''événement]],Tableau12[],41,FALSE)</f>
        <v>#N/A</v>
      </c>
      <c r="V23" t="e">
        <f>VLOOKUP(Tableau14[[#This Row],[dossier d''événement]],Tableau12[],10,FALSE)</f>
        <v>#N/A</v>
      </c>
      <c r="W23" t="e">
        <f>VLOOKUP(Tableau14[[#This Row],[dossier d''événement]],Tableau12[],73,FALSE)</f>
        <v>#N/A</v>
      </c>
      <c r="X23" t="e">
        <f>VLOOKUP(Tableau14[[#This Row],[dossier d''événement]],Tableau12[],74,FALSE)</f>
        <v>#N/A</v>
      </c>
      <c r="Y23" t="e">
        <f>VLOOKUP(Tableau14[[#This Row],[dossier d''événement]],Tableau12[],75,FALSE)</f>
        <v>#N/A</v>
      </c>
      <c r="Z23" t="e">
        <f>VLOOKUP(Tableau14[[#This Row],[dossier d''événement]],Tableau12[],76,FALSE)</f>
        <v>#N/A</v>
      </c>
      <c r="AA23" t="e">
        <f>VLOOKUP(Tableau14[[#This Row],[dossier d''événement]],Tableau12[],77,FALSE)</f>
        <v>#N/A</v>
      </c>
      <c r="AB23" t="e">
        <f>VLOOKUP(Tableau14[[#This Row],[dossier d''événement]],Tableau12[],78,FALSE)</f>
        <v>#N/A</v>
      </c>
      <c r="AC23" t="e">
        <f>VLOOKUP(Tableau14[[#This Row],[dossier d''événement]],Tableau12[],79,FALSE)</f>
        <v>#N/A</v>
      </c>
      <c r="AD23" t="e">
        <f>VLOOKUP(Tableau14[[#This Row],[dossier d''événement]],Tableau12[],80,FALSE)</f>
        <v>#N/A</v>
      </c>
      <c r="AE23" t="e">
        <f>VLOOKUP(Tableau14[[#This Row],[dossier d''événement]],Tableau12[],81,FALSE)</f>
        <v>#N/A</v>
      </c>
      <c r="AF23" t="e">
        <f>VLOOKUP(Tableau14[[#This Row],[dossier d''événement]],Tableau12[],82,FALSE)</f>
        <v>#N/A</v>
      </c>
      <c r="AG23" t="e">
        <f>VLOOKUP(Tableau14[[#This Row],[dossier d''événement]],Tableau12[],83,FALSE)</f>
        <v>#N/A</v>
      </c>
      <c r="AH23" t="e">
        <f>VLOOKUP(Tableau14[[#This Row],[dossier d''événement]],Tableau12[],84,FALSE)</f>
        <v>#N/A</v>
      </c>
      <c r="AI23" t="e">
        <f>VLOOKUP(Tableau14[[#This Row],[dossier d''événement]],Tableau12[],85,FALSE)</f>
        <v>#N/A</v>
      </c>
      <c r="AJ23" t="e">
        <f>VLOOKUP(Tableau14[[#This Row],[dossier d''événement]],Tableau12[],86,FALSE)</f>
        <v>#N/A</v>
      </c>
      <c r="AK23" t="e">
        <f>VLOOKUP(Tableau14[[#This Row],[dossier d''événement]],Tableau12[],87,FALSE)</f>
        <v>#N/A</v>
      </c>
      <c r="AL23" t="e">
        <f>VLOOKUP(Tableau14[[#This Row],[dossier d''événement]],Tableau12[],88,FALSE)</f>
        <v>#N/A</v>
      </c>
      <c r="AM23" t="e">
        <f>VLOOKUP(Tableau14[[#This Row],[dossier d''événement]],Tableau12[],89,FALSE)</f>
        <v>#N/A</v>
      </c>
      <c r="AN23" t="e">
        <f>VLOOKUP(Tableau14[[#This Row],[dossier d''événement]],Tableau12[],90,FALSE)</f>
        <v>#N/A</v>
      </c>
      <c r="AO23" t="e">
        <f>VLOOKUP(Tableau14[[#This Row],[dossier d''événement]],Tableau12[],11,FALSE)</f>
        <v>#N/A</v>
      </c>
      <c r="AP23" t="e">
        <f>VLOOKUP(Tableau14[[#This Row],[dossier d''événement]],Tableau12[],12,FALSE)</f>
        <v>#N/A</v>
      </c>
      <c r="AQ23" t="e">
        <f>VLOOKUP(Tableau14[[#This Row],[dossier d''événement]],Tableau12[],13,FALSE)</f>
        <v>#N/A</v>
      </c>
      <c r="AR23" t="e">
        <f>VLOOKUP(Tableau14[[#This Row],[dossier d''événement]],Tableau12[],14,FALSE)</f>
        <v>#N/A</v>
      </c>
      <c r="AS23" t="e">
        <f>VLOOKUP(Tableau14[[#This Row],[dossier d''événement]],Tableau12[],15,FALSE)</f>
        <v>#N/A</v>
      </c>
      <c r="AT23" t="e">
        <f>VLOOKUP(Tableau14[[#This Row],[dossier d''événement]],Tableau12[],16,FALSE)</f>
        <v>#N/A</v>
      </c>
      <c r="AU23" t="e">
        <f>VLOOKUP(Tableau14[[#This Row],[dossier d''événement]],Tableau12[],17,FALSE)</f>
        <v>#N/A</v>
      </c>
      <c r="AV23" t="e">
        <f>VLOOKUP(Tableau14[[#This Row],[dossier d''événement]],Tableau12[],18,FALSE)</f>
        <v>#N/A</v>
      </c>
      <c r="AW23" t="e">
        <f>VLOOKUP(Tableau14[[#This Row],[dossier d''événement]],Tableau12[],19,FALSE)</f>
        <v>#N/A</v>
      </c>
      <c r="AX23" t="e">
        <f>VLOOKUP(Tableau14[[#This Row],[dossier d''événement]],Tableau12[],20,FALSE)</f>
        <v>#N/A</v>
      </c>
      <c r="AY23" t="e">
        <f>VLOOKUP(Tableau14[[#This Row],[dossier d''événement]],Tableau12[],21,FALSE)</f>
        <v>#N/A</v>
      </c>
      <c r="AZ23" t="e">
        <f>VLOOKUP(Tableau14[[#This Row],[dossier d''événement]],Tableau12[],22,FALSE)</f>
        <v>#N/A</v>
      </c>
      <c r="BA23" t="e">
        <f>VLOOKUP(Tableau14[[#This Row],[dossier d''événement]],Tableau12[],23,FALSE)</f>
        <v>#N/A</v>
      </c>
      <c r="BB23" t="e">
        <f>VLOOKUP(Tableau14[[#This Row],[dossier d''événement]],Tableau12[],24,FALSE)</f>
        <v>#N/A</v>
      </c>
      <c r="BC23" t="e">
        <f>VLOOKUP(Tableau14[[#This Row],[dossier d''événement]],Tableau12[],25,FALSE)</f>
        <v>#N/A</v>
      </c>
      <c r="BD23" t="e">
        <f>VLOOKUP(Tableau14[[#This Row],[dossier d''événement]],Tableau12[],26,FALSE)</f>
        <v>#N/A</v>
      </c>
      <c r="BE23" t="e">
        <f>VLOOKUP(Tableau14[[#This Row],[dossier d''événement]],Tableau12[],27,FALSE)</f>
        <v>#N/A</v>
      </c>
      <c r="BF23" t="e">
        <f>VLOOKUP(Tableau14[[#This Row],[dossier d''événement]],Tableau12[],28,FALSE)</f>
        <v>#N/A</v>
      </c>
      <c r="BG23" t="e">
        <f>VLOOKUP(Tableau14[[#This Row],[dossier d''événement]],Tableau12[],29,FALSE)</f>
        <v>#N/A</v>
      </c>
      <c r="BH23" t="e">
        <f>VLOOKUP(Tableau14[[#This Row],[dossier d''événement]],Tableau12[],30,FALSE)</f>
        <v>#N/A</v>
      </c>
      <c r="BI23" t="e">
        <f>VLOOKUP(Tableau14[[#This Row],[dossier d''événement]],Tableau12[],31,FALSE)</f>
        <v>#N/A</v>
      </c>
      <c r="BJ23" t="e">
        <f>VLOOKUP(Tableau14[[#This Row],[dossier d''événement]],Tableau12[],32,FALSE)</f>
        <v>#N/A</v>
      </c>
      <c r="BK23" t="e">
        <f>VLOOKUP(Tableau14[[#This Row],[dossier d''événement]],Tableau12[],33,FALSE)</f>
        <v>#N/A</v>
      </c>
      <c r="BL23" t="e">
        <f>VLOOKUP(Tableau14[[#This Row],[dossier d''événement]],Tableau12[],34,FALSE)</f>
        <v>#N/A</v>
      </c>
      <c r="BM23" t="e">
        <f>VLOOKUP(Tableau14[[#This Row],[dossier d''événement]],Tableau12[],35,FALSE)</f>
        <v>#N/A</v>
      </c>
      <c r="BN23" t="e">
        <f>VLOOKUP(Tableau14[[#This Row],[dossier d''événement]],Tableau12[],36,FALSE)</f>
        <v>#N/A</v>
      </c>
      <c r="BO23" t="e">
        <f>VLOOKUP(Tableau14[[#This Row],[dossier d''événement]],Tableau12[],37,FALSE)</f>
        <v>#N/A</v>
      </c>
      <c r="BP23" t="e">
        <f>VLOOKUP(Tableau14[[#This Row],[dossier d''événement]],Tableau12[],38,FALSE)</f>
        <v>#N/A</v>
      </c>
      <c r="BQ23" t="e">
        <f>VLOOKUP(Tableau14[[#This Row],[dossier d''événement]],Tableau12[],39,FALSE)</f>
        <v>#N/A</v>
      </c>
      <c r="BR23" t="e">
        <f>VLOOKUP(Tableau14[[#This Row],[dossier d''événement]],Tableau12[],40,FALSE)</f>
        <v>#N/A</v>
      </c>
      <c r="BT23" t="s">
        <v>692</v>
      </c>
      <c r="BU23">
        <v>921</v>
      </c>
      <c r="BV23" t="s">
        <v>310</v>
      </c>
      <c r="BW23">
        <f>Tableau14[[#This Row],[dossier d''événement]]</f>
        <v>0</v>
      </c>
      <c r="BX23">
        <v>0</v>
      </c>
      <c r="BY23" t="e">
        <f>Tableau14[[#This Row],[Lieu Événement]]</f>
        <v>#N/A</v>
      </c>
      <c r="BZ23" t="e">
        <f>Tableau14[[#This Row],[Contact client sur le site]]</f>
        <v>#N/A</v>
      </c>
      <c r="CA23" t="e">
        <f>VLOOKUP(Tableau14[[#This Row],[dossier d''événement]],Tableau12[],45,FALSE)</f>
        <v>#N/A</v>
      </c>
      <c r="CE23" t="e">
        <f>VLOOKUP(Tableau14[[#This Row],[dossier d''événement]],Tableau12[],46,FALSE)</f>
        <v>#N/A</v>
      </c>
      <c r="CF23" t="e">
        <f>VLOOKUP(Tableau14[[#This Row],[dossier d''événement]],Tableau12[],43,FALSE)</f>
        <v>#N/A</v>
      </c>
      <c r="CG23" t="e">
        <f>VLOOKUP(Tableau14[[#This Row],[dossier d''événement]],Tableau12[],47,FALSE)</f>
        <v>#N/A</v>
      </c>
    </row>
    <row r="24" spans="1:85">
      <c r="A24" t="s">
        <v>623</v>
      </c>
      <c r="F24" t="e">
        <f>VLOOKUP(Tableau14[[#This Row],[dossier d''événement]],Tableau12[],2,FALSE)</f>
        <v>#N/A</v>
      </c>
      <c r="G24" t="e">
        <f>VLOOKUP(Tableau14[[#This Row],[dossier d''événement]],Tableau12[],7,FALSE)</f>
        <v>#N/A</v>
      </c>
      <c r="H24" t="e">
        <f>VLOOKUP(Tableau14[[#This Row],[dossier d''événement]],Tableau12[],8,FALSE)</f>
        <v>#N/A</v>
      </c>
      <c r="J24" t="e">
        <f>VLOOKUP(Tableau14[[#This Row],[dossier d''événement]],Tableau12[],3,FALSE)</f>
        <v>#N/A</v>
      </c>
      <c r="K24" t="e">
        <f>VLOOKUP(Tableau14[[#This Row],[dossier d''événement]],Tableau12[],44,FALSE)</f>
        <v>#N/A</v>
      </c>
      <c r="N24" t="e">
        <v>#N/A</v>
      </c>
      <c r="S24" t="e">
        <f>VLOOKUP(Tableau14[[#This Row],[dossier d''événement]],Tableau12[],42,FALSE)</f>
        <v>#N/A</v>
      </c>
      <c r="U24" t="e">
        <f>VLOOKUP(Tableau14[[#This Row],[dossier d''événement]],Tableau12[],41,FALSE)</f>
        <v>#N/A</v>
      </c>
      <c r="V24" t="e">
        <f>VLOOKUP(Tableau14[[#This Row],[dossier d''événement]],Tableau12[],10,FALSE)</f>
        <v>#N/A</v>
      </c>
      <c r="W24" t="e">
        <f>VLOOKUP(Tableau14[[#This Row],[dossier d''événement]],Tableau12[],73,FALSE)</f>
        <v>#N/A</v>
      </c>
      <c r="X24" t="e">
        <f>VLOOKUP(Tableau14[[#This Row],[dossier d''événement]],Tableau12[],74,FALSE)</f>
        <v>#N/A</v>
      </c>
      <c r="Y24" t="e">
        <f>VLOOKUP(Tableau14[[#This Row],[dossier d''événement]],Tableau12[],75,FALSE)</f>
        <v>#N/A</v>
      </c>
      <c r="Z24" t="e">
        <f>VLOOKUP(Tableau14[[#This Row],[dossier d''événement]],Tableau12[],76,FALSE)</f>
        <v>#N/A</v>
      </c>
      <c r="AA24" t="e">
        <f>VLOOKUP(Tableau14[[#This Row],[dossier d''événement]],Tableau12[],77,FALSE)</f>
        <v>#N/A</v>
      </c>
      <c r="AB24" t="e">
        <f>VLOOKUP(Tableau14[[#This Row],[dossier d''événement]],Tableau12[],78,FALSE)</f>
        <v>#N/A</v>
      </c>
      <c r="AC24" t="e">
        <f>VLOOKUP(Tableau14[[#This Row],[dossier d''événement]],Tableau12[],79,FALSE)</f>
        <v>#N/A</v>
      </c>
      <c r="AD24" t="e">
        <f>VLOOKUP(Tableau14[[#This Row],[dossier d''événement]],Tableau12[],80,FALSE)</f>
        <v>#N/A</v>
      </c>
      <c r="AE24" t="e">
        <f>VLOOKUP(Tableau14[[#This Row],[dossier d''événement]],Tableau12[],81,FALSE)</f>
        <v>#N/A</v>
      </c>
      <c r="AF24" t="e">
        <f>VLOOKUP(Tableau14[[#This Row],[dossier d''événement]],Tableau12[],82,FALSE)</f>
        <v>#N/A</v>
      </c>
      <c r="AG24" t="e">
        <f>VLOOKUP(Tableau14[[#This Row],[dossier d''événement]],Tableau12[],83,FALSE)</f>
        <v>#N/A</v>
      </c>
      <c r="AH24" t="e">
        <f>VLOOKUP(Tableau14[[#This Row],[dossier d''événement]],Tableau12[],84,FALSE)</f>
        <v>#N/A</v>
      </c>
      <c r="AI24" t="e">
        <f>VLOOKUP(Tableau14[[#This Row],[dossier d''événement]],Tableau12[],85,FALSE)</f>
        <v>#N/A</v>
      </c>
      <c r="AJ24" t="e">
        <f>VLOOKUP(Tableau14[[#This Row],[dossier d''événement]],Tableau12[],86,FALSE)</f>
        <v>#N/A</v>
      </c>
      <c r="AK24" t="e">
        <f>VLOOKUP(Tableau14[[#This Row],[dossier d''événement]],Tableau12[],87,FALSE)</f>
        <v>#N/A</v>
      </c>
      <c r="AL24" t="e">
        <f>VLOOKUP(Tableau14[[#This Row],[dossier d''événement]],Tableau12[],88,FALSE)</f>
        <v>#N/A</v>
      </c>
      <c r="AM24" t="e">
        <f>VLOOKUP(Tableau14[[#This Row],[dossier d''événement]],Tableau12[],89,FALSE)</f>
        <v>#N/A</v>
      </c>
      <c r="AN24" t="e">
        <f>VLOOKUP(Tableau14[[#This Row],[dossier d''événement]],Tableau12[],90,FALSE)</f>
        <v>#N/A</v>
      </c>
      <c r="AO24" t="e">
        <f>VLOOKUP(Tableau14[[#This Row],[dossier d''événement]],Tableau12[],11,FALSE)</f>
        <v>#N/A</v>
      </c>
      <c r="AP24" t="e">
        <f>VLOOKUP(Tableau14[[#This Row],[dossier d''événement]],Tableau12[],12,FALSE)</f>
        <v>#N/A</v>
      </c>
      <c r="AQ24" t="e">
        <f>VLOOKUP(Tableau14[[#This Row],[dossier d''événement]],Tableau12[],13,FALSE)</f>
        <v>#N/A</v>
      </c>
      <c r="AR24" t="e">
        <f>VLOOKUP(Tableau14[[#This Row],[dossier d''événement]],Tableau12[],14,FALSE)</f>
        <v>#N/A</v>
      </c>
      <c r="AS24" t="e">
        <f>VLOOKUP(Tableau14[[#This Row],[dossier d''événement]],Tableau12[],15,FALSE)</f>
        <v>#N/A</v>
      </c>
      <c r="AT24" t="e">
        <f>VLOOKUP(Tableau14[[#This Row],[dossier d''événement]],Tableau12[],16,FALSE)</f>
        <v>#N/A</v>
      </c>
      <c r="AU24" t="e">
        <f>VLOOKUP(Tableau14[[#This Row],[dossier d''événement]],Tableau12[],17,FALSE)</f>
        <v>#N/A</v>
      </c>
      <c r="AV24" t="e">
        <f>VLOOKUP(Tableau14[[#This Row],[dossier d''événement]],Tableau12[],18,FALSE)</f>
        <v>#N/A</v>
      </c>
      <c r="AW24" t="e">
        <f>VLOOKUP(Tableau14[[#This Row],[dossier d''événement]],Tableau12[],19,FALSE)</f>
        <v>#N/A</v>
      </c>
      <c r="AX24" t="e">
        <f>VLOOKUP(Tableau14[[#This Row],[dossier d''événement]],Tableau12[],20,FALSE)</f>
        <v>#N/A</v>
      </c>
      <c r="AY24" t="e">
        <f>VLOOKUP(Tableau14[[#This Row],[dossier d''événement]],Tableau12[],21,FALSE)</f>
        <v>#N/A</v>
      </c>
      <c r="AZ24" t="e">
        <f>VLOOKUP(Tableau14[[#This Row],[dossier d''événement]],Tableau12[],22,FALSE)</f>
        <v>#N/A</v>
      </c>
      <c r="BA24" t="e">
        <f>VLOOKUP(Tableau14[[#This Row],[dossier d''événement]],Tableau12[],23,FALSE)</f>
        <v>#N/A</v>
      </c>
      <c r="BB24" t="e">
        <f>VLOOKUP(Tableau14[[#This Row],[dossier d''événement]],Tableau12[],24,FALSE)</f>
        <v>#N/A</v>
      </c>
      <c r="BC24" t="e">
        <f>VLOOKUP(Tableau14[[#This Row],[dossier d''événement]],Tableau12[],25,FALSE)</f>
        <v>#N/A</v>
      </c>
      <c r="BD24" t="e">
        <f>VLOOKUP(Tableau14[[#This Row],[dossier d''événement]],Tableau12[],26,FALSE)</f>
        <v>#N/A</v>
      </c>
      <c r="BE24" t="e">
        <f>VLOOKUP(Tableau14[[#This Row],[dossier d''événement]],Tableau12[],27,FALSE)</f>
        <v>#N/A</v>
      </c>
      <c r="BF24" t="e">
        <f>VLOOKUP(Tableau14[[#This Row],[dossier d''événement]],Tableau12[],28,FALSE)</f>
        <v>#N/A</v>
      </c>
      <c r="BG24" t="e">
        <f>VLOOKUP(Tableau14[[#This Row],[dossier d''événement]],Tableau12[],29,FALSE)</f>
        <v>#N/A</v>
      </c>
      <c r="BH24" t="e">
        <f>VLOOKUP(Tableau14[[#This Row],[dossier d''événement]],Tableau12[],30,FALSE)</f>
        <v>#N/A</v>
      </c>
      <c r="BI24" t="e">
        <f>VLOOKUP(Tableau14[[#This Row],[dossier d''événement]],Tableau12[],31,FALSE)</f>
        <v>#N/A</v>
      </c>
      <c r="BJ24" t="e">
        <f>VLOOKUP(Tableau14[[#This Row],[dossier d''événement]],Tableau12[],32,FALSE)</f>
        <v>#N/A</v>
      </c>
      <c r="BK24" t="e">
        <f>VLOOKUP(Tableau14[[#This Row],[dossier d''événement]],Tableau12[],33,FALSE)</f>
        <v>#N/A</v>
      </c>
      <c r="BL24" t="e">
        <f>VLOOKUP(Tableau14[[#This Row],[dossier d''événement]],Tableau12[],34,FALSE)</f>
        <v>#N/A</v>
      </c>
      <c r="BM24" t="e">
        <f>VLOOKUP(Tableau14[[#This Row],[dossier d''événement]],Tableau12[],35,FALSE)</f>
        <v>#N/A</v>
      </c>
      <c r="BN24" t="e">
        <f>VLOOKUP(Tableau14[[#This Row],[dossier d''événement]],Tableau12[],36,FALSE)</f>
        <v>#N/A</v>
      </c>
      <c r="BO24" t="e">
        <f>VLOOKUP(Tableau14[[#This Row],[dossier d''événement]],Tableau12[],37,FALSE)</f>
        <v>#N/A</v>
      </c>
      <c r="BP24" t="e">
        <f>VLOOKUP(Tableau14[[#This Row],[dossier d''événement]],Tableau12[],38,FALSE)</f>
        <v>#N/A</v>
      </c>
      <c r="BQ24" t="e">
        <f>VLOOKUP(Tableau14[[#This Row],[dossier d''événement]],Tableau12[],39,FALSE)</f>
        <v>#N/A</v>
      </c>
      <c r="BR24" t="e">
        <f>VLOOKUP(Tableau14[[#This Row],[dossier d''événement]],Tableau12[],40,FALSE)</f>
        <v>#N/A</v>
      </c>
      <c r="BT24" t="s">
        <v>693</v>
      </c>
      <c r="BU24">
        <v>922</v>
      </c>
      <c r="BV24" t="s">
        <v>310</v>
      </c>
      <c r="BW24">
        <f>Tableau14[[#This Row],[dossier d''événement]]</f>
        <v>0</v>
      </c>
      <c r="BX24">
        <v>0</v>
      </c>
      <c r="BY24" t="e">
        <f>Tableau14[[#This Row],[Lieu Événement]]</f>
        <v>#N/A</v>
      </c>
      <c r="BZ24" t="e">
        <f>Tableau14[[#This Row],[Contact client sur le site]]</f>
        <v>#N/A</v>
      </c>
      <c r="CA24" t="e">
        <f>VLOOKUP(Tableau14[[#This Row],[dossier d''événement]],Tableau12[],45,FALSE)</f>
        <v>#N/A</v>
      </c>
      <c r="CE24" t="e">
        <f>VLOOKUP(Tableau14[[#This Row],[dossier d''événement]],Tableau12[],46,FALSE)</f>
        <v>#N/A</v>
      </c>
      <c r="CF24" t="e">
        <f>VLOOKUP(Tableau14[[#This Row],[dossier d''événement]],Tableau12[],43,FALSE)</f>
        <v>#N/A</v>
      </c>
      <c r="CG24" t="e">
        <f>VLOOKUP(Tableau14[[#This Row],[dossier d''événement]],Tableau12[],47,FALSE)</f>
        <v>#N/A</v>
      </c>
    </row>
    <row r="25" spans="1:85">
      <c r="A25" t="s">
        <v>623</v>
      </c>
      <c r="F25" t="e">
        <f>VLOOKUP(Tableau14[[#This Row],[dossier d''événement]],Tableau12[],2,FALSE)</f>
        <v>#N/A</v>
      </c>
      <c r="G25" t="e">
        <f>VLOOKUP(Tableau14[[#This Row],[dossier d''événement]],Tableau12[],7,FALSE)</f>
        <v>#N/A</v>
      </c>
      <c r="H25" t="e">
        <f>VLOOKUP(Tableau14[[#This Row],[dossier d''événement]],Tableau12[],8,FALSE)</f>
        <v>#N/A</v>
      </c>
      <c r="J25" t="e">
        <f>VLOOKUP(Tableau14[[#This Row],[dossier d''événement]],Tableau12[],3,FALSE)</f>
        <v>#N/A</v>
      </c>
      <c r="K25" t="e">
        <f>VLOOKUP(Tableau14[[#This Row],[dossier d''événement]],Tableau12[],44,FALSE)</f>
        <v>#N/A</v>
      </c>
      <c r="N25" t="e">
        <v>#N/A</v>
      </c>
      <c r="S25" t="e">
        <f>VLOOKUP(Tableau14[[#This Row],[dossier d''événement]],Tableau12[],42,FALSE)</f>
        <v>#N/A</v>
      </c>
      <c r="U25" t="e">
        <f>VLOOKUP(Tableau14[[#This Row],[dossier d''événement]],Tableau12[],41,FALSE)</f>
        <v>#N/A</v>
      </c>
      <c r="V25" t="e">
        <f>VLOOKUP(Tableau14[[#This Row],[dossier d''événement]],Tableau12[],10,FALSE)</f>
        <v>#N/A</v>
      </c>
      <c r="W25" t="e">
        <f>VLOOKUP(Tableau14[[#This Row],[dossier d''événement]],Tableau12[],73,FALSE)</f>
        <v>#N/A</v>
      </c>
      <c r="X25" t="e">
        <f>VLOOKUP(Tableau14[[#This Row],[dossier d''événement]],Tableau12[],74,FALSE)</f>
        <v>#N/A</v>
      </c>
      <c r="Y25" t="e">
        <f>VLOOKUP(Tableau14[[#This Row],[dossier d''événement]],Tableau12[],75,FALSE)</f>
        <v>#N/A</v>
      </c>
      <c r="Z25" t="e">
        <f>VLOOKUP(Tableau14[[#This Row],[dossier d''événement]],Tableau12[],76,FALSE)</f>
        <v>#N/A</v>
      </c>
      <c r="AA25" t="e">
        <f>VLOOKUP(Tableau14[[#This Row],[dossier d''événement]],Tableau12[],77,FALSE)</f>
        <v>#N/A</v>
      </c>
      <c r="AB25" t="e">
        <f>VLOOKUP(Tableau14[[#This Row],[dossier d''événement]],Tableau12[],78,FALSE)</f>
        <v>#N/A</v>
      </c>
      <c r="AC25" t="e">
        <f>VLOOKUP(Tableau14[[#This Row],[dossier d''événement]],Tableau12[],79,FALSE)</f>
        <v>#N/A</v>
      </c>
      <c r="AD25" t="e">
        <f>VLOOKUP(Tableau14[[#This Row],[dossier d''événement]],Tableau12[],80,FALSE)</f>
        <v>#N/A</v>
      </c>
      <c r="AE25" t="e">
        <f>VLOOKUP(Tableau14[[#This Row],[dossier d''événement]],Tableau12[],81,FALSE)</f>
        <v>#N/A</v>
      </c>
      <c r="AF25" t="e">
        <f>VLOOKUP(Tableau14[[#This Row],[dossier d''événement]],Tableau12[],82,FALSE)</f>
        <v>#N/A</v>
      </c>
      <c r="AG25" t="e">
        <f>VLOOKUP(Tableau14[[#This Row],[dossier d''événement]],Tableau12[],83,FALSE)</f>
        <v>#N/A</v>
      </c>
      <c r="AH25" t="e">
        <f>VLOOKUP(Tableau14[[#This Row],[dossier d''événement]],Tableau12[],84,FALSE)</f>
        <v>#N/A</v>
      </c>
      <c r="AI25" t="e">
        <f>VLOOKUP(Tableau14[[#This Row],[dossier d''événement]],Tableau12[],85,FALSE)</f>
        <v>#N/A</v>
      </c>
      <c r="AJ25" t="e">
        <f>VLOOKUP(Tableau14[[#This Row],[dossier d''événement]],Tableau12[],86,FALSE)</f>
        <v>#N/A</v>
      </c>
      <c r="AK25" t="e">
        <f>VLOOKUP(Tableau14[[#This Row],[dossier d''événement]],Tableau12[],87,FALSE)</f>
        <v>#N/A</v>
      </c>
      <c r="AL25" t="e">
        <f>VLOOKUP(Tableau14[[#This Row],[dossier d''événement]],Tableau12[],88,FALSE)</f>
        <v>#N/A</v>
      </c>
      <c r="AM25" t="e">
        <f>VLOOKUP(Tableau14[[#This Row],[dossier d''événement]],Tableau12[],89,FALSE)</f>
        <v>#N/A</v>
      </c>
      <c r="AN25" t="e">
        <f>VLOOKUP(Tableau14[[#This Row],[dossier d''événement]],Tableau12[],90,FALSE)</f>
        <v>#N/A</v>
      </c>
      <c r="AO25" t="e">
        <f>VLOOKUP(Tableau14[[#This Row],[dossier d''événement]],Tableau12[],11,FALSE)</f>
        <v>#N/A</v>
      </c>
      <c r="AP25" t="e">
        <f>VLOOKUP(Tableau14[[#This Row],[dossier d''événement]],Tableau12[],12,FALSE)</f>
        <v>#N/A</v>
      </c>
      <c r="AQ25" t="e">
        <f>VLOOKUP(Tableau14[[#This Row],[dossier d''événement]],Tableau12[],13,FALSE)</f>
        <v>#N/A</v>
      </c>
      <c r="AR25" t="e">
        <f>VLOOKUP(Tableau14[[#This Row],[dossier d''événement]],Tableau12[],14,FALSE)</f>
        <v>#N/A</v>
      </c>
      <c r="AS25" t="e">
        <f>VLOOKUP(Tableau14[[#This Row],[dossier d''événement]],Tableau12[],15,FALSE)</f>
        <v>#N/A</v>
      </c>
      <c r="AT25" t="e">
        <f>VLOOKUP(Tableau14[[#This Row],[dossier d''événement]],Tableau12[],16,FALSE)</f>
        <v>#N/A</v>
      </c>
      <c r="AU25" t="e">
        <f>VLOOKUP(Tableau14[[#This Row],[dossier d''événement]],Tableau12[],17,FALSE)</f>
        <v>#N/A</v>
      </c>
      <c r="AV25" t="e">
        <f>VLOOKUP(Tableau14[[#This Row],[dossier d''événement]],Tableau12[],18,FALSE)</f>
        <v>#N/A</v>
      </c>
      <c r="AW25" t="e">
        <f>VLOOKUP(Tableau14[[#This Row],[dossier d''événement]],Tableau12[],19,FALSE)</f>
        <v>#N/A</v>
      </c>
      <c r="AX25" t="e">
        <f>VLOOKUP(Tableau14[[#This Row],[dossier d''événement]],Tableau12[],20,FALSE)</f>
        <v>#N/A</v>
      </c>
      <c r="AY25" t="e">
        <f>VLOOKUP(Tableau14[[#This Row],[dossier d''événement]],Tableau12[],21,FALSE)</f>
        <v>#N/A</v>
      </c>
      <c r="AZ25" t="e">
        <f>VLOOKUP(Tableau14[[#This Row],[dossier d''événement]],Tableau12[],22,FALSE)</f>
        <v>#N/A</v>
      </c>
      <c r="BA25" t="e">
        <f>VLOOKUP(Tableau14[[#This Row],[dossier d''événement]],Tableau12[],23,FALSE)</f>
        <v>#N/A</v>
      </c>
      <c r="BB25" t="e">
        <f>VLOOKUP(Tableau14[[#This Row],[dossier d''événement]],Tableau12[],24,FALSE)</f>
        <v>#N/A</v>
      </c>
      <c r="BC25" t="e">
        <f>VLOOKUP(Tableau14[[#This Row],[dossier d''événement]],Tableau12[],25,FALSE)</f>
        <v>#N/A</v>
      </c>
      <c r="BD25" t="e">
        <f>VLOOKUP(Tableau14[[#This Row],[dossier d''événement]],Tableau12[],26,FALSE)</f>
        <v>#N/A</v>
      </c>
      <c r="BE25" t="e">
        <f>VLOOKUP(Tableau14[[#This Row],[dossier d''événement]],Tableau12[],27,FALSE)</f>
        <v>#N/A</v>
      </c>
      <c r="BF25" t="e">
        <f>VLOOKUP(Tableau14[[#This Row],[dossier d''événement]],Tableau12[],28,FALSE)</f>
        <v>#N/A</v>
      </c>
      <c r="BG25" t="e">
        <f>VLOOKUP(Tableau14[[#This Row],[dossier d''événement]],Tableau12[],29,FALSE)</f>
        <v>#N/A</v>
      </c>
      <c r="BH25" t="e">
        <f>VLOOKUP(Tableau14[[#This Row],[dossier d''événement]],Tableau12[],30,FALSE)</f>
        <v>#N/A</v>
      </c>
      <c r="BI25" t="e">
        <f>VLOOKUP(Tableau14[[#This Row],[dossier d''événement]],Tableau12[],31,FALSE)</f>
        <v>#N/A</v>
      </c>
      <c r="BJ25" t="e">
        <f>VLOOKUP(Tableau14[[#This Row],[dossier d''événement]],Tableau12[],32,FALSE)</f>
        <v>#N/A</v>
      </c>
      <c r="BK25" t="e">
        <f>VLOOKUP(Tableau14[[#This Row],[dossier d''événement]],Tableau12[],33,FALSE)</f>
        <v>#N/A</v>
      </c>
      <c r="BL25" t="e">
        <f>VLOOKUP(Tableau14[[#This Row],[dossier d''événement]],Tableau12[],34,FALSE)</f>
        <v>#N/A</v>
      </c>
      <c r="BM25" t="e">
        <f>VLOOKUP(Tableau14[[#This Row],[dossier d''événement]],Tableau12[],35,FALSE)</f>
        <v>#N/A</v>
      </c>
      <c r="BN25" t="e">
        <f>VLOOKUP(Tableau14[[#This Row],[dossier d''événement]],Tableau12[],36,FALSE)</f>
        <v>#N/A</v>
      </c>
      <c r="BO25" t="e">
        <f>VLOOKUP(Tableau14[[#This Row],[dossier d''événement]],Tableau12[],37,FALSE)</f>
        <v>#N/A</v>
      </c>
      <c r="BP25" t="e">
        <f>VLOOKUP(Tableau14[[#This Row],[dossier d''événement]],Tableau12[],38,FALSE)</f>
        <v>#N/A</v>
      </c>
      <c r="BQ25" t="e">
        <f>VLOOKUP(Tableau14[[#This Row],[dossier d''événement]],Tableau12[],39,FALSE)</f>
        <v>#N/A</v>
      </c>
      <c r="BR25" t="e">
        <f>VLOOKUP(Tableau14[[#This Row],[dossier d''événement]],Tableau12[],40,FALSE)</f>
        <v>#N/A</v>
      </c>
      <c r="BT25" t="s">
        <v>694</v>
      </c>
      <c r="BU25">
        <v>923</v>
      </c>
      <c r="BV25" t="s">
        <v>310</v>
      </c>
      <c r="BW25">
        <f>Tableau14[[#This Row],[dossier d''événement]]</f>
        <v>0</v>
      </c>
      <c r="BX25">
        <v>0</v>
      </c>
      <c r="BY25" t="e">
        <f>Tableau14[[#This Row],[Lieu Événement]]</f>
        <v>#N/A</v>
      </c>
      <c r="BZ25" t="e">
        <f>Tableau14[[#This Row],[Contact client sur le site]]</f>
        <v>#N/A</v>
      </c>
      <c r="CA25" t="e">
        <f>VLOOKUP(Tableau14[[#This Row],[dossier d''événement]],Tableau12[],45,FALSE)</f>
        <v>#N/A</v>
      </c>
      <c r="CE25" t="e">
        <f>VLOOKUP(Tableau14[[#This Row],[dossier d''événement]],Tableau12[],46,FALSE)</f>
        <v>#N/A</v>
      </c>
      <c r="CF25" t="e">
        <f>VLOOKUP(Tableau14[[#This Row],[dossier d''événement]],Tableau12[],43,FALSE)</f>
        <v>#N/A</v>
      </c>
      <c r="CG25" t="e">
        <f>VLOOKUP(Tableau14[[#This Row],[dossier d''événement]],Tableau12[],47,FALSE)</f>
        <v>#N/A</v>
      </c>
    </row>
    <row r="26" spans="1:85">
      <c r="A26" t="s">
        <v>623</v>
      </c>
      <c r="F26" t="e">
        <f>VLOOKUP(Tableau14[[#This Row],[dossier d''événement]],Tableau12[],2,FALSE)</f>
        <v>#N/A</v>
      </c>
      <c r="G26" t="e">
        <f>VLOOKUP(Tableau14[[#This Row],[dossier d''événement]],Tableau12[],7,FALSE)</f>
        <v>#N/A</v>
      </c>
      <c r="H26" t="e">
        <f>VLOOKUP(Tableau14[[#This Row],[dossier d''événement]],Tableau12[],8,FALSE)</f>
        <v>#N/A</v>
      </c>
      <c r="J26" t="e">
        <f>VLOOKUP(Tableau14[[#This Row],[dossier d''événement]],Tableau12[],3,FALSE)</f>
        <v>#N/A</v>
      </c>
      <c r="K26" t="e">
        <f>VLOOKUP(Tableau14[[#This Row],[dossier d''événement]],Tableau12[],44,FALSE)</f>
        <v>#N/A</v>
      </c>
      <c r="N26" t="e">
        <v>#N/A</v>
      </c>
      <c r="S26" t="e">
        <f>VLOOKUP(Tableau14[[#This Row],[dossier d''événement]],Tableau12[],42,FALSE)</f>
        <v>#N/A</v>
      </c>
      <c r="U26" t="e">
        <f>VLOOKUP(Tableau14[[#This Row],[dossier d''événement]],Tableau12[],41,FALSE)</f>
        <v>#N/A</v>
      </c>
      <c r="V26" t="e">
        <f>VLOOKUP(Tableau14[[#This Row],[dossier d''événement]],Tableau12[],10,FALSE)</f>
        <v>#N/A</v>
      </c>
      <c r="W26" t="e">
        <f>VLOOKUP(Tableau14[[#This Row],[dossier d''événement]],Tableau12[],73,FALSE)</f>
        <v>#N/A</v>
      </c>
      <c r="X26" t="e">
        <f>VLOOKUP(Tableau14[[#This Row],[dossier d''événement]],Tableau12[],74,FALSE)</f>
        <v>#N/A</v>
      </c>
      <c r="Y26" t="e">
        <f>VLOOKUP(Tableau14[[#This Row],[dossier d''événement]],Tableau12[],75,FALSE)</f>
        <v>#N/A</v>
      </c>
      <c r="Z26" t="e">
        <f>VLOOKUP(Tableau14[[#This Row],[dossier d''événement]],Tableau12[],76,FALSE)</f>
        <v>#N/A</v>
      </c>
      <c r="AA26" t="e">
        <f>VLOOKUP(Tableau14[[#This Row],[dossier d''événement]],Tableau12[],77,FALSE)</f>
        <v>#N/A</v>
      </c>
      <c r="AB26" t="e">
        <f>VLOOKUP(Tableau14[[#This Row],[dossier d''événement]],Tableau12[],78,FALSE)</f>
        <v>#N/A</v>
      </c>
      <c r="AC26" t="e">
        <f>VLOOKUP(Tableau14[[#This Row],[dossier d''événement]],Tableau12[],79,FALSE)</f>
        <v>#N/A</v>
      </c>
      <c r="AD26" t="e">
        <f>VLOOKUP(Tableau14[[#This Row],[dossier d''événement]],Tableau12[],80,FALSE)</f>
        <v>#N/A</v>
      </c>
      <c r="AE26" t="e">
        <f>VLOOKUP(Tableau14[[#This Row],[dossier d''événement]],Tableau12[],81,FALSE)</f>
        <v>#N/A</v>
      </c>
      <c r="AF26" t="e">
        <f>VLOOKUP(Tableau14[[#This Row],[dossier d''événement]],Tableau12[],82,FALSE)</f>
        <v>#N/A</v>
      </c>
      <c r="AG26" t="e">
        <f>VLOOKUP(Tableau14[[#This Row],[dossier d''événement]],Tableau12[],83,FALSE)</f>
        <v>#N/A</v>
      </c>
      <c r="AH26" t="e">
        <f>VLOOKUP(Tableau14[[#This Row],[dossier d''événement]],Tableau12[],84,FALSE)</f>
        <v>#N/A</v>
      </c>
      <c r="AI26" t="e">
        <f>VLOOKUP(Tableau14[[#This Row],[dossier d''événement]],Tableau12[],85,FALSE)</f>
        <v>#N/A</v>
      </c>
      <c r="AJ26" t="e">
        <f>VLOOKUP(Tableau14[[#This Row],[dossier d''événement]],Tableau12[],86,FALSE)</f>
        <v>#N/A</v>
      </c>
      <c r="AK26" t="e">
        <f>VLOOKUP(Tableau14[[#This Row],[dossier d''événement]],Tableau12[],87,FALSE)</f>
        <v>#N/A</v>
      </c>
      <c r="AL26" t="e">
        <f>VLOOKUP(Tableau14[[#This Row],[dossier d''événement]],Tableau12[],88,FALSE)</f>
        <v>#N/A</v>
      </c>
      <c r="AM26" t="e">
        <f>VLOOKUP(Tableau14[[#This Row],[dossier d''événement]],Tableau12[],89,FALSE)</f>
        <v>#N/A</v>
      </c>
      <c r="AN26" t="e">
        <f>VLOOKUP(Tableau14[[#This Row],[dossier d''événement]],Tableau12[],90,FALSE)</f>
        <v>#N/A</v>
      </c>
      <c r="AO26" t="e">
        <f>VLOOKUP(Tableau14[[#This Row],[dossier d''événement]],Tableau12[],11,FALSE)</f>
        <v>#N/A</v>
      </c>
      <c r="AP26" t="e">
        <f>VLOOKUP(Tableau14[[#This Row],[dossier d''événement]],Tableau12[],12,FALSE)</f>
        <v>#N/A</v>
      </c>
      <c r="AQ26" t="e">
        <f>VLOOKUP(Tableau14[[#This Row],[dossier d''événement]],Tableau12[],13,FALSE)</f>
        <v>#N/A</v>
      </c>
      <c r="AR26" t="e">
        <f>VLOOKUP(Tableau14[[#This Row],[dossier d''événement]],Tableau12[],14,FALSE)</f>
        <v>#N/A</v>
      </c>
      <c r="AS26" t="e">
        <f>VLOOKUP(Tableau14[[#This Row],[dossier d''événement]],Tableau12[],15,FALSE)</f>
        <v>#N/A</v>
      </c>
      <c r="AT26" t="e">
        <f>VLOOKUP(Tableau14[[#This Row],[dossier d''événement]],Tableau12[],16,FALSE)</f>
        <v>#N/A</v>
      </c>
      <c r="AU26" t="e">
        <f>VLOOKUP(Tableau14[[#This Row],[dossier d''événement]],Tableau12[],17,FALSE)</f>
        <v>#N/A</v>
      </c>
      <c r="AV26" t="e">
        <f>VLOOKUP(Tableau14[[#This Row],[dossier d''événement]],Tableau12[],18,FALSE)</f>
        <v>#N/A</v>
      </c>
      <c r="AW26" t="e">
        <f>VLOOKUP(Tableau14[[#This Row],[dossier d''événement]],Tableau12[],19,FALSE)</f>
        <v>#N/A</v>
      </c>
      <c r="AX26" t="e">
        <f>VLOOKUP(Tableau14[[#This Row],[dossier d''événement]],Tableau12[],20,FALSE)</f>
        <v>#N/A</v>
      </c>
      <c r="AY26" t="e">
        <f>VLOOKUP(Tableau14[[#This Row],[dossier d''événement]],Tableau12[],21,FALSE)</f>
        <v>#N/A</v>
      </c>
      <c r="AZ26" t="e">
        <f>VLOOKUP(Tableau14[[#This Row],[dossier d''événement]],Tableau12[],22,FALSE)</f>
        <v>#N/A</v>
      </c>
      <c r="BA26" t="e">
        <f>VLOOKUP(Tableau14[[#This Row],[dossier d''événement]],Tableau12[],23,FALSE)</f>
        <v>#N/A</v>
      </c>
      <c r="BB26" t="e">
        <f>VLOOKUP(Tableau14[[#This Row],[dossier d''événement]],Tableau12[],24,FALSE)</f>
        <v>#N/A</v>
      </c>
      <c r="BC26" t="e">
        <f>VLOOKUP(Tableau14[[#This Row],[dossier d''événement]],Tableau12[],25,FALSE)</f>
        <v>#N/A</v>
      </c>
      <c r="BD26" t="e">
        <f>VLOOKUP(Tableau14[[#This Row],[dossier d''événement]],Tableau12[],26,FALSE)</f>
        <v>#N/A</v>
      </c>
      <c r="BE26" t="e">
        <f>VLOOKUP(Tableau14[[#This Row],[dossier d''événement]],Tableau12[],27,FALSE)</f>
        <v>#N/A</v>
      </c>
      <c r="BF26" t="e">
        <f>VLOOKUP(Tableau14[[#This Row],[dossier d''événement]],Tableau12[],28,FALSE)</f>
        <v>#N/A</v>
      </c>
      <c r="BG26" t="e">
        <f>VLOOKUP(Tableau14[[#This Row],[dossier d''événement]],Tableau12[],29,FALSE)</f>
        <v>#N/A</v>
      </c>
      <c r="BH26" t="e">
        <f>VLOOKUP(Tableau14[[#This Row],[dossier d''événement]],Tableau12[],30,FALSE)</f>
        <v>#N/A</v>
      </c>
      <c r="BI26" t="e">
        <f>VLOOKUP(Tableau14[[#This Row],[dossier d''événement]],Tableau12[],31,FALSE)</f>
        <v>#N/A</v>
      </c>
      <c r="BJ26" t="e">
        <f>VLOOKUP(Tableau14[[#This Row],[dossier d''événement]],Tableau12[],32,FALSE)</f>
        <v>#N/A</v>
      </c>
      <c r="BK26" t="e">
        <f>VLOOKUP(Tableau14[[#This Row],[dossier d''événement]],Tableau12[],33,FALSE)</f>
        <v>#N/A</v>
      </c>
      <c r="BL26" t="e">
        <f>VLOOKUP(Tableau14[[#This Row],[dossier d''événement]],Tableau12[],34,FALSE)</f>
        <v>#N/A</v>
      </c>
      <c r="BM26" t="e">
        <f>VLOOKUP(Tableau14[[#This Row],[dossier d''événement]],Tableau12[],35,FALSE)</f>
        <v>#N/A</v>
      </c>
      <c r="BN26" t="e">
        <f>VLOOKUP(Tableau14[[#This Row],[dossier d''événement]],Tableau12[],36,FALSE)</f>
        <v>#N/A</v>
      </c>
      <c r="BO26" t="e">
        <f>VLOOKUP(Tableau14[[#This Row],[dossier d''événement]],Tableau12[],37,FALSE)</f>
        <v>#N/A</v>
      </c>
      <c r="BP26" t="e">
        <f>VLOOKUP(Tableau14[[#This Row],[dossier d''événement]],Tableau12[],38,FALSE)</f>
        <v>#N/A</v>
      </c>
      <c r="BQ26" t="e">
        <f>VLOOKUP(Tableau14[[#This Row],[dossier d''événement]],Tableau12[],39,FALSE)</f>
        <v>#N/A</v>
      </c>
      <c r="BR26" t="e">
        <f>VLOOKUP(Tableau14[[#This Row],[dossier d''événement]],Tableau12[],40,FALSE)</f>
        <v>#N/A</v>
      </c>
      <c r="BT26" t="s">
        <v>695</v>
      </c>
      <c r="BU26">
        <v>924</v>
      </c>
      <c r="BV26" t="s">
        <v>310</v>
      </c>
      <c r="BW26">
        <f>Tableau14[[#This Row],[dossier d''événement]]</f>
        <v>0</v>
      </c>
      <c r="BX26">
        <v>0</v>
      </c>
      <c r="BY26" t="e">
        <f>Tableau14[[#This Row],[Lieu Événement]]</f>
        <v>#N/A</v>
      </c>
      <c r="BZ26" t="e">
        <f>Tableau14[[#This Row],[Contact client sur le site]]</f>
        <v>#N/A</v>
      </c>
      <c r="CA26" t="e">
        <f>VLOOKUP(Tableau14[[#This Row],[dossier d''événement]],Tableau12[],45,FALSE)</f>
        <v>#N/A</v>
      </c>
      <c r="CE26" t="e">
        <f>VLOOKUP(Tableau14[[#This Row],[dossier d''événement]],Tableau12[],46,FALSE)</f>
        <v>#N/A</v>
      </c>
      <c r="CF26" t="e">
        <f>VLOOKUP(Tableau14[[#This Row],[dossier d''événement]],Tableau12[],43,FALSE)</f>
        <v>#N/A</v>
      </c>
      <c r="CG26" t="e">
        <f>VLOOKUP(Tableau14[[#This Row],[dossier d''événement]],Tableau12[],47,FALSE)</f>
        <v>#N/A</v>
      </c>
    </row>
    <row r="27" spans="1:85">
      <c r="A27" t="s">
        <v>623</v>
      </c>
      <c r="F27" t="e">
        <f>VLOOKUP(Tableau14[[#This Row],[dossier d''événement]],Tableau12[],2,FALSE)</f>
        <v>#N/A</v>
      </c>
      <c r="G27" t="e">
        <f>VLOOKUP(Tableau14[[#This Row],[dossier d''événement]],Tableau12[],7,FALSE)</f>
        <v>#N/A</v>
      </c>
      <c r="H27" t="e">
        <f>VLOOKUP(Tableau14[[#This Row],[dossier d''événement]],Tableau12[],8,FALSE)</f>
        <v>#N/A</v>
      </c>
      <c r="J27" t="e">
        <f>VLOOKUP(Tableau14[[#This Row],[dossier d''événement]],Tableau12[],3,FALSE)</f>
        <v>#N/A</v>
      </c>
      <c r="K27" t="e">
        <f>VLOOKUP(Tableau14[[#This Row],[dossier d''événement]],Tableau12[],44,FALSE)</f>
        <v>#N/A</v>
      </c>
      <c r="N27" t="e">
        <v>#N/A</v>
      </c>
      <c r="S27" t="e">
        <f>VLOOKUP(Tableau14[[#This Row],[dossier d''événement]],Tableau12[],42,FALSE)</f>
        <v>#N/A</v>
      </c>
      <c r="U27" t="e">
        <f>VLOOKUP(Tableau14[[#This Row],[dossier d''événement]],Tableau12[],41,FALSE)</f>
        <v>#N/A</v>
      </c>
      <c r="V27" t="e">
        <f>VLOOKUP(Tableau14[[#This Row],[dossier d''événement]],Tableau12[],10,FALSE)</f>
        <v>#N/A</v>
      </c>
      <c r="W27" t="e">
        <f>VLOOKUP(Tableau14[[#This Row],[dossier d''événement]],Tableau12[],73,FALSE)</f>
        <v>#N/A</v>
      </c>
      <c r="X27" t="e">
        <f>VLOOKUP(Tableau14[[#This Row],[dossier d''événement]],Tableau12[],74,FALSE)</f>
        <v>#N/A</v>
      </c>
      <c r="Y27" t="e">
        <f>VLOOKUP(Tableau14[[#This Row],[dossier d''événement]],Tableau12[],75,FALSE)</f>
        <v>#N/A</v>
      </c>
      <c r="Z27" t="e">
        <f>VLOOKUP(Tableau14[[#This Row],[dossier d''événement]],Tableau12[],76,FALSE)</f>
        <v>#N/A</v>
      </c>
      <c r="AA27" t="e">
        <f>VLOOKUP(Tableau14[[#This Row],[dossier d''événement]],Tableau12[],77,FALSE)</f>
        <v>#N/A</v>
      </c>
      <c r="AB27" t="e">
        <f>VLOOKUP(Tableau14[[#This Row],[dossier d''événement]],Tableau12[],78,FALSE)</f>
        <v>#N/A</v>
      </c>
      <c r="AC27" t="e">
        <f>VLOOKUP(Tableau14[[#This Row],[dossier d''événement]],Tableau12[],79,FALSE)</f>
        <v>#N/A</v>
      </c>
      <c r="AD27" t="e">
        <f>VLOOKUP(Tableau14[[#This Row],[dossier d''événement]],Tableau12[],80,FALSE)</f>
        <v>#N/A</v>
      </c>
      <c r="AE27" t="e">
        <f>VLOOKUP(Tableau14[[#This Row],[dossier d''événement]],Tableau12[],81,FALSE)</f>
        <v>#N/A</v>
      </c>
      <c r="AF27" t="e">
        <f>VLOOKUP(Tableau14[[#This Row],[dossier d''événement]],Tableau12[],82,FALSE)</f>
        <v>#N/A</v>
      </c>
      <c r="AG27" t="e">
        <f>VLOOKUP(Tableau14[[#This Row],[dossier d''événement]],Tableau12[],83,FALSE)</f>
        <v>#N/A</v>
      </c>
      <c r="AH27" t="e">
        <f>VLOOKUP(Tableau14[[#This Row],[dossier d''événement]],Tableau12[],84,FALSE)</f>
        <v>#N/A</v>
      </c>
      <c r="AI27" t="e">
        <f>VLOOKUP(Tableau14[[#This Row],[dossier d''événement]],Tableau12[],85,FALSE)</f>
        <v>#N/A</v>
      </c>
      <c r="AJ27" t="e">
        <f>VLOOKUP(Tableau14[[#This Row],[dossier d''événement]],Tableau12[],86,FALSE)</f>
        <v>#N/A</v>
      </c>
      <c r="AK27" t="e">
        <f>VLOOKUP(Tableau14[[#This Row],[dossier d''événement]],Tableau12[],87,FALSE)</f>
        <v>#N/A</v>
      </c>
      <c r="AL27" t="e">
        <f>VLOOKUP(Tableau14[[#This Row],[dossier d''événement]],Tableau12[],88,FALSE)</f>
        <v>#N/A</v>
      </c>
      <c r="AM27" t="e">
        <f>VLOOKUP(Tableau14[[#This Row],[dossier d''événement]],Tableau12[],89,FALSE)</f>
        <v>#N/A</v>
      </c>
      <c r="AN27" t="e">
        <f>VLOOKUP(Tableau14[[#This Row],[dossier d''événement]],Tableau12[],90,FALSE)</f>
        <v>#N/A</v>
      </c>
      <c r="AO27" t="e">
        <f>VLOOKUP(Tableau14[[#This Row],[dossier d''événement]],Tableau12[],11,FALSE)</f>
        <v>#N/A</v>
      </c>
      <c r="AP27" t="e">
        <f>VLOOKUP(Tableau14[[#This Row],[dossier d''événement]],Tableau12[],12,FALSE)</f>
        <v>#N/A</v>
      </c>
      <c r="AQ27" t="e">
        <f>VLOOKUP(Tableau14[[#This Row],[dossier d''événement]],Tableau12[],13,FALSE)</f>
        <v>#N/A</v>
      </c>
      <c r="AR27" t="e">
        <f>VLOOKUP(Tableau14[[#This Row],[dossier d''événement]],Tableau12[],14,FALSE)</f>
        <v>#N/A</v>
      </c>
      <c r="AS27" t="e">
        <f>VLOOKUP(Tableau14[[#This Row],[dossier d''événement]],Tableau12[],15,FALSE)</f>
        <v>#N/A</v>
      </c>
      <c r="AT27" t="e">
        <f>VLOOKUP(Tableau14[[#This Row],[dossier d''événement]],Tableau12[],16,FALSE)</f>
        <v>#N/A</v>
      </c>
      <c r="AU27" t="e">
        <f>VLOOKUP(Tableau14[[#This Row],[dossier d''événement]],Tableau12[],17,FALSE)</f>
        <v>#N/A</v>
      </c>
      <c r="AV27" t="e">
        <f>VLOOKUP(Tableau14[[#This Row],[dossier d''événement]],Tableau12[],18,FALSE)</f>
        <v>#N/A</v>
      </c>
      <c r="AW27" t="e">
        <f>VLOOKUP(Tableau14[[#This Row],[dossier d''événement]],Tableau12[],19,FALSE)</f>
        <v>#N/A</v>
      </c>
      <c r="AX27" t="e">
        <f>VLOOKUP(Tableau14[[#This Row],[dossier d''événement]],Tableau12[],20,FALSE)</f>
        <v>#N/A</v>
      </c>
      <c r="AY27" t="e">
        <f>VLOOKUP(Tableau14[[#This Row],[dossier d''événement]],Tableau12[],21,FALSE)</f>
        <v>#N/A</v>
      </c>
      <c r="AZ27" t="e">
        <f>VLOOKUP(Tableau14[[#This Row],[dossier d''événement]],Tableau12[],22,FALSE)</f>
        <v>#N/A</v>
      </c>
      <c r="BA27" t="e">
        <f>VLOOKUP(Tableau14[[#This Row],[dossier d''événement]],Tableau12[],23,FALSE)</f>
        <v>#N/A</v>
      </c>
      <c r="BB27" t="e">
        <f>VLOOKUP(Tableau14[[#This Row],[dossier d''événement]],Tableau12[],24,FALSE)</f>
        <v>#N/A</v>
      </c>
      <c r="BC27" t="e">
        <f>VLOOKUP(Tableau14[[#This Row],[dossier d''événement]],Tableau12[],25,FALSE)</f>
        <v>#N/A</v>
      </c>
      <c r="BD27" t="e">
        <f>VLOOKUP(Tableau14[[#This Row],[dossier d''événement]],Tableau12[],26,FALSE)</f>
        <v>#N/A</v>
      </c>
      <c r="BE27" t="e">
        <f>VLOOKUP(Tableau14[[#This Row],[dossier d''événement]],Tableau12[],27,FALSE)</f>
        <v>#N/A</v>
      </c>
      <c r="BF27" t="e">
        <f>VLOOKUP(Tableau14[[#This Row],[dossier d''événement]],Tableau12[],28,FALSE)</f>
        <v>#N/A</v>
      </c>
      <c r="BG27" t="e">
        <f>VLOOKUP(Tableau14[[#This Row],[dossier d''événement]],Tableau12[],29,FALSE)</f>
        <v>#N/A</v>
      </c>
      <c r="BH27" t="e">
        <f>VLOOKUP(Tableau14[[#This Row],[dossier d''événement]],Tableau12[],30,FALSE)</f>
        <v>#N/A</v>
      </c>
      <c r="BI27" t="e">
        <f>VLOOKUP(Tableau14[[#This Row],[dossier d''événement]],Tableau12[],31,FALSE)</f>
        <v>#N/A</v>
      </c>
      <c r="BJ27" t="e">
        <f>VLOOKUP(Tableau14[[#This Row],[dossier d''événement]],Tableau12[],32,FALSE)</f>
        <v>#N/A</v>
      </c>
      <c r="BK27" t="e">
        <f>VLOOKUP(Tableau14[[#This Row],[dossier d''événement]],Tableau12[],33,FALSE)</f>
        <v>#N/A</v>
      </c>
      <c r="BL27" t="e">
        <f>VLOOKUP(Tableau14[[#This Row],[dossier d''événement]],Tableau12[],34,FALSE)</f>
        <v>#N/A</v>
      </c>
      <c r="BM27" t="e">
        <f>VLOOKUP(Tableau14[[#This Row],[dossier d''événement]],Tableau12[],35,FALSE)</f>
        <v>#N/A</v>
      </c>
      <c r="BN27" t="e">
        <f>VLOOKUP(Tableau14[[#This Row],[dossier d''événement]],Tableau12[],36,FALSE)</f>
        <v>#N/A</v>
      </c>
      <c r="BO27" t="e">
        <f>VLOOKUP(Tableau14[[#This Row],[dossier d''événement]],Tableau12[],37,FALSE)</f>
        <v>#N/A</v>
      </c>
      <c r="BP27" t="e">
        <f>VLOOKUP(Tableau14[[#This Row],[dossier d''événement]],Tableau12[],38,FALSE)</f>
        <v>#N/A</v>
      </c>
      <c r="BQ27" t="e">
        <f>VLOOKUP(Tableau14[[#This Row],[dossier d''événement]],Tableau12[],39,FALSE)</f>
        <v>#N/A</v>
      </c>
      <c r="BR27" t="e">
        <f>VLOOKUP(Tableau14[[#This Row],[dossier d''événement]],Tableau12[],40,FALSE)</f>
        <v>#N/A</v>
      </c>
      <c r="BT27" t="s">
        <v>696</v>
      </c>
      <c r="BU27">
        <v>925</v>
      </c>
      <c r="BV27" t="s">
        <v>310</v>
      </c>
      <c r="BW27">
        <f>Tableau14[[#This Row],[dossier d''événement]]</f>
        <v>0</v>
      </c>
      <c r="BX27">
        <v>0</v>
      </c>
      <c r="BY27" t="e">
        <f>Tableau14[[#This Row],[Lieu Événement]]</f>
        <v>#N/A</v>
      </c>
      <c r="BZ27" t="e">
        <f>Tableau14[[#This Row],[Contact client sur le site]]</f>
        <v>#N/A</v>
      </c>
      <c r="CA27" t="e">
        <f>VLOOKUP(Tableau14[[#This Row],[dossier d''événement]],Tableau12[],45,FALSE)</f>
        <v>#N/A</v>
      </c>
      <c r="CE27" t="e">
        <f>VLOOKUP(Tableau14[[#This Row],[dossier d''événement]],Tableau12[],46,FALSE)</f>
        <v>#N/A</v>
      </c>
      <c r="CF27" t="e">
        <f>VLOOKUP(Tableau14[[#This Row],[dossier d''événement]],Tableau12[],43,FALSE)</f>
        <v>#N/A</v>
      </c>
      <c r="CG27" t="e">
        <f>VLOOKUP(Tableau14[[#This Row],[dossier d''événement]],Tableau12[],47,FALSE)</f>
        <v>#N/A</v>
      </c>
    </row>
    <row r="28" spans="1:85">
      <c r="A28" t="s">
        <v>623</v>
      </c>
      <c r="F28" t="e">
        <f>VLOOKUP(Tableau14[[#This Row],[dossier d''événement]],Tableau12[],2,FALSE)</f>
        <v>#N/A</v>
      </c>
      <c r="G28" t="e">
        <f>VLOOKUP(Tableau14[[#This Row],[dossier d''événement]],Tableau12[],7,FALSE)</f>
        <v>#N/A</v>
      </c>
      <c r="H28" t="e">
        <f>VLOOKUP(Tableau14[[#This Row],[dossier d''événement]],Tableau12[],8,FALSE)</f>
        <v>#N/A</v>
      </c>
      <c r="J28" t="e">
        <f>VLOOKUP(Tableau14[[#This Row],[dossier d''événement]],Tableau12[],3,FALSE)</f>
        <v>#N/A</v>
      </c>
      <c r="K28" t="e">
        <f>VLOOKUP(Tableau14[[#This Row],[dossier d''événement]],Tableau12[],44,FALSE)</f>
        <v>#N/A</v>
      </c>
      <c r="N28" t="e">
        <v>#N/A</v>
      </c>
      <c r="S28" t="e">
        <f>VLOOKUP(Tableau14[[#This Row],[dossier d''événement]],Tableau12[],42,FALSE)</f>
        <v>#N/A</v>
      </c>
      <c r="U28" t="e">
        <f>VLOOKUP(Tableau14[[#This Row],[dossier d''événement]],Tableau12[],41,FALSE)</f>
        <v>#N/A</v>
      </c>
      <c r="V28" t="e">
        <f>VLOOKUP(Tableau14[[#This Row],[dossier d''événement]],Tableau12[],10,FALSE)</f>
        <v>#N/A</v>
      </c>
      <c r="W28" t="e">
        <f>VLOOKUP(Tableau14[[#This Row],[dossier d''événement]],Tableau12[],73,FALSE)</f>
        <v>#N/A</v>
      </c>
      <c r="X28" t="e">
        <f>VLOOKUP(Tableau14[[#This Row],[dossier d''événement]],Tableau12[],74,FALSE)</f>
        <v>#N/A</v>
      </c>
      <c r="Y28" t="e">
        <f>VLOOKUP(Tableau14[[#This Row],[dossier d''événement]],Tableau12[],75,FALSE)</f>
        <v>#N/A</v>
      </c>
      <c r="Z28" t="e">
        <f>VLOOKUP(Tableau14[[#This Row],[dossier d''événement]],Tableau12[],76,FALSE)</f>
        <v>#N/A</v>
      </c>
      <c r="AA28" t="e">
        <f>VLOOKUP(Tableau14[[#This Row],[dossier d''événement]],Tableau12[],77,FALSE)</f>
        <v>#N/A</v>
      </c>
      <c r="AB28" t="e">
        <f>VLOOKUP(Tableau14[[#This Row],[dossier d''événement]],Tableau12[],78,FALSE)</f>
        <v>#N/A</v>
      </c>
      <c r="AC28" t="e">
        <f>VLOOKUP(Tableau14[[#This Row],[dossier d''événement]],Tableau12[],79,FALSE)</f>
        <v>#N/A</v>
      </c>
      <c r="AD28" t="e">
        <f>VLOOKUP(Tableau14[[#This Row],[dossier d''événement]],Tableau12[],80,FALSE)</f>
        <v>#N/A</v>
      </c>
      <c r="AE28" t="e">
        <f>VLOOKUP(Tableau14[[#This Row],[dossier d''événement]],Tableau12[],81,FALSE)</f>
        <v>#N/A</v>
      </c>
      <c r="AF28" t="e">
        <f>VLOOKUP(Tableau14[[#This Row],[dossier d''événement]],Tableau12[],82,FALSE)</f>
        <v>#N/A</v>
      </c>
      <c r="AG28" t="e">
        <f>VLOOKUP(Tableau14[[#This Row],[dossier d''événement]],Tableau12[],83,FALSE)</f>
        <v>#N/A</v>
      </c>
      <c r="AH28" t="e">
        <f>VLOOKUP(Tableau14[[#This Row],[dossier d''événement]],Tableau12[],84,FALSE)</f>
        <v>#N/A</v>
      </c>
      <c r="AI28" t="e">
        <f>VLOOKUP(Tableau14[[#This Row],[dossier d''événement]],Tableau12[],85,FALSE)</f>
        <v>#N/A</v>
      </c>
      <c r="AJ28" t="e">
        <f>VLOOKUP(Tableau14[[#This Row],[dossier d''événement]],Tableau12[],86,FALSE)</f>
        <v>#N/A</v>
      </c>
      <c r="AK28" t="e">
        <f>VLOOKUP(Tableau14[[#This Row],[dossier d''événement]],Tableau12[],87,FALSE)</f>
        <v>#N/A</v>
      </c>
      <c r="AL28" t="e">
        <f>VLOOKUP(Tableau14[[#This Row],[dossier d''événement]],Tableau12[],88,FALSE)</f>
        <v>#N/A</v>
      </c>
      <c r="AM28" t="e">
        <f>VLOOKUP(Tableau14[[#This Row],[dossier d''événement]],Tableau12[],89,FALSE)</f>
        <v>#N/A</v>
      </c>
      <c r="AN28" t="e">
        <f>VLOOKUP(Tableau14[[#This Row],[dossier d''événement]],Tableau12[],90,FALSE)</f>
        <v>#N/A</v>
      </c>
      <c r="AO28" t="e">
        <f>VLOOKUP(Tableau14[[#This Row],[dossier d''événement]],Tableau12[],11,FALSE)</f>
        <v>#N/A</v>
      </c>
      <c r="AP28" t="e">
        <f>VLOOKUP(Tableau14[[#This Row],[dossier d''événement]],Tableau12[],12,FALSE)</f>
        <v>#N/A</v>
      </c>
      <c r="AQ28" t="e">
        <f>VLOOKUP(Tableau14[[#This Row],[dossier d''événement]],Tableau12[],13,FALSE)</f>
        <v>#N/A</v>
      </c>
      <c r="AR28" t="e">
        <f>VLOOKUP(Tableau14[[#This Row],[dossier d''événement]],Tableau12[],14,FALSE)</f>
        <v>#N/A</v>
      </c>
      <c r="AS28" t="e">
        <f>VLOOKUP(Tableau14[[#This Row],[dossier d''événement]],Tableau12[],15,FALSE)</f>
        <v>#N/A</v>
      </c>
      <c r="AT28" t="e">
        <f>VLOOKUP(Tableau14[[#This Row],[dossier d''événement]],Tableau12[],16,FALSE)</f>
        <v>#N/A</v>
      </c>
      <c r="AU28" t="e">
        <f>VLOOKUP(Tableau14[[#This Row],[dossier d''événement]],Tableau12[],17,FALSE)</f>
        <v>#N/A</v>
      </c>
      <c r="AV28" t="e">
        <f>VLOOKUP(Tableau14[[#This Row],[dossier d''événement]],Tableau12[],18,FALSE)</f>
        <v>#N/A</v>
      </c>
      <c r="AW28" t="e">
        <f>VLOOKUP(Tableau14[[#This Row],[dossier d''événement]],Tableau12[],19,FALSE)</f>
        <v>#N/A</v>
      </c>
      <c r="AX28" t="e">
        <f>VLOOKUP(Tableau14[[#This Row],[dossier d''événement]],Tableau12[],20,FALSE)</f>
        <v>#N/A</v>
      </c>
      <c r="AY28" t="e">
        <f>VLOOKUP(Tableau14[[#This Row],[dossier d''événement]],Tableau12[],21,FALSE)</f>
        <v>#N/A</v>
      </c>
      <c r="AZ28" t="e">
        <f>VLOOKUP(Tableau14[[#This Row],[dossier d''événement]],Tableau12[],22,FALSE)</f>
        <v>#N/A</v>
      </c>
      <c r="BA28" t="e">
        <f>VLOOKUP(Tableau14[[#This Row],[dossier d''événement]],Tableau12[],23,FALSE)</f>
        <v>#N/A</v>
      </c>
      <c r="BB28" t="e">
        <f>VLOOKUP(Tableau14[[#This Row],[dossier d''événement]],Tableau12[],24,FALSE)</f>
        <v>#N/A</v>
      </c>
      <c r="BC28" t="e">
        <f>VLOOKUP(Tableau14[[#This Row],[dossier d''événement]],Tableau12[],25,FALSE)</f>
        <v>#N/A</v>
      </c>
      <c r="BD28" t="e">
        <f>VLOOKUP(Tableau14[[#This Row],[dossier d''événement]],Tableau12[],26,FALSE)</f>
        <v>#N/A</v>
      </c>
      <c r="BE28" t="e">
        <f>VLOOKUP(Tableau14[[#This Row],[dossier d''événement]],Tableau12[],27,FALSE)</f>
        <v>#N/A</v>
      </c>
      <c r="BF28" t="e">
        <f>VLOOKUP(Tableau14[[#This Row],[dossier d''événement]],Tableau12[],28,FALSE)</f>
        <v>#N/A</v>
      </c>
      <c r="BG28" t="e">
        <f>VLOOKUP(Tableau14[[#This Row],[dossier d''événement]],Tableau12[],29,FALSE)</f>
        <v>#N/A</v>
      </c>
      <c r="BH28" t="e">
        <f>VLOOKUP(Tableau14[[#This Row],[dossier d''événement]],Tableau12[],30,FALSE)</f>
        <v>#N/A</v>
      </c>
      <c r="BI28" t="e">
        <f>VLOOKUP(Tableau14[[#This Row],[dossier d''événement]],Tableau12[],31,FALSE)</f>
        <v>#N/A</v>
      </c>
      <c r="BJ28" t="e">
        <f>VLOOKUP(Tableau14[[#This Row],[dossier d''événement]],Tableau12[],32,FALSE)</f>
        <v>#N/A</v>
      </c>
      <c r="BK28" t="e">
        <f>VLOOKUP(Tableau14[[#This Row],[dossier d''événement]],Tableau12[],33,FALSE)</f>
        <v>#N/A</v>
      </c>
      <c r="BL28" t="e">
        <f>VLOOKUP(Tableau14[[#This Row],[dossier d''événement]],Tableau12[],34,FALSE)</f>
        <v>#N/A</v>
      </c>
      <c r="BM28" t="e">
        <f>VLOOKUP(Tableau14[[#This Row],[dossier d''événement]],Tableau12[],35,FALSE)</f>
        <v>#N/A</v>
      </c>
      <c r="BN28" t="e">
        <f>VLOOKUP(Tableau14[[#This Row],[dossier d''événement]],Tableau12[],36,FALSE)</f>
        <v>#N/A</v>
      </c>
      <c r="BO28" t="e">
        <f>VLOOKUP(Tableau14[[#This Row],[dossier d''événement]],Tableau12[],37,FALSE)</f>
        <v>#N/A</v>
      </c>
      <c r="BP28" t="e">
        <f>VLOOKUP(Tableau14[[#This Row],[dossier d''événement]],Tableau12[],38,FALSE)</f>
        <v>#N/A</v>
      </c>
      <c r="BQ28" t="e">
        <f>VLOOKUP(Tableau14[[#This Row],[dossier d''événement]],Tableau12[],39,FALSE)</f>
        <v>#N/A</v>
      </c>
      <c r="BR28" t="e">
        <f>VLOOKUP(Tableau14[[#This Row],[dossier d''événement]],Tableau12[],40,FALSE)</f>
        <v>#N/A</v>
      </c>
      <c r="BT28" t="s">
        <v>697</v>
      </c>
      <c r="BU28">
        <v>926</v>
      </c>
      <c r="BV28" t="s">
        <v>310</v>
      </c>
      <c r="BW28">
        <f>Tableau14[[#This Row],[dossier d''événement]]</f>
        <v>0</v>
      </c>
      <c r="BX28">
        <v>0</v>
      </c>
      <c r="BY28" t="e">
        <f>Tableau14[[#This Row],[Lieu Événement]]</f>
        <v>#N/A</v>
      </c>
      <c r="BZ28" t="e">
        <f>Tableau14[[#This Row],[Contact client sur le site]]</f>
        <v>#N/A</v>
      </c>
      <c r="CA28" t="e">
        <f>VLOOKUP(Tableau14[[#This Row],[dossier d''événement]],Tableau12[],45,FALSE)</f>
        <v>#N/A</v>
      </c>
      <c r="CE28" t="e">
        <f>VLOOKUP(Tableau14[[#This Row],[dossier d''événement]],Tableau12[],46,FALSE)</f>
        <v>#N/A</v>
      </c>
      <c r="CF28" t="e">
        <f>VLOOKUP(Tableau14[[#This Row],[dossier d''événement]],Tableau12[],43,FALSE)</f>
        <v>#N/A</v>
      </c>
      <c r="CG28" t="e">
        <f>VLOOKUP(Tableau14[[#This Row],[dossier d''événement]],Tableau12[],47,FALSE)</f>
        <v>#N/A</v>
      </c>
    </row>
    <row r="29" spans="1:85">
      <c r="A29" t="s">
        <v>623</v>
      </c>
      <c r="F29" t="e">
        <f>VLOOKUP(Tableau14[[#This Row],[dossier d''événement]],Tableau12[],2,FALSE)</f>
        <v>#N/A</v>
      </c>
      <c r="G29" t="e">
        <f>VLOOKUP(Tableau14[[#This Row],[dossier d''événement]],Tableau12[],7,FALSE)</f>
        <v>#N/A</v>
      </c>
      <c r="H29" t="e">
        <f>VLOOKUP(Tableau14[[#This Row],[dossier d''événement]],Tableau12[],8,FALSE)</f>
        <v>#N/A</v>
      </c>
      <c r="J29" t="e">
        <f>VLOOKUP(Tableau14[[#This Row],[dossier d''événement]],Tableau12[],3,FALSE)</f>
        <v>#N/A</v>
      </c>
      <c r="K29" t="e">
        <f>VLOOKUP(Tableau14[[#This Row],[dossier d''événement]],Tableau12[],44,FALSE)</f>
        <v>#N/A</v>
      </c>
      <c r="N29" t="e">
        <v>#N/A</v>
      </c>
      <c r="S29" t="e">
        <f>VLOOKUP(Tableau14[[#This Row],[dossier d''événement]],Tableau12[],42,FALSE)</f>
        <v>#N/A</v>
      </c>
      <c r="U29" t="e">
        <f>VLOOKUP(Tableau14[[#This Row],[dossier d''événement]],Tableau12[],41,FALSE)</f>
        <v>#N/A</v>
      </c>
      <c r="V29" t="e">
        <f>VLOOKUP(Tableau14[[#This Row],[dossier d''événement]],Tableau12[],10,FALSE)</f>
        <v>#N/A</v>
      </c>
      <c r="W29" t="e">
        <f>VLOOKUP(Tableau14[[#This Row],[dossier d''événement]],Tableau12[],73,FALSE)</f>
        <v>#N/A</v>
      </c>
      <c r="X29" t="e">
        <f>VLOOKUP(Tableau14[[#This Row],[dossier d''événement]],Tableau12[],74,FALSE)</f>
        <v>#N/A</v>
      </c>
      <c r="Y29" t="e">
        <f>VLOOKUP(Tableau14[[#This Row],[dossier d''événement]],Tableau12[],75,FALSE)</f>
        <v>#N/A</v>
      </c>
      <c r="Z29" t="e">
        <f>VLOOKUP(Tableau14[[#This Row],[dossier d''événement]],Tableau12[],76,FALSE)</f>
        <v>#N/A</v>
      </c>
      <c r="AA29" t="e">
        <f>VLOOKUP(Tableau14[[#This Row],[dossier d''événement]],Tableau12[],77,FALSE)</f>
        <v>#N/A</v>
      </c>
      <c r="AB29" t="e">
        <f>VLOOKUP(Tableau14[[#This Row],[dossier d''événement]],Tableau12[],78,FALSE)</f>
        <v>#N/A</v>
      </c>
      <c r="AC29" t="e">
        <f>VLOOKUP(Tableau14[[#This Row],[dossier d''événement]],Tableau12[],79,FALSE)</f>
        <v>#N/A</v>
      </c>
      <c r="AD29" t="e">
        <f>VLOOKUP(Tableau14[[#This Row],[dossier d''événement]],Tableau12[],80,FALSE)</f>
        <v>#N/A</v>
      </c>
      <c r="AE29" t="e">
        <f>VLOOKUP(Tableau14[[#This Row],[dossier d''événement]],Tableau12[],81,FALSE)</f>
        <v>#N/A</v>
      </c>
      <c r="AF29" t="e">
        <f>VLOOKUP(Tableau14[[#This Row],[dossier d''événement]],Tableau12[],82,FALSE)</f>
        <v>#N/A</v>
      </c>
      <c r="AG29" t="e">
        <f>VLOOKUP(Tableau14[[#This Row],[dossier d''événement]],Tableau12[],83,FALSE)</f>
        <v>#N/A</v>
      </c>
      <c r="AH29" t="e">
        <f>VLOOKUP(Tableau14[[#This Row],[dossier d''événement]],Tableau12[],84,FALSE)</f>
        <v>#N/A</v>
      </c>
      <c r="AI29" t="e">
        <f>VLOOKUP(Tableau14[[#This Row],[dossier d''événement]],Tableau12[],85,FALSE)</f>
        <v>#N/A</v>
      </c>
      <c r="AJ29" t="e">
        <f>VLOOKUP(Tableau14[[#This Row],[dossier d''événement]],Tableau12[],86,FALSE)</f>
        <v>#N/A</v>
      </c>
      <c r="AK29" t="e">
        <f>VLOOKUP(Tableau14[[#This Row],[dossier d''événement]],Tableau12[],87,FALSE)</f>
        <v>#N/A</v>
      </c>
      <c r="AL29" t="e">
        <f>VLOOKUP(Tableau14[[#This Row],[dossier d''événement]],Tableau12[],88,FALSE)</f>
        <v>#N/A</v>
      </c>
      <c r="AM29" t="e">
        <f>VLOOKUP(Tableau14[[#This Row],[dossier d''événement]],Tableau12[],89,FALSE)</f>
        <v>#N/A</v>
      </c>
      <c r="AN29" t="e">
        <f>VLOOKUP(Tableau14[[#This Row],[dossier d''événement]],Tableau12[],90,FALSE)</f>
        <v>#N/A</v>
      </c>
      <c r="AO29" t="e">
        <f>VLOOKUP(Tableau14[[#This Row],[dossier d''événement]],Tableau12[],11,FALSE)</f>
        <v>#N/A</v>
      </c>
      <c r="AP29" t="e">
        <f>VLOOKUP(Tableau14[[#This Row],[dossier d''événement]],Tableau12[],12,FALSE)</f>
        <v>#N/A</v>
      </c>
      <c r="AQ29" t="e">
        <f>VLOOKUP(Tableau14[[#This Row],[dossier d''événement]],Tableau12[],13,FALSE)</f>
        <v>#N/A</v>
      </c>
      <c r="AR29" t="e">
        <f>VLOOKUP(Tableau14[[#This Row],[dossier d''événement]],Tableau12[],14,FALSE)</f>
        <v>#N/A</v>
      </c>
      <c r="AS29" t="e">
        <f>VLOOKUP(Tableau14[[#This Row],[dossier d''événement]],Tableau12[],15,FALSE)</f>
        <v>#N/A</v>
      </c>
      <c r="AT29" t="e">
        <f>VLOOKUP(Tableau14[[#This Row],[dossier d''événement]],Tableau12[],16,FALSE)</f>
        <v>#N/A</v>
      </c>
      <c r="AU29" t="e">
        <f>VLOOKUP(Tableau14[[#This Row],[dossier d''événement]],Tableau12[],17,FALSE)</f>
        <v>#N/A</v>
      </c>
      <c r="AV29" t="e">
        <f>VLOOKUP(Tableau14[[#This Row],[dossier d''événement]],Tableau12[],18,FALSE)</f>
        <v>#N/A</v>
      </c>
      <c r="AW29" t="e">
        <f>VLOOKUP(Tableau14[[#This Row],[dossier d''événement]],Tableau12[],19,FALSE)</f>
        <v>#N/A</v>
      </c>
      <c r="AX29" t="e">
        <f>VLOOKUP(Tableau14[[#This Row],[dossier d''événement]],Tableau12[],20,FALSE)</f>
        <v>#N/A</v>
      </c>
      <c r="AY29" t="e">
        <f>VLOOKUP(Tableau14[[#This Row],[dossier d''événement]],Tableau12[],21,FALSE)</f>
        <v>#N/A</v>
      </c>
      <c r="AZ29" t="e">
        <f>VLOOKUP(Tableau14[[#This Row],[dossier d''événement]],Tableau12[],22,FALSE)</f>
        <v>#N/A</v>
      </c>
      <c r="BA29" t="e">
        <f>VLOOKUP(Tableau14[[#This Row],[dossier d''événement]],Tableau12[],23,FALSE)</f>
        <v>#N/A</v>
      </c>
      <c r="BB29" t="e">
        <f>VLOOKUP(Tableau14[[#This Row],[dossier d''événement]],Tableau12[],24,FALSE)</f>
        <v>#N/A</v>
      </c>
      <c r="BC29" t="e">
        <f>VLOOKUP(Tableau14[[#This Row],[dossier d''événement]],Tableau12[],25,FALSE)</f>
        <v>#N/A</v>
      </c>
      <c r="BD29" t="e">
        <f>VLOOKUP(Tableau14[[#This Row],[dossier d''événement]],Tableau12[],26,FALSE)</f>
        <v>#N/A</v>
      </c>
      <c r="BE29" t="e">
        <f>VLOOKUP(Tableau14[[#This Row],[dossier d''événement]],Tableau12[],27,FALSE)</f>
        <v>#N/A</v>
      </c>
      <c r="BF29" t="e">
        <f>VLOOKUP(Tableau14[[#This Row],[dossier d''événement]],Tableau12[],28,FALSE)</f>
        <v>#N/A</v>
      </c>
      <c r="BG29" t="e">
        <f>VLOOKUP(Tableau14[[#This Row],[dossier d''événement]],Tableau12[],29,FALSE)</f>
        <v>#N/A</v>
      </c>
      <c r="BH29" t="e">
        <f>VLOOKUP(Tableau14[[#This Row],[dossier d''événement]],Tableau12[],30,FALSE)</f>
        <v>#N/A</v>
      </c>
      <c r="BI29" t="e">
        <f>VLOOKUP(Tableau14[[#This Row],[dossier d''événement]],Tableau12[],31,FALSE)</f>
        <v>#N/A</v>
      </c>
      <c r="BJ29" t="e">
        <f>VLOOKUP(Tableau14[[#This Row],[dossier d''événement]],Tableau12[],32,FALSE)</f>
        <v>#N/A</v>
      </c>
      <c r="BK29" t="e">
        <f>VLOOKUP(Tableau14[[#This Row],[dossier d''événement]],Tableau12[],33,FALSE)</f>
        <v>#N/A</v>
      </c>
      <c r="BL29" t="e">
        <f>VLOOKUP(Tableau14[[#This Row],[dossier d''événement]],Tableau12[],34,FALSE)</f>
        <v>#N/A</v>
      </c>
      <c r="BM29" t="e">
        <f>VLOOKUP(Tableau14[[#This Row],[dossier d''événement]],Tableau12[],35,FALSE)</f>
        <v>#N/A</v>
      </c>
      <c r="BN29" t="e">
        <f>VLOOKUP(Tableau14[[#This Row],[dossier d''événement]],Tableau12[],36,FALSE)</f>
        <v>#N/A</v>
      </c>
      <c r="BO29" t="e">
        <f>VLOOKUP(Tableau14[[#This Row],[dossier d''événement]],Tableau12[],37,FALSE)</f>
        <v>#N/A</v>
      </c>
      <c r="BP29" t="e">
        <f>VLOOKUP(Tableau14[[#This Row],[dossier d''événement]],Tableau12[],38,FALSE)</f>
        <v>#N/A</v>
      </c>
      <c r="BQ29" t="e">
        <f>VLOOKUP(Tableau14[[#This Row],[dossier d''événement]],Tableau12[],39,FALSE)</f>
        <v>#N/A</v>
      </c>
      <c r="BR29" t="e">
        <f>VLOOKUP(Tableau14[[#This Row],[dossier d''événement]],Tableau12[],40,FALSE)</f>
        <v>#N/A</v>
      </c>
      <c r="BT29" t="s">
        <v>698</v>
      </c>
      <c r="BU29">
        <v>927</v>
      </c>
      <c r="BV29" t="s">
        <v>310</v>
      </c>
      <c r="BW29">
        <f>Tableau14[[#This Row],[dossier d''événement]]</f>
        <v>0</v>
      </c>
      <c r="BX29">
        <v>0</v>
      </c>
      <c r="BY29" t="e">
        <f>Tableau14[[#This Row],[Lieu Événement]]</f>
        <v>#N/A</v>
      </c>
      <c r="BZ29" t="e">
        <f>Tableau14[[#This Row],[Contact client sur le site]]</f>
        <v>#N/A</v>
      </c>
      <c r="CA29" t="e">
        <f>VLOOKUP(Tableau14[[#This Row],[dossier d''événement]],Tableau12[],45,FALSE)</f>
        <v>#N/A</v>
      </c>
      <c r="CE29" t="e">
        <f>VLOOKUP(Tableau14[[#This Row],[dossier d''événement]],Tableau12[],46,FALSE)</f>
        <v>#N/A</v>
      </c>
      <c r="CF29" t="e">
        <f>VLOOKUP(Tableau14[[#This Row],[dossier d''événement]],Tableau12[],43,FALSE)</f>
        <v>#N/A</v>
      </c>
      <c r="CG29" t="e">
        <f>VLOOKUP(Tableau14[[#This Row],[dossier d''événement]],Tableau12[],47,FALSE)</f>
        <v>#N/A</v>
      </c>
    </row>
    <row r="30" spans="1:85">
      <c r="A30" t="s">
        <v>623</v>
      </c>
      <c r="F30" t="e">
        <f>VLOOKUP(Tableau14[[#This Row],[dossier d''événement]],Tableau12[],2,FALSE)</f>
        <v>#N/A</v>
      </c>
      <c r="G30" t="e">
        <f>VLOOKUP(Tableau14[[#This Row],[dossier d''événement]],Tableau12[],7,FALSE)</f>
        <v>#N/A</v>
      </c>
      <c r="H30" t="e">
        <f>VLOOKUP(Tableau14[[#This Row],[dossier d''événement]],Tableau12[],8,FALSE)</f>
        <v>#N/A</v>
      </c>
      <c r="J30" t="e">
        <f>VLOOKUP(Tableau14[[#This Row],[dossier d''événement]],Tableau12[],3,FALSE)</f>
        <v>#N/A</v>
      </c>
      <c r="K30" t="e">
        <f>VLOOKUP(Tableau14[[#This Row],[dossier d''événement]],Tableau12[],44,FALSE)</f>
        <v>#N/A</v>
      </c>
      <c r="N30" t="e">
        <v>#N/A</v>
      </c>
      <c r="S30" t="e">
        <f>VLOOKUP(Tableau14[[#This Row],[dossier d''événement]],Tableau12[],42,FALSE)</f>
        <v>#N/A</v>
      </c>
      <c r="U30" t="e">
        <f>VLOOKUP(Tableau14[[#This Row],[dossier d''événement]],Tableau12[],41,FALSE)</f>
        <v>#N/A</v>
      </c>
      <c r="V30" t="e">
        <f>VLOOKUP(Tableau14[[#This Row],[dossier d''événement]],Tableau12[],10,FALSE)</f>
        <v>#N/A</v>
      </c>
      <c r="W30" t="e">
        <f>VLOOKUP(Tableau14[[#This Row],[dossier d''événement]],Tableau12[],73,FALSE)</f>
        <v>#N/A</v>
      </c>
      <c r="X30" t="e">
        <f>VLOOKUP(Tableau14[[#This Row],[dossier d''événement]],Tableau12[],74,FALSE)</f>
        <v>#N/A</v>
      </c>
      <c r="Y30" t="e">
        <f>VLOOKUP(Tableau14[[#This Row],[dossier d''événement]],Tableau12[],75,FALSE)</f>
        <v>#N/A</v>
      </c>
      <c r="Z30" t="e">
        <f>VLOOKUP(Tableau14[[#This Row],[dossier d''événement]],Tableau12[],76,FALSE)</f>
        <v>#N/A</v>
      </c>
      <c r="AA30" t="e">
        <f>VLOOKUP(Tableau14[[#This Row],[dossier d''événement]],Tableau12[],77,FALSE)</f>
        <v>#N/A</v>
      </c>
      <c r="AB30" t="e">
        <f>VLOOKUP(Tableau14[[#This Row],[dossier d''événement]],Tableau12[],78,FALSE)</f>
        <v>#N/A</v>
      </c>
      <c r="AC30" t="e">
        <f>VLOOKUP(Tableau14[[#This Row],[dossier d''événement]],Tableau12[],79,FALSE)</f>
        <v>#N/A</v>
      </c>
      <c r="AD30" t="e">
        <f>VLOOKUP(Tableau14[[#This Row],[dossier d''événement]],Tableau12[],80,FALSE)</f>
        <v>#N/A</v>
      </c>
      <c r="AE30" t="e">
        <f>VLOOKUP(Tableau14[[#This Row],[dossier d''événement]],Tableau12[],81,FALSE)</f>
        <v>#N/A</v>
      </c>
      <c r="AF30" t="e">
        <f>VLOOKUP(Tableau14[[#This Row],[dossier d''événement]],Tableau12[],82,FALSE)</f>
        <v>#N/A</v>
      </c>
      <c r="AG30" t="e">
        <f>VLOOKUP(Tableau14[[#This Row],[dossier d''événement]],Tableau12[],83,FALSE)</f>
        <v>#N/A</v>
      </c>
      <c r="AH30" t="e">
        <f>VLOOKUP(Tableau14[[#This Row],[dossier d''événement]],Tableau12[],84,FALSE)</f>
        <v>#N/A</v>
      </c>
      <c r="AI30" t="e">
        <f>VLOOKUP(Tableau14[[#This Row],[dossier d''événement]],Tableau12[],85,FALSE)</f>
        <v>#N/A</v>
      </c>
      <c r="AJ30" t="e">
        <f>VLOOKUP(Tableau14[[#This Row],[dossier d''événement]],Tableau12[],86,FALSE)</f>
        <v>#N/A</v>
      </c>
      <c r="AK30" t="e">
        <f>VLOOKUP(Tableau14[[#This Row],[dossier d''événement]],Tableau12[],87,FALSE)</f>
        <v>#N/A</v>
      </c>
      <c r="AL30" t="e">
        <f>VLOOKUP(Tableau14[[#This Row],[dossier d''événement]],Tableau12[],88,FALSE)</f>
        <v>#N/A</v>
      </c>
      <c r="AM30" t="e">
        <f>VLOOKUP(Tableau14[[#This Row],[dossier d''événement]],Tableau12[],89,FALSE)</f>
        <v>#N/A</v>
      </c>
      <c r="AN30" t="e">
        <f>VLOOKUP(Tableau14[[#This Row],[dossier d''événement]],Tableau12[],90,FALSE)</f>
        <v>#N/A</v>
      </c>
      <c r="AO30" t="e">
        <f>VLOOKUP(Tableau14[[#This Row],[dossier d''événement]],Tableau12[],11,FALSE)</f>
        <v>#N/A</v>
      </c>
      <c r="AP30" t="e">
        <f>VLOOKUP(Tableau14[[#This Row],[dossier d''événement]],Tableau12[],12,FALSE)</f>
        <v>#N/A</v>
      </c>
      <c r="AQ30" t="e">
        <f>VLOOKUP(Tableau14[[#This Row],[dossier d''événement]],Tableau12[],13,FALSE)</f>
        <v>#N/A</v>
      </c>
      <c r="AR30" t="e">
        <f>VLOOKUP(Tableau14[[#This Row],[dossier d''événement]],Tableau12[],14,FALSE)</f>
        <v>#N/A</v>
      </c>
      <c r="AS30" t="e">
        <f>VLOOKUP(Tableau14[[#This Row],[dossier d''événement]],Tableau12[],15,FALSE)</f>
        <v>#N/A</v>
      </c>
      <c r="AT30" t="e">
        <f>VLOOKUP(Tableau14[[#This Row],[dossier d''événement]],Tableau12[],16,FALSE)</f>
        <v>#N/A</v>
      </c>
      <c r="AU30" t="e">
        <f>VLOOKUP(Tableau14[[#This Row],[dossier d''événement]],Tableau12[],17,FALSE)</f>
        <v>#N/A</v>
      </c>
      <c r="AV30" t="e">
        <f>VLOOKUP(Tableau14[[#This Row],[dossier d''événement]],Tableau12[],18,FALSE)</f>
        <v>#N/A</v>
      </c>
      <c r="AW30" t="e">
        <f>VLOOKUP(Tableau14[[#This Row],[dossier d''événement]],Tableau12[],19,FALSE)</f>
        <v>#N/A</v>
      </c>
      <c r="AX30" t="e">
        <f>VLOOKUP(Tableau14[[#This Row],[dossier d''événement]],Tableau12[],20,FALSE)</f>
        <v>#N/A</v>
      </c>
      <c r="AY30" t="e">
        <f>VLOOKUP(Tableau14[[#This Row],[dossier d''événement]],Tableau12[],21,FALSE)</f>
        <v>#N/A</v>
      </c>
      <c r="AZ30" t="e">
        <f>VLOOKUP(Tableau14[[#This Row],[dossier d''événement]],Tableau12[],22,FALSE)</f>
        <v>#N/A</v>
      </c>
      <c r="BA30" t="e">
        <f>VLOOKUP(Tableau14[[#This Row],[dossier d''événement]],Tableau12[],23,FALSE)</f>
        <v>#N/A</v>
      </c>
      <c r="BB30" t="e">
        <f>VLOOKUP(Tableau14[[#This Row],[dossier d''événement]],Tableau12[],24,FALSE)</f>
        <v>#N/A</v>
      </c>
      <c r="BC30" t="e">
        <f>VLOOKUP(Tableau14[[#This Row],[dossier d''événement]],Tableau12[],25,FALSE)</f>
        <v>#N/A</v>
      </c>
      <c r="BD30" t="e">
        <f>VLOOKUP(Tableau14[[#This Row],[dossier d''événement]],Tableau12[],26,FALSE)</f>
        <v>#N/A</v>
      </c>
      <c r="BE30" t="e">
        <f>VLOOKUP(Tableau14[[#This Row],[dossier d''événement]],Tableau12[],27,FALSE)</f>
        <v>#N/A</v>
      </c>
      <c r="BF30" t="e">
        <f>VLOOKUP(Tableau14[[#This Row],[dossier d''événement]],Tableau12[],28,FALSE)</f>
        <v>#N/A</v>
      </c>
      <c r="BG30" t="e">
        <f>VLOOKUP(Tableau14[[#This Row],[dossier d''événement]],Tableau12[],29,FALSE)</f>
        <v>#N/A</v>
      </c>
      <c r="BH30" t="e">
        <f>VLOOKUP(Tableau14[[#This Row],[dossier d''événement]],Tableau12[],30,FALSE)</f>
        <v>#N/A</v>
      </c>
      <c r="BI30" t="e">
        <f>VLOOKUP(Tableau14[[#This Row],[dossier d''événement]],Tableau12[],31,FALSE)</f>
        <v>#N/A</v>
      </c>
      <c r="BJ30" t="e">
        <f>VLOOKUP(Tableau14[[#This Row],[dossier d''événement]],Tableau12[],32,FALSE)</f>
        <v>#N/A</v>
      </c>
      <c r="BK30" t="e">
        <f>VLOOKUP(Tableau14[[#This Row],[dossier d''événement]],Tableau12[],33,FALSE)</f>
        <v>#N/A</v>
      </c>
      <c r="BL30" t="e">
        <f>VLOOKUP(Tableau14[[#This Row],[dossier d''événement]],Tableau12[],34,FALSE)</f>
        <v>#N/A</v>
      </c>
      <c r="BM30" t="e">
        <f>VLOOKUP(Tableau14[[#This Row],[dossier d''événement]],Tableau12[],35,FALSE)</f>
        <v>#N/A</v>
      </c>
      <c r="BN30" t="e">
        <f>VLOOKUP(Tableau14[[#This Row],[dossier d''événement]],Tableau12[],36,FALSE)</f>
        <v>#N/A</v>
      </c>
      <c r="BO30" t="e">
        <f>VLOOKUP(Tableau14[[#This Row],[dossier d''événement]],Tableau12[],37,FALSE)</f>
        <v>#N/A</v>
      </c>
      <c r="BP30" t="e">
        <f>VLOOKUP(Tableau14[[#This Row],[dossier d''événement]],Tableau12[],38,FALSE)</f>
        <v>#N/A</v>
      </c>
      <c r="BQ30" t="e">
        <f>VLOOKUP(Tableau14[[#This Row],[dossier d''événement]],Tableau12[],39,FALSE)</f>
        <v>#N/A</v>
      </c>
      <c r="BR30" t="e">
        <f>VLOOKUP(Tableau14[[#This Row],[dossier d''événement]],Tableau12[],40,FALSE)</f>
        <v>#N/A</v>
      </c>
      <c r="BT30" t="s">
        <v>699</v>
      </c>
      <c r="BU30">
        <v>928</v>
      </c>
      <c r="BV30" t="s">
        <v>310</v>
      </c>
      <c r="BW30">
        <f>Tableau14[[#This Row],[dossier d''événement]]</f>
        <v>0</v>
      </c>
      <c r="BX30">
        <v>0</v>
      </c>
      <c r="BY30" t="e">
        <f>Tableau14[[#This Row],[Lieu Événement]]</f>
        <v>#N/A</v>
      </c>
      <c r="BZ30" t="e">
        <f>Tableau14[[#This Row],[Contact client sur le site]]</f>
        <v>#N/A</v>
      </c>
      <c r="CA30" t="e">
        <f>VLOOKUP(Tableau14[[#This Row],[dossier d''événement]],Tableau12[],45,FALSE)</f>
        <v>#N/A</v>
      </c>
      <c r="CE30" t="e">
        <f>VLOOKUP(Tableau14[[#This Row],[dossier d''événement]],Tableau12[],46,FALSE)</f>
        <v>#N/A</v>
      </c>
      <c r="CF30" t="e">
        <f>VLOOKUP(Tableau14[[#This Row],[dossier d''événement]],Tableau12[],43,FALSE)</f>
        <v>#N/A</v>
      </c>
      <c r="CG30" t="e">
        <f>VLOOKUP(Tableau14[[#This Row],[dossier d''événement]],Tableau12[],47,FALSE)</f>
        <v>#N/A</v>
      </c>
    </row>
    <row r="31" spans="1:85">
      <c r="A31" t="s">
        <v>623</v>
      </c>
      <c r="F31" t="e">
        <f>VLOOKUP(Tableau14[[#This Row],[dossier d''événement]],Tableau12[],2,FALSE)</f>
        <v>#N/A</v>
      </c>
      <c r="G31" t="e">
        <f>VLOOKUP(Tableau14[[#This Row],[dossier d''événement]],Tableau12[],7,FALSE)</f>
        <v>#N/A</v>
      </c>
      <c r="H31" t="e">
        <f>VLOOKUP(Tableau14[[#This Row],[dossier d''événement]],Tableau12[],8,FALSE)</f>
        <v>#N/A</v>
      </c>
      <c r="J31" t="e">
        <f>VLOOKUP(Tableau14[[#This Row],[dossier d''événement]],Tableau12[],3,FALSE)</f>
        <v>#N/A</v>
      </c>
      <c r="K31" t="e">
        <f>VLOOKUP(Tableau14[[#This Row],[dossier d''événement]],Tableau12[],44,FALSE)</f>
        <v>#N/A</v>
      </c>
      <c r="N31" t="e">
        <v>#N/A</v>
      </c>
      <c r="S31" t="e">
        <f>VLOOKUP(Tableau14[[#This Row],[dossier d''événement]],Tableau12[],42,FALSE)</f>
        <v>#N/A</v>
      </c>
      <c r="U31" t="e">
        <f>VLOOKUP(Tableau14[[#This Row],[dossier d''événement]],Tableau12[],41,FALSE)</f>
        <v>#N/A</v>
      </c>
      <c r="V31" t="e">
        <f>VLOOKUP(Tableau14[[#This Row],[dossier d''événement]],Tableau12[],10,FALSE)</f>
        <v>#N/A</v>
      </c>
      <c r="W31" t="e">
        <f>VLOOKUP(Tableau14[[#This Row],[dossier d''événement]],Tableau12[],73,FALSE)</f>
        <v>#N/A</v>
      </c>
      <c r="X31" t="e">
        <f>VLOOKUP(Tableau14[[#This Row],[dossier d''événement]],Tableau12[],74,FALSE)</f>
        <v>#N/A</v>
      </c>
      <c r="Y31" t="e">
        <f>VLOOKUP(Tableau14[[#This Row],[dossier d''événement]],Tableau12[],75,FALSE)</f>
        <v>#N/A</v>
      </c>
      <c r="Z31" t="e">
        <f>VLOOKUP(Tableau14[[#This Row],[dossier d''événement]],Tableau12[],76,FALSE)</f>
        <v>#N/A</v>
      </c>
      <c r="AA31" t="e">
        <f>VLOOKUP(Tableau14[[#This Row],[dossier d''événement]],Tableau12[],77,FALSE)</f>
        <v>#N/A</v>
      </c>
      <c r="AB31" t="e">
        <f>VLOOKUP(Tableau14[[#This Row],[dossier d''événement]],Tableau12[],78,FALSE)</f>
        <v>#N/A</v>
      </c>
      <c r="AC31" t="e">
        <f>VLOOKUP(Tableau14[[#This Row],[dossier d''événement]],Tableau12[],79,FALSE)</f>
        <v>#N/A</v>
      </c>
      <c r="AD31" t="e">
        <f>VLOOKUP(Tableau14[[#This Row],[dossier d''événement]],Tableau12[],80,FALSE)</f>
        <v>#N/A</v>
      </c>
      <c r="AE31" t="e">
        <f>VLOOKUP(Tableau14[[#This Row],[dossier d''événement]],Tableau12[],81,FALSE)</f>
        <v>#N/A</v>
      </c>
      <c r="AF31" t="e">
        <f>VLOOKUP(Tableau14[[#This Row],[dossier d''événement]],Tableau12[],82,FALSE)</f>
        <v>#N/A</v>
      </c>
      <c r="AG31" t="e">
        <f>VLOOKUP(Tableau14[[#This Row],[dossier d''événement]],Tableau12[],83,FALSE)</f>
        <v>#N/A</v>
      </c>
      <c r="AH31" t="e">
        <f>VLOOKUP(Tableau14[[#This Row],[dossier d''événement]],Tableau12[],84,FALSE)</f>
        <v>#N/A</v>
      </c>
      <c r="AI31" t="e">
        <f>VLOOKUP(Tableau14[[#This Row],[dossier d''événement]],Tableau12[],85,FALSE)</f>
        <v>#N/A</v>
      </c>
      <c r="AJ31" t="e">
        <f>VLOOKUP(Tableau14[[#This Row],[dossier d''événement]],Tableau12[],86,FALSE)</f>
        <v>#N/A</v>
      </c>
      <c r="AK31" t="e">
        <f>VLOOKUP(Tableau14[[#This Row],[dossier d''événement]],Tableau12[],87,FALSE)</f>
        <v>#N/A</v>
      </c>
      <c r="AL31" t="e">
        <f>VLOOKUP(Tableau14[[#This Row],[dossier d''événement]],Tableau12[],88,FALSE)</f>
        <v>#N/A</v>
      </c>
      <c r="AM31" t="e">
        <f>VLOOKUP(Tableau14[[#This Row],[dossier d''événement]],Tableau12[],89,FALSE)</f>
        <v>#N/A</v>
      </c>
      <c r="AN31" t="e">
        <f>VLOOKUP(Tableau14[[#This Row],[dossier d''événement]],Tableau12[],90,FALSE)</f>
        <v>#N/A</v>
      </c>
      <c r="AO31" t="e">
        <f>VLOOKUP(Tableau14[[#This Row],[dossier d''événement]],Tableau12[],11,FALSE)</f>
        <v>#N/A</v>
      </c>
      <c r="AP31" t="e">
        <f>VLOOKUP(Tableau14[[#This Row],[dossier d''événement]],Tableau12[],12,FALSE)</f>
        <v>#N/A</v>
      </c>
      <c r="AQ31" t="e">
        <f>VLOOKUP(Tableau14[[#This Row],[dossier d''événement]],Tableau12[],13,FALSE)</f>
        <v>#N/A</v>
      </c>
      <c r="AR31" t="e">
        <f>VLOOKUP(Tableau14[[#This Row],[dossier d''événement]],Tableau12[],14,FALSE)</f>
        <v>#N/A</v>
      </c>
      <c r="AS31" t="e">
        <f>VLOOKUP(Tableau14[[#This Row],[dossier d''événement]],Tableau12[],15,FALSE)</f>
        <v>#N/A</v>
      </c>
      <c r="AT31" t="e">
        <f>VLOOKUP(Tableau14[[#This Row],[dossier d''événement]],Tableau12[],16,FALSE)</f>
        <v>#N/A</v>
      </c>
      <c r="AU31" t="e">
        <f>VLOOKUP(Tableau14[[#This Row],[dossier d''événement]],Tableau12[],17,FALSE)</f>
        <v>#N/A</v>
      </c>
      <c r="AV31" t="e">
        <f>VLOOKUP(Tableau14[[#This Row],[dossier d''événement]],Tableau12[],18,FALSE)</f>
        <v>#N/A</v>
      </c>
      <c r="AW31" t="e">
        <f>VLOOKUP(Tableau14[[#This Row],[dossier d''événement]],Tableau12[],19,FALSE)</f>
        <v>#N/A</v>
      </c>
      <c r="AX31" t="e">
        <f>VLOOKUP(Tableau14[[#This Row],[dossier d''événement]],Tableau12[],20,FALSE)</f>
        <v>#N/A</v>
      </c>
      <c r="AY31" t="e">
        <f>VLOOKUP(Tableau14[[#This Row],[dossier d''événement]],Tableau12[],21,FALSE)</f>
        <v>#N/A</v>
      </c>
      <c r="AZ31" t="e">
        <f>VLOOKUP(Tableau14[[#This Row],[dossier d''événement]],Tableau12[],22,FALSE)</f>
        <v>#N/A</v>
      </c>
      <c r="BA31" t="e">
        <f>VLOOKUP(Tableau14[[#This Row],[dossier d''événement]],Tableau12[],23,FALSE)</f>
        <v>#N/A</v>
      </c>
      <c r="BB31" t="e">
        <f>VLOOKUP(Tableau14[[#This Row],[dossier d''événement]],Tableau12[],24,FALSE)</f>
        <v>#N/A</v>
      </c>
      <c r="BC31" t="e">
        <f>VLOOKUP(Tableau14[[#This Row],[dossier d''événement]],Tableau12[],25,FALSE)</f>
        <v>#N/A</v>
      </c>
      <c r="BD31" t="e">
        <f>VLOOKUP(Tableau14[[#This Row],[dossier d''événement]],Tableau12[],26,FALSE)</f>
        <v>#N/A</v>
      </c>
      <c r="BE31" t="e">
        <f>VLOOKUP(Tableau14[[#This Row],[dossier d''événement]],Tableau12[],27,FALSE)</f>
        <v>#N/A</v>
      </c>
      <c r="BF31" t="e">
        <f>VLOOKUP(Tableau14[[#This Row],[dossier d''événement]],Tableau12[],28,FALSE)</f>
        <v>#N/A</v>
      </c>
      <c r="BG31" t="e">
        <f>VLOOKUP(Tableau14[[#This Row],[dossier d''événement]],Tableau12[],29,FALSE)</f>
        <v>#N/A</v>
      </c>
      <c r="BH31" t="e">
        <f>VLOOKUP(Tableau14[[#This Row],[dossier d''événement]],Tableau12[],30,FALSE)</f>
        <v>#N/A</v>
      </c>
      <c r="BI31" t="e">
        <f>VLOOKUP(Tableau14[[#This Row],[dossier d''événement]],Tableau12[],31,FALSE)</f>
        <v>#N/A</v>
      </c>
      <c r="BJ31" t="e">
        <f>VLOOKUP(Tableau14[[#This Row],[dossier d''événement]],Tableau12[],32,FALSE)</f>
        <v>#N/A</v>
      </c>
      <c r="BK31" t="e">
        <f>VLOOKUP(Tableau14[[#This Row],[dossier d''événement]],Tableau12[],33,FALSE)</f>
        <v>#N/A</v>
      </c>
      <c r="BL31" t="e">
        <f>VLOOKUP(Tableau14[[#This Row],[dossier d''événement]],Tableau12[],34,FALSE)</f>
        <v>#N/A</v>
      </c>
      <c r="BM31" t="e">
        <f>VLOOKUP(Tableau14[[#This Row],[dossier d''événement]],Tableau12[],35,FALSE)</f>
        <v>#N/A</v>
      </c>
      <c r="BN31" t="e">
        <f>VLOOKUP(Tableau14[[#This Row],[dossier d''événement]],Tableau12[],36,FALSE)</f>
        <v>#N/A</v>
      </c>
      <c r="BO31" t="e">
        <f>VLOOKUP(Tableau14[[#This Row],[dossier d''événement]],Tableau12[],37,FALSE)</f>
        <v>#N/A</v>
      </c>
      <c r="BP31" t="e">
        <f>VLOOKUP(Tableau14[[#This Row],[dossier d''événement]],Tableau12[],38,FALSE)</f>
        <v>#N/A</v>
      </c>
      <c r="BQ31" t="e">
        <f>VLOOKUP(Tableau14[[#This Row],[dossier d''événement]],Tableau12[],39,FALSE)</f>
        <v>#N/A</v>
      </c>
      <c r="BR31" t="e">
        <f>VLOOKUP(Tableau14[[#This Row],[dossier d''événement]],Tableau12[],40,FALSE)</f>
        <v>#N/A</v>
      </c>
      <c r="BT31" t="s">
        <v>700</v>
      </c>
      <c r="BU31">
        <v>929</v>
      </c>
      <c r="BV31" t="s">
        <v>310</v>
      </c>
      <c r="BW31">
        <f>Tableau14[[#This Row],[dossier d''événement]]</f>
        <v>0</v>
      </c>
      <c r="BX31">
        <v>0</v>
      </c>
      <c r="BY31" t="e">
        <f>Tableau14[[#This Row],[Lieu Événement]]</f>
        <v>#N/A</v>
      </c>
      <c r="BZ31" t="e">
        <f>Tableau14[[#This Row],[Contact client sur le site]]</f>
        <v>#N/A</v>
      </c>
      <c r="CA31" t="e">
        <f>VLOOKUP(Tableau14[[#This Row],[dossier d''événement]],Tableau12[],45,FALSE)</f>
        <v>#N/A</v>
      </c>
      <c r="CE31" t="e">
        <f>VLOOKUP(Tableau14[[#This Row],[dossier d''événement]],Tableau12[],46,FALSE)</f>
        <v>#N/A</v>
      </c>
      <c r="CF31" t="e">
        <f>VLOOKUP(Tableau14[[#This Row],[dossier d''événement]],Tableau12[],43,FALSE)</f>
        <v>#N/A</v>
      </c>
      <c r="CG31" t="e">
        <f>VLOOKUP(Tableau14[[#This Row],[dossier d''événement]],Tableau12[],47,FALSE)</f>
        <v>#N/A</v>
      </c>
    </row>
    <row r="32" spans="1:85">
      <c r="A32" t="s">
        <v>623</v>
      </c>
      <c r="F32" t="e">
        <f>VLOOKUP(Tableau14[[#This Row],[dossier d''événement]],Tableau12[],2,FALSE)</f>
        <v>#N/A</v>
      </c>
      <c r="G32" t="e">
        <f>VLOOKUP(Tableau14[[#This Row],[dossier d''événement]],Tableau12[],7,FALSE)</f>
        <v>#N/A</v>
      </c>
      <c r="H32" t="e">
        <f>VLOOKUP(Tableau14[[#This Row],[dossier d''événement]],Tableau12[],8,FALSE)</f>
        <v>#N/A</v>
      </c>
      <c r="J32" t="e">
        <f>VLOOKUP(Tableau14[[#This Row],[dossier d''événement]],Tableau12[],3,FALSE)</f>
        <v>#N/A</v>
      </c>
      <c r="K32" t="e">
        <f>VLOOKUP(Tableau14[[#This Row],[dossier d''événement]],Tableau12[],44,FALSE)</f>
        <v>#N/A</v>
      </c>
      <c r="N32" t="e">
        <v>#N/A</v>
      </c>
      <c r="S32" t="e">
        <f>VLOOKUP(Tableau14[[#This Row],[dossier d''événement]],Tableau12[],42,FALSE)</f>
        <v>#N/A</v>
      </c>
      <c r="U32" t="e">
        <f>VLOOKUP(Tableau14[[#This Row],[dossier d''événement]],Tableau12[],41,FALSE)</f>
        <v>#N/A</v>
      </c>
      <c r="V32" t="e">
        <f>VLOOKUP(Tableau14[[#This Row],[dossier d''événement]],Tableau12[],10,FALSE)</f>
        <v>#N/A</v>
      </c>
      <c r="W32" t="e">
        <f>VLOOKUP(Tableau14[[#This Row],[dossier d''événement]],Tableau12[],73,FALSE)</f>
        <v>#N/A</v>
      </c>
      <c r="X32" t="e">
        <f>VLOOKUP(Tableau14[[#This Row],[dossier d''événement]],Tableau12[],74,FALSE)</f>
        <v>#N/A</v>
      </c>
      <c r="Y32" t="e">
        <f>VLOOKUP(Tableau14[[#This Row],[dossier d''événement]],Tableau12[],75,FALSE)</f>
        <v>#N/A</v>
      </c>
      <c r="Z32" t="e">
        <f>VLOOKUP(Tableau14[[#This Row],[dossier d''événement]],Tableau12[],76,FALSE)</f>
        <v>#N/A</v>
      </c>
      <c r="AA32" t="e">
        <f>VLOOKUP(Tableau14[[#This Row],[dossier d''événement]],Tableau12[],77,FALSE)</f>
        <v>#N/A</v>
      </c>
      <c r="AB32" t="e">
        <f>VLOOKUP(Tableau14[[#This Row],[dossier d''événement]],Tableau12[],78,FALSE)</f>
        <v>#N/A</v>
      </c>
      <c r="AC32" t="e">
        <f>VLOOKUP(Tableau14[[#This Row],[dossier d''événement]],Tableau12[],79,FALSE)</f>
        <v>#N/A</v>
      </c>
      <c r="AD32" t="e">
        <f>VLOOKUP(Tableau14[[#This Row],[dossier d''événement]],Tableau12[],80,FALSE)</f>
        <v>#N/A</v>
      </c>
      <c r="AE32" t="e">
        <f>VLOOKUP(Tableau14[[#This Row],[dossier d''événement]],Tableau12[],81,FALSE)</f>
        <v>#N/A</v>
      </c>
      <c r="AF32" t="e">
        <f>VLOOKUP(Tableau14[[#This Row],[dossier d''événement]],Tableau12[],82,FALSE)</f>
        <v>#N/A</v>
      </c>
      <c r="AG32" t="e">
        <f>VLOOKUP(Tableau14[[#This Row],[dossier d''événement]],Tableau12[],83,FALSE)</f>
        <v>#N/A</v>
      </c>
      <c r="AH32" t="e">
        <f>VLOOKUP(Tableau14[[#This Row],[dossier d''événement]],Tableau12[],84,FALSE)</f>
        <v>#N/A</v>
      </c>
      <c r="AI32" t="e">
        <f>VLOOKUP(Tableau14[[#This Row],[dossier d''événement]],Tableau12[],85,FALSE)</f>
        <v>#N/A</v>
      </c>
      <c r="AJ32" t="e">
        <f>VLOOKUP(Tableau14[[#This Row],[dossier d''événement]],Tableau12[],86,FALSE)</f>
        <v>#N/A</v>
      </c>
      <c r="AK32" t="e">
        <f>VLOOKUP(Tableau14[[#This Row],[dossier d''événement]],Tableau12[],87,FALSE)</f>
        <v>#N/A</v>
      </c>
      <c r="AL32" t="e">
        <f>VLOOKUP(Tableau14[[#This Row],[dossier d''événement]],Tableau12[],88,FALSE)</f>
        <v>#N/A</v>
      </c>
      <c r="AM32" t="e">
        <f>VLOOKUP(Tableau14[[#This Row],[dossier d''événement]],Tableau12[],89,FALSE)</f>
        <v>#N/A</v>
      </c>
      <c r="AN32" t="e">
        <f>VLOOKUP(Tableau14[[#This Row],[dossier d''événement]],Tableau12[],90,FALSE)</f>
        <v>#N/A</v>
      </c>
      <c r="AO32" t="e">
        <f>VLOOKUP(Tableau14[[#This Row],[dossier d''événement]],Tableau12[],11,FALSE)</f>
        <v>#N/A</v>
      </c>
      <c r="AP32" t="e">
        <f>VLOOKUP(Tableau14[[#This Row],[dossier d''événement]],Tableau12[],12,FALSE)</f>
        <v>#N/A</v>
      </c>
      <c r="AQ32" t="e">
        <f>VLOOKUP(Tableau14[[#This Row],[dossier d''événement]],Tableau12[],13,FALSE)</f>
        <v>#N/A</v>
      </c>
      <c r="AR32" t="e">
        <f>VLOOKUP(Tableau14[[#This Row],[dossier d''événement]],Tableau12[],14,FALSE)</f>
        <v>#N/A</v>
      </c>
      <c r="AS32" t="e">
        <f>VLOOKUP(Tableau14[[#This Row],[dossier d''événement]],Tableau12[],15,FALSE)</f>
        <v>#N/A</v>
      </c>
      <c r="AT32" t="e">
        <f>VLOOKUP(Tableau14[[#This Row],[dossier d''événement]],Tableau12[],16,FALSE)</f>
        <v>#N/A</v>
      </c>
      <c r="AU32" t="e">
        <f>VLOOKUP(Tableau14[[#This Row],[dossier d''événement]],Tableau12[],17,FALSE)</f>
        <v>#N/A</v>
      </c>
      <c r="AV32" t="e">
        <f>VLOOKUP(Tableau14[[#This Row],[dossier d''événement]],Tableau12[],18,FALSE)</f>
        <v>#N/A</v>
      </c>
      <c r="AW32" t="e">
        <f>VLOOKUP(Tableau14[[#This Row],[dossier d''événement]],Tableau12[],19,FALSE)</f>
        <v>#N/A</v>
      </c>
      <c r="AX32" t="e">
        <f>VLOOKUP(Tableau14[[#This Row],[dossier d''événement]],Tableau12[],20,FALSE)</f>
        <v>#N/A</v>
      </c>
      <c r="AY32" t="e">
        <f>VLOOKUP(Tableau14[[#This Row],[dossier d''événement]],Tableau12[],21,FALSE)</f>
        <v>#N/A</v>
      </c>
      <c r="AZ32" t="e">
        <f>VLOOKUP(Tableau14[[#This Row],[dossier d''événement]],Tableau12[],22,FALSE)</f>
        <v>#N/A</v>
      </c>
      <c r="BA32" t="e">
        <f>VLOOKUP(Tableau14[[#This Row],[dossier d''événement]],Tableau12[],23,FALSE)</f>
        <v>#N/A</v>
      </c>
      <c r="BB32" t="e">
        <f>VLOOKUP(Tableau14[[#This Row],[dossier d''événement]],Tableau12[],24,FALSE)</f>
        <v>#N/A</v>
      </c>
      <c r="BC32" t="e">
        <f>VLOOKUP(Tableau14[[#This Row],[dossier d''événement]],Tableau12[],25,FALSE)</f>
        <v>#N/A</v>
      </c>
      <c r="BD32" t="e">
        <f>VLOOKUP(Tableau14[[#This Row],[dossier d''événement]],Tableau12[],26,FALSE)</f>
        <v>#N/A</v>
      </c>
      <c r="BE32" t="e">
        <f>VLOOKUP(Tableau14[[#This Row],[dossier d''événement]],Tableau12[],27,FALSE)</f>
        <v>#N/A</v>
      </c>
      <c r="BF32" t="e">
        <f>VLOOKUP(Tableau14[[#This Row],[dossier d''événement]],Tableau12[],28,FALSE)</f>
        <v>#N/A</v>
      </c>
      <c r="BG32" t="e">
        <f>VLOOKUP(Tableau14[[#This Row],[dossier d''événement]],Tableau12[],29,FALSE)</f>
        <v>#N/A</v>
      </c>
      <c r="BH32" t="e">
        <f>VLOOKUP(Tableau14[[#This Row],[dossier d''événement]],Tableau12[],30,FALSE)</f>
        <v>#N/A</v>
      </c>
      <c r="BI32" t="e">
        <f>VLOOKUP(Tableau14[[#This Row],[dossier d''événement]],Tableau12[],31,FALSE)</f>
        <v>#N/A</v>
      </c>
      <c r="BJ32" t="e">
        <f>VLOOKUP(Tableau14[[#This Row],[dossier d''événement]],Tableau12[],32,FALSE)</f>
        <v>#N/A</v>
      </c>
      <c r="BK32" t="e">
        <f>VLOOKUP(Tableau14[[#This Row],[dossier d''événement]],Tableau12[],33,FALSE)</f>
        <v>#N/A</v>
      </c>
      <c r="BL32" t="e">
        <f>VLOOKUP(Tableau14[[#This Row],[dossier d''événement]],Tableau12[],34,FALSE)</f>
        <v>#N/A</v>
      </c>
      <c r="BM32" t="e">
        <f>VLOOKUP(Tableau14[[#This Row],[dossier d''événement]],Tableau12[],35,FALSE)</f>
        <v>#N/A</v>
      </c>
      <c r="BN32" t="e">
        <f>VLOOKUP(Tableau14[[#This Row],[dossier d''événement]],Tableau12[],36,FALSE)</f>
        <v>#N/A</v>
      </c>
      <c r="BO32" t="e">
        <f>VLOOKUP(Tableau14[[#This Row],[dossier d''événement]],Tableau12[],37,FALSE)</f>
        <v>#N/A</v>
      </c>
      <c r="BP32" t="e">
        <f>VLOOKUP(Tableau14[[#This Row],[dossier d''événement]],Tableau12[],38,FALSE)</f>
        <v>#N/A</v>
      </c>
      <c r="BQ32" t="e">
        <f>VLOOKUP(Tableau14[[#This Row],[dossier d''événement]],Tableau12[],39,FALSE)</f>
        <v>#N/A</v>
      </c>
      <c r="BR32" t="e">
        <f>VLOOKUP(Tableau14[[#This Row],[dossier d''événement]],Tableau12[],40,FALSE)</f>
        <v>#N/A</v>
      </c>
      <c r="BT32" t="s">
        <v>701</v>
      </c>
      <c r="BU32">
        <v>930</v>
      </c>
      <c r="BV32" t="s">
        <v>310</v>
      </c>
      <c r="BW32">
        <f>Tableau14[[#This Row],[dossier d''événement]]</f>
        <v>0</v>
      </c>
      <c r="BX32">
        <v>0</v>
      </c>
      <c r="BY32" t="e">
        <f>Tableau14[[#This Row],[Lieu Événement]]</f>
        <v>#N/A</v>
      </c>
      <c r="BZ32" t="e">
        <f>Tableau14[[#This Row],[Contact client sur le site]]</f>
        <v>#N/A</v>
      </c>
      <c r="CA32" t="e">
        <f>VLOOKUP(Tableau14[[#This Row],[dossier d''événement]],Tableau12[],45,FALSE)</f>
        <v>#N/A</v>
      </c>
      <c r="CE32" t="e">
        <f>VLOOKUP(Tableau14[[#This Row],[dossier d''événement]],Tableau12[],46,FALSE)</f>
        <v>#N/A</v>
      </c>
      <c r="CF32" t="e">
        <f>VLOOKUP(Tableau14[[#This Row],[dossier d''événement]],Tableau12[],43,FALSE)</f>
        <v>#N/A</v>
      </c>
      <c r="CG32" t="e">
        <f>VLOOKUP(Tableau14[[#This Row],[dossier d''événement]],Tableau12[],47,FALSE)</f>
        <v>#N/A</v>
      </c>
    </row>
    <row r="33" spans="1:85">
      <c r="A33" t="s">
        <v>623</v>
      </c>
      <c r="F33" t="e">
        <f>VLOOKUP(Tableau14[[#This Row],[dossier d''événement]],Tableau12[],2,FALSE)</f>
        <v>#N/A</v>
      </c>
      <c r="G33" t="e">
        <f>VLOOKUP(Tableau14[[#This Row],[dossier d''événement]],Tableau12[],7,FALSE)</f>
        <v>#N/A</v>
      </c>
      <c r="H33" t="e">
        <f>VLOOKUP(Tableau14[[#This Row],[dossier d''événement]],Tableau12[],8,FALSE)</f>
        <v>#N/A</v>
      </c>
      <c r="J33" t="e">
        <f>VLOOKUP(Tableau14[[#This Row],[dossier d''événement]],Tableau12[],3,FALSE)</f>
        <v>#N/A</v>
      </c>
      <c r="K33" t="e">
        <f>VLOOKUP(Tableau14[[#This Row],[dossier d''événement]],Tableau12[],44,FALSE)</f>
        <v>#N/A</v>
      </c>
      <c r="N33" t="e">
        <v>#N/A</v>
      </c>
      <c r="S33" t="e">
        <f>VLOOKUP(Tableau14[[#This Row],[dossier d''événement]],Tableau12[],42,FALSE)</f>
        <v>#N/A</v>
      </c>
      <c r="U33" t="e">
        <f>VLOOKUP(Tableau14[[#This Row],[dossier d''événement]],Tableau12[],41,FALSE)</f>
        <v>#N/A</v>
      </c>
      <c r="V33" t="e">
        <f>VLOOKUP(Tableau14[[#This Row],[dossier d''événement]],Tableau12[],10,FALSE)</f>
        <v>#N/A</v>
      </c>
      <c r="W33" t="e">
        <f>VLOOKUP(Tableau14[[#This Row],[dossier d''événement]],Tableau12[],73,FALSE)</f>
        <v>#N/A</v>
      </c>
      <c r="X33" t="e">
        <f>VLOOKUP(Tableau14[[#This Row],[dossier d''événement]],Tableau12[],74,FALSE)</f>
        <v>#N/A</v>
      </c>
      <c r="Y33" t="e">
        <f>VLOOKUP(Tableau14[[#This Row],[dossier d''événement]],Tableau12[],75,FALSE)</f>
        <v>#N/A</v>
      </c>
      <c r="Z33" t="e">
        <f>VLOOKUP(Tableau14[[#This Row],[dossier d''événement]],Tableau12[],76,FALSE)</f>
        <v>#N/A</v>
      </c>
      <c r="AA33" t="e">
        <f>VLOOKUP(Tableau14[[#This Row],[dossier d''événement]],Tableau12[],77,FALSE)</f>
        <v>#N/A</v>
      </c>
      <c r="AB33" t="e">
        <f>VLOOKUP(Tableau14[[#This Row],[dossier d''événement]],Tableau12[],78,FALSE)</f>
        <v>#N/A</v>
      </c>
      <c r="AC33" t="e">
        <f>VLOOKUP(Tableau14[[#This Row],[dossier d''événement]],Tableau12[],79,FALSE)</f>
        <v>#N/A</v>
      </c>
      <c r="AD33" t="e">
        <f>VLOOKUP(Tableau14[[#This Row],[dossier d''événement]],Tableau12[],80,FALSE)</f>
        <v>#N/A</v>
      </c>
      <c r="AE33" t="e">
        <f>VLOOKUP(Tableau14[[#This Row],[dossier d''événement]],Tableau12[],81,FALSE)</f>
        <v>#N/A</v>
      </c>
      <c r="AF33" t="e">
        <f>VLOOKUP(Tableau14[[#This Row],[dossier d''événement]],Tableau12[],82,FALSE)</f>
        <v>#N/A</v>
      </c>
      <c r="AG33" t="e">
        <f>VLOOKUP(Tableau14[[#This Row],[dossier d''événement]],Tableau12[],83,FALSE)</f>
        <v>#N/A</v>
      </c>
      <c r="AH33" t="e">
        <f>VLOOKUP(Tableau14[[#This Row],[dossier d''événement]],Tableau12[],84,FALSE)</f>
        <v>#N/A</v>
      </c>
      <c r="AI33" t="e">
        <f>VLOOKUP(Tableau14[[#This Row],[dossier d''événement]],Tableau12[],85,FALSE)</f>
        <v>#N/A</v>
      </c>
      <c r="AJ33" t="e">
        <f>VLOOKUP(Tableau14[[#This Row],[dossier d''événement]],Tableau12[],86,FALSE)</f>
        <v>#N/A</v>
      </c>
      <c r="AK33" t="e">
        <f>VLOOKUP(Tableau14[[#This Row],[dossier d''événement]],Tableau12[],87,FALSE)</f>
        <v>#N/A</v>
      </c>
      <c r="AL33" t="e">
        <f>VLOOKUP(Tableau14[[#This Row],[dossier d''événement]],Tableau12[],88,FALSE)</f>
        <v>#N/A</v>
      </c>
      <c r="AM33" t="e">
        <f>VLOOKUP(Tableau14[[#This Row],[dossier d''événement]],Tableau12[],89,FALSE)</f>
        <v>#N/A</v>
      </c>
      <c r="AN33" t="e">
        <f>VLOOKUP(Tableau14[[#This Row],[dossier d''événement]],Tableau12[],90,FALSE)</f>
        <v>#N/A</v>
      </c>
      <c r="AO33" t="e">
        <f>VLOOKUP(Tableau14[[#This Row],[dossier d''événement]],Tableau12[],11,FALSE)</f>
        <v>#N/A</v>
      </c>
      <c r="AP33" t="e">
        <f>VLOOKUP(Tableau14[[#This Row],[dossier d''événement]],Tableau12[],12,FALSE)</f>
        <v>#N/A</v>
      </c>
      <c r="AQ33" t="e">
        <f>VLOOKUP(Tableau14[[#This Row],[dossier d''événement]],Tableau12[],13,FALSE)</f>
        <v>#N/A</v>
      </c>
      <c r="AR33" t="e">
        <f>VLOOKUP(Tableau14[[#This Row],[dossier d''événement]],Tableau12[],14,FALSE)</f>
        <v>#N/A</v>
      </c>
      <c r="AS33" t="e">
        <f>VLOOKUP(Tableau14[[#This Row],[dossier d''événement]],Tableau12[],15,FALSE)</f>
        <v>#N/A</v>
      </c>
      <c r="AT33" t="e">
        <f>VLOOKUP(Tableau14[[#This Row],[dossier d''événement]],Tableau12[],16,FALSE)</f>
        <v>#N/A</v>
      </c>
      <c r="AU33" t="e">
        <f>VLOOKUP(Tableau14[[#This Row],[dossier d''événement]],Tableau12[],17,FALSE)</f>
        <v>#N/A</v>
      </c>
      <c r="AV33" t="e">
        <f>VLOOKUP(Tableau14[[#This Row],[dossier d''événement]],Tableau12[],18,FALSE)</f>
        <v>#N/A</v>
      </c>
      <c r="AW33" t="e">
        <f>VLOOKUP(Tableau14[[#This Row],[dossier d''événement]],Tableau12[],19,FALSE)</f>
        <v>#N/A</v>
      </c>
      <c r="AX33" t="e">
        <f>VLOOKUP(Tableau14[[#This Row],[dossier d''événement]],Tableau12[],20,FALSE)</f>
        <v>#N/A</v>
      </c>
      <c r="AY33" t="e">
        <f>VLOOKUP(Tableau14[[#This Row],[dossier d''événement]],Tableau12[],21,FALSE)</f>
        <v>#N/A</v>
      </c>
      <c r="AZ33" t="e">
        <f>VLOOKUP(Tableau14[[#This Row],[dossier d''événement]],Tableau12[],22,FALSE)</f>
        <v>#N/A</v>
      </c>
      <c r="BA33" t="e">
        <f>VLOOKUP(Tableau14[[#This Row],[dossier d''événement]],Tableau12[],23,FALSE)</f>
        <v>#N/A</v>
      </c>
      <c r="BB33" t="e">
        <f>VLOOKUP(Tableau14[[#This Row],[dossier d''événement]],Tableau12[],24,FALSE)</f>
        <v>#N/A</v>
      </c>
      <c r="BC33" t="e">
        <f>VLOOKUP(Tableau14[[#This Row],[dossier d''événement]],Tableau12[],25,FALSE)</f>
        <v>#N/A</v>
      </c>
      <c r="BD33" t="e">
        <f>VLOOKUP(Tableau14[[#This Row],[dossier d''événement]],Tableau12[],26,FALSE)</f>
        <v>#N/A</v>
      </c>
      <c r="BE33" t="e">
        <f>VLOOKUP(Tableau14[[#This Row],[dossier d''événement]],Tableau12[],27,FALSE)</f>
        <v>#N/A</v>
      </c>
      <c r="BF33" t="e">
        <f>VLOOKUP(Tableau14[[#This Row],[dossier d''événement]],Tableau12[],28,FALSE)</f>
        <v>#N/A</v>
      </c>
      <c r="BG33" t="e">
        <f>VLOOKUP(Tableau14[[#This Row],[dossier d''événement]],Tableau12[],29,FALSE)</f>
        <v>#N/A</v>
      </c>
      <c r="BH33" t="e">
        <f>VLOOKUP(Tableau14[[#This Row],[dossier d''événement]],Tableau12[],30,FALSE)</f>
        <v>#N/A</v>
      </c>
      <c r="BI33" t="e">
        <f>VLOOKUP(Tableau14[[#This Row],[dossier d''événement]],Tableau12[],31,FALSE)</f>
        <v>#N/A</v>
      </c>
      <c r="BJ33" t="e">
        <f>VLOOKUP(Tableau14[[#This Row],[dossier d''événement]],Tableau12[],32,FALSE)</f>
        <v>#N/A</v>
      </c>
      <c r="BK33" t="e">
        <f>VLOOKUP(Tableau14[[#This Row],[dossier d''événement]],Tableau12[],33,FALSE)</f>
        <v>#N/A</v>
      </c>
      <c r="BL33" t="e">
        <f>VLOOKUP(Tableau14[[#This Row],[dossier d''événement]],Tableau12[],34,FALSE)</f>
        <v>#N/A</v>
      </c>
      <c r="BM33" t="e">
        <f>VLOOKUP(Tableau14[[#This Row],[dossier d''événement]],Tableau12[],35,FALSE)</f>
        <v>#N/A</v>
      </c>
      <c r="BN33" t="e">
        <f>VLOOKUP(Tableau14[[#This Row],[dossier d''événement]],Tableau12[],36,FALSE)</f>
        <v>#N/A</v>
      </c>
      <c r="BO33" t="e">
        <f>VLOOKUP(Tableau14[[#This Row],[dossier d''événement]],Tableau12[],37,FALSE)</f>
        <v>#N/A</v>
      </c>
      <c r="BP33" t="e">
        <f>VLOOKUP(Tableau14[[#This Row],[dossier d''événement]],Tableau12[],38,FALSE)</f>
        <v>#N/A</v>
      </c>
      <c r="BQ33" t="e">
        <f>VLOOKUP(Tableau14[[#This Row],[dossier d''événement]],Tableau12[],39,FALSE)</f>
        <v>#N/A</v>
      </c>
      <c r="BR33" t="e">
        <f>VLOOKUP(Tableau14[[#This Row],[dossier d''événement]],Tableau12[],40,FALSE)</f>
        <v>#N/A</v>
      </c>
      <c r="BT33" t="s">
        <v>702</v>
      </c>
      <c r="BU33">
        <v>931</v>
      </c>
      <c r="BV33" t="s">
        <v>310</v>
      </c>
      <c r="BW33">
        <f>Tableau14[[#This Row],[dossier d''événement]]</f>
        <v>0</v>
      </c>
      <c r="BX33">
        <v>0</v>
      </c>
      <c r="BY33" t="e">
        <f>Tableau14[[#This Row],[Lieu Événement]]</f>
        <v>#N/A</v>
      </c>
      <c r="BZ33" t="e">
        <f>Tableau14[[#This Row],[Contact client sur le site]]</f>
        <v>#N/A</v>
      </c>
      <c r="CA33" t="e">
        <f>VLOOKUP(Tableau14[[#This Row],[dossier d''événement]],Tableau12[],45,FALSE)</f>
        <v>#N/A</v>
      </c>
      <c r="CE33" t="e">
        <f>VLOOKUP(Tableau14[[#This Row],[dossier d''événement]],Tableau12[],46,FALSE)</f>
        <v>#N/A</v>
      </c>
      <c r="CF33" t="e">
        <f>VLOOKUP(Tableau14[[#This Row],[dossier d''événement]],Tableau12[],43,FALSE)</f>
        <v>#N/A</v>
      </c>
      <c r="CG33" t="e">
        <f>VLOOKUP(Tableau14[[#This Row],[dossier d''événement]],Tableau12[],47,FALSE)</f>
        <v>#N/A</v>
      </c>
    </row>
    <row r="34" spans="1:85">
      <c r="A34" t="s">
        <v>623</v>
      </c>
      <c r="F34" t="e">
        <f>VLOOKUP(Tableau14[[#This Row],[dossier d''événement]],Tableau12[],2,FALSE)</f>
        <v>#N/A</v>
      </c>
      <c r="G34" t="e">
        <f>VLOOKUP(Tableau14[[#This Row],[dossier d''événement]],Tableau12[],7,FALSE)</f>
        <v>#N/A</v>
      </c>
      <c r="H34" t="e">
        <f>VLOOKUP(Tableau14[[#This Row],[dossier d''événement]],Tableau12[],8,FALSE)</f>
        <v>#N/A</v>
      </c>
      <c r="J34" t="e">
        <f>VLOOKUP(Tableau14[[#This Row],[dossier d''événement]],Tableau12[],3,FALSE)</f>
        <v>#N/A</v>
      </c>
      <c r="K34" t="e">
        <f>VLOOKUP(Tableau14[[#This Row],[dossier d''événement]],Tableau12[],44,FALSE)</f>
        <v>#N/A</v>
      </c>
      <c r="N34" t="e">
        <v>#N/A</v>
      </c>
      <c r="S34" t="e">
        <f>VLOOKUP(Tableau14[[#This Row],[dossier d''événement]],Tableau12[],42,FALSE)</f>
        <v>#N/A</v>
      </c>
      <c r="U34" t="e">
        <f>VLOOKUP(Tableau14[[#This Row],[dossier d''événement]],Tableau12[],41,FALSE)</f>
        <v>#N/A</v>
      </c>
      <c r="V34" t="e">
        <f>VLOOKUP(Tableau14[[#This Row],[dossier d''événement]],Tableau12[],10,FALSE)</f>
        <v>#N/A</v>
      </c>
      <c r="W34" t="e">
        <f>VLOOKUP(Tableau14[[#This Row],[dossier d''événement]],Tableau12[],73,FALSE)</f>
        <v>#N/A</v>
      </c>
      <c r="X34" t="e">
        <f>VLOOKUP(Tableau14[[#This Row],[dossier d''événement]],Tableau12[],74,FALSE)</f>
        <v>#N/A</v>
      </c>
      <c r="Y34" t="e">
        <f>VLOOKUP(Tableau14[[#This Row],[dossier d''événement]],Tableau12[],75,FALSE)</f>
        <v>#N/A</v>
      </c>
      <c r="Z34" t="e">
        <f>VLOOKUP(Tableau14[[#This Row],[dossier d''événement]],Tableau12[],76,FALSE)</f>
        <v>#N/A</v>
      </c>
      <c r="AA34" t="e">
        <f>VLOOKUP(Tableau14[[#This Row],[dossier d''événement]],Tableau12[],77,FALSE)</f>
        <v>#N/A</v>
      </c>
      <c r="AB34" t="e">
        <f>VLOOKUP(Tableau14[[#This Row],[dossier d''événement]],Tableau12[],78,FALSE)</f>
        <v>#N/A</v>
      </c>
      <c r="AC34" t="e">
        <f>VLOOKUP(Tableau14[[#This Row],[dossier d''événement]],Tableau12[],79,FALSE)</f>
        <v>#N/A</v>
      </c>
      <c r="AD34" t="e">
        <f>VLOOKUP(Tableau14[[#This Row],[dossier d''événement]],Tableau12[],80,FALSE)</f>
        <v>#N/A</v>
      </c>
      <c r="AE34" t="e">
        <f>VLOOKUP(Tableau14[[#This Row],[dossier d''événement]],Tableau12[],81,FALSE)</f>
        <v>#N/A</v>
      </c>
      <c r="AF34" t="e">
        <f>VLOOKUP(Tableau14[[#This Row],[dossier d''événement]],Tableau12[],82,FALSE)</f>
        <v>#N/A</v>
      </c>
      <c r="AG34" t="e">
        <f>VLOOKUP(Tableau14[[#This Row],[dossier d''événement]],Tableau12[],83,FALSE)</f>
        <v>#N/A</v>
      </c>
      <c r="AH34" t="e">
        <f>VLOOKUP(Tableau14[[#This Row],[dossier d''événement]],Tableau12[],84,FALSE)</f>
        <v>#N/A</v>
      </c>
      <c r="AI34" t="e">
        <f>VLOOKUP(Tableau14[[#This Row],[dossier d''événement]],Tableau12[],85,FALSE)</f>
        <v>#N/A</v>
      </c>
      <c r="AJ34" t="e">
        <f>VLOOKUP(Tableau14[[#This Row],[dossier d''événement]],Tableau12[],86,FALSE)</f>
        <v>#N/A</v>
      </c>
      <c r="AK34" t="e">
        <f>VLOOKUP(Tableau14[[#This Row],[dossier d''événement]],Tableau12[],87,FALSE)</f>
        <v>#N/A</v>
      </c>
      <c r="AL34" t="e">
        <f>VLOOKUP(Tableau14[[#This Row],[dossier d''événement]],Tableau12[],88,FALSE)</f>
        <v>#N/A</v>
      </c>
      <c r="AM34" t="e">
        <f>VLOOKUP(Tableau14[[#This Row],[dossier d''événement]],Tableau12[],89,FALSE)</f>
        <v>#N/A</v>
      </c>
      <c r="AN34" t="e">
        <f>VLOOKUP(Tableau14[[#This Row],[dossier d''événement]],Tableau12[],90,FALSE)</f>
        <v>#N/A</v>
      </c>
      <c r="AO34" t="e">
        <f>VLOOKUP(Tableau14[[#This Row],[dossier d''événement]],Tableau12[],11,FALSE)</f>
        <v>#N/A</v>
      </c>
      <c r="AP34" t="e">
        <f>VLOOKUP(Tableau14[[#This Row],[dossier d''événement]],Tableau12[],12,FALSE)</f>
        <v>#N/A</v>
      </c>
      <c r="AQ34" t="e">
        <f>VLOOKUP(Tableau14[[#This Row],[dossier d''événement]],Tableau12[],13,FALSE)</f>
        <v>#N/A</v>
      </c>
      <c r="AR34" t="e">
        <f>VLOOKUP(Tableau14[[#This Row],[dossier d''événement]],Tableau12[],14,FALSE)</f>
        <v>#N/A</v>
      </c>
      <c r="AS34" t="e">
        <f>VLOOKUP(Tableau14[[#This Row],[dossier d''événement]],Tableau12[],15,FALSE)</f>
        <v>#N/A</v>
      </c>
      <c r="AT34" t="e">
        <f>VLOOKUP(Tableau14[[#This Row],[dossier d''événement]],Tableau12[],16,FALSE)</f>
        <v>#N/A</v>
      </c>
      <c r="AU34" t="e">
        <f>VLOOKUP(Tableau14[[#This Row],[dossier d''événement]],Tableau12[],17,FALSE)</f>
        <v>#N/A</v>
      </c>
      <c r="AV34" t="e">
        <f>VLOOKUP(Tableau14[[#This Row],[dossier d''événement]],Tableau12[],18,FALSE)</f>
        <v>#N/A</v>
      </c>
      <c r="AW34" t="e">
        <f>VLOOKUP(Tableau14[[#This Row],[dossier d''événement]],Tableau12[],19,FALSE)</f>
        <v>#N/A</v>
      </c>
      <c r="AX34" t="e">
        <f>VLOOKUP(Tableau14[[#This Row],[dossier d''événement]],Tableau12[],20,FALSE)</f>
        <v>#N/A</v>
      </c>
      <c r="AY34" t="e">
        <f>VLOOKUP(Tableau14[[#This Row],[dossier d''événement]],Tableau12[],21,FALSE)</f>
        <v>#N/A</v>
      </c>
      <c r="AZ34" t="e">
        <f>VLOOKUP(Tableau14[[#This Row],[dossier d''événement]],Tableau12[],22,FALSE)</f>
        <v>#N/A</v>
      </c>
      <c r="BA34" t="e">
        <f>VLOOKUP(Tableau14[[#This Row],[dossier d''événement]],Tableau12[],23,FALSE)</f>
        <v>#N/A</v>
      </c>
      <c r="BB34" t="e">
        <f>VLOOKUP(Tableau14[[#This Row],[dossier d''événement]],Tableau12[],24,FALSE)</f>
        <v>#N/A</v>
      </c>
      <c r="BC34" t="e">
        <f>VLOOKUP(Tableau14[[#This Row],[dossier d''événement]],Tableau12[],25,FALSE)</f>
        <v>#N/A</v>
      </c>
      <c r="BD34" t="e">
        <f>VLOOKUP(Tableau14[[#This Row],[dossier d''événement]],Tableau12[],26,FALSE)</f>
        <v>#N/A</v>
      </c>
      <c r="BE34" t="e">
        <f>VLOOKUP(Tableau14[[#This Row],[dossier d''événement]],Tableau12[],27,FALSE)</f>
        <v>#N/A</v>
      </c>
      <c r="BF34" t="e">
        <f>VLOOKUP(Tableau14[[#This Row],[dossier d''événement]],Tableau12[],28,FALSE)</f>
        <v>#N/A</v>
      </c>
      <c r="BG34" t="e">
        <f>VLOOKUP(Tableau14[[#This Row],[dossier d''événement]],Tableau12[],29,FALSE)</f>
        <v>#N/A</v>
      </c>
      <c r="BH34" t="e">
        <f>VLOOKUP(Tableau14[[#This Row],[dossier d''événement]],Tableau12[],30,FALSE)</f>
        <v>#N/A</v>
      </c>
      <c r="BI34" t="e">
        <f>VLOOKUP(Tableau14[[#This Row],[dossier d''événement]],Tableau12[],31,FALSE)</f>
        <v>#N/A</v>
      </c>
      <c r="BJ34" t="e">
        <f>VLOOKUP(Tableau14[[#This Row],[dossier d''événement]],Tableau12[],32,FALSE)</f>
        <v>#N/A</v>
      </c>
      <c r="BK34" t="e">
        <f>VLOOKUP(Tableau14[[#This Row],[dossier d''événement]],Tableau12[],33,FALSE)</f>
        <v>#N/A</v>
      </c>
      <c r="BL34" t="e">
        <f>VLOOKUP(Tableau14[[#This Row],[dossier d''événement]],Tableau12[],34,FALSE)</f>
        <v>#N/A</v>
      </c>
      <c r="BM34" t="e">
        <f>VLOOKUP(Tableau14[[#This Row],[dossier d''événement]],Tableau12[],35,FALSE)</f>
        <v>#N/A</v>
      </c>
      <c r="BN34" t="e">
        <f>VLOOKUP(Tableau14[[#This Row],[dossier d''événement]],Tableau12[],36,FALSE)</f>
        <v>#N/A</v>
      </c>
      <c r="BO34" t="e">
        <f>VLOOKUP(Tableau14[[#This Row],[dossier d''événement]],Tableau12[],37,FALSE)</f>
        <v>#N/A</v>
      </c>
      <c r="BP34" t="e">
        <f>VLOOKUP(Tableau14[[#This Row],[dossier d''événement]],Tableau12[],38,FALSE)</f>
        <v>#N/A</v>
      </c>
      <c r="BQ34" t="e">
        <f>VLOOKUP(Tableau14[[#This Row],[dossier d''événement]],Tableau12[],39,FALSE)</f>
        <v>#N/A</v>
      </c>
      <c r="BR34" t="e">
        <f>VLOOKUP(Tableau14[[#This Row],[dossier d''événement]],Tableau12[],40,FALSE)</f>
        <v>#N/A</v>
      </c>
      <c r="BT34" t="s">
        <v>703</v>
      </c>
      <c r="BU34">
        <v>932</v>
      </c>
      <c r="BV34" t="s">
        <v>310</v>
      </c>
      <c r="BW34">
        <f>Tableau14[[#This Row],[dossier d''événement]]</f>
        <v>0</v>
      </c>
      <c r="BX34">
        <v>0</v>
      </c>
      <c r="BY34" t="e">
        <f>Tableau14[[#This Row],[Lieu Événement]]</f>
        <v>#N/A</v>
      </c>
      <c r="BZ34" t="e">
        <f>Tableau14[[#This Row],[Contact client sur le site]]</f>
        <v>#N/A</v>
      </c>
      <c r="CA34" t="e">
        <f>VLOOKUP(Tableau14[[#This Row],[dossier d''événement]],Tableau12[],45,FALSE)</f>
        <v>#N/A</v>
      </c>
      <c r="CE34" t="e">
        <f>VLOOKUP(Tableau14[[#This Row],[dossier d''événement]],Tableau12[],46,FALSE)</f>
        <v>#N/A</v>
      </c>
      <c r="CF34" t="e">
        <f>VLOOKUP(Tableau14[[#This Row],[dossier d''événement]],Tableau12[],43,FALSE)</f>
        <v>#N/A</v>
      </c>
      <c r="CG34" t="e">
        <f>VLOOKUP(Tableau14[[#This Row],[dossier d''événement]],Tableau12[],47,FALSE)</f>
        <v>#N/A</v>
      </c>
    </row>
    <row r="35" spans="1:85">
      <c r="A35" t="s">
        <v>623</v>
      </c>
      <c r="F35" t="e">
        <f>VLOOKUP(Tableau14[[#This Row],[dossier d''événement]],Tableau12[],2,FALSE)</f>
        <v>#N/A</v>
      </c>
      <c r="G35" t="e">
        <f>VLOOKUP(Tableau14[[#This Row],[dossier d''événement]],Tableau12[],7,FALSE)</f>
        <v>#N/A</v>
      </c>
      <c r="H35" t="e">
        <f>VLOOKUP(Tableau14[[#This Row],[dossier d''événement]],Tableau12[],8,FALSE)</f>
        <v>#N/A</v>
      </c>
      <c r="J35" t="e">
        <f>VLOOKUP(Tableau14[[#This Row],[dossier d''événement]],Tableau12[],3,FALSE)</f>
        <v>#N/A</v>
      </c>
      <c r="K35" t="e">
        <f>VLOOKUP(Tableau14[[#This Row],[dossier d''événement]],Tableau12[],44,FALSE)</f>
        <v>#N/A</v>
      </c>
      <c r="N35" t="e">
        <v>#N/A</v>
      </c>
      <c r="S35" t="e">
        <f>VLOOKUP(Tableau14[[#This Row],[dossier d''événement]],Tableau12[],42,FALSE)</f>
        <v>#N/A</v>
      </c>
      <c r="U35" t="e">
        <f>VLOOKUP(Tableau14[[#This Row],[dossier d''événement]],Tableau12[],41,FALSE)</f>
        <v>#N/A</v>
      </c>
      <c r="V35" t="e">
        <f>VLOOKUP(Tableau14[[#This Row],[dossier d''événement]],Tableau12[],10,FALSE)</f>
        <v>#N/A</v>
      </c>
      <c r="W35" t="e">
        <f>VLOOKUP(Tableau14[[#This Row],[dossier d''événement]],Tableau12[],73,FALSE)</f>
        <v>#N/A</v>
      </c>
      <c r="X35" t="e">
        <f>VLOOKUP(Tableau14[[#This Row],[dossier d''événement]],Tableau12[],74,FALSE)</f>
        <v>#N/A</v>
      </c>
      <c r="Y35" t="e">
        <f>VLOOKUP(Tableau14[[#This Row],[dossier d''événement]],Tableau12[],75,FALSE)</f>
        <v>#N/A</v>
      </c>
      <c r="Z35" t="e">
        <f>VLOOKUP(Tableau14[[#This Row],[dossier d''événement]],Tableau12[],76,FALSE)</f>
        <v>#N/A</v>
      </c>
      <c r="AA35" t="e">
        <f>VLOOKUP(Tableau14[[#This Row],[dossier d''événement]],Tableau12[],77,FALSE)</f>
        <v>#N/A</v>
      </c>
      <c r="AB35" t="e">
        <f>VLOOKUP(Tableau14[[#This Row],[dossier d''événement]],Tableau12[],78,FALSE)</f>
        <v>#N/A</v>
      </c>
      <c r="AC35" t="e">
        <f>VLOOKUP(Tableau14[[#This Row],[dossier d''événement]],Tableau12[],79,FALSE)</f>
        <v>#N/A</v>
      </c>
      <c r="AD35" t="e">
        <f>VLOOKUP(Tableau14[[#This Row],[dossier d''événement]],Tableau12[],80,FALSE)</f>
        <v>#N/A</v>
      </c>
      <c r="AE35" t="e">
        <f>VLOOKUP(Tableau14[[#This Row],[dossier d''événement]],Tableau12[],81,FALSE)</f>
        <v>#N/A</v>
      </c>
      <c r="AF35" t="e">
        <f>VLOOKUP(Tableau14[[#This Row],[dossier d''événement]],Tableau12[],82,FALSE)</f>
        <v>#N/A</v>
      </c>
      <c r="AG35" t="e">
        <f>VLOOKUP(Tableau14[[#This Row],[dossier d''événement]],Tableau12[],83,FALSE)</f>
        <v>#N/A</v>
      </c>
      <c r="AH35" t="e">
        <f>VLOOKUP(Tableau14[[#This Row],[dossier d''événement]],Tableau12[],84,FALSE)</f>
        <v>#N/A</v>
      </c>
      <c r="AI35" t="e">
        <f>VLOOKUP(Tableau14[[#This Row],[dossier d''événement]],Tableau12[],85,FALSE)</f>
        <v>#N/A</v>
      </c>
      <c r="AJ35" t="e">
        <f>VLOOKUP(Tableau14[[#This Row],[dossier d''événement]],Tableau12[],86,FALSE)</f>
        <v>#N/A</v>
      </c>
      <c r="AK35" t="e">
        <f>VLOOKUP(Tableau14[[#This Row],[dossier d''événement]],Tableau12[],87,FALSE)</f>
        <v>#N/A</v>
      </c>
      <c r="AL35" t="e">
        <f>VLOOKUP(Tableau14[[#This Row],[dossier d''événement]],Tableau12[],88,FALSE)</f>
        <v>#N/A</v>
      </c>
      <c r="AM35" t="e">
        <f>VLOOKUP(Tableau14[[#This Row],[dossier d''événement]],Tableau12[],89,FALSE)</f>
        <v>#N/A</v>
      </c>
      <c r="AN35" t="e">
        <f>VLOOKUP(Tableau14[[#This Row],[dossier d''événement]],Tableau12[],90,FALSE)</f>
        <v>#N/A</v>
      </c>
      <c r="AO35" t="e">
        <f>VLOOKUP(Tableau14[[#This Row],[dossier d''événement]],Tableau12[],11,FALSE)</f>
        <v>#N/A</v>
      </c>
      <c r="AP35" t="e">
        <f>VLOOKUP(Tableau14[[#This Row],[dossier d''événement]],Tableau12[],12,FALSE)</f>
        <v>#N/A</v>
      </c>
      <c r="AQ35" t="e">
        <f>VLOOKUP(Tableau14[[#This Row],[dossier d''événement]],Tableau12[],13,FALSE)</f>
        <v>#N/A</v>
      </c>
      <c r="AR35" t="e">
        <f>VLOOKUP(Tableau14[[#This Row],[dossier d''événement]],Tableau12[],14,FALSE)</f>
        <v>#N/A</v>
      </c>
      <c r="AS35" t="e">
        <f>VLOOKUP(Tableau14[[#This Row],[dossier d''événement]],Tableau12[],15,FALSE)</f>
        <v>#N/A</v>
      </c>
      <c r="AT35" t="e">
        <f>VLOOKUP(Tableau14[[#This Row],[dossier d''événement]],Tableau12[],16,FALSE)</f>
        <v>#N/A</v>
      </c>
      <c r="AU35" t="e">
        <f>VLOOKUP(Tableau14[[#This Row],[dossier d''événement]],Tableau12[],17,FALSE)</f>
        <v>#N/A</v>
      </c>
      <c r="AV35" t="e">
        <f>VLOOKUP(Tableau14[[#This Row],[dossier d''événement]],Tableau12[],18,FALSE)</f>
        <v>#N/A</v>
      </c>
      <c r="AW35" t="e">
        <f>VLOOKUP(Tableau14[[#This Row],[dossier d''événement]],Tableau12[],19,FALSE)</f>
        <v>#N/A</v>
      </c>
      <c r="AX35" t="e">
        <f>VLOOKUP(Tableau14[[#This Row],[dossier d''événement]],Tableau12[],20,FALSE)</f>
        <v>#N/A</v>
      </c>
      <c r="AY35" t="e">
        <f>VLOOKUP(Tableau14[[#This Row],[dossier d''événement]],Tableau12[],21,FALSE)</f>
        <v>#N/A</v>
      </c>
      <c r="AZ35" t="e">
        <f>VLOOKUP(Tableau14[[#This Row],[dossier d''événement]],Tableau12[],22,FALSE)</f>
        <v>#N/A</v>
      </c>
      <c r="BA35" t="e">
        <f>VLOOKUP(Tableau14[[#This Row],[dossier d''événement]],Tableau12[],23,FALSE)</f>
        <v>#N/A</v>
      </c>
      <c r="BB35" t="e">
        <f>VLOOKUP(Tableau14[[#This Row],[dossier d''événement]],Tableau12[],24,FALSE)</f>
        <v>#N/A</v>
      </c>
      <c r="BC35" t="e">
        <f>VLOOKUP(Tableau14[[#This Row],[dossier d''événement]],Tableau12[],25,FALSE)</f>
        <v>#N/A</v>
      </c>
      <c r="BD35" t="e">
        <f>VLOOKUP(Tableau14[[#This Row],[dossier d''événement]],Tableau12[],26,FALSE)</f>
        <v>#N/A</v>
      </c>
      <c r="BE35" t="e">
        <f>VLOOKUP(Tableau14[[#This Row],[dossier d''événement]],Tableau12[],27,FALSE)</f>
        <v>#N/A</v>
      </c>
      <c r="BF35" t="e">
        <f>VLOOKUP(Tableau14[[#This Row],[dossier d''événement]],Tableau12[],28,FALSE)</f>
        <v>#N/A</v>
      </c>
      <c r="BG35" t="e">
        <f>VLOOKUP(Tableau14[[#This Row],[dossier d''événement]],Tableau12[],29,FALSE)</f>
        <v>#N/A</v>
      </c>
      <c r="BH35" t="e">
        <f>VLOOKUP(Tableau14[[#This Row],[dossier d''événement]],Tableau12[],30,FALSE)</f>
        <v>#N/A</v>
      </c>
      <c r="BI35" t="e">
        <f>VLOOKUP(Tableau14[[#This Row],[dossier d''événement]],Tableau12[],31,FALSE)</f>
        <v>#N/A</v>
      </c>
      <c r="BJ35" t="e">
        <f>VLOOKUP(Tableau14[[#This Row],[dossier d''événement]],Tableau12[],32,FALSE)</f>
        <v>#N/A</v>
      </c>
      <c r="BK35" t="e">
        <f>VLOOKUP(Tableau14[[#This Row],[dossier d''événement]],Tableau12[],33,FALSE)</f>
        <v>#N/A</v>
      </c>
      <c r="BL35" t="e">
        <f>VLOOKUP(Tableau14[[#This Row],[dossier d''événement]],Tableau12[],34,FALSE)</f>
        <v>#N/A</v>
      </c>
      <c r="BM35" t="e">
        <f>VLOOKUP(Tableau14[[#This Row],[dossier d''événement]],Tableau12[],35,FALSE)</f>
        <v>#N/A</v>
      </c>
      <c r="BN35" t="e">
        <f>VLOOKUP(Tableau14[[#This Row],[dossier d''événement]],Tableau12[],36,FALSE)</f>
        <v>#N/A</v>
      </c>
      <c r="BO35" t="e">
        <f>VLOOKUP(Tableau14[[#This Row],[dossier d''événement]],Tableau12[],37,FALSE)</f>
        <v>#N/A</v>
      </c>
      <c r="BP35" t="e">
        <f>VLOOKUP(Tableau14[[#This Row],[dossier d''événement]],Tableau12[],38,FALSE)</f>
        <v>#N/A</v>
      </c>
      <c r="BQ35" t="e">
        <f>VLOOKUP(Tableau14[[#This Row],[dossier d''événement]],Tableau12[],39,FALSE)</f>
        <v>#N/A</v>
      </c>
      <c r="BR35" t="e">
        <f>VLOOKUP(Tableau14[[#This Row],[dossier d''événement]],Tableau12[],40,FALSE)</f>
        <v>#N/A</v>
      </c>
      <c r="BT35" t="s">
        <v>704</v>
      </c>
      <c r="BU35">
        <v>933</v>
      </c>
      <c r="BV35" t="s">
        <v>310</v>
      </c>
      <c r="BW35">
        <f>Tableau14[[#This Row],[dossier d''événement]]</f>
        <v>0</v>
      </c>
      <c r="BX35">
        <v>0</v>
      </c>
      <c r="BY35" t="e">
        <f>Tableau14[[#This Row],[Lieu Événement]]</f>
        <v>#N/A</v>
      </c>
      <c r="BZ35" t="e">
        <f>Tableau14[[#This Row],[Contact client sur le site]]</f>
        <v>#N/A</v>
      </c>
      <c r="CA35" t="e">
        <f>VLOOKUP(Tableau14[[#This Row],[dossier d''événement]],Tableau12[],45,FALSE)</f>
        <v>#N/A</v>
      </c>
      <c r="CE35" t="e">
        <f>VLOOKUP(Tableau14[[#This Row],[dossier d''événement]],Tableau12[],46,FALSE)</f>
        <v>#N/A</v>
      </c>
      <c r="CF35" t="e">
        <f>VLOOKUP(Tableau14[[#This Row],[dossier d''événement]],Tableau12[],43,FALSE)</f>
        <v>#N/A</v>
      </c>
      <c r="CG35" t="e">
        <f>VLOOKUP(Tableau14[[#This Row],[dossier d''événement]],Tableau12[],47,FALSE)</f>
        <v>#N/A</v>
      </c>
    </row>
    <row r="36" spans="1:85">
      <c r="A36" t="s">
        <v>623</v>
      </c>
      <c r="F36" t="e">
        <f>VLOOKUP(Tableau14[[#This Row],[dossier d''événement]],Tableau12[],2,FALSE)</f>
        <v>#N/A</v>
      </c>
      <c r="G36" t="e">
        <f>VLOOKUP(Tableau14[[#This Row],[dossier d''événement]],Tableau12[],7,FALSE)</f>
        <v>#N/A</v>
      </c>
      <c r="H36" t="e">
        <f>VLOOKUP(Tableau14[[#This Row],[dossier d''événement]],Tableau12[],8,FALSE)</f>
        <v>#N/A</v>
      </c>
      <c r="J36" t="e">
        <f>VLOOKUP(Tableau14[[#This Row],[dossier d''événement]],Tableau12[],3,FALSE)</f>
        <v>#N/A</v>
      </c>
      <c r="K36" t="e">
        <f>VLOOKUP(Tableau14[[#This Row],[dossier d''événement]],Tableau12[],44,FALSE)</f>
        <v>#N/A</v>
      </c>
      <c r="N36" t="e">
        <v>#N/A</v>
      </c>
      <c r="S36" t="e">
        <f>VLOOKUP(Tableau14[[#This Row],[dossier d''événement]],Tableau12[],42,FALSE)</f>
        <v>#N/A</v>
      </c>
      <c r="U36" t="e">
        <f>VLOOKUP(Tableau14[[#This Row],[dossier d''événement]],Tableau12[],41,FALSE)</f>
        <v>#N/A</v>
      </c>
      <c r="V36" t="e">
        <f>VLOOKUP(Tableau14[[#This Row],[dossier d''événement]],Tableau12[],10,FALSE)</f>
        <v>#N/A</v>
      </c>
      <c r="W36" t="e">
        <f>VLOOKUP(Tableau14[[#This Row],[dossier d''événement]],Tableau12[],73,FALSE)</f>
        <v>#N/A</v>
      </c>
      <c r="X36" t="e">
        <f>VLOOKUP(Tableau14[[#This Row],[dossier d''événement]],Tableau12[],74,FALSE)</f>
        <v>#N/A</v>
      </c>
      <c r="Y36" t="e">
        <f>VLOOKUP(Tableau14[[#This Row],[dossier d''événement]],Tableau12[],75,FALSE)</f>
        <v>#N/A</v>
      </c>
      <c r="Z36" t="e">
        <f>VLOOKUP(Tableau14[[#This Row],[dossier d''événement]],Tableau12[],76,FALSE)</f>
        <v>#N/A</v>
      </c>
      <c r="AA36" t="e">
        <f>VLOOKUP(Tableau14[[#This Row],[dossier d''événement]],Tableau12[],77,FALSE)</f>
        <v>#N/A</v>
      </c>
      <c r="AB36" t="e">
        <f>VLOOKUP(Tableau14[[#This Row],[dossier d''événement]],Tableau12[],78,FALSE)</f>
        <v>#N/A</v>
      </c>
      <c r="AC36" t="e">
        <f>VLOOKUP(Tableau14[[#This Row],[dossier d''événement]],Tableau12[],79,FALSE)</f>
        <v>#N/A</v>
      </c>
      <c r="AD36" t="e">
        <f>VLOOKUP(Tableau14[[#This Row],[dossier d''événement]],Tableau12[],80,FALSE)</f>
        <v>#N/A</v>
      </c>
      <c r="AE36" t="e">
        <f>VLOOKUP(Tableau14[[#This Row],[dossier d''événement]],Tableau12[],81,FALSE)</f>
        <v>#N/A</v>
      </c>
      <c r="AF36" t="e">
        <f>VLOOKUP(Tableau14[[#This Row],[dossier d''événement]],Tableau12[],82,FALSE)</f>
        <v>#N/A</v>
      </c>
      <c r="AG36" t="e">
        <f>VLOOKUP(Tableau14[[#This Row],[dossier d''événement]],Tableau12[],83,FALSE)</f>
        <v>#N/A</v>
      </c>
      <c r="AH36" t="e">
        <f>VLOOKUP(Tableau14[[#This Row],[dossier d''événement]],Tableau12[],84,FALSE)</f>
        <v>#N/A</v>
      </c>
      <c r="AI36" t="e">
        <f>VLOOKUP(Tableau14[[#This Row],[dossier d''événement]],Tableau12[],85,FALSE)</f>
        <v>#N/A</v>
      </c>
      <c r="AJ36" t="e">
        <f>VLOOKUP(Tableau14[[#This Row],[dossier d''événement]],Tableau12[],86,FALSE)</f>
        <v>#N/A</v>
      </c>
      <c r="AK36" t="e">
        <f>VLOOKUP(Tableau14[[#This Row],[dossier d''événement]],Tableau12[],87,FALSE)</f>
        <v>#N/A</v>
      </c>
      <c r="AL36" t="e">
        <f>VLOOKUP(Tableau14[[#This Row],[dossier d''événement]],Tableau12[],88,FALSE)</f>
        <v>#N/A</v>
      </c>
      <c r="AM36" t="e">
        <f>VLOOKUP(Tableau14[[#This Row],[dossier d''événement]],Tableau12[],89,FALSE)</f>
        <v>#N/A</v>
      </c>
      <c r="AN36" t="e">
        <f>VLOOKUP(Tableau14[[#This Row],[dossier d''événement]],Tableau12[],90,FALSE)</f>
        <v>#N/A</v>
      </c>
      <c r="AO36" t="e">
        <f>VLOOKUP(Tableau14[[#This Row],[dossier d''événement]],Tableau12[],11,FALSE)</f>
        <v>#N/A</v>
      </c>
      <c r="AP36" t="e">
        <f>VLOOKUP(Tableau14[[#This Row],[dossier d''événement]],Tableau12[],12,FALSE)</f>
        <v>#N/A</v>
      </c>
      <c r="AQ36" t="e">
        <f>VLOOKUP(Tableau14[[#This Row],[dossier d''événement]],Tableau12[],13,FALSE)</f>
        <v>#N/A</v>
      </c>
      <c r="AR36" t="e">
        <f>VLOOKUP(Tableau14[[#This Row],[dossier d''événement]],Tableau12[],14,FALSE)</f>
        <v>#N/A</v>
      </c>
      <c r="AS36" t="e">
        <f>VLOOKUP(Tableau14[[#This Row],[dossier d''événement]],Tableau12[],15,FALSE)</f>
        <v>#N/A</v>
      </c>
      <c r="AT36" t="e">
        <f>VLOOKUP(Tableau14[[#This Row],[dossier d''événement]],Tableau12[],16,FALSE)</f>
        <v>#N/A</v>
      </c>
      <c r="AU36" t="e">
        <f>VLOOKUP(Tableau14[[#This Row],[dossier d''événement]],Tableau12[],17,FALSE)</f>
        <v>#N/A</v>
      </c>
      <c r="AV36" t="e">
        <f>VLOOKUP(Tableau14[[#This Row],[dossier d''événement]],Tableau12[],18,FALSE)</f>
        <v>#N/A</v>
      </c>
      <c r="AW36" t="e">
        <f>VLOOKUP(Tableau14[[#This Row],[dossier d''événement]],Tableau12[],19,FALSE)</f>
        <v>#N/A</v>
      </c>
      <c r="AX36" t="e">
        <f>VLOOKUP(Tableau14[[#This Row],[dossier d''événement]],Tableau12[],20,FALSE)</f>
        <v>#N/A</v>
      </c>
      <c r="AY36" t="e">
        <f>VLOOKUP(Tableau14[[#This Row],[dossier d''événement]],Tableau12[],21,FALSE)</f>
        <v>#N/A</v>
      </c>
      <c r="AZ36" t="e">
        <f>VLOOKUP(Tableau14[[#This Row],[dossier d''événement]],Tableau12[],22,FALSE)</f>
        <v>#N/A</v>
      </c>
      <c r="BA36" t="e">
        <f>VLOOKUP(Tableau14[[#This Row],[dossier d''événement]],Tableau12[],23,FALSE)</f>
        <v>#N/A</v>
      </c>
      <c r="BB36" t="e">
        <f>VLOOKUP(Tableau14[[#This Row],[dossier d''événement]],Tableau12[],24,FALSE)</f>
        <v>#N/A</v>
      </c>
      <c r="BC36" t="e">
        <f>VLOOKUP(Tableau14[[#This Row],[dossier d''événement]],Tableau12[],25,FALSE)</f>
        <v>#N/A</v>
      </c>
      <c r="BD36" t="e">
        <f>VLOOKUP(Tableau14[[#This Row],[dossier d''événement]],Tableau12[],26,FALSE)</f>
        <v>#N/A</v>
      </c>
      <c r="BE36" t="e">
        <f>VLOOKUP(Tableau14[[#This Row],[dossier d''événement]],Tableau12[],27,FALSE)</f>
        <v>#N/A</v>
      </c>
      <c r="BF36" t="e">
        <f>VLOOKUP(Tableau14[[#This Row],[dossier d''événement]],Tableau12[],28,FALSE)</f>
        <v>#N/A</v>
      </c>
      <c r="BG36" t="e">
        <f>VLOOKUP(Tableau14[[#This Row],[dossier d''événement]],Tableau12[],29,FALSE)</f>
        <v>#N/A</v>
      </c>
      <c r="BH36" t="e">
        <f>VLOOKUP(Tableau14[[#This Row],[dossier d''événement]],Tableau12[],30,FALSE)</f>
        <v>#N/A</v>
      </c>
      <c r="BI36" t="e">
        <f>VLOOKUP(Tableau14[[#This Row],[dossier d''événement]],Tableau12[],31,FALSE)</f>
        <v>#N/A</v>
      </c>
      <c r="BJ36" t="e">
        <f>VLOOKUP(Tableau14[[#This Row],[dossier d''événement]],Tableau12[],32,FALSE)</f>
        <v>#N/A</v>
      </c>
      <c r="BK36" t="e">
        <f>VLOOKUP(Tableau14[[#This Row],[dossier d''événement]],Tableau12[],33,FALSE)</f>
        <v>#N/A</v>
      </c>
      <c r="BL36" t="e">
        <f>VLOOKUP(Tableau14[[#This Row],[dossier d''événement]],Tableau12[],34,FALSE)</f>
        <v>#N/A</v>
      </c>
      <c r="BM36" t="e">
        <f>VLOOKUP(Tableau14[[#This Row],[dossier d''événement]],Tableau12[],35,FALSE)</f>
        <v>#N/A</v>
      </c>
      <c r="BN36" t="e">
        <f>VLOOKUP(Tableau14[[#This Row],[dossier d''événement]],Tableau12[],36,FALSE)</f>
        <v>#N/A</v>
      </c>
      <c r="BO36" t="e">
        <f>VLOOKUP(Tableau14[[#This Row],[dossier d''événement]],Tableau12[],37,FALSE)</f>
        <v>#N/A</v>
      </c>
      <c r="BP36" t="e">
        <f>VLOOKUP(Tableau14[[#This Row],[dossier d''événement]],Tableau12[],38,FALSE)</f>
        <v>#N/A</v>
      </c>
      <c r="BQ36" t="e">
        <f>VLOOKUP(Tableau14[[#This Row],[dossier d''événement]],Tableau12[],39,FALSE)</f>
        <v>#N/A</v>
      </c>
      <c r="BR36" t="e">
        <f>VLOOKUP(Tableau14[[#This Row],[dossier d''événement]],Tableau12[],40,FALSE)</f>
        <v>#N/A</v>
      </c>
      <c r="BT36" t="s">
        <v>705</v>
      </c>
      <c r="BU36">
        <v>934</v>
      </c>
      <c r="BV36" t="s">
        <v>310</v>
      </c>
      <c r="BW36">
        <f>Tableau14[[#This Row],[dossier d''événement]]</f>
        <v>0</v>
      </c>
      <c r="BX36">
        <v>0</v>
      </c>
      <c r="BY36" t="e">
        <f>Tableau14[[#This Row],[Lieu Événement]]</f>
        <v>#N/A</v>
      </c>
      <c r="BZ36" t="e">
        <f>Tableau14[[#This Row],[Contact client sur le site]]</f>
        <v>#N/A</v>
      </c>
      <c r="CA36" t="e">
        <f>VLOOKUP(Tableau14[[#This Row],[dossier d''événement]],Tableau12[],45,FALSE)</f>
        <v>#N/A</v>
      </c>
      <c r="CE36" t="e">
        <f>VLOOKUP(Tableau14[[#This Row],[dossier d''événement]],Tableau12[],46,FALSE)</f>
        <v>#N/A</v>
      </c>
      <c r="CF36" t="e">
        <f>VLOOKUP(Tableau14[[#This Row],[dossier d''événement]],Tableau12[],43,FALSE)</f>
        <v>#N/A</v>
      </c>
      <c r="CG36" t="e">
        <f>VLOOKUP(Tableau14[[#This Row],[dossier d''événement]],Tableau12[],47,FALSE)</f>
        <v>#N/A</v>
      </c>
    </row>
    <row r="37" spans="1:85">
      <c r="A37" t="s">
        <v>623</v>
      </c>
      <c r="F37" t="e">
        <f>VLOOKUP(Tableau14[[#This Row],[dossier d''événement]],Tableau12[],2,FALSE)</f>
        <v>#N/A</v>
      </c>
      <c r="G37" t="e">
        <f>VLOOKUP(Tableau14[[#This Row],[dossier d''événement]],Tableau12[],7,FALSE)</f>
        <v>#N/A</v>
      </c>
      <c r="H37" t="e">
        <f>VLOOKUP(Tableau14[[#This Row],[dossier d''événement]],Tableau12[],8,FALSE)</f>
        <v>#N/A</v>
      </c>
      <c r="J37" t="e">
        <f>VLOOKUP(Tableau14[[#This Row],[dossier d''événement]],Tableau12[],3,FALSE)</f>
        <v>#N/A</v>
      </c>
      <c r="K37" t="e">
        <f>VLOOKUP(Tableau14[[#This Row],[dossier d''événement]],Tableau12[],44,FALSE)</f>
        <v>#N/A</v>
      </c>
      <c r="N37" t="e">
        <v>#N/A</v>
      </c>
      <c r="S37" t="e">
        <f>VLOOKUP(Tableau14[[#This Row],[dossier d''événement]],Tableau12[],42,FALSE)</f>
        <v>#N/A</v>
      </c>
      <c r="U37" t="e">
        <f>VLOOKUP(Tableau14[[#This Row],[dossier d''événement]],Tableau12[],41,FALSE)</f>
        <v>#N/A</v>
      </c>
      <c r="V37" t="e">
        <f>VLOOKUP(Tableau14[[#This Row],[dossier d''événement]],Tableau12[],10,FALSE)</f>
        <v>#N/A</v>
      </c>
      <c r="W37" t="e">
        <f>VLOOKUP(Tableau14[[#This Row],[dossier d''événement]],Tableau12[],73,FALSE)</f>
        <v>#N/A</v>
      </c>
      <c r="X37" t="e">
        <f>VLOOKUP(Tableau14[[#This Row],[dossier d''événement]],Tableau12[],74,FALSE)</f>
        <v>#N/A</v>
      </c>
      <c r="Y37" t="e">
        <f>VLOOKUP(Tableau14[[#This Row],[dossier d''événement]],Tableau12[],75,FALSE)</f>
        <v>#N/A</v>
      </c>
      <c r="Z37" t="e">
        <f>VLOOKUP(Tableau14[[#This Row],[dossier d''événement]],Tableau12[],76,FALSE)</f>
        <v>#N/A</v>
      </c>
      <c r="AA37" t="e">
        <f>VLOOKUP(Tableau14[[#This Row],[dossier d''événement]],Tableau12[],77,FALSE)</f>
        <v>#N/A</v>
      </c>
      <c r="AB37" t="e">
        <f>VLOOKUP(Tableau14[[#This Row],[dossier d''événement]],Tableau12[],78,FALSE)</f>
        <v>#N/A</v>
      </c>
      <c r="AC37" t="e">
        <f>VLOOKUP(Tableau14[[#This Row],[dossier d''événement]],Tableau12[],79,FALSE)</f>
        <v>#N/A</v>
      </c>
      <c r="AD37" t="e">
        <f>VLOOKUP(Tableau14[[#This Row],[dossier d''événement]],Tableau12[],80,FALSE)</f>
        <v>#N/A</v>
      </c>
      <c r="AE37" t="e">
        <f>VLOOKUP(Tableau14[[#This Row],[dossier d''événement]],Tableau12[],81,FALSE)</f>
        <v>#N/A</v>
      </c>
      <c r="AF37" t="e">
        <f>VLOOKUP(Tableau14[[#This Row],[dossier d''événement]],Tableau12[],82,FALSE)</f>
        <v>#N/A</v>
      </c>
      <c r="AG37" t="e">
        <f>VLOOKUP(Tableau14[[#This Row],[dossier d''événement]],Tableau12[],83,FALSE)</f>
        <v>#N/A</v>
      </c>
      <c r="AH37" t="e">
        <f>VLOOKUP(Tableau14[[#This Row],[dossier d''événement]],Tableau12[],84,FALSE)</f>
        <v>#N/A</v>
      </c>
      <c r="AI37" t="e">
        <f>VLOOKUP(Tableau14[[#This Row],[dossier d''événement]],Tableau12[],85,FALSE)</f>
        <v>#N/A</v>
      </c>
      <c r="AJ37" t="e">
        <f>VLOOKUP(Tableau14[[#This Row],[dossier d''événement]],Tableau12[],86,FALSE)</f>
        <v>#N/A</v>
      </c>
      <c r="AK37" t="e">
        <f>VLOOKUP(Tableau14[[#This Row],[dossier d''événement]],Tableau12[],87,FALSE)</f>
        <v>#N/A</v>
      </c>
      <c r="AL37" t="e">
        <f>VLOOKUP(Tableau14[[#This Row],[dossier d''événement]],Tableau12[],88,FALSE)</f>
        <v>#N/A</v>
      </c>
      <c r="AM37" t="e">
        <f>VLOOKUP(Tableau14[[#This Row],[dossier d''événement]],Tableau12[],89,FALSE)</f>
        <v>#N/A</v>
      </c>
      <c r="AN37" t="e">
        <f>VLOOKUP(Tableau14[[#This Row],[dossier d''événement]],Tableau12[],90,FALSE)</f>
        <v>#N/A</v>
      </c>
      <c r="AO37" t="e">
        <f>VLOOKUP(Tableau14[[#This Row],[dossier d''événement]],Tableau12[],11,FALSE)</f>
        <v>#N/A</v>
      </c>
      <c r="AP37" t="e">
        <f>VLOOKUP(Tableau14[[#This Row],[dossier d''événement]],Tableau12[],12,FALSE)</f>
        <v>#N/A</v>
      </c>
      <c r="AQ37" t="e">
        <f>VLOOKUP(Tableau14[[#This Row],[dossier d''événement]],Tableau12[],13,FALSE)</f>
        <v>#N/A</v>
      </c>
      <c r="AR37" t="e">
        <f>VLOOKUP(Tableau14[[#This Row],[dossier d''événement]],Tableau12[],14,FALSE)</f>
        <v>#N/A</v>
      </c>
      <c r="AS37" t="e">
        <f>VLOOKUP(Tableau14[[#This Row],[dossier d''événement]],Tableau12[],15,FALSE)</f>
        <v>#N/A</v>
      </c>
      <c r="AT37" t="e">
        <f>VLOOKUP(Tableau14[[#This Row],[dossier d''événement]],Tableau12[],16,FALSE)</f>
        <v>#N/A</v>
      </c>
      <c r="AU37" t="e">
        <f>VLOOKUP(Tableau14[[#This Row],[dossier d''événement]],Tableau12[],17,FALSE)</f>
        <v>#N/A</v>
      </c>
      <c r="AV37" t="e">
        <f>VLOOKUP(Tableau14[[#This Row],[dossier d''événement]],Tableau12[],18,FALSE)</f>
        <v>#N/A</v>
      </c>
      <c r="AW37" t="e">
        <f>VLOOKUP(Tableau14[[#This Row],[dossier d''événement]],Tableau12[],19,FALSE)</f>
        <v>#N/A</v>
      </c>
      <c r="AX37" t="e">
        <f>VLOOKUP(Tableau14[[#This Row],[dossier d''événement]],Tableau12[],20,FALSE)</f>
        <v>#N/A</v>
      </c>
      <c r="AY37" t="e">
        <f>VLOOKUP(Tableau14[[#This Row],[dossier d''événement]],Tableau12[],21,FALSE)</f>
        <v>#N/A</v>
      </c>
      <c r="AZ37" t="e">
        <f>VLOOKUP(Tableau14[[#This Row],[dossier d''événement]],Tableau12[],22,FALSE)</f>
        <v>#N/A</v>
      </c>
      <c r="BA37" t="e">
        <f>VLOOKUP(Tableau14[[#This Row],[dossier d''événement]],Tableau12[],23,FALSE)</f>
        <v>#N/A</v>
      </c>
      <c r="BB37" t="e">
        <f>VLOOKUP(Tableau14[[#This Row],[dossier d''événement]],Tableau12[],24,FALSE)</f>
        <v>#N/A</v>
      </c>
      <c r="BC37" t="e">
        <f>VLOOKUP(Tableau14[[#This Row],[dossier d''événement]],Tableau12[],25,FALSE)</f>
        <v>#N/A</v>
      </c>
      <c r="BD37" t="e">
        <f>VLOOKUP(Tableau14[[#This Row],[dossier d''événement]],Tableau12[],26,FALSE)</f>
        <v>#N/A</v>
      </c>
      <c r="BE37" t="e">
        <f>VLOOKUP(Tableau14[[#This Row],[dossier d''événement]],Tableau12[],27,FALSE)</f>
        <v>#N/A</v>
      </c>
      <c r="BF37" t="e">
        <f>VLOOKUP(Tableau14[[#This Row],[dossier d''événement]],Tableau12[],28,FALSE)</f>
        <v>#N/A</v>
      </c>
      <c r="BG37" t="e">
        <f>VLOOKUP(Tableau14[[#This Row],[dossier d''événement]],Tableau12[],29,FALSE)</f>
        <v>#N/A</v>
      </c>
      <c r="BH37" t="e">
        <f>VLOOKUP(Tableau14[[#This Row],[dossier d''événement]],Tableau12[],30,FALSE)</f>
        <v>#N/A</v>
      </c>
      <c r="BI37" t="e">
        <f>VLOOKUP(Tableau14[[#This Row],[dossier d''événement]],Tableau12[],31,FALSE)</f>
        <v>#N/A</v>
      </c>
      <c r="BJ37" t="e">
        <f>VLOOKUP(Tableau14[[#This Row],[dossier d''événement]],Tableau12[],32,FALSE)</f>
        <v>#N/A</v>
      </c>
      <c r="BK37" t="e">
        <f>VLOOKUP(Tableau14[[#This Row],[dossier d''événement]],Tableau12[],33,FALSE)</f>
        <v>#N/A</v>
      </c>
      <c r="BL37" t="e">
        <f>VLOOKUP(Tableau14[[#This Row],[dossier d''événement]],Tableau12[],34,FALSE)</f>
        <v>#N/A</v>
      </c>
      <c r="BM37" t="e">
        <f>VLOOKUP(Tableau14[[#This Row],[dossier d''événement]],Tableau12[],35,FALSE)</f>
        <v>#N/A</v>
      </c>
      <c r="BN37" t="e">
        <f>VLOOKUP(Tableau14[[#This Row],[dossier d''événement]],Tableau12[],36,FALSE)</f>
        <v>#N/A</v>
      </c>
      <c r="BO37" t="e">
        <f>VLOOKUP(Tableau14[[#This Row],[dossier d''événement]],Tableau12[],37,FALSE)</f>
        <v>#N/A</v>
      </c>
      <c r="BP37" t="e">
        <f>VLOOKUP(Tableau14[[#This Row],[dossier d''événement]],Tableau12[],38,FALSE)</f>
        <v>#N/A</v>
      </c>
      <c r="BQ37" t="e">
        <f>VLOOKUP(Tableau14[[#This Row],[dossier d''événement]],Tableau12[],39,FALSE)</f>
        <v>#N/A</v>
      </c>
      <c r="BR37" t="e">
        <f>VLOOKUP(Tableau14[[#This Row],[dossier d''événement]],Tableau12[],40,FALSE)</f>
        <v>#N/A</v>
      </c>
      <c r="BT37" t="s">
        <v>706</v>
      </c>
      <c r="BU37">
        <v>935</v>
      </c>
      <c r="BV37" t="s">
        <v>310</v>
      </c>
      <c r="BW37">
        <f>Tableau14[[#This Row],[dossier d''événement]]</f>
        <v>0</v>
      </c>
      <c r="BX37">
        <v>0</v>
      </c>
      <c r="BY37" t="e">
        <f>Tableau14[[#This Row],[Lieu Événement]]</f>
        <v>#N/A</v>
      </c>
      <c r="BZ37" t="e">
        <f>Tableau14[[#This Row],[Contact client sur le site]]</f>
        <v>#N/A</v>
      </c>
      <c r="CA37" t="e">
        <f>VLOOKUP(Tableau14[[#This Row],[dossier d''événement]],Tableau12[],45,FALSE)</f>
        <v>#N/A</v>
      </c>
      <c r="CE37" t="e">
        <f>VLOOKUP(Tableau14[[#This Row],[dossier d''événement]],Tableau12[],46,FALSE)</f>
        <v>#N/A</v>
      </c>
      <c r="CF37" t="e">
        <f>VLOOKUP(Tableau14[[#This Row],[dossier d''événement]],Tableau12[],43,FALSE)</f>
        <v>#N/A</v>
      </c>
      <c r="CG37" t="e">
        <f>VLOOKUP(Tableau14[[#This Row],[dossier d''événement]],Tableau12[],47,FALSE)</f>
        <v>#N/A</v>
      </c>
    </row>
    <row r="38" spans="1:85">
      <c r="A38" t="s">
        <v>623</v>
      </c>
      <c r="F38" t="e">
        <f>VLOOKUP(Tableau14[[#This Row],[dossier d''événement]],Tableau12[],2,FALSE)</f>
        <v>#N/A</v>
      </c>
      <c r="G38" t="e">
        <f>VLOOKUP(Tableau14[[#This Row],[dossier d''événement]],Tableau12[],7,FALSE)</f>
        <v>#N/A</v>
      </c>
      <c r="H38" t="e">
        <f>VLOOKUP(Tableau14[[#This Row],[dossier d''événement]],Tableau12[],8,FALSE)</f>
        <v>#N/A</v>
      </c>
      <c r="J38" t="e">
        <f>VLOOKUP(Tableau14[[#This Row],[dossier d''événement]],Tableau12[],3,FALSE)</f>
        <v>#N/A</v>
      </c>
      <c r="K38" t="e">
        <f>VLOOKUP(Tableau14[[#This Row],[dossier d''événement]],Tableau12[],44,FALSE)</f>
        <v>#N/A</v>
      </c>
      <c r="N38" t="e">
        <v>#N/A</v>
      </c>
      <c r="S38" t="e">
        <f>VLOOKUP(Tableau14[[#This Row],[dossier d''événement]],Tableau12[],42,FALSE)</f>
        <v>#N/A</v>
      </c>
      <c r="U38" t="e">
        <f>VLOOKUP(Tableau14[[#This Row],[dossier d''événement]],Tableau12[],41,FALSE)</f>
        <v>#N/A</v>
      </c>
      <c r="V38" t="e">
        <f>VLOOKUP(Tableau14[[#This Row],[dossier d''événement]],Tableau12[],10,FALSE)</f>
        <v>#N/A</v>
      </c>
      <c r="W38" t="e">
        <f>VLOOKUP(Tableau14[[#This Row],[dossier d''événement]],Tableau12[],73,FALSE)</f>
        <v>#N/A</v>
      </c>
      <c r="X38" t="e">
        <f>VLOOKUP(Tableau14[[#This Row],[dossier d''événement]],Tableau12[],74,FALSE)</f>
        <v>#N/A</v>
      </c>
      <c r="Y38" t="e">
        <f>VLOOKUP(Tableau14[[#This Row],[dossier d''événement]],Tableau12[],75,FALSE)</f>
        <v>#N/A</v>
      </c>
      <c r="Z38" t="e">
        <f>VLOOKUP(Tableau14[[#This Row],[dossier d''événement]],Tableau12[],76,FALSE)</f>
        <v>#N/A</v>
      </c>
      <c r="AA38" t="e">
        <f>VLOOKUP(Tableau14[[#This Row],[dossier d''événement]],Tableau12[],77,FALSE)</f>
        <v>#N/A</v>
      </c>
      <c r="AB38" t="e">
        <f>VLOOKUP(Tableau14[[#This Row],[dossier d''événement]],Tableau12[],78,FALSE)</f>
        <v>#N/A</v>
      </c>
      <c r="AC38" t="e">
        <f>VLOOKUP(Tableau14[[#This Row],[dossier d''événement]],Tableau12[],79,FALSE)</f>
        <v>#N/A</v>
      </c>
      <c r="AD38" t="e">
        <f>VLOOKUP(Tableau14[[#This Row],[dossier d''événement]],Tableau12[],80,FALSE)</f>
        <v>#N/A</v>
      </c>
      <c r="AE38" t="e">
        <f>VLOOKUP(Tableau14[[#This Row],[dossier d''événement]],Tableau12[],81,FALSE)</f>
        <v>#N/A</v>
      </c>
      <c r="AF38" t="e">
        <f>VLOOKUP(Tableau14[[#This Row],[dossier d''événement]],Tableau12[],82,FALSE)</f>
        <v>#N/A</v>
      </c>
      <c r="AG38" t="e">
        <f>VLOOKUP(Tableau14[[#This Row],[dossier d''événement]],Tableau12[],83,FALSE)</f>
        <v>#N/A</v>
      </c>
      <c r="AH38" t="e">
        <f>VLOOKUP(Tableau14[[#This Row],[dossier d''événement]],Tableau12[],84,FALSE)</f>
        <v>#N/A</v>
      </c>
      <c r="AI38" t="e">
        <f>VLOOKUP(Tableau14[[#This Row],[dossier d''événement]],Tableau12[],85,FALSE)</f>
        <v>#N/A</v>
      </c>
      <c r="AJ38" t="e">
        <f>VLOOKUP(Tableau14[[#This Row],[dossier d''événement]],Tableau12[],86,FALSE)</f>
        <v>#N/A</v>
      </c>
      <c r="AK38" t="e">
        <f>VLOOKUP(Tableau14[[#This Row],[dossier d''événement]],Tableau12[],87,FALSE)</f>
        <v>#N/A</v>
      </c>
      <c r="AL38" t="e">
        <f>VLOOKUP(Tableau14[[#This Row],[dossier d''événement]],Tableau12[],88,FALSE)</f>
        <v>#N/A</v>
      </c>
      <c r="AM38" t="e">
        <f>VLOOKUP(Tableau14[[#This Row],[dossier d''événement]],Tableau12[],89,FALSE)</f>
        <v>#N/A</v>
      </c>
      <c r="AN38" t="e">
        <f>VLOOKUP(Tableau14[[#This Row],[dossier d''événement]],Tableau12[],90,FALSE)</f>
        <v>#N/A</v>
      </c>
      <c r="AO38" t="e">
        <f>VLOOKUP(Tableau14[[#This Row],[dossier d''événement]],Tableau12[],11,FALSE)</f>
        <v>#N/A</v>
      </c>
      <c r="AP38" t="e">
        <f>VLOOKUP(Tableau14[[#This Row],[dossier d''événement]],Tableau12[],12,FALSE)</f>
        <v>#N/A</v>
      </c>
      <c r="AQ38" t="e">
        <f>VLOOKUP(Tableau14[[#This Row],[dossier d''événement]],Tableau12[],13,FALSE)</f>
        <v>#N/A</v>
      </c>
      <c r="AR38" t="e">
        <f>VLOOKUP(Tableau14[[#This Row],[dossier d''événement]],Tableau12[],14,FALSE)</f>
        <v>#N/A</v>
      </c>
      <c r="AS38" t="e">
        <f>VLOOKUP(Tableau14[[#This Row],[dossier d''événement]],Tableau12[],15,FALSE)</f>
        <v>#N/A</v>
      </c>
      <c r="AT38" t="e">
        <f>VLOOKUP(Tableau14[[#This Row],[dossier d''événement]],Tableau12[],16,FALSE)</f>
        <v>#N/A</v>
      </c>
      <c r="AU38" t="e">
        <f>VLOOKUP(Tableau14[[#This Row],[dossier d''événement]],Tableau12[],17,FALSE)</f>
        <v>#N/A</v>
      </c>
      <c r="AV38" t="e">
        <f>VLOOKUP(Tableau14[[#This Row],[dossier d''événement]],Tableau12[],18,FALSE)</f>
        <v>#N/A</v>
      </c>
      <c r="AW38" t="e">
        <f>VLOOKUP(Tableau14[[#This Row],[dossier d''événement]],Tableau12[],19,FALSE)</f>
        <v>#N/A</v>
      </c>
      <c r="AX38" t="e">
        <f>VLOOKUP(Tableau14[[#This Row],[dossier d''événement]],Tableau12[],20,FALSE)</f>
        <v>#N/A</v>
      </c>
      <c r="AY38" t="e">
        <f>VLOOKUP(Tableau14[[#This Row],[dossier d''événement]],Tableau12[],21,FALSE)</f>
        <v>#N/A</v>
      </c>
      <c r="AZ38" t="e">
        <f>VLOOKUP(Tableau14[[#This Row],[dossier d''événement]],Tableau12[],22,FALSE)</f>
        <v>#N/A</v>
      </c>
      <c r="BA38" t="e">
        <f>VLOOKUP(Tableau14[[#This Row],[dossier d''événement]],Tableau12[],23,FALSE)</f>
        <v>#N/A</v>
      </c>
      <c r="BB38" t="e">
        <f>VLOOKUP(Tableau14[[#This Row],[dossier d''événement]],Tableau12[],24,FALSE)</f>
        <v>#N/A</v>
      </c>
      <c r="BC38" t="e">
        <f>VLOOKUP(Tableau14[[#This Row],[dossier d''événement]],Tableau12[],25,FALSE)</f>
        <v>#N/A</v>
      </c>
      <c r="BD38" t="e">
        <f>VLOOKUP(Tableau14[[#This Row],[dossier d''événement]],Tableau12[],26,FALSE)</f>
        <v>#N/A</v>
      </c>
      <c r="BE38" t="e">
        <f>VLOOKUP(Tableau14[[#This Row],[dossier d''événement]],Tableau12[],27,FALSE)</f>
        <v>#N/A</v>
      </c>
      <c r="BF38" t="e">
        <f>VLOOKUP(Tableau14[[#This Row],[dossier d''événement]],Tableau12[],28,FALSE)</f>
        <v>#N/A</v>
      </c>
      <c r="BG38" t="e">
        <f>VLOOKUP(Tableau14[[#This Row],[dossier d''événement]],Tableau12[],29,FALSE)</f>
        <v>#N/A</v>
      </c>
      <c r="BH38" t="e">
        <f>VLOOKUP(Tableau14[[#This Row],[dossier d''événement]],Tableau12[],30,FALSE)</f>
        <v>#N/A</v>
      </c>
      <c r="BI38" t="e">
        <f>VLOOKUP(Tableau14[[#This Row],[dossier d''événement]],Tableau12[],31,FALSE)</f>
        <v>#N/A</v>
      </c>
      <c r="BJ38" t="e">
        <f>VLOOKUP(Tableau14[[#This Row],[dossier d''événement]],Tableau12[],32,FALSE)</f>
        <v>#N/A</v>
      </c>
      <c r="BK38" t="e">
        <f>VLOOKUP(Tableau14[[#This Row],[dossier d''événement]],Tableau12[],33,FALSE)</f>
        <v>#N/A</v>
      </c>
      <c r="BL38" t="e">
        <f>VLOOKUP(Tableau14[[#This Row],[dossier d''événement]],Tableau12[],34,FALSE)</f>
        <v>#N/A</v>
      </c>
      <c r="BM38" t="e">
        <f>VLOOKUP(Tableau14[[#This Row],[dossier d''événement]],Tableau12[],35,FALSE)</f>
        <v>#N/A</v>
      </c>
      <c r="BN38" t="e">
        <f>VLOOKUP(Tableau14[[#This Row],[dossier d''événement]],Tableau12[],36,FALSE)</f>
        <v>#N/A</v>
      </c>
      <c r="BO38" t="e">
        <f>VLOOKUP(Tableau14[[#This Row],[dossier d''événement]],Tableau12[],37,FALSE)</f>
        <v>#N/A</v>
      </c>
      <c r="BP38" t="e">
        <f>VLOOKUP(Tableau14[[#This Row],[dossier d''événement]],Tableau12[],38,FALSE)</f>
        <v>#N/A</v>
      </c>
      <c r="BQ38" t="e">
        <f>VLOOKUP(Tableau14[[#This Row],[dossier d''événement]],Tableau12[],39,FALSE)</f>
        <v>#N/A</v>
      </c>
      <c r="BR38" t="e">
        <f>VLOOKUP(Tableau14[[#This Row],[dossier d''événement]],Tableau12[],40,FALSE)</f>
        <v>#N/A</v>
      </c>
      <c r="BT38" t="s">
        <v>707</v>
      </c>
      <c r="BU38">
        <v>936</v>
      </c>
      <c r="BV38" t="s">
        <v>310</v>
      </c>
      <c r="BW38">
        <f>Tableau14[[#This Row],[dossier d''événement]]</f>
        <v>0</v>
      </c>
      <c r="BX38">
        <v>0</v>
      </c>
      <c r="BY38" t="e">
        <f>Tableau14[[#This Row],[Lieu Événement]]</f>
        <v>#N/A</v>
      </c>
      <c r="BZ38" t="e">
        <f>Tableau14[[#This Row],[Contact client sur le site]]</f>
        <v>#N/A</v>
      </c>
      <c r="CA38" t="e">
        <f>VLOOKUP(Tableau14[[#This Row],[dossier d''événement]],Tableau12[],45,FALSE)</f>
        <v>#N/A</v>
      </c>
      <c r="CE38" t="e">
        <f>VLOOKUP(Tableau14[[#This Row],[dossier d''événement]],Tableau12[],46,FALSE)</f>
        <v>#N/A</v>
      </c>
      <c r="CF38" t="e">
        <f>VLOOKUP(Tableau14[[#This Row],[dossier d''événement]],Tableau12[],43,FALSE)</f>
        <v>#N/A</v>
      </c>
      <c r="CG38" t="e">
        <f>VLOOKUP(Tableau14[[#This Row],[dossier d''événement]],Tableau12[],47,FALSE)</f>
        <v>#N/A</v>
      </c>
    </row>
    <row r="39" spans="1:85">
      <c r="A39" t="s">
        <v>623</v>
      </c>
      <c r="F39" t="e">
        <f>VLOOKUP(Tableau14[[#This Row],[dossier d''événement]],Tableau12[],2,FALSE)</f>
        <v>#N/A</v>
      </c>
      <c r="G39" t="e">
        <f>VLOOKUP(Tableau14[[#This Row],[dossier d''événement]],Tableau12[],7,FALSE)</f>
        <v>#N/A</v>
      </c>
      <c r="H39" t="e">
        <f>VLOOKUP(Tableau14[[#This Row],[dossier d''événement]],Tableau12[],8,FALSE)</f>
        <v>#N/A</v>
      </c>
      <c r="J39" t="e">
        <f>VLOOKUP(Tableau14[[#This Row],[dossier d''événement]],Tableau12[],3,FALSE)</f>
        <v>#N/A</v>
      </c>
      <c r="K39" t="e">
        <f>VLOOKUP(Tableau14[[#This Row],[dossier d''événement]],Tableau12[],44,FALSE)</f>
        <v>#N/A</v>
      </c>
      <c r="N39" t="e">
        <v>#N/A</v>
      </c>
      <c r="S39" t="e">
        <f>VLOOKUP(Tableau14[[#This Row],[dossier d''événement]],Tableau12[],42,FALSE)</f>
        <v>#N/A</v>
      </c>
      <c r="U39" t="e">
        <f>VLOOKUP(Tableau14[[#This Row],[dossier d''événement]],Tableau12[],41,FALSE)</f>
        <v>#N/A</v>
      </c>
      <c r="V39" t="e">
        <f>VLOOKUP(Tableau14[[#This Row],[dossier d''événement]],Tableau12[],10,FALSE)</f>
        <v>#N/A</v>
      </c>
      <c r="W39" t="e">
        <f>VLOOKUP(Tableau14[[#This Row],[dossier d''événement]],Tableau12[],73,FALSE)</f>
        <v>#N/A</v>
      </c>
      <c r="X39" t="e">
        <f>VLOOKUP(Tableau14[[#This Row],[dossier d''événement]],Tableau12[],74,FALSE)</f>
        <v>#N/A</v>
      </c>
      <c r="Y39" t="e">
        <f>VLOOKUP(Tableau14[[#This Row],[dossier d''événement]],Tableau12[],75,FALSE)</f>
        <v>#N/A</v>
      </c>
      <c r="Z39" t="e">
        <f>VLOOKUP(Tableau14[[#This Row],[dossier d''événement]],Tableau12[],76,FALSE)</f>
        <v>#N/A</v>
      </c>
      <c r="AA39" t="e">
        <f>VLOOKUP(Tableau14[[#This Row],[dossier d''événement]],Tableau12[],77,FALSE)</f>
        <v>#N/A</v>
      </c>
      <c r="AB39" t="e">
        <f>VLOOKUP(Tableau14[[#This Row],[dossier d''événement]],Tableau12[],78,FALSE)</f>
        <v>#N/A</v>
      </c>
      <c r="AC39" t="e">
        <f>VLOOKUP(Tableau14[[#This Row],[dossier d''événement]],Tableau12[],79,FALSE)</f>
        <v>#N/A</v>
      </c>
      <c r="AD39" t="e">
        <f>VLOOKUP(Tableau14[[#This Row],[dossier d''événement]],Tableau12[],80,FALSE)</f>
        <v>#N/A</v>
      </c>
      <c r="AE39" t="e">
        <f>VLOOKUP(Tableau14[[#This Row],[dossier d''événement]],Tableau12[],81,FALSE)</f>
        <v>#N/A</v>
      </c>
      <c r="AF39" t="e">
        <f>VLOOKUP(Tableau14[[#This Row],[dossier d''événement]],Tableau12[],82,FALSE)</f>
        <v>#N/A</v>
      </c>
      <c r="AG39" t="e">
        <f>VLOOKUP(Tableau14[[#This Row],[dossier d''événement]],Tableau12[],83,FALSE)</f>
        <v>#N/A</v>
      </c>
      <c r="AH39" t="e">
        <f>VLOOKUP(Tableau14[[#This Row],[dossier d''événement]],Tableau12[],84,FALSE)</f>
        <v>#N/A</v>
      </c>
      <c r="AI39" t="e">
        <f>VLOOKUP(Tableau14[[#This Row],[dossier d''événement]],Tableau12[],85,FALSE)</f>
        <v>#N/A</v>
      </c>
      <c r="AJ39" t="e">
        <f>VLOOKUP(Tableau14[[#This Row],[dossier d''événement]],Tableau12[],86,FALSE)</f>
        <v>#N/A</v>
      </c>
      <c r="AK39" t="e">
        <f>VLOOKUP(Tableau14[[#This Row],[dossier d''événement]],Tableau12[],87,FALSE)</f>
        <v>#N/A</v>
      </c>
      <c r="AL39" t="e">
        <f>VLOOKUP(Tableau14[[#This Row],[dossier d''événement]],Tableau12[],88,FALSE)</f>
        <v>#N/A</v>
      </c>
      <c r="AM39" t="e">
        <f>VLOOKUP(Tableau14[[#This Row],[dossier d''événement]],Tableau12[],89,FALSE)</f>
        <v>#N/A</v>
      </c>
      <c r="AN39" t="e">
        <f>VLOOKUP(Tableau14[[#This Row],[dossier d''événement]],Tableau12[],90,FALSE)</f>
        <v>#N/A</v>
      </c>
      <c r="AO39" t="e">
        <f>VLOOKUP(Tableau14[[#This Row],[dossier d''événement]],Tableau12[],11,FALSE)</f>
        <v>#N/A</v>
      </c>
      <c r="AP39" t="e">
        <f>VLOOKUP(Tableau14[[#This Row],[dossier d''événement]],Tableau12[],12,FALSE)</f>
        <v>#N/A</v>
      </c>
      <c r="AQ39" t="e">
        <f>VLOOKUP(Tableau14[[#This Row],[dossier d''événement]],Tableau12[],13,FALSE)</f>
        <v>#N/A</v>
      </c>
      <c r="AR39" t="e">
        <f>VLOOKUP(Tableau14[[#This Row],[dossier d''événement]],Tableau12[],14,FALSE)</f>
        <v>#N/A</v>
      </c>
      <c r="AS39" t="e">
        <f>VLOOKUP(Tableau14[[#This Row],[dossier d''événement]],Tableau12[],15,FALSE)</f>
        <v>#N/A</v>
      </c>
      <c r="AT39" t="e">
        <f>VLOOKUP(Tableau14[[#This Row],[dossier d''événement]],Tableau12[],16,FALSE)</f>
        <v>#N/A</v>
      </c>
      <c r="AU39" t="e">
        <f>VLOOKUP(Tableau14[[#This Row],[dossier d''événement]],Tableau12[],17,FALSE)</f>
        <v>#N/A</v>
      </c>
      <c r="AV39" t="e">
        <f>VLOOKUP(Tableau14[[#This Row],[dossier d''événement]],Tableau12[],18,FALSE)</f>
        <v>#N/A</v>
      </c>
      <c r="AW39" t="e">
        <f>VLOOKUP(Tableau14[[#This Row],[dossier d''événement]],Tableau12[],19,FALSE)</f>
        <v>#N/A</v>
      </c>
      <c r="AX39" t="e">
        <f>VLOOKUP(Tableau14[[#This Row],[dossier d''événement]],Tableau12[],20,FALSE)</f>
        <v>#N/A</v>
      </c>
      <c r="AY39" t="e">
        <f>VLOOKUP(Tableau14[[#This Row],[dossier d''événement]],Tableau12[],21,FALSE)</f>
        <v>#N/A</v>
      </c>
      <c r="AZ39" t="e">
        <f>VLOOKUP(Tableau14[[#This Row],[dossier d''événement]],Tableau12[],22,FALSE)</f>
        <v>#N/A</v>
      </c>
      <c r="BA39" t="e">
        <f>VLOOKUP(Tableau14[[#This Row],[dossier d''événement]],Tableau12[],23,FALSE)</f>
        <v>#N/A</v>
      </c>
      <c r="BB39" t="e">
        <f>VLOOKUP(Tableau14[[#This Row],[dossier d''événement]],Tableau12[],24,FALSE)</f>
        <v>#N/A</v>
      </c>
      <c r="BC39" t="e">
        <f>VLOOKUP(Tableau14[[#This Row],[dossier d''événement]],Tableau12[],25,FALSE)</f>
        <v>#N/A</v>
      </c>
      <c r="BD39" t="e">
        <f>VLOOKUP(Tableau14[[#This Row],[dossier d''événement]],Tableau12[],26,FALSE)</f>
        <v>#N/A</v>
      </c>
      <c r="BE39" t="e">
        <f>VLOOKUP(Tableau14[[#This Row],[dossier d''événement]],Tableau12[],27,FALSE)</f>
        <v>#N/A</v>
      </c>
      <c r="BF39" t="e">
        <f>VLOOKUP(Tableau14[[#This Row],[dossier d''événement]],Tableau12[],28,FALSE)</f>
        <v>#N/A</v>
      </c>
      <c r="BG39" t="e">
        <f>VLOOKUP(Tableau14[[#This Row],[dossier d''événement]],Tableau12[],29,FALSE)</f>
        <v>#N/A</v>
      </c>
      <c r="BH39" t="e">
        <f>VLOOKUP(Tableau14[[#This Row],[dossier d''événement]],Tableau12[],30,FALSE)</f>
        <v>#N/A</v>
      </c>
      <c r="BI39" t="e">
        <f>VLOOKUP(Tableau14[[#This Row],[dossier d''événement]],Tableau12[],31,FALSE)</f>
        <v>#N/A</v>
      </c>
      <c r="BJ39" t="e">
        <f>VLOOKUP(Tableau14[[#This Row],[dossier d''événement]],Tableau12[],32,FALSE)</f>
        <v>#N/A</v>
      </c>
      <c r="BK39" t="e">
        <f>VLOOKUP(Tableau14[[#This Row],[dossier d''événement]],Tableau12[],33,FALSE)</f>
        <v>#N/A</v>
      </c>
      <c r="BL39" t="e">
        <f>VLOOKUP(Tableau14[[#This Row],[dossier d''événement]],Tableau12[],34,FALSE)</f>
        <v>#N/A</v>
      </c>
      <c r="BM39" t="e">
        <f>VLOOKUP(Tableau14[[#This Row],[dossier d''événement]],Tableau12[],35,FALSE)</f>
        <v>#N/A</v>
      </c>
      <c r="BN39" t="e">
        <f>VLOOKUP(Tableau14[[#This Row],[dossier d''événement]],Tableau12[],36,FALSE)</f>
        <v>#N/A</v>
      </c>
      <c r="BO39" t="e">
        <f>VLOOKUP(Tableau14[[#This Row],[dossier d''événement]],Tableau12[],37,FALSE)</f>
        <v>#N/A</v>
      </c>
      <c r="BP39" t="e">
        <f>VLOOKUP(Tableau14[[#This Row],[dossier d''événement]],Tableau12[],38,FALSE)</f>
        <v>#N/A</v>
      </c>
      <c r="BQ39" t="e">
        <f>VLOOKUP(Tableau14[[#This Row],[dossier d''événement]],Tableau12[],39,FALSE)</f>
        <v>#N/A</v>
      </c>
      <c r="BR39" t="e">
        <f>VLOOKUP(Tableau14[[#This Row],[dossier d''événement]],Tableau12[],40,FALSE)</f>
        <v>#N/A</v>
      </c>
      <c r="BT39" t="s">
        <v>708</v>
      </c>
      <c r="BU39">
        <v>937</v>
      </c>
      <c r="BV39" t="s">
        <v>310</v>
      </c>
      <c r="BW39">
        <f>Tableau14[[#This Row],[dossier d''événement]]</f>
        <v>0</v>
      </c>
      <c r="BX39">
        <v>0</v>
      </c>
      <c r="BY39" t="e">
        <f>Tableau14[[#This Row],[Lieu Événement]]</f>
        <v>#N/A</v>
      </c>
      <c r="BZ39" t="e">
        <f>Tableau14[[#This Row],[Contact client sur le site]]</f>
        <v>#N/A</v>
      </c>
      <c r="CA39" t="e">
        <f>VLOOKUP(Tableau14[[#This Row],[dossier d''événement]],Tableau12[],45,FALSE)</f>
        <v>#N/A</v>
      </c>
      <c r="CE39" t="e">
        <f>VLOOKUP(Tableau14[[#This Row],[dossier d''événement]],Tableau12[],46,FALSE)</f>
        <v>#N/A</v>
      </c>
      <c r="CF39" t="e">
        <f>VLOOKUP(Tableau14[[#This Row],[dossier d''événement]],Tableau12[],43,FALSE)</f>
        <v>#N/A</v>
      </c>
      <c r="CG39" t="e">
        <f>VLOOKUP(Tableau14[[#This Row],[dossier d''événement]],Tableau12[],47,FALSE)</f>
        <v>#N/A</v>
      </c>
    </row>
    <row r="40" spans="1:85">
      <c r="A40" t="s">
        <v>623</v>
      </c>
      <c r="F40" t="e">
        <f>VLOOKUP(Tableau14[[#This Row],[dossier d''événement]],Tableau12[],2,FALSE)</f>
        <v>#N/A</v>
      </c>
      <c r="G40" t="e">
        <f>VLOOKUP(Tableau14[[#This Row],[dossier d''événement]],Tableau12[],7,FALSE)</f>
        <v>#N/A</v>
      </c>
      <c r="H40" t="e">
        <f>VLOOKUP(Tableau14[[#This Row],[dossier d''événement]],Tableau12[],8,FALSE)</f>
        <v>#N/A</v>
      </c>
      <c r="J40" t="e">
        <f>VLOOKUP(Tableau14[[#This Row],[dossier d''événement]],Tableau12[],3,FALSE)</f>
        <v>#N/A</v>
      </c>
      <c r="K40" t="e">
        <f>VLOOKUP(Tableau14[[#This Row],[dossier d''événement]],Tableau12[],44,FALSE)</f>
        <v>#N/A</v>
      </c>
      <c r="N40" t="e">
        <v>#N/A</v>
      </c>
      <c r="S40" t="e">
        <f>VLOOKUP(Tableau14[[#This Row],[dossier d''événement]],Tableau12[],42,FALSE)</f>
        <v>#N/A</v>
      </c>
      <c r="U40" t="e">
        <f>VLOOKUP(Tableau14[[#This Row],[dossier d''événement]],Tableau12[],41,FALSE)</f>
        <v>#N/A</v>
      </c>
      <c r="V40" t="e">
        <f>VLOOKUP(Tableau14[[#This Row],[dossier d''événement]],Tableau12[],10,FALSE)</f>
        <v>#N/A</v>
      </c>
      <c r="W40" t="e">
        <f>VLOOKUP(Tableau14[[#This Row],[dossier d''événement]],Tableau12[],73,FALSE)</f>
        <v>#N/A</v>
      </c>
      <c r="X40" t="e">
        <f>VLOOKUP(Tableau14[[#This Row],[dossier d''événement]],Tableau12[],74,FALSE)</f>
        <v>#N/A</v>
      </c>
      <c r="Y40" t="e">
        <f>VLOOKUP(Tableau14[[#This Row],[dossier d''événement]],Tableau12[],75,FALSE)</f>
        <v>#N/A</v>
      </c>
      <c r="Z40" t="e">
        <f>VLOOKUP(Tableau14[[#This Row],[dossier d''événement]],Tableau12[],76,FALSE)</f>
        <v>#N/A</v>
      </c>
      <c r="AA40" t="e">
        <f>VLOOKUP(Tableau14[[#This Row],[dossier d''événement]],Tableau12[],77,FALSE)</f>
        <v>#N/A</v>
      </c>
      <c r="AB40" t="e">
        <f>VLOOKUP(Tableau14[[#This Row],[dossier d''événement]],Tableau12[],78,FALSE)</f>
        <v>#N/A</v>
      </c>
      <c r="AC40" t="e">
        <f>VLOOKUP(Tableau14[[#This Row],[dossier d''événement]],Tableau12[],79,FALSE)</f>
        <v>#N/A</v>
      </c>
      <c r="AD40" t="e">
        <f>VLOOKUP(Tableau14[[#This Row],[dossier d''événement]],Tableau12[],80,FALSE)</f>
        <v>#N/A</v>
      </c>
      <c r="AE40" t="e">
        <f>VLOOKUP(Tableau14[[#This Row],[dossier d''événement]],Tableau12[],81,FALSE)</f>
        <v>#N/A</v>
      </c>
      <c r="AF40" t="e">
        <f>VLOOKUP(Tableau14[[#This Row],[dossier d''événement]],Tableau12[],82,FALSE)</f>
        <v>#N/A</v>
      </c>
      <c r="AG40" t="e">
        <f>VLOOKUP(Tableau14[[#This Row],[dossier d''événement]],Tableau12[],83,FALSE)</f>
        <v>#N/A</v>
      </c>
      <c r="AH40" t="e">
        <f>VLOOKUP(Tableau14[[#This Row],[dossier d''événement]],Tableau12[],84,FALSE)</f>
        <v>#N/A</v>
      </c>
      <c r="AI40" t="e">
        <f>VLOOKUP(Tableau14[[#This Row],[dossier d''événement]],Tableau12[],85,FALSE)</f>
        <v>#N/A</v>
      </c>
      <c r="AJ40" t="e">
        <f>VLOOKUP(Tableau14[[#This Row],[dossier d''événement]],Tableau12[],86,FALSE)</f>
        <v>#N/A</v>
      </c>
      <c r="AK40" t="e">
        <f>VLOOKUP(Tableau14[[#This Row],[dossier d''événement]],Tableau12[],87,FALSE)</f>
        <v>#N/A</v>
      </c>
      <c r="AL40" t="e">
        <f>VLOOKUP(Tableau14[[#This Row],[dossier d''événement]],Tableau12[],88,FALSE)</f>
        <v>#N/A</v>
      </c>
      <c r="AM40" t="e">
        <f>VLOOKUP(Tableau14[[#This Row],[dossier d''événement]],Tableau12[],89,FALSE)</f>
        <v>#N/A</v>
      </c>
      <c r="AN40" t="e">
        <f>VLOOKUP(Tableau14[[#This Row],[dossier d''événement]],Tableau12[],90,FALSE)</f>
        <v>#N/A</v>
      </c>
      <c r="AO40" t="e">
        <f>VLOOKUP(Tableau14[[#This Row],[dossier d''événement]],Tableau12[],11,FALSE)</f>
        <v>#N/A</v>
      </c>
      <c r="AP40" t="e">
        <f>VLOOKUP(Tableau14[[#This Row],[dossier d''événement]],Tableau12[],12,FALSE)</f>
        <v>#N/A</v>
      </c>
      <c r="AQ40" t="e">
        <f>VLOOKUP(Tableau14[[#This Row],[dossier d''événement]],Tableau12[],13,FALSE)</f>
        <v>#N/A</v>
      </c>
      <c r="AR40" t="e">
        <f>VLOOKUP(Tableau14[[#This Row],[dossier d''événement]],Tableau12[],14,FALSE)</f>
        <v>#N/A</v>
      </c>
      <c r="AS40" t="e">
        <f>VLOOKUP(Tableau14[[#This Row],[dossier d''événement]],Tableau12[],15,FALSE)</f>
        <v>#N/A</v>
      </c>
      <c r="AT40" t="e">
        <f>VLOOKUP(Tableau14[[#This Row],[dossier d''événement]],Tableau12[],16,FALSE)</f>
        <v>#N/A</v>
      </c>
      <c r="AU40" t="e">
        <f>VLOOKUP(Tableau14[[#This Row],[dossier d''événement]],Tableau12[],17,FALSE)</f>
        <v>#N/A</v>
      </c>
      <c r="AV40" t="e">
        <f>VLOOKUP(Tableau14[[#This Row],[dossier d''événement]],Tableau12[],18,FALSE)</f>
        <v>#N/A</v>
      </c>
      <c r="AW40" t="e">
        <f>VLOOKUP(Tableau14[[#This Row],[dossier d''événement]],Tableau12[],19,FALSE)</f>
        <v>#N/A</v>
      </c>
      <c r="AX40" t="e">
        <f>VLOOKUP(Tableau14[[#This Row],[dossier d''événement]],Tableau12[],20,FALSE)</f>
        <v>#N/A</v>
      </c>
      <c r="AY40" t="e">
        <f>VLOOKUP(Tableau14[[#This Row],[dossier d''événement]],Tableau12[],21,FALSE)</f>
        <v>#N/A</v>
      </c>
      <c r="AZ40" t="e">
        <f>VLOOKUP(Tableau14[[#This Row],[dossier d''événement]],Tableau12[],22,FALSE)</f>
        <v>#N/A</v>
      </c>
      <c r="BA40" t="e">
        <f>VLOOKUP(Tableau14[[#This Row],[dossier d''événement]],Tableau12[],23,FALSE)</f>
        <v>#N/A</v>
      </c>
      <c r="BB40" t="e">
        <f>VLOOKUP(Tableau14[[#This Row],[dossier d''événement]],Tableau12[],24,FALSE)</f>
        <v>#N/A</v>
      </c>
      <c r="BC40" t="e">
        <f>VLOOKUP(Tableau14[[#This Row],[dossier d''événement]],Tableau12[],25,FALSE)</f>
        <v>#N/A</v>
      </c>
      <c r="BD40" t="e">
        <f>VLOOKUP(Tableau14[[#This Row],[dossier d''événement]],Tableau12[],26,FALSE)</f>
        <v>#N/A</v>
      </c>
      <c r="BE40" t="e">
        <f>VLOOKUP(Tableau14[[#This Row],[dossier d''événement]],Tableau12[],27,FALSE)</f>
        <v>#N/A</v>
      </c>
      <c r="BF40" t="e">
        <f>VLOOKUP(Tableau14[[#This Row],[dossier d''événement]],Tableau12[],28,FALSE)</f>
        <v>#N/A</v>
      </c>
      <c r="BG40" t="e">
        <f>VLOOKUP(Tableau14[[#This Row],[dossier d''événement]],Tableau12[],29,FALSE)</f>
        <v>#N/A</v>
      </c>
      <c r="BH40" t="e">
        <f>VLOOKUP(Tableau14[[#This Row],[dossier d''événement]],Tableau12[],30,FALSE)</f>
        <v>#N/A</v>
      </c>
      <c r="BI40" t="e">
        <f>VLOOKUP(Tableau14[[#This Row],[dossier d''événement]],Tableau12[],31,FALSE)</f>
        <v>#N/A</v>
      </c>
      <c r="BJ40" t="e">
        <f>VLOOKUP(Tableau14[[#This Row],[dossier d''événement]],Tableau12[],32,FALSE)</f>
        <v>#N/A</v>
      </c>
      <c r="BK40" t="e">
        <f>VLOOKUP(Tableau14[[#This Row],[dossier d''événement]],Tableau12[],33,FALSE)</f>
        <v>#N/A</v>
      </c>
      <c r="BL40" t="e">
        <f>VLOOKUP(Tableau14[[#This Row],[dossier d''événement]],Tableau12[],34,FALSE)</f>
        <v>#N/A</v>
      </c>
      <c r="BM40" t="e">
        <f>VLOOKUP(Tableau14[[#This Row],[dossier d''événement]],Tableau12[],35,FALSE)</f>
        <v>#N/A</v>
      </c>
      <c r="BN40" t="e">
        <f>VLOOKUP(Tableau14[[#This Row],[dossier d''événement]],Tableau12[],36,FALSE)</f>
        <v>#N/A</v>
      </c>
      <c r="BO40" t="e">
        <f>VLOOKUP(Tableau14[[#This Row],[dossier d''événement]],Tableau12[],37,FALSE)</f>
        <v>#N/A</v>
      </c>
      <c r="BP40" t="e">
        <f>VLOOKUP(Tableau14[[#This Row],[dossier d''événement]],Tableau12[],38,FALSE)</f>
        <v>#N/A</v>
      </c>
      <c r="BQ40" t="e">
        <f>VLOOKUP(Tableau14[[#This Row],[dossier d''événement]],Tableau12[],39,FALSE)</f>
        <v>#N/A</v>
      </c>
      <c r="BR40" t="e">
        <f>VLOOKUP(Tableau14[[#This Row],[dossier d''événement]],Tableau12[],40,FALSE)</f>
        <v>#N/A</v>
      </c>
      <c r="BT40" t="s">
        <v>709</v>
      </c>
      <c r="BU40">
        <v>938</v>
      </c>
      <c r="BV40" t="s">
        <v>310</v>
      </c>
      <c r="BW40">
        <f>Tableau14[[#This Row],[dossier d''événement]]</f>
        <v>0</v>
      </c>
      <c r="BX40">
        <v>0</v>
      </c>
      <c r="BY40" t="e">
        <f>Tableau14[[#This Row],[Lieu Événement]]</f>
        <v>#N/A</v>
      </c>
      <c r="BZ40" t="e">
        <f>Tableau14[[#This Row],[Contact client sur le site]]</f>
        <v>#N/A</v>
      </c>
      <c r="CA40" t="e">
        <f>VLOOKUP(Tableau14[[#This Row],[dossier d''événement]],Tableau12[],45,FALSE)</f>
        <v>#N/A</v>
      </c>
      <c r="CE40" t="e">
        <f>VLOOKUP(Tableau14[[#This Row],[dossier d''événement]],Tableau12[],46,FALSE)</f>
        <v>#N/A</v>
      </c>
      <c r="CF40" t="e">
        <f>VLOOKUP(Tableau14[[#This Row],[dossier d''événement]],Tableau12[],43,FALSE)</f>
        <v>#N/A</v>
      </c>
      <c r="CG40" t="e">
        <f>VLOOKUP(Tableau14[[#This Row],[dossier d''événement]],Tableau12[],47,FALSE)</f>
        <v>#N/A</v>
      </c>
    </row>
    <row r="41" spans="1:85">
      <c r="A41" t="s">
        <v>623</v>
      </c>
      <c r="F41" t="e">
        <f>VLOOKUP(Tableau14[[#This Row],[dossier d''événement]],Tableau12[],2,FALSE)</f>
        <v>#N/A</v>
      </c>
      <c r="G41" t="e">
        <f>VLOOKUP(Tableau14[[#This Row],[dossier d''événement]],Tableau12[],7,FALSE)</f>
        <v>#N/A</v>
      </c>
      <c r="H41" t="e">
        <f>VLOOKUP(Tableau14[[#This Row],[dossier d''événement]],Tableau12[],8,FALSE)</f>
        <v>#N/A</v>
      </c>
      <c r="J41" t="e">
        <f>VLOOKUP(Tableau14[[#This Row],[dossier d''événement]],Tableau12[],3,FALSE)</f>
        <v>#N/A</v>
      </c>
      <c r="K41" t="e">
        <f>VLOOKUP(Tableau14[[#This Row],[dossier d''événement]],Tableau12[],44,FALSE)</f>
        <v>#N/A</v>
      </c>
      <c r="N41" t="e">
        <v>#N/A</v>
      </c>
      <c r="S41" t="e">
        <f>VLOOKUP(Tableau14[[#This Row],[dossier d''événement]],Tableau12[],42,FALSE)</f>
        <v>#N/A</v>
      </c>
      <c r="U41" t="e">
        <f>VLOOKUP(Tableau14[[#This Row],[dossier d''événement]],Tableau12[],41,FALSE)</f>
        <v>#N/A</v>
      </c>
      <c r="V41" t="e">
        <f>VLOOKUP(Tableau14[[#This Row],[dossier d''événement]],Tableau12[],10,FALSE)</f>
        <v>#N/A</v>
      </c>
      <c r="W41" t="e">
        <f>VLOOKUP(Tableau14[[#This Row],[dossier d''événement]],Tableau12[],73,FALSE)</f>
        <v>#N/A</v>
      </c>
      <c r="X41" t="e">
        <f>VLOOKUP(Tableau14[[#This Row],[dossier d''événement]],Tableau12[],74,FALSE)</f>
        <v>#N/A</v>
      </c>
      <c r="Y41" t="e">
        <f>VLOOKUP(Tableau14[[#This Row],[dossier d''événement]],Tableau12[],75,FALSE)</f>
        <v>#N/A</v>
      </c>
      <c r="Z41" t="e">
        <f>VLOOKUP(Tableau14[[#This Row],[dossier d''événement]],Tableau12[],76,FALSE)</f>
        <v>#N/A</v>
      </c>
      <c r="AA41" t="e">
        <f>VLOOKUP(Tableau14[[#This Row],[dossier d''événement]],Tableau12[],77,FALSE)</f>
        <v>#N/A</v>
      </c>
      <c r="AB41" t="e">
        <f>VLOOKUP(Tableau14[[#This Row],[dossier d''événement]],Tableau12[],78,FALSE)</f>
        <v>#N/A</v>
      </c>
      <c r="AC41" t="e">
        <f>VLOOKUP(Tableau14[[#This Row],[dossier d''événement]],Tableau12[],79,FALSE)</f>
        <v>#N/A</v>
      </c>
      <c r="AD41" t="e">
        <f>VLOOKUP(Tableau14[[#This Row],[dossier d''événement]],Tableau12[],80,FALSE)</f>
        <v>#N/A</v>
      </c>
      <c r="AE41" t="e">
        <f>VLOOKUP(Tableau14[[#This Row],[dossier d''événement]],Tableau12[],81,FALSE)</f>
        <v>#N/A</v>
      </c>
      <c r="AF41" t="e">
        <f>VLOOKUP(Tableau14[[#This Row],[dossier d''événement]],Tableau12[],82,FALSE)</f>
        <v>#N/A</v>
      </c>
      <c r="AG41" t="e">
        <f>VLOOKUP(Tableau14[[#This Row],[dossier d''événement]],Tableau12[],83,FALSE)</f>
        <v>#N/A</v>
      </c>
      <c r="AH41" t="e">
        <f>VLOOKUP(Tableau14[[#This Row],[dossier d''événement]],Tableau12[],84,FALSE)</f>
        <v>#N/A</v>
      </c>
      <c r="AI41" t="e">
        <f>VLOOKUP(Tableau14[[#This Row],[dossier d''événement]],Tableau12[],85,FALSE)</f>
        <v>#N/A</v>
      </c>
      <c r="AJ41" t="e">
        <f>VLOOKUP(Tableau14[[#This Row],[dossier d''événement]],Tableau12[],86,FALSE)</f>
        <v>#N/A</v>
      </c>
      <c r="AK41" t="e">
        <f>VLOOKUP(Tableau14[[#This Row],[dossier d''événement]],Tableau12[],87,FALSE)</f>
        <v>#N/A</v>
      </c>
      <c r="AL41" t="e">
        <f>VLOOKUP(Tableau14[[#This Row],[dossier d''événement]],Tableau12[],88,FALSE)</f>
        <v>#N/A</v>
      </c>
      <c r="AM41" t="e">
        <f>VLOOKUP(Tableau14[[#This Row],[dossier d''événement]],Tableau12[],89,FALSE)</f>
        <v>#N/A</v>
      </c>
      <c r="AN41" t="e">
        <f>VLOOKUP(Tableau14[[#This Row],[dossier d''événement]],Tableau12[],90,FALSE)</f>
        <v>#N/A</v>
      </c>
      <c r="AO41" t="e">
        <f>VLOOKUP(Tableau14[[#This Row],[dossier d''événement]],Tableau12[],11,FALSE)</f>
        <v>#N/A</v>
      </c>
      <c r="AP41" t="e">
        <f>VLOOKUP(Tableau14[[#This Row],[dossier d''événement]],Tableau12[],12,FALSE)</f>
        <v>#N/A</v>
      </c>
      <c r="AQ41" t="e">
        <f>VLOOKUP(Tableau14[[#This Row],[dossier d''événement]],Tableau12[],13,FALSE)</f>
        <v>#N/A</v>
      </c>
      <c r="AR41" t="e">
        <f>VLOOKUP(Tableau14[[#This Row],[dossier d''événement]],Tableau12[],14,FALSE)</f>
        <v>#N/A</v>
      </c>
      <c r="AS41" t="e">
        <f>VLOOKUP(Tableau14[[#This Row],[dossier d''événement]],Tableau12[],15,FALSE)</f>
        <v>#N/A</v>
      </c>
      <c r="AT41" t="e">
        <f>VLOOKUP(Tableau14[[#This Row],[dossier d''événement]],Tableau12[],16,FALSE)</f>
        <v>#N/A</v>
      </c>
      <c r="AU41" t="e">
        <f>VLOOKUP(Tableau14[[#This Row],[dossier d''événement]],Tableau12[],17,FALSE)</f>
        <v>#N/A</v>
      </c>
      <c r="AV41" t="e">
        <f>VLOOKUP(Tableau14[[#This Row],[dossier d''événement]],Tableau12[],18,FALSE)</f>
        <v>#N/A</v>
      </c>
      <c r="AW41" t="e">
        <f>VLOOKUP(Tableau14[[#This Row],[dossier d''événement]],Tableau12[],19,FALSE)</f>
        <v>#N/A</v>
      </c>
      <c r="AX41" t="e">
        <f>VLOOKUP(Tableau14[[#This Row],[dossier d''événement]],Tableau12[],20,FALSE)</f>
        <v>#N/A</v>
      </c>
      <c r="AY41" t="e">
        <f>VLOOKUP(Tableau14[[#This Row],[dossier d''événement]],Tableau12[],21,FALSE)</f>
        <v>#N/A</v>
      </c>
      <c r="AZ41" t="e">
        <f>VLOOKUP(Tableau14[[#This Row],[dossier d''événement]],Tableau12[],22,FALSE)</f>
        <v>#N/A</v>
      </c>
      <c r="BA41" t="e">
        <f>VLOOKUP(Tableau14[[#This Row],[dossier d''événement]],Tableau12[],23,FALSE)</f>
        <v>#N/A</v>
      </c>
      <c r="BB41" t="e">
        <f>VLOOKUP(Tableau14[[#This Row],[dossier d''événement]],Tableau12[],24,FALSE)</f>
        <v>#N/A</v>
      </c>
      <c r="BC41" t="e">
        <f>VLOOKUP(Tableau14[[#This Row],[dossier d''événement]],Tableau12[],25,FALSE)</f>
        <v>#N/A</v>
      </c>
      <c r="BD41" t="e">
        <f>VLOOKUP(Tableau14[[#This Row],[dossier d''événement]],Tableau12[],26,FALSE)</f>
        <v>#N/A</v>
      </c>
      <c r="BE41" t="e">
        <f>VLOOKUP(Tableau14[[#This Row],[dossier d''événement]],Tableau12[],27,FALSE)</f>
        <v>#N/A</v>
      </c>
      <c r="BF41" t="e">
        <f>VLOOKUP(Tableau14[[#This Row],[dossier d''événement]],Tableau12[],28,FALSE)</f>
        <v>#N/A</v>
      </c>
      <c r="BG41" t="e">
        <f>VLOOKUP(Tableau14[[#This Row],[dossier d''événement]],Tableau12[],29,FALSE)</f>
        <v>#N/A</v>
      </c>
      <c r="BH41" t="e">
        <f>VLOOKUP(Tableau14[[#This Row],[dossier d''événement]],Tableau12[],30,FALSE)</f>
        <v>#N/A</v>
      </c>
      <c r="BI41" t="e">
        <f>VLOOKUP(Tableau14[[#This Row],[dossier d''événement]],Tableau12[],31,FALSE)</f>
        <v>#N/A</v>
      </c>
      <c r="BJ41" t="e">
        <f>VLOOKUP(Tableau14[[#This Row],[dossier d''événement]],Tableau12[],32,FALSE)</f>
        <v>#N/A</v>
      </c>
      <c r="BK41" t="e">
        <f>VLOOKUP(Tableau14[[#This Row],[dossier d''événement]],Tableau12[],33,FALSE)</f>
        <v>#N/A</v>
      </c>
      <c r="BL41" t="e">
        <f>VLOOKUP(Tableau14[[#This Row],[dossier d''événement]],Tableau12[],34,FALSE)</f>
        <v>#N/A</v>
      </c>
      <c r="BM41" t="e">
        <f>VLOOKUP(Tableau14[[#This Row],[dossier d''événement]],Tableau12[],35,FALSE)</f>
        <v>#N/A</v>
      </c>
      <c r="BN41" t="e">
        <f>VLOOKUP(Tableau14[[#This Row],[dossier d''événement]],Tableau12[],36,FALSE)</f>
        <v>#N/A</v>
      </c>
      <c r="BO41" t="e">
        <f>VLOOKUP(Tableau14[[#This Row],[dossier d''événement]],Tableau12[],37,FALSE)</f>
        <v>#N/A</v>
      </c>
      <c r="BP41" t="e">
        <f>VLOOKUP(Tableau14[[#This Row],[dossier d''événement]],Tableau12[],38,FALSE)</f>
        <v>#N/A</v>
      </c>
      <c r="BQ41" t="e">
        <f>VLOOKUP(Tableau14[[#This Row],[dossier d''événement]],Tableau12[],39,FALSE)</f>
        <v>#N/A</v>
      </c>
      <c r="BR41" t="e">
        <f>VLOOKUP(Tableau14[[#This Row],[dossier d''événement]],Tableau12[],40,FALSE)</f>
        <v>#N/A</v>
      </c>
      <c r="BT41" t="s">
        <v>710</v>
      </c>
      <c r="BU41">
        <v>939</v>
      </c>
      <c r="BW41">
        <f>Tableau14[[#This Row],[dossier d''événement]]</f>
        <v>0</v>
      </c>
      <c r="BX41">
        <v>0</v>
      </c>
      <c r="BY41" t="e">
        <f>Tableau14[[#This Row],[Lieu Événement]]</f>
        <v>#N/A</v>
      </c>
      <c r="BZ41" t="e">
        <f>Tableau14[[#This Row],[Contact client sur le site]]</f>
        <v>#N/A</v>
      </c>
      <c r="CA41" t="e">
        <f>VLOOKUP(Tableau14[[#This Row],[dossier d''événement]],Tableau12[],45,FALSE)</f>
        <v>#N/A</v>
      </c>
      <c r="CE41" t="e">
        <f>VLOOKUP(Tableau14[[#This Row],[dossier d''événement]],Tableau12[],46,FALSE)</f>
        <v>#N/A</v>
      </c>
      <c r="CF41" t="e">
        <f>VLOOKUP(Tableau14[[#This Row],[dossier d''événement]],Tableau12[],43,FALSE)</f>
        <v>#N/A</v>
      </c>
      <c r="CG41" t="e">
        <f>VLOOKUP(Tableau14[[#This Row],[dossier d''événement]],Tableau12[],47,FALSE)</f>
        <v>#N/A</v>
      </c>
    </row>
    <row r="42" spans="1:85">
      <c r="A42" t="s">
        <v>623</v>
      </c>
      <c r="F42" t="e">
        <f>VLOOKUP(Tableau14[[#This Row],[dossier d''événement]],Tableau12[],2,FALSE)</f>
        <v>#N/A</v>
      </c>
      <c r="G42" t="e">
        <f>VLOOKUP(Tableau14[[#This Row],[dossier d''événement]],Tableau12[],7,FALSE)</f>
        <v>#N/A</v>
      </c>
      <c r="H42" t="e">
        <f>VLOOKUP(Tableau14[[#This Row],[dossier d''événement]],Tableau12[],8,FALSE)</f>
        <v>#N/A</v>
      </c>
      <c r="J42" t="e">
        <f>VLOOKUP(Tableau14[[#This Row],[dossier d''événement]],Tableau12[],3,FALSE)</f>
        <v>#N/A</v>
      </c>
      <c r="K42" t="e">
        <f>VLOOKUP(Tableau14[[#This Row],[dossier d''événement]],Tableau12[],44,FALSE)</f>
        <v>#N/A</v>
      </c>
      <c r="N42" t="e">
        <v>#N/A</v>
      </c>
      <c r="S42" t="e">
        <f>VLOOKUP(Tableau14[[#This Row],[dossier d''événement]],Tableau12[],42,FALSE)</f>
        <v>#N/A</v>
      </c>
      <c r="U42" t="e">
        <f>VLOOKUP(Tableau14[[#This Row],[dossier d''événement]],Tableau12[],41,FALSE)</f>
        <v>#N/A</v>
      </c>
      <c r="V42" t="e">
        <f>VLOOKUP(Tableau14[[#This Row],[dossier d''événement]],Tableau12[],10,FALSE)</f>
        <v>#N/A</v>
      </c>
      <c r="W42" t="e">
        <f>VLOOKUP(Tableau14[[#This Row],[dossier d''événement]],Tableau12[],73,FALSE)</f>
        <v>#N/A</v>
      </c>
      <c r="X42" t="e">
        <f>VLOOKUP(Tableau14[[#This Row],[dossier d''événement]],Tableau12[],74,FALSE)</f>
        <v>#N/A</v>
      </c>
      <c r="Y42" t="e">
        <f>VLOOKUP(Tableau14[[#This Row],[dossier d''événement]],Tableau12[],75,FALSE)</f>
        <v>#N/A</v>
      </c>
      <c r="Z42" t="e">
        <f>VLOOKUP(Tableau14[[#This Row],[dossier d''événement]],Tableau12[],76,FALSE)</f>
        <v>#N/A</v>
      </c>
      <c r="AA42" t="e">
        <f>VLOOKUP(Tableau14[[#This Row],[dossier d''événement]],Tableau12[],77,FALSE)</f>
        <v>#N/A</v>
      </c>
      <c r="AB42" t="e">
        <f>VLOOKUP(Tableau14[[#This Row],[dossier d''événement]],Tableau12[],78,FALSE)</f>
        <v>#N/A</v>
      </c>
      <c r="AC42" t="e">
        <f>VLOOKUP(Tableau14[[#This Row],[dossier d''événement]],Tableau12[],79,FALSE)</f>
        <v>#N/A</v>
      </c>
      <c r="AD42" t="e">
        <f>VLOOKUP(Tableau14[[#This Row],[dossier d''événement]],Tableau12[],80,FALSE)</f>
        <v>#N/A</v>
      </c>
      <c r="AE42" t="e">
        <f>VLOOKUP(Tableau14[[#This Row],[dossier d''événement]],Tableau12[],81,FALSE)</f>
        <v>#N/A</v>
      </c>
      <c r="AF42" t="e">
        <f>VLOOKUP(Tableau14[[#This Row],[dossier d''événement]],Tableau12[],82,FALSE)</f>
        <v>#N/A</v>
      </c>
      <c r="AG42" t="e">
        <f>VLOOKUP(Tableau14[[#This Row],[dossier d''événement]],Tableau12[],83,FALSE)</f>
        <v>#N/A</v>
      </c>
      <c r="AH42" t="e">
        <f>VLOOKUP(Tableau14[[#This Row],[dossier d''événement]],Tableau12[],84,FALSE)</f>
        <v>#N/A</v>
      </c>
      <c r="AI42" t="e">
        <f>VLOOKUP(Tableau14[[#This Row],[dossier d''événement]],Tableau12[],85,FALSE)</f>
        <v>#N/A</v>
      </c>
      <c r="AJ42" t="e">
        <f>VLOOKUP(Tableau14[[#This Row],[dossier d''événement]],Tableau12[],86,FALSE)</f>
        <v>#N/A</v>
      </c>
      <c r="AK42" t="e">
        <f>VLOOKUP(Tableau14[[#This Row],[dossier d''événement]],Tableau12[],87,FALSE)</f>
        <v>#N/A</v>
      </c>
      <c r="AL42" t="e">
        <f>VLOOKUP(Tableau14[[#This Row],[dossier d''événement]],Tableau12[],88,FALSE)</f>
        <v>#N/A</v>
      </c>
      <c r="AM42" t="e">
        <f>VLOOKUP(Tableau14[[#This Row],[dossier d''événement]],Tableau12[],89,FALSE)</f>
        <v>#N/A</v>
      </c>
      <c r="AN42" t="e">
        <f>VLOOKUP(Tableau14[[#This Row],[dossier d''événement]],Tableau12[],90,FALSE)</f>
        <v>#N/A</v>
      </c>
      <c r="AO42" t="e">
        <f>VLOOKUP(Tableau14[[#This Row],[dossier d''événement]],Tableau12[],11,FALSE)</f>
        <v>#N/A</v>
      </c>
      <c r="AP42" t="e">
        <f>VLOOKUP(Tableau14[[#This Row],[dossier d''événement]],Tableau12[],12,FALSE)</f>
        <v>#N/A</v>
      </c>
      <c r="AQ42" t="e">
        <f>VLOOKUP(Tableau14[[#This Row],[dossier d''événement]],Tableau12[],13,FALSE)</f>
        <v>#N/A</v>
      </c>
      <c r="AR42" t="e">
        <f>VLOOKUP(Tableau14[[#This Row],[dossier d''événement]],Tableau12[],14,FALSE)</f>
        <v>#N/A</v>
      </c>
      <c r="AS42" t="e">
        <f>VLOOKUP(Tableau14[[#This Row],[dossier d''événement]],Tableau12[],15,FALSE)</f>
        <v>#N/A</v>
      </c>
      <c r="AT42" t="e">
        <f>VLOOKUP(Tableau14[[#This Row],[dossier d''événement]],Tableau12[],16,FALSE)</f>
        <v>#N/A</v>
      </c>
      <c r="AU42" t="e">
        <f>VLOOKUP(Tableau14[[#This Row],[dossier d''événement]],Tableau12[],17,FALSE)</f>
        <v>#N/A</v>
      </c>
      <c r="AV42" t="e">
        <f>VLOOKUP(Tableau14[[#This Row],[dossier d''événement]],Tableau12[],18,FALSE)</f>
        <v>#N/A</v>
      </c>
      <c r="AW42" t="e">
        <f>VLOOKUP(Tableau14[[#This Row],[dossier d''événement]],Tableau12[],19,FALSE)</f>
        <v>#N/A</v>
      </c>
      <c r="AX42" t="e">
        <f>VLOOKUP(Tableau14[[#This Row],[dossier d''événement]],Tableau12[],20,FALSE)</f>
        <v>#N/A</v>
      </c>
      <c r="AY42" t="e">
        <f>VLOOKUP(Tableau14[[#This Row],[dossier d''événement]],Tableau12[],21,FALSE)</f>
        <v>#N/A</v>
      </c>
      <c r="AZ42" t="e">
        <f>VLOOKUP(Tableau14[[#This Row],[dossier d''événement]],Tableau12[],22,FALSE)</f>
        <v>#N/A</v>
      </c>
      <c r="BA42" t="e">
        <f>VLOOKUP(Tableau14[[#This Row],[dossier d''événement]],Tableau12[],23,FALSE)</f>
        <v>#N/A</v>
      </c>
      <c r="BB42" t="e">
        <f>VLOOKUP(Tableau14[[#This Row],[dossier d''événement]],Tableau12[],24,FALSE)</f>
        <v>#N/A</v>
      </c>
      <c r="BC42" t="e">
        <f>VLOOKUP(Tableau14[[#This Row],[dossier d''événement]],Tableau12[],25,FALSE)</f>
        <v>#N/A</v>
      </c>
      <c r="BD42" t="e">
        <f>VLOOKUP(Tableau14[[#This Row],[dossier d''événement]],Tableau12[],26,FALSE)</f>
        <v>#N/A</v>
      </c>
      <c r="BE42" t="e">
        <f>VLOOKUP(Tableau14[[#This Row],[dossier d''événement]],Tableau12[],27,FALSE)</f>
        <v>#N/A</v>
      </c>
      <c r="BF42" t="e">
        <f>VLOOKUP(Tableau14[[#This Row],[dossier d''événement]],Tableau12[],28,FALSE)</f>
        <v>#N/A</v>
      </c>
      <c r="BG42" t="e">
        <f>VLOOKUP(Tableau14[[#This Row],[dossier d''événement]],Tableau12[],29,FALSE)</f>
        <v>#N/A</v>
      </c>
      <c r="BH42" t="e">
        <f>VLOOKUP(Tableau14[[#This Row],[dossier d''événement]],Tableau12[],30,FALSE)</f>
        <v>#N/A</v>
      </c>
      <c r="BI42" t="e">
        <f>VLOOKUP(Tableau14[[#This Row],[dossier d''événement]],Tableau12[],31,FALSE)</f>
        <v>#N/A</v>
      </c>
      <c r="BJ42" t="e">
        <f>VLOOKUP(Tableau14[[#This Row],[dossier d''événement]],Tableau12[],32,FALSE)</f>
        <v>#N/A</v>
      </c>
      <c r="BK42" t="e">
        <f>VLOOKUP(Tableau14[[#This Row],[dossier d''événement]],Tableau12[],33,FALSE)</f>
        <v>#N/A</v>
      </c>
      <c r="BL42" t="e">
        <f>VLOOKUP(Tableau14[[#This Row],[dossier d''événement]],Tableau12[],34,FALSE)</f>
        <v>#N/A</v>
      </c>
      <c r="BM42" t="e">
        <f>VLOOKUP(Tableau14[[#This Row],[dossier d''événement]],Tableau12[],35,FALSE)</f>
        <v>#N/A</v>
      </c>
      <c r="BN42" t="e">
        <f>VLOOKUP(Tableau14[[#This Row],[dossier d''événement]],Tableau12[],36,FALSE)</f>
        <v>#N/A</v>
      </c>
      <c r="BO42" t="e">
        <f>VLOOKUP(Tableau14[[#This Row],[dossier d''événement]],Tableau12[],37,FALSE)</f>
        <v>#N/A</v>
      </c>
      <c r="BP42" t="e">
        <f>VLOOKUP(Tableau14[[#This Row],[dossier d''événement]],Tableau12[],38,FALSE)</f>
        <v>#N/A</v>
      </c>
      <c r="BQ42" t="e">
        <f>VLOOKUP(Tableau14[[#This Row],[dossier d''événement]],Tableau12[],39,FALSE)</f>
        <v>#N/A</v>
      </c>
      <c r="BR42" t="e">
        <f>VLOOKUP(Tableau14[[#This Row],[dossier d''événement]],Tableau12[],40,FALSE)</f>
        <v>#N/A</v>
      </c>
      <c r="BT42" t="s">
        <v>710</v>
      </c>
      <c r="BU42">
        <v>940</v>
      </c>
      <c r="BW42">
        <f>Tableau14[[#This Row],[dossier d''événement]]</f>
        <v>0</v>
      </c>
      <c r="BX42">
        <v>0</v>
      </c>
      <c r="BY42" t="e">
        <f>Tableau14[[#This Row],[Lieu Événement]]</f>
        <v>#N/A</v>
      </c>
      <c r="BZ42" t="e">
        <f>Tableau14[[#This Row],[Contact client sur le site]]</f>
        <v>#N/A</v>
      </c>
      <c r="CA42" t="e">
        <f>VLOOKUP(Tableau14[[#This Row],[dossier d''événement]],Tableau12[],45,FALSE)</f>
        <v>#N/A</v>
      </c>
      <c r="CE42" t="e">
        <f>VLOOKUP(Tableau14[[#This Row],[dossier d''événement]],Tableau12[],46,FALSE)</f>
        <v>#N/A</v>
      </c>
      <c r="CF42" t="e">
        <f>VLOOKUP(Tableau14[[#This Row],[dossier d''événement]],Tableau12[],43,FALSE)</f>
        <v>#N/A</v>
      </c>
      <c r="CG42" t="e">
        <f>VLOOKUP(Tableau14[[#This Row],[dossier d''événement]],Tableau12[],47,FALSE)</f>
        <v>#N/A</v>
      </c>
    </row>
    <row r="43" spans="1:85">
      <c r="A43" t="s">
        <v>623</v>
      </c>
      <c r="F43" t="e">
        <f>VLOOKUP(Tableau14[[#This Row],[dossier d''événement]],Tableau12[],2,FALSE)</f>
        <v>#N/A</v>
      </c>
      <c r="G43" t="e">
        <f>VLOOKUP(Tableau14[[#This Row],[dossier d''événement]],Tableau12[],7,FALSE)</f>
        <v>#N/A</v>
      </c>
      <c r="H43" t="e">
        <f>VLOOKUP(Tableau14[[#This Row],[dossier d''événement]],Tableau12[],8,FALSE)</f>
        <v>#N/A</v>
      </c>
      <c r="J43" t="e">
        <f>VLOOKUP(Tableau14[[#This Row],[dossier d''événement]],Tableau12[],3,FALSE)</f>
        <v>#N/A</v>
      </c>
      <c r="K43" t="e">
        <f>VLOOKUP(Tableau14[[#This Row],[dossier d''événement]],Tableau12[],44,FALSE)</f>
        <v>#N/A</v>
      </c>
      <c r="N43" t="e">
        <v>#N/A</v>
      </c>
      <c r="S43" t="e">
        <f>VLOOKUP(Tableau14[[#This Row],[dossier d''événement]],Tableau12[],42,FALSE)</f>
        <v>#N/A</v>
      </c>
      <c r="U43" t="e">
        <f>VLOOKUP(Tableau14[[#This Row],[dossier d''événement]],Tableau12[],41,FALSE)</f>
        <v>#N/A</v>
      </c>
      <c r="V43" t="e">
        <f>VLOOKUP(Tableau14[[#This Row],[dossier d''événement]],Tableau12[],10,FALSE)</f>
        <v>#N/A</v>
      </c>
      <c r="W43" t="e">
        <f>VLOOKUP(Tableau14[[#This Row],[dossier d''événement]],Tableau12[],73,FALSE)</f>
        <v>#N/A</v>
      </c>
      <c r="X43" t="e">
        <f>VLOOKUP(Tableau14[[#This Row],[dossier d''événement]],Tableau12[],74,FALSE)</f>
        <v>#N/A</v>
      </c>
      <c r="Y43" t="e">
        <f>VLOOKUP(Tableau14[[#This Row],[dossier d''événement]],Tableau12[],75,FALSE)</f>
        <v>#N/A</v>
      </c>
      <c r="Z43" t="e">
        <f>VLOOKUP(Tableau14[[#This Row],[dossier d''événement]],Tableau12[],76,FALSE)</f>
        <v>#N/A</v>
      </c>
      <c r="AA43" t="e">
        <f>VLOOKUP(Tableau14[[#This Row],[dossier d''événement]],Tableau12[],77,FALSE)</f>
        <v>#N/A</v>
      </c>
      <c r="AB43" t="e">
        <f>VLOOKUP(Tableau14[[#This Row],[dossier d''événement]],Tableau12[],78,FALSE)</f>
        <v>#N/A</v>
      </c>
      <c r="AC43" t="e">
        <f>VLOOKUP(Tableau14[[#This Row],[dossier d''événement]],Tableau12[],79,FALSE)</f>
        <v>#N/A</v>
      </c>
      <c r="AD43" t="e">
        <f>VLOOKUP(Tableau14[[#This Row],[dossier d''événement]],Tableau12[],80,FALSE)</f>
        <v>#N/A</v>
      </c>
      <c r="AE43" t="e">
        <f>VLOOKUP(Tableau14[[#This Row],[dossier d''événement]],Tableau12[],81,FALSE)</f>
        <v>#N/A</v>
      </c>
      <c r="AF43" t="e">
        <f>VLOOKUP(Tableau14[[#This Row],[dossier d''événement]],Tableau12[],82,FALSE)</f>
        <v>#N/A</v>
      </c>
      <c r="AG43" t="e">
        <f>VLOOKUP(Tableau14[[#This Row],[dossier d''événement]],Tableau12[],83,FALSE)</f>
        <v>#N/A</v>
      </c>
      <c r="AH43" t="e">
        <f>VLOOKUP(Tableau14[[#This Row],[dossier d''événement]],Tableau12[],84,FALSE)</f>
        <v>#N/A</v>
      </c>
      <c r="AI43" t="e">
        <f>VLOOKUP(Tableau14[[#This Row],[dossier d''événement]],Tableau12[],85,FALSE)</f>
        <v>#N/A</v>
      </c>
      <c r="AJ43" t="e">
        <f>VLOOKUP(Tableau14[[#This Row],[dossier d''événement]],Tableau12[],86,FALSE)</f>
        <v>#N/A</v>
      </c>
      <c r="AK43" t="e">
        <f>VLOOKUP(Tableau14[[#This Row],[dossier d''événement]],Tableau12[],87,FALSE)</f>
        <v>#N/A</v>
      </c>
      <c r="AL43" t="e">
        <f>VLOOKUP(Tableau14[[#This Row],[dossier d''événement]],Tableau12[],88,FALSE)</f>
        <v>#N/A</v>
      </c>
      <c r="AM43" t="e">
        <f>VLOOKUP(Tableau14[[#This Row],[dossier d''événement]],Tableau12[],89,FALSE)</f>
        <v>#N/A</v>
      </c>
      <c r="AN43" t="e">
        <f>VLOOKUP(Tableau14[[#This Row],[dossier d''événement]],Tableau12[],90,FALSE)</f>
        <v>#N/A</v>
      </c>
      <c r="AO43" t="e">
        <f>VLOOKUP(Tableau14[[#This Row],[dossier d''événement]],Tableau12[],11,FALSE)</f>
        <v>#N/A</v>
      </c>
      <c r="AP43" t="e">
        <f>VLOOKUP(Tableau14[[#This Row],[dossier d''événement]],Tableau12[],12,FALSE)</f>
        <v>#N/A</v>
      </c>
      <c r="AQ43" t="e">
        <f>VLOOKUP(Tableau14[[#This Row],[dossier d''événement]],Tableau12[],13,FALSE)</f>
        <v>#N/A</v>
      </c>
      <c r="AR43" t="e">
        <f>VLOOKUP(Tableau14[[#This Row],[dossier d''événement]],Tableau12[],14,FALSE)</f>
        <v>#N/A</v>
      </c>
      <c r="AS43" t="e">
        <f>VLOOKUP(Tableau14[[#This Row],[dossier d''événement]],Tableau12[],15,FALSE)</f>
        <v>#N/A</v>
      </c>
      <c r="AT43" t="e">
        <f>VLOOKUP(Tableau14[[#This Row],[dossier d''événement]],Tableau12[],16,FALSE)</f>
        <v>#N/A</v>
      </c>
      <c r="AU43" t="e">
        <f>VLOOKUP(Tableau14[[#This Row],[dossier d''événement]],Tableau12[],17,FALSE)</f>
        <v>#N/A</v>
      </c>
      <c r="AV43" t="e">
        <f>VLOOKUP(Tableau14[[#This Row],[dossier d''événement]],Tableau12[],18,FALSE)</f>
        <v>#N/A</v>
      </c>
      <c r="AW43" t="e">
        <f>VLOOKUP(Tableau14[[#This Row],[dossier d''événement]],Tableau12[],19,FALSE)</f>
        <v>#N/A</v>
      </c>
      <c r="AX43" t="e">
        <f>VLOOKUP(Tableau14[[#This Row],[dossier d''événement]],Tableau12[],20,FALSE)</f>
        <v>#N/A</v>
      </c>
      <c r="AY43" t="e">
        <f>VLOOKUP(Tableau14[[#This Row],[dossier d''événement]],Tableau12[],21,FALSE)</f>
        <v>#N/A</v>
      </c>
      <c r="AZ43" t="e">
        <f>VLOOKUP(Tableau14[[#This Row],[dossier d''événement]],Tableau12[],22,FALSE)</f>
        <v>#N/A</v>
      </c>
      <c r="BA43" t="e">
        <f>VLOOKUP(Tableau14[[#This Row],[dossier d''événement]],Tableau12[],23,FALSE)</f>
        <v>#N/A</v>
      </c>
      <c r="BB43" t="e">
        <f>VLOOKUP(Tableau14[[#This Row],[dossier d''événement]],Tableau12[],24,FALSE)</f>
        <v>#N/A</v>
      </c>
      <c r="BC43" t="e">
        <f>VLOOKUP(Tableau14[[#This Row],[dossier d''événement]],Tableau12[],25,FALSE)</f>
        <v>#N/A</v>
      </c>
      <c r="BD43" t="e">
        <f>VLOOKUP(Tableau14[[#This Row],[dossier d''événement]],Tableau12[],26,FALSE)</f>
        <v>#N/A</v>
      </c>
      <c r="BE43" t="e">
        <f>VLOOKUP(Tableau14[[#This Row],[dossier d''événement]],Tableau12[],27,FALSE)</f>
        <v>#N/A</v>
      </c>
      <c r="BF43" t="e">
        <f>VLOOKUP(Tableau14[[#This Row],[dossier d''événement]],Tableau12[],28,FALSE)</f>
        <v>#N/A</v>
      </c>
      <c r="BG43" t="e">
        <f>VLOOKUP(Tableau14[[#This Row],[dossier d''événement]],Tableau12[],29,FALSE)</f>
        <v>#N/A</v>
      </c>
      <c r="BH43" t="e">
        <f>VLOOKUP(Tableau14[[#This Row],[dossier d''événement]],Tableau12[],30,FALSE)</f>
        <v>#N/A</v>
      </c>
      <c r="BI43" t="e">
        <f>VLOOKUP(Tableau14[[#This Row],[dossier d''événement]],Tableau12[],31,FALSE)</f>
        <v>#N/A</v>
      </c>
      <c r="BJ43" t="e">
        <f>VLOOKUP(Tableau14[[#This Row],[dossier d''événement]],Tableau12[],32,FALSE)</f>
        <v>#N/A</v>
      </c>
      <c r="BK43" t="e">
        <f>VLOOKUP(Tableau14[[#This Row],[dossier d''événement]],Tableau12[],33,FALSE)</f>
        <v>#N/A</v>
      </c>
      <c r="BL43" t="e">
        <f>VLOOKUP(Tableau14[[#This Row],[dossier d''événement]],Tableau12[],34,FALSE)</f>
        <v>#N/A</v>
      </c>
      <c r="BM43" t="e">
        <f>VLOOKUP(Tableau14[[#This Row],[dossier d''événement]],Tableau12[],35,FALSE)</f>
        <v>#N/A</v>
      </c>
      <c r="BN43" t="e">
        <f>VLOOKUP(Tableau14[[#This Row],[dossier d''événement]],Tableau12[],36,FALSE)</f>
        <v>#N/A</v>
      </c>
      <c r="BO43" t="e">
        <f>VLOOKUP(Tableau14[[#This Row],[dossier d''événement]],Tableau12[],37,FALSE)</f>
        <v>#N/A</v>
      </c>
      <c r="BP43" t="e">
        <f>VLOOKUP(Tableau14[[#This Row],[dossier d''événement]],Tableau12[],38,FALSE)</f>
        <v>#N/A</v>
      </c>
      <c r="BQ43" t="e">
        <f>VLOOKUP(Tableau14[[#This Row],[dossier d''événement]],Tableau12[],39,FALSE)</f>
        <v>#N/A</v>
      </c>
      <c r="BR43" t="e">
        <f>VLOOKUP(Tableau14[[#This Row],[dossier d''événement]],Tableau12[],40,FALSE)</f>
        <v>#N/A</v>
      </c>
      <c r="BT43" t="s">
        <v>710</v>
      </c>
      <c r="BU43">
        <v>941</v>
      </c>
      <c r="BW43">
        <f>Tableau14[[#This Row],[dossier d''événement]]</f>
        <v>0</v>
      </c>
      <c r="BX43">
        <v>0</v>
      </c>
      <c r="BY43" t="e">
        <f>Tableau14[[#This Row],[Lieu Événement]]</f>
        <v>#N/A</v>
      </c>
      <c r="BZ43" t="e">
        <f>Tableau14[[#This Row],[Contact client sur le site]]</f>
        <v>#N/A</v>
      </c>
      <c r="CA43" t="e">
        <f>VLOOKUP(Tableau14[[#This Row],[dossier d''événement]],Tableau12[],45,FALSE)</f>
        <v>#N/A</v>
      </c>
      <c r="CE43" t="e">
        <f>VLOOKUP(Tableau14[[#This Row],[dossier d''événement]],Tableau12[],46,FALSE)</f>
        <v>#N/A</v>
      </c>
      <c r="CF43" t="e">
        <f>VLOOKUP(Tableau14[[#This Row],[dossier d''événement]],Tableau12[],43,FALSE)</f>
        <v>#N/A</v>
      </c>
      <c r="CG43" t="e">
        <f>VLOOKUP(Tableau14[[#This Row],[dossier d''événement]],Tableau12[],47,FALSE)</f>
        <v>#N/A</v>
      </c>
    </row>
    <row r="44" spans="1:85">
      <c r="A44" t="s">
        <v>623</v>
      </c>
      <c r="F44" t="e">
        <f>VLOOKUP(Tableau14[[#This Row],[dossier d''événement]],Tableau12[],2,FALSE)</f>
        <v>#N/A</v>
      </c>
      <c r="G44" t="e">
        <f>VLOOKUP(Tableau14[[#This Row],[dossier d''événement]],Tableau12[],7,FALSE)</f>
        <v>#N/A</v>
      </c>
      <c r="H44" t="e">
        <f>VLOOKUP(Tableau14[[#This Row],[dossier d''événement]],Tableau12[],8,FALSE)</f>
        <v>#N/A</v>
      </c>
      <c r="J44" t="e">
        <f>VLOOKUP(Tableau14[[#This Row],[dossier d''événement]],Tableau12[],3,FALSE)</f>
        <v>#N/A</v>
      </c>
      <c r="K44" t="e">
        <f>VLOOKUP(Tableau14[[#This Row],[dossier d''événement]],Tableau12[],44,FALSE)</f>
        <v>#N/A</v>
      </c>
      <c r="N44" t="e">
        <v>#N/A</v>
      </c>
      <c r="S44" t="e">
        <f>VLOOKUP(Tableau14[[#This Row],[dossier d''événement]],Tableau12[],42,FALSE)</f>
        <v>#N/A</v>
      </c>
      <c r="U44" t="e">
        <f>VLOOKUP(Tableau14[[#This Row],[dossier d''événement]],Tableau12[],41,FALSE)</f>
        <v>#N/A</v>
      </c>
      <c r="V44" t="e">
        <f>VLOOKUP(Tableau14[[#This Row],[dossier d''événement]],Tableau12[],10,FALSE)</f>
        <v>#N/A</v>
      </c>
      <c r="W44" t="e">
        <f>VLOOKUP(Tableau14[[#This Row],[dossier d''événement]],Tableau12[],73,FALSE)</f>
        <v>#N/A</v>
      </c>
      <c r="X44" t="e">
        <f>VLOOKUP(Tableau14[[#This Row],[dossier d''événement]],Tableau12[],74,FALSE)</f>
        <v>#N/A</v>
      </c>
      <c r="Y44" t="e">
        <f>VLOOKUP(Tableau14[[#This Row],[dossier d''événement]],Tableau12[],75,FALSE)</f>
        <v>#N/A</v>
      </c>
      <c r="Z44" t="e">
        <f>VLOOKUP(Tableau14[[#This Row],[dossier d''événement]],Tableau12[],76,FALSE)</f>
        <v>#N/A</v>
      </c>
      <c r="AA44" t="e">
        <f>VLOOKUP(Tableau14[[#This Row],[dossier d''événement]],Tableau12[],77,FALSE)</f>
        <v>#N/A</v>
      </c>
      <c r="AB44" t="e">
        <f>VLOOKUP(Tableau14[[#This Row],[dossier d''événement]],Tableau12[],78,FALSE)</f>
        <v>#N/A</v>
      </c>
      <c r="AC44" t="e">
        <f>VLOOKUP(Tableau14[[#This Row],[dossier d''événement]],Tableau12[],79,FALSE)</f>
        <v>#N/A</v>
      </c>
      <c r="AD44" t="e">
        <f>VLOOKUP(Tableau14[[#This Row],[dossier d''événement]],Tableau12[],80,FALSE)</f>
        <v>#N/A</v>
      </c>
      <c r="AE44" t="e">
        <f>VLOOKUP(Tableau14[[#This Row],[dossier d''événement]],Tableau12[],81,FALSE)</f>
        <v>#N/A</v>
      </c>
      <c r="AF44" t="e">
        <f>VLOOKUP(Tableau14[[#This Row],[dossier d''événement]],Tableau12[],82,FALSE)</f>
        <v>#N/A</v>
      </c>
      <c r="AG44" t="e">
        <f>VLOOKUP(Tableau14[[#This Row],[dossier d''événement]],Tableau12[],83,FALSE)</f>
        <v>#N/A</v>
      </c>
      <c r="AH44" t="e">
        <f>VLOOKUP(Tableau14[[#This Row],[dossier d''événement]],Tableau12[],84,FALSE)</f>
        <v>#N/A</v>
      </c>
      <c r="AI44" t="e">
        <f>VLOOKUP(Tableau14[[#This Row],[dossier d''événement]],Tableau12[],85,FALSE)</f>
        <v>#N/A</v>
      </c>
      <c r="AJ44" t="e">
        <f>VLOOKUP(Tableau14[[#This Row],[dossier d''événement]],Tableau12[],86,FALSE)</f>
        <v>#N/A</v>
      </c>
      <c r="AK44" t="e">
        <f>VLOOKUP(Tableau14[[#This Row],[dossier d''événement]],Tableau12[],87,FALSE)</f>
        <v>#N/A</v>
      </c>
      <c r="AL44" t="e">
        <f>VLOOKUP(Tableau14[[#This Row],[dossier d''événement]],Tableau12[],88,FALSE)</f>
        <v>#N/A</v>
      </c>
      <c r="AM44" t="e">
        <f>VLOOKUP(Tableau14[[#This Row],[dossier d''événement]],Tableau12[],89,FALSE)</f>
        <v>#N/A</v>
      </c>
      <c r="AN44" t="e">
        <f>VLOOKUP(Tableau14[[#This Row],[dossier d''événement]],Tableau12[],90,FALSE)</f>
        <v>#N/A</v>
      </c>
      <c r="AO44" t="e">
        <f>VLOOKUP(Tableau14[[#This Row],[dossier d''événement]],Tableau12[],11,FALSE)</f>
        <v>#N/A</v>
      </c>
      <c r="AP44" t="e">
        <f>VLOOKUP(Tableau14[[#This Row],[dossier d''événement]],Tableau12[],12,FALSE)</f>
        <v>#N/A</v>
      </c>
      <c r="AQ44" t="e">
        <f>VLOOKUP(Tableau14[[#This Row],[dossier d''événement]],Tableau12[],13,FALSE)</f>
        <v>#N/A</v>
      </c>
      <c r="AR44" t="e">
        <f>VLOOKUP(Tableau14[[#This Row],[dossier d''événement]],Tableau12[],14,FALSE)</f>
        <v>#N/A</v>
      </c>
      <c r="AS44" t="e">
        <f>VLOOKUP(Tableau14[[#This Row],[dossier d''événement]],Tableau12[],15,FALSE)</f>
        <v>#N/A</v>
      </c>
      <c r="AT44" t="e">
        <f>VLOOKUP(Tableau14[[#This Row],[dossier d''événement]],Tableau12[],16,FALSE)</f>
        <v>#N/A</v>
      </c>
      <c r="AU44" t="e">
        <f>VLOOKUP(Tableau14[[#This Row],[dossier d''événement]],Tableau12[],17,FALSE)</f>
        <v>#N/A</v>
      </c>
      <c r="AV44" t="e">
        <f>VLOOKUP(Tableau14[[#This Row],[dossier d''événement]],Tableau12[],18,FALSE)</f>
        <v>#N/A</v>
      </c>
      <c r="AW44" t="e">
        <f>VLOOKUP(Tableau14[[#This Row],[dossier d''événement]],Tableau12[],19,FALSE)</f>
        <v>#N/A</v>
      </c>
      <c r="AX44" t="e">
        <f>VLOOKUP(Tableau14[[#This Row],[dossier d''événement]],Tableau12[],20,FALSE)</f>
        <v>#N/A</v>
      </c>
      <c r="AY44" t="e">
        <f>VLOOKUP(Tableau14[[#This Row],[dossier d''événement]],Tableau12[],21,FALSE)</f>
        <v>#N/A</v>
      </c>
      <c r="AZ44" t="e">
        <f>VLOOKUP(Tableau14[[#This Row],[dossier d''événement]],Tableau12[],22,FALSE)</f>
        <v>#N/A</v>
      </c>
      <c r="BA44" t="e">
        <f>VLOOKUP(Tableau14[[#This Row],[dossier d''événement]],Tableau12[],23,FALSE)</f>
        <v>#N/A</v>
      </c>
      <c r="BB44" t="e">
        <f>VLOOKUP(Tableau14[[#This Row],[dossier d''événement]],Tableau12[],24,FALSE)</f>
        <v>#N/A</v>
      </c>
      <c r="BC44" t="e">
        <f>VLOOKUP(Tableau14[[#This Row],[dossier d''événement]],Tableau12[],25,FALSE)</f>
        <v>#N/A</v>
      </c>
      <c r="BD44" t="e">
        <f>VLOOKUP(Tableau14[[#This Row],[dossier d''événement]],Tableau12[],26,FALSE)</f>
        <v>#N/A</v>
      </c>
      <c r="BE44" t="e">
        <f>VLOOKUP(Tableau14[[#This Row],[dossier d''événement]],Tableau12[],27,FALSE)</f>
        <v>#N/A</v>
      </c>
      <c r="BF44" t="e">
        <f>VLOOKUP(Tableau14[[#This Row],[dossier d''événement]],Tableau12[],28,FALSE)</f>
        <v>#N/A</v>
      </c>
      <c r="BG44" t="e">
        <f>VLOOKUP(Tableau14[[#This Row],[dossier d''événement]],Tableau12[],29,FALSE)</f>
        <v>#N/A</v>
      </c>
      <c r="BH44" t="e">
        <f>VLOOKUP(Tableau14[[#This Row],[dossier d''événement]],Tableau12[],30,FALSE)</f>
        <v>#N/A</v>
      </c>
      <c r="BI44" t="e">
        <f>VLOOKUP(Tableau14[[#This Row],[dossier d''événement]],Tableau12[],31,FALSE)</f>
        <v>#N/A</v>
      </c>
      <c r="BJ44" t="e">
        <f>VLOOKUP(Tableau14[[#This Row],[dossier d''événement]],Tableau12[],32,FALSE)</f>
        <v>#N/A</v>
      </c>
      <c r="BK44" t="e">
        <f>VLOOKUP(Tableau14[[#This Row],[dossier d''événement]],Tableau12[],33,FALSE)</f>
        <v>#N/A</v>
      </c>
      <c r="BL44" t="e">
        <f>VLOOKUP(Tableau14[[#This Row],[dossier d''événement]],Tableau12[],34,FALSE)</f>
        <v>#N/A</v>
      </c>
      <c r="BM44" t="e">
        <f>VLOOKUP(Tableau14[[#This Row],[dossier d''événement]],Tableau12[],35,FALSE)</f>
        <v>#N/A</v>
      </c>
      <c r="BN44" t="e">
        <f>VLOOKUP(Tableau14[[#This Row],[dossier d''événement]],Tableau12[],36,FALSE)</f>
        <v>#N/A</v>
      </c>
      <c r="BO44" t="e">
        <f>VLOOKUP(Tableau14[[#This Row],[dossier d''événement]],Tableau12[],37,FALSE)</f>
        <v>#N/A</v>
      </c>
      <c r="BP44" t="e">
        <f>VLOOKUP(Tableau14[[#This Row],[dossier d''événement]],Tableau12[],38,FALSE)</f>
        <v>#N/A</v>
      </c>
      <c r="BQ44" t="e">
        <f>VLOOKUP(Tableau14[[#This Row],[dossier d''événement]],Tableau12[],39,FALSE)</f>
        <v>#N/A</v>
      </c>
      <c r="BR44" t="e">
        <f>VLOOKUP(Tableau14[[#This Row],[dossier d''événement]],Tableau12[],40,FALSE)</f>
        <v>#N/A</v>
      </c>
      <c r="BT44" t="s">
        <v>710</v>
      </c>
      <c r="BU44">
        <v>942</v>
      </c>
      <c r="BW44">
        <f>Tableau14[[#This Row],[dossier d''événement]]</f>
        <v>0</v>
      </c>
      <c r="BX44">
        <v>0</v>
      </c>
      <c r="BY44" t="e">
        <f>Tableau14[[#This Row],[Lieu Événement]]</f>
        <v>#N/A</v>
      </c>
      <c r="BZ44" t="e">
        <f>Tableau14[[#This Row],[Contact client sur le site]]</f>
        <v>#N/A</v>
      </c>
      <c r="CA44" t="e">
        <f>VLOOKUP(Tableau14[[#This Row],[dossier d''événement]],Tableau12[],45,FALSE)</f>
        <v>#N/A</v>
      </c>
      <c r="CE44" t="e">
        <f>VLOOKUP(Tableau14[[#This Row],[dossier d''événement]],Tableau12[],46,FALSE)</f>
        <v>#N/A</v>
      </c>
      <c r="CF44" t="e">
        <f>VLOOKUP(Tableau14[[#This Row],[dossier d''événement]],Tableau12[],43,FALSE)</f>
        <v>#N/A</v>
      </c>
      <c r="CG44" t="e">
        <f>VLOOKUP(Tableau14[[#This Row],[dossier d''événement]],Tableau12[],47,FALSE)</f>
        <v>#N/A</v>
      </c>
    </row>
    <row r="45" spans="1:85">
      <c r="A45" t="s">
        <v>623</v>
      </c>
      <c r="F45" t="e">
        <f>VLOOKUP(Tableau14[[#This Row],[dossier d''événement]],Tableau12[],2,FALSE)</f>
        <v>#N/A</v>
      </c>
      <c r="G45" t="e">
        <f>VLOOKUP(Tableau14[[#This Row],[dossier d''événement]],Tableau12[],7,FALSE)</f>
        <v>#N/A</v>
      </c>
      <c r="H45" t="e">
        <f>VLOOKUP(Tableau14[[#This Row],[dossier d''événement]],Tableau12[],8,FALSE)</f>
        <v>#N/A</v>
      </c>
      <c r="J45" t="e">
        <f>VLOOKUP(Tableau14[[#This Row],[dossier d''événement]],Tableau12[],3,FALSE)</f>
        <v>#N/A</v>
      </c>
      <c r="K45" t="e">
        <f>VLOOKUP(Tableau14[[#This Row],[dossier d''événement]],Tableau12[],44,FALSE)</f>
        <v>#N/A</v>
      </c>
      <c r="N45" t="e">
        <v>#N/A</v>
      </c>
      <c r="S45" t="e">
        <f>VLOOKUP(Tableau14[[#This Row],[dossier d''événement]],Tableau12[],42,FALSE)</f>
        <v>#N/A</v>
      </c>
      <c r="U45" t="e">
        <f>VLOOKUP(Tableau14[[#This Row],[dossier d''événement]],Tableau12[],41,FALSE)</f>
        <v>#N/A</v>
      </c>
      <c r="V45" t="e">
        <f>VLOOKUP(Tableau14[[#This Row],[dossier d''événement]],Tableau12[],10,FALSE)</f>
        <v>#N/A</v>
      </c>
      <c r="W45" t="e">
        <f>VLOOKUP(Tableau14[[#This Row],[dossier d''événement]],Tableau12[],73,FALSE)</f>
        <v>#N/A</v>
      </c>
      <c r="X45" t="e">
        <f>VLOOKUP(Tableau14[[#This Row],[dossier d''événement]],Tableau12[],74,FALSE)</f>
        <v>#N/A</v>
      </c>
      <c r="Y45" t="e">
        <f>VLOOKUP(Tableau14[[#This Row],[dossier d''événement]],Tableau12[],75,FALSE)</f>
        <v>#N/A</v>
      </c>
      <c r="Z45" t="e">
        <f>VLOOKUP(Tableau14[[#This Row],[dossier d''événement]],Tableau12[],76,FALSE)</f>
        <v>#N/A</v>
      </c>
      <c r="AA45" t="e">
        <f>VLOOKUP(Tableau14[[#This Row],[dossier d''événement]],Tableau12[],77,FALSE)</f>
        <v>#N/A</v>
      </c>
      <c r="AB45" t="e">
        <f>VLOOKUP(Tableau14[[#This Row],[dossier d''événement]],Tableau12[],78,FALSE)</f>
        <v>#N/A</v>
      </c>
      <c r="AC45" t="e">
        <f>VLOOKUP(Tableau14[[#This Row],[dossier d''événement]],Tableau12[],79,FALSE)</f>
        <v>#N/A</v>
      </c>
      <c r="AD45" t="e">
        <f>VLOOKUP(Tableau14[[#This Row],[dossier d''événement]],Tableau12[],80,FALSE)</f>
        <v>#N/A</v>
      </c>
      <c r="AE45" t="e">
        <f>VLOOKUP(Tableau14[[#This Row],[dossier d''événement]],Tableau12[],81,FALSE)</f>
        <v>#N/A</v>
      </c>
      <c r="AF45" t="e">
        <f>VLOOKUP(Tableau14[[#This Row],[dossier d''événement]],Tableau12[],82,FALSE)</f>
        <v>#N/A</v>
      </c>
      <c r="AG45" t="e">
        <f>VLOOKUP(Tableau14[[#This Row],[dossier d''événement]],Tableau12[],83,FALSE)</f>
        <v>#N/A</v>
      </c>
      <c r="AH45" t="e">
        <f>VLOOKUP(Tableau14[[#This Row],[dossier d''événement]],Tableau12[],84,FALSE)</f>
        <v>#N/A</v>
      </c>
      <c r="AI45" t="e">
        <f>VLOOKUP(Tableau14[[#This Row],[dossier d''événement]],Tableau12[],85,FALSE)</f>
        <v>#N/A</v>
      </c>
      <c r="AJ45" t="e">
        <f>VLOOKUP(Tableau14[[#This Row],[dossier d''événement]],Tableau12[],86,FALSE)</f>
        <v>#N/A</v>
      </c>
      <c r="AK45" t="e">
        <f>VLOOKUP(Tableau14[[#This Row],[dossier d''événement]],Tableau12[],87,FALSE)</f>
        <v>#N/A</v>
      </c>
      <c r="AL45" t="e">
        <f>VLOOKUP(Tableau14[[#This Row],[dossier d''événement]],Tableau12[],88,FALSE)</f>
        <v>#N/A</v>
      </c>
      <c r="AM45" t="e">
        <f>VLOOKUP(Tableau14[[#This Row],[dossier d''événement]],Tableau12[],89,FALSE)</f>
        <v>#N/A</v>
      </c>
      <c r="AN45" t="e">
        <f>VLOOKUP(Tableau14[[#This Row],[dossier d''événement]],Tableau12[],90,FALSE)</f>
        <v>#N/A</v>
      </c>
      <c r="AO45" t="e">
        <f>VLOOKUP(Tableau14[[#This Row],[dossier d''événement]],Tableau12[],11,FALSE)</f>
        <v>#N/A</v>
      </c>
      <c r="AP45" t="e">
        <f>VLOOKUP(Tableau14[[#This Row],[dossier d''événement]],Tableau12[],12,FALSE)</f>
        <v>#N/A</v>
      </c>
      <c r="AQ45" t="e">
        <f>VLOOKUP(Tableau14[[#This Row],[dossier d''événement]],Tableau12[],13,FALSE)</f>
        <v>#N/A</v>
      </c>
      <c r="AR45" t="e">
        <f>VLOOKUP(Tableau14[[#This Row],[dossier d''événement]],Tableau12[],14,FALSE)</f>
        <v>#N/A</v>
      </c>
      <c r="AS45" t="e">
        <f>VLOOKUP(Tableau14[[#This Row],[dossier d''événement]],Tableau12[],15,FALSE)</f>
        <v>#N/A</v>
      </c>
      <c r="AT45" t="e">
        <f>VLOOKUP(Tableau14[[#This Row],[dossier d''événement]],Tableau12[],16,FALSE)</f>
        <v>#N/A</v>
      </c>
      <c r="AU45" t="e">
        <f>VLOOKUP(Tableau14[[#This Row],[dossier d''événement]],Tableau12[],17,FALSE)</f>
        <v>#N/A</v>
      </c>
      <c r="AV45" t="e">
        <f>VLOOKUP(Tableau14[[#This Row],[dossier d''événement]],Tableau12[],18,FALSE)</f>
        <v>#N/A</v>
      </c>
      <c r="AW45" t="e">
        <f>VLOOKUP(Tableau14[[#This Row],[dossier d''événement]],Tableau12[],19,FALSE)</f>
        <v>#N/A</v>
      </c>
      <c r="AX45" t="e">
        <f>VLOOKUP(Tableau14[[#This Row],[dossier d''événement]],Tableau12[],20,FALSE)</f>
        <v>#N/A</v>
      </c>
      <c r="AY45" t="e">
        <f>VLOOKUP(Tableau14[[#This Row],[dossier d''événement]],Tableau12[],21,FALSE)</f>
        <v>#N/A</v>
      </c>
      <c r="AZ45" t="e">
        <f>VLOOKUP(Tableau14[[#This Row],[dossier d''événement]],Tableau12[],22,FALSE)</f>
        <v>#N/A</v>
      </c>
      <c r="BA45" t="e">
        <f>VLOOKUP(Tableau14[[#This Row],[dossier d''événement]],Tableau12[],23,FALSE)</f>
        <v>#N/A</v>
      </c>
      <c r="BB45" t="e">
        <f>VLOOKUP(Tableau14[[#This Row],[dossier d''événement]],Tableau12[],24,FALSE)</f>
        <v>#N/A</v>
      </c>
      <c r="BC45" t="e">
        <f>VLOOKUP(Tableau14[[#This Row],[dossier d''événement]],Tableau12[],25,FALSE)</f>
        <v>#N/A</v>
      </c>
      <c r="BD45" t="e">
        <f>VLOOKUP(Tableau14[[#This Row],[dossier d''événement]],Tableau12[],26,FALSE)</f>
        <v>#N/A</v>
      </c>
      <c r="BE45" t="e">
        <f>VLOOKUP(Tableau14[[#This Row],[dossier d''événement]],Tableau12[],27,FALSE)</f>
        <v>#N/A</v>
      </c>
      <c r="BF45" t="e">
        <f>VLOOKUP(Tableau14[[#This Row],[dossier d''événement]],Tableau12[],28,FALSE)</f>
        <v>#N/A</v>
      </c>
      <c r="BG45" t="e">
        <f>VLOOKUP(Tableau14[[#This Row],[dossier d''événement]],Tableau12[],29,FALSE)</f>
        <v>#N/A</v>
      </c>
      <c r="BH45" t="e">
        <f>VLOOKUP(Tableau14[[#This Row],[dossier d''événement]],Tableau12[],30,FALSE)</f>
        <v>#N/A</v>
      </c>
      <c r="BI45" t="e">
        <f>VLOOKUP(Tableau14[[#This Row],[dossier d''événement]],Tableau12[],31,FALSE)</f>
        <v>#N/A</v>
      </c>
      <c r="BJ45" t="e">
        <f>VLOOKUP(Tableau14[[#This Row],[dossier d''événement]],Tableau12[],32,FALSE)</f>
        <v>#N/A</v>
      </c>
      <c r="BK45" t="e">
        <f>VLOOKUP(Tableau14[[#This Row],[dossier d''événement]],Tableau12[],33,FALSE)</f>
        <v>#N/A</v>
      </c>
      <c r="BL45" t="e">
        <f>VLOOKUP(Tableau14[[#This Row],[dossier d''événement]],Tableau12[],34,FALSE)</f>
        <v>#N/A</v>
      </c>
      <c r="BM45" t="e">
        <f>VLOOKUP(Tableau14[[#This Row],[dossier d''événement]],Tableau12[],35,FALSE)</f>
        <v>#N/A</v>
      </c>
      <c r="BN45" t="e">
        <f>VLOOKUP(Tableau14[[#This Row],[dossier d''événement]],Tableau12[],36,FALSE)</f>
        <v>#N/A</v>
      </c>
      <c r="BO45" t="e">
        <f>VLOOKUP(Tableau14[[#This Row],[dossier d''événement]],Tableau12[],37,FALSE)</f>
        <v>#N/A</v>
      </c>
      <c r="BP45" t="e">
        <f>VLOOKUP(Tableau14[[#This Row],[dossier d''événement]],Tableau12[],38,FALSE)</f>
        <v>#N/A</v>
      </c>
      <c r="BQ45" t="e">
        <f>VLOOKUP(Tableau14[[#This Row],[dossier d''événement]],Tableau12[],39,FALSE)</f>
        <v>#N/A</v>
      </c>
      <c r="BR45" t="e">
        <f>VLOOKUP(Tableau14[[#This Row],[dossier d''événement]],Tableau12[],40,FALSE)</f>
        <v>#N/A</v>
      </c>
      <c r="BT45" t="s">
        <v>710</v>
      </c>
      <c r="BU45">
        <v>943</v>
      </c>
      <c r="BW45">
        <f>Tableau14[[#This Row],[dossier d''événement]]</f>
        <v>0</v>
      </c>
      <c r="BX45">
        <v>0</v>
      </c>
      <c r="BY45" t="e">
        <f>Tableau14[[#This Row],[Lieu Événement]]</f>
        <v>#N/A</v>
      </c>
      <c r="BZ45" t="e">
        <f>Tableau14[[#This Row],[Contact client sur le site]]</f>
        <v>#N/A</v>
      </c>
      <c r="CA45" t="e">
        <f>VLOOKUP(Tableau14[[#This Row],[dossier d''événement]],Tableau12[],45,FALSE)</f>
        <v>#N/A</v>
      </c>
      <c r="CE45" t="e">
        <f>VLOOKUP(Tableau14[[#This Row],[dossier d''événement]],Tableau12[],46,FALSE)</f>
        <v>#N/A</v>
      </c>
      <c r="CF45" t="e">
        <f>VLOOKUP(Tableau14[[#This Row],[dossier d''événement]],Tableau12[],43,FALSE)</f>
        <v>#N/A</v>
      </c>
      <c r="CG45" t="e">
        <f>VLOOKUP(Tableau14[[#This Row],[dossier d''événement]],Tableau12[],47,FALSE)</f>
        <v>#N/A</v>
      </c>
    </row>
    <row r="46" spans="1:85">
      <c r="A46" t="s">
        <v>623</v>
      </c>
      <c r="F46" t="e">
        <f>VLOOKUP(Tableau14[[#This Row],[dossier d''événement]],Tableau12[],2,FALSE)</f>
        <v>#N/A</v>
      </c>
      <c r="G46" t="e">
        <f>VLOOKUP(Tableau14[[#This Row],[dossier d''événement]],Tableau12[],7,FALSE)</f>
        <v>#N/A</v>
      </c>
      <c r="H46" t="e">
        <f>VLOOKUP(Tableau14[[#This Row],[dossier d''événement]],Tableau12[],8,FALSE)</f>
        <v>#N/A</v>
      </c>
      <c r="J46" t="e">
        <f>VLOOKUP(Tableau14[[#This Row],[dossier d''événement]],Tableau12[],3,FALSE)</f>
        <v>#N/A</v>
      </c>
      <c r="K46" t="e">
        <f>VLOOKUP(Tableau14[[#This Row],[dossier d''événement]],Tableau12[],44,FALSE)</f>
        <v>#N/A</v>
      </c>
      <c r="N46" t="e">
        <v>#N/A</v>
      </c>
      <c r="S46" t="e">
        <f>VLOOKUP(Tableau14[[#This Row],[dossier d''événement]],Tableau12[],42,FALSE)</f>
        <v>#N/A</v>
      </c>
      <c r="U46" t="e">
        <f>VLOOKUP(Tableau14[[#This Row],[dossier d''événement]],Tableau12[],41,FALSE)</f>
        <v>#N/A</v>
      </c>
      <c r="V46" t="e">
        <f>VLOOKUP(Tableau14[[#This Row],[dossier d''événement]],Tableau12[],10,FALSE)</f>
        <v>#N/A</v>
      </c>
      <c r="W46" t="e">
        <f>VLOOKUP(Tableau14[[#This Row],[dossier d''événement]],Tableau12[],73,FALSE)</f>
        <v>#N/A</v>
      </c>
      <c r="X46" t="e">
        <f>VLOOKUP(Tableau14[[#This Row],[dossier d''événement]],Tableau12[],74,FALSE)</f>
        <v>#N/A</v>
      </c>
      <c r="Y46" t="e">
        <f>VLOOKUP(Tableau14[[#This Row],[dossier d''événement]],Tableau12[],75,FALSE)</f>
        <v>#N/A</v>
      </c>
      <c r="Z46" t="e">
        <f>VLOOKUP(Tableau14[[#This Row],[dossier d''événement]],Tableau12[],76,FALSE)</f>
        <v>#N/A</v>
      </c>
      <c r="AA46" t="e">
        <f>VLOOKUP(Tableau14[[#This Row],[dossier d''événement]],Tableau12[],77,FALSE)</f>
        <v>#N/A</v>
      </c>
      <c r="AB46" t="e">
        <f>VLOOKUP(Tableau14[[#This Row],[dossier d''événement]],Tableau12[],78,FALSE)</f>
        <v>#N/A</v>
      </c>
      <c r="AC46" t="e">
        <f>VLOOKUP(Tableau14[[#This Row],[dossier d''événement]],Tableau12[],79,FALSE)</f>
        <v>#N/A</v>
      </c>
      <c r="AD46" t="e">
        <f>VLOOKUP(Tableau14[[#This Row],[dossier d''événement]],Tableau12[],80,FALSE)</f>
        <v>#N/A</v>
      </c>
      <c r="AE46" t="e">
        <f>VLOOKUP(Tableau14[[#This Row],[dossier d''événement]],Tableau12[],81,FALSE)</f>
        <v>#N/A</v>
      </c>
      <c r="AF46" t="e">
        <f>VLOOKUP(Tableau14[[#This Row],[dossier d''événement]],Tableau12[],82,FALSE)</f>
        <v>#N/A</v>
      </c>
      <c r="AG46" t="e">
        <f>VLOOKUP(Tableau14[[#This Row],[dossier d''événement]],Tableau12[],83,FALSE)</f>
        <v>#N/A</v>
      </c>
      <c r="AH46" t="e">
        <f>VLOOKUP(Tableau14[[#This Row],[dossier d''événement]],Tableau12[],84,FALSE)</f>
        <v>#N/A</v>
      </c>
      <c r="AI46" t="e">
        <f>VLOOKUP(Tableau14[[#This Row],[dossier d''événement]],Tableau12[],85,FALSE)</f>
        <v>#N/A</v>
      </c>
      <c r="AJ46" t="e">
        <f>VLOOKUP(Tableau14[[#This Row],[dossier d''événement]],Tableau12[],86,FALSE)</f>
        <v>#N/A</v>
      </c>
      <c r="AK46" t="e">
        <f>VLOOKUP(Tableau14[[#This Row],[dossier d''événement]],Tableau12[],87,FALSE)</f>
        <v>#N/A</v>
      </c>
      <c r="AL46" t="e">
        <f>VLOOKUP(Tableau14[[#This Row],[dossier d''événement]],Tableau12[],88,FALSE)</f>
        <v>#N/A</v>
      </c>
      <c r="AM46" t="e">
        <f>VLOOKUP(Tableau14[[#This Row],[dossier d''événement]],Tableau12[],89,FALSE)</f>
        <v>#N/A</v>
      </c>
      <c r="AN46" t="e">
        <f>VLOOKUP(Tableau14[[#This Row],[dossier d''événement]],Tableau12[],90,FALSE)</f>
        <v>#N/A</v>
      </c>
      <c r="AO46" t="e">
        <f>VLOOKUP(Tableau14[[#This Row],[dossier d''événement]],Tableau12[],11,FALSE)</f>
        <v>#N/A</v>
      </c>
      <c r="AP46" t="e">
        <f>VLOOKUP(Tableau14[[#This Row],[dossier d''événement]],Tableau12[],12,FALSE)</f>
        <v>#N/A</v>
      </c>
      <c r="AQ46" t="e">
        <f>VLOOKUP(Tableau14[[#This Row],[dossier d''événement]],Tableau12[],13,FALSE)</f>
        <v>#N/A</v>
      </c>
      <c r="AR46" t="e">
        <f>VLOOKUP(Tableau14[[#This Row],[dossier d''événement]],Tableau12[],14,FALSE)</f>
        <v>#N/A</v>
      </c>
      <c r="AS46" t="e">
        <f>VLOOKUP(Tableau14[[#This Row],[dossier d''événement]],Tableau12[],15,FALSE)</f>
        <v>#N/A</v>
      </c>
      <c r="AT46" t="e">
        <f>VLOOKUP(Tableau14[[#This Row],[dossier d''événement]],Tableau12[],16,FALSE)</f>
        <v>#N/A</v>
      </c>
      <c r="AU46" t="e">
        <f>VLOOKUP(Tableau14[[#This Row],[dossier d''événement]],Tableau12[],17,FALSE)</f>
        <v>#N/A</v>
      </c>
      <c r="AV46" t="e">
        <f>VLOOKUP(Tableau14[[#This Row],[dossier d''événement]],Tableau12[],18,FALSE)</f>
        <v>#N/A</v>
      </c>
      <c r="AW46" t="e">
        <f>VLOOKUP(Tableau14[[#This Row],[dossier d''événement]],Tableau12[],19,FALSE)</f>
        <v>#N/A</v>
      </c>
      <c r="AX46" t="e">
        <f>VLOOKUP(Tableau14[[#This Row],[dossier d''événement]],Tableau12[],20,FALSE)</f>
        <v>#N/A</v>
      </c>
      <c r="AY46" t="e">
        <f>VLOOKUP(Tableau14[[#This Row],[dossier d''événement]],Tableau12[],21,FALSE)</f>
        <v>#N/A</v>
      </c>
      <c r="AZ46" t="e">
        <f>VLOOKUP(Tableau14[[#This Row],[dossier d''événement]],Tableau12[],22,FALSE)</f>
        <v>#N/A</v>
      </c>
      <c r="BA46" t="e">
        <f>VLOOKUP(Tableau14[[#This Row],[dossier d''événement]],Tableau12[],23,FALSE)</f>
        <v>#N/A</v>
      </c>
      <c r="BB46" t="e">
        <f>VLOOKUP(Tableau14[[#This Row],[dossier d''événement]],Tableau12[],24,FALSE)</f>
        <v>#N/A</v>
      </c>
      <c r="BC46" t="e">
        <f>VLOOKUP(Tableau14[[#This Row],[dossier d''événement]],Tableau12[],25,FALSE)</f>
        <v>#N/A</v>
      </c>
      <c r="BD46" t="e">
        <f>VLOOKUP(Tableau14[[#This Row],[dossier d''événement]],Tableau12[],26,FALSE)</f>
        <v>#N/A</v>
      </c>
      <c r="BE46" t="e">
        <f>VLOOKUP(Tableau14[[#This Row],[dossier d''événement]],Tableau12[],27,FALSE)</f>
        <v>#N/A</v>
      </c>
      <c r="BF46" t="e">
        <f>VLOOKUP(Tableau14[[#This Row],[dossier d''événement]],Tableau12[],28,FALSE)</f>
        <v>#N/A</v>
      </c>
      <c r="BG46" t="e">
        <f>VLOOKUP(Tableau14[[#This Row],[dossier d''événement]],Tableau12[],29,FALSE)</f>
        <v>#N/A</v>
      </c>
      <c r="BH46" t="e">
        <f>VLOOKUP(Tableau14[[#This Row],[dossier d''événement]],Tableau12[],30,FALSE)</f>
        <v>#N/A</v>
      </c>
      <c r="BI46" t="e">
        <f>VLOOKUP(Tableau14[[#This Row],[dossier d''événement]],Tableau12[],31,FALSE)</f>
        <v>#N/A</v>
      </c>
      <c r="BJ46" t="e">
        <f>VLOOKUP(Tableau14[[#This Row],[dossier d''événement]],Tableau12[],32,FALSE)</f>
        <v>#N/A</v>
      </c>
      <c r="BK46" t="e">
        <f>VLOOKUP(Tableau14[[#This Row],[dossier d''événement]],Tableau12[],33,FALSE)</f>
        <v>#N/A</v>
      </c>
      <c r="BL46" t="e">
        <f>VLOOKUP(Tableau14[[#This Row],[dossier d''événement]],Tableau12[],34,FALSE)</f>
        <v>#N/A</v>
      </c>
      <c r="BM46" t="e">
        <f>VLOOKUP(Tableau14[[#This Row],[dossier d''événement]],Tableau12[],35,FALSE)</f>
        <v>#N/A</v>
      </c>
      <c r="BN46" t="e">
        <f>VLOOKUP(Tableau14[[#This Row],[dossier d''événement]],Tableau12[],36,FALSE)</f>
        <v>#N/A</v>
      </c>
      <c r="BO46" t="e">
        <f>VLOOKUP(Tableau14[[#This Row],[dossier d''événement]],Tableau12[],37,FALSE)</f>
        <v>#N/A</v>
      </c>
      <c r="BP46" t="e">
        <f>VLOOKUP(Tableau14[[#This Row],[dossier d''événement]],Tableau12[],38,FALSE)</f>
        <v>#N/A</v>
      </c>
      <c r="BQ46" t="e">
        <f>VLOOKUP(Tableau14[[#This Row],[dossier d''événement]],Tableau12[],39,FALSE)</f>
        <v>#N/A</v>
      </c>
      <c r="BR46" t="e">
        <f>VLOOKUP(Tableau14[[#This Row],[dossier d''événement]],Tableau12[],40,FALSE)</f>
        <v>#N/A</v>
      </c>
      <c r="BT46" t="s">
        <v>710</v>
      </c>
      <c r="BU46">
        <v>944</v>
      </c>
      <c r="BW46">
        <f>Tableau14[[#This Row],[dossier d''événement]]</f>
        <v>0</v>
      </c>
      <c r="BX46">
        <v>0</v>
      </c>
      <c r="BY46" t="e">
        <f>Tableau14[[#This Row],[Lieu Événement]]</f>
        <v>#N/A</v>
      </c>
      <c r="BZ46" t="e">
        <f>Tableau14[[#This Row],[Contact client sur le site]]</f>
        <v>#N/A</v>
      </c>
      <c r="CA46" t="e">
        <f>VLOOKUP(Tableau14[[#This Row],[dossier d''événement]],Tableau12[],45,FALSE)</f>
        <v>#N/A</v>
      </c>
      <c r="CE46" t="e">
        <f>VLOOKUP(Tableau14[[#This Row],[dossier d''événement]],Tableau12[],46,FALSE)</f>
        <v>#N/A</v>
      </c>
      <c r="CF46" t="e">
        <f>VLOOKUP(Tableau14[[#This Row],[dossier d''événement]],Tableau12[],43,FALSE)</f>
        <v>#N/A</v>
      </c>
      <c r="CG46" t="e">
        <f>VLOOKUP(Tableau14[[#This Row],[dossier d''événement]],Tableau12[],47,FALSE)</f>
        <v>#N/A</v>
      </c>
    </row>
    <row r="47" spans="1:85">
      <c r="A47" t="s">
        <v>623</v>
      </c>
      <c r="F47" t="e">
        <f>VLOOKUP(Tableau14[[#This Row],[dossier d''événement]],Tableau12[],2,FALSE)</f>
        <v>#N/A</v>
      </c>
      <c r="G47" t="e">
        <f>VLOOKUP(Tableau14[[#This Row],[dossier d''événement]],Tableau12[],7,FALSE)</f>
        <v>#N/A</v>
      </c>
      <c r="H47" t="e">
        <f>VLOOKUP(Tableau14[[#This Row],[dossier d''événement]],Tableau12[],8,FALSE)</f>
        <v>#N/A</v>
      </c>
      <c r="J47" t="e">
        <f>VLOOKUP(Tableau14[[#This Row],[dossier d''événement]],Tableau12[],3,FALSE)</f>
        <v>#N/A</v>
      </c>
      <c r="K47" t="e">
        <f>VLOOKUP(Tableau14[[#This Row],[dossier d''événement]],Tableau12[],44,FALSE)</f>
        <v>#N/A</v>
      </c>
      <c r="N47" t="e">
        <v>#N/A</v>
      </c>
      <c r="S47" t="e">
        <f>VLOOKUP(Tableau14[[#This Row],[dossier d''événement]],Tableau12[],42,FALSE)</f>
        <v>#N/A</v>
      </c>
      <c r="U47" t="e">
        <f>VLOOKUP(Tableau14[[#This Row],[dossier d''événement]],Tableau12[],41,FALSE)</f>
        <v>#N/A</v>
      </c>
      <c r="V47" t="e">
        <f>VLOOKUP(Tableau14[[#This Row],[dossier d''événement]],Tableau12[],10,FALSE)</f>
        <v>#N/A</v>
      </c>
      <c r="W47" t="e">
        <f>VLOOKUP(Tableau14[[#This Row],[dossier d''événement]],Tableau12[],73,FALSE)</f>
        <v>#N/A</v>
      </c>
      <c r="X47" t="e">
        <f>VLOOKUP(Tableau14[[#This Row],[dossier d''événement]],Tableau12[],74,FALSE)</f>
        <v>#N/A</v>
      </c>
      <c r="Y47" t="e">
        <f>VLOOKUP(Tableau14[[#This Row],[dossier d''événement]],Tableau12[],75,FALSE)</f>
        <v>#N/A</v>
      </c>
      <c r="Z47" t="e">
        <f>VLOOKUP(Tableau14[[#This Row],[dossier d''événement]],Tableau12[],76,FALSE)</f>
        <v>#N/A</v>
      </c>
      <c r="AA47" t="e">
        <f>VLOOKUP(Tableau14[[#This Row],[dossier d''événement]],Tableau12[],77,FALSE)</f>
        <v>#N/A</v>
      </c>
      <c r="AB47" t="e">
        <f>VLOOKUP(Tableau14[[#This Row],[dossier d''événement]],Tableau12[],78,FALSE)</f>
        <v>#N/A</v>
      </c>
      <c r="AC47" t="e">
        <f>VLOOKUP(Tableau14[[#This Row],[dossier d''événement]],Tableau12[],79,FALSE)</f>
        <v>#N/A</v>
      </c>
      <c r="AD47" t="e">
        <f>VLOOKUP(Tableau14[[#This Row],[dossier d''événement]],Tableau12[],80,FALSE)</f>
        <v>#N/A</v>
      </c>
      <c r="AE47" t="e">
        <f>VLOOKUP(Tableau14[[#This Row],[dossier d''événement]],Tableau12[],81,FALSE)</f>
        <v>#N/A</v>
      </c>
      <c r="AF47" t="e">
        <f>VLOOKUP(Tableau14[[#This Row],[dossier d''événement]],Tableau12[],82,FALSE)</f>
        <v>#N/A</v>
      </c>
      <c r="AG47" t="e">
        <f>VLOOKUP(Tableau14[[#This Row],[dossier d''événement]],Tableau12[],83,FALSE)</f>
        <v>#N/A</v>
      </c>
      <c r="AH47" t="e">
        <f>VLOOKUP(Tableau14[[#This Row],[dossier d''événement]],Tableau12[],84,FALSE)</f>
        <v>#N/A</v>
      </c>
      <c r="AI47" t="e">
        <f>VLOOKUP(Tableau14[[#This Row],[dossier d''événement]],Tableau12[],85,FALSE)</f>
        <v>#N/A</v>
      </c>
      <c r="AJ47" t="e">
        <f>VLOOKUP(Tableau14[[#This Row],[dossier d''événement]],Tableau12[],86,FALSE)</f>
        <v>#N/A</v>
      </c>
      <c r="AK47" t="e">
        <f>VLOOKUP(Tableau14[[#This Row],[dossier d''événement]],Tableau12[],87,FALSE)</f>
        <v>#N/A</v>
      </c>
      <c r="AL47" t="e">
        <f>VLOOKUP(Tableau14[[#This Row],[dossier d''événement]],Tableau12[],88,FALSE)</f>
        <v>#N/A</v>
      </c>
      <c r="AM47" t="e">
        <f>VLOOKUP(Tableau14[[#This Row],[dossier d''événement]],Tableau12[],89,FALSE)</f>
        <v>#N/A</v>
      </c>
      <c r="AN47" t="e">
        <f>VLOOKUP(Tableau14[[#This Row],[dossier d''événement]],Tableau12[],90,FALSE)</f>
        <v>#N/A</v>
      </c>
      <c r="AO47" t="e">
        <f>VLOOKUP(Tableau14[[#This Row],[dossier d''événement]],Tableau12[],11,FALSE)</f>
        <v>#N/A</v>
      </c>
      <c r="AP47" t="e">
        <f>VLOOKUP(Tableau14[[#This Row],[dossier d''événement]],Tableau12[],12,FALSE)</f>
        <v>#N/A</v>
      </c>
      <c r="AQ47" t="e">
        <f>VLOOKUP(Tableau14[[#This Row],[dossier d''événement]],Tableau12[],13,FALSE)</f>
        <v>#N/A</v>
      </c>
      <c r="AR47" t="e">
        <f>VLOOKUP(Tableau14[[#This Row],[dossier d''événement]],Tableau12[],14,FALSE)</f>
        <v>#N/A</v>
      </c>
      <c r="AS47" t="e">
        <f>VLOOKUP(Tableau14[[#This Row],[dossier d''événement]],Tableau12[],15,FALSE)</f>
        <v>#N/A</v>
      </c>
      <c r="AT47" t="e">
        <f>VLOOKUP(Tableau14[[#This Row],[dossier d''événement]],Tableau12[],16,FALSE)</f>
        <v>#N/A</v>
      </c>
      <c r="AU47" t="e">
        <f>VLOOKUP(Tableau14[[#This Row],[dossier d''événement]],Tableau12[],17,FALSE)</f>
        <v>#N/A</v>
      </c>
      <c r="AV47" t="e">
        <f>VLOOKUP(Tableau14[[#This Row],[dossier d''événement]],Tableau12[],18,FALSE)</f>
        <v>#N/A</v>
      </c>
      <c r="AW47" t="e">
        <f>VLOOKUP(Tableau14[[#This Row],[dossier d''événement]],Tableau12[],19,FALSE)</f>
        <v>#N/A</v>
      </c>
      <c r="AX47" t="e">
        <f>VLOOKUP(Tableau14[[#This Row],[dossier d''événement]],Tableau12[],20,FALSE)</f>
        <v>#N/A</v>
      </c>
      <c r="AY47" t="e">
        <f>VLOOKUP(Tableau14[[#This Row],[dossier d''événement]],Tableau12[],21,FALSE)</f>
        <v>#N/A</v>
      </c>
      <c r="AZ47" t="e">
        <f>VLOOKUP(Tableau14[[#This Row],[dossier d''événement]],Tableau12[],22,FALSE)</f>
        <v>#N/A</v>
      </c>
      <c r="BA47" t="e">
        <f>VLOOKUP(Tableau14[[#This Row],[dossier d''événement]],Tableau12[],23,FALSE)</f>
        <v>#N/A</v>
      </c>
      <c r="BB47" t="e">
        <f>VLOOKUP(Tableau14[[#This Row],[dossier d''événement]],Tableau12[],24,FALSE)</f>
        <v>#N/A</v>
      </c>
      <c r="BC47" t="e">
        <f>VLOOKUP(Tableau14[[#This Row],[dossier d''événement]],Tableau12[],25,FALSE)</f>
        <v>#N/A</v>
      </c>
      <c r="BD47" t="e">
        <f>VLOOKUP(Tableau14[[#This Row],[dossier d''événement]],Tableau12[],26,FALSE)</f>
        <v>#N/A</v>
      </c>
      <c r="BE47" t="e">
        <f>VLOOKUP(Tableau14[[#This Row],[dossier d''événement]],Tableau12[],27,FALSE)</f>
        <v>#N/A</v>
      </c>
      <c r="BF47" t="e">
        <f>VLOOKUP(Tableau14[[#This Row],[dossier d''événement]],Tableau12[],28,FALSE)</f>
        <v>#N/A</v>
      </c>
      <c r="BG47" t="e">
        <f>VLOOKUP(Tableau14[[#This Row],[dossier d''événement]],Tableau12[],29,FALSE)</f>
        <v>#N/A</v>
      </c>
      <c r="BH47" t="e">
        <f>VLOOKUP(Tableau14[[#This Row],[dossier d''événement]],Tableau12[],30,FALSE)</f>
        <v>#N/A</v>
      </c>
      <c r="BI47" t="e">
        <f>VLOOKUP(Tableau14[[#This Row],[dossier d''événement]],Tableau12[],31,FALSE)</f>
        <v>#N/A</v>
      </c>
      <c r="BJ47" t="e">
        <f>VLOOKUP(Tableau14[[#This Row],[dossier d''événement]],Tableau12[],32,FALSE)</f>
        <v>#N/A</v>
      </c>
      <c r="BK47" t="e">
        <f>VLOOKUP(Tableau14[[#This Row],[dossier d''événement]],Tableau12[],33,FALSE)</f>
        <v>#N/A</v>
      </c>
      <c r="BL47" t="e">
        <f>VLOOKUP(Tableau14[[#This Row],[dossier d''événement]],Tableau12[],34,FALSE)</f>
        <v>#N/A</v>
      </c>
      <c r="BM47" t="e">
        <f>VLOOKUP(Tableau14[[#This Row],[dossier d''événement]],Tableau12[],35,FALSE)</f>
        <v>#N/A</v>
      </c>
      <c r="BN47" t="e">
        <f>VLOOKUP(Tableau14[[#This Row],[dossier d''événement]],Tableau12[],36,FALSE)</f>
        <v>#N/A</v>
      </c>
      <c r="BO47" t="e">
        <f>VLOOKUP(Tableau14[[#This Row],[dossier d''événement]],Tableau12[],37,FALSE)</f>
        <v>#N/A</v>
      </c>
      <c r="BP47" t="e">
        <f>VLOOKUP(Tableau14[[#This Row],[dossier d''événement]],Tableau12[],38,FALSE)</f>
        <v>#N/A</v>
      </c>
      <c r="BQ47" t="e">
        <f>VLOOKUP(Tableau14[[#This Row],[dossier d''événement]],Tableau12[],39,FALSE)</f>
        <v>#N/A</v>
      </c>
      <c r="BR47" t="e">
        <f>VLOOKUP(Tableau14[[#This Row],[dossier d''événement]],Tableau12[],40,FALSE)</f>
        <v>#N/A</v>
      </c>
      <c r="BT47" t="s">
        <v>710</v>
      </c>
      <c r="BU47">
        <v>945</v>
      </c>
      <c r="BW47">
        <f>Tableau14[[#This Row],[dossier d''événement]]</f>
        <v>0</v>
      </c>
      <c r="BX47">
        <v>0</v>
      </c>
      <c r="BY47" t="e">
        <f>Tableau14[[#This Row],[Lieu Événement]]</f>
        <v>#N/A</v>
      </c>
      <c r="BZ47" t="e">
        <f>Tableau14[[#This Row],[Contact client sur le site]]</f>
        <v>#N/A</v>
      </c>
      <c r="CA47" t="e">
        <f>VLOOKUP(Tableau14[[#This Row],[dossier d''événement]],Tableau12[],45,FALSE)</f>
        <v>#N/A</v>
      </c>
      <c r="CE47" t="e">
        <f>VLOOKUP(Tableau14[[#This Row],[dossier d''événement]],Tableau12[],46,FALSE)</f>
        <v>#N/A</v>
      </c>
      <c r="CF47" t="e">
        <f>VLOOKUP(Tableau14[[#This Row],[dossier d''événement]],Tableau12[],43,FALSE)</f>
        <v>#N/A</v>
      </c>
      <c r="CG47" t="e">
        <f>VLOOKUP(Tableau14[[#This Row],[dossier d''événement]],Tableau12[],47,FALSE)</f>
        <v>#N/A</v>
      </c>
    </row>
    <row r="48" spans="1:85">
      <c r="A48" t="s">
        <v>623</v>
      </c>
      <c r="F48" t="e">
        <f>VLOOKUP(Tableau14[[#This Row],[dossier d''événement]],Tableau12[],2,FALSE)</f>
        <v>#N/A</v>
      </c>
      <c r="G48" t="e">
        <f>VLOOKUP(Tableau14[[#This Row],[dossier d''événement]],Tableau12[],7,FALSE)</f>
        <v>#N/A</v>
      </c>
      <c r="H48" t="e">
        <f>VLOOKUP(Tableau14[[#This Row],[dossier d''événement]],Tableau12[],8,FALSE)</f>
        <v>#N/A</v>
      </c>
      <c r="J48" t="e">
        <f>VLOOKUP(Tableau14[[#This Row],[dossier d''événement]],Tableau12[],3,FALSE)</f>
        <v>#N/A</v>
      </c>
      <c r="K48" t="e">
        <f>VLOOKUP(Tableau14[[#This Row],[dossier d''événement]],Tableau12[],44,FALSE)</f>
        <v>#N/A</v>
      </c>
      <c r="N48" t="e">
        <v>#N/A</v>
      </c>
      <c r="S48" t="e">
        <f>VLOOKUP(Tableau14[[#This Row],[dossier d''événement]],Tableau12[],42,FALSE)</f>
        <v>#N/A</v>
      </c>
      <c r="U48" t="e">
        <f>VLOOKUP(Tableau14[[#This Row],[dossier d''événement]],Tableau12[],41,FALSE)</f>
        <v>#N/A</v>
      </c>
      <c r="V48" t="e">
        <f>VLOOKUP(Tableau14[[#This Row],[dossier d''événement]],Tableau12[],10,FALSE)</f>
        <v>#N/A</v>
      </c>
      <c r="W48" t="e">
        <f>VLOOKUP(Tableau14[[#This Row],[dossier d''événement]],Tableau12[],73,FALSE)</f>
        <v>#N/A</v>
      </c>
      <c r="X48" t="e">
        <f>VLOOKUP(Tableau14[[#This Row],[dossier d''événement]],Tableau12[],74,FALSE)</f>
        <v>#N/A</v>
      </c>
      <c r="Y48" t="e">
        <f>VLOOKUP(Tableau14[[#This Row],[dossier d''événement]],Tableau12[],75,FALSE)</f>
        <v>#N/A</v>
      </c>
      <c r="Z48" t="e">
        <f>VLOOKUP(Tableau14[[#This Row],[dossier d''événement]],Tableau12[],76,FALSE)</f>
        <v>#N/A</v>
      </c>
      <c r="AA48" t="e">
        <f>VLOOKUP(Tableau14[[#This Row],[dossier d''événement]],Tableau12[],77,FALSE)</f>
        <v>#N/A</v>
      </c>
      <c r="AB48" t="e">
        <f>VLOOKUP(Tableau14[[#This Row],[dossier d''événement]],Tableau12[],78,FALSE)</f>
        <v>#N/A</v>
      </c>
      <c r="AC48" t="e">
        <f>VLOOKUP(Tableau14[[#This Row],[dossier d''événement]],Tableau12[],79,FALSE)</f>
        <v>#N/A</v>
      </c>
      <c r="AD48" t="e">
        <f>VLOOKUP(Tableau14[[#This Row],[dossier d''événement]],Tableau12[],80,FALSE)</f>
        <v>#N/A</v>
      </c>
      <c r="AE48" t="e">
        <f>VLOOKUP(Tableau14[[#This Row],[dossier d''événement]],Tableau12[],81,FALSE)</f>
        <v>#N/A</v>
      </c>
      <c r="AF48" t="e">
        <f>VLOOKUP(Tableau14[[#This Row],[dossier d''événement]],Tableau12[],82,FALSE)</f>
        <v>#N/A</v>
      </c>
      <c r="AG48" t="e">
        <f>VLOOKUP(Tableau14[[#This Row],[dossier d''événement]],Tableau12[],83,FALSE)</f>
        <v>#N/A</v>
      </c>
      <c r="AH48" t="e">
        <f>VLOOKUP(Tableau14[[#This Row],[dossier d''événement]],Tableau12[],84,FALSE)</f>
        <v>#N/A</v>
      </c>
      <c r="AI48" t="e">
        <f>VLOOKUP(Tableau14[[#This Row],[dossier d''événement]],Tableau12[],85,FALSE)</f>
        <v>#N/A</v>
      </c>
      <c r="AJ48" t="e">
        <f>VLOOKUP(Tableau14[[#This Row],[dossier d''événement]],Tableau12[],86,FALSE)</f>
        <v>#N/A</v>
      </c>
      <c r="AK48" t="e">
        <f>VLOOKUP(Tableau14[[#This Row],[dossier d''événement]],Tableau12[],87,FALSE)</f>
        <v>#N/A</v>
      </c>
      <c r="AL48" t="e">
        <f>VLOOKUP(Tableau14[[#This Row],[dossier d''événement]],Tableau12[],88,FALSE)</f>
        <v>#N/A</v>
      </c>
      <c r="AM48" t="e">
        <f>VLOOKUP(Tableau14[[#This Row],[dossier d''événement]],Tableau12[],89,FALSE)</f>
        <v>#N/A</v>
      </c>
      <c r="AN48" t="e">
        <f>VLOOKUP(Tableau14[[#This Row],[dossier d''événement]],Tableau12[],90,FALSE)</f>
        <v>#N/A</v>
      </c>
      <c r="AO48" t="e">
        <f>VLOOKUP(Tableau14[[#This Row],[dossier d''événement]],Tableau12[],11,FALSE)</f>
        <v>#N/A</v>
      </c>
      <c r="AP48" t="e">
        <f>VLOOKUP(Tableau14[[#This Row],[dossier d''événement]],Tableau12[],12,FALSE)</f>
        <v>#N/A</v>
      </c>
      <c r="AQ48" t="e">
        <f>VLOOKUP(Tableau14[[#This Row],[dossier d''événement]],Tableau12[],13,FALSE)</f>
        <v>#N/A</v>
      </c>
      <c r="AR48" t="e">
        <f>VLOOKUP(Tableau14[[#This Row],[dossier d''événement]],Tableau12[],14,FALSE)</f>
        <v>#N/A</v>
      </c>
      <c r="AS48" t="e">
        <f>VLOOKUP(Tableau14[[#This Row],[dossier d''événement]],Tableau12[],15,FALSE)</f>
        <v>#N/A</v>
      </c>
      <c r="AT48" t="e">
        <f>VLOOKUP(Tableau14[[#This Row],[dossier d''événement]],Tableau12[],16,FALSE)</f>
        <v>#N/A</v>
      </c>
      <c r="AU48" t="e">
        <f>VLOOKUP(Tableau14[[#This Row],[dossier d''événement]],Tableau12[],17,FALSE)</f>
        <v>#N/A</v>
      </c>
      <c r="AV48" t="e">
        <f>VLOOKUP(Tableau14[[#This Row],[dossier d''événement]],Tableau12[],18,FALSE)</f>
        <v>#N/A</v>
      </c>
      <c r="AW48" t="e">
        <f>VLOOKUP(Tableau14[[#This Row],[dossier d''événement]],Tableau12[],19,FALSE)</f>
        <v>#N/A</v>
      </c>
      <c r="AX48" t="e">
        <f>VLOOKUP(Tableau14[[#This Row],[dossier d''événement]],Tableau12[],20,FALSE)</f>
        <v>#N/A</v>
      </c>
      <c r="AY48" t="e">
        <f>VLOOKUP(Tableau14[[#This Row],[dossier d''événement]],Tableau12[],21,FALSE)</f>
        <v>#N/A</v>
      </c>
      <c r="AZ48" t="e">
        <f>VLOOKUP(Tableau14[[#This Row],[dossier d''événement]],Tableau12[],22,FALSE)</f>
        <v>#N/A</v>
      </c>
      <c r="BA48" t="e">
        <f>VLOOKUP(Tableau14[[#This Row],[dossier d''événement]],Tableau12[],23,FALSE)</f>
        <v>#N/A</v>
      </c>
      <c r="BB48" t="e">
        <f>VLOOKUP(Tableau14[[#This Row],[dossier d''événement]],Tableau12[],24,FALSE)</f>
        <v>#N/A</v>
      </c>
      <c r="BC48" t="e">
        <f>VLOOKUP(Tableau14[[#This Row],[dossier d''événement]],Tableau12[],25,FALSE)</f>
        <v>#N/A</v>
      </c>
      <c r="BD48" t="e">
        <f>VLOOKUP(Tableau14[[#This Row],[dossier d''événement]],Tableau12[],26,FALSE)</f>
        <v>#N/A</v>
      </c>
      <c r="BE48" t="e">
        <f>VLOOKUP(Tableau14[[#This Row],[dossier d''événement]],Tableau12[],27,FALSE)</f>
        <v>#N/A</v>
      </c>
      <c r="BF48" t="e">
        <f>VLOOKUP(Tableau14[[#This Row],[dossier d''événement]],Tableau12[],28,FALSE)</f>
        <v>#N/A</v>
      </c>
      <c r="BG48" t="e">
        <f>VLOOKUP(Tableau14[[#This Row],[dossier d''événement]],Tableau12[],29,FALSE)</f>
        <v>#N/A</v>
      </c>
      <c r="BH48" t="e">
        <f>VLOOKUP(Tableau14[[#This Row],[dossier d''événement]],Tableau12[],30,FALSE)</f>
        <v>#N/A</v>
      </c>
      <c r="BI48" t="e">
        <f>VLOOKUP(Tableau14[[#This Row],[dossier d''événement]],Tableau12[],31,FALSE)</f>
        <v>#N/A</v>
      </c>
      <c r="BJ48" t="e">
        <f>VLOOKUP(Tableau14[[#This Row],[dossier d''événement]],Tableau12[],32,FALSE)</f>
        <v>#N/A</v>
      </c>
      <c r="BK48" t="e">
        <f>VLOOKUP(Tableau14[[#This Row],[dossier d''événement]],Tableau12[],33,FALSE)</f>
        <v>#N/A</v>
      </c>
      <c r="BL48" t="e">
        <f>VLOOKUP(Tableau14[[#This Row],[dossier d''événement]],Tableau12[],34,FALSE)</f>
        <v>#N/A</v>
      </c>
      <c r="BM48" t="e">
        <f>VLOOKUP(Tableau14[[#This Row],[dossier d''événement]],Tableau12[],35,FALSE)</f>
        <v>#N/A</v>
      </c>
      <c r="BN48" t="e">
        <f>VLOOKUP(Tableau14[[#This Row],[dossier d''événement]],Tableau12[],36,FALSE)</f>
        <v>#N/A</v>
      </c>
      <c r="BO48" t="e">
        <f>VLOOKUP(Tableau14[[#This Row],[dossier d''événement]],Tableau12[],37,FALSE)</f>
        <v>#N/A</v>
      </c>
      <c r="BP48" t="e">
        <f>VLOOKUP(Tableau14[[#This Row],[dossier d''événement]],Tableau12[],38,FALSE)</f>
        <v>#N/A</v>
      </c>
      <c r="BQ48" t="e">
        <f>VLOOKUP(Tableau14[[#This Row],[dossier d''événement]],Tableau12[],39,FALSE)</f>
        <v>#N/A</v>
      </c>
      <c r="BR48" t="e">
        <f>VLOOKUP(Tableau14[[#This Row],[dossier d''événement]],Tableau12[],40,FALSE)</f>
        <v>#N/A</v>
      </c>
      <c r="BT48" t="s">
        <v>710</v>
      </c>
      <c r="BU48">
        <v>946</v>
      </c>
      <c r="BW48">
        <f>Tableau14[[#This Row],[dossier d''événement]]</f>
        <v>0</v>
      </c>
      <c r="BX48">
        <v>0</v>
      </c>
      <c r="BY48" t="e">
        <f>Tableau14[[#This Row],[Lieu Événement]]</f>
        <v>#N/A</v>
      </c>
      <c r="BZ48" t="e">
        <f>Tableau14[[#This Row],[Contact client sur le site]]</f>
        <v>#N/A</v>
      </c>
      <c r="CA48" t="e">
        <f>VLOOKUP(Tableau14[[#This Row],[dossier d''événement]],Tableau12[],45,FALSE)</f>
        <v>#N/A</v>
      </c>
      <c r="CE48" t="e">
        <f>VLOOKUP(Tableau14[[#This Row],[dossier d''événement]],Tableau12[],46,FALSE)</f>
        <v>#N/A</v>
      </c>
      <c r="CF48" t="e">
        <f>VLOOKUP(Tableau14[[#This Row],[dossier d''événement]],Tableau12[],43,FALSE)</f>
        <v>#N/A</v>
      </c>
      <c r="CG48" t="e">
        <f>VLOOKUP(Tableau14[[#This Row],[dossier d''événement]],Tableau12[],47,FALSE)</f>
        <v>#N/A</v>
      </c>
    </row>
    <row r="49" spans="1:85">
      <c r="A49" t="s">
        <v>623</v>
      </c>
      <c r="F49" t="e">
        <f>VLOOKUP(Tableau14[[#This Row],[dossier d''événement]],Tableau12[],2,FALSE)</f>
        <v>#N/A</v>
      </c>
      <c r="G49" t="e">
        <f>VLOOKUP(Tableau14[[#This Row],[dossier d''événement]],Tableau12[],7,FALSE)</f>
        <v>#N/A</v>
      </c>
      <c r="H49" t="e">
        <f>VLOOKUP(Tableau14[[#This Row],[dossier d''événement]],Tableau12[],8,FALSE)</f>
        <v>#N/A</v>
      </c>
      <c r="J49" t="e">
        <f>VLOOKUP(Tableau14[[#This Row],[dossier d''événement]],Tableau12[],3,FALSE)</f>
        <v>#N/A</v>
      </c>
      <c r="K49" t="e">
        <f>VLOOKUP(Tableau14[[#This Row],[dossier d''événement]],Tableau12[],44,FALSE)</f>
        <v>#N/A</v>
      </c>
      <c r="N49" t="e">
        <v>#N/A</v>
      </c>
      <c r="S49" t="e">
        <f>VLOOKUP(Tableau14[[#This Row],[dossier d''événement]],Tableau12[],42,FALSE)</f>
        <v>#N/A</v>
      </c>
      <c r="U49" t="e">
        <f>VLOOKUP(Tableau14[[#This Row],[dossier d''événement]],Tableau12[],41,FALSE)</f>
        <v>#N/A</v>
      </c>
      <c r="V49" t="e">
        <f>VLOOKUP(Tableau14[[#This Row],[dossier d''événement]],Tableau12[],10,FALSE)</f>
        <v>#N/A</v>
      </c>
      <c r="W49" t="e">
        <f>VLOOKUP(Tableau14[[#This Row],[dossier d''événement]],Tableau12[],73,FALSE)</f>
        <v>#N/A</v>
      </c>
      <c r="X49" t="e">
        <f>VLOOKUP(Tableau14[[#This Row],[dossier d''événement]],Tableau12[],74,FALSE)</f>
        <v>#N/A</v>
      </c>
      <c r="Y49" t="e">
        <f>VLOOKUP(Tableau14[[#This Row],[dossier d''événement]],Tableau12[],75,FALSE)</f>
        <v>#N/A</v>
      </c>
      <c r="Z49" t="e">
        <f>VLOOKUP(Tableau14[[#This Row],[dossier d''événement]],Tableau12[],76,FALSE)</f>
        <v>#N/A</v>
      </c>
      <c r="AA49" t="e">
        <f>VLOOKUP(Tableau14[[#This Row],[dossier d''événement]],Tableau12[],77,FALSE)</f>
        <v>#N/A</v>
      </c>
      <c r="AB49" t="e">
        <f>VLOOKUP(Tableau14[[#This Row],[dossier d''événement]],Tableau12[],78,FALSE)</f>
        <v>#N/A</v>
      </c>
      <c r="AC49" t="e">
        <f>VLOOKUP(Tableau14[[#This Row],[dossier d''événement]],Tableau12[],79,FALSE)</f>
        <v>#N/A</v>
      </c>
      <c r="AD49" t="e">
        <f>VLOOKUP(Tableau14[[#This Row],[dossier d''événement]],Tableau12[],80,FALSE)</f>
        <v>#N/A</v>
      </c>
      <c r="AE49" t="e">
        <f>VLOOKUP(Tableau14[[#This Row],[dossier d''événement]],Tableau12[],81,FALSE)</f>
        <v>#N/A</v>
      </c>
      <c r="AF49" t="e">
        <f>VLOOKUP(Tableau14[[#This Row],[dossier d''événement]],Tableau12[],82,FALSE)</f>
        <v>#N/A</v>
      </c>
      <c r="AG49" t="e">
        <f>VLOOKUP(Tableau14[[#This Row],[dossier d''événement]],Tableau12[],83,FALSE)</f>
        <v>#N/A</v>
      </c>
      <c r="AH49" t="e">
        <f>VLOOKUP(Tableau14[[#This Row],[dossier d''événement]],Tableau12[],84,FALSE)</f>
        <v>#N/A</v>
      </c>
      <c r="AI49" t="e">
        <f>VLOOKUP(Tableau14[[#This Row],[dossier d''événement]],Tableau12[],85,FALSE)</f>
        <v>#N/A</v>
      </c>
      <c r="AJ49" t="e">
        <f>VLOOKUP(Tableau14[[#This Row],[dossier d''événement]],Tableau12[],86,FALSE)</f>
        <v>#N/A</v>
      </c>
      <c r="AK49" t="e">
        <f>VLOOKUP(Tableau14[[#This Row],[dossier d''événement]],Tableau12[],87,FALSE)</f>
        <v>#N/A</v>
      </c>
      <c r="AL49" t="e">
        <f>VLOOKUP(Tableau14[[#This Row],[dossier d''événement]],Tableau12[],88,FALSE)</f>
        <v>#N/A</v>
      </c>
      <c r="AM49" t="e">
        <f>VLOOKUP(Tableau14[[#This Row],[dossier d''événement]],Tableau12[],89,FALSE)</f>
        <v>#N/A</v>
      </c>
      <c r="AN49" t="e">
        <f>VLOOKUP(Tableau14[[#This Row],[dossier d''événement]],Tableau12[],90,FALSE)</f>
        <v>#N/A</v>
      </c>
      <c r="AO49" t="e">
        <f>VLOOKUP(Tableau14[[#This Row],[dossier d''événement]],Tableau12[],11,FALSE)</f>
        <v>#N/A</v>
      </c>
      <c r="AP49" t="e">
        <f>VLOOKUP(Tableau14[[#This Row],[dossier d''événement]],Tableau12[],12,FALSE)</f>
        <v>#N/A</v>
      </c>
      <c r="AQ49" t="e">
        <f>VLOOKUP(Tableau14[[#This Row],[dossier d''événement]],Tableau12[],13,FALSE)</f>
        <v>#N/A</v>
      </c>
      <c r="AR49" t="e">
        <f>VLOOKUP(Tableau14[[#This Row],[dossier d''événement]],Tableau12[],14,FALSE)</f>
        <v>#N/A</v>
      </c>
      <c r="AS49" t="e">
        <f>VLOOKUP(Tableau14[[#This Row],[dossier d''événement]],Tableau12[],15,FALSE)</f>
        <v>#N/A</v>
      </c>
      <c r="AT49" t="e">
        <f>VLOOKUP(Tableau14[[#This Row],[dossier d''événement]],Tableau12[],16,FALSE)</f>
        <v>#N/A</v>
      </c>
      <c r="AU49" t="e">
        <f>VLOOKUP(Tableau14[[#This Row],[dossier d''événement]],Tableau12[],17,FALSE)</f>
        <v>#N/A</v>
      </c>
      <c r="AV49" t="e">
        <f>VLOOKUP(Tableau14[[#This Row],[dossier d''événement]],Tableau12[],18,FALSE)</f>
        <v>#N/A</v>
      </c>
      <c r="AW49" t="e">
        <f>VLOOKUP(Tableau14[[#This Row],[dossier d''événement]],Tableau12[],19,FALSE)</f>
        <v>#N/A</v>
      </c>
      <c r="AX49" t="e">
        <f>VLOOKUP(Tableau14[[#This Row],[dossier d''événement]],Tableau12[],20,FALSE)</f>
        <v>#N/A</v>
      </c>
      <c r="AY49" t="e">
        <f>VLOOKUP(Tableau14[[#This Row],[dossier d''événement]],Tableau12[],21,FALSE)</f>
        <v>#N/A</v>
      </c>
      <c r="AZ49" t="e">
        <f>VLOOKUP(Tableau14[[#This Row],[dossier d''événement]],Tableau12[],22,FALSE)</f>
        <v>#N/A</v>
      </c>
      <c r="BA49" t="e">
        <f>VLOOKUP(Tableau14[[#This Row],[dossier d''événement]],Tableau12[],23,FALSE)</f>
        <v>#N/A</v>
      </c>
      <c r="BB49" t="e">
        <f>VLOOKUP(Tableau14[[#This Row],[dossier d''événement]],Tableau12[],24,FALSE)</f>
        <v>#N/A</v>
      </c>
      <c r="BC49" t="e">
        <f>VLOOKUP(Tableau14[[#This Row],[dossier d''événement]],Tableau12[],25,FALSE)</f>
        <v>#N/A</v>
      </c>
      <c r="BD49" t="e">
        <f>VLOOKUP(Tableau14[[#This Row],[dossier d''événement]],Tableau12[],26,FALSE)</f>
        <v>#N/A</v>
      </c>
      <c r="BE49" t="e">
        <f>VLOOKUP(Tableau14[[#This Row],[dossier d''événement]],Tableau12[],27,FALSE)</f>
        <v>#N/A</v>
      </c>
      <c r="BF49" t="e">
        <f>VLOOKUP(Tableau14[[#This Row],[dossier d''événement]],Tableau12[],28,FALSE)</f>
        <v>#N/A</v>
      </c>
      <c r="BG49" t="e">
        <f>VLOOKUP(Tableau14[[#This Row],[dossier d''événement]],Tableau12[],29,FALSE)</f>
        <v>#N/A</v>
      </c>
      <c r="BH49" t="e">
        <f>VLOOKUP(Tableau14[[#This Row],[dossier d''événement]],Tableau12[],30,FALSE)</f>
        <v>#N/A</v>
      </c>
      <c r="BI49" t="e">
        <f>VLOOKUP(Tableau14[[#This Row],[dossier d''événement]],Tableau12[],31,FALSE)</f>
        <v>#N/A</v>
      </c>
      <c r="BJ49" t="e">
        <f>VLOOKUP(Tableau14[[#This Row],[dossier d''événement]],Tableau12[],32,FALSE)</f>
        <v>#N/A</v>
      </c>
      <c r="BK49" t="e">
        <f>VLOOKUP(Tableau14[[#This Row],[dossier d''événement]],Tableau12[],33,FALSE)</f>
        <v>#N/A</v>
      </c>
      <c r="BL49" t="e">
        <f>VLOOKUP(Tableau14[[#This Row],[dossier d''événement]],Tableau12[],34,FALSE)</f>
        <v>#N/A</v>
      </c>
      <c r="BM49" t="e">
        <f>VLOOKUP(Tableau14[[#This Row],[dossier d''événement]],Tableau12[],35,FALSE)</f>
        <v>#N/A</v>
      </c>
      <c r="BN49" t="e">
        <f>VLOOKUP(Tableau14[[#This Row],[dossier d''événement]],Tableau12[],36,FALSE)</f>
        <v>#N/A</v>
      </c>
      <c r="BO49" t="e">
        <f>VLOOKUP(Tableau14[[#This Row],[dossier d''événement]],Tableau12[],37,FALSE)</f>
        <v>#N/A</v>
      </c>
      <c r="BP49" t="e">
        <f>VLOOKUP(Tableau14[[#This Row],[dossier d''événement]],Tableau12[],38,FALSE)</f>
        <v>#N/A</v>
      </c>
      <c r="BQ49" t="e">
        <f>VLOOKUP(Tableau14[[#This Row],[dossier d''événement]],Tableau12[],39,FALSE)</f>
        <v>#N/A</v>
      </c>
      <c r="BR49" t="e">
        <f>VLOOKUP(Tableau14[[#This Row],[dossier d''événement]],Tableau12[],40,FALSE)</f>
        <v>#N/A</v>
      </c>
      <c r="BT49" t="s">
        <v>710</v>
      </c>
      <c r="BU49">
        <v>947</v>
      </c>
      <c r="BW49">
        <f>Tableau14[[#This Row],[dossier d''événement]]</f>
        <v>0</v>
      </c>
      <c r="BX49">
        <v>0</v>
      </c>
      <c r="BY49" t="e">
        <f>Tableau14[[#This Row],[Lieu Événement]]</f>
        <v>#N/A</v>
      </c>
      <c r="BZ49" t="e">
        <f>Tableau14[[#This Row],[Contact client sur le site]]</f>
        <v>#N/A</v>
      </c>
      <c r="CA49" t="e">
        <f>VLOOKUP(Tableau14[[#This Row],[dossier d''événement]],Tableau12[],45,FALSE)</f>
        <v>#N/A</v>
      </c>
      <c r="CE49" t="e">
        <f>VLOOKUP(Tableau14[[#This Row],[dossier d''événement]],Tableau12[],46,FALSE)</f>
        <v>#N/A</v>
      </c>
      <c r="CF49" t="e">
        <f>VLOOKUP(Tableau14[[#This Row],[dossier d''événement]],Tableau12[],43,FALSE)</f>
        <v>#N/A</v>
      </c>
      <c r="CG49" t="e">
        <f>VLOOKUP(Tableau14[[#This Row],[dossier d''événement]],Tableau12[],47,FALSE)</f>
        <v>#N/A</v>
      </c>
    </row>
    <row r="50" spans="1:85">
      <c r="A50" t="s">
        <v>623</v>
      </c>
      <c r="F50" t="e">
        <f>VLOOKUP(Tableau14[[#This Row],[dossier d''événement]],Tableau12[],2,FALSE)</f>
        <v>#N/A</v>
      </c>
      <c r="G50" t="e">
        <f>VLOOKUP(Tableau14[[#This Row],[dossier d''événement]],Tableau12[],7,FALSE)</f>
        <v>#N/A</v>
      </c>
      <c r="H50" t="e">
        <f>VLOOKUP(Tableau14[[#This Row],[dossier d''événement]],Tableau12[],8,FALSE)</f>
        <v>#N/A</v>
      </c>
      <c r="J50" t="e">
        <f>VLOOKUP(Tableau14[[#This Row],[dossier d''événement]],Tableau12[],3,FALSE)</f>
        <v>#N/A</v>
      </c>
      <c r="K50" t="e">
        <f>VLOOKUP(Tableau14[[#This Row],[dossier d''événement]],Tableau12[],44,FALSE)</f>
        <v>#N/A</v>
      </c>
      <c r="N50" t="e">
        <v>#N/A</v>
      </c>
      <c r="S50" t="e">
        <f>VLOOKUP(Tableau14[[#This Row],[dossier d''événement]],Tableau12[],42,FALSE)</f>
        <v>#N/A</v>
      </c>
      <c r="U50" t="e">
        <f>VLOOKUP(Tableau14[[#This Row],[dossier d''événement]],Tableau12[],41,FALSE)</f>
        <v>#N/A</v>
      </c>
      <c r="V50" t="e">
        <f>VLOOKUP(Tableau14[[#This Row],[dossier d''événement]],Tableau12[],10,FALSE)</f>
        <v>#N/A</v>
      </c>
      <c r="W50" t="e">
        <f>VLOOKUP(Tableau14[[#This Row],[dossier d''événement]],Tableau12[],73,FALSE)</f>
        <v>#N/A</v>
      </c>
      <c r="X50" t="e">
        <f>VLOOKUP(Tableau14[[#This Row],[dossier d''événement]],Tableau12[],74,FALSE)</f>
        <v>#N/A</v>
      </c>
      <c r="Y50" t="e">
        <f>VLOOKUP(Tableau14[[#This Row],[dossier d''événement]],Tableau12[],75,FALSE)</f>
        <v>#N/A</v>
      </c>
      <c r="Z50" t="e">
        <f>VLOOKUP(Tableau14[[#This Row],[dossier d''événement]],Tableau12[],76,FALSE)</f>
        <v>#N/A</v>
      </c>
      <c r="AA50" t="e">
        <f>VLOOKUP(Tableau14[[#This Row],[dossier d''événement]],Tableau12[],77,FALSE)</f>
        <v>#N/A</v>
      </c>
      <c r="AB50" t="e">
        <f>VLOOKUP(Tableau14[[#This Row],[dossier d''événement]],Tableau12[],78,FALSE)</f>
        <v>#N/A</v>
      </c>
      <c r="AC50" t="e">
        <f>VLOOKUP(Tableau14[[#This Row],[dossier d''événement]],Tableau12[],79,FALSE)</f>
        <v>#N/A</v>
      </c>
      <c r="AD50" t="e">
        <f>VLOOKUP(Tableau14[[#This Row],[dossier d''événement]],Tableau12[],80,FALSE)</f>
        <v>#N/A</v>
      </c>
      <c r="AE50" t="e">
        <f>VLOOKUP(Tableau14[[#This Row],[dossier d''événement]],Tableau12[],81,FALSE)</f>
        <v>#N/A</v>
      </c>
      <c r="AF50" t="e">
        <f>VLOOKUP(Tableau14[[#This Row],[dossier d''événement]],Tableau12[],82,FALSE)</f>
        <v>#N/A</v>
      </c>
      <c r="AG50" t="e">
        <f>VLOOKUP(Tableau14[[#This Row],[dossier d''événement]],Tableau12[],83,FALSE)</f>
        <v>#N/A</v>
      </c>
      <c r="AH50" t="e">
        <f>VLOOKUP(Tableau14[[#This Row],[dossier d''événement]],Tableau12[],84,FALSE)</f>
        <v>#N/A</v>
      </c>
      <c r="AI50" t="e">
        <f>VLOOKUP(Tableau14[[#This Row],[dossier d''événement]],Tableau12[],85,FALSE)</f>
        <v>#N/A</v>
      </c>
      <c r="AJ50" t="e">
        <f>VLOOKUP(Tableau14[[#This Row],[dossier d''événement]],Tableau12[],86,FALSE)</f>
        <v>#N/A</v>
      </c>
      <c r="AK50" t="e">
        <f>VLOOKUP(Tableau14[[#This Row],[dossier d''événement]],Tableau12[],87,FALSE)</f>
        <v>#N/A</v>
      </c>
      <c r="AL50" t="e">
        <f>VLOOKUP(Tableau14[[#This Row],[dossier d''événement]],Tableau12[],88,FALSE)</f>
        <v>#N/A</v>
      </c>
      <c r="AM50" t="e">
        <f>VLOOKUP(Tableau14[[#This Row],[dossier d''événement]],Tableau12[],89,FALSE)</f>
        <v>#N/A</v>
      </c>
      <c r="AN50" t="e">
        <f>VLOOKUP(Tableau14[[#This Row],[dossier d''événement]],Tableau12[],90,FALSE)</f>
        <v>#N/A</v>
      </c>
      <c r="AO50" t="e">
        <f>VLOOKUP(Tableau14[[#This Row],[dossier d''événement]],Tableau12[],11,FALSE)</f>
        <v>#N/A</v>
      </c>
      <c r="AP50" t="e">
        <f>VLOOKUP(Tableau14[[#This Row],[dossier d''événement]],Tableau12[],12,FALSE)</f>
        <v>#N/A</v>
      </c>
      <c r="AQ50" t="e">
        <f>VLOOKUP(Tableau14[[#This Row],[dossier d''événement]],Tableau12[],13,FALSE)</f>
        <v>#N/A</v>
      </c>
      <c r="AR50" t="e">
        <f>VLOOKUP(Tableau14[[#This Row],[dossier d''événement]],Tableau12[],14,FALSE)</f>
        <v>#N/A</v>
      </c>
      <c r="AS50" t="e">
        <f>VLOOKUP(Tableau14[[#This Row],[dossier d''événement]],Tableau12[],15,FALSE)</f>
        <v>#N/A</v>
      </c>
      <c r="AT50" t="e">
        <f>VLOOKUP(Tableau14[[#This Row],[dossier d''événement]],Tableau12[],16,FALSE)</f>
        <v>#N/A</v>
      </c>
      <c r="AU50" t="e">
        <f>VLOOKUP(Tableau14[[#This Row],[dossier d''événement]],Tableau12[],17,FALSE)</f>
        <v>#N/A</v>
      </c>
      <c r="AV50" t="e">
        <f>VLOOKUP(Tableau14[[#This Row],[dossier d''événement]],Tableau12[],18,FALSE)</f>
        <v>#N/A</v>
      </c>
      <c r="AW50" t="e">
        <f>VLOOKUP(Tableau14[[#This Row],[dossier d''événement]],Tableau12[],19,FALSE)</f>
        <v>#N/A</v>
      </c>
      <c r="AX50" t="e">
        <f>VLOOKUP(Tableau14[[#This Row],[dossier d''événement]],Tableau12[],20,FALSE)</f>
        <v>#N/A</v>
      </c>
      <c r="AY50" t="e">
        <f>VLOOKUP(Tableau14[[#This Row],[dossier d''événement]],Tableau12[],21,FALSE)</f>
        <v>#N/A</v>
      </c>
      <c r="AZ50" t="e">
        <f>VLOOKUP(Tableau14[[#This Row],[dossier d''événement]],Tableau12[],22,FALSE)</f>
        <v>#N/A</v>
      </c>
      <c r="BA50" t="e">
        <f>VLOOKUP(Tableau14[[#This Row],[dossier d''événement]],Tableau12[],23,FALSE)</f>
        <v>#N/A</v>
      </c>
      <c r="BB50" t="e">
        <f>VLOOKUP(Tableau14[[#This Row],[dossier d''événement]],Tableau12[],24,FALSE)</f>
        <v>#N/A</v>
      </c>
      <c r="BC50" t="e">
        <f>VLOOKUP(Tableau14[[#This Row],[dossier d''événement]],Tableau12[],25,FALSE)</f>
        <v>#N/A</v>
      </c>
      <c r="BD50" t="e">
        <f>VLOOKUP(Tableau14[[#This Row],[dossier d''événement]],Tableau12[],26,FALSE)</f>
        <v>#N/A</v>
      </c>
      <c r="BE50" t="e">
        <f>VLOOKUP(Tableau14[[#This Row],[dossier d''événement]],Tableau12[],27,FALSE)</f>
        <v>#N/A</v>
      </c>
      <c r="BF50" t="e">
        <f>VLOOKUP(Tableau14[[#This Row],[dossier d''événement]],Tableau12[],28,FALSE)</f>
        <v>#N/A</v>
      </c>
      <c r="BG50" t="e">
        <f>VLOOKUP(Tableau14[[#This Row],[dossier d''événement]],Tableau12[],29,FALSE)</f>
        <v>#N/A</v>
      </c>
      <c r="BH50" t="e">
        <f>VLOOKUP(Tableau14[[#This Row],[dossier d''événement]],Tableau12[],30,FALSE)</f>
        <v>#N/A</v>
      </c>
      <c r="BI50" t="e">
        <f>VLOOKUP(Tableau14[[#This Row],[dossier d''événement]],Tableau12[],31,FALSE)</f>
        <v>#N/A</v>
      </c>
      <c r="BJ50" t="e">
        <f>VLOOKUP(Tableau14[[#This Row],[dossier d''événement]],Tableau12[],32,FALSE)</f>
        <v>#N/A</v>
      </c>
      <c r="BK50" t="e">
        <f>VLOOKUP(Tableau14[[#This Row],[dossier d''événement]],Tableau12[],33,FALSE)</f>
        <v>#N/A</v>
      </c>
      <c r="BL50" t="e">
        <f>VLOOKUP(Tableau14[[#This Row],[dossier d''événement]],Tableau12[],34,FALSE)</f>
        <v>#N/A</v>
      </c>
      <c r="BM50" t="e">
        <f>VLOOKUP(Tableau14[[#This Row],[dossier d''événement]],Tableau12[],35,FALSE)</f>
        <v>#N/A</v>
      </c>
      <c r="BN50" t="e">
        <f>VLOOKUP(Tableau14[[#This Row],[dossier d''événement]],Tableau12[],36,FALSE)</f>
        <v>#N/A</v>
      </c>
      <c r="BO50" t="e">
        <f>VLOOKUP(Tableau14[[#This Row],[dossier d''événement]],Tableau12[],37,FALSE)</f>
        <v>#N/A</v>
      </c>
      <c r="BP50" t="e">
        <f>VLOOKUP(Tableau14[[#This Row],[dossier d''événement]],Tableau12[],38,FALSE)</f>
        <v>#N/A</v>
      </c>
      <c r="BQ50" t="e">
        <f>VLOOKUP(Tableau14[[#This Row],[dossier d''événement]],Tableau12[],39,FALSE)</f>
        <v>#N/A</v>
      </c>
      <c r="BR50" t="e">
        <f>VLOOKUP(Tableau14[[#This Row],[dossier d''événement]],Tableau12[],40,FALSE)</f>
        <v>#N/A</v>
      </c>
      <c r="BT50" t="s">
        <v>710</v>
      </c>
      <c r="BU50">
        <v>948</v>
      </c>
      <c r="BW50">
        <f>Tableau14[[#This Row],[dossier d''événement]]</f>
        <v>0</v>
      </c>
      <c r="BX50">
        <v>0</v>
      </c>
      <c r="BY50" t="e">
        <f>Tableau14[[#This Row],[Lieu Événement]]</f>
        <v>#N/A</v>
      </c>
      <c r="BZ50" t="e">
        <f>Tableau14[[#This Row],[Contact client sur le site]]</f>
        <v>#N/A</v>
      </c>
      <c r="CA50" t="e">
        <f>VLOOKUP(Tableau14[[#This Row],[dossier d''événement]],Tableau12[],45,FALSE)</f>
        <v>#N/A</v>
      </c>
      <c r="CE50" t="e">
        <f>VLOOKUP(Tableau14[[#This Row],[dossier d''événement]],Tableau12[],46,FALSE)</f>
        <v>#N/A</v>
      </c>
      <c r="CF50" t="e">
        <f>VLOOKUP(Tableau14[[#This Row],[dossier d''événement]],Tableau12[],43,FALSE)</f>
        <v>#N/A</v>
      </c>
      <c r="CG50" t="e">
        <f>VLOOKUP(Tableau14[[#This Row],[dossier d''événement]],Tableau12[],47,FALSE)</f>
        <v>#N/A</v>
      </c>
    </row>
    <row r="51" spans="1:85">
      <c r="A51" t="s">
        <v>623</v>
      </c>
      <c r="F51" t="e">
        <f>VLOOKUP(Tableau14[[#This Row],[dossier d''événement]],Tableau12[],2,FALSE)</f>
        <v>#N/A</v>
      </c>
      <c r="G51" t="e">
        <f>VLOOKUP(Tableau14[[#This Row],[dossier d''événement]],Tableau12[],7,FALSE)</f>
        <v>#N/A</v>
      </c>
      <c r="H51" t="e">
        <f>VLOOKUP(Tableau14[[#This Row],[dossier d''événement]],Tableau12[],8,FALSE)</f>
        <v>#N/A</v>
      </c>
      <c r="J51" t="e">
        <f>VLOOKUP(Tableau14[[#This Row],[dossier d''événement]],Tableau12[],3,FALSE)</f>
        <v>#N/A</v>
      </c>
      <c r="K51" t="e">
        <f>VLOOKUP(Tableau14[[#This Row],[dossier d''événement]],Tableau12[],44,FALSE)</f>
        <v>#N/A</v>
      </c>
      <c r="N51" t="e">
        <v>#N/A</v>
      </c>
      <c r="S51" t="e">
        <f>VLOOKUP(Tableau14[[#This Row],[dossier d''événement]],Tableau12[],42,FALSE)</f>
        <v>#N/A</v>
      </c>
      <c r="U51" t="e">
        <f>VLOOKUP(Tableau14[[#This Row],[dossier d''événement]],Tableau12[],41,FALSE)</f>
        <v>#N/A</v>
      </c>
      <c r="V51" t="e">
        <f>VLOOKUP(Tableau14[[#This Row],[dossier d''événement]],Tableau12[],10,FALSE)</f>
        <v>#N/A</v>
      </c>
      <c r="W51" t="e">
        <f>VLOOKUP(Tableau14[[#This Row],[dossier d''événement]],Tableau12[],73,FALSE)</f>
        <v>#N/A</v>
      </c>
      <c r="X51" t="e">
        <f>VLOOKUP(Tableau14[[#This Row],[dossier d''événement]],Tableau12[],74,FALSE)</f>
        <v>#N/A</v>
      </c>
      <c r="Y51" t="e">
        <f>VLOOKUP(Tableau14[[#This Row],[dossier d''événement]],Tableau12[],75,FALSE)</f>
        <v>#N/A</v>
      </c>
      <c r="Z51" t="e">
        <f>VLOOKUP(Tableau14[[#This Row],[dossier d''événement]],Tableau12[],76,FALSE)</f>
        <v>#N/A</v>
      </c>
      <c r="AA51" t="e">
        <f>VLOOKUP(Tableau14[[#This Row],[dossier d''événement]],Tableau12[],77,FALSE)</f>
        <v>#N/A</v>
      </c>
      <c r="AB51" t="e">
        <f>VLOOKUP(Tableau14[[#This Row],[dossier d''événement]],Tableau12[],78,FALSE)</f>
        <v>#N/A</v>
      </c>
      <c r="AC51" t="e">
        <f>VLOOKUP(Tableau14[[#This Row],[dossier d''événement]],Tableau12[],79,FALSE)</f>
        <v>#N/A</v>
      </c>
      <c r="AD51" t="e">
        <f>VLOOKUP(Tableau14[[#This Row],[dossier d''événement]],Tableau12[],80,FALSE)</f>
        <v>#N/A</v>
      </c>
      <c r="AE51" t="e">
        <f>VLOOKUP(Tableau14[[#This Row],[dossier d''événement]],Tableau12[],81,FALSE)</f>
        <v>#N/A</v>
      </c>
      <c r="AF51" t="e">
        <f>VLOOKUP(Tableau14[[#This Row],[dossier d''événement]],Tableau12[],82,FALSE)</f>
        <v>#N/A</v>
      </c>
      <c r="AG51" t="e">
        <f>VLOOKUP(Tableau14[[#This Row],[dossier d''événement]],Tableau12[],83,FALSE)</f>
        <v>#N/A</v>
      </c>
      <c r="AH51" t="e">
        <f>VLOOKUP(Tableau14[[#This Row],[dossier d''événement]],Tableau12[],84,FALSE)</f>
        <v>#N/A</v>
      </c>
      <c r="AI51" t="e">
        <f>VLOOKUP(Tableau14[[#This Row],[dossier d''événement]],Tableau12[],85,FALSE)</f>
        <v>#N/A</v>
      </c>
      <c r="AJ51" t="e">
        <f>VLOOKUP(Tableau14[[#This Row],[dossier d''événement]],Tableau12[],86,FALSE)</f>
        <v>#N/A</v>
      </c>
      <c r="AK51" t="e">
        <f>VLOOKUP(Tableau14[[#This Row],[dossier d''événement]],Tableau12[],87,FALSE)</f>
        <v>#N/A</v>
      </c>
      <c r="AL51" t="e">
        <f>VLOOKUP(Tableau14[[#This Row],[dossier d''événement]],Tableau12[],88,FALSE)</f>
        <v>#N/A</v>
      </c>
      <c r="AM51" t="e">
        <f>VLOOKUP(Tableau14[[#This Row],[dossier d''événement]],Tableau12[],89,FALSE)</f>
        <v>#N/A</v>
      </c>
      <c r="AN51" t="e">
        <f>VLOOKUP(Tableau14[[#This Row],[dossier d''événement]],Tableau12[],90,FALSE)</f>
        <v>#N/A</v>
      </c>
      <c r="AO51" t="e">
        <f>VLOOKUP(Tableau14[[#This Row],[dossier d''événement]],Tableau12[],11,FALSE)</f>
        <v>#N/A</v>
      </c>
      <c r="AP51" t="e">
        <f>VLOOKUP(Tableau14[[#This Row],[dossier d''événement]],Tableau12[],12,FALSE)</f>
        <v>#N/A</v>
      </c>
      <c r="AQ51" t="e">
        <f>VLOOKUP(Tableau14[[#This Row],[dossier d''événement]],Tableau12[],13,FALSE)</f>
        <v>#N/A</v>
      </c>
      <c r="AR51" t="e">
        <f>VLOOKUP(Tableau14[[#This Row],[dossier d''événement]],Tableau12[],14,FALSE)</f>
        <v>#N/A</v>
      </c>
      <c r="AS51" t="e">
        <f>VLOOKUP(Tableau14[[#This Row],[dossier d''événement]],Tableau12[],15,FALSE)</f>
        <v>#N/A</v>
      </c>
      <c r="AT51" t="e">
        <f>VLOOKUP(Tableau14[[#This Row],[dossier d''événement]],Tableau12[],16,FALSE)</f>
        <v>#N/A</v>
      </c>
      <c r="AU51" t="e">
        <f>VLOOKUP(Tableau14[[#This Row],[dossier d''événement]],Tableau12[],17,FALSE)</f>
        <v>#N/A</v>
      </c>
      <c r="AV51" t="e">
        <f>VLOOKUP(Tableau14[[#This Row],[dossier d''événement]],Tableau12[],18,FALSE)</f>
        <v>#N/A</v>
      </c>
      <c r="AW51" t="e">
        <f>VLOOKUP(Tableau14[[#This Row],[dossier d''événement]],Tableau12[],19,FALSE)</f>
        <v>#N/A</v>
      </c>
      <c r="AX51" t="e">
        <f>VLOOKUP(Tableau14[[#This Row],[dossier d''événement]],Tableau12[],20,FALSE)</f>
        <v>#N/A</v>
      </c>
      <c r="AY51" t="e">
        <f>VLOOKUP(Tableau14[[#This Row],[dossier d''événement]],Tableau12[],21,FALSE)</f>
        <v>#N/A</v>
      </c>
      <c r="AZ51" t="e">
        <f>VLOOKUP(Tableau14[[#This Row],[dossier d''événement]],Tableau12[],22,FALSE)</f>
        <v>#N/A</v>
      </c>
      <c r="BA51" t="e">
        <f>VLOOKUP(Tableau14[[#This Row],[dossier d''événement]],Tableau12[],23,FALSE)</f>
        <v>#N/A</v>
      </c>
      <c r="BB51" t="e">
        <f>VLOOKUP(Tableau14[[#This Row],[dossier d''événement]],Tableau12[],24,FALSE)</f>
        <v>#N/A</v>
      </c>
      <c r="BC51" t="e">
        <f>VLOOKUP(Tableau14[[#This Row],[dossier d''événement]],Tableau12[],25,FALSE)</f>
        <v>#N/A</v>
      </c>
      <c r="BD51" t="e">
        <f>VLOOKUP(Tableau14[[#This Row],[dossier d''événement]],Tableau12[],26,FALSE)</f>
        <v>#N/A</v>
      </c>
      <c r="BE51" t="e">
        <f>VLOOKUP(Tableau14[[#This Row],[dossier d''événement]],Tableau12[],27,FALSE)</f>
        <v>#N/A</v>
      </c>
      <c r="BF51" t="e">
        <f>VLOOKUP(Tableau14[[#This Row],[dossier d''événement]],Tableau12[],28,FALSE)</f>
        <v>#N/A</v>
      </c>
      <c r="BG51" t="e">
        <f>VLOOKUP(Tableau14[[#This Row],[dossier d''événement]],Tableau12[],29,FALSE)</f>
        <v>#N/A</v>
      </c>
      <c r="BH51" t="e">
        <f>VLOOKUP(Tableau14[[#This Row],[dossier d''événement]],Tableau12[],30,FALSE)</f>
        <v>#N/A</v>
      </c>
      <c r="BI51" t="e">
        <f>VLOOKUP(Tableau14[[#This Row],[dossier d''événement]],Tableau12[],31,FALSE)</f>
        <v>#N/A</v>
      </c>
      <c r="BJ51" t="e">
        <f>VLOOKUP(Tableau14[[#This Row],[dossier d''événement]],Tableau12[],32,FALSE)</f>
        <v>#N/A</v>
      </c>
      <c r="BK51" t="e">
        <f>VLOOKUP(Tableau14[[#This Row],[dossier d''événement]],Tableau12[],33,FALSE)</f>
        <v>#N/A</v>
      </c>
      <c r="BL51" t="e">
        <f>VLOOKUP(Tableau14[[#This Row],[dossier d''événement]],Tableau12[],34,FALSE)</f>
        <v>#N/A</v>
      </c>
      <c r="BM51" t="e">
        <f>VLOOKUP(Tableau14[[#This Row],[dossier d''événement]],Tableau12[],35,FALSE)</f>
        <v>#N/A</v>
      </c>
      <c r="BN51" t="e">
        <f>VLOOKUP(Tableau14[[#This Row],[dossier d''événement]],Tableau12[],36,FALSE)</f>
        <v>#N/A</v>
      </c>
      <c r="BO51" t="e">
        <f>VLOOKUP(Tableau14[[#This Row],[dossier d''événement]],Tableau12[],37,FALSE)</f>
        <v>#N/A</v>
      </c>
      <c r="BP51" t="e">
        <f>VLOOKUP(Tableau14[[#This Row],[dossier d''événement]],Tableau12[],38,FALSE)</f>
        <v>#N/A</v>
      </c>
      <c r="BQ51" t="e">
        <f>VLOOKUP(Tableau14[[#This Row],[dossier d''événement]],Tableau12[],39,FALSE)</f>
        <v>#N/A</v>
      </c>
      <c r="BR51" t="e">
        <f>VLOOKUP(Tableau14[[#This Row],[dossier d''événement]],Tableau12[],40,FALSE)</f>
        <v>#N/A</v>
      </c>
      <c r="BT51" t="s">
        <v>710</v>
      </c>
      <c r="BU51">
        <v>949</v>
      </c>
      <c r="BW51">
        <f>Tableau14[[#This Row],[dossier d''événement]]</f>
        <v>0</v>
      </c>
      <c r="BX51">
        <v>0</v>
      </c>
      <c r="BY51" t="e">
        <f>Tableau14[[#This Row],[Lieu Événement]]</f>
        <v>#N/A</v>
      </c>
      <c r="BZ51" t="e">
        <f>Tableau14[[#This Row],[Contact client sur le site]]</f>
        <v>#N/A</v>
      </c>
      <c r="CA51" t="e">
        <f>VLOOKUP(Tableau14[[#This Row],[dossier d''événement]],Tableau12[],45,FALSE)</f>
        <v>#N/A</v>
      </c>
      <c r="CE51" t="e">
        <f>VLOOKUP(Tableau14[[#This Row],[dossier d''événement]],Tableau12[],46,FALSE)</f>
        <v>#N/A</v>
      </c>
      <c r="CF51" t="e">
        <f>VLOOKUP(Tableau14[[#This Row],[dossier d''événement]],Tableau12[],43,FALSE)</f>
        <v>#N/A</v>
      </c>
      <c r="CG51" t="e">
        <f>VLOOKUP(Tableau14[[#This Row],[dossier d''événement]],Tableau12[],47,FALSE)</f>
        <v>#N/A</v>
      </c>
    </row>
    <row r="52" spans="1:85">
      <c r="A52" t="s">
        <v>623</v>
      </c>
      <c r="F52" t="e">
        <f>VLOOKUP(Tableau14[[#This Row],[dossier d''événement]],Tableau12[],2,FALSE)</f>
        <v>#N/A</v>
      </c>
      <c r="G52" t="e">
        <f>VLOOKUP(Tableau14[[#This Row],[dossier d''événement]],Tableau12[],7,FALSE)</f>
        <v>#N/A</v>
      </c>
      <c r="H52" t="e">
        <f>VLOOKUP(Tableau14[[#This Row],[dossier d''événement]],Tableau12[],8,FALSE)</f>
        <v>#N/A</v>
      </c>
      <c r="J52" t="e">
        <f>VLOOKUP(Tableau14[[#This Row],[dossier d''événement]],Tableau12[],3,FALSE)</f>
        <v>#N/A</v>
      </c>
      <c r="K52" t="e">
        <f>VLOOKUP(Tableau14[[#This Row],[dossier d''événement]],Tableau12[],44,FALSE)</f>
        <v>#N/A</v>
      </c>
      <c r="N52" t="e">
        <v>#N/A</v>
      </c>
      <c r="S52" t="e">
        <f>VLOOKUP(Tableau14[[#This Row],[dossier d''événement]],Tableau12[],42,FALSE)</f>
        <v>#N/A</v>
      </c>
      <c r="U52" t="e">
        <f>VLOOKUP(Tableau14[[#This Row],[dossier d''événement]],Tableau12[],41,FALSE)</f>
        <v>#N/A</v>
      </c>
      <c r="V52" t="e">
        <f>VLOOKUP(Tableau14[[#This Row],[dossier d''événement]],Tableau12[],10,FALSE)</f>
        <v>#N/A</v>
      </c>
      <c r="W52" t="e">
        <f>VLOOKUP(Tableau14[[#This Row],[dossier d''événement]],Tableau12[],73,FALSE)</f>
        <v>#N/A</v>
      </c>
      <c r="X52" t="e">
        <f>VLOOKUP(Tableau14[[#This Row],[dossier d''événement]],Tableau12[],74,FALSE)</f>
        <v>#N/A</v>
      </c>
      <c r="Y52" t="e">
        <f>VLOOKUP(Tableau14[[#This Row],[dossier d''événement]],Tableau12[],75,FALSE)</f>
        <v>#N/A</v>
      </c>
      <c r="Z52" t="e">
        <f>VLOOKUP(Tableau14[[#This Row],[dossier d''événement]],Tableau12[],76,FALSE)</f>
        <v>#N/A</v>
      </c>
      <c r="AA52" t="e">
        <f>VLOOKUP(Tableau14[[#This Row],[dossier d''événement]],Tableau12[],77,FALSE)</f>
        <v>#N/A</v>
      </c>
      <c r="AB52" t="e">
        <f>VLOOKUP(Tableau14[[#This Row],[dossier d''événement]],Tableau12[],78,FALSE)</f>
        <v>#N/A</v>
      </c>
      <c r="AC52" t="e">
        <f>VLOOKUP(Tableau14[[#This Row],[dossier d''événement]],Tableau12[],79,FALSE)</f>
        <v>#N/A</v>
      </c>
      <c r="AD52" t="e">
        <f>VLOOKUP(Tableau14[[#This Row],[dossier d''événement]],Tableau12[],80,FALSE)</f>
        <v>#N/A</v>
      </c>
      <c r="AE52" t="e">
        <f>VLOOKUP(Tableau14[[#This Row],[dossier d''événement]],Tableau12[],81,FALSE)</f>
        <v>#N/A</v>
      </c>
      <c r="AF52" t="e">
        <f>VLOOKUP(Tableau14[[#This Row],[dossier d''événement]],Tableau12[],82,FALSE)</f>
        <v>#N/A</v>
      </c>
      <c r="AG52" t="e">
        <f>VLOOKUP(Tableau14[[#This Row],[dossier d''événement]],Tableau12[],83,FALSE)</f>
        <v>#N/A</v>
      </c>
      <c r="AH52" t="e">
        <f>VLOOKUP(Tableau14[[#This Row],[dossier d''événement]],Tableau12[],84,FALSE)</f>
        <v>#N/A</v>
      </c>
      <c r="AI52" t="e">
        <f>VLOOKUP(Tableau14[[#This Row],[dossier d''événement]],Tableau12[],85,FALSE)</f>
        <v>#N/A</v>
      </c>
      <c r="AJ52" t="e">
        <f>VLOOKUP(Tableau14[[#This Row],[dossier d''événement]],Tableau12[],86,FALSE)</f>
        <v>#N/A</v>
      </c>
      <c r="AK52" t="e">
        <f>VLOOKUP(Tableau14[[#This Row],[dossier d''événement]],Tableau12[],87,FALSE)</f>
        <v>#N/A</v>
      </c>
      <c r="AL52" t="e">
        <f>VLOOKUP(Tableau14[[#This Row],[dossier d''événement]],Tableau12[],88,FALSE)</f>
        <v>#N/A</v>
      </c>
      <c r="AM52" t="e">
        <f>VLOOKUP(Tableau14[[#This Row],[dossier d''événement]],Tableau12[],89,FALSE)</f>
        <v>#N/A</v>
      </c>
      <c r="AN52" t="e">
        <f>VLOOKUP(Tableau14[[#This Row],[dossier d''événement]],Tableau12[],90,FALSE)</f>
        <v>#N/A</v>
      </c>
      <c r="AO52" t="e">
        <f>VLOOKUP(Tableau14[[#This Row],[dossier d''événement]],Tableau12[],11,FALSE)</f>
        <v>#N/A</v>
      </c>
      <c r="AP52" t="e">
        <f>VLOOKUP(Tableau14[[#This Row],[dossier d''événement]],Tableau12[],12,FALSE)</f>
        <v>#N/A</v>
      </c>
      <c r="AQ52" t="e">
        <f>VLOOKUP(Tableau14[[#This Row],[dossier d''événement]],Tableau12[],13,FALSE)</f>
        <v>#N/A</v>
      </c>
      <c r="AR52" t="e">
        <f>VLOOKUP(Tableau14[[#This Row],[dossier d''événement]],Tableau12[],14,FALSE)</f>
        <v>#N/A</v>
      </c>
      <c r="AS52" t="e">
        <f>VLOOKUP(Tableau14[[#This Row],[dossier d''événement]],Tableau12[],15,FALSE)</f>
        <v>#N/A</v>
      </c>
      <c r="AT52" t="e">
        <f>VLOOKUP(Tableau14[[#This Row],[dossier d''événement]],Tableau12[],16,FALSE)</f>
        <v>#N/A</v>
      </c>
      <c r="AU52" t="e">
        <f>VLOOKUP(Tableau14[[#This Row],[dossier d''événement]],Tableau12[],17,FALSE)</f>
        <v>#N/A</v>
      </c>
      <c r="AV52" t="e">
        <f>VLOOKUP(Tableau14[[#This Row],[dossier d''événement]],Tableau12[],18,FALSE)</f>
        <v>#N/A</v>
      </c>
      <c r="AW52" t="e">
        <f>VLOOKUP(Tableau14[[#This Row],[dossier d''événement]],Tableau12[],19,FALSE)</f>
        <v>#N/A</v>
      </c>
      <c r="AX52" t="e">
        <f>VLOOKUP(Tableau14[[#This Row],[dossier d''événement]],Tableau12[],20,FALSE)</f>
        <v>#N/A</v>
      </c>
      <c r="AY52" t="e">
        <f>VLOOKUP(Tableau14[[#This Row],[dossier d''événement]],Tableau12[],21,FALSE)</f>
        <v>#N/A</v>
      </c>
      <c r="AZ52" t="e">
        <f>VLOOKUP(Tableau14[[#This Row],[dossier d''événement]],Tableau12[],22,FALSE)</f>
        <v>#N/A</v>
      </c>
      <c r="BA52" t="e">
        <f>VLOOKUP(Tableau14[[#This Row],[dossier d''événement]],Tableau12[],23,FALSE)</f>
        <v>#N/A</v>
      </c>
      <c r="BB52" t="e">
        <f>VLOOKUP(Tableau14[[#This Row],[dossier d''événement]],Tableau12[],24,FALSE)</f>
        <v>#N/A</v>
      </c>
      <c r="BC52" t="e">
        <f>VLOOKUP(Tableau14[[#This Row],[dossier d''événement]],Tableau12[],25,FALSE)</f>
        <v>#N/A</v>
      </c>
      <c r="BD52" t="e">
        <f>VLOOKUP(Tableau14[[#This Row],[dossier d''événement]],Tableau12[],26,FALSE)</f>
        <v>#N/A</v>
      </c>
      <c r="BE52" t="e">
        <f>VLOOKUP(Tableau14[[#This Row],[dossier d''événement]],Tableau12[],27,FALSE)</f>
        <v>#N/A</v>
      </c>
      <c r="BF52" t="e">
        <f>VLOOKUP(Tableau14[[#This Row],[dossier d''événement]],Tableau12[],28,FALSE)</f>
        <v>#N/A</v>
      </c>
      <c r="BG52" t="e">
        <f>VLOOKUP(Tableau14[[#This Row],[dossier d''événement]],Tableau12[],29,FALSE)</f>
        <v>#N/A</v>
      </c>
      <c r="BH52" t="e">
        <f>VLOOKUP(Tableau14[[#This Row],[dossier d''événement]],Tableau12[],30,FALSE)</f>
        <v>#N/A</v>
      </c>
      <c r="BI52" t="e">
        <f>VLOOKUP(Tableau14[[#This Row],[dossier d''événement]],Tableau12[],31,FALSE)</f>
        <v>#N/A</v>
      </c>
      <c r="BJ52" t="e">
        <f>VLOOKUP(Tableau14[[#This Row],[dossier d''événement]],Tableau12[],32,FALSE)</f>
        <v>#N/A</v>
      </c>
      <c r="BK52" t="e">
        <f>VLOOKUP(Tableau14[[#This Row],[dossier d''événement]],Tableau12[],33,FALSE)</f>
        <v>#N/A</v>
      </c>
      <c r="BL52" t="e">
        <f>VLOOKUP(Tableau14[[#This Row],[dossier d''événement]],Tableau12[],34,FALSE)</f>
        <v>#N/A</v>
      </c>
      <c r="BM52" t="e">
        <f>VLOOKUP(Tableau14[[#This Row],[dossier d''événement]],Tableau12[],35,FALSE)</f>
        <v>#N/A</v>
      </c>
      <c r="BN52" t="e">
        <f>VLOOKUP(Tableau14[[#This Row],[dossier d''événement]],Tableau12[],36,FALSE)</f>
        <v>#N/A</v>
      </c>
      <c r="BO52" t="e">
        <f>VLOOKUP(Tableau14[[#This Row],[dossier d''événement]],Tableau12[],37,FALSE)</f>
        <v>#N/A</v>
      </c>
      <c r="BP52" t="e">
        <f>VLOOKUP(Tableau14[[#This Row],[dossier d''événement]],Tableau12[],38,FALSE)</f>
        <v>#N/A</v>
      </c>
      <c r="BQ52" t="e">
        <f>VLOOKUP(Tableau14[[#This Row],[dossier d''événement]],Tableau12[],39,FALSE)</f>
        <v>#N/A</v>
      </c>
      <c r="BR52" t="e">
        <f>VLOOKUP(Tableau14[[#This Row],[dossier d''événement]],Tableau12[],40,FALSE)</f>
        <v>#N/A</v>
      </c>
      <c r="BT52" t="s">
        <v>623</v>
      </c>
      <c r="BW52">
        <f>Tableau14[[#This Row],[dossier d''événement]]</f>
        <v>0</v>
      </c>
      <c r="BX52">
        <v>0</v>
      </c>
      <c r="BY52" t="e">
        <f>Tableau14[[#This Row],[Lieu Événement]]</f>
        <v>#N/A</v>
      </c>
      <c r="BZ52" t="e">
        <f>Tableau14[[#This Row],[Contact client sur le site]]</f>
        <v>#N/A</v>
      </c>
      <c r="CA52" t="e">
        <f>VLOOKUP(Tableau14[[#This Row],[dossier d''événement]],Tableau12[],45,FALSE)</f>
        <v>#N/A</v>
      </c>
      <c r="CE52" t="e">
        <f>VLOOKUP(Tableau14[[#This Row],[dossier d''événement]],Tableau12[],46,FALSE)</f>
        <v>#N/A</v>
      </c>
      <c r="CF52" t="e">
        <f>VLOOKUP(Tableau14[[#This Row],[dossier d''événement]],Tableau12[],43,FALSE)</f>
        <v>#N/A</v>
      </c>
      <c r="CG52" t="e">
        <f>VLOOKUP(Tableau14[[#This Row],[dossier d''événement]],Tableau12[],47,FALSE)</f>
        <v>#N/A</v>
      </c>
    </row>
    <row r="53" spans="1:85">
      <c r="A53" t="s">
        <v>623</v>
      </c>
      <c r="F53" t="e">
        <f>VLOOKUP(Tableau14[[#This Row],[dossier d''événement]],Tableau12[],2,FALSE)</f>
        <v>#N/A</v>
      </c>
      <c r="G53" t="e">
        <f>VLOOKUP(Tableau14[[#This Row],[dossier d''événement]],Tableau12[],7,FALSE)</f>
        <v>#N/A</v>
      </c>
      <c r="H53" t="e">
        <f>VLOOKUP(Tableau14[[#This Row],[dossier d''événement]],Tableau12[],8,FALSE)</f>
        <v>#N/A</v>
      </c>
      <c r="J53" t="e">
        <f>VLOOKUP(Tableau14[[#This Row],[dossier d''événement]],Tableau12[],3,FALSE)</f>
        <v>#N/A</v>
      </c>
      <c r="K53" t="e">
        <f>VLOOKUP(Tableau14[[#This Row],[dossier d''événement]],Tableau12[],44,FALSE)</f>
        <v>#N/A</v>
      </c>
      <c r="N53" t="e">
        <v>#N/A</v>
      </c>
      <c r="S53" t="e">
        <f>VLOOKUP(Tableau14[[#This Row],[dossier d''événement]],Tableau12[],42,FALSE)</f>
        <v>#N/A</v>
      </c>
      <c r="U53" t="e">
        <f>VLOOKUP(Tableau14[[#This Row],[dossier d''événement]],Tableau12[],41,FALSE)</f>
        <v>#N/A</v>
      </c>
      <c r="V53" t="e">
        <f>VLOOKUP(Tableau14[[#This Row],[dossier d''événement]],Tableau12[],10,FALSE)</f>
        <v>#N/A</v>
      </c>
      <c r="W53" t="e">
        <f>VLOOKUP(Tableau14[[#This Row],[dossier d''événement]],Tableau12[],73,FALSE)</f>
        <v>#N/A</v>
      </c>
      <c r="X53" t="e">
        <f>VLOOKUP(Tableau14[[#This Row],[dossier d''événement]],Tableau12[],74,FALSE)</f>
        <v>#N/A</v>
      </c>
      <c r="Y53" t="e">
        <f>VLOOKUP(Tableau14[[#This Row],[dossier d''événement]],Tableau12[],75,FALSE)</f>
        <v>#N/A</v>
      </c>
      <c r="Z53" t="e">
        <f>VLOOKUP(Tableau14[[#This Row],[dossier d''événement]],Tableau12[],76,FALSE)</f>
        <v>#N/A</v>
      </c>
      <c r="AA53" t="e">
        <f>VLOOKUP(Tableau14[[#This Row],[dossier d''événement]],Tableau12[],77,FALSE)</f>
        <v>#N/A</v>
      </c>
      <c r="AB53" t="e">
        <f>VLOOKUP(Tableau14[[#This Row],[dossier d''événement]],Tableau12[],78,FALSE)</f>
        <v>#N/A</v>
      </c>
      <c r="AC53" t="e">
        <f>VLOOKUP(Tableau14[[#This Row],[dossier d''événement]],Tableau12[],79,FALSE)</f>
        <v>#N/A</v>
      </c>
      <c r="AD53" t="e">
        <f>VLOOKUP(Tableau14[[#This Row],[dossier d''événement]],Tableau12[],80,FALSE)</f>
        <v>#N/A</v>
      </c>
      <c r="AE53" t="e">
        <f>VLOOKUP(Tableau14[[#This Row],[dossier d''événement]],Tableau12[],81,FALSE)</f>
        <v>#N/A</v>
      </c>
      <c r="AF53" t="e">
        <f>VLOOKUP(Tableau14[[#This Row],[dossier d''événement]],Tableau12[],82,FALSE)</f>
        <v>#N/A</v>
      </c>
      <c r="AG53" t="e">
        <f>VLOOKUP(Tableau14[[#This Row],[dossier d''événement]],Tableau12[],83,FALSE)</f>
        <v>#N/A</v>
      </c>
      <c r="AH53" t="e">
        <f>VLOOKUP(Tableau14[[#This Row],[dossier d''événement]],Tableau12[],84,FALSE)</f>
        <v>#N/A</v>
      </c>
      <c r="AI53" t="e">
        <f>VLOOKUP(Tableau14[[#This Row],[dossier d''événement]],Tableau12[],85,FALSE)</f>
        <v>#N/A</v>
      </c>
      <c r="AJ53" t="e">
        <f>VLOOKUP(Tableau14[[#This Row],[dossier d''événement]],Tableau12[],86,FALSE)</f>
        <v>#N/A</v>
      </c>
      <c r="AK53" t="e">
        <f>VLOOKUP(Tableau14[[#This Row],[dossier d''événement]],Tableau12[],87,FALSE)</f>
        <v>#N/A</v>
      </c>
      <c r="AL53" t="e">
        <f>VLOOKUP(Tableau14[[#This Row],[dossier d''événement]],Tableau12[],88,FALSE)</f>
        <v>#N/A</v>
      </c>
      <c r="AM53" t="e">
        <f>VLOOKUP(Tableau14[[#This Row],[dossier d''événement]],Tableau12[],89,FALSE)</f>
        <v>#N/A</v>
      </c>
      <c r="AN53" t="e">
        <f>VLOOKUP(Tableau14[[#This Row],[dossier d''événement]],Tableau12[],90,FALSE)</f>
        <v>#N/A</v>
      </c>
      <c r="AO53" t="e">
        <f>VLOOKUP(Tableau14[[#This Row],[dossier d''événement]],Tableau12[],11,FALSE)</f>
        <v>#N/A</v>
      </c>
      <c r="AP53" t="e">
        <f>VLOOKUP(Tableau14[[#This Row],[dossier d''événement]],Tableau12[],12,FALSE)</f>
        <v>#N/A</v>
      </c>
      <c r="AQ53" t="e">
        <f>VLOOKUP(Tableau14[[#This Row],[dossier d''événement]],Tableau12[],13,FALSE)</f>
        <v>#N/A</v>
      </c>
      <c r="AR53" t="e">
        <f>VLOOKUP(Tableau14[[#This Row],[dossier d''événement]],Tableau12[],14,FALSE)</f>
        <v>#N/A</v>
      </c>
      <c r="AS53" t="e">
        <f>VLOOKUP(Tableau14[[#This Row],[dossier d''événement]],Tableau12[],15,FALSE)</f>
        <v>#N/A</v>
      </c>
      <c r="AT53" t="e">
        <f>VLOOKUP(Tableau14[[#This Row],[dossier d''événement]],Tableau12[],16,FALSE)</f>
        <v>#N/A</v>
      </c>
      <c r="AU53" t="e">
        <f>VLOOKUP(Tableau14[[#This Row],[dossier d''événement]],Tableau12[],17,FALSE)</f>
        <v>#N/A</v>
      </c>
      <c r="AV53" t="e">
        <f>VLOOKUP(Tableau14[[#This Row],[dossier d''événement]],Tableau12[],18,FALSE)</f>
        <v>#N/A</v>
      </c>
      <c r="AW53" t="e">
        <f>VLOOKUP(Tableau14[[#This Row],[dossier d''événement]],Tableau12[],19,FALSE)</f>
        <v>#N/A</v>
      </c>
      <c r="AX53" t="e">
        <f>VLOOKUP(Tableau14[[#This Row],[dossier d''événement]],Tableau12[],20,FALSE)</f>
        <v>#N/A</v>
      </c>
      <c r="AY53" t="e">
        <f>VLOOKUP(Tableau14[[#This Row],[dossier d''événement]],Tableau12[],21,FALSE)</f>
        <v>#N/A</v>
      </c>
      <c r="AZ53" t="e">
        <f>VLOOKUP(Tableau14[[#This Row],[dossier d''événement]],Tableau12[],22,FALSE)</f>
        <v>#N/A</v>
      </c>
      <c r="BA53" t="e">
        <f>VLOOKUP(Tableau14[[#This Row],[dossier d''événement]],Tableau12[],23,FALSE)</f>
        <v>#N/A</v>
      </c>
      <c r="BB53" t="e">
        <f>VLOOKUP(Tableau14[[#This Row],[dossier d''événement]],Tableau12[],24,FALSE)</f>
        <v>#N/A</v>
      </c>
      <c r="BC53" t="e">
        <f>VLOOKUP(Tableau14[[#This Row],[dossier d''événement]],Tableau12[],25,FALSE)</f>
        <v>#N/A</v>
      </c>
      <c r="BD53" t="e">
        <f>VLOOKUP(Tableau14[[#This Row],[dossier d''événement]],Tableau12[],26,FALSE)</f>
        <v>#N/A</v>
      </c>
      <c r="BE53" t="e">
        <f>VLOOKUP(Tableau14[[#This Row],[dossier d''événement]],Tableau12[],27,FALSE)</f>
        <v>#N/A</v>
      </c>
      <c r="BF53" t="e">
        <f>VLOOKUP(Tableau14[[#This Row],[dossier d''événement]],Tableau12[],28,FALSE)</f>
        <v>#N/A</v>
      </c>
      <c r="BG53" t="e">
        <f>VLOOKUP(Tableau14[[#This Row],[dossier d''événement]],Tableau12[],29,FALSE)</f>
        <v>#N/A</v>
      </c>
      <c r="BH53" t="e">
        <f>VLOOKUP(Tableau14[[#This Row],[dossier d''événement]],Tableau12[],30,FALSE)</f>
        <v>#N/A</v>
      </c>
      <c r="BI53" t="e">
        <f>VLOOKUP(Tableau14[[#This Row],[dossier d''événement]],Tableau12[],31,FALSE)</f>
        <v>#N/A</v>
      </c>
      <c r="BJ53" t="e">
        <f>VLOOKUP(Tableau14[[#This Row],[dossier d''événement]],Tableau12[],32,FALSE)</f>
        <v>#N/A</v>
      </c>
      <c r="BK53" t="e">
        <f>VLOOKUP(Tableau14[[#This Row],[dossier d''événement]],Tableau12[],33,FALSE)</f>
        <v>#N/A</v>
      </c>
      <c r="BL53" t="e">
        <f>VLOOKUP(Tableau14[[#This Row],[dossier d''événement]],Tableau12[],34,FALSE)</f>
        <v>#N/A</v>
      </c>
      <c r="BM53" t="e">
        <f>VLOOKUP(Tableau14[[#This Row],[dossier d''événement]],Tableau12[],35,FALSE)</f>
        <v>#N/A</v>
      </c>
      <c r="BN53" t="e">
        <f>VLOOKUP(Tableau14[[#This Row],[dossier d''événement]],Tableau12[],36,FALSE)</f>
        <v>#N/A</v>
      </c>
      <c r="BO53" t="e">
        <f>VLOOKUP(Tableau14[[#This Row],[dossier d''événement]],Tableau12[],37,FALSE)</f>
        <v>#N/A</v>
      </c>
      <c r="BP53" t="e">
        <f>VLOOKUP(Tableau14[[#This Row],[dossier d''événement]],Tableau12[],38,FALSE)</f>
        <v>#N/A</v>
      </c>
      <c r="BQ53" t="e">
        <f>VLOOKUP(Tableau14[[#This Row],[dossier d''événement]],Tableau12[],39,FALSE)</f>
        <v>#N/A</v>
      </c>
      <c r="BR53" t="e">
        <f>VLOOKUP(Tableau14[[#This Row],[dossier d''événement]],Tableau12[],40,FALSE)</f>
        <v>#N/A</v>
      </c>
      <c r="BT53" t="s">
        <v>623</v>
      </c>
      <c r="BW53">
        <f>Tableau14[[#This Row],[dossier d''événement]]</f>
        <v>0</v>
      </c>
      <c r="BX53">
        <v>0</v>
      </c>
      <c r="BY53" t="e">
        <f>Tableau14[[#This Row],[Lieu Événement]]</f>
        <v>#N/A</v>
      </c>
      <c r="BZ53" t="e">
        <f>Tableau14[[#This Row],[Contact client sur le site]]</f>
        <v>#N/A</v>
      </c>
      <c r="CA53" t="e">
        <f>VLOOKUP(Tableau14[[#This Row],[dossier d''événement]],Tableau12[],45,FALSE)</f>
        <v>#N/A</v>
      </c>
      <c r="CE53" t="e">
        <f>VLOOKUP(Tableau14[[#This Row],[dossier d''événement]],Tableau12[],46,FALSE)</f>
        <v>#N/A</v>
      </c>
      <c r="CF53" t="e">
        <f>VLOOKUP(Tableau14[[#This Row],[dossier d''événement]],Tableau12[],43,FALSE)</f>
        <v>#N/A</v>
      </c>
      <c r="CG53" t="e">
        <f>VLOOKUP(Tableau14[[#This Row],[dossier d''événement]],Tableau12[],47,FALSE)</f>
        <v>#N/A</v>
      </c>
    </row>
    <row r="54" spans="1:85">
      <c r="A54" t="s">
        <v>623</v>
      </c>
      <c r="F54" t="e">
        <f>VLOOKUP(Tableau14[[#This Row],[dossier d''événement]],Tableau12[],2,FALSE)</f>
        <v>#N/A</v>
      </c>
      <c r="G54" t="e">
        <f>VLOOKUP(Tableau14[[#This Row],[dossier d''événement]],Tableau12[],7,FALSE)</f>
        <v>#N/A</v>
      </c>
      <c r="H54" t="e">
        <f>VLOOKUP(Tableau14[[#This Row],[dossier d''événement]],Tableau12[],8,FALSE)</f>
        <v>#N/A</v>
      </c>
      <c r="J54" t="e">
        <f>VLOOKUP(Tableau14[[#This Row],[dossier d''événement]],Tableau12[],3,FALSE)</f>
        <v>#N/A</v>
      </c>
      <c r="K54" t="e">
        <f>VLOOKUP(Tableau14[[#This Row],[dossier d''événement]],Tableau12[],44,FALSE)</f>
        <v>#N/A</v>
      </c>
      <c r="N54" t="e">
        <v>#N/A</v>
      </c>
      <c r="S54" t="e">
        <f>VLOOKUP(Tableau14[[#This Row],[dossier d''événement]],Tableau12[],42,FALSE)</f>
        <v>#N/A</v>
      </c>
      <c r="U54" t="e">
        <f>VLOOKUP(Tableau14[[#This Row],[dossier d''événement]],Tableau12[],41,FALSE)</f>
        <v>#N/A</v>
      </c>
      <c r="V54" t="e">
        <f>VLOOKUP(Tableau14[[#This Row],[dossier d''événement]],Tableau12[],10,FALSE)</f>
        <v>#N/A</v>
      </c>
      <c r="W54" t="e">
        <f>VLOOKUP(Tableau14[[#This Row],[dossier d''événement]],Tableau12[],73,FALSE)</f>
        <v>#N/A</v>
      </c>
      <c r="X54" t="e">
        <f>VLOOKUP(Tableau14[[#This Row],[dossier d''événement]],Tableau12[],74,FALSE)</f>
        <v>#N/A</v>
      </c>
      <c r="Y54" t="e">
        <f>VLOOKUP(Tableau14[[#This Row],[dossier d''événement]],Tableau12[],75,FALSE)</f>
        <v>#N/A</v>
      </c>
      <c r="Z54" t="e">
        <f>VLOOKUP(Tableau14[[#This Row],[dossier d''événement]],Tableau12[],76,FALSE)</f>
        <v>#N/A</v>
      </c>
      <c r="AA54" t="e">
        <f>VLOOKUP(Tableau14[[#This Row],[dossier d''événement]],Tableau12[],77,FALSE)</f>
        <v>#N/A</v>
      </c>
      <c r="AB54" t="e">
        <f>VLOOKUP(Tableau14[[#This Row],[dossier d''événement]],Tableau12[],78,FALSE)</f>
        <v>#N/A</v>
      </c>
      <c r="AC54" t="e">
        <f>VLOOKUP(Tableau14[[#This Row],[dossier d''événement]],Tableau12[],79,FALSE)</f>
        <v>#N/A</v>
      </c>
      <c r="AD54" t="e">
        <f>VLOOKUP(Tableau14[[#This Row],[dossier d''événement]],Tableau12[],80,FALSE)</f>
        <v>#N/A</v>
      </c>
      <c r="AE54" t="e">
        <f>VLOOKUP(Tableau14[[#This Row],[dossier d''événement]],Tableau12[],81,FALSE)</f>
        <v>#N/A</v>
      </c>
      <c r="AF54" t="e">
        <f>VLOOKUP(Tableau14[[#This Row],[dossier d''événement]],Tableau12[],82,FALSE)</f>
        <v>#N/A</v>
      </c>
      <c r="AG54" t="e">
        <f>VLOOKUP(Tableau14[[#This Row],[dossier d''événement]],Tableau12[],83,FALSE)</f>
        <v>#N/A</v>
      </c>
      <c r="AH54" t="e">
        <f>VLOOKUP(Tableau14[[#This Row],[dossier d''événement]],Tableau12[],84,FALSE)</f>
        <v>#N/A</v>
      </c>
      <c r="AI54" t="e">
        <f>VLOOKUP(Tableau14[[#This Row],[dossier d''événement]],Tableau12[],85,FALSE)</f>
        <v>#N/A</v>
      </c>
      <c r="AJ54" t="e">
        <f>VLOOKUP(Tableau14[[#This Row],[dossier d''événement]],Tableau12[],86,FALSE)</f>
        <v>#N/A</v>
      </c>
      <c r="AK54" t="e">
        <f>VLOOKUP(Tableau14[[#This Row],[dossier d''événement]],Tableau12[],87,FALSE)</f>
        <v>#N/A</v>
      </c>
      <c r="AL54" t="e">
        <f>VLOOKUP(Tableau14[[#This Row],[dossier d''événement]],Tableau12[],88,FALSE)</f>
        <v>#N/A</v>
      </c>
      <c r="AM54" t="e">
        <f>VLOOKUP(Tableau14[[#This Row],[dossier d''événement]],Tableau12[],89,FALSE)</f>
        <v>#N/A</v>
      </c>
      <c r="AN54" t="e">
        <f>VLOOKUP(Tableau14[[#This Row],[dossier d''événement]],Tableau12[],90,FALSE)</f>
        <v>#N/A</v>
      </c>
      <c r="AO54" t="e">
        <f>VLOOKUP(Tableau14[[#This Row],[dossier d''événement]],Tableau12[],11,FALSE)</f>
        <v>#N/A</v>
      </c>
      <c r="AP54" t="e">
        <f>VLOOKUP(Tableau14[[#This Row],[dossier d''événement]],Tableau12[],12,FALSE)</f>
        <v>#N/A</v>
      </c>
      <c r="AQ54" t="e">
        <f>VLOOKUP(Tableau14[[#This Row],[dossier d''événement]],Tableau12[],13,FALSE)</f>
        <v>#N/A</v>
      </c>
      <c r="AR54" t="e">
        <f>VLOOKUP(Tableau14[[#This Row],[dossier d''événement]],Tableau12[],14,FALSE)</f>
        <v>#N/A</v>
      </c>
      <c r="AS54" t="e">
        <f>VLOOKUP(Tableau14[[#This Row],[dossier d''événement]],Tableau12[],15,FALSE)</f>
        <v>#N/A</v>
      </c>
      <c r="AT54" t="e">
        <f>VLOOKUP(Tableau14[[#This Row],[dossier d''événement]],Tableau12[],16,FALSE)</f>
        <v>#N/A</v>
      </c>
      <c r="AU54" t="e">
        <f>VLOOKUP(Tableau14[[#This Row],[dossier d''événement]],Tableau12[],17,FALSE)</f>
        <v>#N/A</v>
      </c>
      <c r="AV54" t="e">
        <f>VLOOKUP(Tableau14[[#This Row],[dossier d''événement]],Tableau12[],18,FALSE)</f>
        <v>#N/A</v>
      </c>
      <c r="AW54" t="e">
        <f>VLOOKUP(Tableau14[[#This Row],[dossier d''événement]],Tableau12[],19,FALSE)</f>
        <v>#N/A</v>
      </c>
      <c r="AX54" t="e">
        <f>VLOOKUP(Tableau14[[#This Row],[dossier d''événement]],Tableau12[],20,FALSE)</f>
        <v>#N/A</v>
      </c>
      <c r="AY54" t="e">
        <f>VLOOKUP(Tableau14[[#This Row],[dossier d''événement]],Tableau12[],21,FALSE)</f>
        <v>#N/A</v>
      </c>
      <c r="AZ54" t="e">
        <f>VLOOKUP(Tableau14[[#This Row],[dossier d''événement]],Tableau12[],22,FALSE)</f>
        <v>#N/A</v>
      </c>
      <c r="BA54" t="e">
        <f>VLOOKUP(Tableau14[[#This Row],[dossier d''événement]],Tableau12[],23,FALSE)</f>
        <v>#N/A</v>
      </c>
      <c r="BB54" t="e">
        <f>VLOOKUP(Tableau14[[#This Row],[dossier d''événement]],Tableau12[],24,FALSE)</f>
        <v>#N/A</v>
      </c>
      <c r="BC54" t="e">
        <f>VLOOKUP(Tableau14[[#This Row],[dossier d''événement]],Tableau12[],25,FALSE)</f>
        <v>#N/A</v>
      </c>
      <c r="BD54" t="e">
        <f>VLOOKUP(Tableau14[[#This Row],[dossier d''événement]],Tableau12[],26,FALSE)</f>
        <v>#N/A</v>
      </c>
      <c r="BE54" t="e">
        <f>VLOOKUP(Tableau14[[#This Row],[dossier d''événement]],Tableau12[],27,FALSE)</f>
        <v>#N/A</v>
      </c>
      <c r="BF54" t="e">
        <f>VLOOKUP(Tableau14[[#This Row],[dossier d''événement]],Tableau12[],28,FALSE)</f>
        <v>#N/A</v>
      </c>
      <c r="BG54" t="e">
        <f>VLOOKUP(Tableau14[[#This Row],[dossier d''événement]],Tableau12[],29,FALSE)</f>
        <v>#N/A</v>
      </c>
      <c r="BH54" t="e">
        <f>VLOOKUP(Tableau14[[#This Row],[dossier d''événement]],Tableau12[],30,FALSE)</f>
        <v>#N/A</v>
      </c>
      <c r="BI54" t="e">
        <f>VLOOKUP(Tableau14[[#This Row],[dossier d''événement]],Tableau12[],31,FALSE)</f>
        <v>#N/A</v>
      </c>
      <c r="BJ54" t="e">
        <f>VLOOKUP(Tableau14[[#This Row],[dossier d''événement]],Tableau12[],32,FALSE)</f>
        <v>#N/A</v>
      </c>
      <c r="BK54" t="e">
        <f>VLOOKUP(Tableau14[[#This Row],[dossier d''événement]],Tableau12[],33,FALSE)</f>
        <v>#N/A</v>
      </c>
      <c r="BL54" t="e">
        <f>VLOOKUP(Tableau14[[#This Row],[dossier d''événement]],Tableau12[],34,FALSE)</f>
        <v>#N/A</v>
      </c>
      <c r="BM54" t="e">
        <f>VLOOKUP(Tableau14[[#This Row],[dossier d''événement]],Tableau12[],35,FALSE)</f>
        <v>#N/A</v>
      </c>
      <c r="BN54" t="e">
        <f>VLOOKUP(Tableau14[[#This Row],[dossier d''événement]],Tableau12[],36,FALSE)</f>
        <v>#N/A</v>
      </c>
      <c r="BO54" t="e">
        <f>VLOOKUP(Tableau14[[#This Row],[dossier d''événement]],Tableau12[],37,FALSE)</f>
        <v>#N/A</v>
      </c>
      <c r="BP54" t="e">
        <f>VLOOKUP(Tableau14[[#This Row],[dossier d''événement]],Tableau12[],38,FALSE)</f>
        <v>#N/A</v>
      </c>
      <c r="BQ54" t="e">
        <f>VLOOKUP(Tableau14[[#This Row],[dossier d''événement]],Tableau12[],39,FALSE)</f>
        <v>#N/A</v>
      </c>
      <c r="BR54" t="e">
        <f>VLOOKUP(Tableau14[[#This Row],[dossier d''événement]],Tableau12[],40,FALSE)</f>
        <v>#N/A</v>
      </c>
      <c r="BT54" t="s">
        <v>623</v>
      </c>
      <c r="BW54">
        <f>Tableau14[[#This Row],[dossier d''événement]]</f>
        <v>0</v>
      </c>
      <c r="BX54">
        <v>0</v>
      </c>
      <c r="BY54" t="e">
        <f>Tableau14[[#This Row],[Lieu Événement]]</f>
        <v>#N/A</v>
      </c>
      <c r="BZ54" t="e">
        <f>Tableau14[[#This Row],[Contact client sur le site]]</f>
        <v>#N/A</v>
      </c>
      <c r="CA54" t="e">
        <f>VLOOKUP(Tableau14[[#This Row],[dossier d''événement]],Tableau12[],45,FALSE)</f>
        <v>#N/A</v>
      </c>
      <c r="CE54" t="e">
        <f>VLOOKUP(Tableau14[[#This Row],[dossier d''événement]],Tableau12[],46,FALSE)</f>
        <v>#N/A</v>
      </c>
      <c r="CF54" t="e">
        <f>VLOOKUP(Tableau14[[#This Row],[dossier d''événement]],Tableau12[],43,FALSE)</f>
        <v>#N/A</v>
      </c>
      <c r="CG54" t="e">
        <f>VLOOKUP(Tableau14[[#This Row],[dossier d''événement]],Tableau12[],47,FALSE)</f>
        <v>#N/A</v>
      </c>
    </row>
    <row r="55" spans="1:85">
      <c r="A55" t="s">
        <v>623</v>
      </c>
      <c r="F55" t="e">
        <f>VLOOKUP(Tableau14[[#This Row],[dossier d''événement]],Tableau12[],2,FALSE)</f>
        <v>#N/A</v>
      </c>
      <c r="G55" t="e">
        <f>VLOOKUP(Tableau14[[#This Row],[dossier d''événement]],Tableau12[],7,FALSE)</f>
        <v>#N/A</v>
      </c>
      <c r="H55" t="e">
        <f>VLOOKUP(Tableau14[[#This Row],[dossier d''événement]],Tableau12[],8,FALSE)</f>
        <v>#N/A</v>
      </c>
      <c r="J55" t="e">
        <f>VLOOKUP(Tableau14[[#This Row],[dossier d''événement]],Tableau12[],3,FALSE)</f>
        <v>#N/A</v>
      </c>
      <c r="K55" t="e">
        <f>VLOOKUP(Tableau14[[#This Row],[dossier d''événement]],Tableau12[],44,FALSE)</f>
        <v>#N/A</v>
      </c>
      <c r="N55" t="e">
        <v>#N/A</v>
      </c>
      <c r="S55" t="e">
        <f>VLOOKUP(Tableau14[[#This Row],[dossier d''événement]],Tableau12[],42,FALSE)</f>
        <v>#N/A</v>
      </c>
      <c r="U55" t="e">
        <f>VLOOKUP(Tableau14[[#This Row],[dossier d''événement]],Tableau12[],41,FALSE)</f>
        <v>#N/A</v>
      </c>
      <c r="V55" t="e">
        <f>VLOOKUP(Tableau14[[#This Row],[dossier d''événement]],Tableau12[],10,FALSE)</f>
        <v>#N/A</v>
      </c>
      <c r="W55" t="e">
        <f>VLOOKUP(Tableau14[[#This Row],[dossier d''événement]],Tableau12[],73,FALSE)</f>
        <v>#N/A</v>
      </c>
      <c r="X55" t="e">
        <f>VLOOKUP(Tableau14[[#This Row],[dossier d''événement]],Tableau12[],74,FALSE)</f>
        <v>#N/A</v>
      </c>
      <c r="Y55" t="e">
        <f>VLOOKUP(Tableau14[[#This Row],[dossier d''événement]],Tableau12[],75,FALSE)</f>
        <v>#N/A</v>
      </c>
      <c r="Z55" t="e">
        <f>VLOOKUP(Tableau14[[#This Row],[dossier d''événement]],Tableau12[],76,FALSE)</f>
        <v>#N/A</v>
      </c>
      <c r="AA55" t="e">
        <f>VLOOKUP(Tableau14[[#This Row],[dossier d''événement]],Tableau12[],77,FALSE)</f>
        <v>#N/A</v>
      </c>
      <c r="AB55" t="e">
        <f>VLOOKUP(Tableau14[[#This Row],[dossier d''événement]],Tableau12[],78,FALSE)</f>
        <v>#N/A</v>
      </c>
      <c r="AC55" t="e">
        <f>VLOOKUP(Tableau14[[#This Row],[dossier d''événement]],Tableau12[],79,FALSE)</f>
        <v>#N/A</v>
      </c>
      <c r="AD55" t="e">
        <f>VLOOKUP(Tableau14[[#This Row],[dossier d''événement]],Tableau12[],80,FALSE)</f>
        <v>#N/A</v>
      </c>
      <c r="AE55" t="e">
        <f>VLOOKUP(Tableau14[[#This Row],[dossier d''événement]],Tableau12[],81,FALSE)</f>
        <v>#N/A</v>
      </c>
      <c r="AF55" t="e">
        <f>VLOOKUP(Tableau14[[#This Row],[dossier d''événement]],Tableau12[],82,FALSE)</f>
        <v>#N/A</v>
      </c>
      <c r="AG55" t="e">
        <f>VLOOKUP(Tableau14[[#This Row],[dossier d''événement]],Tableau12[],83,FALSE)</f>
        <v>#N/A</v>
      </c>
      <c r="AH55" t="e">
        <f>VLOOKUP(Tableau14[[#This Row],[dossier d''événement]],Tableau12[],84,FALSE)</f>
        <v>#N/A</v>
      </c>
      <c r="AI55" t="e">
        <f>VLOOKUP(Tableau14[[#This Row],[dossier d''événement]],Tableau12[],85,FALSE)</f>
        <v>#N/A</v>
      </c>
      <c r="AJ55" t="e">
        <f>VLOOKUP(Tableau14[[#This Row],[dossier d''événement]],Tableau12[],86,FALSE)</f>
        <v>#N/A</v>
      </c>
      <c r="AK55" t="e">
        <f>VLOOKUP(Tableau14[[#This Row],[dossier d''événement]],Tableau12[],87,FALSE)</f>
        <v>#N/A</v>
      </c>
      <c r="AL55" t="e">
        <f>VLOOKUP(Tableau14[[#This Row],[dossier d''événement]],Tableau12[],88,FALSE)</f>
        <v>#N/A</v>
      </c>
      <c r="AM55" t="e">
        <f>VLOOKUP(Tableau14[[#This Row],[dossier d''événement]],Tableau12[],89,FALSE)</f>
        <v>#N/A</v>
      </c>
      <c r="AN55" t="e">
        <f>VLOOKUP(Tableau14[[#This Row],[dossier d''événement]],Tableau12[],90,FALSE)</f>
        <v>#N/A</v>
      </c>
      <c r="AO55" t="e">
        <f>VLOOKUP(Tableau14[[#This Row],[dossier d''événement]],Tableau12[],11,FALSE)</f>
        <v>#N/A</v>
      </c>
      <c r="AP55" t="e">
        <f>VLOOKUP(Tableau14[[#This Row],[dossier d''événement]],Tableau12[],12,FALSE)</f>
        <v>#N/A</v>
      </c>
      <c r="AQ55" t="e">
        <f>VLOOKUP(Tableau14[[#This Row],[dossier d''événement]],Tableau12[],13,FALSE)</f>
        <v>#N/A</v>
      </c>
      <c r="AR55" t="e">
        <f>VLOOKUP(Tableau14[[#This Row],[dossier d''événement]],Tableau12[],14,FALSE)</f>
        <v>#N/A</v>
      </c>
      <c r="AS55" t="e">
        <f>VLOOKUP(Tableau14[[#This Row],[dossier d''événement]],Tableau12[],15,FALSE)</f>
        <v>#N/A</v>
      </c>
      <c r="AT55" t="e">
        <f>VLOOKUP(Tableau14[[#This Row],[dossier d''événement]],Tableau12[],16,FALSE)</f>
        <v>#N/A</v>
      </c>
      <c r="AU55" t="e">
        <f>VLOOKUP(Tableau14[[#This Row],[dossier d''événement]],Tableau12[],17,FALSE)</f>
        <v>#N/A</v>
      </c>
      <c r="AV55" t="e">
        <f>VLOOKUP(Tableau14[[#This Row],[dossier d''événement]],Tableau12[],18,FALSE)</f>
        <v>#N/A</v>
      </c>
      <c r="AW55" t="e">
        <f>VLOOKUP(Tableau14[[#This Row],[dossier d''événement]],Tableau12[],19,FALSE)</f>
        <v>#N/A</v>
      </c>
      <c r="AX55" t="e">
        <f>VLOOKUP(Tableau14[[#This Row],[dossier d''événement]],Tableau12[],20,FALSE)</f>
        <v>#N/A</v>
      </c>
      <c r="AY55" t="e">
        <f>VLOOKUP(Tableau14[[#This Row],[dossier d''événement]],Tableau12[],21,FALSE)</f>
        <v>#N/A</v>
      </c>
      <c r="AZ55" t="e">
        <f>VLOOKUP(Tableau14[[#This Row],[dossier d''événement]],Tableau12[],22,FALSE)</f>
        <v>#N/A</v>
      </c>
      <c r="BA55" t="e">
        <f>VLOOKUP(Tableau14[[#This Row],[dossier d''événement]],Tableau12[],23,FALSE)</f>
        <v>#N/A</v>
      </c>
      <c r="BB55" t="e">
        <f>VLOOKUP(Tableau14[[#This Row],[dossier d''événement]],Tableau12[],24,FALSE)</f>
        <v>#N/A</v>
      </c>
      <c r="BC55" t="e">
        <f>VLOOKUP(Tableau14[[#This Row],[dossier d''événement]],Tableau12[],25,FALSE)</f>
        <v>#N/A</v>
      </c>
      <c r="BD55" t="e">
        <f>VLOOKUP(Tableau14[[#This Row],[dossier d''événement]],Tableau12[],26,FALSE)</f>
        <v>#N/A</v>
      </c>
      <c r="BE55" t="e">
        <f>VLOOKUP(Tableau14[[#This Row],[dossier d''événement]],Tableau12[],27,FALSE)</f>
        <v>#N/A</v>
      </c>
      <c r="BF55" t="e">
        <f>VLOOKUP(Tableau14[[#This Row],[dossier d''événement]],Tableau12[],28,FALSE)</f>
        <v>#N/A</v>
      </c>
      <c r="BG55" t="e">
        <f>VLOOKUP(Tableau14[[#This Row],[dossier d''événement]],Tableau12[],29,FALSE)</f>
        <v>#N/A</v>
      </c>
      <c r="BH55" t="e">
        <f>VLOOKUP(Tableau14[[#This Row],[dossier d''événement]],Tableau12[],30,FALSE)</f>
        <v>#N/A</v>
      </c>
      <c r="BI55" t="e">
        <f>VLOOKUP(Tableau14[[#This Row],[dossier d''événement]],Tableau12[],31,FALSE)</f>
        <v>#N/A</v>
      </c>
      <c r="BJ55" t="e">
        <f>VLOOKUP(Tableau14[[#This Row],[dossier d''événement]],Tableau12[],32,FALSE)</f>
        <v>#N/A</v>
      </c>
      <c r="BK55" t="e">
        <f>VLOOKUP(Tableau14[[#This Row],[dossier d''événement]],Tableau12[],33,FALSE)</f>
        <v>#N/A</v>
      </c>
      <c r="BL55" t="e">
        <f>VLOOKUP(Tableau14[[#This Row],[dossier d''événement]],Tableau12[],34,FALSE)</f>
        <v>#N/A</v>
      </c>
      <c r="BM55" t="e">
        <f>VLOOKUP(Tableau14[[#This Row],[dossier d''événement]],Tableau12[],35,FALSE)</f>
        <v>#N/A</v>
      </c>
      <c r="BN55" t="e">
        <f>VLOOKUP(Tableau14[[#This Row],[dossier d''événement]],Tableau12[],36,FALSE)</f>
        <v>#N/A</v>
      </c>
      <c r="BO55" t="e">
        <f>VLOOKUP(Tableau14[[#This Row],[dossier d''événement]],Tableau12[],37,FALSE)</f>
        <v>#N/A</v>
      </c>
      <c r="BP55" t="e">
        <f>VLOOKUP(Tableau14[[#This Row],[dossier d''événement]],Tableau12[],38,FALSE)</f>
        <v>#N/A</v>
      </c>
      <c r="BQ55" t="e">
        <f>VLOOKUP(Tableau14[[#This Row],[dossier d''événement]],Tableau12[],39,FALSE)</f>
        <v>#N/A</v>
      </c>
      <c r="BR55" t="e">
        <f>VLOOKUP(Tableau14[[#This Row],[dossier d''événement]],Tableau12[],40,FALSE)</f>
        <v>#N/A</v>
      </c>
      <c r="BT55" t="s">
        <v>623</v>
      </c>
      <c r="BW55">
        <f>Tableau14[[#This Row],[dossier d''événement]]</f>
        <v>0</v>
      </c>
      <c r="BX55">
        <v>0</v>
      </c>
      <c r="BY55" t="e">
        <f>Tableau14[[#This Row],[Lieu Événement]]</f>
        <v>#N/A</v>
      </c>
      <c r="BZ55" t="e">
        <f>Tableau14[[#This Row],[Contact client sur le site]]</f>
        <v>#N/A</v>
      </c>
      <c r="CA55" t="e">
        <f>VLOOKUP(Tableau14[[#This Row],[dossier d''événement]],Tableau12[],45,FALSE)</f>
        <v>#N/A</v>
      </c>
      <c r="CE55" t="e">
        <f>VLOOKUP(Tableau14[[#This Row],[dossier d''événement]],Tableau12[],46,FALSE)</f>
        <v>#N/A</v>
      </c>
      <c r="CF55" t="e">
        <f>VLOOKUP(Tableau14[[#This Row],[dossier d''événement]],Tableau12[],43,FALSE)</f>
        <v>#N/A</v>
      </c>
      <c r="CG55" t="e">
        <f>VLOOKUP(Tableau14[[#This Row],[dossier d''événement]],Tableau12[],47,FALSE)</f>
        <v>#N/A</v>
      </c>
    </row>
    <row r="56" spans="1:85">
      <c r="A56" t="s">
        <v>623</v>
      </c>
      <c r="F56" t="e">
        <f>VLOOKUP(Tableau14[[#This Row],[dossier d''événement]],Tableau12[],2,FALSE)</f>
        <v>#N/A</v>
      </c>
      <c r="G56" t="e">
        <f>VLOOKUP(Tableau14[[#This Row],[dossier d''événement]],Tableau12[],7,FALSE)</f>
        <v>#N/A</v>
      </c>
      <c r="H56" t="e">
        <f>VLOOKUP(Tableau14[[#This Row],[dossier d''événement]],Tableau12[],8,FALSE)</f>
        <v>#N/A</v>
      </c>
      <c r="J56" t="e">
        <f>VLOOKUP(Tableau14[[#This Row],[dossier d''événement]],Tableau12[],3,FALSE)</f>
        <v>#N/A</v>
      </c>
      <c r="K56" t="e">
        <f>VLOOKUP(Tableau14[[#This Row],[dossier d''événement]],Tableau12[],44,FALSE)</f>
        <v>#N/A</v>
      </c>
      <c r="N56" t="e">
        <v>#N/A</v>
      </c>
      <c r="S56" t="e">
        <f>VLOOKUP(Tableau14[[#This Row],[dossier d''événement]],Tableau12[],42,FALSE)</f>
        <v>#N/A</v>
      </c>
      <c r="U56" t="e">
        <f>VLOOKUP(Tableau14[[#This Row],[dossier d''événement]],Tableau12[],41,FALSE)</f>
        <v>#N/A</v>
      </c>
      <c r="V56" t="e">
        <f>VLOOKUP(Tableau14[[#This Row],[dossier d''événement]],Tableau12[],10,FALSE)</f>
        <v>#N/A</v>
      </c>
      <c r="W56" t="e">
        <f>VLOOKUP(Tableau14[[#This Row],[dossier d''événement]],Tableau12[],73,FALSE)</f>
        <v>#N/A</v>
      </c>
      <c r="X56" t="e">
        <f>VLOOKUP(Tableau14[[#This Row],[dossier d''événement]],Tableau12[],74,FALSE)</f>
        <v>#N/A</v>
      </c>
      <c r="Y56" t="e">
        <f>VLOOKUP(Tableau14[[#This Row],[dossier d''événement]],Tableau12[],75,FALSE)</f>
        <v>#N/A</v>
      </c>
      <c r="Z56" t="e">
        <f>VLOOKUP(Tableau14[[#This Row],[dossier d''événement]],Tableau12[],76,FALSE)</f>
        <v>#N/A</v>
      </c>
      <c r="AA56" t="e">
        <f>VLOOKUP(Tableau14[[#This Row],[dossier d''événement]],Tableau12[],77,FALSE)</f>
        <v>#N/A</v>
      </c>
      <c r="AB56" t="e">
        <f>VLOOKUP(Tableau14[[#This Row],[dossier d''événement]],Tableau12[],78,FALSE)</f>
        <v>#N/A</v>
      </c>
      <c r="AC56" t="e">
        <f>VLOOKUP(Tableau14[[#This Row],[dossier d''événement]],Tableau12[],79,FALSE)</f>
        <v>#N/A</v>
      </c>
      <c r="AD56" t="e">
        <f>VLOOKUP(Tableau14[[#This Row],[dossier d''événement]],Tableau12[],80,FALSE)</f>
        <v>#N/A</v>
      </c>
      <c r="AE56" t="e">
        <f>VLOOKUP(Tableau14[[#This Row],[dossier d''événement]],Tableau12[],81,FALSE)</f>
        <v>#N/A</v>
      </c>
      <c r="AF56" t="e">
        <f>VLOOKUP(Tableau14[[#This Row],[dossier d''événement]],Tableau12[],82,FALSE)</f>
        <v>#N/A</v>
      </c>
      <c r="AG56" t="e">
        <f>VLOOKUP(Tableau14[[#This Row],[dossier d''événement]],Tableau12[],83,FALSE)</f>
        <v>#N/A</v>
      </c>
      <c r="AH56" t="e">
        <f>VLOOKUP(Tableau14[[#This Row],[dossier d''événement]],Tableau12[],84,FALSE)</f>
        <v>#N/A</v>
      </c>
      <c r="AI56" t="e">
        <f>VLOOKUP(Tableau14[[#This Row],[dossier d''événement]],Tableau12[],85,FALSE)</f>
        <v>#N/A</v>
      </c>
      <c r="AJ56" t="e">
        <f>VLOOKUP(Tableau14[[#This Row],[dossier d''événement]],Tableau12[],86,FALSE)</f>
        <v>#N/A</v>
      </c>
      <c r="AK56" t="e">
        <f>VLOOKUP(Tableau14[[#This Row],[dossier d''événement]],Tableau12[],87,FALSE)</f>
        <v>#N/A</v>
      </c>
      <c r="AL56" t="e">
        <f>VLOOKUP(Tableau14[[#This Row],[dossier d''événement]],Tableau12[],88,FALSE)</f>
        <v>#N/A</v>
      </c>
      <c r="AM56" t="e">
        <f>VLOOKUP(Tableau14[[#This Row],[dossier d''événement]],Tableau12[],89,FALSE)</f>
        <v>#N/A</v>
      </c>
      <c r="AN56" t="e">
        <f>VLOOKUP(Tableau14[[#This Row],[dossier d''événement]],Tableau12[],90,FALSE)</f>
        <v>#N/A</v>
      </c>
      <c r="AO56" t="e">
        <f>VLOOKUP(Tableau14[[#This Row],[dossier d''événement]],Tableau12[],11,FALSE)</f>
        <v>#N/A</v>
      </c>
      <c r="AP56" t="e">
        <f>VLOOKUP(Tableau14[[#This Row],[dossier d''événement]],Tableau12[],12,FALSE)</f>
        <v>#N/A</v>
      </c>
      <c r="AQ56" t="e">
        <f>VLOOKUP(Tableau14[[#This Row],[dossier d''événement]],Tableau12[],13,FALSE)</f>
        <v>#N/A</v>
      </c>
      <c r="AR56" t="e">
        <f>VLOOKUP(Tableau14[[#This Row],[dossier d''événement]],Tableau12[],14,FALSE)</f>
        <v>#N/A</v>
      </c>
      <c r="AS56" t="e">
        <f>VLOOKUP(Tableau14[[#This Row],[dossier d''événement]],Tableau12[],15,FALSE)</f>
        <v>#N/A</v>
      </c>
      <c r="AT56" t="e">
        <f>VLOOKUP(Tableau14[[#This Row],[dossier d''événement]],Tableau12[],16,FALSE)</f>
        <v>#N/A</v>
      </c>
      <c r="AU56" t="e">
        <f>VLOOKUP(Tableau14[[#This Row],[dossier d''événement]],Tableau12[],17,FALSE)</f>
        <v>#N/A</v>
      </c>
      <c r="AV56" t="e">
        <f>VLOOKUP(Tableau14[[#This Row],[dossier d''événement]],Tableau12[],18,FALSE)</f>
        <v>#N/A</v>
      </c>
      <c r="AW56" t="e">
        <f>VLOOKUP(Tableau14[[#This Row],[dossier d''événement]],Tableau12[],19,FALSE)</f>
        <v>#N/A</v>
      </c>
      <c r="AX56" t="e">
        <f>VLOOKUP(Tableau14[[#This Row],[dossier d''événement]],Tableau12[],20,FALSE)</f>
        <v>#N/A</v>
      </c>
      <c r="AY56" t="e">
        <f>VLOOKUP(Tableau14[[#This Row],[dossier d''événement]],Tableau12[],21,FALSE)</f>
        <v>#N/A</v>
      </c>
      <c r="AZ56" t="e">
        <f>VLOOKUP(Tableau14[[#This Row],[dossier d''événement]],Tableau12[],22,FALSE)</f>
        <v>#N/A</v>
      </c>
      <c r="BA56" t="e">
        <f>VLOOKUP(Tableau14[[#This Row],[dossier d''événement]],Tableau12[],23,FALSE)</f>
        <v>#N/A</v>
      </c>
      <c r="BB56" t="e">
        <f>VLOOKUP(Tableau14[[#This Row],[dossier d''événement]],Tableau12[],24,FALSE)</f>
        <v>#N/A</v>
      </c>
      <c r="BC56" t="e">
        <f>VLOOKUP(Tableau14[[#This Row],[dossier d''événement]],Tableau12[],25,FALSE)</f>
        <v>#N/A</v>
      </c>
      <c r="BD56" t="e">
        <f>VLOOKUP(Tableau14[[#This Row],[dossier d''événement]],Tableau12[],26,FALSE)</f>
        <v>#N/A</v>
      </c>
      <c r="BE56" t="e">
        <f>VLOOKUP(Tableau14[[#This Row],[dossier d''événement]],Tableau12[],27,FALSE)</f>
        <v>#N/A</v>
      </c>
      <c r="BF56" t="e">
        <f>VLOOKUP(Tableau14[[#This Row],[dossier d''événement]],Tableau12[],28,FALSE)</f>
        <v>#N/A</v>
      </c>
      <c r="BG56" t="e">
        <f>VLOOKUP(Tableau14[[#This Row],[dossier d''événement]],Tableau12[],29,FALSE)</f>
        <v>#N/A</v>
      </c>
      <c r="BH56" t="e">
        <f>VLOOKUP(Tableau14[[#This Row],[dossier d''événement]],Tableau12[],30,FALSE)</f>
        <v>#N/A</v>
      </c>
      <c r="BI56" t="e">
        <f>VLOOKUP(Tableau14[[#This Row],[dossier d''événement]],Tableau12[],31,FALSE)</f>
        <v>#N/A</v>
      </c>
      <c r="BJ56" t="e">
        <f>VLOOKUP(Tableau14[[#This Row],[dossier d''événement]],Tableau12[],32,FALSE)</f>
        <v>#N/A</v>
      </c>
      <c r="BK56" t="e">
        <f>VLOOKUP(Tableau14[[#This Row],[dossier d''événement]],Tableau12[],33,FALSE)</f>
        <v>#N/A</v>
      </c>
      <c r="BL56" t="e">
        <f>VLOOKUP(Tableau14[[#This Row],[dossier d''événement]],Tableau12[],34,FALSE)</f>
        <v>#N/A</v>
      </c>
      <c r="BM56" t="e">
        <f>VLOOKUP(Tableau14[[#This Row],[dossier d''événement]],Tableau12[],35,FALSE)</f>
        <v>#N/A</v>
      </c>
      <c r="BN56" t="e">
        <f>VLOOKUP(Tableau14[[#This Row],[dossier d''événement]],Tableau12[],36,FALSE)</f>
        <v>#N/A</v>
      </c>
      <c r="BO56" t="e">
        <f>VLOOKUP(Tableau14[[#This Row],[dossier d''événement]],Tableau12[],37,FALSE)</f>
        <v>#N/A</v>
      </c>
      <c r="BP56" t="e">
        <f>VLOOKUP(Tableau14[[#This Row],[dossier d''événement]],Tableau12[],38,FALSE)</f>
        <v>#N/A</v>
      </c>
      <c r="BQ56" t="e">
        <f>VLOOKUP(Tableau14[[#This Row],[dossier d''événement]],Tableau12[],39,FALSE)</f>
        <v>#N/A</v>
      </c>
      <c r="BR56" t="e">
        <f>VLOOKUP(Tableau14[[#This Row],[dossier d''événement]],Tableau12[],40,FALSE)</f>
        <v>#N/A</v>
      </c>
      <c r="BT56" t="s">
        <v>623</v>
      </c>
      <c r="BW56">
        <f>Tableau14[[#This Row],[dossier d''événement]]</f>
        <v>0</v>
      </c>
      <c r="BX56">
        <v>0</v>
      </c>
      <c r="BY56" t="e">
        <f>Tableau14[[#This Row],[Lieu Événement]]</f>
        <v>#N/A</v>
      </c>
      <c r="BZ56" t="e">
        <f>Tableau14[[#This Row],[Contact client sur le site]]</f>
        <v>#N/A</v>
      </c>
      <c r="CA56" t="e">
        <f>VLOOKUP(Tableau14[[#This Row],[dossier d''événement]],Tableau12[],45,FALSE)</f>
        <v>#N/A</v>
      </c>
      <c r="CE56" t="e">
        <f>VLOOKUP(Tableau14[[#This Row],[dossier d''événement]],Tableau12[],46,FALSE)</f>
        <v>#N/A</v>
      </c>
      <c r="CF56" t="e">
        <f>VLOOKUP(Tableau14[[#This Row],[dossier d''événement]],Tableau12[],43,FALSE)</f>
        <v>#N/A</v>
      </c>
      <c r="CG56" t="e">
        <f>VLOOKUP(Tableau14[[#This Row],[dossier d''événement]],Tableau12[],47,FALSE)</f>
        <v>#N/A</v>
      </c>
    </row>
    <row r="57" spans="1:85">
      <c r="A57" t="s">
        <v>623</v>
      </c>
      <c r="F57" t="e">
        <f>VLOOKUP(Tableau14[[#This Row],[dossier d''événement]],Tableau12[],2,FALSE)</f>
        <v>#N/A</v>
      </c>
      <c r="G57" t="e">
        <f>VLOOKUP(Tableau14[[#This Row],[dossier d''événement]],Tableau12[],7,FALSE)</f>
        <v>#N/A</v>
      </c>
      <c r="H57" t="e">
        <f>VLOOKUP(Tableau14[[#This Row],[dossier d''événement]],Tableau12[],8,FALSE)</f>
        <v>#N/A</v>
      </c>
      <c r="J57" t="e">
        <f>VLOOKUP(Tableau14[[#This Row],[dossier d''événement]],Tableau12[],3,FALSE)</f>
        <v>#N/A</v>
      </c>
      <c r="K57" t="e">
        <f>VLOOKUP(Tableau14[[#This Row],[dossier d''événement]],Tableau12[],44,FALSE)</f>
        <v>#N/A</v>
      </c>
      <c r="N57" t="e">
        <v>#N/A</v>
      </c>
      <c r="S57" t="e">
        <f>VLOOKUP(Tableau14[[#This Row],[dossier d''événement]],Tableau12[],42,FALSE)</f>
        <v>#N/A</v>
      </c>
      <c r="U57" t="e">
        <f>VLOOKUP(Tableau14[[#This Row],[dossier d''événement]],Tableau12[],41,FALSE)</f>
        <v>#N/A</v>
      </c>
      <c r="V57" t="e">
        <f>VLOOKUP(Tableau14[[#This Row],[dossier d''événement]],Tableau12[],10,FALSE)</f>
        <v>#N/A</v>
      </c>
      <c r="W57" t="e">
        <f>VLOOKUP(Tableau14[[#This Row],[dossier d''événement]],Tableau12[],73,FALSE)</f>
        <v>#N/A</v>
      </c>
      <c r="X57" t="e">
        <f>VLOOKUP(Tableau14[[#This Row],[dossier d''événement]],Tableau12[],74,FALSE)</f>
        <v>#N/A</v>
      </c>
      <c r="Y57" t="e">
        <f>VLOOKUP(Tableau14[[#This Row],[dossier d''événement]],Tableau12[],75,FALSE)</f>
        <v>#N/A</v>
      </c>
      <c r="Z57" t="e">
        <f>VLOOKUP(Tableau14[[#This Row],[dossier d''événement]],Tableau12[],76,FALSE)</f>
        <v>#N/A</v>
      </c>
      <c r="AA57" t="e">
        <f>VLOOKUP(Tableau14[[#This Row],[dossier d''événement]],Tableau12[],77,FALSE)</f>
        <v>#N/A</v>
      </c>
      <c r="AB57" t="e">
        <f>VLOOKUP(Tableau14[[#This Row],[dossier d''événement]],Tableau12[],78,FALSE)</f>
        <v>#N/A</v>
      </c>
      <c r="AC57" t="e">
        <f>VLOOKUP(Tableau14[[#This Row],[dossier d''événement]],Tableau12[],79,FALSE)</f>
        <v>#N/A</v>
      </c>
      <c r="AD57" t="e">
        <f>VLOOKUP(Tableau14[[#This Row],[dossier d''événement]],Tableau12[],80,FALSE)</f>
        <v>#N/A</v>
      </c>
      <c r="AE57" t="e">
        <f>VLOOKUP(Tableau14[[#This Row],[dossier d''événement]],Tableau12[],81,FALSE)</f>
        <v>#N/A</v>
      </c>
      <c r="AF57" t="e">
        <f>VLOOKUP(Tableau14[[#This Row],[dossier d''événement]],Tableau12[],82,FALSE)</f>
        <v>#N/A</v>
      </c>
      <c r="AG57" t="e">
        <f>VLOOKUP(Tableau14[[#This Row],[dossier d''événement]],Tableau12[],83,FALSE)</f>
        <v>#N/A</v>
      </c>
      <c r="AH57" t="e">
        <f>VLOOKUP(Tableau14[[#This Row],[dossier d''événement]],Tableau12[],84,FALSE)</f>
        <v>#N/A</v>
      </c>
      <c r="AI57" t="e">
        <f>VLOOKUP(Tableau14[[#This Row],[dossier d''événement]],Tableau12[],85,FALSE)</f>
        <v>#N/A</v>
      </c>
      <c r="AJ57" t="e">
        <f>VLOOKUP(Tableau14[[#This Row],[dossier d''événement]],Tableau12[],86,FALSE)</f>
        <v>#N/A</v>
      </c>
      <c r="AK57" t="e">
        <f>VLOOKUP(Tableau14[[#This Row],[dossier d''événement]],Tableau12[],87,FALSE)</f>
        <v>#N/A</v>
      </c>
      <c r="AL57" t="e">
        <f>VLOOKUP(Tableau14[[#This Row],[dossier d''événement]],Tableau12[],88,FALSE)</f>
        <v>#N/A</v>
      </c>
      <c r="AM57" t="e">
        <f>VLOOKUP(Tableau14[[#This Row],[dossier d''événement]],Tableau12[],89,FALSE)</f>
        <v>#N/A</v>
      </c>
      <c r="AN57" t="e">
        <f>VLOOKUP(Tableau14[[#This Row],[dossier d''événement]],Tableau12[],90,FALSE)</f>
        <v>#N/A</v>
      </c>
      <c r="AO57" t="e">
        <f>VLOOKUP(Tableau14[[#This Row],[dossier d''événement]],Tableau12[],11,FALSE)</f>
        <v>#N/A</v>
      </c>
      <c r="AP57" t="e">
        <f>VLOOKUP(Tableau14[[#This Row],[dossier d''événement]],Tableau12[],12,FALSE)</f>
        <v>#N/A</v>
      </c>
      <c r="AQ57" t="e">
        <f>VLOOKUP(Tableau14[[#This Row],[dossier d''événement]],Tableau12[],13,FALSE)</f>
        <v>#N/A</v>
      </c>
      <c r="AR57" t="e">
        <f>VLOOKUP(Tableau14[[#This Row],[dossier d''événement]],Tableau12[],14,FALSE)</f>
        <v>#N/A</v>
      </c>
      <c r="AS57" t="e">
        <f>VLOOKUP(Tableau14[[#This Row],[dossier d''événement]],Tableau12[],15,FALSE)</f>
        <v>#N/A</v>
      </c>
      <c r="AT57" t="e">
        <f>VLOOKUP(Tableau14[[#This Row],[dossier d''événement]],Tableau12[],16,FALSE)</f>
        <v>#N/A</v>
      </c>
      <c r="AU57" t="e">
        <f>VLOOKUP(Tableau14[[#This Row],[dossier d''événement]],Tableau12[],17,FALSE)</f>
        <v>#N/A</v>
      </c>
      <c r="AV57" t="e">
        <f>VLOOKUP(Tableau14[[#This Row],[dossier d''événement]],Tableau12[],18,FALSE)</f>
        <v>#N/A</v>
      </c>
      <c r="AW57" t="e">
        <f>VLOOKUP(Tableau14[[#This Row],[dossier d''événement]],Tableau12[],19,FALSE)</f>
        <v>#N/A</v>
      </c>
      <c r="AX57" t="e">
        <f>VLOOKUP(Tableau14[[#This Row],[dossier d''événement]],Tableau12[],20,FALSE)</f>
        <v>#N/A</v>
      </c>
      <c r="AY57" t="e">
        <f>VLOOKUP(Tableau14[[#This Row],[dossier d''événement]],Tableau12[],21,FALSE)</f>
        <v>#N/A</v>
      </c>
      <c r="AZ57" t="e">
        <f>VLOOKUP(Tableau14[[#This Row],[dossier d''événement]],Tableau12[],22,FALSE)</f>
        <v>#N/A</v>
      </c>
      <c r="BA57" t="e">
        <f>VLOOKUP(Tableau14[[#This Row],[dossier d''événement]],Tableau12[],23,FALSE)</f>
        <v>#N/A</v>
      </c>
      <c r="BB57" t="e">
        <f>VLOOKUP(Tableau14[[#This Row],[dossier d''événement]],Tableau12[],24,FALSE)</f>
        <v>#N/A</v>
      </c>
      <c r="BC57" t="e">
        <f>VLOOKUP(Tableau14[[#This Row],[dossier d''événement]],Tableau12[],25,FALSE)</f>
        <v>#N/A</v>
      </c>
      <c r="BD57" t="e">
        <f>VLOOKUP(Tableau14[[#This Row],[dossier d''événement]],Tableau12[],26,FALSE)</f>
        <v>#N/A</v>
      </c>
      <c r="BE57" t="e">
        <f>VLOOKUP(Tableau14[[#This Row],[dossier d''événement]],Tableau12[],27,FALSE)</f>
        <v>#N/A</v>
      </c>
      <c r="BF57" t="e">
        <f>VLOOKUP(Tableau14[[#This Row],[dossier d''événement]],Tableau12[],28,FALSE)</f>
        <v>#N/A</v>
      </c>
      <c r="BG57" t="e">
        <f>VLOOKUP(Tableau14[[#This Row],[dossier d''événement]],Tableau12[],29,FALSE)</f>
        <v>#N/A</v>
      </c>
      <c r="BH57" t="e">
        <f>VLOOKUP(Tableau14[[#This Row],[dossier d''événement]],Tableau12[],30,FALSE)</f>
        <v>#N/A</v>
      </c>
      <c r="BI57" t="e">
        <f>VLOOKUP(Tableau14[[#This Row],[dossier d''événement]],Tableau12[],31,FALSE)</f>
        <v>#N/A</v>
      </c>
      <c r="BJ57" t="e">
        <f>VLOOKUP(Tableau14[[#This Row],[dossier d''événement]],Tableau12[],32,FALSE)</f>
        <v>#N/A</v>
      </c>
      <c r="BK57" t="e">
        <f>VLOOKUP(Tableau14[[#This Row],[dossier d''événement]],Tableau12[],33,FALSE)</f>
        <v>#N/A</v>
      </c>
      <c r="BL57" t="e">
        <f>VLOOKUP(Tableau14[[#This Row],[dossier d''événement]],Tableau12[],34,FALSE)</f>
        <v>#N/A</v>
      </c>
      <c r="BM57" t="e">
        <f>VLOOKUP(Tableau14[[#This Row],[dossier d''événement]],Tableau12[],35,FALSE)</f>
        <v>#N/A</v>
      </c>
      <c r="BN57" t="e">
        <f>VLOOKUP(Tableau14[[#This Row],[dossier d''événement]],Tableau12[],36,FALSE)</f>
        <v>#N/A</v>
      </c>
      <c r="BO57" t="e">
        <f>VLOOKUP(Tableau14[[#This Row],[dossier d''événement]],Tableau12[],37,FALSE)</f>
        <v>#N/A</v>
      </c>
      <c r="BP57" t="e">
        <f>VLOOKUP(Tableau14[[#This Row],[dossier d''événement]],Tableau12[],38,FALSE)</f>
        <v>#N/A</v>
      </c>
      <c r="BQ57" t="e">
        <f>VLOOKUP(Tableau14[[#This Row],[dossier d''événement]],Tableau12[],39,FALSE)</f>
        <v>#N/A</v>
      </c>
      <c r="BR57" t="e">
        <f>VLOOKUP(Tableau14[[#This Row],[dossier d''événement]],Tableau12[],40,FALSE)</f>
        <v>#N/A</v>
      </c>
      <c r="BT57" t="s">
        <v>623</v>
      </c>
      <c r="BW57">
        <f>Tableau14[[#This Row],[dossier d''événement]]</f>
        <v>0</v>
      </c>
      <c r="BX57">
        <v>0</v>
      </c>
      <c r="BY57" t="e">
        <f>Tableau14[[#This Row],[Lieu Événement]]</f>
        <v>#N/A</v>
      </c>
      <c r="BZ57" t="e">
        <f>Tableau14[[#This Row],[Contact client sur le site]]</f>
        <v>#N/A</v>
      </c>
      <c r="CA57" t="e">
        <f>VLOOKUP(Tableau14[[#This Row],[dossier d''événement]],Tableau12[],45,FALSE)</f>
        <v>#N/A</v>
      </c>
      <c r="CE57" t="e">
        <f>VLOOKUP(Tableau14[[#This Row],[dossier d''événement]],Tableau12[],46,FALSE)</f>
        <v>#N/A</v>
      </c>
      <c r="CF57" t="e">
        <f>VLOOKUP(Tableau14[[#This Row],[dossier d''événement]],Tableau12[],43,FALSE)</f>
        <v>#N/A</v>
      </c>
      <c r="CG57" t="e">
        <f>VLOOKUP(Tableau14[[#This Row],[dossier d''événement]],Tableau12[],47,FALSE)</f>
        <v>#N/A</v>
      </c>
    </row>
    <row r="58" spans="1:85">
      <c r="F58" t="e">
        <f>VLOOKUP(Tableau14[[#This Row],[dossier d''événement]],Tableau12[],2,FALSE)</f>
        <v>#N/A</v>
      </c>
      <c r="G58" t="e">
        <f>VLOOKUP(Tableau14[[#This Row],[dossier d''événement]],Tableau12[],7,FALSE)</f>
        <v>#N/A</v>
      </c>
      <c r="H58" t="e">
        <f>VLOOKUP(Tableau14[[#This Row],[dossier d''événement]],Tableau12[],8,FALSE)</f>
        <v>#N/A</v>
      </c>
      <c r="J58" t="e">
        <f>VLOOKUP(Tableau14[[#This Row],[dossier d''événement]],Tableau12[],3,FALSE)</f>
        <v>#N/A</v>
      </c>
      <c r="K58" t="e">
        <f>VLOOKUP(Tableau14[[#This Row],[dossier d''événement]],Tableau12[],44,FALSE)</f>
        <v>#N/A</v>
      </c>
      <c r="S58" t="e">
        <f>VLOOKUP(Tableau14[[#This Row],[dossier d''événement]],Tableau12[],42,FALSE)</f>
        <v>#N/A</v>
      </c>
      <c r="U58" t="e">
        <f>VLOOKUP(Tableau14[[#This Row],[dossier d''événement]],Tableau12[],41,FALSE)</f>
        <v>#N/A</v>
      </c>
      <c r="V58" t="e">
        <f>VLOOKUP(Tableau14[[#This Row],[dossier d''événement]],Tableau12[],10,FALSE)</f>
        <v>#N/A</v>
      </c>
      <c r="W58" t="e">
        <f>VLOOKUP(Tableau14[[#This Row],[dossier d''événement]],Tableau12[],73,FALSE)</f>
        <v>#N/A</v>
      </c>
      <c r="X58" t="e">
        <f>VLOOKUP(Tableau14[[#This Row],[dossier d''événement]],Tableau12[],74,FALSE)</f>
        <v>#N/A</v>
      </c>
      <c r="Y58" t="e">
        <f>VLOOKUP(Tableau14[[#This Row],[dossier d''événement]],Tableau12[],75,FALSE)</f>
        <v>#N/A</v>
      </c>
      <c r="Z58" t="e">
        <f>VLOOKUP(Tableau14[[#This Row],[dossier d''événement]],Tableau12[],76,FALSE)</f>
        <v>#N/A</v>
      </c>
      <c r="AA58" t="e">
        <f>VLOOKUP(Tableau14[[#This Row],[dossier d''événement]],Tableau12[],77,FALSE)</f>
        <v>#N/A</v>
      </c>
      <c r="AB58" t="e">
        <f>VLOOKUP(Tableau14[[#This Row],[dossier d''événement]],Tableau12[],78,FALSE)</f>
        <v>#N/A</v>
      </c>
      <c r="AC58" t="e">
        <f>VLOOKUP(Tableau14[[#This Row],[dossier d''événement]],Tableau12[],79,FALSE)</f>
        <v>#N/A</v>
      </c>
      <c r="AD58" t="e">
        <f>VLOOKUP(Tableau14[[#This Row],[dossier d''événement]],Tableau12[],80,FALSE)</f>
        <v>#N/A</v>
      </c>
      <c r="AE58" t="e">
        <f>VLOOKUP(Tableau14[[#This Row],[dossier d''événement]],Tableau12[],81,FALSE)</f>
        <v>#N/A</v>
      </c>
      <c r="AF58" t="e">
        <f>VLOOKUP(Tableau14[[#This Row],[dossier d''événement]],Tableau12[],82,FALSE)</f>
        <v>#N/A</v>
      </c>
      <c r="AG58" t="e">
        <f>VLOOKUP(Tableau14[[#This Row],[dossier d''événement]],Tableau12[],83,FALSE)</f>
        <v>#N/A</v>
      </c>
      <c r="AH58" t="e">
        <f>VLOOKUP(Tableau14[[#This Row],[dossier d''événement]],Tableau12[],84,FALSE)</f>
        <v>#N/A</v>
      </c>
      <c r="AI58" t="e">
        <f>VLOOKUP(Tableau14[[#This Row],[dossier d''événement]],Tableau12[],85,FALSE)</f>
        <v>#N/A</v>
      </c>
      <c r="AJ58" t="e">
        <f>VLOOKUP(Tableau14[[#This Row],[dossier d''événement]],Tableau12[],86,FALSE)</f>
        <v>#N/A</v>
      </c>
      <c r="AK58" t="e">
        <f>VLOOKUP(Tableau14[[#This Row],[dossier d''événement]],Tableau12[],87,FALSE)</f>
        <v>#N/A</v>
      </c>
      <c r="AL58" t="e">
        <f>VLOOKUP(Tableau14[[#This Row],[dossier d''événement]],Tableau12[],88,FALSE)</f>
        <v>#N/A</v>
      </c>
      <c r="AM58" t="e">
        <f>VLOOKUP(Tableau14[[#This Row],[dossier d''événement]],Tableau12[],89,FALSE)</f>
        <v>#N/A</v>
      </c>
      <c r="AN58" t="e">
        <f>VLOOKUP(Tableau14[[#This Row],[dossier d''événement]],Tableau12[],90,FALSE)</f>
        <v>#N/A</v>
      </c>
      <c r="AO58" t="e">
        <f>VLOOKUP(Tableau14[[#This Row],[dossier d''événement]],Tableau12[],11,FALSE)</f>
        <v>#N/A</v>
      </c>
      <c r="AP58" t="e">
        <f>VLOOKUP(Tableau14[[#This Row],[dossier d''événement]],Tableau12[],12,FALSE)</f>
        <v>#N/A</v>
      </c>
      <c r="AQ58" t="e">
        <f>VLOOKUP(Tableau14[[#This Row],[dossier d''événement]],Tableau12[],13,FALSE)</f>
        <v>#N/A</v>
      </c>
      <c r="AR58" t="e">
        <f>VLOOKUP(Tableau14[[#This Row],[dossier d''événement]],Tableau12[],14,FALSE)</f>
        <v>#N/A</v>
      </c>
      <c r="AS58" t="e">
        <f>VLOOKUP(Tableau14[[#This Row],[dossier d''événement]],Tableau12[],15,FALSE)</f>
        <v>#N/A</v>
      </c>
      <c r="AT58" t="e">
        <f>VLOOKUP(Tableau14[[#This Row],[dossier d''événement]],Tableau12[],16,FALSE)</f>
        <v>#N/A</v>
      </c>
      <c r="AU58" t="e">
        <f>VLOOKUP(Tableau14[[#This Row],[dossier d''événement]],Tableau12[],17,FALSE)</f>
        <v>#N/A</v>
      </c>
      <c r="AV58" t="e">
        <f>VLOOKUP(Tableau14[[#This Row],[dossier d''événement]],Tableau12[],18,FALSE)</f>
        <v>#N/A</v>
      </c>
      <c r="AW58" t="e">
        <f>VLOOKUP(Tableau14[[#This Row],[dossier d''événement]],Tableau12[],19,FALSE)</f>
        <v>#N/A</v>
      </c>
      <c r="AX58" t="e">
        <f>VLOOKUP(Tableau14[[#This Row],[dossier d''événement]],Tableau12[],20,FALSE)</f>
        <v>#N/A</v>
      </c>
      <c r="AY58" t="e">
        <f>VLOOKUP(Tableau14[[#This Row],[dossier d''événement]],Tableau12[],21,FALSE)</f>
        <v>#N/A</v>
      </c>
      <c r="AZ58" t="e">
        <f>VLOOKUP(Tableau14[[#This Row],[dossier d''événement]],Tableau12[],22,FALSE)</f>
        <v>#N/A</v>
      </c>
      <c r="BA58" t="e">
        <f>VLOOKUP(Tableau14[[#This Row],[dossier d''événement]],Tableau12[],23,FALSE)</f>
        <v>#N/A</v>
      </c>
      <c r="BB58" t="e">
        <f>VLOOKUP(Tableau14[[#This Row],[dossier d''événement]],Tableau12[],24,FALSE)</f>
        <v>#N/A</v>
      </c>
      <c r="BC58" t="e">
        <f>VLOOKUP(Tableau14[[#This Row],[dossier d''événement]],Tableau12[],25,FALSE)</f>
        <v>#N/A</v>
      </c>
      <c r="BD58" t="e">
        <f>VLOOKUP(Tableau14[[#This Row],[dossier d''événement]],Tableau12[],26,FALSE)</f>
        <v>#N/A</v>
      </c>
      <c r="BE58" t="e">
        <f>VLOOKUP(Tableau14[[#This Row],[dossier d''événement]],Tableau12[],27,FALSE)</f>
        <v>#N/A</v>
      </c>
      <c r="BF58" t="e">
        <f>VLOOKUP(Tableau14[[#This Row],[dossier d''événement]],Tableau12[],28,FALSE)</f>
        <v>#N/A</v>
      </c>
      <c r="BG58" t="e">
        <f>VLOOKUP(Tableau14[[#This Row],[dossier d''événement]],Tableau12[],29,FALSE)</f>
        <v>#N/A</v>
      </c>
      <c r="BH58" t="e">
        <f>VLOOKUP(Tableau14[[#This Row],[dossier d''événement]],Tableau12[],30,FALSE)</f>
        <v>#N/A</v>
      </c>
      <c r="BI58" t="e">
        <f>VLOOKUP(Tableau14[[#This Row],[dossier d''événement]],Tableau12[],31,FALSE)</f>
        <v>#N/A</v>
      </c>
      <c r="BJ58" t="e">
        <f>VLOOKUP(Tableau14[[#This Row],[dossier d''événement]],Tableau12[],32,FALSE)</f>
        <v>#N/A</v>
      </c>
      <c r="BK58" t="e">
        <f>VLOOKUP(Tableau14[[#This Row],[dossier d''événement]],Tableau12[],33,FALSE)</f>
        <v>#N/A</v>
      </c>
      <c r="BL58" t="e">
        <f>VLOOKUP(Tableau14[[#This Row],[dossier d''événement]],Tableau12[],34,FALSE)</f>
        <v>#N/A</v>
      </c>
      <c r="BM58" t="e">
        <f>VLOOKUP(Tableau14[[#This Row],[dossier d''événement]],Tableau12[],35,FALSE)</f>
        <v>#N/A</v>
      </c>
      <c r="BN58" t="e">
        <f>VLOOKUP(Tableau14[[#This Row],[dossier d''événement]],Tableau12[],36,FALSE)</f>
        <v>#N/A</v>
      </c>
      <c r="BO58" t="e">
        <f>VLOOKUP(Tableau14[[#This Row],[dossier d''événement]],Tableau12[],37,FALSE)</f>
        <v>#N/A</v>
      </c>
      <c r="BP58" t="e">
        <f>VLOOKUP(Tableau14[[#This Row],[dossier d''événement]],Tableau12[],38,FALSE)</f>
        <v>#N/A</v>
      </c>
      <c r="BQ58" t="e">
        <f>VLOOKUP(Tableau14[[#This Row],[dossier d''événement]],Tableau12[],39,FALSE)</f>
        <v>#N/A</v>
      </c>
      <c r="BR58" t="e">
        <f>VLOOKUP(Tableau14[[#This Row],[dossier d''événement]],Tableau12[],40,FALSE)</f>
        <v>#N/A</v>
      </c>
      <c r="BW58">
        <f>Tableau14[[#This Row],[dossier d''événement]]</f>
        <v>0</v>
      </c>
      <c r="BY58" t="e">
        <f>Tableau14[[#This Row],[Lieu Événement]]</f>
        <v>#N/A</v>
      </c>
      <c r="BZ58" t="e">
        <f>Tableau14[[#This Row],[Contact client sur le site]]</f>
        <v>#N/A</v>
      </c>
      <c r="CA58" t="e">
        <f>VLOOKUP(Tableau14[[#This Row],[dossier d''événement]],Tableau12[],45,FALSE)</f>
        <v>#N/A</v>
      </c>
      <c r="CE58" t="e">
        <f>VLOOKUP(Tableau14[[#This Row],[dossier d''événement]],Tableau12[],46,FALSE)</f>
        <v>#N/A</v>
      </c>
      <c r="CF58" t="e">
        <f>VLOOKUP(Tableau14[[#This Row],[dossier d''événement]],Tableau12[],43,FALSE)</f>
        <v>#N/A</v>
      </c>
      <c r="CG58" t="e">
        <f>VLOOKUP(Tableau14[[#This Row],[dossier d''événement]],Tableau12[],47,FALSE)</f>
        <v>#N/A</v>
      </c>
    </row>
    <row r="59" spans="1:85">
      <c r="F59" t="e">
        <f>VLOOKUP(Tableau14[[#This Row],[dossier d''événement]],Tableau12[],2,FALSE)</f>
        <v>#N/A</v>
      </c>
      <c r="G59" t="e">
        <f>VLOOKUP(Tableau14[[#This Row],[dossier d''événement]],Tableau12[],7,FALSE)</f>
        <v>#N/A</v>
      </c>
      <c r="H59" t="e">
        <f>VLOOKUP(Tableau14[[#This Row],[dossier d''événement]],Tableau12[],8,FALSE)</f>
        <v>#N/A</v>
      </c>
      <c r="J59" t="e">
        <f>VLOOKUP(Tableau14[[#This Row],[dossier d''événement]],Tableau12[],3,FALSE)</f>
        <v>#N/A</v>
      </c>
      <c r="K59" t="e">
        <f>VLOOKUP(Tableau14[[#This Row],[dossier d''événement]],Tableau12[],44,FALSE)</f>
        <v>#N/A</v>
      </c>
      <c r="S59" t="e">
        <f>VLOOKUP(Tableau14[[#This Row],[dossier d''événement]],Tableau12[],42,FALSE)</f>
        <v>#N/A</v>
      </c>
      <c r="U59" t="e">
        <f>VLOOKUP(Tableau14[[#This Row],[dossier d''événement]],Tableau12[],41,FALSE)</f>
        <v>#N/A</v>
      </c>
      <c r="V59" t="e">
        <f>VLOOKUP(Tableau14[[#This Row],[dossier d''événement]],Tableau12[],10,FALSE)</f>
        <v>#N/A</v>
      </c>
      <c r="W59" t="e">
        <f>VLOOKUP(Tableau14[[#This Row],[dossier d''événement]],Tableau12[],73,FALSE)</f>
        <v>#N/A</v>
      </c>
      <c r="X59" t="e">
        <f>VLOOKUP(Tableau14[[#This Row],[dossier d''événement]],Tableau12[],74,FALSE)</f>
        <v>#N/A</v>
      </c>
      <c r="Y59" t="e">
        <f>VLOOKUP(Tableau14[[#This Row],[dossier d''événement]],Tableau12[],75,FALSE)</f>
        <v>#N/A</v>
      </c>
      <c r="Z59" t="e">
        <f>VLOOKUP(Tableau14[[#This Row],[dossier d''événement]],Tableau12[],76,FALSE)</f>
        <v>#N/A</v>
      </c>
      <c r="AA59" t="e">
        <f>VLOOKUP(Tableau14[[#This Row],[dossier d''événement]],Tableau12[],77,FALSE)</f>
        <v>#N/A</v>
      </c>
      <c r="AB59" t="e">
        <f>VLOOKUP(Tableau14[[#This Row],[dossier d''événement]],Tableau12[],78,FALSE)</f>
        <v>#N/A</v>
      </c>
      <c r="AC59" t="e">
        <f>VLOOKUP(Tableau14[[#This Row],[dossier d''événement]],Tableau12[],79,FALSE)</f>
        <v>#N/A</v>
      </c>
      <c r="AD59" t="e">
        <f>VLOOKUP(Tableau14[[#This Row],[dossier d''événement]],Tableau12[],80,FALSE)</f>
        <v>#N/A</v>
      </c>
      <c r="AE59" t="e">
        <f>VLOOKUP(Tableau14[[#This Row],[dossier d''événement]],Tableau12[],81,FALSE)</f>
        <v>#N/A</v>
      </c>
      <c r="AF59" t="e">
        <f>VLOOKUP(Tableau14[[#This Row],[dossier d''événement]],Tableau12[],82,FALSE)</f>
        <v>#N/A</v>
      </c>
      <c r="AG59" t="e">
        <f>VLOOKUP(Tableau14[[#This Row],[dossier d''événement]],Tableau12[],83,FALSE)</f>
        <v>#N/A</v>
      </c>
      <c r="AH59" t="e">
        <f>VLOOKUP(Tableau14[[#This Row],[dossier d''événement]],Tableau12[],84,FALSE)</f>
        <v>#N/A</v>
      </c>
      <c r="AI59" t="e">
        <f>VLOOKUP(Tableau14[[#This Row],[dossier d''événement]],Tableau12[],85,FALSE)</f>
        <v>#N/A</v>
      </c>
      <c r="AJ59" t="e">
        <f>VLOOKUP(Tableau14[[#This Row],[dossier d''événement]],Tableau12[],86,FALSE)</f>
        <v>#N/A</v>
      </c>
      <c r="AK59" t="e">
        <f>VLOOKUP(Tableau14[[#This Row],[dossier d''événement]],Tableau12[],87,FALSE)</f>
        <v>#N/A</v>
      </c>
      <c r="AL59" t="e">
        <f>VLOOKUP(Tableau14[[#This Row],[dossier d''événement]],Tableau12[],88,FALSE)</f>
        <v>#N/A</v>
      </c>
      <c r="AM59" t="e">
        <f>VLOOKUP(Tableau14[[#This Row],[dossier d''événement]],Tableau12[],89,FALSE)</f>
        <v>#N/A</v>
      </c>
      <c r="AN59" t="e">
        <f>VLOOKUP(Tableau14[[#This Row],[dossier d''événement]],Tableau12[],90,FALSE)</f>
        <v>#N/A</v>
      </c>
      <c r="AO59" t="e">
        <f>VLOOKUP(Tableau14[[#This Row],[dossier d''événement]],Tableau12[],11,FALSE)</f>
        <v>#N/A</v>
      </c>
      <c r="AP59" t="e">
        <f>VLOOKUP(Tableau14[[#This Row],[dossier d''événement]],Tableau12[],12,FALSE)</f>
        <v>#N/A</v>
      </c>
      <c r="AQ59" t="e">
        <f>VLOOKUP(Tableau14[[#This Row],[dossier d''événement]],Tableau12[],13,FALSE)</f>
        <v>#N/A</v>
      </c>
      <c r="AR59" t="e">
        <f>VLOOKUP(Tableau14[[#This Row],[dossier d''événement]],Tableau12[],14,FALSE)</f>
        <v>#N/A</v>
      </c>
      <c r="AS59" t="e">
        <f>VLOOKUP(Tableau14[[#This Row],[dossier d''événement]],Tableau12[],15,FALSE)</f>
        <v>#N/A</v>
      </c>
      <c r="AT59" t="e">
        <f>VLOOKUP(Tableau14[[#This Row],[dossier d''événement]],Tableau12[],16,FALSE)</f>
        <v>#N/A</v>
      </c>
      <c r="AU59" t="e">
        <f>VLOOKUP(Tableau14[[#This Row],[dossier d''événement]],Tableau12[],17,FALSE)</f>
        <v>#N/A</v>
      </c>
      <c r="AV59" t="e">
        <f>VLOOKUP(Tableau14[[#This Row],[dossier d''événement]],Tableau12[],18,FALSE)</f>
        <v>#N/A</v>
      </c>
      <c r="AW59" t="e">
        <f>VLOOKUP(Tableau14[[#This Row],[dossier d''événement]],Tableau12[],19,FALSE)</f>
        <v>#N/A</v>
      </c>
      <c r="AX59" t="e">
        <f>VLOOKUP(Tableau14[[#This Row],[dossier d''événement]],Tableau12[],20,FALSE)</f>
        <v>#N/A</v>
      </c>
      <c r="AY59" t="e">
        <f>VLOOKUP(Tableau14[[#This Row],[dossier d''événement]],Tableau12[],21,FALSE)</f>
        <v>#N/A</v>
      </c>
      <c r="AZ59" t="e">
        <f>VLOOKUP(Tableau14[[#This Row],[dossier d''événement]],Tableau12[],22,FALSE)</f>
        <v>#N/A</v>
      </c>
      <c r="BA59" t="e">
        <f>VLOOKUP(Tableau14[[#This Row],[dossier d''événement]],Tableau12[],23,FALSE)</f>
        <v>#N/A</v>
      </c>
      <c r="BB59" t="e">
        <f>VLOOKUP(Tableau14[[#This Row],[dossier d''événement]],Tableau12[],24,FALSE)</f>
        <v>#N/A</v>
      </c>
      <c r="BC59" t="e">
        <f>VLOOKUP(Tableau14[[#This Row],[dossier d''événement]],Tableau12[],25,FALSE)</f>
        <v>#N/A</v>
      </c>
      <c r="BD59" t="e">
        <f>VLOOKUP(Tableau14[[#This Row],[dossier d''événement]],Tableau12[],26,FALSE)</f>
        <v>#N/A</v>
      </c>
      <c r="BE59" t="e">
        <f>VLOOKUP(Tableau14[[#This Row],[dossier d''événement]],Tableau12[],27,FALSE)</f>
        <v>#N/A</v>
      </c>
      <c r="BF59" t="e">
        <f>VLOOKUP(Tableau14[[#This Row],[dossier d''événement]],Tableau12[],28,FALSE)</f>
        <v>#N/A</v>
      </c>
      <c r="BG59" t="e">
        <f>VLOOKUP(Tableau14[[#This Row],[dossier d''événement]],Tableau12[],29,FALSE)</f>
        <v>#N/A</v>
      </c>
      <c r="BH59" t="e">
        <f>VLOOKUP(Tableau14[[#This Row],[dossier d''événement]],Tableau12[],30,FALSE)</f>
        <v>#N/A</v>
      </c>
      <c r="BI59" t="e">
        <f>VLOOKUP(Tableau14[[#This Row],[dossier d''événement]],Tableau12[],31,FALSE)</f>
        <v>#N/A</v>
      </c>
      <c r="BJ59" t="e">
        <f>VLOOKUP(Tableau14[[#This Row],[dossier d''événement]],Tableau12[],32,FALSE)</f>
        <v>#N/A</v>
      </c>
      <c r="BK59" t="e">
        <f>VLOOKUP(Tableau14[[#This Row],[dossier d''événement]],Tableau12[],33,FALSE)</f>
        <v>#N/A</v>
      </c>
      <c r="BL59" t="e">
        <f>VLOOKUP(Tableau14[[#This Row],[dossier d''événement]],Tableau12[],34,FALSE)</f>
        <v>#N/A</v>
      </c>
      <c r="BM59" t="e">
        <f>VLOOKUP(Tableau14[[#This Row],[dossier d''événement]],Tableau12[],35,FALSE)</f>
        <v>#N/A</v>
      </c>
      <c r="BN59" t="e">
        <f>VLOOKUP(Tableau14[[#This Row],[dossier d''événement]],Tableau12[],36,FALSE)</f>
        <v>#N/A</v>
      </c>
      <c r="BO59" t="e">
        <f>VLOOKUP(Tableau14[[#This Row],[dossier d''événement]],Tableau12[],37,FALSE)</f>
        <v>#N/A</v>
      </c>
      <c r="BP59" t="e">
        <f>VLOOKUP(Tableau14[[#This Row],[dossier d''événement]],Tableau12[],38,FALSE)</f>
        <v>#N/A</v>
      </c>
      <c r="BQ59" t="e">
        <f>VLOOKUP(Tableau14[[#This Row],[dossier d''événement]],Tableau12[],39,FALSE)</f>
        <v>#N/A</v>
      </c>
      <c r="BR59" t="e">
        <f>VLOOKUP(Tableau14[[#This Row],[dossier d''événement]],Tableau12[],40,FALSE)</f>
        <v>#N/A</v>
      </c>
      <c r="BW59">
        <f>Tableau14[[#This Row],[dossier d''événement]]</f>
        <v>0</v>
      </c>
      <c r="BY59" t="e">
        <f>Tableau14[[#This Row],[Lieu Événement]]</f>
        <v>#N/A</v>
      </c>
      <c r="BZ59" t="e">
        <f>Tableau14[[#This Row],[Contact client sur le site]]</f>
        <v>#N/A</v>
      </c>
      <c r="CA59" t="e">
        <f>VLOOKUP(Tableau14[[#This Row],[dossier d''événement]],Tableau12[],45,FALSE)</f>
        <v>#N/A</v>
      </c>
      <c r="CE59" t="e">
        <f>VLOOKUP(Tableau14[[#This Row],[dossier d''événement]],Tableau12[],46,FALSE)</f>
        <v>#N/A</v>
      </c>
      <c r="CF59" t="e">
        <f>VLOOKUP(Tableau14[[#This Row],[dossier d''événement]],Tableau12[],43,FALSE)</f>
        <v>#N/A</v>
      </c>
      <c r="CG59" t="e">
        <f>VLOOKUP(Tableau14[[#This Row],[dossier d''événement]],Tableau12[],47,FALSE)</f>
        <v>#N/A</v>
      </c>
    </row>
    <row r="60" spans="1:85">
      <c r="F60" t="e">
        <f>VLOOKUP(Tableau14[[#This Row],[dossier d''événement]],Tableau12[],2,FALSE)</f>
        <v>#N/A</v>
      </c>
      <c r="G60" t="e">
        <f>VLOOKUP(Tableau14[[#This Row],[dossier d''événement]],Tableau12[],7,FALSE)</f>
        <v>#N/A</v>
      </c>
      <c r="H60" t="e">
        <f>VLOOKUP(Tableau14[[#This Row],[dossier d''événement]],Tableau12[],8,FALSE)</f>
        <v>#N/A</v>
      </c>
      <c r="J60" t="e">
        <f>VLOOKUP(Tableau14[[#This Row],[dossier d''événement]],Tableau12[],3,FALSE)</f>
        <v>#N/A</v>
      </c>
      <c r="K60" t="e">
        <f>VLOOKUP(Tableau14[[#This Row],[dossier d''événement]],Tableau12[],44,FALSE)</f>
        <v>#N/A</v>
      </c>
      <c r="S60" t="e">
        <f>VLOOKUP(Tableau14[[#This Row],[dossier d''événement]],Tableau12[],42,FALSE)</f>
        <v>#N/A</v>
      </c>
      <c r="U60" t="e">
        <f>VLOOKUP(Tableau14[[#This Row],[dossier d''événement]],Tableau12[],41,FALSE)</f>
        <v>#N/A</v>
      </c>
      <c r="V60" t="e">
        <f>VLOOKUP(Tableau14[[#This Row],[dossier d''événement]],Tableau12[],10,FALSE)</f>
        <v>#N/A</v>
      </c>
      <c r="W60" t="e">
        <f>VLOOKUP(Tableau14[[#This Row],[dossier d''événement]],Tableau12[],73,FALSE)</f>
        <v>#N/A</v>
      </c>
      <c r="X60" t="e">
        <f>VLOOKUP(Tableau14[[#This Row],[dossier d''événement]],Tableau12[],74,FALSE)</f>
        <v>#N/A</v>
      </c>
      <c r="Y60" t="e">
        <f>VLOOKUP(Tableau14[[#This Row],[dossier d''événement]],Tableau12[],75,FALSE)</f>
        <v>#N/A</v>
      </c>
      <c r="Z60" t="e">
        <f>VLOOKUP(Tableau14[[#This Row],[dossier d''événement]],Tableau12[],76,FALSE)</f>
        <v>#N/A</v>
      </c>
      <c r="AA60" t="e">
        <f>VLOOKUP(Tableau14[[#This Row],[dossier d''événement]],Tableau12[],77,FALSE)</f>
        <v>#N/A</v>
      </c>
      <c r="AB60" t="e">
        <f>VLOOKUP(Tableau14[[#This Row],[dossier d''événement]],Tableau12[],78,FALSE)</f>
        <v>#N/A</v>
      </c>
      <c r="AC60" t="e">
        <f>VLOOKUP(Tableau14[[#This Row],[dossier d''événement]],Tableau12[],79,FALSE)</f>
        <v>#N/A</v>
      </c>
      <c r="AD60" t="e">
        <f>VLOOKUP(Tableau14[[#This Row],[dossier d''événement]],Tableau12[],80,FALSE)</f>
        <v>#N/A</v>
      </c>
      <c r="AE60" t="e">
        <f>VLOOKUP(Tableau14[[#This Row],[dossier d''événement]],Tableau12[],81,FALSE)</f>
        <v>#N/A</v>
      </c>
      <c r="AF60" t="e">
        <f>VLOOKUP(Tableau14[[#This Row],[dossier d''événement]],Tableau12[],82,FALSE)</f>
        <v>#N/A</v>
      </c>
      <c r="AG60" t="e">
        <f>VLOOKUP(Tableau14[[#This Row],[dossier d''événement]],Tableau12[],83,FALSE)</f>
        <v>#N/A</v>
      </c>
      <c r="AH60" t="e">
        <f>VLOOKUP(Tableau14[[#This Row],[dossier d''événement]],Tableau12[],84,FALSE)</f>
        <v>#N/A</v>
      </c>
      <c r="AI60" t="e">
        <f>VLOOKUP(Tableau14[[#This Row],[dossier d''événement]],Tableau12[],85,FALSE)</f>
        <v>#N/A</v>
      </c>
      <c r="AJ60" t="e">
        <f>VLOOKUP(Tableau14[[#This Row],[dossier d''événement]],Tableau12[],86,FALSE)</f>
        <v>#N/A</v>
      </c>
      <c r="AK60" t="e">
        <f>VLOOKUP(Tableau14[[#This Row],[dossier d''événement]],Tableau12[],87,FALSE)</f>
        <v>#N/A</v>
      </c>
      <c r="AL60" t="e">
        <f>VLOOKUP(Tableau14[[#This Row],[dossier d''événement]],Tableau12[],88,FALSE)</f>
        <v>#N/A</v>
      </c>
      <c r="AM60" t="e">
        <f>VLOOKUP(Tableau14[[#This Row],[dossier d''événement]],Tableau12[],89,FALSE)</f>
        <v>#N/A</v>
      </c>
      <c r="AN60" t="e">
        <f>VLOOKUP(Tableau14[[#This Row],[dossier d''événement]],Tableau12[],90,FALSE)</f>
        <v>#N/A</v>
      </c>
      <c r="AO60" t="e">
        <f>VLOOKUP(Tableau14[[#This Row],[dossier d''événement]],Tableau12[],11,FALSE)</f>
        <v>#N/A</v>
      </c>
      <c r="AP60" t="e">
        <f>VLOOKUP(Tableau14[[#This Row],[dossier d''événement]],Tableau12[],12,FALSE)</f>
        <v>#N/A</v>
      </c>
      <c r="AQ60" t="e">
        <f>VLOOKUP(Tableau14[[#This Row],[dossier d''événement]],Tableau12[],13,FALSE)</f>
        <v>#N/A</v>
      </c>
      <c r="AR60" t="e">
        <f>VLOOKUP(Tableau14[[#This Row],[dossier d''événement]],Tableau12[],14,FALSE)</f>
        <v>#N/A</v>
      </c>
      <c r="AS60" t="e">
        <f>VLOOKUP(Tableau14[[#This Row],[dossier d''événement]],Tableau12[],15,FALSE)</f>
        <v>#N/A</v>
      </c>
      <c r="AT60" t="e">
        <f>VLOOKUP(Tableau14[[#This Row],[dossier d''événement]],Tableau12[],16,FALSE)</f>
        <v>#N/A</v>
      </c>
      <c r="AU60" t="e">
        <f>VLOOKUP(Tableau14[[#This Row],[dossier d''événement]],Tableau12[],17,FALSE)</f>
        <v>#N/A</v>
      </c>
      <c r="AV60" t="e">
        <f>VLOOKUP(Tableau14[[#This Row],[dossier d''événement]],Tableau12[],18,FALSE)</f>
        <v>#N/A</v>
      </c>
      <c r="AW60" t="e">
        <f>VLOOKUP(Tableau14[[#This Row],[dossier d''événement]],Tableau12[],19,FALSE)</f>
        <v>#N/A</v>
      </c>
      <c r="AX60" t="e">
        <f>VLOOKUP(Tableau14[[#This Row],[dossier d''événement]],Tableau12[],20,FALSE)</f>
        <v>#N/A</v>
      </c>
      <c r="AY60" t="e">
        <f>VLOOKUP(Tableau14[[#This Row],[dossier d''événement]],Tableau12[],21,FALSE)</f>
        <v>#N/A</v>
      </c>
      <c r="AZ60" t="e">
        <f>VLOOKUP(Tableau14[[#This Row],[dossier d''événement]],Tableau12[],22,FALSE)</f>
        <v>#N/A</v>
      </c>
      <c r="BA60" t="e">
        <f>VLOOKUP(Tableau14[[#This Row],[dossier d''événement]],Tableau12[],23,FALSE)</f>
        <v>#N/A</v>
      </c>
      <c r="BB60" t="e">
        <f>VLOOKUP(Tableau14[[#This Row],[dossier d''événement]],Tableau12[],24,FALSE)</f>
        <v>#N/A</v>
      </c>
      <c r="BC60" t="e">
        <f>VLOOKUP(Tableau14[[#This Row],[dossier d''événement]],Tableau12[],25,FALSE)</f>
        <v>#N/A</v>
      </c>
      <c r="BD60" t="e">
        <f>VLOOKUP(Tableau14[[#This Row],[dossier d''événement]],Tableau12[],26,FALSE)</f>
        <v>#N/A</v>
      </c>
      <c r="BE60" t="e">
        <f>VLOOKUP(Tableau14[[#This Row],[dossier d''événement]],Tableau12[],27,FALSE)</f>
        <v>#N/A</v>
      </c>
      <c r="BF60" t="e">
        <f>VLOOKUP(Tableau14[[#This Row],[dossier d''événement]],Tableau12[],28,FALSE)</f>
        <v>#N/A</v>
      </c>
      <c r="BG60" t="e">
        <f>VLOOKUP(Tableau14[[#This Row],[dossier d''événement]],Tableau12[],29,FALSE)</f>
        <v>#N/A</v>
      </c>
      <c r="BH60" t="e">
        <f>VLOOKUP(Tableau14[[#This Row],[dossier d''événement]],Tableau12[],30,FALSE)</f>
        <v>#N/A</v>
      </c>
      <c r="BI60" t="e">
        <f>VLOOKUP(Tableau14[[#This Row],[dossier d''événement]],Tableau12[],31,FALSE)</f>
        <v>#N/A</v>
      </c>
      <c r="BJ60" t="e">
        <f>VLOOKUP(Tableau14[[#This Row],[dossier d''événement]],Tableau12[],32,FALSE)</f>
        <v>#N/A</v>
      </c>
      <c r="BK60" t="e">
        <f>VLOOKUP(Tableau14[[#This Row],[dossier d''événement]],Tableau12[],33,FALSE)</f>
        <v>#N/A</v>
      </c>
      <c r="BL60" t="e">
        <f>VLOOKUP(Tableau14[[#This Row],[dossier d''événement]],Tableau12[],34,FALSE)</f>
        <v>#N/A</v>
      </c>
      <c r="BM60" t="e">
        <f>VLOOKUP(Tableau14[[#This Row],[dossier d''événement]],Tableau12[],35,FALSE)</f>
        <v>#N/A</v>
      </c>
      <c r="BN60" t="e">
        <f>VLOOKUP(Tableau14[[#This Row],[dossier d''événement]],Tableau12[],36,FALSE)</f>
        <v>#N/A</v>
      </c>
      <c r="BO60" t="e">
        <f>VLOOKUP(Tableau14[[#This Row],[dossier d''événement]],Tableau12[],37,FALSE)</f>
        <v>#N/A</v>
      </c>
      <c r="BP60" t="e">
        <f>VLOOKUP(Tableau14[[#This Row],[dossier d''événement]],Tableau12[],38,FALSE)</f>
        <v>#N/A</v>
      </c>
      <c r="BQ60" t="e">
        <f>VLOOKUP(Tableau14[[#This Row],[dossier d''événement]],Tableau12[],39,FALSE)</f>
        <v>#N/A</v>
      </c>
      <c r="BR60" t="e">
        <f>VLOOKUP(Tableau14[[#This Row],[dossier d''événement]],Tableau12[],40,FALSE)</f>
        <v>#N/A</v>
      </c>
      <c r="BW60">
        <f>Tableau14[[#This Row],[dossier d''événement]]</f>
        <v>0</v>
      </c>
      <c r="BY60" t="e">
        <f>Tableau14[[#This Row],[Lieu Événement]]</f>
        <v>#N/A</v>
      </c>
      <c r="BZ60" t="e">
        <f>Tableau14[[#This Row],[Contact client sur le site]]</f>
        <v>#N/A</v>
      </c>
      <c r="CA60" t="e">
        <f>VLOOKUP(Tableau14[[#This Row],[dossier d''événement]],Tableau12[],45,FALSE)</f>
        <v>#N/A</v>
      </c>
      <c r="CE60" t="e">
        <f>VLOOKUP(Tableau14[[#This Row],[dossier d''événement]],Tableau12[],46,FALSE)</f>
        <v>#N/A</v>
      </c>
      <c r="CF60" t="e">
        <f>VLOOKUP(Tableau14[[#This Row],[dossier d''événement]],Tableau12[],43,FALSE)</f>
        <v>#N/A</v>
      </c>
      <c r="CG60" t="e">
        <f>VLOOKUP(Tableau14[[#This Row],[dossier d''événement]],Tableau12[],47,FALSE)</f>
        <v>#N/A</v>
      </c>
    </row>
    <row r="61" spans="1:85">
      <c r="F61" t="e">
        <f>VLOOKUP(Tableau14[[#This Row],[dossier d''événement]],Tableau12[],2,FALSE)</f>
        <v>#N/A</v>
      </c>
      <c r="G61" t="e">
        <f>VLOOKUP(Tableau14[[#This Row],[dossier d''événement]],Tableau12[],7,FALSE)</f>
        <v>#N/A</v>
      </c>
      <c r="H61" t="e">
        <f>VLOOKUP(Tableau14[[#This Row],[dossier d''événement]],Tableau12[],8,FALSE)</f>
        <v>#N/A</v>
      </c>
      <c r="J61" t="e">
        <f>VLOOKUP(Tableau14[[#This Row],[dossier d''événement]],Tableau12[],3,FALSE)</f>
        <v>#N/A</v>
      </c>
      <c r="K61" t="e">
        <f>VLOOKUP(Tableau14[[#This Row],[dossier d''événement]],Tableau12[],44,FALSE)</f>
        <v>#N/A</v>
      </c>
      <c r="S61" t="e">
        <f>VLOOKUP(Tableau14[[#This Row],[dossier d''événement]],Tableau12[],42,FALSE)</f>
        <v>#N/A</v>
      </c>
      <c r="U61" t="e">
        <f>VLOOKUP(Tableau14[[#This Row],[dossier d''événement]],Tableau12[],41,FALSE)</f>
        <v>#N/A</v>
      </c>
      <c r="V61" t="e">
        <f>VLOOKUP(Tableau14[[#This Row],[dossier d''événement]],Tableau12[],10,FALSE)</f>
        <v>#N/A</v>
      </c>
      <c r="W61" t="e">
        <f>VLOOKUP(Tableau14[[#This Row],[dossier d''événement]],Tableau12[],73,FALSE)</f>
        <v>#N/A</v>
      </c>
      <c r="X61" t="e">
        <f>VLOOKUP(Tableau14[[#This Row],[dossier d''événement]],Tableau12[],74,FALSE)</f>
        <v>#N/A</v>
      </c>
      <c r="Y61" t="e">
        <f>VLOOKUP(Tableau14[[#This Row],[dossier d''événement]],Tableau12[],75,FALSE)</f>
        <v>#N/A</v>
      </c>
      <c r="Z61" t="e">
        <f>VLOOKUP(Tableau14[[#This Row],[dossier d''événement]],Tableau12[],76,FALSE)</f>
        <v>#N/A</v>
      </c>
      <c r="AA61" t="e">
        <f>VLOOKUP(Tableau14[[#This Row],[dossier d''événement]],Tableau12[],77,FALSE)</f>
        <v>#N/A</v>
      </c>
      <c r="AB61" t="e">
        <f>VLOOKUP(Tableau14[[#This Row],[dossier d''événement]],Tableau12[],78,FALSE)</f>
        <v>#N/A</v>
      </c>
      <c r="AC61" t="e">
        <f>VLOOKUP(Tableau14[[#This Row],[dossier d''événement]],Tableau12[],79,FALSE)</f>
        <v>#N/A</v>
      </c>
      <c r="AD61" t="e">
        <f>VLOOKUP(Tableau14[[#This Row],[dossier d''événement]],Tableau12[],80,FALSE)</f>
        <v>#N/A</v>
      </c>
      <c r="AE61" t="e">
        <f>VLOOKUP(Tableau14[[#This Row],[dossier d''événement]],Tableau12[],81,FALSE)</f>
        <v>#N/A</v>
      </c>
      <c r="AF61" t="e">
        <f>VLOOKUP(Tableau14[[#This Row],[dossier d''événement]],Tableau12[],82,FALSE)</f>
        <v>#N/A</v>
      </c>
      <c r="AG61" t="e">
        <f>VLOOKUP(Tableau14[[#This Row],[dossier d''événement]],Tableau12[],83,FALSE)</f>
        <v>#N/A</v>
      </c>
      <c r="AH61" t="e">
        <f>VLOOKUP(Tableau14[[#This Row],[dossier d''événement]],Tableau12[],84,FALSE)</f>
        <v>#N/A</v>
      </c>
      <c r="AI61" t="e">
        <f>VLOOKUP(Tableau14[[#This Row],[dossier d''événement]],Tableau12[],85,FALSE)</f>
        <v>#N/A</v>
      </c>
      <c r="AJ61" t="e">
        <f>VLOOKUP(Tableau14[[#This Row],[dossier d''événement]],Tableau12[],86,FALSE)</f>
        <v>#N/A</v>
      </c>
      <c r="AK61" t="e">
        <f>VLOOKUP(Tableau14[[#This Row],[dossier d''événement]],Tableau12[],87,FALSE)</f>
        <v>#N/A</v>
      </c>
      <c r="AL61" t="e">
        <f>VLOOKUP(Tableau14[[#This Row],[dossier d''événement]],Tableau12[],88,FALSE)</f>
        <v>#N/A</v>
      </c>
      <c r="AM61" t="e">
        <f>VLOOKUP(Tableau14[[#This Row],[dossier d''événement]],Tableau12[],89,FALSE)</f>
        <v>#N/A</v>
      </c>
      <c r="AN61" t="e">
        <f>VLOOKUP(Tableau14[[#This Row],[dossier d''événement]],Tableau12[],90,FALSE)</f>
        <v>#N/A</v>
      </c>
      <c r="AO61" t="e">
        <f>VLOOKUP(Tableau14[[#This Row],[dossier d''événement]],Tableau12[],11,FALSE)</f>
        <v>#N/A</v>
      </c>
      <c r="AP61" t="e">
        <f>VLOOKUP(Tableau14[[#This Row],[dossier d''événement]],Tableau12[],12,FALSE)</f>
        <v>#N/A</v>
      </c>
      <c r="AQ61" t="e">
        <f>VLOOKUP(Tableau14[[#This Row],[dossier d''événement]],Tableau12[],13,FALSE)</f>
        <v>#N/A</v>
      </c>
      <c r="AR61" t="e">
        <f>VLOOKUP(Tableau14[[#This Row],[dossier d''événement]],Tableau12[],14,FALSE)</f>
        <v>#N/A</v>
      </c>
      <c r="AS61" t="e">
        <f>VLOOKUP(Tableau14[[#This Row],[dossier d''événement]],Tableau12[],15,FALSE)</f>
        <v>#N/A</v>
      </c>
      <c r="AT61" t="e">
        <f>VLOOKUP(Tableau14[[#This Row],[dossier d''événement]],Tableau12[],16,FALSE)</f>
        <v>#N/A</v>
      </c>
      <c r="AU61" t="e">
        <f>VLOOKUP(Tableau14[[#This Row],[dossier d''événement]],Tableau12[],17,FALSE)</f>
        <v>#N/A</v>
      </c>
      <c r="AV61" t="e">
        <f>VLOOKUP(Tableau14[[#This Row],[dossier d''événement]],Tableau12[],18,FALSE)</f>
        <v>#N/A</v>
      </c>
      <c r="AW61" t="e">
        <f>VLOOKUP(Tableau14[[#This Row],[dossier d''événement]],Tableau12[],19,FALSE)</f>
        <v>#N/A</v>
      </c>
      <c r="AX61" t="e">
        <f>VLOOKUP(Tableau14[[#This Row],[dossier d''événement]],Tableau12[],20,FALSE)</f>
        <v>#N/A</v>
      </c>
      <c r="AY61" t="e">
        <f>VLOOKUP(Tableau14[[#This Row],[dossier d''événement]],Tableau12[],21,FALSE)</f>
        <v>#N/A</v>
      </c>
      <c r="AZ61" t="e">
        <f>VLOOKUP(Tableau14[[#This Row],[dossier d''événement]],Tableau12[],22,FALSE)</f>
        <v>#N/A</v>
      </c>
      <c r="BA61" t="e">
        <f>VLOOKUP(Tableau14[[#This Row],[dossier d''événement]],Tableau12[],23,FALSE)</f>
        <v>#N/A</v>
      </c>
      <c r="BB61" t="e">
        <f>VLOOKUP(Tableau14[[#This Row],[dossier d''événement]],Tableau12[],24,FALSE)</f>
        <v>#N/A</v>
      </c>
      <c r="BC61" t="e">
        <f>VLOOKUP(Tableau14[[#This Row],[dossier d''événement]],Tableau12[],25,FALSE)</f>
        <v>#N/A</v>
      </c>
      <c r="BD61" t="e">
        <f>VLOOKUP(Tableau14[[#This Row],[dossier d''événement]],Tableau12[],26,FALSE)</f>
        <v>#N/A</v>
      </c>
      <c r="BE61" t="e">
        <f>VLOOKUP(Tableau14[[#This Row],[dossier d''événement]],Tableau12[],27,FALSE)</f>
        <v>#N/A</v>
      </c>
      <c r="BF61" t="e">
        <f>VLOOKUP(Tableau14[[#This Row],[dossier d''événement]],Tableau12[],28,FALSE)</f>
        <v>#N/A</v>
      </c>
      <c r="BG61" t="e">
        <f>VLOOKUP(Tableau14[[#This Row],[dossier d''événement]],Tableau12[],29,FALSE)</f>
        <v>#N/A</v>
      </c>
      <c r="BH61" t="e">
        <f>VLOOKUP(Tableau14[[#This Row],[dossier d''événement]],Tableau12[],30,FALSE)</f>
        <v>#N/A</v>
      </c>
      <c r="BI61" t="e">
        <f>VLOOKUP(Tableau14[[#This Row],[dossier d''événement]],Tableau12[],31,FALSE)</f>
        <v>#N/A</v>
      </c>
      <c r="BJ61" t="e">
        <f>VLOOKUP(Tableau14[[#This Row],[dossier d''événement]],Tableau12[],32,FALSE)</f>
        <v>#N/A</v>
      </c>
      <c r="BK61" t="e">
        <f>VLOOKUP(Tableau14[[#This Row],[dossier d''événement]],Tableau12[],33,FALSE)</f>
        <v>#N/A</v>
      </c>
      <c r="BL61" t="e">
        <f>VLOOKUP(Tableau14[[#This Row],[dossier d''événement]],Tableau12[],34,FALSE)</f>
        <v>#N/A</v>
      </c>
      <c r="BM61" t="e">
        <f>VLOOKUP(Tableau14[[#This Row],[dossier d''événement]],Tableau12[],35,FALSE)</f>
        <v>#N/A</v>
      </c>
      <c r="BN61" t="e">
        <f>VLOOKUP(Tableau14[[#This Row],[dossier d''événement]],Tableau12[],36,FALSE)</f>
        <v>#N/A</v>
      </c>
      <c r="BO61" t="e">
        <f>VLOOKUP(Tableau14[[#This Row],[dossier d''événement]],Tableau12[],37,FALSE)</f>
        <v>#N/A</v>
      </c>
      <c r="BP61" t="e">
        <f>VLOOKUP(Tableau14[[#This Row],[dossier d''événement]],Tableau12[],38,FALSE)</f>
        <v>#N/A</v>
      </c>
      <c r="BQ61" t="e">
        <f>VLOOKUP(Tableau14[[#This Row],[dossier d''événement]],Tableau12[],39,FALSE)</f>
        <v>#N/A</v>
      </c>
      <c r="BR61" t="e">
        <f>VLOOKUP(Tableau14[[#This Row],[dossier d''événement]],Tableau12[],40,FALSE)</f>
        <v>#N/A</v>
      </c>
      <c r="BW61">
        <f>Tableau14[[#This Row],[dossier d''événement]]</f>
        <v>0</v>
      </c>
      <c r="BY61" t="e">
        <f>Tableau14[[#This Row],[Lieu Événement]]</f>
        <v>#N/A</v>
      </c>
      <c r="BZ61" t="e">
        <f>Tableau14[[#This Row],[Contact client sur le site]]</f>
        <v>#N/A</v>
      </c>
      <c r="CA61" t="e">
        <f>VLOOKUP(Tableau14[[#This Row],[dossier d''événement]],Tableau12[],45,FALSE)</f>
        <v>#N/A</v>
      </c>
      <c r="CE61" t="e">
        <f>VLOOKUP(Tableau14[[#This Row],[dossier d''événement]],Tableau12[],46,FALSE)</f>
        <v>#N/A</v>
      </c>
      <c r="CF61" t="e">
        <f>VLOOKUP(Tableau14[[#This Row],[dossier d''événement]],Tableau12[],43,FALSE)</f>
        <v>#N/A</v>
      </c>
      <c r="CG61" t="e">
        <f>VLOOKUP(Tableau14[[#This Row],[dossier d''événement]],Tableau12[],47,FALSE)</f>
        <v>#N/A</v>
      </c>
    </row>
    <row r="62" spans="1:85">
      <c r="F62" t="e">
        <f>VLOOKUP(Tableau14[[#This Row],[dossier d''événement]],Tableau12[],2,FALSE)</f>
        <v>#N/A</v>
      </c>
      <c r="G62" t="e">
        <f>VLOOKUP(Tableau14[[#This Row],[dossier d''événement]],Tableau12[],7,FALSE)</f>
        <v>#N/A</v>
      </c>
      <c r="H62" t="e">
        <f>VLOOKUP(Tableau14[[#This Row],[dossier d''événement]],Tableau12[],8,FALSE)</f>
        <v>#N/A</v>
      </c>
      <c r="J62" t="e">
        <f>VLOOKUP(Tableau14[[#This Row],[dossier d''événement]],Tableau12[],3,FALSE)</f>
        <v>#N/A</v>
      </c>
      <c r="K62" t="e">
        <f>VLOOKUP(Tableau14[[#This Row],[dossier d''événement]],Tableau12[],44,FALSE)</f>
        <v>#N/A</v>
      </c>
      <c r="S62" t="e">
        <f>VLOOKUP(Tableau14[[#This Row],[dossier d''événement]],Tableau12[],42,FALSE)</f>
        <v>#N/A</v>
      </c>
      <c r="U62" t="e">
        <f>VLOOKUP(Tableau14[[#This Row],[dossier d''événement]],Tableau12[],41,FALSE)</f>
        <v>#N/A</v>
      </c>
      <c r="V62" t="e">
        <f>VLOOKUP(Tableau14[[#This Row],[dossier d''événement]],Tableau12[],10,FALSE)</f>
        <v>#N/A</v>
      </c>
      <c r="W62" t="e">
        <f>VLOOKUP(Tableau14[[#This Row],[dossier d''événement]],Tableau12[],73,FALSE)</f>
        <v>#N/A</v>
      </c>
      <c r="X62" t="e">
        <f>VLOOKUP(Tableau14[[#This Row],[dossier d''événement]],Tableau12[],74,FALSE)</f>
        <v>#N/A</v>
      </c>
      <c r="Y62" t="e">
        <f>VLOOKUP(Tableau14[[#This Row],[dossier d''événement]],Tableau12[],75,FALSE)</f>
        <v>#N/A</v>
      </c>
      <c r="Z62" t="e">
        <f>VLOOKUP(Tableau14[[#This Row],[dossier d''événement]],Tableau12[],76,FALSE)</f>
        <v>#N/A</v>
      </c>
      <c r="AA62" t="e">
        <f>VLOOKUP(Tableau14[[#This Row],[dossier d''événement]],Tableau12[],77,FALSE)</f>
        <v>#N/A</v>
      </c>
      <c r="AB62" t="e">
        <f>VLOOKUP(Tableau14[[#This Row],[dossier d''événement]],Tableau12[],78,FALSE)</f>
        <v>#N/A</v>
      </c>
      <c r="AC62" t="e">
        <f>VLOOKUP(Tableau14[[#This Row],[dossier d''événement]],Tableau12[],79,FALSE)</f>
        <v>#N/A</v>
      </c>
      <c r="AD62" t="e">
        <f>VLOOKUP(Tableau14[[#This Row],[dossier d''événement]],Tableau12[],80,FALSE)</f>
        <v>#N/A</v>
      </c>
      <c r="AE62" t="e">
        <f>VLOOKUP(Tableau14[[#This Row],[dossier d''événement]],Tableau12[],81,FALSE)</f>
        <v>#N/A</v>
      </c>
      <c r="AF62" t="e">
        <f>VLOOKUP(Tableau14[[#This Row],[dossier d''événement]],Tableau12[],82,FALSE)</f>
        <v>#N/A</v>
      </c>
      <c r="AG62" t="e">
        <f>VLOOKUP(Tableau14[[#This Row],[dossier d''événement]],Tableau12[],83,FALSE)</f>
        <v>#N/A</v>
      </c>
      <c r="AH62" t="e">
        <f>VLOOKUP(Tableau14[[#This Row],[dossier d''événement]],Tableau12[],84,FALSE)</f>
        <v>#N/A</v>
      </c>
      <c r="AI62" t="e">
        <f>VLOOKUP(Tableau14[[#This Row],[dossier d''événement]],Tableau12[],85,FALSE)</f>
        <v>#N/A</v>
      </c>
      <c r="AJ62" t="e">
        <f>VLOOKUP(Tableau14[[#This Row],[dossier d''événement]],Tableau12[],86,FALSE)</f>
        <v>#N/A</v>
      </c>
      <c r="AK62" t="e">
        <f>VLOOKUP(Tableau14[[#This Row],[dossier d''événement]],Tableau12[],87,FALSE)</f>
        <v>#N/A</v>
      </c>
      <c r="AL62" t="e">
        <f>VLOOKUP(Tableau14[[#This Row],[dossier d''événement]],Tableau12[],88,FALSE)</f>
        <v>#N/A</v>
      </c>
      <c r="AM62" t="e">
        <f>VLOOKUP(Tableau14[[#This Row],[dossier d''événement]],Tableau12[],89,FALSE)</f>
        <v>#N/A</v>
      </c>
      <c r="AN62" t="e">
        <f>VLOOKUP(Tableau14[[#This Row],[dossier d''événement]],Tableau12[],90,FALSE)</f>
        <v>#N/A</v>
      </c>
      <c r="AO62" t="e">
        <f>VLOOKUP(Tableau14[[#This Row],[dossier d''événement]],Tableau12[],11,FALSE)</f>
        <v>#N/A</v>
      </c>
      <c r="AP62" t="e">
        <f>VLOOKUP(Tableau14[[#This Row],[dossier d''événement]],Tableau12[],12,FALSE)</f>
        <v>#N/A</v>
      </c>
      <c r="AQ62" t="e">
        <f>VLOOKUP(Tableau14[[#This Row],[dossier d''événement]],Tableau12[],13,FALSE)</f>
        <v>#N/A</v>
      </c>
      <c r="AR62" t="e">
        <f>VLOOKUP(Tableau14[[#This Row],[dossier d''événement]],Tableau12[],14,FALSE)</f>
        <v>#N/A</v>
      </c>
      <c r="AS62" t="e">
        <f>VLOOKUP(Tableau14[[#This Row],[dossier d''événement]],Tableau12[],15,FALSE)</f>
        <v>#N/A</v>
      </c>
      <c r="AT62" t="e">
        <f>VLOOKUP(Tableau14[[#This Row],[dossier d''événement]],Tableau12[],16,FALSE)</f>
        <v>#N/A</v>
      </c>
      <c r="AU62" t="e">
        <f>VLOOKUP(Tableau14[[#This Row],[dossier d''événement]],Tableau12[],17,FALSE)</f>
        <v>#N/A</v>
      </c>
      <c r="AV62" t="e">
        <f>VLOOKUP(Tableau14[[#This Row],[dossier d''événement]],Tableau12[],18,FALSE)</f>
        <v>#N/A</v>
      </c>
      <c r="AW62" t="e">
        <f>VLOOKUP(Tableau14[[#This Row],[dossier d''événement]],Tableau12[],19,FALSE)</f>
        <v>#N/A</v>
      </c>
      <c r="AX62" t="e">
        <f>VLOOKUP(Tableau14[[#This Row],[dossier d''événement]],Tableau12[],20,FALSE)</f>
        <v>#N/A</v>
      </c>
      <c r="AY62" t="e">
        <f>VLOOKUP(Tableau14[[#This Row],[dossier d''événement]],Tableau12[],21,FALSE)</f>
        <v>#N/A</v>
      </c>
      <c r="AZ62" t="e">
        <f>VLOOKUP(Tableau14[[#This Row],[dossier d''événement]],Tableau12[],22,FALSE)</f>
        <v>#N/A</v>
      </c>
      <c r="BA62" t="e">
        <f>VLOOKUP(Tableau14[[#This Row],[dossier d''événement]],Tableau12[],23,FALSE)</f>
        <v>#N/A</v>
      </c>
      <c r="BB62" t="e">
        <f>VLOOKUP(Tableau14[[#This Row],[dossier d''événement]],Tableau12[],24,FALSE)</f>
        <v>#N/A</v>
      </c>
      <c r="BC62" t="e">
        <f>VLOOKUP(Tableau14[[#This Row],[dossier d''événement]],Tableau12[],25,FALSE)</f>
        <v>#N/A</v>
      </c>
      <c r="BD62" t="e">
        <f>VLOOKUP(Tableau14[[#This Row],[dossier d''événement]],Tableau12[],26,FALSE)</f>
        <v>#N/A</v>
      </c>
      <c r="BE62" t="e">
        <f>VLOOKUP(Tableau14[[#This Row],[dossier d''événement]],Tableau12[],27,FALSE)</f>
        <v>#N/A</v>
      </c>
      <c r="BF62" t="e">
        <f>VLOOKUP(Tableau14[[#This Row],[dossier d''événement]],Tableau12[],28,FALSE)</f>
        <v>#N/A</v>
      </c>
      <c r="BG62" t="e">
        <f>VLOOKUP(Tableau14[[#This Row],[dossier d''événement]],Tableau12[],29,FALSE)</f>
        <v>#N/A</v>
      </c>
      <c r="BH62" t="e">
        <f>VLOOKUP(Tableau14[[#This Row],[dossier d''événement]],Tableau12[],30,FALSE)</f>
        <v>#N/A</v>
      </c>
      <c r="BI62" t="e">
        <f>VLOOKUP(Tableau14[[#This Row],[dossier d''événement]],Tableau12[],31,FALSE)</f>
        <v>#N/A</v>
      </c>
      <c r="BJ62" t="e">
        <f>VLOOKUP(Tableau14[[#This Row],[dossier d''événement]],Tableau12[],32,FALSE)</f>
        <v>#N/A</v>
      </c>
      <c r="BK62" t="e">
        <f>VLOOKUP(Tableau14[[#This Row],[dossier d''événement]],Tableau12[],33,FALSE)</f>
        <v>#N/A</v>
      </c>
      <c r="BL62" t="e">
        <f>VLOOKUP(Tableau14[[#This Row],[dossier d''événement]],Tableau12[],34,FALSE)</f>
        <v>#N/A</v>
      </c>
      <c r="BM62" t="e">
        <f>VLOOKUP(Tableau14[[#This Row],[dossier d''événement]],Tableau12[],35,FALSE)</f>
        <v>#N/A</v>
      </c>
      <c r="BN62" t="e">
        <f>VLOOKUP(Tableau14[[#This Row],[dossier d''événement]],Tableau12[],36,FALSE)</f>
        <v>#N/A</v>
      </c>
      <c r="BO62" t="e">
        <f>VLOOKUP(Tableau14[[#This Row],[dossier d''événement]],Tableau12[],37,FALSE)</f>
        <v>#N/A</v>
      </c>
      <c r="BP62" t="e">
        <f>VLOOKUP(Tableau14[[#This Row],[dossier d''événement]],Tableau12[],38,FALSE)</f>
        <v>#N/A</v>
      </c>
      <c r="BQ62" t="e">
        <f>VLOOKUP(Tableau14[[#This Row],[dossier d''événement]],Tableau12[],39,FALSE)</f>
        <v>#N/A</v>
      </c>
      <c r="BR62" t="e">
        <f>VLOOKUP(Tableau14[[#This Row],[dossier d''événement]],Tableau12[],40,FALSE)</f>
        <v>#N/A</v>
      </c>
      <c r="BW62">
        <f>Tableau14[[#This Row],[dossier d''événement]]</f>
        <v>0</v>
      </c>
      <c r="BY62" t="e">
        <f>Tableau14[[#This Row],[Lieu Événement]]</f>
        <v>#N/A</v>
      </c>
      <c r="BZ62" t="e">
        <f>Tableau14[[#This Row],[Contact client sur le site]]</f>
        <v>#N/A</v>
      </c>
      <c r="CA62" t="e">
        <f>VLOOKUP(Tableau14[[#This Row],[dossier d''événement]],Tableau12[],45,FALSE)</f>
        <v>#N/A</v>
      </c>
      <c r="CE62" t="e">
        <f>VLOOKUP(Tableau14[[#This Row],[dossier d''événement]],Tableau12[],46,FALSE)</f>
        <v>#N/A</v>
      </c>
      <c r="CF62" t="e">
        <f>VLOOKUP(Tableau14[[#This Row],[dossier d''événement]],Tableau12[],43,FALSE)</f>
        <v>#N/A</v>
      </c>
      <c r="CG62" t="e">
        <f>VLOOKUP(Tableau14[[#This Row],[dossier d''événement]],Tableau12[],47,FALSE)</f>
        <v>#N/A</v>
      </c>
    </row>
    <row r="63" spans="1:85">
      <c r="F63" t="e">
        <f>VLOOKUP(Tableau14[[#This Row],[dossier d''événement]],Tableau12[],2,FALSE)</f>
        <v>#N/A</v>
      </c>
      <c r="G63" t="e">
        <f>VLOOKUP(Tableau14[[#This Row],[dossier d''événement]],Tableau12[],7,FALSE)</f>
        <v>#N/A</v>
      </c>
      <c r="H63" t="e">
        <f>VLOOKUP(Tableau14[[#This Row],[dossier d''événement]],Tableau12[],8,FALSE)</f>
        <v>#N/A</v>
      </c>
      <c r="J63" t="e">
        <f>VLOOKUP(Tableau14[[#This Row],[dossier d''événement]],Tableau12[],3,FALSE)</f>
        <v>#N/A</v>
      </c>
      <c r="K63" t="e">
        <f>VLOOKUP(Tableau14[[#This Row],[dossier d''événement]],Tableau12[],44,FALSE)</f>
        <v>#N/A</v>
      </c>
      <c r="S63" t="e">
        <f>VLOOKUP(Tableau14[[#This Row],[dossier d''événement]],Tableau12[],42,FALSE)</f>
        <v>#N/A</v>
      </c>
      <c r="U63" t="e">
        <f>VLOOKUP(Tableau14[[#This Row],[dossier d''événement]],Tableau12[],41,FALSE)</f>
        <v>#N/A</v>
      </c>
      <c r="V63" t="e">
        <f>VLOOKUP(Tableau14[[#This Row],[dossier d''événement]],Tableau12[],10,FALSE)</f>
        <v>#N/A</v>
      </c>
      <c r="W63" t="e">
        <f>VLOOKUP(Tableau14[[#This Row],[dossier d''événement]],Tableau12[],73,FALSE)</f>
        <v>#N/A</v>
      </c>
      <c r="X63" t="e">
        <f>VLOOKUP(Tableau14[[#This Row],[dossier d''événement]],Tableau12[],74,FALSE)</f>
        <v>#N/A</v>
      </c>
      <c r="Y63" t="e">
        <f>VLOOKUP(Tableau14[[#This Row],[dossier d''événement]],Tableau12[],75,FALSE)</f>
        <v>#N/A</v>
      </c>
      <c r="Z63" t="e">
        <f>VLOOKUP(Tableau14[[#This Row],[dossier d''événement]],Tableau12[],76,FALSE)</f>
        <v>#N/A</v>
      </c>
      <c r="AA63" t="e">
        <f>VLOOKUP(Tableau14[[#This Row],[dossier d''événement]],Tableau12[],77,FALSE)</f>
        <v>#N/A</v>
      </c>
      <c r="AB63" t="e">
        <f>VLOOKUP(Tableau14[[#This Row],[dossier d''événement]],Tableau12[],78,FALSE)</f>
        <v>#N/A</v>
      </c>
      <c r="AC63" t="e">
        <f>VLOOKUP(Tableau14[[#This Row],[dossier d''événement]],Tableau12[],79,FALSE)</f>
        <v>#N/A</v>
      </c>
      <c r="AD63" t="e">
        <f>VLOOKUP(Tableau14[[#This Row],[dossier d''événement]],Tableau12[],80,FALSE)</f>
        <v>#N/A</v>
      </c>
      <c r="AE63" t="e">
        <f>VLOOKUP(Tableau14[[#This Row],[dossier d''événement]],Tableau12[],81,FALSE)</f>
        <v>#N/A</v>
      </c>
      <c r="AF63" t="e">
        <f>VLOOKUP(Tableau14[[#This Row],[dossier d''événement]],Tableau12[],82,FALSE)</f>
        <v>#N/A</v>
      </c>
      <c r="AG63" t="e">
        <f>VLOOKUP(Tableau14[[#This Row],[dossier d''événement]],Tableau12[],83,FALSE)</f>
        <v>#N/A</v>
      </c>
      <c r="AH63" t="e">
        <f>VLOOKUP(Tableau14[[#This Row],[dossier d''événement]],Tableau12[],84,FALSE)</f>
        <v>#N/A</v>
      </c>
      <c r="AI63" t="e">
        <f>VLOOKUP(Tableau14[[#This Row],[dossier d''événement]],Tableau12[],85,FALSE)</f>
        <v>#N/A</v>
      </c>
      <c r="AJ63" t="e">
        <f>VLOOKUP(Tableau14[[#This Row],[dossier d''événement]],Tableau12[],86,FALSE)</f>
        <v>#N/A</v>
      </c>
      <c r="AK63" t="e">
        <f>VLOOKUP(Tableau14[[#This Row],[dossier d''événement]],Tableau12[],87,FALSE)</f>
        <v>#N/A</v>
      </c>
      <c r="AL63" t="e">
        <f>VLOOKUP(Tableau14[[#This Row],[dossier d''événement]],Tableau12[],88,FALSE)</f>
        <v>#N/A</v>
      </c>
      <c r="AM63" t="e">
        <f>VLOOKUP(Tableau14[[#This Row],[dossier d''événement]],Tableau12[],89,FALSE)</f>
        <v>#N/A</v>
      </c>
      <c r="AN63" t="e">
        <f>VLOOKUP(Tableau14[[#This Row],[dossier d''événement]],Tableau12[],90,FALSE)</f>
        <v>#N/A</v>
      </c>
      <c r="AO63" t="e">
        <f>VLOOKUP(Tableau14[[#This Row],[dossier d''événement]],Tableau12[],11,FALSE)</f>
        <v>#N/A</v>
      </c>
      <c r="AP63" t="e">
        <f>VLOOKUP(Tableau14[[#This Row],[dossier d''événement]],Tableau12[],12,FALSE)</f>
        <v>#N/A</v>
      </c>
      <c r="AQ63" t="e">
        <f>VLOOKUP(Tableau14[[#This Row],[dossier d''événement]],Tableau12[],13,FALSE)</f>
        <v>#N/A</v>
      </c>
      <c r="AR63" t="e">
        <f>VLOOKUP(Tableau14[[#This Row],[dossier d''événement]],Tableau12[],14,FALSE)</f>
        <v>#N/A</v>
      </c>
      <c r="AS63" t="e">
        <f>VLOOKUP(Tableau14[[#This Row],[dossier d''événement]],Tableau12[],15,FALSE)</f>
        <v>#N/A</v>
      </c>
      <c r="AT63" t="e">
        <f>VLOOKUP(Tableau14[[#This Row],[dossier d''événement]],Tableau12[],16,FALSE)</f>
        <v>#N/A</v>
      </c>
      <c r="AU63" t="e">
        <f>VLOOKUP(Tableau14[[#This Row],[dossier d''événement]],Tableau12[],17,FALSE)</f>
        <v>#N/A</v>
      </c>
      <c r="AV63" t="e">
        <f>VLOOKUP(Tableau14[[#This Row],[dossier d''événement]],Tableau12[],18,FALSE)</f>
        <v>#N/A</v>
      </c>
      <c r="AW63" t="e">
        <f>VLOOKUP(Tableau14[[#This Row],[dossier d''événement]],Tableau12[],19,FALSE)</f>
        <v>#N/A</v>
      </c>
      <c r="AX63" t="e">
        <f>VLOOKUP(Tableau14[[#This Row],[dossier d''événement]],Tableau12[],20,FALSE)</f>
        <v>#N/A</v>
      </c>
      <c r="AY63" t="e">
        <f>VLOOKUP(Tableau14[[#This Row],[dossier d''événement]],Tableau12[],21,FALSE)</f>
        <v>#N/A</v>
      </c>
      <c r="AZ63" t="e">
        <f>VLOOKUP(Tableau14[[#This Row],[dossier d''événement]],Tableau12[],22,FALSE)</f>
        <v>#N/A</v>
      </c>
      <c r="BA63" t="e">
        <f>VLOOKUP(Tableau14[[#This Row],[dossier d''événement]],Tableau12[],23,FALSE)</f>
        <v>#N/A</v>
      </c>
      <c r="BB63" t="e">
        <f>VLOOKUP(Tableau14[[#This Row],[dossier d''événement]],Tableau12[],24,FALSE)</f>
        <v>#N/A</v>
      </c>
      <c r="BC63" t="e">
        <f>VLOOKUP(Tableau14[[#This Row],[dossier d''événement]],Tableau12[],25,FALSE)</f>
        <v>#N/A</v>
      </c>
      <c r="BD63" t="e">
        <f>VLOOKUP(Tableau14[[#This Row],[dossier d''événement]],Tableau12[],26,FALSE)</f>
        <v>#N/A</v>
      </c>
      <c r="BE63" t="e">
        <f>VLOOKUP(Tableau14[[#This Row],[dossier d''événement]],Tableau12[],27,FALSE)</f>
        <v>#N/A</v>
      </c>
      <c r="BF63" t="e">
        <f>VLOOKUP(Tableau14[[#This Row],[dossier d''événement]],Tableau12[],28,FALSE)</f>
        <v>#N/A</v>
      </c>
      <c r="BG63" t="e">
        <f>VLOOKUP(Tableau14[[#This Row],[dossier d''événement]],Tableau12[],29,FALSE)</f>
        <v>#N/A</v>
      </c>
      <c r="BH63" t="e">
        <f>VLOOKUP(Tableau14[[#This Row],[dossier d''événement]],Tableau12[],30,FALSE)</f>
        <v>#N/A</v>
      </c>
      <c r="BI63" t="e">
        <f>VLOOKUP(Tableau14[[#This Row],[dossier d''événement]],Tableau12[],31,FALSE)</f>
        <v>#N/A</v>
      </c>
      <c r="BJ63" t="e">
        <f>VLOOKUP(Tableau14[[#This Row],[dossier d''événement]],Tableau12[],32,FALSE)</f>
        <v>#N/A</v>
      </c>
      <c r="BK63" t="e">
        <f>VLOOKUP(Tableau14[[#This Row],[dossier d''événement]],Tableau12[],33,FALSE)</f>
        <v>#N/A</v>
      </c>
      <c r="BL63" t="e">
        <f>VLOOKUP(Tableau14[[#This Row],[dossier d''événement]],Tableau12[],34,FALSE)</f>
        <v>#N/A</v>
      </c>
      <c r="BM63" t="e">
        <f>VLOOKUP(Tableau14[[#This Row],[dossier d''événement]],Tableau12[],35,FALSE)</f>
        <v>#N/A</v>
      </c>
      <c r="BN63" t="e">
        <f>VLOOKUP(Tableau14[[#This Row],[dossier d''événement]],Tableau12[],36,FALSE)</f>
        <v>#N/A</v>
      </c>
      <c r="BO63" t="e">
        <f>VLOOKUP(Tableau14[[#This Row],[dossier d''événement]],Tableau12[],37,FALSE)</f>
        <v>#N/A</v>
      </c>
      <c r="BP63" t="e">
        <f>VLOOKUP(Tableau14[[#This Row],[dossier d''événement]],Tableau12[],38,FALSE)</f>
        <v>#N/A</v>
      </c>
      <c r="BQ63" t="e">
        <f>VLOOKUP(Tableau14[[#This Row],[dossier d''événement]],Tableau12[],39,FALSE)</f>
        <v>#N/A</v>
      </c>
      <c r="BR63" t="e">
        <f>VLOOKUP(Tableau14[[#This Row],[dossier d''événement]],Tableau12[],40,FALSE)</f>
        <v>#N/A</v>
      </c>
      <c r="BW63">
        <f>Tableau14[[#This Row],[dossier d''événement]]</f>
        <v>0</v>
      </c>
      <c r="BY63" t="e">
        <f>Tableau14[[#This Row],[Lieu Événement]]</f>
        <v>#N/A</v>
      </c>
      <c r="BZ63" t="e">
        <f>Tableau14[[#This Row],[Contact client sur le site]]</f>
        <v>#N/A</v>
      </c>
      <c r="CA63" t="e">
        <f>VLOOKUP(Tableau14[[#This Row],[dossier d''événement]],Tableau12[],45,FALSE)</f>
        <v>#N/A</v>
      </c>
      <c r="CE63" t="e">
        <f>VLOOKUP(Tableau14[[#This Row],[dossier d''événement]],Tableau12[],46,FALSE)</f>
        <v>#N/A</v>
      </c>
      <c r="CF63" t="e">
        <f>VLOOKUP(Tableau14[[#This Row],[dossier d''événement]],Tableau12[],43,FALSE)</f>
        <v>#N/A</v>
      </c>
      <c r="CG63" t="e">
        <f>VLOOKUP(Tableau14[[#This Row],[dossier d''événement]],Tableau12[],47,FALSE)</f>
        <v>#N/A</v>
      </c>
    </row>
    <row r="64" spans="1:85">
      <c r="F64" t="e">
        <f>VLOOKUP(Tableau14[[#This Row],[dossier d''événement]],Tableau12[],2,FALSE)</f>
        <v>#N/A</v>
      </c>
      <c r="G64" t="e">
        <f>VLOOKUP(Tableau14[[#This Row],[dossier d''événement]],Tableau12[],7,FALSE)</f>
        <v>#N/A</v>
      </c>
      <c r="H64" t="e">
        <f>VLOOKUP(Tableau14[[#This Row],[dossier d''événement]],Tableau12[],8,FALSE)</f>
        <v>#N/A</v>
      </c>
      <c r="J64" t="e">
        <f>VLOOKUP(Tableau14[[#This Row],[dossier d''événement]],Tableau12[],3,FALSE)</f>
        <v>#N/A</v>
      </c>
      <c r="K64" t="e">
        <f>VLOOKUP(Tableau14[[#This Row],[dossier d''événement]],Tableau12[],44,FALSE)</f>
        <v>#N/A</v>
      </c>
      <c r="S64" t="e">
        <f>VLOOKUP(Tableau14[[#This Row],[dossier d''événement]],Tableau12[],42,FALSE)</f>
        <v>#N/A</v>
      </c>
      <c r="U64" t="e">
        <f>VLOOKUP(Tableau14[[#This Row],[dossier d''événement]],Tableau12[],41,FALSE)</f>
        <v>#N/A</v>
      </c>
      <c r="V64" t="e">
        <f>VLOOKUP(Tableau14[[#This Row],[dossier d''événement]],Tableau12[],10,FALSE)</f>
        <v>#N/A</v>
      </c>
      <c r="W64" t="e">
        <f>VLOOKUP(Tableau14[[#This Row],[dossier d''événement]],Tableau12[],73,FALSE)</f>
        <v>#N/A</v>
      </c>
      <c r="X64" t="e">
        <f>VLOOKUP(Tableau14[[#This Row],[dossier d''événement]],Tableau12[],74,FALSE)</f>
        <v>#N/A</v>
      </c>
      <c r="Y64" t="e">
        <f>VLOOKUP(Tableau14[[#This Row],[dossier d''événement]],Tableau12[],75,FALSE)</f>
        <v>#N/A</v>
      </c>
      <c r="Z64" t="e">
        <f>VLOOKUP(Tableau14[[#This Row],[dossier d''événement]],Tableau12[],76,FALSE)</f>
        <v>#N/A</v>
      </c>
      <c r="AA64" t="e">
        <f>VLOOKUP(Tableau14[[#This Row],[dossier d''événement]],Tableau12[],77,FALSE)</f>
        <v>#N/A</v>
      </c>
      <c r="AB64" t="e">
        <f>VLOOKUP(Tableau14[[#This Row],[dossier d''événement]],Tableau12[],78,FALSE)</f>
        <v>#N/A</v>
      </c>
      <c r="AC64" t="e">
        <f>VLOOKUP(Tableau14[[#This Row],[dossier d''événement]],Tableau12[],79,FALSE)</f>
        <v>#N/A</v>
      </c>
      <c r="AD64" t="e">
        <f>VLOOKUP(Tableau14[[#This Row],[dossier d''événement]],Tableau12[],80,FALSE)</f>
        <v>#N/A</v>
      </c>
      <c r="AE64" t="e">
        <f>VLOOKUP(Tableau14[[#This Row],[dossier d''événement]],Tableau12[],81,FALSE)</f>
        <v>#N/A</v>
      </c>
      <c r="AF64" t="e">
        <f>VLOOKUP(Tableau14[[#This Row],[dossier d''événement]],Tableau12[],82,FALSE)</f>
        <v>#N/A</v>
      </c>
      <c r="AG64" t="e">
        <f>VLOOKUP(Tableau14[[#This Row],[dossier d''événement]],Tableau12[],83,FALSE)</f>
        <v>#N/A</v>
      </c>
      <c r="AH64" t="e">
        <f>VLOOKUP(Tableau14[[#This Row],[dossier d''événement]],Tableau12[],84,FALSE)</f>
        <v>#N/A</v>
      </c>
      <c r="AI64" t="e">
        <f>VLOOKUP(Tableau14[[#This Row],[dossier d''événement]],Tableau12[],85,FALSE)</f>
        <v>#N/A</v>
      </c>
      <c r="AJ64" t="e">
        <f>VLOOKUP(Tableau14[[#This Row],[dossier d''événement]],Tableau12[],86,FALSE)</f>
        <v>#N/A</v>
      </c>
      <c r="AK64" t="e">
        <f>VLOOKUP(Tableau14[[#This Row],[dossier d''événement]],Tableau12[],87,FALSE)</f>
        <v>#N/A</v>
      </c>
      <c r="AL64" t="e">
        <f>VLOOKUP(Tableau14[[#This Row],[dossier d''événement]],Tableau12[],88,FALSE)</f>
        <v>#N/A</v>
      </c>
      <c r="AM64" t="e">
        <f>VLOOKUP(Tableau14[[#This Row],[dossier d''événement]],Tableau12[],89,FALSE)</f>
        <v>#N/A</v>
      </c>
      <c r="AN64" t="e">
        <f>VLOOKUP(Tableau14[[#This Row],[dossier d''événement]],Tableau12[],90,FALSE)</f>
        <v>#N/A</v>
      </c>
      <c r="AO64" t="e">
        <f>VLOOKUP(Tableau14[[#This Row],[dossier d''événement]],Tableau12[],11,FALSE)</f>
        <v>#N/A</v>
      </c>
      <c r="AP64" t="e">
        <f>VLOOKUP(Tableau14[[#This Row],[dossier d''événement]],Tableau12[],12,FALSE)</f>
        <v>#N/A</v>
      </c>
      <c r="AQ64" t="e">
        <f>VLOOKUP(Tableau14[[#This Row],[dossier d''événement]],Tableau12[],13,FALSE)</f>
        <v>#N/A</v>
      </c>
      <c r="AR64" t="e">
        <f>VLOOKUP(Tableau14[[#This Row],[dossier d''événement]],Tableau12[],14,FALSE)</f>
        <v>#N/A</v>
      </c>
      <c r="AS64" t="e">
        <f>VLOOKUP(Tableau14[[#This Row],[dossier d''événement]],Tableau12[],15,FALSE)</f>
        <v>#N/A</v>
      </c>
      <c r="AT64" t="e">
        <f>VLOOKUP(Tableau14[[#This Row],[dossier d''événement]],Tableau12[],16,FALSE)</f>
        <v>#N/A</v>
      </c>
      <c r="AU64" t="e">
        <f>VLOOKUP(Tableau14[[#This Row],[dossier d''événement]],Tableau12[],17,FALSE)</f>
        <v>#N/A</v>
      </c>
      <c r="AV64" t="e">
        <f>VLOOKUP(Tableau14[[#This Row],[dossier d''événement]],Tableau12[],18,FALSE)</f>
        <v>#N/A</v>
      </c>
      <c r="AW64" t="e">
        <f>VLOOKUP(Tableau14[[#This Row],[dossier d''événement]],Tableau12[],19,FALSE)</f>
        <v>#N/A</v>
      </c>
      <c r="AX64" t="e">
        <f>VLOOKUP(Tableau14[[#This Row],[dossier d''événement]],Tableau12[],20,FALSE)</f>
        <v>#N/A</v>
      </c>
      <c r="AY64" t="e">
        <f>VLOOKUP(Tableau14[[#This Row],[dossier d''événement]],Tableau12[],21,FALSE)</f>
        <v>#N/A</v>
      </c>
      <c r="AZ64" t="e">
        <f>VLOOKUP(Tableau14[[#This Row],[dossier d''événement]],Tableau12[],22,FALSE)</f>
        <v>#N/A</v>
      </c>
      <c r="BA64" t="e">
        <f>VLOOKUP(Tableau14[[#This Row],[dossier d''événement]],Tableau12[],23,FALSE)</f>
        <v>#N/A</v>
      </c>
      <c r="BB64" t="e">
        <f>VLOOKUP(Tableau14[[#This Row],[dossier d''événement]],Tableau12[],24,FALSE)</f>
        <v>#N/A</v>
      </c>
      <c r="BC64" t="e">
        <f>VLOOKUP(Tableau14[[#This Row],[dossier d''événement]],Tableau12[],25,FALSE)</f>
        <v>#N/A</v>
      </c>
      <c r="BD64" t="e">
        <f>VLOOKUP(Tableau14[[#This Row],[dossier d''événement]],Tableau12[],26,FALSE)</f>
        <v>#N/A</v>
      </c>
      <c r="BE64" t="e">
        <f>VLOOKUP(Tableau14[[#This Row],[dossier d''événement]],Tableau12[],27,FALSE)</f>
        <v>#N/A</v>
      </c>
      <c r="BF64" t="e">
        <f>VLOOKUP(Tableau14[[#This Row],[dossier d''événement]],Tableau12[],28,FALSE)</f>
        <v>#N/A</v>
      </c>
      <c r="BG64" t="e">
        <f>VLOOKUP(Tableau14[[#This Row],[dossier d''événement]],Tableau12[],29,FALSE)</f>
        <v>#N/A</v>
      </c>
      <c r="BH64" t="e">
        <f>VLOOKUP(Tableau14[[#This Row],[dossier d''événement]],Tableau12[],30,FALSE)</f>
        <v>#N/A</v>
      </c>
      <c r="BI64" t="e">
        <f>VLOOKUP(Tableau14[[#This Row],[dossier d''événement]],Tableau12[],31,FALSE)</f>
        <v>#N/A</v>
      </c>
      <c r="BJ64" t="e">
        <f>VLOOKUP(Tableau14[[#This Row],[dossier d''événement]],Tableau12[],32,FALSE)</f>
        <v>#N/A</v>
      </c>
      <c r="BK64" t="e">
        <f>VLOOKUP(Tableau14[[#This Row],[dossier d''événement]],Tableau12[],33,FALSE)</f>
        <v>#N/A</v>
      </c>
      <c r="BL64" t="e">
        <f>VLOOKUP(Tableau14[[#This Row],[dossier d''événement]],Tableau12[],34,FALSE)</f>
        <v>#N/A</v>
      </c>
      <c r="BM64" t="e">
        <f>VLOOKUP(Tableau14[[#This Row],[dossier d''événement]],Tableau12[],35,FALSE)</f>
        <v>#N/A</v>
      </c>
      <c r="BN64" t="e">
        <f>VLOOKUP(Tableau14[[#This Row],[dossier d''événement]],Tableau12[],36,FALSE)</f>
        <v>#N/A</v>
      </c>
      <c r="BO64" t="e">
        <f>VLOOKUP(Tableau14[[#This Row],[dossier d''événement]],Tableau12[],37,FALSE)</f>
        <v>#N/A</v>
      </c>
      <c r="BP64" t="e">
        <f>VLOOKUP(Tableau14[[#This Row],[dossier d''événement]],Tableau12[],38,FALSE)</f>
        <v>#N/A</v>
      </c>
      <c r="BQ64" t="e">
        <f>VLOOKUP(Tableau14[[#This Row],[dossier d''événement]],Tableau12[],39,FALSE)</f>
        <v>#N/A</v>
      </c>
      <c r="BR64" t="e">
        <f>VLOOKUP(Tableau14[[#This Row],[dossier d''événement]],Tableau12[],40,FALSE)</f>
        <v>#N/A</v>
      </c>
      <c r="BW64">
        <f>Tableau14[[#This Row],[dossier d''événement]]</f>
        <v>0</v>
      </c>
      <c r="BY64" t="e">
        <f>Tableau14[[#This Row],[Lieu Événement]]</f>
        <v>#N/A</v>
      </c>
      <c r="BZ64" t="e">
        <f>Tableau14[[#This Row],[Contact client sur le site]]</f>
        <v>#N/A</v>
      </c>
      <c r="CA64" t="e">
        <f>VLOOKUP(Tableau14[[#This Row],[dossier d''événement]],Tableau12[],45,FALSE)</f>
        <v>#N/A</v>
      </c>
      <c r="CE64" t="e">
        <f>VLOOKUP(Tableau14[[#This Row],[dossier d''événement]],Tableau12[],46,FALSE)</f>
        <v>#N/A</v>
      </c>
      <c r="CF64" t="e">
        <f>VLOOKUP(Tableau14[[#This Row],[dossier d''événement]],Tableau12[],43,FALSE)</f>
        <v>#N/A</v>
      </c>
      <c r="CG64" t="e">
        <f>VLOOKUP(Tableau14[[#This Row],[dossier d''événement]],Tableau12[],47,FALSE)</f>
        <v>#N/A</v>
      </c>
    </row>
    <row r="65" spans="6:85">
      <c r="F65" t="e">
        <f>VLOOKUP(Tableau14[[#This Row],[dossier d''événement]],Tableau12[],2,FALSE)</f>
        <v>#N/A</v>
      </c>
      <c r="G65" t="e">
        <f>VLOOKUP(Tableau14[[#This Row],[dossier d''événement]],Tableau12[],7,FALSE)</f>
        <v>#N/A</v>
      </c>
      <c r="H65" t="e">
        <f>VLOOKUP(Tableau14[[#This Row],[dossier d''événement]],Tableau12[],8,FALSE)</f>
        <v>#N/A</v>
      </c>
      <c r="J65" t="e">
        <f>VLOOKUP(Tableau14[[#This Row],[dossier d''événement]],Tableau12[],3,FALSE)</f>
        <v>#N/A</v>
      </c>
      <c r="K65" t="e">
        <f>VLOOKUP(Tableau14[[#This Row],[dossier d''événement]],Tableau12[],44,FALSE)</f>
        <v>#N/A</v>
      </c>
      <c r="S65" t="e">
        <f>VLOOKUP(Tableau14[[#This Row],[dossier d''événement]],Tableau12[],42,FALSE)</f>
        <v>#N/A</v>
      </c>
      <c r="U65" t="e">
        <f>VLOOKUP(Tableau14[[#This Row],[dossier d''événement]],Tableau12[],41,FALSE)</f>
        <v>#N/A</v>
      </c>
      <c r="V65" t="e">
        <f>VLOOKUP(Tableau14[[#This Row],[dossier d''événement]],Tableau12[],10,FALSE)</f>
        <v>#N/A</v>
      </c>
      <c r="W65" t="e">
        <f>VLOOKUP(Tableau14[[#This Row],[dossier d''événement]],Tableau12[],73,FALSE)</f>
        <v>#N/A</v>
      </c>
      <c r="X65" t="e">
        <f>VLOOKUP(Tableau14[[#This Row],[dossier d''événement]],Tableau12[],74,FALSE)</f>
        <v>#N/A</v>
      </c>
      <c r="Y65" t="e">
        <f>VLOOKUP(Tableau14[[#This Row],[dossier d''événement]],Tableau12[],75,FALSE)</f>
        <v>#N/A</v>
      </c>
      <c r="Z65" t="e">
        <f>VLOOKUP(Tableau14[[#This Row],[dossier d''événement]],Tableau12[],76,FALSE)</f>
        <v>#N/A</v>
      </c>
      <c r="AA65" t="e">
        <f>VLOOKUP(Tableau14[[#This Row],[dossier d''événement]],Tableau12[],77,FALSE)</f>
        <v>#N/A</v>
      </c>
      <c r="AB65" t="e">
        <f>VLOOKUP(Tableau14[[#This Row],[dossier d''événement]],Tableau12[],78,FALSE)</f>
        <v>#N/A</v>
      </c>
      <c r="AC65" t="e">
        <f>VLOOKUP(Tableau14[[#This Row],[dossier d''événement]],Tableau12[],79,FALSE)</f>
        <v>#N/A</v>
      </c>
      <c r="AD65" t="e">
        <f>VLOOKUP(Tableau14[[#This Row],[dossier d''événement]],Tableau12[],80,FALSE)</f>
        <v>#N/A</v>
      </c>
      <c r="AE65" t="e">
        <f>VLOOKUP(Tableau14[[#This Row],[dossier d''événement]],Tableau12[],81,FALSE)</f>
        <v>#N/A</v>
      </c>
      <c r="AF65" t="e">
        <f>VLOOKUP(Tableau14[[#This Row],[dossier d''événement]],Tableau12[],82,FALSE)</f>
        <v>#N/A</v>
      </c>
      <c r="AG65" t="e">
        <f>VLOOKUP(Tableau14[[#This Row],[dossier d''événement]],Tableau12[],83,FALSE)</f>
        <v>#N/A</v>
      </c>
      <c r="AH65" t="e">
        <f>VLOOKUP(Tableau14[[#This Row],[dossier d''événement]],Tableau12[],84,FALSE)</f>
        <v>#N/A</v>
      </c>
      <c r="AI65" t="e">
        <f>VLOOKUP(Tableau14[[#This Row],[dossier d''événement]],Tableau12[],85,FALSE)</f>
        <v>#N/A</v>
      </c>
      <c r="AJ65" t="e">
        <f>VLOOKUP(Tableau14[[#This Row],[dossier d''événement]],Tableau12[],86,FALSE)</f>
        <v>#N/A</v>
      </c>
      <c r="AK65" t="e">
        <f>VLOOKUP(Tableau14[[#This Row],[dossier d''événement]],Tableau12[],87,FALSE)</f>
        <v>#N/A</v>
      </c>
      <c r="AL65" t="e">
        <f>VLOOKUP(Tableau14[[#This Row],[dossier d''événement]],Tableau12[],88,FALSE)</f>
        <v>#N/A</v>
      </c>
      <c r="AM65" t="e">
        <f>VLOOKUP(Tableau14[[#This Row],[dossier d''événement]],Tableau12[],89,FALSE)</f>
        <v>#N/A</v>
      </c>
      <c r="AN65" t="e">
        <f>VLOOKUP(Tableau14[[#This Row],[dossier d''événement]],Tableau12[],90,FALSE)</f>
        <v>#N/A</v>
      </c>
      <c r="AO65" t="e">
        <f>VLOOKUP(Tableau14[[#This Row],[dossier d''événement]],Tableau12[],11,FALSE)</f>
        <v>#N/A</v>
      </c>
      <c r="AP65" t="e">
        <f>VLOOKUP(Tableau14[[#This Row],[dossier d''événement]],Tableau12[],12,FALSE)</f>
        <v>#N/A</v>
      </c>
      <c r="AQ65" t="e">
        <f>VLOOKUP(Tableau14[[#This Row],[dossier d''événement]],Tableau12[],13,FALSE)</f>
        <v>#N/A</v>
      </c>
      <c r="AR65" t="e">
        <f>VLOOKUP(Tableau14[[#This Row],[dossier d''événement]],Tableau12[],14,FALSE)</f>
        <v>#N/A</v>
      </c>
      <c r="AS65" t="e">
        <f>VLOOKUP(Tableau14[[#This Row],[dossier d''événement]],Tableau12[],15,FALSE)</f>
        <v>#N/A</v>
      </c>
      <c r="AT65" t="e">
        <f>VLOOKUP(Tableau14[[#This Row],[dossier d''événement]],Tableau12[],16,FALSE)</f>
        <v>#N/A</v>
      </c>
      <c r="AU65" t="e">
        <f>VLOOKUP(Tableau14[[#This Row],[dossier d''événement]],Tableau12[],17,FALSE)</f>
        <v>#N/A</v>
      </c>
      <c r="AV65" t="e">
        <f>VLOOKUP(Tableau14[[#This Row],[dossier d''événement]],Tableau12[],18,FALSE)</f>
        <v>#N/A</v>
      </c>
      <c r="AW65" t="e">
        <f>VLOOKUP(Tableau14[[#This Row],[dossier d''événement]],Tableau12[],19,FALSE)</f>
        <v>#N/A</v>
      </c>
      <c r="AX65" t="e">
        <f>VLOOKUP(Tableau14[[#This Row],[dossier d''événement]],Tableau12[],20,FALSE)</f>
        <v>#N/A</v>
      </c>
      <c r="AY65" t="e">
        <f>VLOOKUP(Tableau14[[#This Row],[dossier d''événement]],Tableau12[],21,FALSE)</f>
        <v>#N/A</v>
      </c>
      <c r="AZ65" t="e">
        <f>VLOOKUP(Tableau14[[#This Row],[dossier d''événement]],Tableau12[],22,FALSE)</f>
        <v>#N/A</v>
      </c>
      <c r="BA65" t="e">
        <f>VLOOKUP(Tableau14[[#This Row],[dossier d''événement]],Tableau12[],23,FALSE)</f>
        <v>#N/A</v>
      </c>
      <c r="BB65" t="e">
        <f>VLOOKUP(Tableau14[[#This Row],[dossier d''événement]],Tableau12[],24,FALSE)</f>
        <v>#N/A</v>
      </c>
      <c r="BC65" t="e">
        <f>VLOOKUP(Tableau14[[#This Row],[dossier d''événement]],Tableau12[],25,FALSE)</f>
        <v>#N/A</v>
      </c>
      <c r="BD65" t="e">
        <f>VLOOKUP(Tableau14[[#This Row],[dossier d''événement]],Tableau12[],26,FALSE)</f>
        <v>#N/A</v>
      </c>
      <c r="BE65" t="e">
        <f>VLOOKUP(Tableau14[[#This Row],[dossier d''événement]],Tableau12[],27,FALSE)</f>
        <v>#N/A</v>
      </c>
      <c r="BF65" t="e">
        <f>VLOOKUP(Tableau14[[#This Row],[dossier d''événement]],Tableau12[],28,FALSE)</f>
        <v>#N/A</v>
      </c>
      <c r="BG65" t="e">
        <f>VLOOKUP(Tableau14[[#This Row],[dossier d''événement]],Tableau12[],29,FALSE)</f>
        <v>#N/A</v>
      </c>
      <c r="BH65" t="e">
        <f>VLOOKUP(Tableau14[[#This Row],[dossier d''événement]],Tableau12[],30,FALSE)</f>
        <v>#N/A</v>
      </c>
      <c r="BI65" t="e">
        <f>VLOOKUP(Tableau14[[#This Row],[dossier d''événement]],Tableau12[],31,FALSE)</f>
        <v>#N/A</v>
      </c>
      <c r="BJ65" t="e">
        <f>VLOOKUP(Tableau14[[#This Row],[dossier d''événement]],Tableau12[],32,FALSE)</f>
        <v>#N/A</v>
      </c>
      <c r="BK65" t="e">
        <f>VLOOKUP(Tableau14[[#This Row],[dossier d''événement]],Tableau12[],33,FALSE)</f>
        <v>#N/A</v>
      </c>
      <c r="BL65" t="e">
        <f>VLOOKUP(Tableau14[[#This Row],[dossier d''événement]],Tableau12[],34,FALSE)</f>
        <v>#N/A</v>
      </c>
      <c r="BM65" t="e">
        <f>VLOOKUP(Tableau14[[#This Row],[dossier d''événement]],Tableau12[],35,FALSE)</f>
        <v>#N/A</v>
      </c>
      <c r="BN65" t="e">
        <f>VLOOKUP(Tableau14[[#This Row],[dossier d''événement]],Tableau12[],36,FALSE)</f>
        <v>#N/A</v>
      </c>
      <c r="BO65" t="e">
        <f>VLOOKUP(Tableau14[[#This Row],[dossier d''événement]],Tableau12[],37,FALSE)</f>
        <v>#N/A</v>
      </c>
      <c r="BP65" t="e">
        <f>VLOOKUP(Tableau14[[#This Row],[dossier d''événement]],Tableau12[],38,FALSE)</f>
        <v>#N/A</v>
      </c>
      <c r="BQ65" t="e">
        <f>VLOOKUP(Tableau14[[#This Row],[dossier d''événement]],Tableau12[],39,FALSE)</f>
        <v>#N/A</v>
      </c>
      <c r="BR65" t="e">
        <f>VLOOKUP(Tableau14[[#This Row],[dossier d''événement]],Tableau12[],40,FALSE)</f>
        <v>#N/A</v>
      </c>
      <c r="BW65">
        <f>Tableau14[[#This Row],[dossier d''événement]]</f>
        <v>0</v>
      </c>
      <c r="BY65" t="e">
        <f>Tableau14[[#This Row],[Lieu Événement]]</f>
        <v>#N/A</v>
      </c>
      <c r="BZ65" t="e">
        <f>Tableau14[[#This Row],[Contact client sur le site]]</f>
        <v>#N/A</v>
      </c>
      <c r="CA65" t="e">
        <f>VLOOKUP(Tableau14[[#This Row],[dossier d''événement]],Tableau12[],45,FALSE)</f>
        <v>#N/A</v>
      </c>
      <c r="CE65" t="e">
        <f>VLOOKUP(Tableau14[[#This Row],[dossier d''événement]],Tableau12[],46,FALSE)</f>
        <v>#N/A</v>
      </c>
      <c r="CF65" t="e">
        <f>VLOOKUP(Tableau14[[#This Row],[dossier d''événement]],Tableau12[],43,FALSE)</f>
        <v>#N/A</v>
      </c>
      <c r="CG65" t="e">
        <f>VLOOKUP(Tableau14[[#This Row],[dossier d''événement]],Tableau12[],47,FALSE)</f>
        <v>#N/A</v>
      </c>
    </row>
    <row r="66" spans="6:85">
      <c r="F66" t="e">
        <f>VLOOKUP(Tableau14[[#This Row],[dossier d''événement]],Tableau12[],2,FALSE)</f>
        <v>#N/A</v>
      </c>
      <c r="G66" t="e">
        <f>VLOOKUP(Tableau14[[#This Row],[dossier d''événement]],Tableau12[],7,FALSE)</f>
        <v>#N/A</v>
      </c>
      <c r="H66" t="e">
        <f>VLOOKUP(Tableau14[[#This Row],[dossier d''événement]],Tableau12[],8,FALSE)</f>
        <v>#N/A</v>
      </c>
      <c r="J66" t="e">
        <f>VLOOKUP(Tableau14[[#This Row],[dossier d''événement]],Tableau12[],3,FALSE)</f>
        <v>#N/A</v>
      </c>
      <c r="K66" t="e">
        <f>VLOOKUP(Tableau14[[#This Row],[dossier d''événement]],Tableau12[],44,FALSE)</f>
        <v>#N/A</v>
      </c>
      <c r="S66" t="e">
        <f>VLOOKUP(Tableau14[[#This Row],[dossier d''événement]],Tableau12[],42,FALSE)</f>
        <v>#N/A</v>
      </c>
      <c r="U66" t="e">
        <f>VLOOKUP(Tableau14[[#This Row],[dossier d''événement]],Tableau12[],41,FALSE)</f>
        <v>#N/A</v>
      </c>
      <c r="V66" t="e">
        <f>VLOOKUP(Tableau14[[#This Row],[dossier d''événement]],Tableau12[],10,FALSE)</f>
        <v>#N/A</v>
      </c>
      <c r="W66" t="e">
        <f>VLOOKUP(Tableau14[[#This Row],[dossier d''événement]],Tableau12[],73,FALSE)</f>
        <v>#N/A</v>
      </c>
      <c r="X66" t="e">
        <f>VLOOKUP(Tableau14[[#This Row],[dossier d''événement]],Tableau12[],74,FALSE)</f>
        <v>#N/A</v>
      </c>
      <c r="Y66" t="e">
        <f>VLOOKUP(Tableau14[[#This Row],[dossier d''événement]],Tableau12[],75,FALSE)</f>
        <v>#N/A</v>
      </c>
      <c r="Z66" t="e">
        <f>VLOOKUP(Tableau14[[#This Row],[dossier d''événement]],Tableau12[],76,FALSE)</f>
        <v>#N/A</v>
      </c>
      <c r="AA66" t="e">
        <f>VLOOKUP(Tableau14[[#This Row],[dossier d''événement]],Tableau12[],77,FALSE)</f>
        <v>#N/A</v>
      </c>
      <c r="AB66" t="e">
        <f>VLOOKUP(Tableau14[[#This Row],[dossier d''événement]],Tableau12[],78,FALSE)</f>
        <v>#N/A</v>
      </c>
      <c r="AC66" t="e">
        <f>VLOOKUP(Tableau14[[#This Row],[dossier d''événement]],Tableau12[],79,FALSE)</f>
        <v>#N/A</v>
      </c>
      <c r="AD66" t="e">
        <f>VLOOKUP(Tableau14[[#This Row],[dossier d''événement]],Tableau12[],80,FALSE)</f>
        <v>#N/A</v>
      </c>
      <c r="AE66" t="e">
        <f>VLOOKUP(Tableau14[[#This Row],[dossier d''événement]],Tableau12[],81,FALSE)</f>
        <v>#N/A</v>
      </c>
      <c r="AF66" t="e">
        <f>VLOOKUP(Tableau14[[#This Row],[dossier d''événement]],Tableau12[],82,FALSE)</f>
        <v>#N/A</v>
      </c>
      <c r="AG66" t="e">
        <f>VLOOKUP(Tableau14[[#This Row],[dossier d''événement]],Tableau12[],83,FALSE)</f>
        <v>#N/A</v>
      </c>
      <c r="AH66" t="e">
        <f>VLOOKUP(Tableau14[[#This Row],[dossier d''événement]],Tableau12[],84,FALSE)</f>
        <v>#N/A</v>
      </c>
      <c r="AI66" t="e">
        <f>VLOOKUP(Tableau14[[#This Row],[dossier d''événement]],Tableau12[],85,FALSE)</f>
        <v>#N/A</v>
      </c>
      <c r="AJ66" t="e">
        <f>VLOOKUP(Tableau14[[#This Row],[dossier d''événement]],Tableau12[],86,FALSE)</f>
        <v>#N/A</v>
      </c>
      <c r="AK66" t="e">
        <f>VLOOKUP(Tableau14[[#This Row],[dossier d''événement]],Tableau12[],87,FALSE)</f>
        <v>#N/A</v>
      </c>
      <c r="AL66" t="e">
        <f>VLOOKUP(Tableau14[[#This Row],[dossier d''événement]],Tableau12[],88,FALSE)</f>
        <v>#N/A</v>
      </c>
      <c r="AM66" t="e">
        <f>VLOOKUP(Tableau14[[#This Row],[dossier d''événement]],Tableau12[],89,FALSE)</f>
        <v>#N/A</v>
      </c>
      <c r="AN66" t="e">
        <f>VLOOKUP(Tableau14[[#This Row],[dossier d''événement]],Tableau12[],90,FALSE)</f>
        <v>#N/A</v>
      </c>
      <c r="AO66" t="e">
        <f>VLOOKUP(Tableau14[[#This Row],[dossier d''événement]],Tableau12[],11,FALSE)</f>
        <v>#N/A</v>
      </c>
      <c r="AP66" t="e">
        <f>VLOOKUP(Tableau14[[#This Row],[dossier d''événement]],Tableau12[],12,FALSE)</f>
        <v>#N/A</v>
      </c>
      <c r="AQ66" t="e">
        <f>VLOOKUP(Tableau14[[#This Row],[dossier d''événement]],Tableau12[],13,FALSE)</f>
        <v>#N/A</v>
      </c>
      <c r="AR66" t="e">
        <f>VLOOKUP(Tableau14[[#This Row],[dossier d''événement]],Tableau12[],14,FALSE)</f>
        <v>#N/A</v>
      </c>
      <c r="AS66" t="e">
        <f>VLOOKUP(Tableau14[[#This Row],[dossier d''événement]],Tableau12[],15,FALSE)</f>
        <v>#N/A</v>
      </c>
      <c r="AT66" t="e">
        <f>VLOOKUP(Tableau14[[#This Row],[dossier d''événement]],Tableau12[],16,FALSE)</f>
        <v>#N/A</v>
      </c>
      <c r="AU66" t="e">
        <f>VLOOKUP(Tableau14[[#This Row],[dossier d''événement]],Tableau12[],17,FALSE)</f>
        <v>#N/A</v>
      </c>
      <c r="AV66" t="e">
        <f>VLOOKUP(Tableau14[[#This Row],[dossier d''événement]],Tableau12[],18,FALSE)</f>
        <v>#N/A</v>
      </c>
      <c r="AW66" t="e">
        <f>VLOOKUP(Tableau14[[#This Row],[dossier d''événement]],Tableau12[],19,FALSE)</f>
        <v>#N/A</v>
      </c>
      <c r="AX66" t="e">
        <f>VLOOKUP(Tableau14[[#This Row],[dossier d''événement]],Tableau12[],20,FALSE)</f>
        <v>#N/A</v>
      </c>
      <c r="AY66" t="e">
        <f>VLOOKUP(Tableau14[[#This Row],[dossier d''événement]],Tableau12[],21,FALSE)</f>
        <v>#N/A</v>
      </c>
      <c r="AZ66" t="e">
        <f>VLOOKUP(Tableau14[[#This Row],[dossier d''événement]],Tableau12[],22,FALSE)</f>
        <v>#N/A</v>
      </c>
      <c r="BA66" t="e">
        <f>VLOOKUP(Tableau14[[#This Row],[dossier d''événement]],Tableau12[],23,FALSE)</f>
        <v>#N/A</v>
      </c>
      <c r="BB66" t="e">
        <f>VLOOKUP(Tableau14[[#This Row],[dossier d''événement]],Tableau12[],24,FALSE)</f>
        <v>#N/A</v>
      </c>
      <c r="BC66" t="e">
        <f>VLOOKUP(Tableau14[[#This Row],[dossier d''événement]],Tableau12[],25,FALSE)</f>
        <v>#N/A</v>
      </c>
      <c r="BD66" t="e">
        <f>VLOOKUP(Tableau14[[#This Row],[dossier d''événement]],Tableau12[],26,FALSE)</f>
        <v>#N/A</v>
      </c>
      <c r="BE66" t="e">
        <f>VLOOKUP(Tableau14[[#This Row],[dossier d''événement]],Tableau12[],27,FALSE)</f>
        <v>#N/A</v>
      </c>
      <c r="BF66" t="e">
        <f>VLOOKUP(Tableau14[[#This Row],[dossier d''événement]],Tableau12[],28,FALSE)</f>
        <v>#N/A</v>
      </c>
      <c r="BG66" t="e">
        <f>VLOOKUP(Tableau14[[#This Row],[dossier d''événement]],Tableau12[],29,FALSE)</f>
        <v>#N/A</v>
      </c>
      <c r="BH66" t="e">
        <f>VLOOKUP(Tableau14[[#This Row],[dossier d''événement]],Tableau12[],30,FALSE)</f>
        <v>#N/A</v>
      </c>
      <c r="BI66" t="e">
        <f>VLOOKUP(Tableau14[[#This Row],[dossier d''événement]],Tableau12[],31,FALSE)</f>
        <v>#N/A</v>
      </c>
      <c r="BJ66" t="e">
        <f>VLOOKUP(Tableau14[[#This Row],[dossier d''événement]],Tableau12[],32,FALSE)</f>
        <v>#N/A</v>
      </c>
      <c r="BK66" t="e">
        <f>VLOOKUP(Tableau14[[#This Row],[dossier d''événement]],Tableau12[],33,FALSE)</f>
        <v>#N/A</v>
      </c>
      <c r="BL66" t="e">
        <f>VLOOKUP(Tableau14[[#This Row],[dossier d''événement]],Tableau12[],34,FALSE)</f>
        <v>#N/A</v>
      </c>
      <c r="BM66" t="e">
        <f>VLOOKUP(Tableau14[[#This Row],[dossier d''événement]],Tableau12[],35,FALSE)</f>
        <v>#N/A</v>
      </c>
      <c r="BN66" t="e">
        <f>VLOOKUP(Tableau14[[#This Row],[dossier d''événement]],Tableau12[],36,FALSE)</f>
        <v>#N/A</v>
      </c>
      <c r="BO66" t="e">
        <f>VLOOKUP(Tableau14[[#This Row],[dossier d''événement]],Tableau12[],37,FALSE)</f>
        <v>#N/A</v>
      </c>
      <c r="BP66" t="e">
        <f>VLOOKUP(Tableau14[[#This Row],[dossier d''événement]],Tableau12[],38,FALSE)</f>
        <v>#N/A</v>
      </c>
      <c r="BQ66" t="e">
        <f>VLOOKUP(Tableau14[[#This Row],[dossier d''événement]],Tableau12[],39,FALSE)</f>
        <v>#N/A</v>
      </c>
      <c r="BR66" t="e">
        <f>VLOOKUP(Tableau14[[#This Row],[dossier d''événement]],Tableau12[],40,FALSE)</f>
        <v>#N/A</v>
      </c>
      <c r="BW66">
        <f>Tableau14[[#This Row],[dossier d''événement]]</f>
        <v>0</v>
      </c>
      <c r="BY66" t="e">
        <f>Tableau14[[#This Row],[Lieu Événement]]</f>
        <v>#N/A</v>
      </c>
      <c r="BZ66" t="e">
        <f>Tableau14[[#This Row],[Contact client sur le site]]</f>
        <v>#N/A</v>
      </c>
      <c r="CA66" t="e">
        <f>VLOOKUP(Tableau14[[#This Row],[dossier d''événement]],Tableau12[],45,FALSE)</f>
        <v>#N/A</v>
      </c>
      <c r="CE66" t="e">
        <f>VLOOKUP(Tableau14[[#This Row],[dossier d''événement]],Tableau12[],46,FALSE)</f>
        <v>#N/A</v>
      </c>
      <c r="CF66" t="e">
        <f>VLOOKUP(Tableau14[[#This Row],[dossier d''événement]],Tableau12[],43,FALSE)</f>
        <v>#N/A</v>
      </c>
      <c r="CG66" t="e">
        <f>VLOOKUP(Tableau14[[#This Row],[dossier d''événement]],Tableau12[],47,FALSE)</f>
        <v>#N/A</v>
      </c>
    </row>
    <row r="67" spans="6:85">
      <c r="F67" t="e">
        <f>VLOOKUP(Tableau14[[#This Row],[dossier d''événement]],Tableau12[],2,FALSE)</f>
        <v>#N/A</v>
      </c>
      <c r="G67" t="e">
        <f>VLOOKUP(Tableau14[[#This Row],[dossier d''événement]],Tableau12[],7,FALSE)</f>
        <v>#N/A</v>
      </c>
      <c r="H67" t="e">
        <f>VLOOKUP(Tableau14[[#This Row],[dossier d''événement]],Tableau12[],8,FALSE)</f>
        <v>#N/A</v>
      </c>
      <c r="J67" t="e">
        <f>VLOOKUP(Tableau14[[#This Row],[dossier d''événement]],Tableau12[],3,FALSE)</f>
        <v>#N/A</v>
      </c>
      <c r="K67" t="e">
        <f>VLOOKUP(Tableau14[[#This Row],[dossier d''événement]],Tableau12[],44,FALSE)</f>
        <v>#N/A</v>
      </c>
      <c r="S67" t="e">
        <f>VLOOKUP(Tableau14[[#This Row],[dossier d''événement]],Tableau12[],42,FALSE)</f>
        <v>#N/A</v>
      </c>
      <c r="U67" t="e">
        <f>VLOOKUP(Tableau14[[#This Row],[dossier d''événement]],Tableau12[],41,FALSE)</f>
        <v>#N/A</v>
      </c>
      <c r="V67" t="e">
        <f>VLOOKUP(Tableau14[[#This Row],[dossier d''événement]],Tableau12[],10,FALSE)</f>
        <v>#N/A</v>
      </c>
      <c r="W67" t="e">
        <f>VLOOKUP(Tableau14[[#This Row],[dossier d''événement]],Tableau12[],73,FALSE)</f>
        <v>#N/A</v>
      </c>
      <c r="X67" t="e">
        <f>VLOOKUP(Tableau14[[#This Row],[dossier d''événement]],Tableau12[],74,FALSE)</f>
        <v>#N/A</v>
      </c>
      <c r="Y67" t="e">
        <f>VLOOKUP(Tableau14[[#This Row],[dossier d''événement]],Tableau12[],75,FALSE)</f>
        <v>#N/A</v>
      </c>
      <c r="Z67" t="e">
        <f>VLOOKUP(Tableau14[[#This Row],[dossier d''événement]],Tableau12[],76,FALSE)</f>
        <v>#N/A</v>
      </c>
      <c r="AA67" t="e">
        <f>VLOOKUP(Tableau14[[#This Row],[dossier d''événement]],Tableau12[],77,FALSE)</f>
        <v>#N/A</v>
      </c>
      <c r="AB67" t="e">
        <f>VLOOKUP(Tableau14[[#This Row],[dossier d''événement]],Tableau12[],78,FALSE)</f>
        <v>#N/A</v>
      </c>
      <c r="AC67" t="e">
        <f>VLOOKUP(Tableau14[[#This Row],[dossier d''événement]],Tableau12[],79,FALSE)</f>
        <v>#N/A</v>
      </c>
      <c r="AD67" t="e">
        <f>VLOOKUP(Tableau14[[#This Row],[dossier d''événement]],Tableau12[],80,FALSE)</f>
        <v>#N/A</v>
      </c>
      <c r="AE67" t="e">
        <f>VLOOKUP(Tableau14[[#This Row],[dossier d''événement]],Tableau12[],81,FALSE)</f>
        <v>#N/A</v>
      </c>
      <c r="AF67" t="e">
        <f>VLOOKUP(Tableau14[[#This Row],[dossier d''événement]],Tableau12[],82,FALSE)</f>
        <v>#N/A</v>
      </c>
      <c r="AG67" t="e">
        <f>VLOOKUP(Tableau14[[#This Row],[dossier d''événement]],Tableau12[],83,FALSE)</f>
        <v>#N/A</v>
      </c>
      <c r="AH67" t="e">
        <f>VLOOKUP(Tableau14[[#This Row],[dossier d''événement]],Tableau12[],84,FALSE)</f>
        <v>#N/A</v>
      </c>
      <c r="AI67" t="e">
        <f>VLOOKUP(Tableau14[[#This Row],[dossier d''événement]],Tableau12[],85,FALSE)</f>
        <v>#N/A</v>
      </c>
      <c r="AJ67" t="e">
        <f>VLOOKUP(Tableau14[[#This Row],[dossier d''événement]],Tableau12[],86,FALSE)</f>
        <v>#N/A</v>
      </c>
      <c r="AK67" t="e">
        <f>VLOOKUP(Tableau14[[#This Row],[dossier d''événement]],Tableau12[],87,FALSE)</f>
        <v>#N/A</v>
      </c>
      <c r="AL67" t="e">
        <f>VLOOKUP(Tableau14[[#This Row],[dossier d''événement]],Tableau12[],88,FALSE)</f>
        <v>#N/A</v>
      </c>
      <c r="AM67" t="e">
        <f>VLOOKUP(Tableau14[[#This Row],[dossier d''événement]],Tableau12[],89,FALSE)</f>
        <v>#N/A</v>
      </c>
      <c r="AN67" t="e">
        <f>VLOOKUP(Tableau14[[#This Row],[dossier d''événement]],Tableau12[],90,FALSE)</f>
        <v>#N/A</v>
      </c>
      <c r="AO67" t="e">
        <f>VLOOKUP(Tableau14[[#This Row],[dossier d''événement]],Tableau12[],11,FALSE)</f>
        <v>#N/A</v>
      </c>
      <c r="AP67" t="e">
        <f>VLOOKUP(Tableau14[[#This Row],[dossier d''événement]],Tableau12[],12,FALSE)</f>
        <v>#N/A</v>
      </c>
      <c r="AQ67" t="e">
        <f>VLOOKUP(Tableau14[[#This Row],[dossier d''événement]],Tableau12[],13,FALSE)</f>
        <v>#N/A</v>
      </c>
      <c r="AR67" t="e">
        <f>VLOOKUP(Tableau14[[#This Row],[dossier d''événement]],Tableau12[],14,FALSE)</f>
        <v>#N/A</v>
      </c>
      <c r="AS67" t="e">
        <f>VLOOKUP(Tableau14[[#This Row],[dossier d''événement]],Tableau12[],15,FALSE)</f>
        <v>#N/A</v>
      </c>
      <c r="AT67" t="e">
        <f>VLOOKUP(Tableau14[[#This Row],[dossier d''événement]],Tableau12[],16,FALSE)</f>
        <v>#N/A</v>
      </c>
      <c r="AU67" t="e">
        <f>VLOOKUP(Tableau14[[#This Row],[dossier d''événement]],Tableau12[],17,FALSE)</f>
        <v>#N/A</v>
      </c>
      <c r="AV67" t="e">
        <f>VLOOKUP(Tableau14[[#This Row],[dossier d''événement]],Tableau12[],18,FALSE)</f>
        <v>#N/A</v>
      </c>
      <c r="AW67" t="e">
        <f>VLOOKUP(Tableau14[[#This Row],[dossier d''événement]],Tableau12[],19,FALSE)</f>
        <v>#N/A</v>
      </c>
      <c r="AX67" t="e">
        <f>VLOOKUP(Tableau14[[#This Row],[dossier d''événement]],Tableau12[],20,FALSE)</f>
        <v>#N/A</v>
      </c>
      <c r="AY67" t="e">
        <f>VLOOKUP(Tableau14[[#This Row],[dossier d''événement]],Tableau12[],21,FALSE)</f>
        <v>#N/A</v>
      </c>
      <c r="AZ67" t="e">
        <f>VLOOKUP(Tableau14[[#This Row],[dossier d''événement]],Tableau12[],22,FALSE)</f>
        <v>#N/A</v>
      </c>
      <c r="BA67" t="e">
        <f>VLOOKUP(Tableau14[[#This Row],[dossier d''événement]],Tableau12[],23,FALSE)</f>
        <v>#N/A</v>
      </c>
      <c r="BB67" t="e">
        <f>VLOOKUP(Tableau14[[#This Row],[dossier d''événement]],Tableau12[],24,FALSE)</f>
        <v>#N/A</v>
      </c>
      <c r="BC67" t="e">
        <f>VLOOKUP(Tableau14[[#This Row],[dossier d''événement]],Tableau12[],25,FALSE)</f>
        <v>#N/A</v>
      </c>
      <c r="BD67" t="e">
        <f>VLOOKUP(Tableau14[[#This Row],[dossier d''événement]],Tableau12[],26,FALSE)</f>
        <v>#N/A</v>
      </c>
      <c r="BE67" t="e">
        <f>VLOOKUP(Tableau14[[#This Row],[dossier d''événement]],Tableau12[],27,FALSE)</f>
        <v>#N/A</v>
      </c>
      <c r="BF67" t="e">
        <f>VLOOKUP(Tableau14[[#This Row],[dossier d''événement]],Tableau12[],28,FALSE)</f>
        <v>#N/A</v>
      </c>
      <c r="BG67" t="e">
        <f>VLOOKUP(Tableau14[[#This Row],[dossier d''événement]],Tableau12[],29,FALSE)</f>
        <v>#N/A</v>
      </c>
      <c r="BH67" t="e">
        <f>VLOOKUP(Tableau14[[#This Row],[dossier d''événement]],Tableau12[],30,FALSE)</f>
        <v>#N/A</v>
      </c>
      <c r="BI67" t="e">
        <f>VLOOKUP(Tableau14[[#This Row],[dossier d''événement]],Tableau12[],31,FALSE)</f>
        <v>#N/A</v>
      </c>
      <c r="BJ67" t="e">
        <f>VLOOKUP(Tableau14[[#This Row],[dossier d''événement]],Tableau12[],32,FALSE)</f>
        <v>#N/A</v>
      </c>
      <c r="BK67" t="e">
        <f>VLOOKUP(Tableau14[[#This Row],[dossier d''événement]],Tableau12[],33,FALSE)</f>
        <v>#N/A</v>
      </c>
      <c r="BL67" t="e">
        <f>VLOOKUP(Tableau14[[#This Row],[dossier d''événement]],Tableau12[],34,FALSE)</f>
        <v>#N/A</v>
      </c>
      <c r="BM67" t="e">
        <f>VLOOKUP(Tableau14[[#This Row],[dossier d''événement]],Tableau12[],35,FALSE)</f>
        <v>#N/A</v>
      </c>
      <c r="BN67" t="e">
        <f>VLOOKUP(Tableau14[[#This Row],[dossier d''événement]],Tableau12[],36,FALSE)</f>
        <v>#N/A</v>
      </c>
      <c r="BO67" t="e">
        <f>VLOOKUP(Tableau14[[#This Row],[dossier d''événement]],Tableau12[],37,FALSE)</f>
        <v>#N/A</v>
      </c>
      <c r="BP67" t="e">
        <f>VLOOKUP(Tableau14[[#This Row],[dossier d''événement]],Tableau12[],38,FALSE)</f>
        <v>#N/A</v>
      </c>
      <c r="BQ67" t="e">
        <f>VLOOKUP(Tableau14[[#This Row],[dossier d''événement]],Tableau12[],39,FALSE)</f>
        <v>#N/A</v>
      </c>
      <c r="BR67" t="e">
        <f>VLOOKUP(Tableau14[[#This Row],[dossier d''événement]],Tableau12[],40,FALSE)</f>
        <v>#N/A</v>
      </c>
      <c r="BW67">
        <f>Tableau14[[#This Row],[dossier d''événement]]</f>
        <v>0</v>
      </c>
      <c r="BY67" t="e">
        <f>Tableau14[[#This Row],[Lieu Événement]]</f>
        <v>#N/A</v>
      </c>
      <c r="BZ67" t="e">
        <f>Tableau14[[#This Row],[Contact client sur le site]]</f>
        <v>#N/A</v>
      </c>
      <c r="CA67" t="e">
        <f>VLOOKUP(Tableau14[[#This Row],[dossier d''événement]],Tableau12[],45,FALSE)</f>
        <v>#N/A</v>
      </c>
      <c r="CE67" t="e">
        <f>VLOOKUP(Tableau14[[#This Row],[dossier d''événement]],Tableau12[],46,FALSE)</f>
        <v>#N/A</v>
      </c>
      <c r="CF67" t="e">
        <f>VLOOKUP(Tableau14[[#This Row],[dossier d''événement]],Tableau12[],43,FALSE)</f>
        <v>#N/A</v>
      </c>
      <c r="CG67" t="e">
        <f>VLOOKUP(Tableau14[[#This Row],[dossier d''événement]],Tableau12[],47,FALSE)</f>
        <v>#N/A</v>
      </c>
    </row>
    <row r="68" spans="6:85">
      <c r="F68" t="e">
        <f>VLOOKUP(Tableau14[[#This Row],[dossier d''événement]],Tableau12[],2,FALSE)</f>
        <v>#N/A</v>
      </c>
      <c r="G68" t="e">
        <f>VLOOKUP(Tableau14[[#This Row],[dossier d''événement]],Tableau12[],7,FALSE)</f>
        <v>#N/A</v>
      </c>
      <c r="H68" t="e">
        <f>VLOOKUP(Tableau14[[#This Row],[dossier d''événement]],Tableau12[],8,FALSE)</f>
        <v>#N/A</v>
      </c>
      <c r="J68" t="e">
        <f>VLOOKUP(Tableau14[[#This Row],[dossier d''événement]],Tableau12[],3,FALSE)</f>
        <v>#N/A</v>
      </c>
      <c r="K68" t="e">
        <f>VLOOKUP(Tableau14[[#This Row],[dossier d''événement]],Tableau12[],44,FALSE)</f>
        <v>#N/A</v>
      </c>
      <c r="S68" t="e">
        <f>VLOOKUP(Tableau14[[#This Row],[dossier d''événement]],Tableau12[],42,FALSE)</f>
        <v>#N/A</v>
      </c>
      <c r="U68" t="e">
        <f>VLOOKUP(Tableau14[[#This Row],[dossier d''événement]],Tableau12[],41,FALSE)</f>
        <v>#N/A</v>
      </c>
      <c r="V68" t="e">
        <f>VLOOKUP(Tableau14[[#This Row],[dossier d''événement]],Tableau12[],10,FALSE)</f>
        <v>#N/A</v>
      </c>
      <c r="W68" t="e">
        <f>VLOOKUP(Tableau14[[#This Row],[dossier d''événement]],Tableau12[],73,FALSE)</f>
        <v>#N/A</v>
      </c>
      <c r="X68" t="e">
        <f>VLOOKUP(Tableau14[[#This Row],[dossier d''événement]],Tableau12[],74,FALSE)</f>
        <v>#N/A</v>
      </c>
      <c r="Y68" t="e">
        <f>VLOOKUP(Tableau14[[#This Row],[dossier d''événement]],Tableau12[],75,FALSE)</f>
        <v>#N/A</v>
      </c>
      <c r="Z68" t="e">
        <f>VLOOKUP(Tableau14[[#This Row],[dossier d''événement]],Tableau12[],76,FALSE)</f>
        <v>#N/A</v>
      </c>
      <c r="AA68" t="e">
        <f>VLOOKUP(Tableau14[[#This Row],[dossier d''événement]],Tableau12[],77,FALSE)</f>
        <v>#N/A</v>
      </c>
      <c r="AB68" t="e">
        <f>VLOOKUP(Tableau14[[#This Row],[dossier d''événement]],Tableau12[],78,FALSE)</f>
        <v>#N/A</v>
      </c>
      <c r="AC68" t="e">
        <f>VLOOKUP(Tableau14[[#This Row],[dossier d''événement]],Tableau12[],79,FALSE)</f>
        <v>#N/A</v>
      </c>
      <c r="AD68" t="e">
        <f>VLOOKUP(Tableau14[[#This Row],[dossier d''événement]],Tableau12[],80,FALSE)</f>
        <v>#N/A</v>
      </c>
      <c r="AE68" t="e">
        <f>VLOOKUP(Tableau14[[#This Row],[dossier d''événement]],Tableau12[],81,FALSE)</f>
        <v>#N/A</v>
      </c>
      <c r="AF68" t="e">
        <f>VLOOKUP(Tableau14[[#This Row],[dossier d''événement]],Tableau12[],82,FALSE)</f>
        <v>#N/A</v>
      </c>
      <c r="AG68" t="e">
        <f>VLOOKUP(Tableau14[[#This Row],[dossier d''événement]],Tableau12[],83,FALSE)</f>
        <v>#N/A</v>
      </c>
      <c r="AH68" t="e">
        <f>VLOOKUP(Tableau14[[#This Row],[dossier d''événement]],Tableau12[],84,FALSE)</f>
        <v>#N/A</v>
      </c>
      <c r="AI68" t="e">
        <f>VLOOKUP(Tableau14[[#This Row],[dossier d''événement]],Tableau12[],85,FALSE)</f>
        <v>#N/A</v>
      </c>
      <c r="AJ68" t="e">
        <f>VLOOKUP(Tableau14[[#This Row],[dossier d''événement]],Tableau12[],86,FALSE)</f>
        <v>#N/A</v>
      </c>
      <c r="AK68" t="e">
        <f>VLOOKUP(Tableau14[[#This Row],[dossier d''événement]],Tableau12[],87,FALSE)</f>
        <v>#N/A</v>
      </c>
      <c r="AL68" t="e">
        <f>VLOOKUP(Tableau14[[#This Row],[dossier d''événement]],Tableau12[],88,FALSE)</f>
        <v>#N/A</v>
      </c>
      <c r="AM68" t="e">
        <f>VLOOKUP(Tableau14[[#This Row],[dossier d''événement]],Tableau12[],89,FALSE)</f>
        <v>#N/A</v>
      </c>
      <c r="AN68" t="e">
        <f>VLOOKUP(Tableau14[[#This Row],[dossier d''événement]],Tableau12[],90,FALSE)</f>
        <v>#N/A</v>
      </c>
      <c r="AO68" t="e">
        <f>VLOOKUP(Tableau14[[#This Row],[dossier d''événement]],Tableau12[],11,FALSE)</f>
        <v>#N/A</v>
      </c>
      <c r="AP68" t="e">
        <f>VLOOKUP(Tableau14[[#This Row],[dossier d''événement]],Tableau12[],12,FALSE)</f>
        <v>#N/A</v>
      </c>
      <c r="AQ68" t="e">
        <f>VLOOKUP(Tableau14[[#This Row],[dossier d''événement]],Tableau12[],13,FALSE)</f>
        <v>#N/A</v>
      </c>
      <c r="AR68" t="e">
        <f>VLOOKUP(Tableau14[[#This Row],[dossier d''événement]],Tableau12[],14,FALSE)</f>
        <v>#N/A</v>
      </c>
      <c r="AS68" t="e">
        <f>VLOOKUP(Tableau14[[#This Row],[dossier d''événement]],Tableau12[],15,FALSE)</f>
        <v>#N/A</v>
      </c>
      <c r="AT68" t="e">
        <f>VLOOKUP(Tableau14[[#This Row],[dossier d''événement]],Tableau12[],16,FALSE)</f>
        <v>#N/A</v>
      </c>
      <c r="AU68" t="e">
        <f>VLOOKUP(Tableau14[[#This Row],[dossier d''événement]],Tableau12[],17,FALSE)</f>
        <v>#N/A</v>
      </c>
      <c r="AV68" t="e">
        <f>VLOOKUP(Tableau14[[#This Row],[dossier d''événement]],Tableau12[],18,FALSE)</f>
        <v>#N/A</v>
      </c>
      <c r="AW68" t="e">
        <f>VLOOKUP(Tableau14[[#This Row],[dossier d''événement]],Tableau12[],19,FALSE)</f>
        <v>#N/A</v>
      </c>
      <c r="AX68" t="e">
        <f>VLOOKUP(Tableau14[[#This Row],[dossier d''événement]],Tableau12[],20,FALSE)</f>
        <v>#N/A</v>
      </c>
      <c r="AY68" t="e">
        <f>VLOOKUP(Tableau14[[#This Row],[dossier d''événement]],Tableau12[],21,FALSE)</f>
        <v>#N/A</v>
      </c>
      <c r="AZ68" t="e">
        <f>VLOOKUP(Tableau14[[#This Row],[dossier d''événement]],Tableau12[],22,FALSE)</f>
        <v>#N/A</v>
      </c>
      <c r="BA68" t="e">
        <f>VLOOKUP(Tableau14[[#This Row],[dossier d''événement]],Tableau12[],23,FALSE)</f>
        <v>#N/A</v>
      </c>
      <c r="BB68" t="e">
        <f>VLOOKUP(Tableau14[[#This Row],[dossier d''événement]],Tableau12[],24,FALSE)</f>
        <v>#N/A</v>
      </c>
      <c r="BC68" t="e">
        <f>VLOOKUP(Tableau14[[#This Row],[dossier d''événement]],Tableau12[],25,FALSE)</f>
        <v>#N/A</v>
      </c>
      <c r="BD68" t="e">
        <f>VLOOKUP(Tableau14[[#This Row],[dossier d''événement]],Tableau12[],26,FALSE)</f>
        <v>#N/A</v>
      </c>
      <c r="BE68" t="e">
        <f>VLOOKUP(Tableau14[[#This Row],[dossier d''événement]],Tableau12[],27,FALSE)</f>
        <v>#N/A</v>
      </c>
      <c r="BF68" t="e">
        <f>VLOOKUP(Tableau14[[#This Row],[dossier d''événement]],Tableau12[],28,FALSE)</f>
        <v>#N/A</v>
      </c>
      <c r="BG68" t="e">
        <f>VLOOKUP(Tableau14[[#This Row],[dossier d''événement]],Tableau12[],29,FALSE)</f>
        <v>#N/A</v>
      </c>
      <c r="BH68" t="e">
        <f>VLOOKUP(Tableau14[[#This Row],[dossier d''événement]],Tableau12[],30,FALSE)</f>
        <v>#N/A</v>
      </c>
      <c r="BI68" t="e">
        <f>VLOOKUP(Tableau14[[#This Row],[dossier d''événement]],Tableau12[],31,FALSE)</f>
        <v>#N/A</v>
      </c>
      <c r="BJ68" t="e">
        <f>VLOOKUP(Tableau14[[#This Row],[dossier d''événement]],Tableau12[],32,FALSE)</f>
        <v>#N/A</v>
      </c>
      <c r="BK68" t="e">
        <f>VLOOKUP(Tableau14[[#This Row],[dossier d''événement]],Tableau12[],33,FALSE)</f>
        <v>#N/A</v>
      </c>
      <c r="BL68" t="e">
        <f>VLOOKUP(Tableau14[[#This Row],[dossier d''événement]],Tableau12[],34,FALSE)</f>
        <v>#N/A</v>
      </c>
      <c r="BM68" t="e">
        <f>VLOOKUP(Tableau14[[#This Row],[dossier d''événement]],Tableau12[],35,FALSE)</f>
        <v>#N/A</v>
      </c>
      <c r="BN68" t="e">
        <f>VLOOKUP(Tableau14[[#This Row],[dossier d''événement]],Tableau12[],36,FALSE)</f>
        <v>#N/A</v>
      </c>
      <c r="BO68" t="e">
        <f>VLOOKUP(Tableau14[[#This Row],[dossier d''événement]],Tableau12[],37,FALSE)</f>
        <v>#N/A</v>
      </c>
      <c r="BP68" t="e">
        <f>VLOOKUP(Tableau14[[#This Row],[dossier d''événement]],Tableau12[],38,FALSE)</f>
        <v>#N/A</v>
      </c>
      <c r="BQ68" t="e">
        <f>VLOOKUP(Tableau14[[#This Row],[dossier d''événement]],Tableau12[],39,FALSE)</f>
        <v>#N/A</v>
      </c>
      <c r="BR68" t="e">
        <f>VLOOKUP(Tableau14[[#This Row],[dossier d''événement]],Tableau12[],40,FALSE)</f>
        <v>#N/A</v>
      </c>
      <c r="BW68">
        <f>Tableau14[[#This Row],[dossier d''événement]]</f>
        <v>0</v>
      </c>
      <c r="BY68" t="e">
        <f>Tableau14[[#This Row],[Lieu Événement]]</f>
        <v>#N/A</v>
      </c>
      <c r="BZ68" t="e">
        <f>Tableau14[[#This Row],[Contact client sur le site]]</f>
        <v>#N/A</v>
      </c>
      <c r="CA68" t="e">
        <f>VLOOKUP(Tableau14[[#This Row],[dossier d''événement]],Tableau12[],45,FALSE)</f>
        <v>#N/A</v>
      </c>
      <c r="CE68" t="e">
        <f>VLOOKUP(Tableau14[[#This Row],[dossier d''événement]],Tableau12[],46,FALSE)</f>
        <v>#N/A</v>
      </c>
      <c r="CF68" t="e">
        <f>VLOOKUP(Tableau14[[#This Row],[dossier d''événement]],Tableau12[],43,FALSE)</f>
        <v>#N/A</v>
      </c>
      <c r="CG68" t="e">
        <f>VLOOKUP(Tableau14[[#This Row],[dossier d''événement]],Tableau12[],47,FALSE)</f>
        <v>#N/A</v>
      </c>
    </row>
    <row r="69" spans="6:85">
      <c r="F69" t="e">
        <f>VLOOKUP(Tableau14[[#This Row],[dossier d''événement]],Tableau12[],2,FALSE)</f>
        <v>#N/A</v>
      </c>
      <c r="G69" t="e">
        <f>VLOOKUP(Tableau14[[#This Row],[dossier d''événement]],Tableau12[],7,FALSE)</f>
        <v>#N/A</v>
      </c>
      <c r="H69" t="e">
        <f>VLOOKUP(Tableau14[[#This Row],[dossier d''événement]],Tableau12[],8,FALSE)</f>
        <v>#N/A</v>
      </c>
      <c r="J69" t="e">
        <f>VLOOKUP(Tableau14[[#This Row],[dossier d''événement]],Tableau12[],3,FALSE)</f>
        <v>#N/A</v>
      </c>
      <c r="K69" t="e">
        <f>VLOOKUP(Tableau14[[#This Row],[dossier d''événement]],Tableau12[],44,FALSE)</f>
        <v>#N/A</v>
      </c>
      <c r="S69" t="e">
        <f>VLOOKUP(Tableau14[[#This Row],[dossier d''événement]],Tableau12[],42,FALSE)</f>
        <v>#N/A</v>
      </c>
      <c r="U69" t="e">
        <f>VLOOKUP(Tableau14[[#This Row],[dossier d''événement]],Tableau12[],41,FALSE)</f>
        <v>#N/A</v>
      </c>
      <c r="V69" t="e">
        <f>VLOOKUP(Tableau14[[#This Row],[dossier d''événement]],Tableau12[],10,FALSE)</f>
        <v>#N/A</v>
      </c>
      <c r="W69" t="e">
        <f>VLOOKUP(Tableau14[[#This Row],[dossier d''événement]],Tableau12[],73,FALSE)</f>
        <v>#N/A</v>
      </c>
      <c r="X69" t="e">
        <f>VLOOKUP(Tableau14[[#This Row],[dossier d''événement]],Tableau12[],74,FALSE)</f>
        <v>#N/A</v>
      </c>
      <c r="Y69" t="e">
        <f>VLOOKUP(Tableau14[[#This Row],[dossier d''événement]],Tableau12[],75,FALSE)</f>
        <v>#N/A</v>
      </c>
      <c r="Z69" t="e">
        <f>VLOOKUP(Tableau14[[#This Row],[dossier d''événement]],Tableau12[],76,FALSE)</f>
        <v>#N/A</v>
      </c>
      <c r="AA69" t="e">
        <f>VLOOKUP(Tableau14[[#This Row],[dossier d''événement]],Tableau12[],77,FALSE)</f>
        <v>#N/A</v>
      </c>
      <c r="AB69" t="e">
        <f>VLOOKUP(Tableau14[[#This Row],[dossier d''événement]],Tableau12[],78,FALSE)</f>
        <v>#N/A</v>
      </c>
      <c r="AC69" t="e">
        <f>VLOOKUP(Tableau14[[#This Row],[dossier d''événement]],Tableau12[],79,FALSE)</f>
        <v>#N/A</v>
      </c>
      <c r="AD69" t="e">
        <f>VLOOKUP(Tableau14[[#This Row],[dossier d''événement]],Tableau12[],80,FALSE)</f>
        <v>#N/A</v>
      </c>
      <c r="AE69" t="e">
        <f>VLOOKUP(Tableau14[[#This Row],[dossier d''événement]],Tableau12[],81,FALSE)</f>
        <v>#N/A</v>
      </c>
      <c r="AF69" t="e">
        <f>VLOOKUP(Tableau14[[#This Row],[dossier d''événement]],Tableau12[],82,FALSE)</f>
        <v>#N/A</v>
      </c>
      <c r="AG69" t="e">
        <f>VLOOKUP(Tableau14[[#This Row],[dossier d''événement]],Tableau12[],83,FALSE)</f>
        <v>#N/A</v>
      </c>
      <c r="AH69" t="e">
        <f>VLOOKUP(Tableau14[[#This Row],[dossier d''événement]],Tableau12[],84,FALSE)</f>
        <v>#N/A</v>
      </c>
      <c r="AI69" t="e">
        <f>VLOOKUP(Tableau14[[#This Row],[dossier d''événement]],Tableau12[],85,FALSE)</f>
        <v>#N/A</v>
      </c>
      <c r="AJ69" t="e">
        <f>VLOOKUP(Tableau14[[#This Row],[dossier d''événement]],Tableau12[],86,FALSE)</f>
        <v>#N/A</v>
      </c>
      <c r="AK69" t="e">
        <f>VLOOKUP(Tableau14[[#This Row],[dossier d''événement]],Tableau12[],87,FALSE)</f>
        <v>#N/A</v>
      </c>
      <c r="AL69" t="e">
        <f>VLOOKUP(Tableau14[[#This Row],[dossier d''événement]],Tableau12[],88,FALSE)</f>
        <v>#N/A</v>
      </c>
      <c r="AM69" t="e">
        <f>VLOOKUP(Tableau14[[#This Row],[dossier d''événement]],Tableau12[],89,FALSE)</f>
        <v>#N/A</v>
      </c>
      <c r="AN69" t="e">
        <f>VLOOKUP(Tableau14[[#This Row],[dossier d''événement]],Tableau12[],90,FALSE)</f>
        <v>#N/A</v>
      </c>
      <c r="AO69" t="e">
        <f>VLOOKUP(Tableau14[[#This Row],[dossier d''événement]],Tableau12[],11,FALSE)</f>
        <v>#N/A</v>
      </c>
      <c r="AP69" t="e">
        <f>VLOOKUP(Tableau14[[#This Row],[dossier d''événement]],Tableau12[],12,FALSE)</f>
        <v>#N/A</v>
      </c>
      <c r="AQ69" t="e">
        <f>VLOOKUP(Tableau14[[#This Row],[dossier d''événement]],Tableau12[],13,FALSE)</f>
        <v>#N/A</v>
      </c>
      <c r="AR69" t="e">
        <f>VLOOKUP(Tableau14[[#This Row],[dossier d''événement]],Tableau12[],14,FALSE)</f>
        <v>#N/A</v>
      </c>
      <c r="AS69" t="e">
        <f>VLOOKUP(Tableau14[[#This Row],[dossier d''événement]],Tableau12[],15,FALSE)</f>
        <v>#N/A</v>
      </c>
      <c r="AT69" t="e">
        <f>VLOOKUP(Tableau14[[#This Row],[dossier d''événement]],Tableau12[],16,FALSE)</f>
        <v>#N/A</v>
      </c>
      <c r="AU69" t="e">
        <f>VLOOKUP(Tableau14[[#This Row],[dossier d''événement]],Tableau12[],17,FALSE)</f>
        <v>#N/A</v>
      </c>
      <c r="AV69" t="e">
        <f>VLOOKUP(Tableau14[[#This Row],[dossier d''événement]],Tableau12[],18,FALSE)</f>
        <v>#N/A</v>
      </c>
      <c r="AW69" t="e">
        <f>VLOOKUP(Tableau14[[#This Row],[dossier d''événement]],Tableau12[],19,FALSE)</f>
        <v>#N/A</v>
      </c>
      <c r="AX69" t="e">
        <f>VLOOKUP(Tableau14[[#This Row],[dossier d''événement]],Tableau12[],20,FALSE)</f>
        <v>#N/A</v>
      </c>
      <c r="AY69" t="e">
        <f>VLOOKUP(Tableau14[[#This Row],[dossier d''événement]],Tableau12[],21,FALSE)</f>
        <v>#N/A</v>
      </c>
      <c r="AZ69" t="e">
        <f>VLOOKUP(Tableau14[[#This Row],[dossier d''événement]],Tableau12[],22,FALSE)</f>
        <v>#N/A</v>
      </c>
      <c r="BA69" t="e">
        <f>VLOOKUP(Tableau14[[#This Row],[dossier d''événement]],Tableau12[],23,FALSE)</f>
        <v>#N/A</v>
      </c>
      <c r="BB69" t="e">
        <f>VLOOKUP(Tableau14[[#This Row],[dossier d''événement]],Tableau12[],24,FALSE)</f>
        <v>#N/A</v>
      </c>
      <c r="BC69" t="e">
        <f>VLOOKUP(Tableau14[[#This Row],[dossier d''événement]],Tableau12[],25,FALSE)</f>
        <v>#N/A</v>
      </c>
      <c r="BD69" t="e">
        <f>VLOOKUP(Tableau14[[#This Row],[dossier d''événement]],Tableau12[],26,FALSE)</f>
        <v>#N/A</v>
      </c>
      <c r="BE69" t="e">
        <f>VLOOKUP(Tableau14[[#This Row],[dossier d''événement]],Tableau12[],27,FALSE)</f>
        <v>#N/A</v>
      </c>
      <c r="BF69" t="e">
        <f>VLOOKUP(Tableau14[[#This Row],[dossier d''événement]],Tableau12[],28,FALSE)</f>
        <v>#N/A</v>
      </c>
      <c r="BG69" t="e">
        <f>VLOOKUP(Tableau14[[#This Row],[dossier d''événement]],Tableau12[],29,FALSE)</f>
        <v>#N/A</v>
      </c>
      <c r="BH69" t="e">
        <f>VLOOKUP(Tableau14[[#This Row],[dossier d''événement]],Tableau12[],30,FALSE)</f>
        <v>#N/A</v>
      </c>
      <c r="BI69" t="e">
        <f>VLOOKUP(Tableau14[[#This Row],[dossier d''événement]],Tableau12[],31,FALSE)</f>
        <v>#N/A</v>
      </c>
      <c r="BJ69" t="e">
        <f>VLOOKUP(Tableau14[[#This Row],[dossier d''événement]],Tableau12[],32,FALSE)</f>
        <v>#N/A</v>
      </c>
      <c r="BK69" t="e">
        <f>VLOOKUP(Tableau14[[#This Row],[dossier d''événement]],Tableau12[],33,FALSE)</f>
        <v>#N/A</v>
      </c>
      <c r="BL69" t="e">
        <f>VLOOKUP(Tableau14[[#This Row],[dossier d''événement]],Tableau12[],34,FALSE)</f>
        <v>#N/A</v>
      </c>
      <c r="BM69" t="e">
        <f>VLOOKUP(Tableau14[[#This Row],[dossier d''événement]],Tableau12[],35,FALSE)</f>
        <v>#N/A</v>
      </c>
      <c r="BN69" t="e">
        <f>VLOOKUP(Tableau14[[#This Row],[dossier d''événement]],Tableau12[],36,FALSE)</f>
        <v>#N/A</v>
      </c>
      <c r="BO69" t="e">
        <f>VLOOKUP(Tableau14[[#This Row],[dossier d''événement]],Tableau12[],37,FALSE)</f>
        <v>#N/A</v>
      </c>
      <c r="BP69" t="e">
        <f>VLOOKUP(Tableau14[[#This Row],[dossier d''événement]],Tableau12[],38,FALSE)</f>
        <v>#N/A</v>
      </c>
      <c r="BQ69" t="e">
        <f>VLOOKUP(Tableau14[[#This Row],[dossier d''événement]],Tableau12[],39,FALSE)</f>
        <v>#N/A</v>
      </c>
      <c r="BR69" t="e">
        <f>VLOOKUP(Tableau14[[#This Row],[dossier d''événement]],Tableau12[],40,FALSE)</f>
        <v>#N/A</v>
      </c>
      <c r="BW69">
        <f>Tableau14[[#This Row],[dossier d''événement]]</f>
        <v>0</v>
      </c>
      <c r="BY69" t="e">
        <f>Tableau14[[#This Row],[Lieu Événement]]</f>
        <v>#N/A</v>
      </c>
      <c r="BZ69" t="e">
        <f>Tableau14[[#This Row],[Contact client sur le site]]</f>
        <v>#N/A</v>
      </c>
      <c r="CA69" t="e">
        <f>VLOOKUP(Tableau14[[#This Row],[dossier d''événement]],Tableau12[],45,FALSE)</f>
        <v>#N/A</v>
      </c>
      <c r="CE69" t="e">
        <f>VLOOKUP(Tableau14[[#This Row],[dossier d''événement]],Tableau12[],46,FALSE)</f>
        <v>#N/A</v>
      </c>
      <c r="CF69" t="e">
        <f>VLOOKUP(Tableau14[[#This Row],[dossier d''événement]],Tableau12[],43,FALSE)</f>
        <v>#N/A</v>
      </c>
      <c r="CG69" t="e">
        <f>VLOOKUP(Tableau14[[#This Row],[dossier d''événement]],Tableau12[],47,FALSE)</f>
        <v>#N/A</v>
      </c>
    </row>
    <row r="70" spans="6:85">
      <c r="F70" t="e">
        <f>VLOOKUP(Tableau14[[#This Row],[dossier d''événement]],Tableau12[],2,FALSE)</f>
        <v>#N/A</v>
      </c>
      <c r="G70" t="e">
        <f>VLOOKUP(Tableau14[[#This Row],[dossier d''événement]],Tableau12[],7,FALSE)</f>
        <v>#N/A</v>
      </c>
      <c r="H70" t="e">
        <f>VLOOKUP(Tableau14[[#This Row],[dossier d''événement]],Tableau12[],8,FALSE)</f>
        <v>#N/A</v>
      </c>
      <c r="J70" t="e">
        <f>VLOOKUP(Tableau14[[#This Row],[dossier d''événement]],Tableau12[],3,FALSE)</f>
        <v>#N/A</v>
      </c>
      <c r="K70" t="e">
        <f>VLOOKUP(Tableau14[[#This Row],[dossier d''événement]],Tableau12[],44,FALSE)</f>
        <v>#N/A</v>
      </c>
      <c r="S70" t="e">
        <f>VLOOKUP(Tableau14[[#This Row],[dossier d''événement]],Tableau12[],42,FALSE)</f>
        <v>#N/A</v>
      </c>
      <c r="U70" t="e">
        <f>VLOOKUP(Tableau14[[#This Row],[dossier d''événement]],Tableau12[],41,FALSE)</f>
        <v>#N/A</v>
      </c>
      <c r="V70" t="e">
        <f>VLOOKUP(Tableau14[[#This Row],[dossier d''événement]],Tableau12[],10,FALSE)</f>
        <v>#N/A</v>
      </c>
      <c r="W70" t="e">
        <f>VLOOKUP(Tableau14[[#This Row],[dossier d''événement]],Tableau12[],73,FALSE)</f>
        <v>#N/A</v>
      </c>
      <c r="X70" t="e">
        <f>VLOOKUP(Tableau14[[#This Row],[dossier d''événement]],Tableau12[],74,FALSE)</f>
        <v>#N/A</v>
      </c>
      <c r="Y70" t="e">
        <f>VLOOKUP(Tableau14[[#This Row],[dossier d''événement]],Tableau12[],75,FALSE)</f>
        <v>#N/A</v>
      </c>
      <c r="Z70" t="e">
        <f>VLOOKUP(Tableau14[[#This Row],[dossier d''événement]],Tableau12[],76,FALSE)</f>
        <v>#N/A</v>
      </c>
      <c r="AA70" t="e">
        <f>VLOOKUP(Tableau14[[#This Row],[dossier d''événement]],Tableau12[],77,FALSE)</f>
        <v>#N/A</v>
      </c>
      <c r="AB70" t="e">
        <f>VLOOKUP(Tableau14[[#This Row],[dossier d''événement]],Tableau12[],78,FALSE)</f>
        <v>#N/A</v>
      </c>
      <c r="AC70" t="e">
        <f>VLOOKUP(Tableau14[[#This Row],[dossier d''événement]],Tableau12[],79,FALSE)</f>
        <v>#N/A</v>
      </c>
      <c r="AD70" t="e">
        <f>VLOOKUP(Tableau14[[#This Row],[dossier d''événement]],Tableau12[],80,FALSE)</f>
        <v>#N/A</v>
      </c>
      <c r="AE70" t="e">
        <f>VLOOKUP(Tableau14[[#This Row],[dossier d''événement]],Tableau12[],81,FALSE)</f>
        <v>#N/A</v>
      </c>
      <c r="AF70" t="e">
        <f>VLOOKUP(Tableau14[[#This Row],[dossier d''événement]],Tableau12[],82,FALSE)</f>
        <v>#N/A</v>
      </c>
      <c r="AG70" t="e">
        <f>VLOOKUP(Tableau14[[#This Row],[dossier d''événement]],Tableau12[],83,FALSE)</f>
        <v>#N/A</v>
      </c>
      <c r="AH70" t="e">
        <f>VLOOKUP(Tableau14[[#This Row],[dossier d''événement]],Tableau12[],84,FALSE)</f>
        <v>#N/A</v>
      </c>
      <c r="AI70" t="e">
        <f>VLOOKUP(Tableau14[[#This Row],[dossier d''événement]],Tableau12[],85,FALSE)</f>
        <v>#N/A</v>
      </c>
      <c r="AJ70" t="e">
        <f>VLOOKUP(Tableau14[[#This Row],[dossier d''événement]],Tableau12[],86,FALSE)</f>
        <v>#N/A</v>
      </c>
      <c r="AK70" t="e">
        <f>VLOOKUP(Tableau14[[#This Row],[dossier d''événement]],Tableau12[],87,FALSE)</f>
        <v>#N/A</v>
      </c>
      <c r="AL70" t="e">
        <f>VLOOKUP(Tableau14[[#This Row],[dossier d''événement]],Tableau12[],88,FALSE)</f>
        <v>#N/A</v>
      </c>
      <c r="AM70" t="e">
        <f>VLOOKUP(Tableau14[[#This Row],[dossier d''événement]],Tableau12[],89,FALSE)</f>
        <v>#N/A</v>
      </c>
      <c r="AN70" t="e">
        <f>VLOOKUP(Tableau14[[#This Row],[dossier d''événement]],Tableau12[],90,FALSE)</f>
        <v>#N/A</v>
      </c>
      <c r="AO70" t="e">
        <f>VLOOKUP(Tableau14[[#This Row],[dossier d''événement]],Tableau12[],11,FALSE)</f>
        <v>#N/A</v>
      </c>
      <c r="AP70" t="e">
        <f>VLOOKUP(Tableau14[[#This Row],[dossier d''événement]],Tableau12[],12,FALSE)</f>
        <v>#N/A</v>
      </c>
      <c r="AQ70" t="e">
        <f>VLOOKUP(Tableau14[[#This Row],[dossier d''événement]],Tableau12[],13,FALSE)</f>
        <v>#N/A</v>
      </c>
      <c r="AR70" t="e">
        <f>VLOOKUP(Tableau14[[#This Row],[dossier d''événement]],Tableau12[],14,FALSE)</f>
        <v>#N/A</v>
      </c>
      <c r="AS70" t="e">
        <f>VLOOKUP(Tableau14[[#This Row],[dossier d''événement]],Tableau12[],15,FALSE)</f>
        <v>#N/A</v>
      </c>
      <c r="AT70" t="e">
        <f>VLOOKUP(Tableau14[[#This Row],[dossier d''événement]],Tableau12[],16,FALSE)</f>
        <v>#N/A</v>
      </c>
      <c r="AU70" t="e">
        <f>VLOOKUP(Tableau14[[#This Row],[dossier d''événement]],Tableau12[],17,FALSE)</f>
        <v>#N/A</v>
      </c>
      <c r="AV70" t="e">
        <f>VLOOKUP(Tableau14[[#This Row],[dossier d''événement]],Tableau12[],18,FALSE)</f>
        <v>#N/A</v>
      </c>
      <c r="AW70" t="e">
        <f>VLOOKUP(Tableau14[[#This Row],[dossier d''événement]],Tableau12[],19,FALSE)</f>
        <v>#N/A</v>
      </c>
      <c r="AX70" t="e">
        <f>VLOOKUP(Tableau14[[#This Row],[dossier d''événement]],Tableau12[],20,FALSE)</f>
        <v>#N/A</v>
      </c>
      <c r="AY70" t="e">
        <f>VLOOKUP(Tableau14[[#This Row],[dossier d''événement]],Tableau12[],21,FALSE)</f>
        <v>#N/A</v>
      </c>
      <c r="AZ70" t="e">
        <f>VLOOKUP(Tableau14[[#This Row],[dossier d''événement]],Tableau12[],22,FALSE)</f>
        <v>#N/A</v>
      </c>
      <c r="BA70" t="e">
        <f>VLOOKUP(Tableau14[[#This Row],[dossier d''événement]],Tableau12[],23,FALSE)</f>
        <v>#N/A</v>
      </c>
      <c r="BB70" t="e">
        <f>VLOOKUP(Tableau14[[#This Row],[dossier d''événement]],Tableau12[],24,FALSE)</f>
        <v>#N/A</v>
      </c>
      <c r="BC70" t="e">
        <f>VLOOKUP(Tableau14[[#This Row],[dossier d''événement]],Tableau12[],25,FALSE)</f>
        <v>#N/A</v>
      </c>
      <c r="BD70" t="e">
        <f>VLOOKUP(Tableau14[[#This Row],[dossier d''événement]],Tableau12[],26,FALSE)</f>
        <v>#N/A</v>
      </c>
      <c r="BE70" t="e">
        <f>VLOOKUP(Tableau14[[#This Row],[dossier d''événement]],Tableau12[],27,FALSE)</f>
        <v>#N/A</v>
      </c>
      <c r="BF70" t="e">
        <f>VLOOKUP(Tableau14[[#This Row],[dossier d''événement]],Tableau12[],28,FALSE)</f>
        <v>#N/A</v>
      </c>
      <c r="BG70" t="e">
        <f>VLOOKUP(Tableau14[[#This Row],[dossier d''événement]],Tableau12[],29,FALSE)</f>
        <v>#N/A</v>
      </c>
      <c r="BH70" t="e">
        <f>VLOOKUP(Tableau14[[#This Row],[dossier d''événement]],Tableau12[],30,FALSE)</f>
        <v>#N/A</v>
      </c>
      <c r="BI70" t="e">
        <f>VLOOKUP(Tableau14[[#This Row],[dossier d''événement]],Tableau12[],31,FALSE)</f>
        <v>#N/A</v>
      </c>
      <c r="BJ70" t="e">
        <f>VLOOKUP(Tableau14[[#This Row],[dossier d''événement]],Tableau12[],32,FALSE)</f>
        <v>#N/A</v>
      </c>
      <c r="BK70" t="e">
        <f>VLOOKUP(Tableau14[[#This Row],[dossier d''événement]],Tableau12[],33,FALSE)</f>
        <v>#N/A</v>
      </c>
      <c r="BL70" t="e">
        <f>VLOOKUP(Tableau14[[#This Row],[dossier d''événement]],Tableau12[],34,FALSE)</f>
        <v>#N/A</v>
      </c>
      <c r="BM70" t="e">
        <f>VLOOKUP(Tableau14[[#This Row],[dossier d''événement]],Tableau12[],35,FALSE)</f>
        <v>#N/A</v>
      </c>
      <c r="BN70" t="e">
        <f>VLOOKUP(Tableau14[[#This Row],[dossier d''événement]],Tableau12[],36,FALSE)</f>
        <v>#N/A</v>
      </c>
      <c r="BO70" t="e">
        <f>VLOOKUP(Tableau14[[#This Row],[dossier d''événement]],Tableau12[],37,FALSE)</f>
        <v>#N/A</v>
      </c>
      <c r="BP70" t="e">
        <f>VLOOKUP(Tableau14[[#This Row],[dossier d''événement]],Tableau12[],38,FALSE)</f>
        <v>#N/A</v>
      </c>
      <c r="BQ70" t="e">
        <f>VLOOKUP(Tableau14[[#This Row],[dossier d''événement]],Tableau12[],39,FALSE)</f>
        <v>#N/A</v>
      </c>
      <c r="BR70" t="e">
        <f>VLOOKUP(Tableau14[[#This Row],[dossier d''événement]],Tableau12[],40,FALSE)</f>
        <v>#N/A</v>
      </c>
      <c r="BW70">
        <f>Tableau14[[#This Row],[dossier d''événement]]</f>
        <v>0</v>
      </c>
      <c r="BY70" t="e">
        <f>Tableau14[[#This Row],[Lieu Événement]]</f>
        <v>#N/A</v>
      </c>
      <c r="BZ70" t="e">
        <f>Tableau14[[#This Row],[Contact client sur le site]]</f>
        <v>#N/A</v>
      </c>
      <c r="CA70" t="e">
        <f>VLOOKUP(Tableau14[[#This Row],[dossier d''événement]],Tableau12[],45,FALSE)</f>
        <v>#N/A</v>
      </c>
      <c r="CE70" t="e">
        <f>VLOOKUP(Tableau14[[#This Row],[dossier d''événement]],Tableau12[],46,FALSE)</f>
        <v>#N/A</v>
      </c>
      <c r="CF70" t="e">
        <f>VLOOKUP(Tableau14[[#This Row],[dossier d''événement]],Tableau12[],43,FALSE)</f>
        <v>#N/A</v>
      </c>
      <c r="CG70" t="e">
        <f>VLOOKUP(Tableau14[[#This Row],[dossier d''événement]],Tableau12[],47,FALSE)</f>
        <v>#N/A</v>
      </c>
    </row>
    <row r="71" spans="6:85">
      <c r="F71" t="e">
        <f>VLOOKUP(Tableau14[[#This Row],[dossier d''événement]],Tableau12[],2,FALSE)</f>
        <v>#N/A</v>
      </c>
      <c r="G71" t="e">
        <f>VLOOKUP(Tableau14[[#This Row],[dossier d''événement]],Tableau12[],7,FALSE)</f>
        <v>#N/A</v>
      </c>
      <c r="H71" t="e">
        <f>VLOOKUP(Tableau14[[#This Row],[dossier d''événement]],Tableau12[],8,FALSE)</f>
        <v>#N/A</v>
      </c>
      <c r="J71" t="e">
        <f>VLOOKUP(Tableau14[[#This Row],[dossier d''événement]],Tableau12[],3,FALSE)</f>
        <v>#N/A</v>
      </c>
      <c r="K71" t="e">
        <f>VLOOKUP(Tableau14[[#This Row],[dossier d''événement]],Tableau12[],44,FALSE)</f>
        <v>#N/A</v>
      </c>
      <c r="S71" t="e">
        <f>VLOOKUP(Tableau14[[#This Row],[dossier d''événement]],Tableau12[],42,FALSE)</f>
        <v>#N/A</v>
      </c>
      <c r="U71" t="e">
        <f>VLOOKUP(Tableau14[[#This Row],[dossier d''événement]],Tableau12[],41,FALSE)</f>
        <v>#N/A</v>
      </c>
      <c r="V71" t="e">
        <f>VLOOKUP(Tableau14[[#This Row],[dossier d''événement]],Tableau12[],10,FALSE)</f>
        <v>#N/A</v>
      </c>
      <c r="W71" t="e">
        <f>VLOOKUP(Tableau14[[#This Row],[dossier d''événement]],Tableau12[],73,FALSE)</f>
        <v>#N/A</v>
      </c>
      <c r="X71" t="e">
        <f>VLOOKUP(Tableau14[[#This Row],[dossier d''événement]],Tableau12[],74,FALSE)</f>
        <v>#N/A</v>
      </c>
      <c r="Y71" t="e">
        <f>VLOOKUP(Tableau14[[#This Row],[dossier d''événement]],Tableau12[],75,FALSE)</f>
        <v>#N/A</v>
      </c>
      <c r="Z71" t="e">
        <f>VLOOKUP(Tableau14[[#This Row],[dossier d''événement]],Tableau12[],76,FALSE)</f>
        <v>#N/A</v>
      </c>
      <c r="AA71" t="e">
        <f>VLOOKUP(Tableau14[[#This Row],[dossier d''événement]],Tableau12[],77,FALSE)</f>
        <v>#N/A</v>
      </c>
      <c r="AB71" t="e">
        <f>VLOOKUP(Tableau14[[#This Row],[dossier d''événement]],Tableau12[],78,FALSE)</f>
        <v>#N/A</v>
      </c>
      <c r="AC71" t="e">
        <f>VLOOKUP(Tableau14[[#This Row],[dossier d''événement]],Tableau12[],79,FALSE)</f>
        <v>#N/A</v>
      </c>
      <c r="AD71" t="e">
        <f>VLOOKUP(Tableau14[[#This Row],[dossier d''événement]],Tableau12[],80,FALSE)</f>
        <v>#N/A</v>
      </c>
      <c r="AE71" t="e">
        <f>VLOOKUP(Tableau14[[#This Row],[dossier d''événement]],Tableau12[],81,FALSE)</f>
        <v>#N/A</v>
      </c>
      <c r="AF71" t="e">
        <f>VLOOKUP(Tableau14[[#This Row],[dossier d''événement]],Tableau12[],82,FALSE)</f>
        <v>#N/A</v>
      </c>
      <c r="AG71" t="e">
        <f>VLOOKUP(Tableau14[[#This Row],[dossier d''événement]],Tableau12[],83,FALSE)</f>
        <v>#N/A</v>
      </c>
      <c r="AH71" t="e">
        <f>VLOOKUP(Tableau14[[#This Row],[dossier d''événement]],Tableau12[],84,FALSE)</f>
        <v>#N/A</v>
      </c>
      <c r="AI71" t="e">
        <f>VLOOKUP(Tableau14[[#This Row],[dossier d''événement]],Tableau12[],85,FALSE)</f>
        <v>#N/A</v>
      </c>
      <c r="AJ71" t="e">
        <f>VLOOKUP(Tableau14[[#This Row],[dossier d''événement]],Tableau12[],86,FALSE)</f>
        <v>#N/A</v>
      </c>
      <c r="AK71" t="e">
        <f>VLOOKUP(Tableau14[[#This Row],[dossier d''événement]],Tableau12[],87,FALSE)</f>
        <v>#N/A</v>
      </c>
      <c r="AL71" t="e">
        <f>VLOOKUP(Tableau14[[#This Row],[dossier d''événement]],Tableau12[],88,FALSE)</f>
        <v>#N/A</v>
      </c>
      <c r="AM71" t="e">
        <f>VLOOKUP(Tableau14[[#This Row],[dossier d''événement]],Tableau12[],89,FALSE)</f>
        <v>#N/A</v>
      </c>
      <c r="AN71" t="e">
        <f>VLOOKUP(Tableau14[[#This Row],[dossier d''événement]],Tableau12[],90,FALSE)</f>
        <v>#N/A</v>
      </c>
      <c r="AO71" t="e">
        <f>VLOOKUP(Tableau14[[#This Row],[dossier d''événement]],Tableau12[],11,FALSE)</f>
        <v>#N/A</v>
      </c>
      <c r="AP71" t="e">
        <f>VLOOKUP(Tableau14[[#This Row],[dossier d''événement]],Tableau12[],12,FALSE)</f>
        <v>#N/A</v>
      </c>
      <c r="AQ71" t="e">
        <f>VLOOKUP(Tableau14[[#This Row],[dossier d''événement]],Tableau12[],13,FALSE)</f>
        <v>#N/A</v>
      </c>
      <c r="AR71" t="e">
        <f>VLOOKUP(Tableau14[[#This Row],[dossier d''événement]],Tableau12[],14,FALSE)</f>
        <v>#N/A</v>
      </c>
      <c r="AS71" t="e">
        <f>VLOOKUP(Tableau14[[#This Row],[dossier d''événement]],Tableau12[],15,FALSE)</f>
        <v>#N/A</v>
      </c>
      <c r="AT71" t="e">
        <f>VLOOKUP(Tableau14[[#This Row],[dossier d''événement]],Tableau12[],16,FALSE)</f>
        <v>#N/A</v>
      </c>
      <c r="AU71" t="e">
        <f>VLOOKUP(Tableau14[[#This Row],[dossier d''événement]],Tableau12[],17,FALSE)</f>
        <v>#N/A</v>
      </c>
      <c r="AV71" t="e">
        <f>VLOOKUP(Tableau14[[#This Row],[dossier d''événement]],Tableau12[],18,FALSE)</f>
        <v>#N/A</v>
      </c>
      <c r="AW71" t="e">
        <f>VLOOKUP(Tableau14[[#This Row],[dossier d''événement]],Tableau12[],19,FALSE)</f>
        <v>#N/A</v>
      </c>
      <c r="AX71" t="e">
        <f>VLOOKUP(Tableau14[[#This Row],[dossier d''événement]],Tableau12[],20,FALSE)</f>
        <v>#N/A</v>
      </c>
      <c r="AY71" t="e">
        <f>VLOOKUP(Tableau14[[#This Row],[dossier d''événement]],Tableau12[],21,FALSE)</f>
        <v>#N/A</v>
      </c>
      <c r="AZ71" t="e">
        <f>VLOOKUP(Tableau14[[#This Row],[dossier d''événement]],Tableau12[],22,FALSE)</f>
        <v>#N/A</v>
      </c>
      <c r="BA71" t="e">
        <f>VLOOKUP(Tableau14[[#This Row],[dossier d''événement]],Tableau12[],23,FALSE)</f>
        <v>#N/A</v>
      </c>
      <c r="BB71" t="e">
        <f>VLOOKUP(Tableau14[[#This Row],[dossier d''événement]],Tableau12[],24,FALSE)</f>
        <v>#N/A</v>
      </c>
      <c r="BC71" t="e">
        <f>VLOOKUP(Tableau14[[#This Row],[dossier d''événement]],Tableau12[],25,FALSE)</f>
        <v>#N/A</v>
      </c>
      <c r="BD71" t="e">
        <f>VLOOKUP(Tableau14[[#This Row],[dossier d''événement]],Tableau12[],26,FALSE)</f>
        <v>#N/A</v>
      </c>
      <c r="BE71" t="e">
        <f>VLOOKUP(Tableau14[[#This Row],[dossier d''événement]],Tableau12[],27,FALSE)</f>
        <v>#N/A</v>
      </c>
      <c r="BF71" t="e">
        <f>VLOOKUP(Tableau14[[#This Row],[dossier d''événement]],Tableau12[],28,FALSE)</f>
        <v>#N/A</v>
      </c>
      <c r="BG71" t="e">
        <f>VLOOKUP(Tableau14[[#This Row],[dossier d''événement]],Tableau12[],29,FALSE)</f>
        <v>#N/A</v>
      </c>
      <c r="BH71" t="e">
        <f>VLOOKUP(Tableau14[[#This Row],[dossier d''événement]],Tableau12[],30,FALSE)</f>
        <v>#N/A</v>
      </c>
      <c r="BI71" t="e">
        <f>VLOOKUP(Tableau14[[#This Row],[dossier d''événement]],Tableau12[],31,FALSE)</f>
        <v>#N/A</v>
      </c>
      <c r="BJ71" t="e">
        <f>VLOOKUP(Tableau14[[#This Row],[dossier d''événement]],Tableau12[],32,FALSE)</f>
        <v>#N/A</v>
      </c>
      <c r="BK71" t="e">
        <f>VLOOKUP(Tableau14[[#This Row],[dossier d''événement]],Tableau12[],33,FALSE)</f>
        <v>#N/A</v>
      </c>
      <c r="BL71" t="e">
        <f>VLOOKUP(Tableau14[[#This Row],[dossier d''événement]],Tableau12[],34,FALSE)</f>
        <v>#N/A</v>
      </c>
      <c r="BM71" t="e">
        <f>VLOOKUP(Tableau14[[#This Row],[dossier d''événement]],Tableau12[],35,FALSE)</f>
        <v>#N/A</v>
      </c>
      <c r="BN71" t="e">
        <f>VLOOKUP(Tableau14[[#This Row],[dossier d''événement]],Tableau12[],36,FALSE)</f>
        <v>#N/A</v>
      </c>
      <c r="BO71" t="e">
        <f>VLOOKUP(Tableau14[[#This Row],[dossier d''événement]],Tableau12[],37,FALSE)</f>
        <v>#N/A</v>
      </c>
      <c r="BP71" t="e">
        <f>VLOOKUP(Tableau14[[#This Row],[dossier d''événement]],Tableau12[],38,FALSE)</f>
        <v>#N/A</v>
      </c>
      <c r="BQ71" t="e">
        <f>VLOOKUP(Tableau14[[#This Row],[dossier d''événement]],Tableau12[],39,FALSE)</f>
        <v>#N/A</v>
      </c>
      <c r="BR71" t="e">
        <f>VLOOKUP(Tableau14[[#This Row],[dossier d''événement]],Tableau12[],40,FALSE)</f>
        <v>#N/A</v>
      </c>
      <c r="BW71">
        <f>Tableau14[[#This Row],[dossier d''événement]]</f>
        <v>0</v>
      </c>
      <c r="BY71" t="e">
        <f>Tableau14[[#This Row],[Lieu Événement]]</f>
        <v>#N/A</v>
      </c>
      <c r="BZ71" t="e">
        <f>Tableau14[[#This Row],[Contact client sur le site]]</f>
        <v>#N/A</v>
      </c>
      <c r="CA71" t="e">
        <f>VLOOKUP(Tableau14[[#This Row],[dossier d''événement]],Tableau12[],45,FALSE)</f>
        <v>#N/A</v>
      </c>
      <c r="CE71" t="e">
        <f>VLOOKUP(Tableau14[[#This Row],[dossier d''événement]],Tableau12[],46,FALSE)</f>
        <v>#N/A</v>
      </c>
      <c r="CF71" t="e">
        <f>VLOOKUP(Tableau14[[#This Row],[dossier d''événement]],Tableau12[],43,FALSE)</f>
        <v>#N/A</v>
      </c>
      <c r="CG71" t="e">
        <f>VLOOKUP(Tableau14[[#This Row],[dossier d''événement]],Tableau12[],47,FALSE)</f>
        <v>#N/A</v>
      </c>
    </row>
    <row r="72" spans="6:85">
      <c r="F72" t="e">
        <f>VLOOKUP(Tableau14[[#This Row],[dossier d''événement]],Tableau12[],2,FALSE)</f>
        <v>#N/A</v>
      </c>
      <c r="G72" t="e">
        <f>VLOOKUP(Tableau14[[#This Row],[dossier d''événement]],Tableau12[],7,FALSE)</f>
        <v>#N/A</v>
      </c>
      <c r="H72" t="e">
        <f>VLOOKUP(Tableau14[[#This Row],[dossier d''événement]],Tableau12[],8,FALSE)</f>
        <v>#N/A</v>
      </c>
      <c r="J72" t="e">
        <f>VLOOKUP(Tableau14[[#This Row],[dossier d''événement]],Tableau12[],3,FALSE)</f>
        <v>#N/A</v>
      </c>
      <c r="K72" t="e">
        <f>VLOOKUP(Tableau14[[#This Row],[dossier d''événement]],Tableau12[],44,FALSE)</f>
        <v>#N/A</v>
      </c>
      <c r="S72" t="e">
        <f>VLOOKUP(Tableau14[[#This Row],[dossier d''événement]],Tableau12[],42,FALSE)</f>
        <v>#N/A</v>
      </c>
      <c r="U72" t="e">
        <f>VLOOKUP(Tableau14[[#This Row],[dossier d''événement]],Tableau12[],41,FALSE)</f>
        <v>#N/A</v>
      </c>
      <c r="V72" t="e">
        <f>VLOOKUP(Tableau14[[#This Row],[dossier d''événement]],Tableau12[],10,FALSE)</f>
        <v>#N/A</v>
      </c>
      <c r="W72" t="e">
        <f>VLOOKUP(Tableau14[[#This Row],[dossier d''événement]],Tableau12[],73,FALSE)</f>
        <v>#N/A</v>
      </c>
      <c r="X72" t="e">
        <f>VLOOKUP(Tableau14[[#This Row],[dossier d''événement]],Tableau12[],74,FALSE)</f>
        <v>#N/A</v>
      </c>
      <c r="Y72" t="e">
        <f>VLOOKUP(Tableau14[[#This Row],[dossier d''événement]],Tableau12[],75,FALSE)</f>
        <v>#N/A</v>
      </c>
      <c r="Z72" t="e">
        <f>VLOOKUP(Tableau14[[#This Row],[dossier d''événement]],Tableau12[],76,FALSE)</f>
        <v>#N/A</v>
      </c>
      <c r="AA72" t="e">
        <f>VLOOKUP(Tableau14[[#This Row],[dossier d''événement]],Tableau12[],77,FALSE)</f>
        <v>#N/A</v>
      </c>
      <c r="AB72" t="e">
        <f>VLOOKUP(Tableau14[[#This Row],[dossier d''événement]],Tableau12[],78,FALSE)</f>
        <v>#N/A</v>
      </c>
      <c r="AC72" t="e">
        <f>VLOOKUP(Tableau14[[#This Row],[dossier d''événement]],Tableau12[],79,FALSE)</f>
        <v>#N/A</v>
      </c>
      <c r="AD72" t="e">
        <f>VLOOKUP(Tableau14[[#This Row],[dossier d''événement]],Tableau12[],80,FALSE)</f>
        <v>#N/A</v>
      </c>
      <c r="AE72" t="e">
        <f>VLOOKUP(Tableau14[[#This Row],[dossier d''événement]],Tableau12[],81,FALSE)</f>
        <v>#N/A</v>
      </c>
      <c r="AF72" t="e">
        <f>VLOOKUP(Tableau14[[#This Row],[dossier d''événement]],Tableau12[],82,FALSE)</f>
        <v>#N/A</v>
      </c>
      <c r="AG72" t="e">
        <f>VLOOKUP(Tableau14[[#This Row],[dossier d''événement]],Tableau12[],83,FALSE)</f>
        <v>#N/A</v>
      </c>
      <c r="AH72" t="e">
        <f>VLOOKUP(Tableau14[[#This Row],[dossier d''événement]],Tableau12[],84,FALSE)</f>
        <v>#N/A</v>
      </c>
      <c r="AI72" t="e">
        <f>VLOOKUP(Tableau14[[#This Row],[dossier d''événement]],Tableau12[],85,FALSE)</f>
        <v>#N/A</v>
      </c>
      <c r="AJ72" t="e">
        <f>VLOOKUP(Tableau14[[#This Row],[dossier d''événement]],Tableau12[],86,FALSE)</f>
        <v>#N/A</v>
      </c>
      <c r="AK72" t="e">
        <f>VLOOKUP(Tableau14[[#This Row],[dossier d''événement]],Tableau12[],87,FALSE)</f>
        <v>#N/A</v>
      </c>
      <c r="AL72" t="e">
        <f>VLOOKUP(Tableau14[[#This Row],[dossier d''événement]],Tableau12[],88,FALSE)</f>
        <v>#N/A</v>
      </c>
      <c r="AM72" t="e">
        <f>VLOOKUP(Tableau14[[#This Row],[dossier d''événement]],Tableau12[],89,FALSE)</f>
        <v>#N/A</v>
      </c>
      <c r="AN72" t="e">
        <f>VLOOKUP(Tableau14[[#This Row],[dossier d''événement]],Tableau12[],90,FALSE)</f>
        <v>#N/A</v>
      </c>
      <c r="AO72" t="e">
        <f>VLOOKUP(Tableau14[[#This Row],[dossier d''événement]],Tableau12[],11,FALSE)</f>
        <v>#N/A</v>
      </c>
      <c r="AP72" t="e">
        <f>VLOOKUP(Tableau14[[#This Row],[dossier d''événement]],Tableau12[],12,FALSE)</f>
        <v>#N/A</v>
      </c>
      <c r="AQ72" t="e">
        <f>VLOOKUP(Tableau14[[#This Row],[dossier d''événement]],Tableau12[],13,FALSE)</f>
        <v>#N/A</v>
      </c>
      <c r="AR72" t="e">
        <f>VLOOKUP(Tableau14[[#This Row],[dossier d''événement]],Tableau12[],14,FALSE)</f>
        <v>#N/A</v>
      </c>
      <c r="AS72" t="e">
        <f>VLOOKUP(Tableau14[[#This Row],[dossier d''événement]],Tableau12[],15,FALSE)</f>
        <v>#N/A</v>
      </c>
      <c r="AT72" t="e">
        <f>VLOOKUP(Tableau14[[#This Row],[dossier d''événement]],Tableau12[],16,FALSE)</f>
        <v>#N/A</v>
      </c>
      <c r="AU72" t="e">
        <f>VLOOKUP(Tableau14[[#This Row],[dossier d''événement]],Tableau12[],17,FALSE)</f>
        <v>#N/A</v>
      </c>
      <c r="AV72" t="e">
        <f>VLOOKUP(Tableau14[[#This Row],[dossier d''événement]],Tableau12[],18,FALSE)</f>
        <v>#N/A</v>
      </c>
      <c r="AW72" t="e">
        <f>VLOOKUP(Tableau14[[#This Row],[dossier d''événement]],Tableau12[],19,FALSE)</f>
        <v>#N/A</v>
      </c>
      <c r="AX72" t="e">
        <f>VLOOKUP(Tableau14[[#This Row],[dossier d''événement]],Tableau12[],20,FALSE)</f>
        <v>#N/A</v>
      </c>
      <c r="AY72" t="e">
        <f>VLOOKUP(Tableau14[[#This Row],[dossier d''événement]],Tableau12[],21,FALSE)</f>
        <v>#N/A</v>
      </c>
      <c r="AZ72" t="e">
        <f>VLOOKUP(Tableau14[[#This Row],[dossier d''événement]],Tableau12[],22,FALSE)</f>
        <v>#N/A</v>
      </c>
      <c r="BA72" t="e">
        <f>VLOOKUP(Tableau14[[#This Row],[dossier d''événement]],Tableau12[],23,FALSE)</f>
        <v>#N/A</v>
      </c>
      <c r="BB72" t="e">
        <f>VLOOKUP(Tableau14[[#This Row],[dossier d''événement]],Tableau12[],24,FALSE)</f>
        <v>#N/A</v>
      </c>
      <c r="BC72" t="e">
        <f>VLOOKUP(Tableau14[[#This Row],[dossier d''événement]],Tableau12[],25,FALSE)</f>
        <v>#N/A</v>
      </c>
      <c r="BD72" t="e">
        <f>VLOOKUP(Tableau14[[#This Row],[dossier d''événement]],Tableau12[],26,FALSE)</f>
        <v>#N/A</v>
      </c>
      <c r="BE72" t="e">
        <f>VLOOKUP(Tableau14[[#This Row],[dossier d''événement]],Tableau12[],27,FALSE)</f>
        <v>#N/A</v>
      </c>
      <c r="BF72" t="e">
        <f>VLOOKUP(Tableau14[[#This Row],[dossier d''événement]],Tableau12[],28,FALSE)</f>
        <v>#N/A</v>
      </c>
      <c r="BG72" t="e">
        <f>VLOOKUP(Tableau14[[#This Row],[dossier d''événement]],Tableau12[],29,FALSE)</f>
        <v>#N/A</v>
      </c>
      <c r="BH72" t="e">
        <f>VLOOKUP(Tableau14[[#This Row],[dossier d''événement]],Tableau12[],30,FALSE)</f>
        <v>#N/A</v>
      </c>
      <c r="BI72" t="e">
        <f>VLOOKUP(Tableau14[[#This Row],[dossier d''événement]],Tableau12[],31,FALSE)</f>
        <v>#N/A</v>
      </c>
      <c r="BJ72" t="e">
        <f>VLOOKUP(Tableau14[[#This Row],[dossier d''événement]],Tableau12[],32,FALSE)</f>
        <v>#N/A</v>
      </c>
      <c r="BK72" t="e">
        <f>VLOOKUP(Tableau14[[#This Row],[dossier d''événement]],Tableau12[],33,FALSE)</f>
        <v>#N/A</v>
      </c>
      <c r="BL72" t="e">
        <f>VLOOKUP(Tableau14[[#This Row],[dossier d''événement]],Tableau12[],34,FALSE)</f>
        <v>#N/A</v>
      </c>
      <c r="BM72" t="e">
        <f>VLOOKUP(Tableau14[[#This Row],[dossier d''événement]],Tableau12[],35,FALSE)</f>
        <v>#N/A</v>
      </c>
      <c r="BN72" t="e">
        <f>VLOOKUP(Tableau14[[#This Row],[dossier d''événement]],Tableau12[],36,FALSE)</f>
        <v>#N/A</v>
      </c>
      <c r="BO72" t="e">
        <f>VLOOKUP(Tableau14[[#This Row],[dossier d''événement]],Tableau12[],37,FALSE)</f>
        <v>#N/A</v>
      </c>
      <c r="BP72" t="e">
        <f>VLOOKUP(Tableau14[[#This Row],[dossier d''événement]],Tableau12[],38,FALSE)</f>
        <v>#N/A</v>
      </c>
      <c r="BQ72" t="e">
        <f>VLOOKUP(Tableau14[[#This Row],[dossier d''événement]],Tableau12[],39,FALSE)</f>
        <v>#N/A</v>
      </c>
      <c r="BR72" t="e">
        <f>VLOOKUP(Tableau14[[#This Row],[dossier d''événement]],Tableau12[],40,FALSE)</f>
        <v>#N/A</v>
      </c>
      <c r="BW72">
        <f>Tableau14[[#This Row],[dossier d''événement]]</f>
        <v>0</v>
      </c>
      <c r="BY72" t="e">
        <f>Tableau14[[#This Row],[Lieu Événement]]</f>
        <v>#N/A</v>
      </c>
      <c r="BZ72" t="e">
        <f>Tableau14[[#This Row],[Contact client sur le site]]</f>
        <v>#N/A</v>
      </c>
      <c r="CA72" t="e">
        <f>VLOOKUP(Tableau14[[#This Row],[dossier d''événement]],Tableau12[],45,FALSE)</f>
        <v>#N/A</v>
      </c>
      <c r="CE72" t="e">
        <f>VLOOKUP(Tableau14[[#This Row],[dossier d''événement]],Tableau12[],46,FALSE)</f>
        <v>#N/A</v>
      </c>
      <c r="CF72" t="e">
        <f>VLOOKUP(Tableau14[[#This Row],[dossier d''événement]],Tableau12[],43,FALSE)</f>
        <v>#N/A</v>
      </c>
      <c r="CG72" t="e">
        <f>VLOOKUP(Tableau14[[#This Row],[dossier d''événement]],Tableau12[],47,FALSE)</f>
        <v>#N/A</v>
      </c>
    </row>
    <row r="73" spans="6:85">
      <c r="F73" t="e">
        <f>VLOOKUP(Tableau14[[#This Row],[dossier d''événement]],Tableau12[],2,FALSE)</f>
        <v>#N/A</v>
      </c>
      <c r="G73" t="e">
        <f>VLOOKUP(Tableau14[[#This Row],[dossier d''événement]],Tableau12[],7,FALSE)</f>
        <v>#N/A</v>
      </c>
      <c r="H73" t="e">
        <f>VLOOKUP(Tableau14[[#This Row],[dossier d''événement]],Tableau12[],8,FALSE)</f>
        <v>#N/A</v>
      </c>
      <c r="J73" t="e">
        <f>VLOOKUP(Tableau14[[#This Row],[dossier d''événement]],Tableau12[],3,FALSE)</f>
        <v>#N/A</v>
      </c>
      <c r="K73" t="e">
        <f>VLOOKUP(Tableau14[[#This Row],[dossier d''événement]],Tableau12[],44,FALSE)</f>
        <v>#N/A</v>
      </c>
      <c r="S73" t="e">
        <f>VLOOKUP(Tableau14[[#This Row],[dossier d''événement]],Tableau12[],42,FALSE)</f>
        <v>#N/A</v>
      </c>
      <c r="U73" t="e">
        <f>VLOOKUP(Tableau14[[#This Row],[dossier d''événement]],Tableau12[],41,FALSE)</f>
        <v>#N/A</v>
      </c>
      <c r="V73" t="e">
        <f>VLOOKUP(Tableau14[[#This Row],[dossier d''événement]],Tableau12[],10,FALSE)</f>
        <v>#N/A</v>
      </c>
      <c r="W73" t="e">
        <f>VLOOKUP(Tableau14[[#This Row],[dossier d''événement]],Tableau12[],73,FALSE)</f>
        <v>#N/A</v>
      </c>
      <c r="X73" t="e">
        <f>VLOOKUP(Tableau14[[#This Row],[dossier d''événement]],Tableau12[],74,FALSE)</f>
        <v>#N/A</v>
      </c>
      <c r="Y73" t="e">
        <f>VLOOKUP(Tableau14[[#This Row],[dossier d''événement]],Tableau12[],75,FALSE)</f>
        <v>#N/A</v>
      </c>
      <c r="Z73" t="e">
        <f>VLOOKUP(Tableau14[[#This Row],[dossier d''événement]],Tableau12[],76,FALSE)</f>
        <v>#N/A</v>
      </c>
      <c r="AA73" t="e">
        <f>VLOOKUP(Tableau14[[#This Row],[dossier d''événement]],Tableau12[],77,FALSE)</f>
        <v>#N/A</v>
      </c>
      <c r="AB73" t="e">
        <f>VLOOKUP(Tableau14[[#This Row],[dossier d''événement]],Tableau12[],78,FALSE)</f>
        <v>#N/A</v>
      </c>
      <c r="AC73" t="e">
        <f>VLOOKUP(Tableau14[[#This Row],[dossier d''événement]],Tableau12[],79,FALSE)</f>
        <v>#N/A</v>
      </c>
      <c r="AD73" t="e">
        <f>VLOOKUP(Tableau14[[#This Row],[dossier d''événement]],Tableau12[],80,FALSE)</f>
        <v>#N/A</v>
      </c>
      <c r="AE73" t="e">
        <f>VLOOKUP(Tableau14[[#This Row],[dossier d''événement]],Tableau12[],81,FALSE)</f>
        <v>#N/A</v>
      </c>
      <c r="AF73" t="e">
        <f>VLOOKUP(Tableau14[[#This Row],[dossier d''événement]],Tableau12[],82,FALSE)</f>
        <v>#N/A</v>
      </c>
      <c r="AG73" t="e">
        <f>VLOOKUP(Tableau14[[#This Row],[dossier d''événement]],Tableau12[],83,FALSE)</f>
        <v>#N/A</v>
      </c>
      <c r="AH73" t="e">
        <f>VLOOKUP(Tableau14[[#This Row],[dossier d''événement]],Tableau12[],84,FALSE)</f>
        <v>#N/A</v>
      </c>
      <c r="AI73" t="e">
        <f>VLOOKUP(Tableau14[[#This Row],[dossier d''événement]],Tableau12[],85,FALSE)</f>
        <v>#N/A</v>
      </c>
      <c r="AJ73" t="e">
        <f>VLOOKUP(Tableau14[[#This Row],[dossier d''événement]],Tableau12[],86,FALSE)</f>
        <v>#N/A</v>
      </c>
      <c r="AK73" t="e">
        <f>VLOOKUP(Tableau14[[#This Row],[dossier d''événement]],Tableau12[],87,FALSE)</f>
        <v>#N/A</v>
      </c>
      <c r="AL73" t="e">
        <f>VLOOKUP(Tableau14[[#This Row],[dossier d''événement]],Tableau12[],88,FALSE)</f>
        <v>#N/A</v>
      </c>
      <c r="AM73" t="e">
        <f>VLOOKUP(Tableau14[[#This Row],[dossier d''événement]],Tableau12[],89,FALSE)</f>
        <v>#N/A</v>
      </c>
      <c r="AN73" t="e">
        <f>VLOOKUP(Tableau14[[#This Row],[dossier d''événement]],Tableau12[],90,FALSE)</f>
        <v>#N/A</v>
      </c>
      <c r="AO73" t="e">
        <f>VLOOKUP(Tableau14[[#This Row],[dossier d''événement]],Tableau12[],11,FALSE)</f>
        <v>#N/A</v>
      </c>
      <c r="AP73" t="e">
        <f>VLOOKUP(Tableau14[[#This Row],[dossier d''événement]],Tableau12[],12,FALSE)</f>
        <v>#N/A</v>
      </c>
      <c r="AQ73" t="e">
        <f>VLOOKUP(Tableau14[[#This Row],[dossier d''événement]],Tableau12[],13,FALSE)</f>
        <v>#N/A</v>
      </c>
      <c r="AR73" t="e">
        <f>VLOOKUP(Tableau14[[#This Row],[dossier d''événement]],Tableau12[],14,FALSE)</f>
        <v>#N/A</v>
      </c>
      <c r="AS73" t="e">
        <f>VLOOKUP(Tableau14[[#This Row],[dossier d''événement]],Tableau12[],15,FALSE)</f>
        <v>#N/A</v>
      </c>
      <c r="AT73" t="e">
        <f>VLOOKUP(Tableau14[[#This Row],[dossier d''événement]],Tableau12[],16,FALSE)</f>
        <v>#N/A</v>
      </c>
      <c r="AU73" t="e">
        <f>VLOOKUP(Tableau14[[#This Row],[dossier d''événement]],Tableau12[],17,FALSE)</f>
        <v>#N/A</v>
      </c>
      <c r="AV73" t="e">
        <f>VLOOKUP(Tableau14[[#This Row],[dossier d''événement]],Tableau12[],18,FALSE)</f>
        <v>#N/A</v>
      </c>
      <c r="AW73" t="e">
        <f>VLOOKUP(Tableau14[[#This Row],[dossier d''événement]],Tableau12[],19,FALSE)</f>
        <v>#N/A</v>
      </c>
      <c r="AX73" t="e">
        <f>VLOOKUP(Tableau14[[#This Row],[dossier d''événement]],Tableau12[],20,FALSE)</f>
        <v>#N/A</v>
      </c>
      <c r="AY73" t="e">
        <f>VLOOKUP(Tableau14[[#This Row],[dossier d''événement]],Tableau12[],21,FALSE)</f>
        <v>#N/A</v>
      </c>
      <c r="AZ73" t="e">
        <f>VLOOKUP(Tableau14[[#This Row],[dossier d''événement]],Tableau12[],22,FALSE)</f>
        <v>#N/A</v>
      </c>
      <c r="BA73" t="e">
        <f>VLOOKUP(Tableau14[[#This Row],[dossier d''événement]],Tableau12[],23,FALSE)</f>
        <v>#N/A</v>
      </c>
      <c r="BB73" t="e">
        <f>VLOOKUP(Tableau14[[#This Row],[dossier d''événement]],Tableau12[],24,FALSE)</f>
        <v>#N/A</v>
      </c>
      <c r="BC73" t="e">
        <f>VLOOKUP(Tableau14[[#This Row],[dossier d''événement]],Tableau12[],25,FALSE)</f>
        <v>#N/A</v>
      </c>
      <c r="BD73" t="e">
        <f>VLOOKUP(Tableau14[[#This Row],[dossier d''événement]],Tableau12[],26,FALSE)</f>
        <v>#N/A</v>
      </c>
      <c r="BE73" t="e">
        <f>VLOOKUP(Tableau14[[#This Row],[dossier d''événement]],Tableau12[],27,FALSE)</f>
        <v>#N/A</v>
      </c>
      <c r="BF73" t="e">
        <f>VLOOKUP(Tableau14[[#This Row],[dossier d''événement]],Tableau12[],28,FALSE)</f>
        <v>#N/A</v>
      </c>
      <c r="BG73" t="e">
        <f>VLOOKUP(Tableau14[[#This Row],[dossier d''événement]],Tableau12[],29,FALSE)</f>
        <v>#N/A</v>
      </c>
      <c r="BH73" t="e">
        <f>VLOOKUP(Tableau14[[#This Row],[dossier d''événement]],Tableau12[],30,FALSE)</f>
        <v>#N/A</v>
      </c>
      <c r="BI73" t="e">
        <f>VLOOKUP(Tableau14[[#This Row],[dossier d''événement]],Tableau12[],31,FALSE)</f>
        <v>#N/A</v>
      </c>
      <c r="BJ73" t="e">
        <f>VLOOKUP(Tableau14[[#This Row],[dossier d''événement]],Tableau12[],32,FALSE)</f>
        <v>#N/A</v>
      </c>
      <c r="BK73" t="e">
        <f>VLOOKUP(Tableau14[[#This Row],[dossier d''événement]],Tableau12[],33,FALSE)</f>
        <v>#N/A</v>
      </c>
      <c r="BL73" t="e">
        <f>VLOOKUP(Tableau14[[#This Row],[dossier d''événement]],Tableau12[],34,FALSE)</f>
        <v>#N/A</v>
      </c>
      <c r="BM73" t="e">
        <f>VLOOKUP(Tableau14[[#This Row],[dossier d''événement]],Tableau12[],35,FALSE)</f>
        <v>#N/A</v>
      </c>
      <c r="BN73" t="e">
        <f>VLOOKUP(Tableau14[[#This Row],[dossier d''événement]],Tableau12[],36,FALSE)</f>
        <v>#N/A</v>
      </c>
      <c r="BO73" t="e">
        <f>VLOOKUP(Tableau14[[#This Row],[dossier d''événement]],Tableau12[],37,FALSE)</f>
        <v>#N/A</v>
      </c>
      <c r="BP73" t="e">
        <f>VLOOKUP(Tableau14[[#This Row],[dossier d''événement]],Tableau12[],38,FALSE)</f>
        <v>#N/A</v>
      </c>
      <c r="BQ73" t="e">
        <f>VLOOKUP(Tableau14[[#This Row],[dossier d''événement]],Tableau12[],39,FALSE)</f>
        <v>#N/A</v>
      </c>
      <c r="BR73" t="e">
        <f>VLOOKUP(Tableau14[[#This Row],[dossier d''événement]],Tableau12[],40,FALSE)</f>
        <v>#N/A</v>
      </c>
      <c r="BW73">
        <f>Tableau14[[#This Row],[dossier d''événement]]</f>
        <v>0</v>
      </c>
      <c r="BY73" t="e">
        <f>Tableau14[[#This Row],[Lieu Événement]]</f>
        <v>#N/A</v>
      </c>
      <c r="BZ73" t="e">
        <f>Tableau14[[#This Row],[Contact client sur le site]]</f>
        <v>#N/A</v>
      </c>
      <c r="CA73" t="e">
        <f>VLOOKUP(Tableau14[[#This Row],[dossier d''événement]],Tableau12[],45,FALSE)</f>
        <v>#N/A</v>
      </c>
      <c r="CE73" t="e">
        <f>VLOOKUP(Tableau14[[#This Row],[dossier d''événement]],Tableau12[],46,FALSE)</f>
        <v>#N/A</v>
      </c>
      <c r="CF73" t="e">
        <f>VLOOKUP(Tableau14[[#This Row],[dossier d''événement]],Tableau12[],43,FALSE)</f>
        <v>#N/A</v>
      </c>
      <c r="CG73" t="e">
        <f>VLOOKUP(Tableau14[[#This Row],[dossier d''événement]],Tableau12[],47,FALSE)</f>
        <v>#N/A</v>
      </c>
    </row>
    <row r="74" spans="6:85">
      <c r="F74" t="e">
        <f>VLOOKUP(Tableau14[[#This Row],[dossier d''événement]],Tableau12[],2,FALSE)</f>
        <v>#N/A</v>
      </c>
      <c r="G74" t="e">
        <f>VLOOKUP(Tableau14[[#This Row],[dossier d''événement]],Tableau12[],7,FALSE)</f>
        <v>#N/A</v>
      </c>
      <c r="H74" t="e">
        <f>VLOOKUP(Tableau14[[#This Row],[dossier d''événement]],Tableau12[],8,FALSE)</f>
        <v>#N/A</v>
      </c>
      <c r="J74" t="e">
        <f>VLOOKUP(Tableau14[[#This Row],[dossier d''événement]],Tableau12[],3,FALSE)</f>
        <v>#N/A</v>
      </c>
      <c r="K74" t="e">
        <f>VLOOKUP(Tableau14[[#This Row],[dossier d''événement]],Tableau12[],44,FALSE)</f>
        <v>#N/A</v>
      </c>
      <c r="S74" t="e">
        <f>VLOOKUP(Tableau14[[#This Row],[dossier d''événement]],Tableau12[],42,FALSE)</f>
        <v>#N/A</v>
      </c>
      <c r="U74" t="e">
        <f>VLOOKUP(Tableau14[[#This Row],[dossier d''événement]],Tableau12[],41,FALSE)</f>
        <v>#N/A</v>
      </c>
      <c r="V74" t="e">
        <f>VLOOKUP(Tableau14[[#This Row],[dossier d''événement]],Tableau12[],10,FALSE)</f>
        <v>#N/A</v>
      </c>
      <c r="W74" t="e">
        <f>VLOOKUP(Tableau14[[#This Row],[dossier d''événement]],Tableau12[],73,FALSE)</f>
        <v>#N/A</v>
      </c>
      <c r="X74" t="e">
        <f>VLOOKUP(Tableau14[[#This Row],[dossier d''événement]],Tableau12[],74,FALSE)</f>
        <v>#N/A</v>
      </c>
      <c r="Y74" t="e">
        <f>VLOOKUP(Tableau14[[#This Row],[dossier d''événement]],Tableau12[],75,FALSE)</f>
        <v>#N/A</v>
      </c>
      <c r="Z74" t="e">
        <f>VLOOKUP(Tableau14[[#This Row],[dossier d''événement]],Tableau12[],76,FALSE)</f>
        <v>#N/A</v>
      </c>
      <c r="AA74" t="e">
        <f>VLOOKUP(Tableau14[[#This Row],[dossier d''événement]],Tableau12[],77,FALSE)</f>
        <v>#N/A</v>
      </c>
      <c r="AB74" t="e">
        <f>VLOOKUP(Tableau14[[#This Row],[dossier d''événement]],Tableau12[],78,FALSE)</f>
        <v>#N/A</v>
      </c>
      <c r="AC74" t="e">
        <f>VLOOKUP(Tableau14[[#This Row],[dossier d''événement]],Tableau12[],79,FALSE)</f>
        <v>#N/A</v>
      </c>
      <c r="AD74" t="e">
        <f>VLOOKUP(Tableau14[[#This Row],[dossier d''événement]],Tableau12[],80,FALSE)</f>
        <v>#N/A</v>
      </c>
      <c r="AE74" t="e">
        <f>VLOOKUP(Tableau14[[#This Row],[dossier d''événement]],Tableau12[],81,FALSE)</f>
        <v>#N/A</v>
      </c>
      <c r="AF74" t="e">
        <f>VLOOKUP(Tableau14[[#This Row],[dossier d''événement]],Tableau12[],82,FALSE)</f>
        <v>#N/A</v>
      </c>
      <c r="AG74" t="e">
        <f>VLOOKUP(Tableau14[[#This Row],[dossier d''événement]],Tableau12[],83,FALSE)</f>
        <v>#N/A</v>
      </c>
      <c r="AH74" t="e">
        <f>VLOOKUP(Tableau14[[#This Row],[dossier d''événement]],Tableau12[],84,FALSE)</f>
        <v>#N/A</v>
      </c>
      <c r="AI74" t="e">
        <f>VLOOKUP(Tableau14[[#This Row],[dossier d''événement]],Tableau12[],85,FALSE)</f>
        <v>#N/A</v>
      </c>
      <c r="AJ74" t="e">
        <f>VLOOKUP(Tableau14[[#This Row],[dossier d''événement]],Tableau12[],86,FALSE)</f>
        <v>#N/A</v>
      </c>
      <c r="AK74" t="e">
        <f>VLOOKUP(Tableau14[[#This Row],[dossier d''événement]],Tableau12[],87,FALSE)</f>
        <v>#N/A</v>
      </c>
      <c r="AL74" t="e">
        <f>VLOOKUP(Tableau14[[#This Row],[dossier d''événement]],Tableau12[],88,FALSE)</f>
        <v>#N/A</v>
      </c>
      <c r="AM74" t="e">
        <f>VLOOKUP(Tableau14[[#This Row],[dossier d''événement]],Tableau12[],89,FALSE)</f>
        <v>#N/A</v>
      </c>
      <c r="AN74" t="e">
        <f>VLOOKUP(Tableau14[[#This Row],[dossier d''événement]],Tableau12[],90,FALSE)</f>
        <v>#N/A</v>
      </c>
      <c r="AO74" t="e">
        <f>VLOOKUP(Tableau14[[#This Row],[dossier d''événement]],Tableau12[],11,FALSE)</f>
        <v>#N/A</v>
      </c>
      <c r="AP74" t="e">
        <f>VLOOKUP(Tableau14[[#This Row],[dossier d''événement]],Tableau12[],12,FALSE)</f>
        <v>#N/A</v>
      </c>
      <c r="AQ74" t="e">
        <f>VLOOKUP(Tableau14[[#This Row],[dossier d''événement]],Tableau12[],13,FALSE)</f>
        <v>#N/A</v>
      </c>
      <c r="AR74" t="e">
        <f>VLOOKUP(Tableau14[[#This Row],[dossier d''événement]],Tableau12[],14,FALSE)</f>
        <v>#N/A</v>
      </c>
      <c r="AS74" t="e">
        <f>VLOOKUP(Tableau14[[#This Row],[dossier d''événement]],Tableau12[],15,FALSE)</f>
        <v>#N/A</v>
      </c>
      <c r="AT74" t="e">
        <f>VLOOKUP(Tableau14[[#This Row],[dossier d''événement]],Tableau12[],16,FALSE)</f>
        <v>#N/A</v>
      </c>
      <c r="AU74" t="e">
        <f>VLOOKUP(Tableau14[[#This Row],[dossier d''événement]],Tableau12[],17,FALSE)</f>
        <v>#N/A</v>
      </c>
      <c r="AV74" t="e">
        <f>VLOOKUP(Tableau14[[#This Row],[dossier d''événement]],Tableau12[],18,FALSE)</f>
        <v>#N/A</v>
      </c>
      <c r="AW74" t="e">
        <f>VLOOKUP(Tableau14[[#This Row],[dossier d''événement]],Tableau12[],19,FALSE)</f>
        <v>#N/A</v>
      </c>
      <c r="AX74" t="e">
        <f>VLOOKUP(Tableau14[[#This Row],[dossier d''événement]],Tableau12[],20,FALSE)</f>
        <v>#N/A</v>
      </c>
      <c r="AY74" t="e">
        <f>VLOOKUP(Tableau14[[#This Row],[dossier d''événement]],Tableau12[],21,FALSE)</f>
        <v>#N/A</v>
      </c>
      <c r="AZ74" t="e">
        <f>VLOOKUP(Tableau14[[#This Row],[dossier d''événement]],Tableau12[],22,FALSE)</f>
        <v>#N/A</v>
      </c>
      <c r="BA74" t="e">
        <f>VLOOKUP(Tableau14[[#This Row],[dossier d''événement]],Tableau12[],23,FALSE)</f>
        <v>#N/A</v>
      </c>
      <c r="BB74" t="e">
        <f>VLOOKUP(Tableau14[[#This Row],[dossier d''événement]],Tableau12[],24,FALSE)</f>
        <v>#N/A</v>
      </c>
      <c r="BC74" t="e">
        <f>VLOOKUP(Tableau14[[#This Row],[dossier d''événement]],Tableau12[],25,FALSE)</f>
        <v>#N/A</v>
      </c>
      <c r="BD74" t="e">
        <f>VLOOKUP(Tableau14[[#This Row],[dossier d''événement]],Tableau12[],26,FALSE)</f>
        <v>#N/A</v>
      </c>
      <c r="BE74" t="e">
        <f>VLOOKUP(Tableau14[[#This Row],[dossier d''événement]],Tableau12[],27,FALSE)</f>
        <v>#N/A</v>
      </c>
      <c r="BF74" t="e">
        <f>VLOOKUP(Tableau14[[#This Row],[dossier d''événement]],Tableau12[],28,FALSE)</f>
        <v>#N/A</v>
      </c>
      <c r="BG74" t="e">
        <f>VLOOKUP(Tableau14[[#This Row],[dossier d''événement]],Tableau12[],29,FALSE)</f>
        <v>#N/A</v>
      </c>
      <c r="BH74" t="e">
        <f>VLOOKUP(Tableau14[[#This Row],[dossier d''événement]],Tableau12[],30,FALSE)</f>
        <v>#N/A</v>
      </c>
      <c r="BI74" t="e">
        <f>VLOOKUP(Tableau14[[#This Row],[dossier d''événement]],Tableau12[],31,FALSE)</f>
        <v>#N/A</v>
      </c>
      <c r="BJ74" t="e">
        <f>VLOOKUP(Tableau14[[#This Row],[dossier d''événement]],Tableau12[],32,FALSE)</f>
        <v>#N/A</v>
      </c>
      <c r="BK74" t="e">
        <f>VLOOKUP(Tableau14[[#This Row],[dossier d''événement]],Tableau12[],33,FALSE)</f>
        <v>#N/A</v>
      </c>
      <c r="BL74" t="e">
        <f>VLOOKUP(Tableau14[[#This Row],[dossier d''événement]],Tableau12[],34,FALSE)</f>
        <v>#N/A</v>
      </c>
      <c r="BM74" t="e">
        <f>VLOOKUP(Tableau14[[#This Row],[dossier d''événement]],Tableau12[],35,FALSE)</f>
        <v>#N/A</v>
      </c>
      <c r="BN74" t="e">
        <f>VLOOKUP(Tableau14[[#This Row],[dossier d''événement]],Tableau12[],36,FALSE)</f>
        <v>#N/A</v>
      </c>
      <c r="BO74" t="e">
        <f>VLOOKUP(Tableau14[[#This Row],[dossier d''événement]],Tableau12[],37,FALSE)</f>
        <v>#N/A</v>
      </c>
      <c r="BP74" t="e">
        <f>VLOOKUP(Tableau14[[#This Row],[dossier d''événement]],Tableau12[],38,FALSE)</f>
        <v>#N/A</v>
      </c>
      <c r="BQ74" t="e">
        <f>VLOOKUP(Tableau14[[#This Row],[dossier d''événement]],Tableau12[],39,FALSE)</f>
        <v>#N/A</v>
      </c>
      <c r="BR74" t="e">
        <f>VLOOKUP(Tableau14[[#This Row],[dossier d''événement]],Tableau12[],40,FALSE)</f>
        <v>#N/A</v>
      </c>
      <c r="BW74">
        <f>Tableau14[[#This Row],[dossier d''événement]]</f>
        <v>0</v>
      </c>
      <c r="BY74" t="e">
        <f>Tableau14[[#This Row],[Lieu Événement]]</f>
        <v>#N/A</v>
      </c>
      <c r="BZ74" t="e">
        <f>Tableau14[[#This Row],[Contact client sur le site]]</f>
        <v>#N/A</v>
      </c>
      <c r="CA74" t="e">
        <f>VLOOKUP(Tableau14[[#This Row],[dossier d''événement]],Tableau12[],45,FALSE)</f>
        <v>#N/A</v>
      </c>
      <c r="CE74" t="e">
        <f>VLOOKUP(Tableau14[[#This Row],[dossier d''événement]],Tableau12[],46,FALSE)</f>
        <v>#N/A</v>
      </c>
      <c r="CF74" t="e">
        <f>VLOOKUP(Tableau14[[#This Row],[dossier d''événement]],Tableau12[],43,FALSE)</f>
        <v>#N/A</v>
      </c>
      <c r="CG74" t="e">
        <f>VLOOKUP(Tableau14[[#This Row],[dossier d''événement]],Tableau12[],47,FALSE)</f>
        <v>#N/A</v>
      </c>
    </row>
    <row r="75" spans="6:85">
      <c r="F75" t="e">
        <f>VLOOKUP(Tableau14[[#This Row],[dossier d''événement]],Tableau12[],2,FALSE)</f>
        <v>#N/A</v>
      </c>
      <c r="G75" t="e">
        <f>VLOOKUP(Tableau14[[#This Row],[dossier d''événement]],Tableau12[],7,FALSE)</f>
        <v>#N/A</v>
      </c>
      <c r="H75" t="e">
        <f>VLOOKUP(Tableau14[[#This Row],[dossier d''événement]],Tableau12[],8,FALSE)</f>
        <v>#N/A</v>
      </c>
      <c r="J75" t="e">
        <f>VLOOKUP(Tableau14[[#This Row],[dossier d''événement]],Tableau12[],3,FALSE)</f>
        <v>#N/A</v>
      </c>
      <c r="K75" t="e">
        <f>VLOOKUP(Tableau14[[#This Row],[dossier d''événement]],Tableau12[],44,FALSE)</f>
        <v>#N/A</v>
      </c>
      <c r="S75" t="e">
        <f>VLOOKUP(Tableau14[[#This Row],[dossier d''événement]],Tableau12[],42,FALSE)</f>
        <v>#N/A</v>
      </c>
      <c r="U75" t="e">
        <f>VLOOKUP(Tableau14[[#This Row],[dossier d''événement]],Tableau12[],41,FALSE)</f>
        <v>#N/A</v>
      </c>
      <c r="V75" t="e">
        <f>VLOOKUP(Tableau14[[#This Row],[dossier d''événement]],Tableau12[],10,FALSE)</f>
        <v>#N/A</v>
      </c>
      <c r="W75" t="e">
        <f>VLOOKUP(Tableau14[[#This Row],[dossier d''événement]],Tableau12[],73,FALSE)</f>
        <v>#N/A</v>
      </c>
      <c r="X75" t="e">
        <f>VLOOKUP(Tableau14[[#This Row],[dossier d''événement]],Tableau12[],74,FALSE)</f>
        <v>#N/A</v>
      </c>
      <c r="Y75" t="e">
        <f>VLOOKUP(Tableau14[[#This Row],[dossier d''événement]],Tableau12[],75,FALSE)</f>
        <v>#N/A</v>
      </c>
      <c r="Z75" t="e">
        <f>VLOOKUP(Tableau14[[#This Row],[dossier d''événement]],Tableau12[],76,FALSE)</f>
        <v>#N/A</v>
      </c>
      <c r="AA75" t="e">
        <f>VLOOKUP(Tableau14[[#This Row],[dossier d''événement]],Tableau12[],77,FALSE)</f>
        <v>#N/A</v>
      </c>
      <c r="AB75" t="e">
        <f>VLOOKUP(Tableau14[[#This Row],[dossier d''événement]],Tableau12[],78,FALSE)</f>
        <v>#N/A</v>
      </c>
      <c r="AC75" t="e">
        <f>VLOOKUP(Tableau14[[#This Row],[dossier d''événement]],Tableau12[],79,FALSE)</f>
        <v>#N/A</v>
      </c>
      <c r="AD75" t="e">
        <f>VLOOKUP(Tableau14[[#This Row],[dossier d''événement]],Tableau12[],80,FALSE)</f>
        <v>#N/A</v>
      </c>
      <c r="AE75" t="e">
        <f>VLOOKUP(Tableau14[[#This Row],[dossier d''événement]],Tableau12[],81,FALSE)</f>
        <v>#N/A</v>
      </c>
      <c r="AF75" t="e">
        <f>VLOOKUP(Tableau14[[#This Row],[dossier d''événement]],Tableau12[],82,FALSE)</f>
        <v>#N/A</v>
      </c>
      <c r="AG75" t="e">
        <f>VLOOKUP(Tableau14[[#This Row],[dossier d''événement]],Tableau12[],83,FALSE)</f>
        <v>#N/A</v>
      </c>
      <c r="AH75" t="e">
        <f>VLOOKUP(Tableau14[[#This Row],[dossier d''événement]],Tableau12[],84,FALSE)</f>
        <v>#N/A</v>
      </c>
      <c r="AI75" t="e">
        <f>VLOOKUP(Tableau14[[#This Row],[dossier d''événement]],Tableau12[],85,FALSE)</f>
        <v>#N/A</v>
      </c>
      <c r="AJ75" t="e">
        <f>VLOOKUP(Tableau14[[#This Row],[dossier d''événement]],Tableau12[],86,FALSE)</f>
        <v>#N/A</v>
      </c>
      <c r="AK75" t="e">
        <f>VLOOKUP(Tableau14[[#This Row],[dossier d''événement]],Tableau12[],87,FALSE)</f>
        <v>#N/A</v>
      </c>
      <c r="AL75" t="e">
        <f>VLOOKUP(Tableau14[[#This Row],[dossier d''événement]],Tableau12[],88,FALSE)</f>
        <v>#N/A</v>
      </c>
      <c r="AM75" t="e">
        <f>VLOOKUP(Tableau14[[#This Row],[dossier d''événement]],Tableau12[],89,FALSE)</f>
        <v>#N/A</v>
      </c>
      <c r="AN75" t="e">
        <f>VLOOKUP(Tableau14[[#This Row],[dossier d''événement]],Tableau12[],90,FALSE)</f>
        <v>#N/A</v>
      </c>
      <c r="AO75" t="e">
        <f>VLOOKUP(Tableau14[[#This Row],[dossier d''événement]],Tableau12[],11,FALSE)</f>
        <v>#N/A</v>
      </c>
      <c r="AP75" t="e">
        <f>VLOOKUP(Tableau14[[#This Row],[dossier d''événement]],Tableau12[],12,FALSE)</f>
        <v>#N/A</v>
      </c>
      <c r="AQ75" t="e">
        <f>VLOOKUP(Tableau14[[#This Row],[dossier d''événement]],Tableau12[],13,FALSE)</f>
        <v>#N/A</v>
      </c>
      <c r="AR75" t="e">
        <f>VLOOKUP(Tableau14[[#This Row],[dossier d''événement]],Tableau12[],14,FALSE)</f>
        <v>#N/A</v>
      </c>
      <c r="AS75" t="e">
        <f>VLOOKUP(Tableau14[[#This Row],[dossier d''événement]],Tableau12[],15,FALSE)</f>
        <v>#N/A</v>
      </c>
      <c r="AT75" t="e">
        <f>VLOOKUP(Tableau14[[#This Row],[dossier d''événement]],Tableau12[],16,FALSE)</f>
        <v>#N/A</v>
      </c>
      <c r="AU75" t="e">
        <f>VLOOKUP(Tableau14[[#This Row],[dossier d''événement]],Tableau12[],17,FALSE)</f>
        <v>#N/A</v>
      </c>
      <c r="AV75" t="e">
        <f>VLOOKUP(Tableau14[[#This Row],[dossier d''événement]],Tableau12[],18,FALSE)</f>
        <v>#N/A</v>
      </c>
      <c r="AW75" t="e">
        <f>VLOOKUP(Tableau14[[#This Row],[dossier d''événement]],Tableau12[],19,FALSE)</f>
        <v>#N/A</v>
      </c>
      <c r="AX75" t="e">
        <f>VLOOKUP(Tableau14[[#This Row],[dossier d''événement]],Tableau12[],20,FALSE)</f>
        <v>#N/A</v>
      </c>
      <c r="AY75" t="e">
        <f>VLOOKUP(Tableau14[[#This Row],[dossier d''événement]],Tableau12[],21,FALSE)</f>
        <v>#N/A</v>
      </c>
      <c r="AZ75" t="e">
        <f>VLOOKUP(Tableau14[[#This Row],[dossier d''événement]],Tableau12[],22,FALSE)</f>
        <v>#N/A</v>
      </c>
      <c r="BA75" t="e">
        <f>VLOOKUP(Tableau14[[#This Row],[dossier d''événement]],Tableau12[],23,FALSE)</f>
        <v>#N/A</v>
      </c>
      <c r="BB75" t="e">
        <f>VLOOKUP(Tableau14[[#This Row],[dossier d''événement]],Tableau12[],24,FALSE)</f>
        <v>#N/A</v>
      </c>
      <c r="BC75" t="e">
        <f>VLOOKUP(Tableau14[[#This Row],[dossier d''événement]],Tableau12[],25,FALSE)</f>
        <v>#N/A</v>
      </c>
      <c r="BD75" t="e">
        <f>VLOOKUP(Tableau14[[#This Row],[dossier d''événement]],Tableau12[],26,FALSE)</f>
        <v>#N/A</v>
      </c>
      <c r="BE75" t="e">
        <f>VLOOKUP(Tableau14[[#This Row],[dossier d''événement]],Tableau12[],27,FALSE)</f>
        <v>#N/A</v>
      </c>
      <c r="BF75" t="e">
        <f>VLOOKUP(Tableau14[[#This Row],[dossier d''événement]],Tableau12[],28,FALSE)</f>
        <v>#N/A</v>
      </c>
      <c r="BG75" t="e">
        <f>VLOOKUP(Tableau14[[#This Row],[dossier d''événement]],Tableau12[],29,FALSE)</f>
        <v>#N/A</v>
      </c>
      <c r="BH75" t="e">
        <f>VLOOKUP(Tableau14[[#This Row],[dossier d''événement]],Tableau12[],30,FALSE)</f>
        <v>#N/A</v>
      </c>
      <c r="BI75" t="e">
        <f>VLOOKUP(Tableau14[[#This Row],[dossier d''événement]],Tableau12[],31,FALSE)</f>
        <v>#N/A</v>
      </c>
      <c r="BJ75" t="e">
        <f>VLOOKUP(Tableau14[[#This Row],[dossier d''événement]],Tableau12[],32,FALSE)</f>
        <v>#N/A</v>
      </c>
      <c r="BK75" t="e">
        <f>VLOOKUP(Tableau14[[#This Row],[dossier d''événement]],Tableau12[],33,FALSE)</f>
        <v>#N/A</v>
      </c>
      <c r="BL75" t="e">
        <f>VLOOKUP(Tableau14[[#This Row],[dossier d''événement]],Tableau12[],34,FALSE)</f>
        <v>#N/A</v>
      </c>
      <c r="BM75" t="e">
        <f>VLOOKUP(Tableau14[[#This Row],[dossier d''événement]],Tableau12[],35,FALSE)</f>
        <v>#N/A</v>
      </c>
      <c r="BN75" t="e">
        <f>VLOOKUP(Tableau14[[#This Row],[dossier d''événement]],Tableau12[],36,FALSE)</f>
        <v>#N/A</v>
      </c>
      <c r="BO75" t="e">
        <f>VLOOKUP(Tableau14[[#This Row],[dossier d''événement]],Tableau12[],37,FALSE)</f>
        <v>#N/A</v>
      </c>
      <c r="BP75" t="e">
        <f>VLOOKUP(Tableau14[[#This Row],[dossier d''événement]],Tableau12[],38,FALSE)</f>
        <v>#N/A</v>
      </c>
      <c r="BQ75" t="e">
        <f>VLOOKUP(Tableau14[[#This Row],[dossier d''événement]],Tableau12[],39,FALSE)</f>
        <v>#N/A</v>
      </c>
      <c r="BR75" t="e">
        <f>VLOOKUP(Tableau14[[#This Row],[dossier d''événement]],Tableau12[],40,FALSE)</f>
        <v>#N/A</v>
      </c>
      <c r="BW75">
        <f>Tableau14[[#This Row],[dossier d''événement]]</f>
        <v>0</v>
      </c>
      <c r="BY75" t="e">
        <f>Tableau14[[#This Row],[Lieu Événement]]</f>
        <v>#N/A</v>
      </c>
      <c r="BZ75" t="e">
        <f>Tableau14[[#This Row],[Contact client sur le site]]</f>
        <v>#N/A</v>
      </c>
      <c r="CA75" t="e">
        <f>VLOOKUP(Tableau14[[#This Row],[dossier d''événement]],Tableau12[],45,FALSE)</f>
        <v>#N/A</v>
      </c>
      <c r="CE75" t="e">
        <f>VLOOKUP(Tableau14[[#This Row],[dossier d''événement]],Tableau12[],46,FALSE)</f>
        <v>#N/A</v>
      </c>
      <c r="CF75" t="e">
        <f>VLOOKUP(Tableau14[[#This Row],[dossier d''événement]],Tableau12[],43,FALSE)</f>
        <v>#N/A</v>
      </c>
      <c r="CG75" t="e">
        <f>VLOOKUP(Tableau14[[#This Row],[dossier d''événement]],Tableau12[],47,FALSE)</f>
        <v>#N/A</v>
      </c>
    </row>
    <row r="76" spans="6:85">
      <c r="F76" t="e">
        <f>VLOOKUP(Tableau14[[#This Row],[dossier d''événement]],Tableau12[],2,FALSE)</f>
        <v>#N/A</v>
      </c>
      <c r="G76" t="e">
        <f>VLOOKUP(Tableau14[[#This Row],[dossier d''événement]],Tableau12[],7,FALSE)</f>
        <v>#N/A</v>
      </c>
      <c r="H76" t="e">
        <f>VLOOKUP(Tableau14[[#This Row],[dossier d''événement]],Tableau12[],8,FALSE)</f>
        <v>#N/A</v>
      </c>
      <c r="J76" t="e">
        <f>VLOOKUP(Tableau14[[#This Row],[dossier d''événement]],Tableau12[],3,FALSE)</f>
        <v>#N/A</v>
      </c>
      <c r="K76" t="e">
        <f>VLOOKUP(Tableau14[[#This Row],[dossier d''événement]],Tableau12[],44,FALSE)</f>
        <v>#N/A</v>
      </c>
      <c r="S76" t="e">
        <f>VLOOKUP(Tableau14[[#This Row],[dossier d''événement]],Tableau12[],42,FALSE)</f>
        <v>#N/A</v>
      </c>
      <c r="U76" t="e">
        <f>VLOOKUP(Tableau14[[#This Row],[dossier d''événement]],Tableau12[],41,FALSE)</f>
        <v>#N/A</v>
      </c>
      <c r="V76" t="e">
        <f>VLOOKUP(Tableau14[[#This Row],[dossier d''événement]],Tableau12[],10,FALSE)</f>
        <v>#N/A</v>
      </c>
      <c r="W76" t="e">
        <f>VLOOKUP(Tableau14[[#This Row],[dossier d''événement]],Tableau12[],73,FALSE)</f>
        <v>#N/A</v>
      </c>
      <c r="X76" t="e">
        <f>VLOOKUP(Tableau14[[#This Row],[dossier d''événement]],Tableau12[],74,FALSE)</f>
        <v>#N/A</v>
      </c>
      <c r="Y76" t="e">
        <f>VLOOKUP(Tableau14[[#This Row],[dossier d''événement]],Tableau12[],75,FALSE)</f>
        <v>#N/A</v>
      </c>
      <c r="Z76" t="e">
        <f>VLOOKUP(Tableau14[[#This Row],[dossier d''événement]],Tableau12[],76,FALSE)</f>
        <v>#N/A</v>
      </c>
      <c r="AA76" t="e">
        <f>VLOOKUP(Tableau14[[#This Row],[dossier d''événement]],Tableau12[],77,FALSE)</f>
        <v>#N/A</v>
      </c>
      <c r="AB76" t="e">
        <f>VLOOKUP(Tableau14[[#This Row],[dossier d''événement]],Tableau12[],78,FALSE)</f>
        <v>#N/A</v>
      </c>
      <c r="AC76" t="e">
        <f>VLOOKUP(Tableau14[[#This Row],[dossier d''événement]],Tableau12[],79,FALSE)</f>
        <v>#N/A</v>
      </c>
      <c r="AD76" t="e">
        <f>VLOOKUP(Tableau14[[#This Row],[dossier d''événement]],Tableau12[],80,FALSE)</f>
        <v>#N/A</v>
      </c>
      <c r="AE76" t="e">
        <f>VLOOKUP(Tableau14[[#This Row],[dossier d''événement]],Tableau12[],81,FALSE)</f>
        <v>#N/A</v>
      </c>
      <c r="AF76" t="e">
        <f>VLOOKUP(Tableau14[[#This Row],[dossier d''événement]],Tableau12[],82,FALSE)</f>
        <v>#N/A</v>
      </c>
      <c r="AG76" t="e">
        <f>VLOOKUP(Tableau14[[#This Row],[dossier d''événement]],Tableau12[],83,FALSE)</f>
        <v>#N/A</v>
      </c>
      <c r="AH76" t="e">
        <f>VLOOKUP(Tableau14[[#This Row],[dossier d''événement]],Tableau12[],84,FALSE)</f>
        <v>#N/A</v>
      </c>
      <c r="AI76" t="e">
        <f>VLOOKUP(Tableau14[[#This Row],[dossier d''événement]],Tableau12[],85,FALSE)</f>
        <v>#N/A</v>
      </c>
      <c r="AJ76" t="e">
        <f>VLOOKUP(Tableau14[[#This Row],[dossier d''événement]],Tableau12[],86,FALSE)</f>
        <v>#N/A</v>
      </c>
      <c r="AK76" t="e">
        <f>VLOOKUP(Tableau14[[#This Row],[dossier d''événement]],Tableau12[],87,FALSE)</f>
        <v>#N/A</v>
      </c>
      <c r="AL76" t="e">
        <f>VLOOKUP(Tableau14[[#This Row],[dossier d''événement]],Tableau12[],88,FALSE)</f>
        <v>#N/A</v>
      </c>
      <c r="AM76" t="e">
        <f>VLOOKUP(Tableau14[[#This Row],[dossier d''événement]],Tableau12[],89,FALSE)</f>
        <v>#N/A</v>
      </c>
      <c r="AN76" t="e">
        <f>VLOOKUP(Tableau14[[#This Row],[dossier d''événement]],Tableau12[],90,FALSE)</f>
        <v>#N/A</v>
      </c>
      <c r="AO76" t="e">
        <f>VLOOKUP(Tableau14[[#This Row],[dossier d''événement]],Tableau12[],11,FALSE)</f>
        <v>#N/A</v>
      </c>
      <c r="AP76" t="e">
        <f>VLOOKUP(Tableau14[[#This Row],[dossier d''événement]],Tableau12[],12,FALSE)</f>
        <v>#N/A</v>
      </c>
      <c r="AQ76" t="e">
        <f>VLOOKUP(Tableau14[[#This Row],[dossier d''événement]],Tableau12[],13,FALSE)</f>
        <v>#N/A</v>
      </c>
      <c r="AR76" t="e">
        <f>VLOOKUP(Tableau14[[#This Row],[dossier d''événement]],Tableau12[],14,FALSE)</f>
        <v>#N/A</v>
      </c>
      <c r="AS76" t="e">
        <f>VLOOKUP(Tableau14[[#This Row],[dossier d''événement]],Tableau12[],15,FALSE)</f>
        <v>#N/A</v>
      </c>
      <c r="AT76" t="e">
        <f>VLOOKUP(Tableau14[[#This Row],[dossier d''événement]],Tableau12[],16,FALSE)</f>
        <v>#N/A</v>
      </c>
      <c r="AU76" t="e">
        <f>VLOOKUP(Tableau14[[#This Row],[dossier d''événement]],Tableau12[],17,FALSE)</f>
        <v>#N/A</v>
      </c>
      <c r="AV76" t="e">
        <f>VLOOKUP(Tableau14[[#This Row],[dossier d''événement]],Tableau12[],18,FALSE)</f>
        <v>#N/A</v>
      </c>
      <c r="AW76" t="e">
        <f>VLOOKUP(Tableau14[[#This Row],[dossier d''événement]],Tableau12[],19,FALSE)</f>
        <v>#N/A</v>
      </c>
      <c r="AX76" t="e">
        <f>VLOOKUP(Tableau14[[#This Row],[dossier d''événement]],Tableau12[],20,FALSE)</f>
        <v>#N/A</v>
      </c>
      <c r="AY76" t="e">
        <f>VLOOKUP(Tableau14[[#This Row],[dossier d''événement]],Tableau12[],21,FALSE)</f>
        <v>#N/A</v>
      </c>
      <c r="AZ76" t="e">
        <f>VLOOKUP(Tableau14[[#This Row],[dossier d''événement]],Tableau12[],22,FALSE)</f>
        <v>#N/A</v>
      </c>
      <c r="BA76" t="e">
        <f>VLOOKUP(Tableau14[[#This Row],[dossier d''événement]],Tableau12[],23,FALSE)</f>
        <v>#N/A</v>
      </c>
      <c r="BB76" t="e">
        <f>VLOOKUP(Tableau14[[#This Row],[dossier d''événement]],Tableau12[],24,FALSE)</f>
        <v>#N/A</v>
      </c>
      <c r="BC76" t="e">
        <f>VLOOKUP(Tableau14[[#This Row],[dossier d''événement]],Tableau12[],25,FALSE)</f>
        <v>#N/A</v>
      </c>
      <c r="BD76" t="e">
        <f>VLOOKUP(Tableau14[[#This Row],[dossier d''événement]],Tableau12[],26,FALSE)</f>
        <v>#N/A</v>
      </c>
      <c r="BE76" t="e">
        <f>VLOOKUP(Tableau14[[#This Row],[dossier d''événement]],Tableau12[],27,FALSE)</f>
        <v>#N/A</v>
      </c>
      <c r="BF76" t="e">
        <f>VLOOKUP(Tableau14[[#This Row],[dossier d''événement]],Tableau12[],28,FALSE)</f>
        <v>#N/A</v>
      </c>
      <c r="BG76" t="e">
        <f>VLOOKUP(Tableau14[[#This Row],[dossier d''événement]],Tableau12[],29,FALSE)</f>
        <v>#N/A</v>
      </c>
      <c r="BH76" t="e">
        <f>VLOOKUP(Tableau14[[#This Row],[dossier d''événement]],Tableau12[],30,FALSE)</f>
        <v>#N/A</v>
      </c>
      <c r="BI76" t="e">
        <f>VLOOKUP(Tableau14[[#This Row],[dossier d''événement]],Tableau12[],31,FALSE)</f>
        <v>#N/A</v>
      </c>
      <c r="BJ76" t="e">
        <f>VLOOKUP(Tableau14[[#This Row],[dossier d''événement]],Tableau12[],32,FALSE)</f>
        <v>#N/A</v>
      </c>
      <c r="BK76" t="e">
        <f>VLOOKUP(Tableau14[[#This Row],[dossier d''événement]],Tableau12[],33,FALSE)</f>
        <v>#N/A</v>
      </c>
      <c r="BL76" t="e">
        <f>VLOOKUP(Tableau14[[#This Row],[dossier d''événement]],Tableau12[],34,FALSE)</f>
        <v>#N/A</v>
      </c>
      <c r="BM76" t="e">
        <f>VLOOKUP(Tableau14[[#This Row],[dossier d''événement]],Tableau12[],35,FALSE)</f>
        <v>#N/A</v>
      </c>
      <c r="BN76" t="e">
        <f>VLOOKUP(Tableau14[[#This Row],[dossier d''événement]],Tableau12[],36,FALSE)</f>
        <v>#N/A</v>
      </c>
      <c r="BO76" t="e">
        <f>VLOOKUP(Tableau14[[#This Row],[dossier d''événement]],Tableau12[],37,FALSE)</f>
        <v>#N/A</v>
      </c>
      <c r="BP76" t="e">
        <f>VLOOKUP(Tableau14[[#This Row],[dossier d''événement]],Tableau12[],38,FALSE)</f>
        <v>#N/A</v>
      </c>
      <c r="BQ76" t="e">
        <f>VLOOKUP(Tableau14[[#This Row],[dossier d''événement]],Tableau12[],39,FALSE)</f>
        <v>#N/A</v>
      </c>
      <c r="BR76" t="e">
        <f>VLOOKUP(Tableau14[[#This Row],[dossier d''événement]],Tableau12[],40,FALSE)</f>
        <v>#N/A</v>
      </c>
      <c r="BW76">
        <f>Tableau14[[#This Row],[dossier d''événement]]</f>
        <v>0</v>
      </c>
      <c r="BY76" t="e">
        <f>Tableau14[[#This Row],[Lieu Événement]]</f>
        <v>#N/A</v>
      </c>
      <c r="BZ76" t="e">
        <f>Tableau14[[#This Row],[Contact client sur le site]]</f>
        <v>#N/A</v>
      </c>
      <c r="CA76" t="e">
        <f>VLOOKUP(Tableau14[[#This Row],[dossier d''événement]],Tableau12[],45,FALSE)</f>
        <v>#N/A</v>
      </c>
      <c r="CE76" t="e">
        <f>VLOOKUP(Tableau14[[#This Row],[dossier d''événement]],Tableau12[],46,FALSE)</f>
        <v>#N/A</v>
      </c>
      <c r="CF76" t="e">
        <f>VLOOKUP(Tableau14[[#This Row],[dossier d''événement]],Tableau12[],43,FALSE)</f>
        <v>#N/A</v>
      </c>
      <c r="CG76" t="e">
        <f>VLOOKUP(Tableau14[[#This Row],[dossier d''événement]],Tableau12[],47,FALSE)</f>
        <v>#N/A</v>
      </c>
    </row>
    <row r="77" spans="6:85">
      <c r="F77" t="e">
        <f>VLOOKUP(Tableau14[[#This Row],[dossier d''événement]],Tableau12[],2,FALSE)</f>
        <v>#N/A</v>
      </c>
      <c r="G77" t="e">
        <f>VLOOKUP(Tableau14[[#This Row],[dossier d''événement]],Tableau12[],7,FALSE)</f>
        <v>#N/A</v>
      </c>
      <c r="H77" t="e">
        <f>VLOOKUP(Tableau14[[#This Row],[dossier d''événement]],Tableau12[],8,FALSE)</f>
        <v>#N/A</v>
      </c>
      <c r="J77" t="e">
        <f>VLOOKUP(Tableau14[[#This Row],[dossier d''événement]],Tableau12[],3,FALSE)</f>
        <v>#N/A</v>
      </c>
      <c r="K77" t="e">
        <f>VLOOKUP(Tableau14[[#This Row],[dossier d''événement]],Tableau12[],44,FALSE)</f>
        <v>#N/A</v>
      </c>
      <c r="S77" t="e">
        <f>VLOOKUP(Tableau14[[#This Row],[dossier d''événement]],Tableau12[],42,FALSE)</f>
        <v>#N/A</v>
      </c>
      <c r="U77" t="e">
        <f>VLOOKUP(Tableau14[[#This Row],[dossier d''événement]],Tableau12[],41,FALSE)</f>
        <v>#N/A</v>
      </c>
      <c r="V77" t="e">
        <f>VLOOKUP(Tableau14[[#This Row],[dossier d''événement]],Tableau12[],10,FALSE)</f>
        <v>#N/A</v>
      </c>
      <c r="W77" t="e">
        <f>VLOOKUP(Tableau14[[#This Row],[dossier d''événement]],Tableau12[],73,FALSE)</f>
        <v>#N/A</v>
      </c>
      <c r="X77" t="e">
        <f>VLOOKUP(Tableau14[[#This Row],[dossier d''événement]],Tableau12[],74,FALSE)</f>
        <v>#N/A</v>
      </c>
      <c r="Y77" t="e">
        <f>VLOOKUP(Tableau14[[#This Row],[dossier d''événement]],Tableau12[],75,FALSE)</f>
        <v>#N/A</v>
      </c>
      <c r="Z77" t="e">
        <f>VLOOKUP(Tableau14[[#This Row],[dossier d''événement]],Tableau12[],76,FALSE)</f>
        <v>#N/A</v>
      </c>
      <c r="AA77" t="e">
        <f>VLOOKUP(Tableau14[[#This Row],[dossier d''événement]],Tableau12[],77,FALSE)</f>
        <v>#N/A</v>
      </c>
      <c r="AB77" t="e">
        <f>VLOOKUP(Tableau14[[#This Row],[dossier d''événement]],Tableau12[],78,FALSE)</f>
        <v>#N/A</v>
      </c>
      <c r="AC77" t="e">
        <f>VLOOKUP(Tableau14[[#This Row],[dossier d''événement]],Tableau12[],79,FALSE)</f>
        <v>#N/A</v>
      </c>
      <c r="AD77" t="e">
        <f>VLOOKUP(Tableau14[[#This Row],[dossier d''événement]],Tableau12[],80,FALSE)</f>
        <v>#N/A</v>
      </c>
      <c r="AE77" t="e">
        <f>VLOOKUP(Tableau14[[#This Row],[dossier d''événement]],Tableau12[],81,FALSE)</f>
        <v>#N/A</v>
      </c>
      <c r="AF77" t="e">
        <f>VLOOKUP(Tableau14[[#This Row],[dossier d''événement]],Tableau12[],82,FALSE)</f>
        <v>#N/A</v>
      </c>
      <c r="AG77" t="e">
        <f>VLOOKUP(Tableau14[[#This Row],[dossier d''événement]],Tableau12[],83,FALSE)</f>
        <v>#N/A</v>
      </c>
      <c r="AH77" t="e">
        <f>VLOOKUP(Tableau14[[#This Row],[dossier d''événement]],Tableau12[],84,FALSE)</f>
        <v>#N/A</v>
      </c>
      <c r="AI77" t="e">
        <f>VLOOKUP(Tableau14[[#This Row],[dossier d''événement]],Tableau12[],85,FALSE)</f>
        <v>#N/A</v>
      </c>
      <c r="AJ77" t="e">
        <f>VLOOKUP(Tableau14[[#This Row],[dossier d''événement]],Tableau12[],86,FALSE)</f>
        <v>#N/A</v>
      </c>
      <c r="AK77" t="e">
        <f>VLOOKUP(Tableau14[[#This Row],[dossier d''événement]],Tableau12[],87,FALSE)</f>
        <v>#N/A</v>
      </c>
      <c r="AL77" t="e">
        <f>VLOOKUP(Tableau14[[#This Row],[dossier d''événement]],Tableau12[],88,FALSE)</f>
        <v>#N/A</v>
      </c>
      <c r="AM77" t="e">
        <f>VLOOKUP(Tableau14[[#This Row],[dossier d''événement]],Tableau12[],89,FALSE)</f>
        <v>#N/A</v>
      </c>
      <c r="AN77" t="e">
        <f>VLOOKUP(Tableau14[[#This Row],[dossier d''événement]],Tableau12[],90,FALSE)</f>
        <v>#N/A</v>
      </c>
      <c r="AO77" t="e">
        <f>VLOOKUP(Tableau14[[#This Row],[dossier d''événement]],Tableau12[],11,FALSE)</f>
        <v>#N/A</v>
      </c>
      <c r="AP77" t="e">
        <f>VLOOKUP(Tableau14[[#This Row],[dossier d''événement]],Tableau12[],12,FALSE)</f>
        <v>#N/A</v>
      </c>
      <c r="AQ77" t="e">
        <f>VLOOKUP(Tableau14[[#This Row],[dossier d''événement]],Tableau12[],13,FALSE)</f>
        <v>#N/A</v>
      </c>
      <c r="AR77" t="e">
        <f>VLOOKUP(Tableau14[[#This Row],[dossier d''événement]],Tableau12[],14,FALSE)</f>
        <v>#N/A</v>
      </c>
      <c r="AS77" t="e">
        <f>VLOOKUP(Tableau14[[#This Row],[dossier d''événement]],Tableau12[],15,FALSE)</f>
        <v>#N/A</v>
      </c>
      <c r="AT77" t="e">
        <f>VLOOKUP(Tableau14[[#This Row],[dossier d''événement]],Tableau12[],16,FALSE)</f>
        <v>#N/A</v>
      </c>
      <c r="AU77" t="e">
        <f>VLOOKUP(Tableau14[[#This Row],[dossier d''événement]],Tableau12[],17,FALSE)</f>
        <v>#N/A</v>
      </c>
      <c r="AV77" t="e">
        <f>VLOOKUP(Tableau14[[#This Row],[dossier d''événement]],Tableau12[],18,FALSE)</f>
        <v>#N/A</v>
      </c>
      <c r="AW77" t="e">
        <f>VLOOKUP(Tableau14[[#This Row],[dossier d''événement]],Tableau12[],19,FALSE)</f>
        <v>#N/A</v>
      </c>
      <c r="AX77" t="e">
        <f>VLOOKUP(Tableau14[[#This Row],[dossier d''événement]],Tableau12[],20,FALSE)</f>
        <v>#N/A</v>
      </c>
      <c r="AY77" t="e">
        <f>VLOOKUP(Tableau14[[#This Row],[dossier d''événement]],Tableau12[],21,FALSE)</f>
        <v>#N/A</v>
      </c>
      <c r="AZ77" t="e">
        <f>VLOOKUP(Tableau14[[#This Row],[dossier d''événement]],Tableau12[],22,FALSE)</f>
        <v>#N/A</v>
      </c>
      <c r="BA77" t="e">
        <f>VLOOKUP(Tableau14[[#This Row],[dossier d''événement]],Tableau12[],23,FALSE)</f>
        <v>#N/A</v>
      </c>
      <c r="BB77" t="e">
        <f>VLOOKUP(Tableau14[[#This Row],[dossier d''événement]],Tableau12[],24,FALSE)</f>
        <v>#N/A</v>
      </c>
      <c r="BC77" t="e">
        <f>VLOOKUP(Tableau14[[#This Row],[dossier d''événement]],Tableau12[],25,FALSE)</f>
        <v>#N/A</v>
      </c>
      <c r="BD77" t="e">
        <f>VLOOKUP(Tableau14[[#This Row],[dossier d''événement]],Tableau12[],26,FALSE)</f>
        <v>#N/A</v>
      </c>
      <c r="BE77" t="e">
        <f>VLOOKUP(Tableau14[[#This Row],[dossier d''événement]],Tableau12[],27,FALSE)</f>
        <v>#N/A</v>
      </c>
      <c r="BF77" t="e">
        <f>VLOOKUP(Tableau14[[#This Row],[dossier d''événement]],Tableau12[],28,FALSE)</f>
        <v>#N/A</v>
      </c>
      <c r="BG77" t="e">
        <f>VLOOKUP(Tableau14[[#This Row],[dossier d''événement]],Tableau12[],29,FALSE)</f>
        <v>#N/A</v>
      </c>
      <c r="BH77" t="e">
        <f>VLOOKUP(Tableau14[[#This Row],[dossier d''événement]],Tableau12[],30,FALSE)</f>
        <v>#N/A</v>
      </c>
      <c r="BI77" t="e">
        <f>VLOOKUP(Tableau14[[#This Row],[dossier d''événement]],Tableau12[],31,FALSE)</f>
        <v>#N/A</v>
      </c>
      <c r="BJ77" t="e">
        <f>VLOOKUP(Tableau14[[#This Row],[dossier d''événement]],Tableau12[],32,FALSE)</f>
        <v>#N/A</v>
      </c>
      <c r="BK77" t="e">
        <f>VLOOKUP(Tableau14[[#This Row],[dossier d''événement]],Tableau12[],33,FALSE)</f>
        <v>#N/A</v>
      </c>
      <c r="BL77" t="e">
        <f>VLOOKUP(Tableau14[[#This Row],[dossier d''événement]],Tableau12[],34,FALSE)</f>
        <v>#N/A</v>
      </c>
      <c r="BM77" t="e">
        <f>VLOOKUP(Tableau14[[#This Row],[dossier d''événement]],Tableau12[],35,FALSE)</f>
        <v>#N/A</v>
      </c>
      <c r="BN77" t="e">
        <f>VLOOKUP(Tableau14[[#This Row],[dossier d''événement]],Tableau12[],36,FALSE)</f>
        <v>#N/A</v>
      </c>
      <c r="BO77" t="e">
        <f>VLOOKUP(Tableau14[[#This Row],[dossier d''événement]],Tableau12[],37,FALSE)</f>
        <v>#N/A</v>
      </c>
      <c r="BP77" t="e">
        <f>VLOOKUP(Tableau14[[#This Row],[dossier d''événement]],Tableau12[],38,FALSE)</f>
        <v>#N/A</v>
      </c>
      <c r="BQ77" t="e">
        <f>VLOOKUP(Tableau14[[#This Row],[dossier d''événement]],Tableau12[],39,FALSE)</f>
        <v>#N/A</v>
      </c>
      <c r="BR77" t="e">
        <f>VLOOKUP(Tableau14[[#This Row],[dossier d''événement]],Tableau12[],40,FALSE)</f>
        <v>#N/A</v>
      </c>
      <c r="BW77">
        <f>Tableau14[[#This Row],[dossier d''événement]]</f>
        <v>0</v>
      </c>
      <c r="BY77" t="e">
        <f>Tableau14[[#This Row],[Lieu Événement]]</f>
        <v>#N/A</v>
      </c>
      <c r="BZ77" t="e">
        <f>Tableau14[[#This Row],[Contact client sur le site]]</f>
        <v>#N/A</v>
      </c>
      <c r="CA77" t="e">
        <f>VLOOKUP(Tableau14[[#This Row],[dossier d''événement]],Tableau12[],45,FALSE)</f>
        <v>#N/A</v>
      </c>
      <c r="CE77" t="e">
        <f>VLOOKUP(Tableau14[[#This Row],[dossier d''événement]],Tableau12[],46,FALSE)</f>
        <v>#N/A</v>
      </c>
      <c r="CF77" t="e">
        <f>VLOOKUP(Tableau14[[#This Row],[dossier d''événement]],Tableau12[],43,FALSE)</f>
        <v>#N/A</v>
      </c>
      <c r="CG77" t="e">
        <f>VLOOKUP(Tableau14[[#This Row],[dossier d''événement]],Tableau12[],47,FALSE)</f>
        <v>#N/A</v>
      </c>
    </row>
    <row r="78" spans="6:85">
      <c r="F78" t="e">
        <f>VLOOKUP(Tableau14[[#This Row],[dossier d''événement]],Tableau12[],2,FALSE)</f>
        <v>#N/A</v>
      </c>
      <c r="G78" t="e">
        <f>VLOOKUP(Tableau14[[#This Row],[dossier d''événement]],Tableau12[],7,FALSE)</f>
        <v>#N/A</v>
      </c>
      <c r="H78" t="e">
        <f>VLOOKUP(Tableau14[[#This Row],[dossier d''événement]],Tableau12[],8,FALSE)</f>
        <v>#N/A</v>
      </c>
      <c r="J78" t="e">
        <f>VLOOKUP(Tableau14[[#This Row],[dossier d''événement]],Tableau12[],3,FALSE)</f>
        <v>#N/A</v>
      </c>
      <c r="K78" t="e">
        <f>VLOOKUP(Tableau14[[#This Row],[dossier d''événement]],Tableau12[],44,FALSE)</f>
        <v>#N/A</v>
      </c>
      <c r="S78" t="e">
        <f>VLOOKUP(Tableau14[[#This Row],[dossier d''événement]],Tableau12[],42,FALSE)</f>
        <v>#N/A</v>
      </c>
      <c r="U78" t="e">
        <f>VLOOKUP(Tableau14[[#This Row],[dossier d''événement]],Tableau12[],41,FALSE)</f>
        <v>#N/A</v>
      </c>
      <c r="V78" t="e">
        <f>VLOOKUP(Tableau14[[#This Row],[dossier d''événement]],Tableau12[],10,FALSE)</f>
        <v>#N/A</v>
      </c>
      <c r="W78" t="e">
        <f>VLOOKUP(Tableau14[[#This Row],[dossier d''événement]],Tableau12[],73,FALSE)</f>
        <v>#N/A</v>
      </c>
      <c r="X78" t="e">
        <f>VLOOKUP(Tableau14[[#This Row],[dossier d''événement]],Tableau12[],74,FALSE)</f>
        <v>#N/A</v>
      </c>
      <c r="Y78" t="e">
        <f>VLOOKUP(Tableau14[[#This Row],[dossier d''événement]],Tableau12[],75,FALSE)</f>
        <v>#N/A</v>
      </c>
      <c r="Z78" t="e">
        <f>VLOOKUP(Tableau14[[#This Row],[dossier d''événement]],Tableau12[],76,FALSE)</f>
        <v>#N/A</v>
      </c>
      <c r="AA78" t="e">
        <f>VLOOKUP(Tableau14[[#This Row],[dossier d''événement]],Tableau12[],77,FALSE)</f>
        <v>#N/A</v>
      </c>
      <c r="AB78" t="e">
        <f>VLOOKUP(Tableau14[[#This Row],[dossier d''événement]],Tableau12[],78,FALSE)</f>
        <v>#N/A</v>
      </c>
      <c r="AC78" t="e">
        <f>VLOOKUP(Tableau14[[#This Row],[dossier d''événement]],Tableau12[],79,FALSE)</f>
        <v>#N/A</v>
      </c>
      <c r="AD78" t="e">
        <f>VLOOKUP(Tableau14[[#This Row],[dossier d''événement]],Tableau12[],80,FALSE)</f>
        <v>#N/A</v>
      </c>
      <c r="AE78" t="e">
        <f>VLOOKUP(Tableau14[[#This Row],[dossier d''événement]],Tableau12[],81,FALSE)</f>
        <v>#N/A</v>
      </c>
      <c r="AF78" t="e">
        <f>VLOOKUP(Tableau14[[#This Row],[dossier d''événement]],Tableau12[],82,FALSE)</f>
        <v>#N/A</v>
      </c>
      <c r="AG78" t="e">
        <f>VLOOKUP(Tableau14[[#This Row],[dossier d''événement]],Tableau12[],83,FALSE)</f>
        <v>#N/A</v>
      </c>
      <c r="AH78" t="e">
        <f>VLOOKUP(Tableau14[[#This Row],[dossier d''événement]],Tableau12[],84,FALSE)</f>
        <v>#N/A</v>
      </c>
      <c r="AI78" t="e">
        <f>VLOOKUP(Tableau14[[#This Row],[dossier d''événement]],Tableau12[],85,FALSE)</f>
        <v>#N/A</v>
      </c>
      <c r="AJ78" t="e">
        <f>VLOOKUP(Tableau14[[#This Row],[dossier d''événement]],Tableau12[],86,FALSE)</f>
        <v>#N/A</v>
      </c>
      <c r="AK78" t="e">
        <f>VLOOKUP(Tableau14[[#This Row],[dossier d''événement]],Tableau12[],87,FALSE)</f>
        <v>#N/A</v>
      </c>
      <c r="AL78" t="e">
        <f>VLOOKUP(Tableau14[[#This Row],[dossier d''événement]],Tableau12[],88,FALSE)</f>
        <v>#N/A</v>
      </c>
      <c r="AM78" t="e">
        <f>VLOOKUP(Tableau14[[#This Row],[dossier d''événement]],Tableau12[],89,FALSE)</f>
        <v>#N/A</v>
      </c>
      <c r="AN78" t="e">
        <f>VLOOKUP(Tableau14[[#This Row],[dossier d''événement]],Tableau12[],90,FALSE)</f>
        <v>#N/A</v>
      </c>
      <c r="AO78" t="e">
        <f>VLOOKUP(Tableau14[[#This Row],[dossier d''événement]],Tableau12[],11,FALSE)</f>
        <v>#N/A</v>
      </c>
      <c r="AP78" t="e">
        <f>VLOOKUP(Tableau14[[#This Row],[dossier d''événement]],Tableau12[],12,FALSE)</f>
        <v>#N/A</v>
      </c>
      <c r="AQ78" t="e">
        <f>VLOOKUP(Tableau14[[#This Row],[dossier d''événement]],Tableau12[],13,FALSE)</f>
        <v>#N/A</v>
      </c>
      <c r="AR78" t="e">
        <f>VLOOKUP(Tableau14[[#This Row],[dossier d''événement]],Tableau12[],14,FALSE)</f>
        <v>#N/A</v>
      </c>
      <c r="AS78" t="e">
        <f>VLOOKUP(Tableau14[[#This Row],[dossier d''événement]],Tableau12[],15,FALSE)</f>
        <v>#N/A</v>
      </c>
      <c r="AT78" t="e">
        <f>VLOOKUP(Tableau14[[#This Row],[dossier d''événement]],Tableau12[],16,FALSE)</f>
        <v>#N/A</v>
      </c>
      <c r="AU78" t="e">
        <f>VLOOKUP(Tableau14[[#This Row],[dossier d''événement]],Tableau12[],17,FALSE)</f>
        <v>#N/A</v>
      </c>
      <c r="AV78" t="e">
        <f>VLOOKUP(Tableau14[[#This Row],[dossier d''événement]],Tableau12[],18,FALSE)</f>
        <v>#N/A</v>
      </c>
      <c r="AW78" t="e">
        <f>VLOOKUP(Tableau14[[#This Row],[dossier d''événement]],Tableau12[],19,FALSE)</f>
        <v>#N/A</v>
      </c>
      <c r="AX78" t="e">
        <f>VLOOKUP(Tableau14[[#This Row],[dossier d''événement]],Tableau12[],20,FALSE)</f>
        <v>#N/A</v>
      </c>
      <c r="AY78" t="e">
        <f>VLOOKUP(Tableau14[[#This Row],[dossier d''événement]],Tableau12[],21,FALSE)</f>
        <v>#N/A</v>
      </c>
      <c r="AZ78" t="e">
        <f>VLOOKUP(Tableau14[[#This Row],[dossier d''événement]],Tableau12[],22,FALSE)</f>
        <v>#N/A</v>
      </c>
      <c r="BA78" t="e">
        <f>VLOOKUP(Tableau14[[#This Row],[dossier d''événement]],Tableau12[],23,FALSE)</f>
        <v>#N/A</v>
      </c>
      <c r="BB78" t="e">
        <f>VLOOKUP(Tableau14[[#This Row],[dossier d''événement]],Tableau12[],24,FALSE)</f>
        <v>#N/A</v>
      </c>
      <c r="BC78" t="e">
        <f>VLOOKUP(Tableau14[[#This Row],[dossier d''événement]],Tableau12[],25,FALSE)</f>
        <v>#N/A</v>
      </c>
      <c r="BD78" t="e">
        <f>VLOOKUP(Tableau14[[#This Row],[dossier d''événement]],Tableau12[],26,FALSE)</f>
        <v>#N/A</v>
      </c>
      <c r="BE78" t="e">
        <f>VLOOKUP(Tableau14[[#This Row],[dossier d''événement]],Tableau12[],27,FALSE)</f>
        <v>#N/A</v>
      </c>
      <c r="BF78" t="e">
        <f>VLOOKUP(Tableau14[[#This Row],[dossier d''événement]],Tableau12[],28,FALSE)</f>
        <v>#N/A</v>
      </c>
      <c r="BG78" t="e">
        <f>VLOOKUP(Tableau14[[#This Row],[dossier d''événement]],Tableau12[],29,FALSE)</f>
        <v>#N/A</v>
      </c>
      <c r="BH78" t="e">
        <f>VLOOKUP(Tableau14[[#This Row],[dossier d''événement]],Tableau12[],30,FALSE)</f>
        <v>#N/A</v>
      </c>
      <c r="BI78" t="e">
        <f>VLOOKUP(Tableau14[[#This Row],[dossier d''événement]],Tableau12[],31,FALSE)</f>
        <v>#N/A</v>
      </c>
      <c r="BJ78" t="e">
        <f>VLOOKUP(Tableau14[[#This Row],[dossier d''événement]],Tableau12[],32,FALSE)</f>
        <v>#N/A</v>
      </c>
      <c r="BK78" t="e">
        <f>VLOOKUP(Tableau14[[#This Row],[dossier d''événement]],Tableau12[],33,FALSE)</f>
        <v>#N/A</v>
      </c>
      <c r="BL78" t="e">
        <f>VLOOKUP(Tableau14[[#This Row],[dossier d''événement]],Tableau12[],34,FALSE)</f>
        <v>#N/A</v>
      </c>
      <c r="BM78" t="e">
        <f>VLOOKUP(Tableau14[[#This Row],[dossier d''événement]],Tableau12[],35,FALSE)</f>
        <v>#N/A</v>
      </c>
      <c r="BN78" t="e">
        <f>VLOOKUP(Tableau14[[#This Row],[dossier d''événement]],Tableau12[],36,FALSE)</f>
        <v>#N/A</v>
      </c>
      <c r="BO78" t="e">
        <f>VLOOKUP(Tableau14[[#This Row],[dossier d''événement]],Tableau12[],37,FALSE)</f>
        <v>#N/A</v>
      </c>
      <c r="BP78" t="e">
        <f>VLOOKUP(Tableau14[[#This Row],[dossier d''événement]],Tableau12[],38,FALSE)</f>
        <v>#N/A</v>
      </c>
      <c r="BQ78" t="e">
        <f>VLOOKUP(Tableau14[[#This Row],[dossier d''événement]],Tableau12[],39,FALSE)</f>
        <v>#N/A</v>
      </c>
      <c r="BR78" t="e">
        <f>VLOOKUP(Tableau14[[#This Row],[dossier d''événement]],Tableau12[],40,FALSE)</f>
        <v>#N/A</v>
      </c>
      <c r="BW78">
        <f>Tableau14[[#This Row],[dossier d''événement]]</f>
        <v>0</v>
      </c>
      <c r="BY78" t="e">
        <f>Tableau14[[#This Row],[Lieu Événement]]</f>
        <v>#N/A</v>
      </c>
      <c r="BZ78" t="e">
        <f>Tableau14[[#This Row],[Contact client sur le site]]</f>
        <v>#N/A</v>
      </c>
      <c r="CA78" t="e">
        <f>VLOOKUP(Tableau14[[#This Row],[dossier d''événement]],Tableau12[],45,FALSE)</f>
        <v>#N/A</v>
      </c>
      <c r="CE78" t="e">
        <f>VLOOKUP(Tableau14[[#This Row],[dossier d''événement]],Tableau12[],46,FALSE)</f>
        <v>#N/A</v>
      </c>
      <c r="CF78" t="e">
        <f>VLOOKUP(Tableau14[[#This Row],[dossier d''événement]],Tableau12[],43,FALSE)</f>
        <v>#N/A</v>
      </c>
      <c r="CG78" t="e">
        <f>VLOOKUP(Tableau14[[#This Row],[dossier d''événement]],Tableau12[],47,FALSE)</f>
        <v>#N/A</v>
      </c>
    </row>
    <row r="79" spans="6:85">
      <c r="F79" t="e">
        <f>VLOOKUP(Tableau14[[#This Row],[dossier d''événement]],Tableau12[],2,FALSE)</f>
        <v>#N/A</v>
      </c>
      <c r="G79" t="e">
        <f>VLOOKUP(Tableau14[[#This Row],[dossier d''événement]],Tableau12[],7,FALSE)</f>
        <v>#N/A</v>
      </c>
      <c r="H79" t="e">
        <f>VLOOKUP(Tableau14[[#This Row],[dossier d''événement]],Tableau12[],8,FALSE)</f>
        <v>#N/A</v>
      </c>
      <c r="J79" t="e">
        <f>VLOOKUP(Tableau14[[#This Row],[dossier d''événement]],Tableau12[],3,FALSE)</f>
        <v>#N/A</v>
      </c>
      <c r="K79" t="e">
        <f>VLOOKUP(Tableau14[[#This Row],[dossier d''événement]],Tableau12[],44,FALSE)</f>
        <v>#N/A</v>
      </c>
      <c r="S79" t="e">
        <f>VLOOKUP(Tableau14[[#This Row],[dossier d''événement]],Tableau12[],42,FALSE)</f>
        <v>#N/A</v>
      </c>
      <c r="U79" t="e">
        <f>VLOOKUP(Tableau14[[#This Row],[dossier d''événement]],Tableau12[],41,FALSE)</f>
        <v>#N/A</v>
      </c>
      <c r="V79" t="e">
        <f>VLOOKUP(Tableau14[[#This Row],[dossier d''événement]],Tableau12[],10,FALSE)</f>
        <v>#N/A</v>
      </c>
      <c r="W79" t="e">
        <f>VLOOKUP(Tableau14[[#This Row],[dossier d''événement]],Tableau12[],73,FALSE)</f>
        <v>#N/A</v>
      </c>
      <c r="X79" t="e">
        <f>VLOOKUP(Tableau14[[#This Row],[dossier d''événement]],Tableau12[],74,FALSE)</f>
        <v>#N/A</v>
      </c>
      <c r="Y79" t="e">
        <f>VLOOKUP(Tableau14[[#This Row],[dossier d''événement]],Tableau12[],75,FALSE)</f>
        <v>#N/A</v>
      </c>
      <c r="Z79" t="e">
        <f>VLOOKUP(Tableau14[[#This Row],[dossier d''événement]],Tableau12[],76,FALSE)</f>
        <v>#N/A</v>
      </c>
      <c r="AA79" t="e">
        <f>VLOOKUP(Tableau14[[#This Row],[dossier d''événement]],Tableau12[],77,FALSE)</f>
        <v>#N/A</v>
      </c>
      <c r="AB79" t="e">
        <f>VLOOKUP(Tableau14[[#This Row],[dossier d''événement]],Tableau12[],78,FALSE)</f>
        <v>#N/A</v>
      </c>
      <c r="AC79" t="e">
        <f>VLOOKUP(Tableau14[[#This Row],[dossier d''événement]],Tableau12[],79,FALSE)</f>
        <v>#N/A</v>
      </c>
      <c r="AD79" t="e">
        <f>VLOOKUP(Tableau14[[#This Row],[dossier d''événement]],Tableau12[],80,FALSE)</f>
        <v>#N/A</v>
      </c>
      <c r="AE79" t="e">
        <f>VLOOKUP(Tableau14[[#This Row],[dossier d''événement]],Tableau12[],81,FALSE)</f>
        <v>#N/A</v>
      </c>
      <c r="AF79" t="e">
        <f>VLOOKUP(Tableau14[[#This Row],[dossier d''événement]],Tableau12[],82,FALSE)</f>
        <v>#N/A</v>
      </c>
      <c r="AG79" t="e">
        <f>VLOOKUP(Tableau14[[#This Row],[dossier d''événement]],Tableau12[],83,FALSE)</f>
        <v>#N/A</v>
      </c>
      <c r="AH79" t="e">
        <f>VLOOKUP(Tableau14[[#This Row],[dossier d''événement]],Tableau12[],84,FALSE)</f>
        <v>#N/A</v>
      </c>
      <c r="AI79" t="e">
        <f>VLOOKUP(Tableau14[[#This Row],[dossier d''événement]],Tableau12[],85,FALSE)</f>
        <v>#N/A</v>
      </c>
      <c r="AJ79" t="e">
        <f>VLOOKUP(Tableau14[[#This Row],[dossier d''événement]],Tableau12[],86,FALSE)</f>
        <v>#N/A</v>
      </c>
      <c r="AK79" t="e">
        <f>VLOOKUP(Tableau14[[#This Row],[dossier d''événement]],Tableau12[],87,FALSE)</f>
        <v>#N/A</v>
      </c>
      <c r="AL79" t="e">
        <f>VLOOKUP(Tableau14[[#This Row],[dossier d''événement]],Tableau12[],88,FALSE)</f>
        <v>#N/A</v>
      </c>
      <c r="AM79" t="e">
        <f>VLOOKUP(Tableau14[[#This Row],[dossier d''événement]],Tableau12[],89,FALSE)</f>
        <v>#N/A</v>
      </c>
      <c r="AN79" t="e">
        <f>VLOOKUP(Tableau14[[#This Row],[dossier d''événement]],Tableau12[],90,FALSE)</f>
        <v>#N/A</v>
      </c>
      <c r="AO79" t="e">
        <f>VLOOKUP(Tableau14[[#This Row],[dossier d''événement]],Tableau12[],11,FALSE)</f>
        <v>#N/A</v>
      </c>
      <c r="AP79" t="e">
        <f>VLOOKUP(Tableau14[[#This Row],[dossier d''événement]],Tableau12[],12,FALSE)</f>
        <v>#N/A</v>
      </c>
      <c r="AQ79" t="e">
        <f>VLOOKUP(Tableau14[[#This Row],[dossier d''événement]],Tableau12[],13,FALSE)</f>
        <v>#N/A</v>
      </c>
      <c r="AR79" t="e">
        <f>VLOOKUP(Tableau14[[#This Row],[dossier d''événement]],Tableau12[],14,FALSE)</f>
        <v>#N/A</v>
      </c>
      <c r="AS79" t="e">
        <f>VLOOKUP(Tableau14[[#This Row],[dossier d''événement]],Tableau12[],15,FALSE)</f>
        <v>#N/A</v>
      </c>
      <c r="AT79" t="e">
        <f>VLOOKUP(Tableau14[[#This Row],[dossier d''événement]],Tableau12[],16,FALSE)</f>
        <v>#N/A</v>
      </c>
      <c r="AU79" t="e">
        <f>VLOOKUP(Tableau14[[#This Row],[dossier d''événement]],Tableau12[],17,FALSE)</f>
        <v>#N/A</v>
      </c>
      <c r="AV79" t="e">
        <f>VLOOKUP(Tableau14[[#This Row],[dossier d''événement]],Tableau12[],18,FALSE)</f>
        <v>#N/A</v>
      </c>
      <c r="AW79" t="e">
        <f>VLOOKUP(Tableau14[[#This Row],[dossier d''événement]],Tableau12[],19,FALSE)</f>
        <v>#N/A</v>
      </c>
      <c r="AX79" t="e">
        <f>VLOOKUP(Tableau14[[#This Row],[dossier d''événement]],Tableau12[],20,FALSE)</f>
        <v>#N/A</v>
      </c>
      <c r="AY79" t="e">
        <f>VLOOKUP(Tableau14[[#This Row],[dossier d''événement]],Tableau12[],21,FALSE)</f>
        <v>#N/A</v>
      </c>
      <c r="AZ79" t="e">
        <f>VLOOKUP(Tableau14[[#This Row],[dossier d''événement]],Tableau12[],22,FALSE)</f>
        <v>#N/A</v>
      </c>
      <c r="BA79" t="e">
        <f>VLOOKUP(Tableau14[[#This Row],[dossier d''événement]],Tableau12[],23,FALSE)</f>
        <v>#N/A</v>
      </c>
      <c r="BB79" t="e">
        <f>VLOOKUP(Tableau14[[#This Row],[dossier d''événement]],Tableau12[],24,FALSE)</f>
        <v>#N/A</v>
      </c>
      <c r="BC79" t="e">
        <f>VLOOKUP(Tableau14[[#This Row],[dossier d''événement]],Tableau12[],25,FALSE)</f>
        <v>#N/A</v>
      </c>
      <c r="BD79" t="e">
        <f>VLOOKUP(Tableau14[[#This Row],[dossier d''événement]],Tableau12[],26,FALSE)</f>
        <v>#N/A</v>
      </c>
      <c r="BE79" t="e">
        <f>VLOOKUP(Tableau14[[#This Row],[dossier d''événement]],Tableau12[],27,FALSE)</f>
        <v>#N/A</v>
      </c>
      <c r="BF79" t="e">
        <f>VLOOKUP(Tableau14[[#This Row],[dossier d''événement]],Tableau12[],28,FALSE)</f>
        <v>#N/A</v>
      </c>
      <c r="BG79" t="e">
        <f>VLOOKUP(Tableau14[[#This Row],[dossier d''événement]],Tableau12[],29,FALSE)</f>
        <v>#N/A</v>
      </c>
      <c r="BH79" t="e">
        <f>VLOOKUP(Tableau14[[#This Row],[dossier d''événement]],Tableau12[],30,FALSE)</f>
        <v>#N/A</v>
      </c>
      <c r="BI79" t="e">
        <f>VLOOKUP(Tableau14[[#This Row],[dossier d''événement]],Tableau12[],31,FALSE)</f>
        <v>#N/A</v>
      </c>
      <c r="BJ79" t="e">
        <f>VLOOKUP(Tableau14[[#This Row],[dossier d''événement]],Tableau12[],32,FALSE)</f>
        <v>#N/A</v>
      </c>
      <c r="BK79" t="e">
        <f>VLOOKUP(Tableau14[[#This Row],[dossier d''événement]],Tableau12[],33,FALSE)</f>
        <v>#N/A</v>
      </c>
      <c r="BL79" t="e">
        <f>VLOOKUP(Tableau14[[#This Row],[dossier d''événement]],Tableau12[],34,FALSE)</f>
        <v>#N/A</v>
      </c>
      <c r="BM79" t="e">
        <f>VLOOKUP(Tableau14[[#This Row],[dossier d''événement]],Tableau12[],35,FALSE)</f>
        <v>#N/A</v>
      </c>
      <c r="BN79" t="e">
        <f>VLOOKUP(Tableau14[[#This Row],[dossier d''événement]],Tableau12[],36,FALSE)</f>
        <v>#N/A</v>
      </c>
      <c r="BO79" t="e">
        <f>VLOOKUP(Tableau14[[#This Row],[dossier d''événement]],Tableau12[],37,FALSE)</f>
        <v>#N/A</v>
      </c>
      <c r="BP79" t="e">
        <f>VLOOKUP(Tableau14[[#This Row],[dossier d''événement]],Tableau12[],38,FALSE)</f>
        <v>#N/A</v>
      </c>
      <c r="BQ79" t="e">
        <f>VLOOKUP(Tableau14[[#This Row],[dossier d''événement]],Tableau12[],39,FALSE)</f>
        <v>#N/A</v>
      </c>
      <c r="BR79" t="e">
        <f>VLOOKUP(Tableau14[[#This Row],[dossier d''événement]],Tableau12[],40,FALSE)</f>
        <v>#N/A</v>
      </c>
      <c r="BW79">
        <f>Tableau14[[#This Row],[dossier d''événement]]</f>
        <v>0</v>
      </c>
      <c r="BY79" t="e">
        <f>Tableau14[[#This Row],[Lieu Événement]]</f>
        <v>#N/A</v>
      </c>
      <c r="BZ79" t="e">
        <f>Tableau14[[#This Row],[Contact client sur le site]]</f>
        <v>#N/A</v>
      </c>
      <c r="CA79" t="e">
        <f>VLOOKUP(Tableau14[[#This Row],[dossier d''événement]],Tableau12[],45,FALSE)</f>
        <v>#N/A</v>
      </c>
      <c r="CE79" t="e">
        <f>VLOOKUP(Tableau14[[#This Row],[dossier d''événement]],Tableau12[],46,FALSE)</f>
        <v>#N/A</v>
      </c>
      <c r="CF79" t="e">
        <f>VLOOKUP(Tableau14[[#This Row],[dossier d''événement]],Tableau12[],43,FALSE)</f>
        <v>#N/A</v>
      </c>
      <c r="CG79" t="e">
        <f>VLOOKUP(Tableau14[[#This Row],[dossier d''événement]],Tableau12[],47,FALSE)</f>
        <v>#N/A</v>
      </c>
    </row>
    <row r="80" spans="6:85">
      <c r="F80" t="e">
        <f>VLOOKUP(Tableau14[[#This Row],[dossier d''événement]],Tableau12[],2,FALSE)</f>
        <v>#N/A</v>
      </c>
      <c r="G80" t="e">
        <f>VLOOKUP(Tableau14[[#This Row],[dossier d''événement]],Tableau12[],7,FALSE)</f>
        <v>#N/A</v>
      </c>
      <c r="H80" t="e">
        <f>VLOOKUP(Tableau14[[#This Row],[dossier d''événement]],Tableau12[],8,FALSE)</f>
        <v>#N/A</v>
      </c>
      <c r="J80" t="e">
        <f>VLOOKUP(Tableau14[[#This Row],[dossier d''événement]],Tableau12[],3,FALSE)</f>
        <v>#N/A</v>
      </c>
      <c r="K80" t="e">
        <f>VLOOKUP(Tableau14[[#This Row],[dossier d''événement]],Tableau12[],44,FALSE)</f>
        <v>#N/A</v>
      </c>
      <c r="S80" t="e">
        <f>VLOOKUP(Tableau14[[#This Row],[dossier d''événement]],Tableau12[],42,FALSE)</f>
        <v>#N/A</v>
      </c>
      <c r="U80" t="e">
        <f>VLOOKUP(Tableau14[[#This Row],[dossier d''événement]],Tableau12[],41,FALSE)</f>
        <v>#N/A</v>
      </c>
      <c r="V80" t="e">
        <f>VLOOKUP(Tableau14[[#This Row],[dossier d''événement]],Tableau12[],10,FALSE)</f>
        <v>#N/A</v>
      </c>
      <c r="W80" t="e">
        <f>VLOOKUP(Tableau14[[#This Row],[dossier d''événement]],Tableau12[],73,FALSE)</f>
        <v>#N/A</v>
      </c>
      <c r="X80" t="e">
        <f>VLOOKUP(Tableau14[[#This Row],[dossier d''événement]],Tableau12[],74,FALSE)</f>
        <v>#N/A</v>
      </c>
      <c r="Y80" t="e">
        <f>VLOOKUP(Tableau14[[#This Row],[dossier d''événement]],Tableau12[],75,FALSE)</f>
        <v>#N/A</v>
      </c>
      <c r="Z80" t="e">
        <f>VLOOKUP(Tableau14[[#This Row],[dossier d''événement]],Tableau12[],76,FALSE)</f>
        <v>#N/A</v>
      </c>
      <c r="AA80" t="e">
        <f>VLOOKUP(Tableau14[[#This Row],[dossier d''événement]],Tableau12[],77,FALSE)</f>
        <v>#N/A</v>
      </c>
      <c r="AB80" t="e">
        <f>VLOOKUP(Tableau14[[#This Row],[dossier d''événement]],Tableau12[],78,FALSE)</f>
        <v>#N/A</v>
      </c>
      <c r="AC80" t="e">
        <f>VLOOKUP(Tableau14[[#This Row],[dossier d''événement]],Tableau12[],79,FALSE)</f>
        <v>#N/A</v>
      </c>
      <c r="AD80" t="e">
        <f>VLOOKUP(Tableau14[[#This Row],[dossier d''événement]],Tableau12[],80,FALSE)</f>
        <v>#N/A</v>
      </c>
      <c r="AE80" t="e">
        <f>VLOOKUP(Tableau14[[#This Row],[dossier d''événement]],Tableau12[],81,FALSE)</f>
        <v>#N/A</v>
      </c>
      <c r="AF80" t="e">
        <f>VLOOKUP(Tableau14[[#This Row],[dossier d''événement]],Tableau12[],82,FALSE)</f>
        <v>#N/A</v>
      </c>
      <c r="AG80" t="e">
        <f>VLOOKUP(Tableau14[[#This Row],[dossier d''événement]],Tableau12[],83,FALSE)</f>
        <v>#N/A</v>
      </c>
      <c r="AH80" t="e">
        <f>VLOOKUP(Tableau14[[#This Row],[dossier d''événement]],Tableau12[],84,FALSE)</f>
        <v>#N/A</v>
      </c>
      <c r="AI80" t="e">
        <f>VLOOKUP(Tableau14[[#This Row],[dossier d''événement]],Tableau12[],85,FALSE)</f>
        <v>#N/A</v>
      </c>
      <c r="AJ80" t="e">
        <f>VLOOKUP(Tableau14[[#This Row],[dossier d''événement]],Tableau12[],86,FALSE)</f>
        <v>#N/A</v>
      </c>
      <c r="AK80" t="e">
        <f>VLOOKUP(Tableau14[[#This Row],[dossier d''événement]],Tableau12[],87,FALSE)</f>
        <v>#N/A</v>
      </c>
      <c r="AL80" t="e">
        <f>VLOOKUP(Tableau14[[#This Row],[dossier d''événement]],Tableau12[],88,FALSE)</f>
        <v>#N/A</v>
      </c>
      <c r="AM80" t="e">
        <f>VLOOKUP(Tableau14[[#This Row],[dossier d''événement]],Tableau12[],89,FALSE)</f>
        <v>#N/A</v>
      </c>
      <c r="AN80" t="e">
        <f>VLOOKUP(Tableau14[[#This Row],[dossier d''événement]],Tableau12[],90,FALSE)</f>
        <v>#N/A</v>
      </c>
      <c r="AO80" t="e">
        <f>VLOOKUP(Tableau14[[#This Row],[dossier d''événement]],Tableau12[],11,FALSE)</f>
        <v>#N/A</v>
      </c>
      <c r="AP80" t="e">
        <f>VLOOKUP(Tableau14[[#This Row],[dossier d''événement]],Tableau12[],12,FALSE)</f>
        <v>#N/A</v>
      </c>
      <c r="AQ80" t="e">
        <f>VLOOKUP(Tableau14[[#This Row],[dossier d''événement]],Tableau12[],13,FALSE)</f>
        <v>#N/A</v>
      </c>
      <c r="AR80" t="e">
        <f>VLOOKUP(Tableau14[[#This Row],[dossier d''événement]],Tableau12[],14,FALSE)</f>
        <v>#N/A</v>
      </c>
      <c r="AS80" t="e">
        <f>VLOOKUP(Tableau14[[#This Row],[dossier d''événement]],Tableau12[],15,FALSE)</f>
        <v>#N/A</v>
      </c>
      <c r="AT80" t="e">
        <f>VLOOKUP(Tableau14[[#This Row],[dossier d''événement]],Tableau12[],16,FALSE)</f>
        <v>#N/A</v>
      </c>
      <c r="AU80" t="e">
        <f>VLOOKUP(Tableau14[[#This Row],[dossier d''événement]],Tableau12[],17,FALSE)</f>
        <v>#N/A</v>
      </c>
      <c r="AV80" t="e">
        <f>VLOOKUP(Tableau14[[#This Row],[dossier d''événement]],Tableau12[],18,FALSE)</f>
        <v>#N/A</v>
      </c>
      <c r="AW80" t="e">
        <f>VLOOKUP(Tableau14[[#This Row],[dossier d''événement]],Tableau12[],19,FALSE)</f>
        <v>#N/A</v>
      </c>
      <c r="AX80" t="e">
        <f>VLOOKUP(Tableau14[[#This Row],[dossier d''événement]],Tableau12[],20,FALSE)</f>
        <v>#N/A</v>
      </c>
      <c r="AY80" t="e">
        <f>VLOOKUP(Tableau14[[#This Row],[dossier d''événement]],Tableau12[],21,FALSE)</f>
        <v>#N/A</v>
      </c>
      <c r="AZ80" t="e">
        <f>VLOOKUP(Tableau14[[#This Row],[dossier d''événement]],Tableau12[],22,FALSE)</f>
        <v>#N/A</v>
      </c>
      <c r="BA80" t="e">
        <f>VLOOKUP(Tableau14[[#This Row],[dossier d''événement]],Tableau12[],23,FALSE)</f>
        <v>#N/A</v>
      </c>
      <c r="BB80" t="e">
        <f>VLOOKUP(Tableau14[[#This Row],[dossier d''événement]],Tableau12[],24,FALSE)</f>
        <v>#N/A</v>
      </c>
      <c r="BC80" t="e">
        <f>VLOOKUP(Tableau14[[#This Row],[dossier d''événement]],Tableau12[],25,FALSE)</f>
        <v>#N/A</v>
      </c>
      <c r="BD80" t="e">
        <f>VLOOKUP(Tableau14[[#This Row],[dossier d''événement]],Tableau12[],26,FALSE)</f>
        <v>#N/A</v>
      </c>
      <c r="BE80" t="e">
        <f>VLOOKUP(Tableau14[[#This Row],[dossier d''événement]],Tableau12[],27,FALSE)</f>
        <v>#N/A</v>
      </c>
      <c r="BF80" t="e">
        <f>VLOOKUP(Tableau14[[#This Row],[dossier d''événement]],Tableau12[],28,FALSE)</f>
        <v>#N/A</v>
      </c>
      <c r="BG80" t="e">
        <f>VLOOKUP(Tableau14[[#This Row],[dossier d''événement]],Tableau12[],29,FALSE)</f>
        <v>#N/A</v>
      </c>
      <c r="BH80" t="e">
        <f>VLOOKUP(Tableau14[[#This Row],[dossier d''événement]],Tableau12[],30,FALSE)</f>
        <v>#N/A</v>
      </c>
      <c r="BI80" t="e">
        <f>VLOOKUP(Tableau14[[#This Row],[dossier d''événement]],Tableau12[],31,FALSE)</f>
        <v>#N/A</v>
      </c>
      <c r="BJ80" t="e">
        <f>VLOOKUP(Tableau14[[#This Row],[dossier d''événement]],Tableau12[],32,FALSE)</f>
        <v>#N/A</v>
      </c>
      <c r="BK80" t="e">
        <f>VLOOKUP(Tableau14[[#This Row],[dossier d''événement]],Tableau12[],33,FALSE)</f>
        <v>#N/A</v>
      </c>
      <c r="BL80" t="e">
        <f>VLOOKUP(Tableau14[[#This Row],[dossier d''événement]],Tableau12[],34,FALSE)</f>
        <v>#N/A</v>
      </c>
      <c r="BM80" t="e">
        <f>VLOOKUP(Tableau14[[#This Row],[dossier d''événement]],Tableau12[],35,FALSE)</f>
        <v>#N/A</v>
      </c>
      <c r="BN80" t="e">
        <f>VLOOKUP(Tableau14[[#This Row],[dossier d''événement]],Tableau12[],36,FALSE)</f>
        <v>#N/A</v>
      </c>
      <c r="BO80" t="e">
        <f>VLOOKUP(Tableau14[[#This Row],[dossier d''événement]],Tableau12[],37,FALSE)</f>
        <v>#N/A</v>
      </c>
      <c r="BP80" t="e">
        <f>VLOOKUP(Tableau14[[#This Row],[dossier d''événement]],Tableau12[],38,FALSE)</f>
        <v>#N/A</v>
      </c>
      <c r="BQ80" t="e">
        <f>VLOOKUP(Tableau14[[#This Row],[dossier d''événement]],Tableau12[],39,FALSE)</f>
        <v>#N/A</v>
      </c>
      <c r="BR80" t="e">
        <f>VLOOKUP(Tableau14[[#This Row],[dossier d''événement]],Tableau12[],40,FALSE)</f>
        <v>#N/A</v>
      </c>
      <c r="BW80">
        <f>Tableau14[[#This Row],[dossier d''événement]]</f>
        <v>0</v>
      </c>
      <c r="BY80" t="e">
        <f>Tableau14[[#This Row],[Lieu Événement]]</f>
        <v>#N/A</v>
      </c>
      <c r="BZ80" t="e">
        <f>Tableau14[[#This Row],[Contact client sur le site]]</f>
        <v>#N/A</v>
      </c>
      <c r="CA80" t="e">
        <f>VLOOKUP(Tableau14[[#This Row],[dossier d''événement]],Tableau12[],45,FALSE)</f>
        <v>#N/A</v>
      </c>
      <c r="CE80" t="e">
        <f>VLOOKUP(Tableau14[[#This Row],[dossier d''événement]],Tableau12[],46,FALSE)</f>
        <v>#N/A</v>
      </c>
      <c r="CF80" t="e">
        <f>VLOOKUP(Tableau14[[#This Row],[dossier d''événement]],Tableau12[],43,FALSE)</f>
        <v>#N/A</v>
      </c>
      <c r="CG80" t="e">
        <f>VLOOKUP(Tableau14[[#This Row],[dossier d''événement]],Tableau12[],47,FALSE)</f>
        <v>#N/A</v>
      </c>
    </row>
    <row r="81" spans="6:85">
      <c r="F81" t="e">
        <f>VLOOKUP(Tableau14[[#This Row],[dossier d''événement]],Tableau12[],2,FALSE)</f>
        <v>#N/A</v>
      </c>
      <c r="G81" t="e">
        <f>VLOOKUP(Tableau14[[#This Row],[dossier d''événement]],Tableau12[],7,FALSE)</f>
        <v>#N/A</v>
      </c>
      <c r="H81" t="e">
        <f>VLOOKUP(Tableau14[[#This Row],[dossier d''événement]],Tableau12[],8,FALSE)</f>
        <v>#N/A</v>
      </c>
      <c r="J81" t="e">
        <f>VLOOKUP(Tableau14[[#This Row],[dossier d''événement]],Tableau12[],3,FALSE)</f>
        <v>#N/A</v>
      </c>
      <c r="K81" t="e">
        <f>VLOOKUP(Tableau14[[#This Row],[dossier d''événement]],Tableau12[],44,FALSE)</f>
        <v>#N/A</v>
      </c>
      <c r="S81" t="e">
        <f>VLOOKUP(Tableau14[[#This Row],[dossier d''événement]],Tableau12[],42,FALSE)</f>
        <v>#N/A</v>
      </c>
      <c r="U81" t="e">
        <f>VLOOKUP(Tableau14[[#This Row],[dossier d''événement]],Tableau12[],41,FALSE)</f>
        <v>#N/A</v>
      </c>
      <c r="V81" t="e">
        <f>VLOOKUP(Tableau14[[#This Row],[dossier d''événement]],Tableau12[],10,FALSE)</f>
        <v>#N/A</v>
      </c>
      <c r="W81" t="e">
        <f>VLOOKUP(Tableau14[[#This Row],[dossier d''événement]],Tableau12[],73,FALSE)</f>
        <v>#N/A</v>
      </c>
      <c r="X81" t="e">
        <f>VLOOKUP(Tableau14[[#This Row],[dossier d''événement]],Tableau12[],74,FALSE)</f>
        <v>#N/A</v>
      </c>
      <c r="Y81" t="e">
        <f>VLOOKUP(Tableau14[[#This Row],[dossier d''événement]],Tableau12[],75,FALSE)</f>
        <v>#N/A</v>
      </c>
      <c r="Z81" t="e">
        <f>VLOOKUP(Tableau14[[#This Row],[dossier d''événement]],Tableau12[],76,FALSE)</f>
        <v>#N/A</v>
      </c>
      <c r="AA81" t="e">
        <f>VLOOKUP(Tableau14[[#This Row],[dossier d''événement]],Tableau12[],77,FALSE)</f>
        <v>#N/A</v>
      </c>
      <c r="AB81" t="e">
        <f>VLOOKUP(Tableau14[[#This Row],[dossier d''événement]],Tableau12[],78,FALSE)</f>
        <v>#N/A</v>
      </c>
      <c r="AC81" t="e">
        <f>VLOOKUP(Tableau14[[#This Row],[dossier d''événement]],Tableau12[],79,FALSE)</f>
        <v>#N/A</v>
      </c>
      <c r="AD81" t="e">
        <f>VLOOKUP(Tableau14[[#This Row],[dossier d''événement]],Tableau12[],80,FALSE)</f>
        <v>#N/A</v>
      </c>
      <c r="AE81" t="e">
        <f>VLOOKUP(Tableau14[[#This Row],[dossier d''événement]],Tableau12[],81,FALSE)</f>
        <v>#N/A</v>
      </c>
      <c r="AF81" t="e">
        <f>VLOOKUP(Tableau14[[#This Row],[dossier d''événement]],Tableau12[],82,FALSE)</f>
        <v>#N/A</v>
      </c>
      <c r="AG81" t="e">
        <f>VLOOKUP(Tableau14[[#This Row],[dossier d''événement]],Tableau12[],83,FALSE)</f>
        <v>#N/A</v>
      </c>
      <c r="AH81" t="e">
        <f>VLOOKUP(Tableau14[[#This Row],[dossier d''événement]],Tableau12[],84,FALSE)</f>
        <v>#N/A</v>
      </c>
      <c r="AI81" t="e">
        <f>VLOOKUP(Tableau14[[#This Row],[dossier d''événement]],Tableau12[],85,FALSE)</f>
        <v>#N/A</v>
      </c>
      <c r="AJ81" t="e">
        <f>VLOOKUP(Tableau14[[#This Row],[dossier d''événement]],Tableau12[],86,FALSE)</f>
        <v>#N/A</v>
      </c>
      <c r="AK81" t="e">
        <f>VLOOKUP(Tableau14[[#This Row],[dossier d''événement]],Tableau12[],87,FALSE)</f>
        <v>#N/A</v>
      </c>
      <c r="AL81" t="e">
        <f>VLOOKUP(Tableau14[[#This Row],[dossier d''événement]],Tableau12[],88,FALSE)</f>
        <v>#N/A</v>
      </c>
      <c r="AM81" t="e">
        <f>VLOOKUP(Tableau14[[#This Row],[dossier d''événement]],Tableau12[],89,FALSE)</f>
        <v>#N/A</v>
      </c>
      <c r="AN81" t="e">
        <f>VLOOKUP(Tableau14[[#This Row],[dossier d''événement]],Tableau12[],90,FALSE)</f>
        <v>#N/A</v>
      </c>
      <c r="AO81" t="e">
        <f>VLOOKUP(Tableau14[[#This Row],[dossier d''événement]],Tableau12[],11,FALSE)</f>
        <v>#N/A</v>
      </c>
      <c r="AP81" t="e">
        <f>VLOOKUP(Tableau14[[#This Row],[dossier d''événement]],Tableau12[],12,FALSE)</f>
        <v>#N/A</v>
      </c>
      <c r="AQ81" t="e">
        <f>VLOOKUP(Tableau14[[#This Row],[dossier d''événement]],Tableau12[],13,FALSE)</f>
        <v>#N/A</v>
      </c>
      <c r="AR81" t="e">
        <f>VLOOKUP(Tableau14[[#This Row],[dossier d''événement]],Tableau12[],14,FALSE)</f>
        <v>#N/A</v>
      </c>
      <c r="AS81" t="e">
        <f>VLOOKUP(Tableau14[[#This Row],[dossier d''événement]],Tableau12[],15,FALSE)</f>
        <v>#N/A</v>
      </c>
      <c r="AT81" t="e">
        <f>VLOOKUP(Tableau14[[#This Row],[dossier d''événement]],Tableau12[],16,FALSE)</f>
        <v>#N/A</v>
      </c>
      <c r="AU81" t="e">
        <f>VLOOKUP(Tableau14[[#This Row],[dossier d''événement]],Tableau12[],17,FALSE)</f>
        <v>#N/A</v>
      </c>
      <c r="AV81" t="e">
        <f>VLOOKUP(Tableau14[[#This Row],[dossier d''événement]],Tableau12[],18,FALSE)</f>
        <v>#N/A</v>
      </c>
      <c r="AW81" t="e">
        <f>VLOOKUP(Tableau14[[#This Row],[dossier d''événement]],Tableau12[],19,FALSE)</f>
        <v>#N/A</v>
      </c>
      <c r="AX81" t="e">
        <f>VLOOKUP(Tableau14[[#This Row],[dossier d''événement]],Tableau12[],20,FALSE)</f>
        <v>#N/A</v>
      </c>
      <c r="AY81" t="e">
        <f>VLOOKUP(Tableau14[[#This Row],[dossier d''événement]],Tableau12[],21,FALSE)</f>
        <v>#N/A</v>
      </c>
      <c r="AZ81" t="e">
        <f>VLOOKUP(Tableau14[[#This Row],[dossier d''événement]],Tableau12[],22,FALSE)</f>
        <v>#N/A</v>
      </c>
      <c r="BA81" t="e">
        <f>VLOOKUP(Tableau14[[#This Row],[dossier d''événement]],Tableau12[],23,FALSE)</f>
        <v>#N/A</v>
      </c>
      <c r="BB81" t="e">
        <f>VLOOKUP(Tableau14[[#This Row],[dossier d''événement]],Tableau12[],24,FALSE)</f>
        <v>#N/A</v>
      </c>
      <c r="BC81" t="e">
        <f>VLOOKUP(Tableau14[[#This Row],[dossier d''événement]],Tableau12[],25,FALSE)</f>
        <v>#N/A</v>
      </c>
      <c r="BD81" t="e">
        <f>VLOOKUP(Tableau14[[#This Row],[dossier d''événement]],Tableau12[],26,FALSE)</f>
        <v>#N/A</v>
      </c>
      <c r="BE81" t="e">
        <f>VLOOKUP(Tableau14[[#This Row],[dossier d''événement]],Tableau12[],27,FALSE)</f>
        <v>#N/A</v>
      </c>
      <c r="BF81" t="e">
        <f>VLOOKUP(Tableau14[[#This Row],[dossier d''événement]],Tableau12[],28,FALSE)</f>
        <v>#N/A</v>
      </c>
      <c r="BG81" t="e">
        <f>VLOOKUP(Tableau14[[#This Row],[dossier d''événement]],Tableau12[],29,FALSE)</f>
        <v>#N/A</v>
      </c>
      <c r="BH81" t="e">
        <f>VLOOKUP(Tableau14[[#This Row],[dossier d''événement]],Tableau12[],30,FALSE)</f>
        <v>#N/A</v>
      </c>
      <c r="BI81" t="e">
        <f>VLOOKUP(Tableau14[[#This Row],[dossier d''événement]],Tableau12[],31,FALSE)</f>
        <v>#N/A</v>
      </c>
      <c r="BJ81" t="e">
        <f>VLOOKUP(Tableau14[[#This Row],[dossier d''événement]],Tableau12[],32,FALSE)</f>
        <v>#N/A</v>
      </c>
      <c r="BK81" t="e">
        <f>VLOOKUP(Tableau14[[#This Row],[dossier d''événement]],Tableau12[],33,FALSE)</f>
        <v>#N/A</v>
      </c>
      <c r="BL81" t="e">
        <f>VLOOKUP(Tableau14[[#This Row],[dossier d''événement]],Tableau12[],34,FALSE)</f>
        <v>#N/A</v>
      </c>
      <c r="BM81" t="e">
        <f>VLOOKUP(Tableau14[[#This Row],[dossier d''événement]],Tableau12[],35,FALSE)</f>
        <v>#N/A</v>
      </c>
      <c r="BN81" t="e">
        <f>VLOOKUP(Tableau14[[#This Row],[dossier d''événement]],Tableau12[],36,FALSE)</f>
        <v>#N/A</v>
      </c>
      <c r="BO81" t="e">
        <f>VLOOKUP(Tableau14[[#This Row],[dossier d''événement]],Tableau12[],37,FALSE)</f>
        <v>#N/A</v>
      </c>
      <c r="BP81" t="e">
        <f>VLOOKUP(Tableau14[[#This Row],[dossier d''événement]],Tableau12[],38,FALSE)</f>
        <v>#N/A</v>
      </c>
      <c r="BQ81" t="e">
        <f>VLOOKUP(Tableau14[[#This Row],[dossier d''événement]],Tableau12[],39,FALSE)</f>
        <v>#N/A</v>
      </c>
      <c r="BR81" t="e">
        <f>VLOOKUP(Tableau14[[#This Row],[dossier d''événement]],Tableau12[],40,FALSE)</f>
        <v>#N/A</v>
      </c>
      <c r="BW81">
        <f>Tableau14[[#This Row],[dossier d''événement]]</f>
        <v>0</v>
      </c>
      <c r="BY81" t="e">
        <f>Tableau14[[#This Row],[Lieu Événement]]</f>
        <v>#N/A</v>
      </c>
      <c r="BZ81" t="e">
        <f>Tableau14[[#This Row],[Contact client sur le site]]</f>
        <v>#N/A</v>
      </c>
      <c r="CA81" t="e">
        <f>VLOOKUP(Tableau14[[#This Row],[dossier d''événement]],Tableau12[],45,FALSE)</f>
        <v>#N/A</v>
      </c>
      <c r="CE81" t="e">
        <f>VLOOKUP(Tableau14[[#This Row],[dossier d''événement]],Tableau12[],46,FALSE)</f>
        <v>#N/A</v>
      </c>
      <c r="CF81" t="e">
        <f>VLOOKUP(Tableau14[[#This Row],[dossier d''événement]],Tableau12[],43,FALSE)</f>
        <v>#N/A</v>
      </c>
      <c r="CG81" t="e">
        <f>VLOOKUP(Tableau14[[#This Row],[dossier d''événement]],Tableau12[],47,FALSE)</f>
        <v>#N/A</v>
      </c>
    </row>
    <row r="82" spans="6:85">
      <c r="F82" t="e">
        <f>VLOOKUP(Tableau14[[#This Row],[dossier d''événement]],Tableau12[],2,FALSE)</f>
        <v>#N/A</v>
      </c>
      <c r="G82" t="e">
        <f>VLOOKUP(Tableau14[[#This Row],[dossier d''événement]],Tableau12[],7,FALSE)</f>
        <v>#N/A</v>
      </c>
      <c r="H82" t="e">
        <f>VLOOKUP(Tableau14[[#This Row],[dossier d''événement]],Tableau12[],8,FALSE)</f>
        <v>#N/A</v>
      </c>
      <c r="J82" t="e">
        <f>VLOOKUP(Tableau14[[#This Row],[dossier d''événement]],Tableau12[],3,FALSE)</f>
        <v>#N/A</v>
      </c>
      <c r="K82" t="e">
        <f>VLOOKUP(Tableau14[[#This Row],[dossier d''événement]],Tableau12[],44,FALSE)</f>
        <v>#N/A</v>
      </c>
      <c r="S82" t="e">
        <f>VLOOKUP(Tableau14[[#This Row],[dossier d''événement]],Tableau12[],42,FALSE)</f>
        <v>#N/A</v>
      </c>
      <c r="U82" t="e">
        <f>VLOOKUP(Tableau14[[#This Row],[dossier d''événement]],Tableau12[],41,FALSE)</f>
        <v>#N/A</v>
      </c>
      <c r="V82" t="e">
        <f>VLOOKUP(Tableau14[[#This Row],[dossier d''événement]],Tableau12[],10,FALSE)</f>
        <v>#N/A</v>
      </c>
      <c r="W82" t="e">
        <f>VLOOKUP(Tableau14[[#This Row],[dossier d''événement]],Tableau12[],73,FALSE)</f>
        <v>#N/A</v>
      </c>
      <c r="X82" t="e">
        <f>VLOOKUP(Tableau14[[#This Row],[dossier d''événement]],Tableau12[],74,FALSE)</f>
        <v>#N/A</v>
      </c>
      <c r="Y82" t="e">
        <f>VLOOKUP(Tableau14[[#This Row],[dossier d''événement]],Tableau12[],75,FALSE)</f>
        <v>#N/A</v>
      </c>
      <c r="Z82" t="e">
        <f>VLOOKUP(Tableau14[[#This Row],[dossier d''événement]],Tableau12[],76,FALSE)</f>
        <v>#N/A</v>
      </c>
      <c r="AA82" t="e">
        <f>VLOOKUP(Tableau14[[#This Row],[dossier d''événement]],Tableau12[],77,FALSE)</f>
        <v>#N/A</v>
      </c>
      <c r="AB82" t="e">
        <f>VLOOKUP(Tableau14[[#This Row],[dossier d''événement]],Tableau12[],78,FALSE)</f>
        <v>#N/A</v>
      </c>
      <c r="AC82" t="e">
        <f>VLOOKUP(Tableau14[[#This Row],[dossier d''événement]],Tableau12[],79,FALSE)</f>
        <v>#N/A</v>
      </c>
      <c r="AD82" t="e">
        <f>VLOOKUP(Tableau14[[#This Row],[dossier d''événement]],Tableau12[],80,FALSE)</f>
        <v>#N/A</v>
      </c>
      <c r="AE82" t="e">
        <f>VLOOKUP(Tableau14[[#This Row],[dossier d''événement]],Tableau12[],81,FALSE)</f>
        <v>#N/A</v>
      </c>
      <c r="AF82" t="e">
        <f>VLOOKUP(Tableau14[[#This Row],[dossier d''événement]],Tableau12[],82,FALSE)</f>
        <v>#N/A</v>
      </c>
      <c r="AG82" t="e">
        <f>VLOOKUP(Tableau14[[#This Row],[dossier d''événement]],Tableau12[],83,FALSE)</f>
        <v>#N/A</v>
      </c>
      <c r="AH82" t="e">
        <f>VLOOKUP(Tableau14[[#This Row],[dossier d''événement]],Tableau12[],84,FALSE)</f>
        <v>#N/A</v>
      </c>
      <c r="AI82" t="e">
        <f>VLOOKUP(Tableau14[[#This Row],[dossier d''événement]],Tableau12[],85,FALSE)</f>
        <v>#N/A</v>
      </c>
      <c r="AJ82" t="e">
        <f>VLOOKUP(Tableau14[[#This Row],[dossier d''événement]],Tableau12[],86,FALSE)</f>
        <v>#N/A</v>
      </c>
      <c r="AK82" t="e">
        <f>VLOOKUP(Tableau14[[#This Row],[dossier d''événement]],Tableau12[],87,FALSE)</f>
        <v>#N/A</v>
      </c>
      <c r="AL82" t="e">
        <f>VLOOKUP(Tableau14[[#This Row],[dossier d''événement]],Tableau12[],88,FALSE)</f>
        <v>#N/A</v>
      </c>
      <c r="AM82" t="e">
        <f>VLOOKUP(Tableau14[[#This Row],[dossier d''événement]],Tableau12[],89,FALSE)</f>
        <v>#N/A</v>
      </c>
      <c r="AN82" t="e">
        <f>VLOOKUP(Tableau14[[#This Row],[dossier d''événement]],Tableau12[],90,FALSE)</f>
        <v>#N/A</v>
      </c>
      <c r="AO82" t="e">
        <f>VLOOKUP(Tableau14[[#This Row],[dossier d''événement]],Tableau12[],11,FALSE)</f>
        <v>#N/A</v>
      </c>
      <c r="AP82" t="e">
        <f>VLOOKUP(Tableau14[[#This Row],[dossier d''événement]],Tableau12[],12,FALSE)</f>
        <v>#N/A</v>
      </c>
      <c r="AQ82" t="e">
        <f>VLOOKUP(Tableau14[[#This Row],[dossier d''événement]],Tableau12[],13,FALSE)</f>
        <v>#N/A</v>
      </c>
      <c r="AR82" t="e">
        <f>VLOOKUP(Tableau14[[#This Row],[dossier d''événement]],Tableau12[],14,FALSE)</f>
        <v>#N/A</v>
      </c>
      <c r="AS82" t="e">
        <f>VLOOKUP(Tableau14[[#This Row],[dossier d''événement]],Tableau12[],15,FALSE)</f>
        <v>#N/A</v>
      </c>
      <c r="AT82" t="e">
        <f>VLOOKUP(Tableau14[[#This Row],[dossier d''événement]],Tableau12[],16,FALSE)</f>
        <v>#N/A</v>
      </c>
      <c r="AU82" t="e">
        <f>VLOOKUP(Tableau14[[#This Row],[dossier d''événement]],Tableau12[],17,FALSE)</f>
        <v>#N/A</v>
      </c>
      <c r="AV82" t="e">
        <f>VLOOKUP(Tableau14[[#This Row],[dossier d''événement]],Tableau12[],18,FALSE)</f>
        <v>#N/A</v>
      </c>
      <c r="AW82" t="e">
        <f>VLOOKUP(Tableau14[[#This Row],[dossier d''événement]],Tableau12[],19,FALSE)</f>
        <v>#N/A</v>
      </c>
      <c r="AX82" t="e">
        <f>VLOOKUP(Tableau14[[#This Row],[dossier d''événement]],Tableau12[],20,FALSE)</f>
        <v>#N/A</v>
      </c>
      <c r="AY82" t="e">
        <f>VLOOKUP(Tableau14[[#This Row],[dossier d''événement]],Tableau12[],21,FALSE)</f>
        <v>#N/A</v>
      </c>
      <c r="AZ82" t="e">
        <f>VLOOKUP(Tableau14[[#This Row],[dossier d''événement]],Tableau12[],22,FALSE)</f>
        <v>#N/A</v>
      </c>
      <c r="BA82" t="e">
        <f>VLOOKUP(Tableau14[[#This Row],[dossier d''événement]],Tableau12[],23,FALSE)</f>
        <v>#N/A</v>
      </c>
      <c r="BB82" t="e">
        <f>VLOOKUP(Tableau14[[#This Row],[dossier d''événement]],Tableau12[],24,FALSE)</f>
        <v>#N/A</v>
      </c>
      <c r="BC82" t="e">
        <f>VLOOKUP(Tableau14[[#This Row],[dossier d''événement]],Tableau12[],25,FALSE)</f>
        <v>#N/A</v>
      </c>
      <c r="BD82" t="e">
        <f>VLOOKUP(Tableau14[[#This Row],[dossier d''événement]],Tableau12[],26,FALSE)</f>
        <v>#N/A</v>
      </c>
      <c r="BE82" t="e">
        <f>VLOOKUP(Tableau14[[#This Row],[dossier d''événement]],Tableau12[],27,FALSE)</f>
        <v>#N/A</v>
      </c>
      <c r="BF82" t="e">
        <f>VLOOKUP(Tableau14[[#This Row],[dossier d''événement]],Tableau12[],28,FALSE)</f>
        <v>#N/A</v>
      </c>
      <c r="BG82" t="e">
        <f>VLOOKUP(Tableau14[[#This Row],[dossier d''événement]],Tableau12[],29,FALSE)</f>
        <v>#N/A</v>
      </c>
      <c r="BH82" t="e">
        <f>VLOOKUP(Tableau14[[#This Row],[dossier d''événement]],Tableau12[],30,FALSE)</f>
        <v>#N/A</v>
      </c>
      <c r="BI82" t="e">
        <f>VLOOKUP(Tableau14[[#This Row],[dossier d''événement]],Tableau12[],31,FALSE)</f>
        <v>#N/A</v>
      </c>
      <c r="BJ82" t="e">
        <f>VLOOKUP(Tableau14[[#This Row],[dossier d''événement]],Tableau12[],32,FALSE)</f>
        <v>#N/A</v>
      </c>
      <c r="BK82" t="e">
        <f>VLOOKUP(Tableau14[[#This Row],[dossier d''événement]],Tableau12[],33,FALSE)</f>
        <v>#N/A</v>
      </c>
      <c r="BL82" t="e">
        <f>VLOOKUP(Tableau14[[#This Row],[dossier d''événement]],Tableau12[],34,FALSE)</f>
        <v>#N/A</v>
      </c>
      <c r="BM82" t="e">
        <f>VLOOKUP(Tableau14[[#This Row],[dossier d''événement]],Tableau12[],35,FALSE)</f>
        <v>#N/A</v>
      </c>
      <c r="BN82" t="e">
        <f>VLOOKUP(Tableau14[[#This Row],[dossier d''événement]],Tableau12[],36,FALSE)</f>
        <v>#N/A</v>
      </c>
      <c r="BO82" t="e">
        <f>VLOOKUP(Tableau14[[#This Row],[dossier d''événement]],Tableau12[],37,FALSE)</f>
        <v>#N/A</v>
      </c>
      <c r="BP82" t="e">
        <f>VLOOKUP(Tableau14[[#This Row],[dossier d''événement]],Tableau12[],38,FALSE)</f>
        <v>#N/A</v>
      </c>
      <c r="BQ82" t="e">
        <f>VLOOKUP(Tableau14[[#This Row],[dossier d''événement]],Tableau12[],39,FALSE)</f>
        <v>#N/A</v>
      </c>
      <c r="BR82" t="e">
        <f>VLOOKUP(Tableau14[[#This Row],[dossier d''événement]],Tableau12[],40,FALSE)</f>
        <v>#N/A</v>
      </c>
      <c r="BW82">
        <f>Tableau14[[#This Row],[dossier d''événement]]</f>
        <v>0</v>
      </c>
      <c r="BY82" t="e">
        <f>Tableau14[[#This Row],[Lieu Événement]]</f>
        <v>#N/A</v>
      </c>
      <c r="BZ82" t="e">
        <f>Tableau14[[#This Row],[Contact client sur le site]]</f>
        <v>#N/A</v>
      </c>
      <c r="CA82" t="e">
        <f>VLOOKUP(Tableau14[[#This Row],[dossier d''événement]],Tableau12[],45,FALSE)</f>
        <v>#N/A</v>
      </c>
      <c r="CE82" t="e">
        <f>VLOOKUP(Tableau14[[#This Row],[dossier d''événement]],Tableau12[],46,FALSE)</f>
        <v>#N/A</v>
      </c>
      <c r="CF82" t="e">
        <f>VLOOKUP(Tableau14[[#This Row],[dossier d''événement]],Tableau12[],43,FALSE)</f>
        <v>#N/A</v>
      </c>
      <c r="CG82" t="e">
        <f>VLOOKUP(Tableau14[[#This Row],[dossier d''événement]],Tableau12[],47,FALSE)</f>
        <v>#N/A</v>
      </c>
    </row>
    <row r="83" spans="6:85">
      <c r="F83" t="e">
        <f>VLOOKUP(Tableau14[[#This Row],[dossier d''événement]],Tableau12[],2,FALSE)</f>
        <v>#N/A</v>
      </c>
      <c r="G83" t="e">
        <f>VLOOKUP(Tableau14[[#This Row],[dossier d''événement]],Tableau12[],7,FALSE)</f>
        <v>#N/A</v>
      </c>
      <c r="H83" t="e">
        <f>VLOOKUP(Tableau14[[#This Row],[dossier d''événement]],Tableau12[],8,FALSE)</f>
        <v>#N/A</v>
      </c>
      <c r="J83" t="e">
        <f>VLOOKUP(Tableau14[[#This Row],[dossier d''événement]],Tableau12[],3,FALSE)</f>
        <v>#N/A</v>
      </c>
      <c r="K83" t="e">
        <f>VLOOKUP(Tableau14[[#This Row],[dossier d''événement]],Tableau12[],44,FALSE)</f>
        <v>#N/A</v>
      </c>
      <c r="S83" t="e">
        <f>VLOOKUP(Tableau14[[#This Row],[dossier d''événement]],Tableau12[],42,FALSE)</f>
        <v>#N/A</v>
      </c>
      <c r="U83" t="e">
        <f>VLOOKUP(Tableau14[[#This Row],[dossier d''événement]],Tableau12[],41,FALSE)</f>
        <v>#N/A</v>
      </c>
      <c r="V83" t="e">
        <f>VLOOKUP(Tableau14[[#This Row],[dossier d''événement]],Tableau12[],10,FALSE)</f>
        <v>#N/A</v>
      </c>
      <c r="W83" t="e">
        <f>VLOOKUP(Tableau14[[#This Row],[dossier d''événement]],Tableau12[],73,FALSE)</f>
        <v>#N/A</v>
      </c>
      <c r="X83" t="e">
        <f>VLOOKUP(Tableau14[[#This Row],[dossier d''événement]],Tableau12[],74,FALSE)</f>
        <v>#N/A</v>
      </c>
      <c r="Y83" t="e">
        <f>VLOOKUP(Tableau14[[#This Row],[dossier d''événement]],Tableau12[],75,FALSE)</f>
        <v>#N/A</v>
      </c>
      <c r="Z83" t="e">
        <f>VLOOKUP(Tableau14[[#This Row],[dossier d''événement]],Tableau12[],76,FALSE)</f>
        <v>#N/A</v>
      </c>
      <c r="AA83" t="e">
        <f>VLOOKUP(Tableau14[[#This Row],[dossier d''événement]],Tableau12[],77,FALSE)</f>
        <v>#N/A</v>
      </c>
      <c r="AB83" t="e">
        <f>VLOOKUP(Tableau14[[#This Row],[dossier d''événement]],Tableau12[],78,FALSE)</f>
        <v>#N/A</v>
      </c>
      <c r="AC83" t="e">
        <f>VLOOKUP(Tableau14[[#This Row],[dossier d''événement]],Tableau12[],79,FALSE)</f>
        <v>#N/A</v>
      </c>
      <c r="AD83" t="e">
        <f>VLOOKUP(Tableau14[[#This Row],[dossier d''événement]],Tableau12[],80,FALSE)</f>
        <v>#N/A</v>
      </c>
      <c r="AE83" t="e">
        <f>VLOOKUP(Tableau14[[#This Row],[dossier d''événement]],Tableau12[],81,FALSE)</f>
        <v>#N/A</v>
      </c>
      <c r="AF83" t="e">
        <f>VLOOKUP(Tableau14[[#This Row],[dossier d''événement]],Tableau12[],82,FALSE)</f>
        <v>#N/A</v>
      </c>
      <c r="AG83" t="e">
        <f>VLOOKUP(Tableau14[[#This Row],[dossier d''événement]],Tableau12[],83,FALSE)</f>
        <v>#N/A</v>
      </c>
      <c r="AH83" t="e">
        <f>VLOOKUP(Tableau14[[#This Row],[dossier d''événement]],Tableau12[],84,FALSE)</f>
        <v>#N/A</v>
      </c>
      <c r="AI83" t="e">
        <f>VLOOKUP(Tableau14[[#This Row],[dossier d''événement]],Tableau12[],85,FALSE)</f>
        <v>#N/A</v>
      </c>
      <c r="AJ83" t="e">
        <f>VLOOKUP(Tableau14[[#This Row],[dossier d''événement]],Tableau12[],86,FALSE)</f>
        <v>#N/A</v>
      </c>
      <c r="AK83" t="e">
        <f>VLOOKUP(Tableau14[[#This Row],[dossier d''événement]],Tableau12[],87,FALSE)</f>
        <v>#N/A</v>
      </c>
      <c r="AL83" t="e">
        <f>VLOOKUP(Tableau14[[#This Row],[dossier d''événement]],Tableau12[],88,FALSE)</f>
        <v>#N/A</v>
      </c>
      <c r="AM83" t="e">
        <f>VLOOKUP(Tableau14[[#This Row],[dossier d''événement]],Tableau12[],89,FALSE)</f>
        <v>#N/A</v>
      </c>
      <c r="AN83" t="e">
        <f>VLOOKUP(Tableau14[[#This Row],[dossier d''événement]],Tableau12[],90,FALSE)</f>
        <v>#N/A</v>
      </c>
      <c r="AO83" t="e">
        <f>VLOOKUP(Tableau14[[#This Row],[dossier d''événement]],Tableau12[],11,FALSE)</f>
        <v>#N/A</v>
      </c>
      <c r="AP83" t="e">
        <f>VLOOKUP(Tableau14[[#This Row],[dossier d''événement]],Tableau12[],12,FALSE)</f>
        <v>#N/A</v>
      </c>
      <c r="AQ83" t="e">
        <f>VLOOKUP(Tableau14[[#This Row],[dossier d''événement]],Tableau12[],13,FALSE)</f>
        <v>#N/A</v>
      </c>
      <c r="AR83" t="e">
        <f>VLOOKUP(Tableau14[[#This Row],[dossier d''événement]],Tableau12[],14,FALSE)</f>
        <v>#N/A</v>
      </c>
      <c r="AS83" t="e">
        <f>VLOOKUP(Tableau14[[#This Row],[dossier d''événement]],Tableau12[],15,FALSE)</f>
        <v>#N/A</v>
      </c>
      <c r="AT83" t="e">
        <f>VLOOKUP(Tableau14[[#This Row],[dossier d''événement]],Tableau12[],16,FALSE)</f>
        <v>#N/A</v>
      </c>
      <c r="AU83" t="e">
        <f>VLOOKUP(Tableau14[[#This Row],[dossier d''événement]],Tableau12[],17,FALSE)</f>
        <v>#N/A</v>
      </c>
      <c r="AV83" t="e">
        <f>VLOOKUP(Tableau14[[#This Row],[dossier d''événement]],Tableau12[],18,FALSE)</f>
        <v>#N/A</v>
      </c>
      <c r="AW83" t="e">
        <f>VLOOKUP(Tableau14[[#This Row],[dossier d''événement]],Tableau12[],19,FALSE)</f>
        <v>#N/A</v>
      </c>
      <c r="AX83" t="e">
        <f>VLOOKUP(Tableau14[[#This Row],[dossier d''événement]],Tableau12[],20,FALSE)</f>
        <v>#N/A</v>
      </c>
      <c r="AY83" t="e">
        <f>VLOOKUP(Tableau14[[#This Row],[dossier d''événement]],Tableau12[],21,FALSE)</f>
        <v>#N/A</v>
      </c>
      <c r="AZ83" t="e">
        <f>VLOOKUP(Tableau14[[#This Row],[dossier d''événement]],Tableau12[],22,FALSE)</f>
        <v>#N/A</v>
      </c>
      <c r="BA83" t="e">
        <f>VLOOKUP(Tableau14[[#This Row],[dossier d''événement]],Tableau12[],23,FALSE)</f>
        <v>#N/A</v>
      </c>
      <c r="BB83" t="e">
        <f>VLOOKUP(Tableau14[[#This Row],[dossier d''événement]],Tableau12[],24,FALSE)</f>
        <v>#N/A</v>
      </c>
      <c r="BC83" t="e">
        <f>VLOOKUP(Tableau14[[#This Row],[dossier d''événement]],Tableau12[],25,FALSE)</f>
        <v>#N/A</v>
      </c>
      <c r="BD83" t="e">
        <f>VLOOKUP(Tableau14[[#This Row],[dossier d''événement]],Tableau12[],26,FALSE)</f>
        <v>#N/A</v>
      </c>
      <c r="BE83" t="e">
        <f>VLOOKUP(Tableau14[[#This Row],[dossier d''événement]],Tableau12[],27,FALSE)</f>
        <v>#N/A</v>
      </c>
      <c r="BF83" t="e">
        <f>VLOOKUP(Tableau14[[#This Row],[dossier d''événement]],Tableau12[],28,FALSE)</f>
        <v>#N/A</v>
      </c>
      <c r="BG83" t="e">
        <f>VLOOKUP(Tableau14[[#This Row],[dossier d''événement]],Tableau12[],29,FALSE)</f>
        <v>#N/A</v>
      </c>
      <c r="BH83" t="e">
        <f>VLOOKUP(Tableau14[[#This Row],[dossier d''événement]],Tableau12[],30,FALSE)</f>
        <v>#N/A</v>
      </c>
      <c r="BI83" t="e">
        <f>VLOOKUP(Tableau14[[#This Row],[dossier d''événement]],Tableau12[],31,FALSE)</f>
        <v>#N/A</v>
      </c>
      <c r="BJ83" t="e">
        <f>VLOOKUP(Tableau14[[#This Row],[dossier d''événement]],Tableau12[],32,FALSE)</f>
        <v>#N/A</v>
      </c>
      <c r="BK83" t="e">
        <f>VLOOKUP(Tableau14[[#This Row],[dossier d''événement]],Tableau12[],33,FALSE)</f>
        <v>#N/A</v>
      </c>
      <c r="BL83" t="e">
        <f>VLOOKUP(Tableau14[[#This Row],[dossier d''événement]],Tableau12[],34,FALSE)</f>
        <v>#N/A</v>
      </c>
      <c r="BM83" t="e">
        <f>VLOOKUP(Tableau14[[#This Row],[dossier d''événement]],Tableau12[],35,FALSE)</f>
        <v>#N/A</v>
      </c>
      <c r="BN83" t="e">
        <f>VLOOKUP(Tableau14[[#This Row],[dossier d''événement]],Tableau12[],36,FALSE)</f>
        <v>#N/A</v>
      </c>
      <c r="BO83" t="e">
        <f>VLOOKUP(Tableau14[[#This Row],[dossier d''événement]],Tableau12[],37,FALSE)</f>
        <v>#N/A</v>
      </c>
      <c r="BP83" t="e">
        <f>VLOOKUP(Tableau14[[#This Row],[dossier d''événement]],Tableau12[],38,FALSE)</f>
        <v>#N/A</v>
      </c>
      <c r="BQ83" t="e">
        <f>VLOOKUP(Tableau14[[#This Row],[dossier d''événement]],Tableau12[],39,FALSE)</f>
        <v>#N/A</v>
      </c>
      <c r="BR83" t="e">
        <f>VLOOKUP(Tableau14[[#This Row],[dossier d''événement]],Tableau12[],40,FALSE)</f>
        <v>#N/A</v>
      </c>
      <c r="BW83">
        <f>Tableau14[[#This Row],[dossier d''événement]]</f>
        <v>0</v>
      </c>
      <c r="BY83" t="e">
        <f>Tableau14[[#This Row],[Lieu Événement]]</f>
        <v>#N/A</v>
      </c>
      <c r="BZ83" t="e">
        <f>Tableau14[[#This Row],[Contact client sur le site]]</f>
        <v>#N/A</v>
      </c>
      <c r="CA83" t="e">
        <f>VLOOKUP(Tableau14[[#This Row],[dossier d''événement]],Tableau12[],45,FALSE)</f>
        <v>#N/A</v>
      </c>
      <c r="CE83" t="e">
        <f>VLOOKUP(Tableau14[[#This Row],[dossier d''événement]],Tableau12[],46,FALSE)</f>
        <v>#N/A</v>
      </c>
      <c r="CF83" t="e">
        <f>VLOOKUP(Tableau14[[#This Row],[dossier d''événement]],Tableau12[],43,FALSE)</f>
        <v>#N/A</v>
      </c>
      <c r="CG83" t="e">
        <f>VLOOKUP(Tableau14[[#This Row],[dossier d''événement]],Tableau12[],47,FALSE)</f>
        <v>#N/A</v>
      </c>
    </row>
    <row r="84" spans="6:85">
      <c r="F84" t="e">
        <f>VLOOKUP(Tableau14[[#This Row],[dossier d''événement]],Tableau12[],2,FALSE)</f>
        <v>#N/A</v>
      </c>
      <c r="G84" t="e">
        <f>VLOOKUP(Tableau14[[#This Row],[dossier d''événement]],Tableau12[],7,FALSE)</f>
        <v>#N/A</v>
      </c>
      <c r="H84" t="e">
        <f>VLOOKUP(Tableau14[[#This Row],[dossier d''événement]],Tableau12[],8,FALSE)</f>
        <v>#N/A</v>
      </c>
      <c r="J84" t="e">
        <f>VLOOKUP(Tableau14[[#This Row],[dossier d''événement]],Tableau12[],3,FALSE)</f>
        <v>#N/A</v>
      </c>
      <c r="K84" t="e">
        <f>VLOOKUP(Tableau14[[#This Row],[dossier d''événement]],Tableau12[],44,FALSE)</f>
        <v>#N/A</v>
      </c>
      <c r="S84" t="e">
        <f>VLOOKUP(Tableau14[[#This Row],[dossier d''événement]],Tableau12[],42,FALSE)</f>
        <v>#N/A</v>
      </c>
      <c r="U84" t="e">
        <f>VLOOKUP(Tableau14[[#This Row],[dossier d''événement]],Tableau12[],41,FALSE)</f>
        <v>#N/A</v>
      </c>
      <c r="V84" t="e">
        <f>VLOOKUP(Tableau14[[#This Row],[dossier d''événement]],Tableau12[],10,FALSE)</f>
        <v>#N/A</v>
      </c>
      <c r="W84" t="e">
        <f>VLOOKUP(Tableau14[[#This Row],[dossier d''événement]],Tableau12[],73,FALSE)</f>
        <v>#N/A</v>
      </c>
      <c r="X84" t="e">
        <f>VLOOKUP(Tableau14[[#This Row],[dossier d''événement]],Tableau12[],74,FALSE)</f>
        <v>#N/A</v>
      </c>
      <c r="Y84" t="e">
        <f>VLOOKUP(Tableau14[[#This Row],[dossier d''événement]],Tableau12[],75,FALSE)</f>
        <v>#N/A</v>
      </c>
      <c r="Z84" t="e">
        <f>VLOOKUP(Tableau14[[#This Row],[dossier d''événement]],Tableau12[],76,FALSE)</f>
        <v>#N/A</v>
      </c>
      <c r="AA84" t="e">
        <f>VLOOKUP(Tableau14[[#This Row],[dossier d''événement]],Tableau12[],77,FALSE)</f>
        <v>#N/A</v>
      </c>
      <c r="AB84" t="e">
        <f>VLOOKUP(Tableau14[[#This Row],[dossier d''événement]],Tableau12[],78,FALSE)</f>
        <v>#N/A</v>
      </c>
      <c r="AC84" t="e">
        <f>VLOOKUP(Tableau14[[#This Row],[dossier d''événement]],Tableau12[],79,FALSE)</f>
        <v>#N/A</v>
      </c>
      <c r="AD84" t="e">
        <f>VLOOKUP(Tableau14[[#This Row],[dossier d''événement]],Tableau12[],80,FALSE)</f>
        <v>#N/A</v>
      </c>
      <c r="AE84" t="e">
        <f>VLOOKUP(Tableau14[[#This Row],[dossier d''événement]],Tableau12[],81,FALSE)</f>
        <v>#N/A</v>
      </c>
      <c r="AF84" t="e">
        <f>VLOOKUP(Tableau14[[#This Row],[dossier d''événement]],Tableau12[],82,FALSE)</f>
        <v>#N/A</v>
      </c>
      <c r="AG84" t="e">
        <f>VLOOKUP(Tableau14[[#This Row],[dossier d''événement]],Tableau12[],83,FALSE)</f>
        <v>#N/A</v>
      </c>
      <c r="AH84" t="e">
        <f>VLOOKUP(Tableau14[[#This Row],[dossier d''événement]],Tableau12[],84,FALSE)</f>
        <v>#N/A</v>
      </c>
      <c r="AI84" t="e">
        <f>VLOOKUP(Tableau14[[#This Row],[dossier d''événement]],Tableau12[],85,FALSE)</f>
        <v>#N/A</v>
      </c>
      <c r="AJ84" t="e">
        <f>VLOOKUP(Tableau14[[#This Row],[dossier d''événement]],Tableau12[],86,FALSE)</f>
        <v>#N/A</v>
      </c>
      <c r="AK84" t="e">
        <f>VLOOKUP(Tableau14[[#This Row],[dossier d''événement]],Tableau12[],87,FALSE)</f>
        <v>#N/A</v>
      </c>
      <c r="AL84" t="e">
        <f>VLOOKUP(Tableau14[[#This Row],[dossier d''événement]],Tableau12[],88,FALSE)</f>
        <v>#N/A</v>
      </c>
      <c r="AM84" t="e">
        <f>VLOOKUP(Tableau14[[#This Row],[dossier d''événement]],Tableau12[],89,FALSE)</f>
        <v>#N/A</v>
      </c>
      <c r="AN84" t="e">
        <f>VLOOKUP(Tableau14[[#This Row],[dossier d''événement]],Tableau12[],90,FALSE)</f>
        <v>#N/A</v>
      </c>
      <c r="AO84" t="e">
        <f>VLOOKUP(Tableau14[[#This Row],[dossier d''événement]],Tableau12[],11,FALSE)</f>
        <v>#N/A</v>
      </c>
      <c r="AP84" t="e">
        <f>VLOOKUP(Tableau14[[#This Row],[dossier d''événement]],Tableau12[],12,FALSE)</f>
        <v>#N/A</v>
      </c>
      <c r="AQ84" t="e">
        <f>VLOOKUP(Tableau14[[#This Row],[dossier d''événement]],Tableau12[],13,FALSE)</f>
        <v>#N/A</v>
      </c>
      <c r="AR84" t="e">
        <f>VLOOKUP(Tableau14[[#This Row],[dossier d''événement]],Tableau12[],14,FALSE)</f>
        <v>#N/A</v>
      </c>
      <c r="AS84" t="e">
        <f>VLOOKUP(Tableau14[[#This Row],[dossier d''événement]],Tableau12[],15,FALSE)</f>
        <v>#N/A</v>
      </c>
      <c r="AT84" t="e">
        <f>VLOOKUP(Tableau14[[#This Row],[dossier d''événement]],Tableau12[],16,FALSE)</f>
        <v>#N/A</v>
      </c>
      <c r="AU84" t="e">
        <f>VLOOKUP(Tableau14[[#This Row],[dossier d''événement]],Tableau12[],17,FALSE)</f>
        <v>#N/A</v>
      </c>
      <c r="AV84" t="e">
        <f>VLOOKUP(Tableau14[[#This Row],[dossier d''événement]],Tableau12[],18,FALSE)</f>
        <v>#N/A</v>
      </c>
      <c r="AW84" t="e">
        <f>VLOOKUP(Tableau14[[#This Row],[dossier d''événement]],Tableau12[],19,FALSE)</f>
        <v>#N/A</v>
      </c>
      <c r="AX84" t="e">
        <f>VLOOKUP(Tableau14[[#This Row],[dossier d''événement]],Tableau12[],20,FALSE)</f>
        <v>#N/A</v>
      </c>
      <c r="AY84" t="e">
        <f>VLOOKUP(Tableau14[[#This Row],[dossier d''événement]],Tableau12[],21,FALSE)</f>
        <v>#N/A</v>
      </c>
      <c r="AZ84" t="e">
        <f>VLOOKUP(Tableau14[[#This Row],[dossier d''événement]],Tableau12[],22,FALSE)</f>
        <v>#N/A</v>
      </c>
      <c r="BA84" t="e">
        <f>VLOOKUP(Tableau14[[#This Row],[dossier d''événement]],Tableau12[],23,FALSE)</f>
        <v>#N/A</v>
      </c>
      <c r="BB84" t="e">
        <f>VLOOKUP(Tableau14[[#This Row],[dossier d''événement]],Tableau12[],24,FALSE)</f>
        <v>#N/A</v>
      </c>
      <c r="BC84" t="e">
        <f>VLOOKUP(Tableau14[[#This Row],[dossier d''événement]],Tableau12[],25,FALSE)</f>
        <v>#N/A</v>
      </c>
      <c r="BD84" t="e">
        <f>VLOOKUP(Tableau14[[#This Row],[dossier d''événement]],Tableau12[],26,FALSE)</f>
        <v>#N/A</v>
      </c>
      <c r="BE84" t="e">
        <f>VLOOKUP(Tableau14[[#This Row],[dossier d''événement]],Tableau12[],27,FALSE)</f>
        <v>#N/A</v>
      </c>
      <c r="BF84" t="e">
        <f>VLOOKUP(Tableau14[[#This Row],[dossier d''événement]],Tableau12[],28,FALSE)</f>
        <v>#N/A</v>
      </c>
      <c r="BG84" t="e">
        <f>VLOOKUP(Tableau14[[#This Row],[dossier d''événement]],Tableau12[],29,FALSE)</f>
        <v>#N/A</v>
      </c>
      <c r="BH84" t="e">
        <f>VLOOKUP(Tableau14[[#This Row],[dossier d''événement]],Tableau12[],30,FALSE)</f>
        <v>#N/A</v>
      </c>
      <c r="BI84" t="e">
        <f>VLOOKUP(Tableau14[[#This Row],[dossier d''événement]],Tableau12[],31,FALSE)</f>
        <v>#N/A</v>
      </c>
      <c r="BJ84" t="e">
        <f>VLOOKUP(Tableau14[[#This Row],[dossier d''événement]],Tableau12[],32,FALSE)</f>
        <v>#N/A</v>
      </c>
      <c r="BK84" t="e">
        <f>VLOOKUP(Tableau14[[#This Row],[dossier d''événement]],Tableau12[],33,FALSE)</f>
        <v>#N/A</v>
      </c>
      <c r="BL84" t="e">
        <f>VLOOKUP(Tableau14[[#This Row],[dossier d''événement]],Tableau12[],34,FALSE)</f>
        <v>#N/A</v>
      </c>
      <c r="BM84" t="e">
        <f>VLOOKUP(Tableau14[[#This Row],[dossier d''événement]],Tableau12[],35,FALSE)</f>
        <v>#N/A</v>
      </c>
      <c r="BN84" t="e">
        <f>VLOOKUP(Tableau14[[#This Row],[dossier d''événement]],Tableau12[],36,FALSE)</f>
        <v>#N/A</v>
      </c>
      <c r="BO84" t="e">
        <f>VLOOKUP(Tableau14[[#This Row],[dossier d''événement]],Tableau12[],37,FALSE)</f>
        <v>#N/A</v>
      </c>
      <c r="BP84" t="e">
        <f>VLOOKUP(Tableau14[[#This Row],[dossier d''événement]],Tableau12[],38,FALSE)</f>
        <v>#N/A</v>
      </c>
      <c r="BQ84" t="e">
        <f>VLOOKUP(Tableau14[[#This Row],[dossier d''événement]],Tableau12[],39,FALSE)</f>
        <v>#N/A</v>
      </c>
      <c r="BR84" t="e">
        <f>VLOOKUP(Tableau14[[#This Row],[dossier d''événement]],Tableau12[],40,FALSE)</f>
        <v>#N/A</v>
      </c>
      <c r="BW84">
        <f>Tableau14[[#This Row],[dossier d''événement]]</f>
        <v>0</v>
      </c>
      <c r="BY84" t="e">
        <f>Tableau14[[#This Row],[Lieu Événement]]</f>
        <v>#N/A</v>
      </c>
      <c r="BZ84" t="e">
        <f>Tableau14[[#This Row],[Contact client sur le site]]</f>
        <v>#N/A</v>
      </c>
      <c r="CA84" t="e">
        <f>VLOOKUP(Tableau14[[#This Row],[dossier d''événement]],Tableau12[],45,FALSE)</f>
        <v>#N/A</v>
      </c>
      <c r="CE84" t="e">
        <f>VLOOKUP(Tableau14[[#This Row],[dossier d''événement]],Tableau12[],46,FALSE)</f>
        <v>#N/A</v>
      </c>
      <c r="CF84" t="e">
        <f>VLOOKUP(Tableau14[[#This Row],[dossier d''événement]],Tableau12[],43,FALSE)</f>
        <v>#N/A</v>
      </c>
      <c r="CG84" t="e">
        <f>VLOOKUP(Tableau14[[#This Row],[dossier d''événement]],Tableau12[],47,FALSE)</f>
        <v>#N/A</v>
      </c>
    </row>
    <row r="85" spans="6:85">
      <c r="F85" t="e">
        <f>VLOOKUP(Tableau14[[#This Row],[dossier d''événement]],Tableau12[],2,FALSE)</f>
        <v>#N/A</v>
      </c>
      <c r="G85" t="e">
        <f>VLOOKUP(Tableau14[[#This Row],[dossier d''événement]],Tableau12[],7,FALSE)</f>
        <v>#N/A</v>
      </c>
      <c r="H85" t="e">
        <f>VLOOKUP(Tableau14[[#This Row],[dossier d''événement]],Tableau12[],8,FALSE)</f>
        <v>#N/A</v>
      </c>
      <c r="J85" t="e">
        <f>VLOOKUP(Tableau14[[#This Row],[dossier d''événement]],Tableau12[],3,FALSE)</f>
        <v>#N/A</v>
      </c>
      <c r="K85" t="e">
        <f>VLOOKUP(Tableau14[[#This Row],[dossier d''événement]],Tableau12[],44,FALSE)</f>
        <v>#N/A</v>
      </c>
      <c r="S85" t="e">
        <f>VLOOKUP(Tableau14[[#This Row],[dossier d''événement]],Tableau12[],42,FALSE)</f>
        <v>#N/A</v>
      </c>
      <c r="U85" t="e">
        <f>VLOOKUP(Tableau14[[#This Row],[dossier d''événement]],Tableau12[],41,FALSE)</f>
        <v>#N/A</v>
      </c>
      <c r="V85" t="e">
        <f>VLOOKUP(Tableau14[[#This Row],[dossier d''événement]],Tableau12[],10,FALSE)</f>
        <v>#N/A</v>
      </c>
      <c r="W85" t="e">
        <f>VLOOKUP(Tableau14[[#This Row],[dossier d''événement]],Tableau12[],73,FALSE)</f>
        <v>#N/A</v>
      </c>
      <c r="X85" t="e">
        <f>VLOOKUP(Tableau14[[#This Row],[dossier d''événement]],Tableau12[],74,FALSE)</f>
        <v>#N/A</v>
      </c>
      <c r="Y85" t="e">
        <f>VLOOKUP(Tableau14[[#This Row],[dossier d''événement]],Tableau12[],75,FALSE)</f>
        <v>#N/A</v>
      </c>
      <c r="Z85" t="e">
        <f>VLOOKUP(Tableau14[[#This Row],[dossier d''événement]],Tableau12[],76,FALSE)</f>
        <v>#N/A</v>
      </c>
      <c r="AA85" t="e">
        <f>VLOOKUP(Tableau14[[#This Row],[dossier d''événement]],Tableau12[],77,FALSE)</f>
        <v>#N/A</v>
      </c>
      <c r="AB85" t="e">
        <f>VLOOKUP(Tableau14[[#This Row],[dossier d''événement]],Tableau12[],78,FALSE)</f>
        <v>#N/A</v>
      </c>
      <c r="AC85" t="e">
        <f>VLOOKUP(Tableau14[[#This Row],[dossier d''événement]],Tableau12[],79,FALSE)</f>
        <v>#N/A</v>
      </c>
      <c r="AD85" t="e">
        <f>VLOOKUP(Tableau14[[#This Row],[dossier d''événement]],Tableau12[],80,FALSE)</f>
        <v>#N/A</v>
      </c>
      <c r="AE85" t="e">
        <f>VLOOKUP(Tableau14[[#This Row],[dossier d''événement]],Tableau12[],81,FALSE)</f>
        <v>#N/A</v>
      </c>
      <c r="AF85" t="e">
        <f>VLOOKUP(Tableau14[[#This Row],[dossier d''événement]],Tableau12[],82,FALSE)</f>
        <v>#N/A</v>
      </c>
      <c r="AG85" t="e">
        <f>VLOOKUP(Tableau14[[#This Row],[dossier d''événement]],Tableau12[],83,FALSE)</f>
        <v>#N/A</v>
      </c>
      <c r="AH85" t="e">
        <f>VLOOKUP(Tableau14[[#This Row],[dossier d''événement]],Tableau12[],84,FALSE)</f>
        <v>#N/A</v>
      </c>
      <c r="AI85" t="e">
        <f>VLOOKUP(Tableau14[[#This Row],[dossier d''événement]],Tableau12[],85,FALSE)</f>
        <v>#N/A</v>
      </c>
      <c r="AJ85" t="e">
        <f>VLOOKUP(Tableau14[[#This Row],[dossier d''événement]],Tableau12[],86,FALSE)</f>
        <v>#N/A</v>
      </c>
      <c r="AK85" t="e">
        <f>VLOOKUP(Tableau14[[#This Row],[dossier d''événement]],Tableau12[],87,FALSE)</f>
        <v>#N/A</v>
      </c>
      <c r="AL85" t="e">
        <f>VLOOKUP(Tableau14[[#This Row],[dossier d''événement]],Tableau12[],88,FALSE)</f>
        <v>#N/A</v>
      </c>
      <c r="AM85" t="e">
        <f>VLOOKUP(Tableau14[[#This Row],[dossier d''événement]],Tableau12[],89,FALSE)</f>
        <v>#N/A</v>
      </c>
      <c r="AN85" t="e">
        <f>VLOOKUP(Tableau14[[#This Row],[dossier d''événement]],Tableau12[],90,FALSE)</f>
        <v>#N/A</v>
      </c>
      <c r="AO85" t="e">
        <f>VLOOKUP(Tableau14[[#This Row],[dossier d''événement]],Tableau12[],11,FALSE)</f>
        <v>#N/A</v>
      </c>
      <c r="AP85" t="e">
        <f>VLOOKUP(Tableau14[[#This Row],[dossier d''événement]],Tableau12[],12,FALSE)</f>
        <v>#N/A</v>
      </c>
      <c r="AQ85" t="e">
        <f>VLOOKUP(Tableau14[[#This Row],[dossier d''événement]],Tableau12[],13,FALSE)</f>
        <v>#N/A</v>
      </c>
      <c r="AR85" t="e">
        <f>VLOOKUP(Tableau14[[#This Row],[dossier d''événement]],Tableau12[],14,FALSE)</f>
        <v>#N/A</v>
      </c>
      <c r="AS85" t="e">
        <f>VLOOKUP(Tableau14[[#This Row],[dossier d''événement]],Tableau12[],15,FALSE)</f>
        <v>#N/A</v>
      </c>
      <c r="AT85" t="e">
        <f>VLOOKUP(Tableau14[[#This Row],[dossier d''événement]],Tableau12[],16,FALSE)</f>
        <v>#N/A</v>
      </c>
      <c r="AU85" t="e">
        <f>VLOOKUP(Tableau14[[#This Row],[dossier d''événement]],Tableau12[],17,FALSE)</f>
        <v>#N/A</v>
      </c>
      <c r="AV85" t="e">
        <f>VLOOKUP(Tableau14[[#This Row],[dossier d''événement]],Tableau12[],18,FALSE)</f>
        <v>#N/A</v>
      </c>
      <c r="AW85" t="e">
        <f>VLOOKUP(Tableau14[[#This Row],[dossier d''événement]],Tableau12[],19,FALSE)</f>
        <v>#N/A</v>
      </c>
      <c r="AX85" t="e">
        <f>VLOOKUP(Tableau14[[#This Row],[dossier d''événement]],Tableau12[],20,FALSE)</f>
        <v>#N/A</v>
      </c>
      <c r="AY85" t="e">
        <f>VLOOKUP(Tableau14[[#This Row],[dossier d''événement]],Tableau12[],21,FALSE)</f>
        <v>#N/A</v>
      </c>
      <c r="AZ85" t="e">
        <f>VLOOKUP(Tableau14[[#This Row],[dossier d''événement]],Tableau12[],22,FALSE)</f>
        <v>#N/A</v>
      </c>
      <c r="BA85" t="e">
        <f>VLOOKUP(Tableau14[[#This Row],[dossier d''événement]],Tableau12[],23,FALSE)</f>
        <v>#N/A</v>
      </c>
      <c r="BB85" t="e">
        <f>VLOOKUP(Tableau14[[#This Row],[dossier d''événement]],Tableau12[],24,FALSE)</f>
        <v>#N/A</v>
      </c>
      <c r="BC85" t="e">
        <f>VLOOKUP(Tableau14[[#This Row],[dossier d''événement]],Tableau12[],25,FALSE)</f>
        <v>#N/A</v>
      </c>
      <c r="BD85" t="e">
        <f>VLOOKUP(Tableau14[[#This Row],[dossier d''événement]],Tableau12[],26,FALSE)</f>
        <v>#N/A</v>
      </c>
      <c r="BE85" t="e">
        <f>VLOOKUP(Tableau14[[#This Row],[dossier d''événement]],Tableau12[],27,FALSE)</f>
        <v>#N/A</v>
      </c>
      <c r="BF85" t="e">
        <f>VLOOKUP(Tableau14[[#This Row],[dossier d''événement]],Tableau12[],28,FALSE)</f>
        <v>#N/A</v>
      </c>
      <c r="BG85" t="e">
        <f>VLOOKUP(Tableau14[[#This Row],[dossier d''événement]],Tableau12[],29,FALSE)</f>
        <v>#N/A</v>
      </c>
      <c r="BH85" t="e">
        <f>VLOOKUP(Tableau14[[#This Row],[dossier d''événement]],Tableau12[],30,FALSE)</f>
        <v>#N/A</v>
      </c>
      <c r="BI85" t="e">
        <f>VLOOKUP(Tableau14[[#This Row],[dossier d''événement]],Tableau12[],31,FALSE)</f>
        <v>#N/A</v>
      </c>
      <c r="BJ85" t="e">
        <f>VLOOKUP(Tableau14[[#This Row],[dossier d''événement]],Tableau12[],32,FALSE)</f>
        <v>#N/A</v>
      </c>
      <c r="BK85" t="e">
        <f>VLOOKUP(Tableau14[[#This Row],[dossier d''événement]],Tableau12[],33,FALSE)</f>
        <v>#N/A</v>
      </c>
      <c r="BL85" t="e">
        <f>VLOOKUP(Tableau14[[#This Row],[dossier d''événement]],Tableau12[],34,FALSE)</f>
        <v>#N/A</v>
      </c>
      <c r="BM85" t="e">
        <f>VLOOKUP(Tableau14[[#This Row],[dossier d''événement]],Tableau12[],35,FALSE)</f>
        <v>#N/A</v>
      </c>
      <c r="BN85" t="e">
        <f>VLOOKUP(Tableau14[[#This Row],[dossier d''événement]],Tableau12[],36,FALSE)</f>
        <v>#N/A</v>
      </c>
      <c r="BO85" t="e">
        <f>VLOOKUP(Tableau14[[#This Row],[dossier d''événement]],Tableau12[],37,FALSE)</f>
        <v>#N/A</v>
      </c>
      <c r="BP85" t="e">
        <f>VLOOKUP(Tableau14[[#This Row],[dossier d''événement]],Tableau12[],38,FALSE)</f>
        <v>#N/A</v>
      </c>
      <c r="BQ85" t="e">
        <f>VLOOKUP(Tableau14[[#This Row],[dossier d''événement]],Tableau12[],39,FALSE)</f>
        <v>#N/A</v>
      </c>
      <c r="BR85" t="e">
        <f>VLOOKUP(Tableau14[[#This Row],[dossier d''événement]],Tableau12[],40,FALSE)</f>
        <v>#N/A</v>
      </c>
      <c r="BW85">
        <f>Tableau14[[#This Row],[dossier d''événement]]</f>
        <v>0</v>
      </c>
      <c r="BY85" t="e">
        <f>Tableau14[[#This Row],[Lieu Événement]]</f>
        <v>#N/A</v>
      </c>
      <c r="BZ85" t="e">
        <f>Tableau14[[#This Row],[Contact client sur le site]]</f>
        <v>#N/A</v>
      </c>
      <c r="CA85" t="e">
        <f>VLOOKUP(Tableau14[[#This Row],[dossier d''événement]],Tableau12[],45,FALSE)</f>
        <v>#N/A</v>
      </c>
      <c r="CE85" t="e">
        <f>VLOOKUP(Tableau14[[#This Row],[dossier d''événement]],Tableau12[],46,FALSE)</f>
        <v>#N/A</v>
      </c>
      <c r="CF85" t="e">
        <f>VLOOKUP(Tableau14[[#This Row],[dossier d''événement]],Tableau12[],43,FALSE)</f>
        <v>#N/A</v>
      </c>
      <c r="CG85" t="e">
        <f>VLOOKUP(Tableau14[[#This Row],[dossier d''événement]],Tableau12[],47,FALSE)</f>
        <v>#N/A</v>
      </c>
    </row>
    <row r="86" spans="6:85">
      <c r="F86" t="e">
        <f>VLOOKUP(Tableau14[[#This Row],[dossier d''événement]],Tableau12[],2,FALSE)</f>
        <v>#N/A</v>
      </c>
      <c r="G86" t="e">
        <f>VLOOKUP(Tableau14[[#This Row],[dossier d''événement]],Tableau12[],7,FALSE)</f>
        <v>#N/A</v>
      </c>
      <c r="H86" t="e">
        <f>VLOOKUP(Tableau14[[#This Row],[dossier d''événement]],Tableau12[],8,FALSE)</f>
        <v>#N/A</v>
      </c>
      <c r="J86" t="e">
        <f>VLOOKUP(Tableau14[[#This Row],[dossier d''événement]],Tableau12[],3,FALSE)</f>
        <v>#N/A</v>
      </c>
      <c r="K86" t="e">
        <f>VLOOKUP(Tableau14[[#This Row],[dossier d''événement]],Tableau12[],44,FALSE)</f>
        <v>#N/A</v>
      </c>
      <c r="S86" t="e">
        <f>VLOOKUP(Tableau14[[#This Row],[dossier d''événement]],Tableau12[],42,FALSE)</f>
        <v>#N/A</v>
      </c>
      <c r="U86" t="e">
        <f>VLOOKUP(Tableau14[[#This Row],[dossier d''événement]],Tableau12[],41,FALSE)</f>
        <v>#N/A</v>
      </c>
      <c r="V86" t="e">
        <f>VLOOKUP(Tableau14[[#This Row],[dossier d''événement]],Tableau12[],10,FALSE)</f>
        <v>#N/A</v>
      </c>
      <c r="W86" t="e">
        <f>VLOOKUP(Tableau14[[#This Row],[dossier d''événement]],Tableau12[],73,FALSE)</f>
        <v>#N/A</v>
      </c>
      <c r="X86" t="e">
        <f>VLOOKUP(Tableau14[[#This Row],[dossier d''événement]],Tableau12[],74,FALSE)</f>
        <v>#N/A</v>
      </c>
      <c r="Y86" t="e">
        <f>VLOOKUP(Tableau14[[#This Row],[dossier d''événement]],Tableau12[],75,FALSE)</f>
        <v>#N/A</v>
      </c>
      <c r="Z86" t="e">
        <f>VLOOKUP(Tableau14[[#This Row],[dossier d''événement]],Tableau12[],76,FALSE)</f>
        <v>#N/A</v>
      </c>
      <c r="AA86" t="e">
        <f>VLOOKUP(Tableau14[[#This Row],[dossier d''événement]],Tableau12[],77,FALSE)</f>
        <v>#N/A</v>
      </c>
      <c r="AB86" t="e">
        <f>VLOOKUP(Tableau14[[#This Row],[dossier d''événement]],Tableau12[],78,FALSE)</f>
        <v>#N/A</v>
      </c>
      <c r="AC86" t="e">
        <f>VLOOKUP(Tableau14[[#This Row],[dossier d''événement]],Tableau12[],79,FALSE)</f>
        <v>#N/A</v>
      </c>
      <c r="AD86" t="e">
        <f>VLOOKUP(Tableau14[[#This Row],[dossier d''événement]],Tableau12[],80,FALSE)</f>
        <v>#N/A</v>
      </c>
      <c r="AE86" t="e">
        <f>VLOOKUP(Tableau14[[#This Row],[dossier d''événement]],Tableau12[],81,FALSE)</f>
        <v>#N/A</v>
      </c>
      <c r="AF86" t="e">
        <f>VLOOKUP(Tableau14[[#This Row],[dossier d''événement]],Tableau12[],82,FALSE)</f>
        <v>#N/A</v>
      </c>
      <c r="AG86" t="e">
        <f>VLOOKUP(Tableau14[[#This Row],[dossier d''événement]],Tableau12[],83,FALSE)</f>
        <v>#N/A</v>
      </c>
      <c r="AH86" t="e">
        <f>VLOOKUP(Tableau14[[#This Row],[dossier d''événement]],Tableau12[],84,FALSE)</f>
        <v>#N/A</v>
      </c>
      <c r="AI86" t="e">
        <f>VLOOKUP(Tableau14[[#This Row],[dossier d''événement]],Tableau12[],85,FALSE)</f>
        <v>#N/A</v>
      </c>
      <c r="AJ86" t="e">
        <f>VLOOKUP(Tableau14[[#This Row],[dossier d''événement]],Tableau12[],86,FALSE)</f>
        <v>#N/A</v>
      </c>
      <c r="AK86" t="e">
        <f>VLOOKUP(Tableau14[[#This Row],[dossier d''événement]],Tableau12[],87,FALSE)</f>
        <v>#N/A</v>
      </c>
      <c r="AL86" t="e">
        <f>VLOOKUP(Tableau14[[#This Row],[dossier d''événement]],Tableau12[],88,FALSE)</f>
        <v>#N/A</v>
      </c>
      <c r="AM86" t="e">
        <f>VLOOKUP(Tableau14[[#This Row],[dossier d''événement]],Tableau12[],89,FALSE)</f>
        <v>#N/A</v>
      </c>
      <c r="AN86" t="e">
        <f>VLOOKUP(Tableau14[[#This Row],[dossier d''événement]],Tableau12[],90,FALSE)</f>
        <v>#N/A</v>
      </c>
      <c r="AO86" t="e">
        <f>VLOOKUP(Tableau14[[#This Row],[dossier d''événement]],Tableau12[],11,FALSE)</f>
        <v>#N/A</v>
      </c>
      <c r="AP86" t="e">
        <f>VLOOKUP(Tableau14[[#This Row],[dossier d''événement]],Tableau12[],12,FALSE)</f>
        <v>#N/A</v>
      </c>
      <c r="AQ86" t="e">
        <f>VLOOKUP(Tableau14[[#This Row],[dossier d''événement]],Tableau12[],13,FALSE)</f>
        <v>#N/A</v>
      </c>
      <c r="AR86" t="e">
        <f>VLOOKUP(Tableau14[[#This Row],[dossier d''événement]],Tableau12[],14,FALSE)</f>
        <v>#N/A</v>
      </c>
      <c r="AS86" t="e">
        <f>VLOOKUP(Tableau14[[#This Row],[dossier d''événement]],Tableau12[],15,FALSE)</f>
        <v>#N/A</v>
      </c>
      <c r="AT86" t="e">
        <f>VLOOKUP(Tableau14[[#This Row],[dossier d''événement]],Tableau12[],16,FALSE)</f>
        <v>#N/A</v>
      </c>
      <c r="AU86" t="e">
        <f>VLOOKUP(Tableau14[[#This Row],[dossier d''événement]],Tableau12[],17,FALSE)</f>
        <v>#N/A</v>
      </c>
      <c r="AV86" t="e">
        <f>VLOOKUP(Tableau14[[#This Row],[dossier d''événement]],Tableau12[],18,FALSE)</f>
        <v>#N/A</v>
      </c>
      <c r="AW86" t="e">
        <f>VLOOKUP(Tableau14[[#This Row],[dossier d''événement]],Tableau12[],19,FALSE)</f>
        <v>#N/A</v>
      </c>
      <c r="AX86" t="e">
        <f>VLOOKUP(Tableau14[[#This Row],[dossier d''événement]],Tableau12[],20,FALSE)</f>
        <v>#N/A</v>
      </c>
      <c r="AY86" t="e">
        <f>VLOOKUP(Tableau14[[#This Row],[dossier d''événement]],Tableau12[],21,FALSE)</f>
        <v>#N/A</v>
      </c>
      <c r="AZ86" t="e">
        <f>VLOOKUP(Tableau14[[#This Row],[dossier d''événement]],Tableau12[],22,FALSE)</f>
        <v>#N/A</v>
      </c>
      <c r="BA86" t="e">
        <f>VLOOKUP(Tableau14[[#This Row],[dossier d''événement]],Tableau12[],23,FALSE)</f>
        <v>#N/A</v>
      </c>
      <c r="BB86" t="e">
        <f>VLOOKUP(Tableau14[[#This Row],[dossier d''événement]],Tableau12[],24,FALSE)</f>
        <v>#N/A</v>
      </c>
      <c r="BC86" t="e">
        <f>VLOOKUP(Tableau14[[#This Row],[dossier d''événement]],Tableau12[],25,FALSE)</f>
        <v>#N/A</v>
      </c>
      <c r="BD86" t="e">
        <f>VLOOKUP(Tableau14[[#This Row],[dossier d''événement]],Tableau12[],26,FALSE)</f>
        <v>#N/A</v>
      </c>
      <c r="BE86" t="e">
        <f>VLOOKUP(Tableau14[[#This Row],[dossier d''événement]],Tableau12[],27,FALSE)</f>
        <v>#N/A</v>
      </c>
      <c r="BF86" t="e">
        <f>VLOOKUP(Tableau14[[#This Row],[dossier d''événement]],Tableau12[],28,FALSE)</f>
        <v>#N/A</v>
      </c>
      <c r="BG86" t="e">
        <f>VLOOKUP(Tableau14[[#This Row],[dossier d''événement]],Tableau12[],29,FALSE)</f>
        <v>#N/A</v>
      </c>
      <c r="BH86" t="e">
        <f>VLOOKUP(Tableau14[[#This Row],[dossier d''événement]],Tableau12[],30,FALSE)</f>
        <v>#N/A</v>
      </c>
      <c r="BI86" t="e">
        <f>VLOOKUP(Tableau14[[#This Row],[dossier d''événement]],Tableau12[],31,FALSE)</f>
        <v>#N/A</v>
      </c>
      <c r="BJ86" t="e">
        <f>VLOOKUP(Tableau14[[#This Row],[dossier d''événement]],Tableau12[],32,FALSE)</f>
        <v>#N/A</v>
      </c>
      <c r="BK86" t="e">
        <f>VLOOKUP(Tableau14[[#This Row],[dossier d''événement]],Tableau12[],33,FALSE)</f>
        <v>#N/A</v>
      </c>
      <c r="BL86" t="e">
        <f>VLOOKUP(Tableau14[[#This Row],[dossier d''événement]],Tableau12[],34,FALSE)</f>
        <v>#N/A</v>
      </c>
      <c r="BM86" t="e">
        <f>VLOOKUP(Tableau14[[#This Row],[dossier d''événement]],Tableau12[],35,FALSE)</f>
        <v>#N/A</v>
      </c>
      <c r="BN86" t="e">
        <f>VLOOKUP(Tableau14[[#This Row],[dossier d''événement]],Tableau12[],36,FALSE)</f>
        <v>#N/A</v>
      </c>
      <c r="BO86" t="e">
        <f>VLOOKUP(Tableau14[[#This Row],[dossier d''événement]],Tableau12[],37,FALSE)</f>
        <v>#N/A</v>
      </c>
      <c r="BP86" t="e">
        <f>VLOOKUP(Tableau14[[#This Row],[dossier d''événement]],Tableau12[],38,FALSE)</f>
        <v>#N/A</v>
      </c>
      <c r="BQ86" t="e">
        <f>VLOOKUP(Tableau14[[#This Row],[dossier d''événement]],Tableau12[],39,FALSE)</f>
        <v>#N/A</v>
      </c>
      <c r="BR86" t="e">
        <f>VLOOKUP(Tableau14[[#This Row],[dossier d''événement]],Tableau12[],40,FALSE)</f>
        <v>#N/A</v>
      </c>
      <c r="BW86">
        <f>Tableau14[[#This Row],[dossier d''événement]]</f>
        <v>0</v>
      </c>
      <c r="BY86" t="e">
        <f>Tableau14[[#This Row],[Lieu Événement]]</f>
        <v>#N/A</v>
      </c>
      <c r="BZ86" t="e">
        <f>Tableau14[[#This Row],[Contact client sur le site]]</f>
        <v>#N/A</v>
      </c>
      <c r="CA86" t="e">
        <f>VLOOKUP(Tableau14[[#This Row],[dossier d''événement]],Tableau12[],45,FALSE)</f>
        <v>#N/A</v>
      </c>
      <c r="CE86" t="e">
        <f>VLOOKUP(Tableau14[[#This Row],[dossier d''événement]],Tableau12[],46,FALSE)</f>
        <v>#N/A</v>
      </c>
      <c r="CF86" t="e">
        <f>VLOOKUP(Tableau14[[#This Row],[dossier d''événement]],Tableau12[],43,FALSE)</f>
        <v>#N/A</v>
      </c>
      <c r="CG86" t="e">
        <f>VLOOKUP(Tableau14[[#This Row],[dossier d''événement]],Tableau12[],47,FALSE)</f>
        <v>#N/A</v>
      </c>
    </row>
    <row r="87" spans="6:85">
      <c r="F87" t="e">
        <f>VLOOKUP(Tableau14[[#This Row],[dossier d''événement]],Tableau12[],2,FALSE)</f>
        <v>#N/A</v>
      </c>
      <c r="G87" t="e">
        <f>VLOOKUP(Tableau14[[#This Row],[dossier d''événement]],Tableau12[],7,FALSE)</f>
        <v>#N/A</v>
      </c>
      <c r="H87" t="e">
        <f>VLOOKUP(Tableau14[[#This Row],[dossier d''événement]],Tableau12[],8,FALSE)</f>
        <v>#N/A</v>
      </c>
      <c r="J87" t="e">
        <f>VLOOKUP(Tableau14[[#This Row],[dossier d''événement]],Tableau12[],3,FALSE)</f>
        <v>#N/A</v>
      </c>
      <c r="K87" t="e">
        <f>VLOOKUP(Tableau14[[#This Row],[dossier d''événement]],Tableau12[],44,FALSE)</f>
        <v>#N/A</v>
      </c>
      <c r="S87" t="e">
        <f>VLOOKUP(Tableau14[[#This Row],[dossier d''événement]],Tableau12[],42,FALSE)</f>
        <v>#N/A</v>
      </c>
      <c r="U87" t="e">
        <f>VLOOKUP(Tableau14[[#This Row],[dossier d''événement]],Tableau12[],41,FALSE)</f>
        <v>#N/A</v>
      </c>
      <c r="V87" t="e">
        <f>VLOOKUP(Tableau14[[#This Row],[dossier d''événement]],Tableau12[],10,FALSE)</f>
        <v>#N/A</v>
      </c>
      <c r="W87" t="e">
        <f>VLOOKUP(Tableau14[[#This Row],[dossier d''événement]],Tableau12[],73,FALSE)</f>
        <v>#N/A</v>
      </c>
      <c r="X87" t="e">
        <f>VLOOKUP(Tableau14[[#This Row],[dossier d''événement]],Tableau12[],74,FALSE)</f>
        <v>#N/A</v>
      </c>
      <c r="Y87" t="e">
        <f>VLOOKUP(Tableau14[[#This Row],[dossier d''événement]],Tableau12[],75,FALSE)</f>
        <v>#N/A</v>
      </c>
      <c r="Z87" t="e">
        <f>VLOOKUP(Tableau14[[#This Row],[dossier d''événement]],Tableau12[],76,FALSE)</f>
        <v>#N/A</v>
      </c>
      <c r="AA87" t="e">
        <f>VLOOKUP(Tableau14[[#This Row],[dossier d''événement]],Tableau12[],77,FALSE)</f>
        <v>#N/A</v>
      </c>
      <c r="AB87" t="e">
        <f>VLOOKUP(Tableau14[[#This Row],[dossier d''événement]],Tableau12[],78,FALSE)</f>
        <v>#N/A</v>
      </c>
      <c r="AC87" t="e">
        <f>VLOOKUP(Tableau14[[#This Row],[dossier d''événement]],Tableau12[],79,FALSE)</f>
        <v>#N/A</v>
      </c>
      <c r="AD87" t="e">
        <f>VLOOKUP(Tableau14[[#This Row],[dossier d''événement]],Tableau12[],80,FALSE)</f>
        <v>#N/A</v>
      </c>
      <c r="AE87" t="e">
        <f>VLOOKUP(Tableau14[[#This Row],[dossier d''événement]],Tableau12[],81,FALSE)</f>
        <v>#N/A</v>
      </c>
      <c r="AF87" t="e">
        <f>VLOOKUP(Tableau14[[#This Row],[dossier d''événement]],Tableau12[],82,FALSE)</f>
        <v>#N/A</v>
      </c>
      <c r="AG87" t="e">
        <f>VLOOKUP(Tableau14[[#This Row],[dossier d''événement]],Tableau12[],83,FALSE)</f>
        <v>#N/A</v>
      </c>
      <c r="AH87" t="e">
        <f>VLOOKUP(Tableau14[[#This Row],[dossier d''événement]],Tableau12[],84,FALSE)</f>
        <v>#N/A</v>
      </c>
      <c r="AI87" t="e">
        <f>VLOOKUP(Tableau14[[#This Row],[dossier d''événement]],Tableau12[],85,FALSE)</f>
        <v>#N/A</v>
      </c>
      <c r="AJ87" t="e">
        <f>VLOOKUP(Tableau14[[#This Row],[dossier d''événement]],Tableau12[],86,FALSE)</f>
        <v>#N/A</v>
      </c>
      <c r="AK87" t="e">
        <f>VLOOKUP(Tableau14[[#This Row],[dossier d''événement]],Tableau12[],87,FALSE)</f>
        <v>#N/A</v>
      </c>
      <c r="AL87" t="e">
        <f>VLOOKUP(Tableau14[[#This Row],[dossier d''événement]],Tableau12[],88,FALSE)</f>
        <v>#N/A</v>
      </c>
      <c r="AM87" t="e">
        <f>VLOOKUP(Tableau14[[#This Row],[dossier d''événement]],Tableau12[],89,FALSE)</f>
        <v>#N/A</v>
      </c>
      <c r="AN87" t="e">
        <f>VLOOKUP(Tableau14[[#This Row],[dossier d''événement]],Tableau12[],90,FALSE)</f>
        <v>#N/A</v>
      </c>
      <c r="AO87" t="e">
        <f>VLOOKUP(Tableau14[[#This Row],[dossier d''événement]],Tableau12[],11,FALSE)</f>
        <v>#N/A</v>
      </c>
      <c r="AP87" t="e">
        <f>VLOOKUP(Tableau14[[#This Row],[dossier d''événement]],Tableau12[],12,FALSE)</f>
        <v>#N/A</v>
      </c>
      <c r="AQ87" t="e">
        <f>VLOOKUP(Tableau14[[#This Row],[dossier d''événement]],Tableau12[],13,FALSE)</f>
        <v>#N/A</v>
      </c>
      <c r="AR87" t="e">
        <f>VLOOKUP(Tableau14[[#This Row],[dossier d''événement]],Tableau12[],14,FALSE)</f>
        <v>#N/A</v>
      </c>
      <c r="AS87" t="e">
        <f>VLOOKUP(Tableau14[[#This Row],[dossier d''événement]],Tableau12[],15,FALSE)</f>
        <v>#N/A</v>
      </c>
      <c r="AT87" t="e">
        <f>VLOOKUP(Tableau14[[#This Row],[dossier d''événement]],Tableau12[],16,FALSE)</f>
        <v>#N/A</v>
      </c>
      <c r="AU87" t="e">
        <f>VLOOKUP(Tableau14[[#This Row],[dossier d''événement]],Tableau12[],17,FALSE)</f>
        <v>#N/A</v>
      </c>
      <c r="AV87" t="e">
        <f>VLOOKUP(Tableau14[[#This Row],[dossier d''événement]],Tableau12[],18,FALSE)</f>
        <v>#N/A</v>
      </c>
      <c r="AW87" t="e">
        <f>VLOOKUP(Tableau14[[#This Row],[dossier d''événement]],Tableau12[],19,FALSE)</f>
        <v>#N/A</v>
      </c>
      <c r="AX87" t="e">
        <f>VLOOKUP(Tableau14[[#This Row],[dossier d''événement]],Tableau12[],20,FALSE)</f>
        <v>#N/A</v>
      </c>
      <c r="AY87" t="e">
        <f>VLOOKUP(Tableau14[[#This Row],[dossier d''événement]],Tableau12[],21,FALSE)</f>
        <v>#N/A</v>
      </c>
      <c r="AZ87" t="e">
        <f>VLOOKUP(Tableau14[[#This Row],[dossier d''événement]],Tableau12[],22,FALSE)</f>
        <v>#N/A</v>
      </c>
      <c r="BA87" t="e">
        <f>VLOOKUP(Tableau14[[#This Row],[dossier d''événement]],Tableau12[],23,FALSE)</f>
        <v>#N/A</v>
      </c>
      <c r="BB87" t="e">
        <f>VLOOKUP(Tableau14[[#This Row],[dossier d''événement]],Tableau12[],24,FALSE)</f>
        <v>#N/A</v>
      </c>
      <c r="BC87" t="e">
        <f>VLOOKUP(Tableau14[[#This Row],[dossier d''événement]],Tableau12[],25,FALSE)</f>
        <v>#N/A</v>
      </c>
      <c r="BD87" t="e">
        <f>VLOOKUP(Tableau14[[#This Row],[dossier d''événement]],Tableau12[],26,FALSE)</f>
        <v>#N/A</v>
      </c>
      <c r="BE87" t="e">
        <f>VLOOKUP(Tableau14[[#This Row],[dossier d''événement]],Tableau12[],27,FALSE)</f>
        <v>#N/A</v>
      </c>
      <c r="BF87" t="e">
        <f>VLOOKUP(Tableau14[[#This Row],[dossier d''événement]],Tableau12[],28,FALSE)</f>
        <v>#N/A</v>
      </c>
      <c r="BG87" t="e">
        <f>VLOOKUP(Tableau14[[#This Row],[dossier d''événement]],Tableau12[],29,FALSE)</f>
        <v>#N/A</v>
      </c>
      <c r="BH87" t="e">
        <f>VLOOKUP(Tableau14[[#This Row],[dossier d''événement]],Tableau12[],30,FALSE)</f>
        <v>#N/A</v>
      </c>
      <c r="BI87" t="e">
        <f>VLOOKUP(Tableau14[[#This Row],[dossier d''événement]],Tableau12[],31,FALSE)</f>
        <v>#N/A</v>
      </c>
      <c r="BJ87" t="e">
        <f>VLOOKUP(Tableau14[[#This Row],[dossier d''événement]],Tableau12[],32,FALSE)</f>
        <v>#N/A</v>
      </c>
      <c r="BK87" t="e">
        <f>VLOOKUP(Tableau14[[#This Row],[dossier d''événement]],Tableau12[],33,FALSE)</f>
        <v>#N/A</v>
      </c>
      <c r="BL87" t="e">
        <f>VLOOKUP(Tableau14[[#This Row],[dossier d''événement]],Tableau12[],34,FALSE)</f>
        <v>#N/A</v>
      </c>
      <c r="BM87" t="e">
        <f>VLOOKUP(Tableau14[[#This Row],[dossier d''événement]],Tableau12[],35,FALSE)</f>
        <v>#N/A</v>
      </c>
      <c r="BN87" t="e">
        <f>VLOOKUP(Tableau14[[#This Row],[dossier d''événement]],Tableau12[],36,FALSE)</f>
        <v>#N/A</v>
      </c>
      <c r="BO87" t="e">
        <f>VLOOKUP(Tableau14[[#This Row],[dossier d''événement]],Tableau12[],37,FALSE)</f>
        <v>#N/A</v>
      </c>
      <c r="BP87" t="e">
        <f>VLOOKUP(Tableau14[[#This Row],[dossier d''événement]],Tableau12[],38,FALSE)</f>
        <v>#N/A</v>
      </c>
      <c r="BQ87" t="e">
        <f>VLOOKUP(Tableau14[[#This Row],[dossier d''événement]],Tableau12[],39,FALSE)</f>
        <v>#N/A</v>
      </c>
      <c r="BR87" t="e">
        <f>VLOOKUP(Tableau14[[#This Row],[dossier d''événement]],Tableau12[],40,FALSE)</f>
        <v>#N/A</v>
      </c>
      <c r="BW87">
        <f>Tableau14[[#This Row],[dossier d''événement]]</f>
        <v>0</v>
      </c>
      <c r="BY87" t="e">
        <f>Tableau14[[#This Row],[Lieu Événement]]</f>
        <v>#N/A</v>
      </c>
      <c r="BZ87" t="e">
        <f>Tableau14[[#This Row],[Contact client sur le site]]</f>
        <v>#N/A</v>
      </c>
      <c r="CA87" t="e">
        <f>VLOOKUP(Tableau14[[#This Row],[dossier d''événement]],Tableau12[],45,FALSE)</f>
        <v>#N/A</v>
      </c>
      <c r="CE87" t="e">
        <f>VLOOKUP(Tableau14[[#This Row],[dossier d''événement]],Tableau12[],46,FALSE)</f>
        <v>#N/A</v>
      </c>
      <c r="CF87" t="e">
        <f>VLOOKUP(Tableau14[[#This Row],[dossier d''événement]],Tableau12[],43,FALSE)</f>
        <v>#N/A</v>
      </c>
      <c r="CG87" t="e">
        <f>VLOOKUP(Tableau14[[#This Row],[dossier d''événement]],Tableau12[],47,FALSE)</f>
        <v>#N/A</v>
      </c>
    </row>
    <row r="88" spans="6:85">
      <c r="F88" t="e">
        <f>VLOOKUP(Tableau14[[#This Row],[dossier d''événement]],Tableau12[],2,FALSE)</f>
        <v>#N/A</v>
      </c>
      <c r="G88" t="e">
        <f>VLOOKUP(Tableau14[[#This Row],[dossier d''événement]],Tableau12[],7,FALSE)</f>
        <v>#N/A</v>
      </c>
      <c r="H88" t="e">
        <f>VLOOKUP(Tableau14[[#This Row],[dossier d''événement]],Tableau12[],8,FALSE)</f>
        <v>#N/A</v>
      </c>
      <c r="J88" t="e">
        <f>VLOOKUP(Tableau14[[#This Row],[dossier d''événement]],Tableau12[],3,FALSE)</f>
        <v>#N/A</v>
      </c>
      <c r="K88" t="e">
        <f>VLOOKUP(Tableau14[[#This Row],[dossier d''événement]],Tableau12[],44,FALSE)</f>
        <v>#N/A</v>
      </c>
      <c r="S88" t="e">
        <f>VLOOKUP(Tableau14[[#This Row],[dossier d''événement]],Tableau12[],42,FALSE)</f>
        <v>#N/A</v>
      </c>
      <c r="U88" t="e">
        <f>VLOOKUP(Tableau14[[#This Row],[dossier d''événement]],Tableau12[],41,FALSE)</f>
        <v>#N/A</v>
      </c>
      <c r="V88" t="e">
        <f>VLOOKUP(Tableau14[[#This Row],[dossier d''événement]],Tableau12[],10,FALSE)</f>
        <v>#N/A</v>
      </c>
      <c r="W88" t="e">
        <f>VLOOKUP(Tableau14[[#This Row],[dossier d''événement]],Tableau12[],73,FALSE)</f>
        <v>#N/A</v>
      </c>
      <c r="X88" t="e">
        <f>VLOOKUP(Tableau14[[#This Row],[dossier d''événement]],Tableau12[],74,FALSE)</f>
        <v>#N/A</v>
      </c>
      <c r="Y88" t="e">
        <f>VLOOKUP(Tableau14[[#This Row],[dossier d''événement]],Tableau12[],75,FALSE)</f>
        <v>#N/A</v>
      </c>
      <c r="Z88" t="e">
        <f>VLOOKUP(Tableau14[[#This Row],[dossier d''événement]],Tableau12[],76,FALSE)</f>
        <v>#N/A</v>
      </c>
      <c r="AA88" t="e">
        <f>VLOOKUP(Tableau14[[#This Row],[dossier d''événement]],Tableau12[],77,FALSE)</f>
        <v>#N/A</v>
      </c>
      <c r="AB88" t="e">
        <f>VLOOKUP(Tableau14[[#This Row],[dossier d''événement]],Tableau12[],78,FALSE)</f>
        <v>#N/A</v>
      </c>
      <c r="AC88" t="e">
        <f>VLOOKUP(Tableau14[[#This Row],[dossier d''événement]],Tableau12[],79,FALSE)</f>
        <v>#N/A</v>
      </c>
      <c r="AD88" t="e">
        <f>VLOOKUP(Tableau14[[#This Row],[dossier d''événement]],Tableau12[],80,FALSE)</f>
        <v>#N/A</v>
      </c>
      <c r="AE88" t="e">
        <f>VLOOKUP(Tableau14[[#This Row],[dossier d''événement]],Tableau12[],81,FALSE)</f>
        <v>#N/A</v>
      </c>
      <c r="AF88" t="e">
        <f>VLOOKUP(Tableau14[[#This Row],[dossier d''événement]],Tableau12[],82,FALSE)</f>
        <v>#N/A</v>
      </c>
      <c r="AG88" t="e">
        <f>VLOOKUP(Tableau14[[#This Row],[dossier d''événement]],Tableau12[],83,FALSE)</f>
        <v>#N/A</v>
      </c>
      <c r="AH88" t="e">
        <f>VLOOKUP(Tableau14[[#This Row],[dossier d''événement]],Tableau12[],84,FALSE)</f>
        <v>#N/A</v>
      </c>
      <c r="AI88" t="e">
        <f>VLOOKUP(Tableau14[[#This Row],[dossier d''événement]],Tableau12[],85,FALSE)</f>
        <v>#N/A</v>
      </c>
      <c r="AJ88" t="e">
        <f>VLOOKUP(Tableau14[[#This Row],[dossier d''événement]],Tableau12[],86,FALSE)</f>
        <v>#N/A</v>
      </c>
      <c r="AK88" t="e">
        <f>VLOOKUP(Tableau14[[#This Row],[dossier d''événement]],Tableau12[],87,FALSE)</f>
        <v>#N/A</v>
      </c>
      <c r="AL88" t="e">
        <f>VLOOKUP(Tableau14[[#This Row],[dossier d''événement]],Tableau12[],88,FALSE)</f>
        <v>#N/A</v>
      </c>
      <c r="AM88" t="e">
        <f>VLOOKUP(Tableau14[[#This Row],[dossier d''événement]],Tableau12[],89,FALSE)</f>
        <v>#N/A</v>
      </c>
      <c r="AN88" t="e">
        <f>VLOOKUP(Tableau14[[#This Row],[dossier d''événement]],Tableau12[],90,FALSE)</f>
        <v>#N/A</v>
      </c>
      <c r="AO88" t="e">
        <f>VLOOKUP(Tableau14[[#This Row],[dossier d''événement]],Tableau12[],11,FALSE)</f>
        <v>#N/A</v>
      </c>
      <c r="AP88" t="e">
        <f>VLOOKUP(Tableau14[[#This Row],[dossier d''événement]],Tableau12[],12,FALSE)</f>
        <v>#N/A</v>
      </c>
      <c r="AQ88" t="e">
        <f>VLOOKUP(Tableau14[[#This Row],[dossier d''événement]],Tableau12[],13,FALSE)</f>
        <v>#N/A</v>
      </c>
      <c r="AR88" t="e">
        <f>VLOOKUP(Tableau14[[#This Row],[dossier d''événement]],Tableau12[],14,FALSE)</f>
        <v>#N/A</v>
      </c>
      <c r="AS88" t="e">
        <f>VLOOKUP(Tableau14[[#This Row],[dossier d''événement]],Tableau12[],15,FALSE)</f>
        <v>#N/A</v>
      </c>
      <c r="AT88" t="e">
        <f>VLOOKUP(Tableau14[[#This Row],[dossier d''événement]],Tableau12[],16,FALSE)</f>
        <v>#N/A</v>
      </c>
      <c r="AU88" t="e">
        <f>VLOOKUP(Tableau14[[#This Row],[dossier d''événement]],Tableau12[],17,FALSE)</f>
        <v>#N/A</v>
      </c>
      <c r="AV88" t="e">
        <f>VLOOKUP(Tableau14[[#This Row],[dossier d''événement]],Tableau12[],18,FALSE)</f>
        <v>#N/A</v>
      </c>
      <c r="AW88" t="e">
        <f>VLOOKUP(Tableau14[[#This Row],[dossier d''événement]],Tableau12[],19,FALSE)</f>
        <v>#N/A</v>
      </c>
      <c r="AX88" t="e">
        <f>VLOOKUP(Tableau14[[#This Row],[dossier d''événement]],Tableau12[],20,FALSE)</f>
        <v>#N/A</v>
      </c>
      <c r="AY88" t="e">
        <f>VLOOKUP(Tableau14[[#This Row],[dossier d''événement]],Tableau12[],21,FALSE)</f>
        <v>#N/A</v>
      </c>
      <c r="AZ88" t="e">
        <f>VLOOKUP(Tableau14[[#This Row],[dossier d''événement]],Tableau12[],22,FALSE)</f>
        <v>#N/A</v>
      </c>
      <c r="BA88" t="e">
        <f>VLOOKUP(Tableau14[[#This Row],[dossier d''événement]],Tableau12[],23,FALSE)</f>
        <v>#N/A</v>
      </c>
      <c r="BB88" t="e">
        <f>VLOOKUP(Tableau14[[#This Row],[dossier d''événement]],Tableau12[],24,FALSE)</f>
        <v>#N/A</v>
      </c>
      <c r="BC88" t="e">
        <f>VLOOKUP(Tableau14[[#This Row],[dossier d''événement]],Tableau12[],25,FALSE)</f>
        <v>#N/A</v>
      </c>
      <c r="BD88" t="e">
        <f>VLOOKUP(Tableau14[[#This Row],[dossier d''événement]],Tableau12[],26,FALSE)</f>
        <v>#N/A</v>
      </c>
      <c r="BE88" t="e">
        <f>VLOOKUP(Tableau14[[#This Row],[dossier d''événement]],Tableau12[],27,FALSE)</f>
        <v>#N/A</v>
      </c>
      <c r="BF88" t="e">
        <f>VLOOKUP(Tableau14[[#This Row],[dossier d''événement]],Tableau12[],28,FALSE)</f>
        <v>#N/A</v>
      </c>
      <c r="BG88" t="e">
        <f>VLOOKUP(Tableau14[[#This Row],[dossier d''événement]],Tableau12[],29,FALSE)</f>
        <v>#N/A</v>
      </c>
      <c r="BH88" t="e">
        <f>VLOOKUP(Tableau14[[#This Row],[dossier d''événement]],Tableau12[],30,FALSE)</f>
        <v>#N/A</v>
      </c>
      <c r="BI88" t="e">
        <f>VLOOKUP(Tableau14[[#This Row],[dossier d''événement]],Tableau12[],31,FALSE)</f>
        <v>#N/A</v>
      </c>
      <c r="BJ88" t="e">
        <f>VLOOKUP(Tableau14[[#This Row],[dossier d''événement]],Tableau12[],32,FALSE)</f>
        <v>#N/A</v>
      </c>
      <c r="BK88" t="e">
        <f>VLOOKUP(Tableau14[[#This Row],[dossier d''événement]],Tableau12[],33,FALSE)</f>
        <v>#N/A</v>
      </c>
      <c r="BL88" t="e">
        <f>VLOOKUP(Tableau14[[#This Row],[dossier d''événement]],Tableau12[],34,FALSE)</f>
        <v>#N/A</v>
      </c>
      <c r="BM88" t="e">
        <f>VLOOKUP(Tableau14[[#This Row],[dossier d''événement]],Tableau12[],35,FALSE)</f>
        <v>#N/A</v>
      </c>
      <c r="BN88" t="e">
        <f>VLOOKUP(Tableau14[[#This Row],[dossier d''événement]],Tableau12[],36,FALSE)</f>
        <v>#N/A</v>
      </c>
      <c r="BO88" t="e">
        <f>VLOOKUP(Tableau14[[#This Row],[dossier d''événement]],Tableau12[],37,FALSE)</f>
        <v>#N/A</v>
      </c>
      <c r="BP88" t="e">
        <f>VLOOKUP(Tableau14[[#This Row],[dossier d''événement]],Tableau12[],38,FALSE)</f>
        <v>#N/A</v>
      </c>
      <c r="BQ88" t="e">
        <f>VLOOKUP(Tableau14[[#This Row],[dossier d''événement]],Tableau12[],39,FALSE)</f>
        <v>#N/A</v>
      </c>
      <c r="BR88" t="e">
        <f>VLOOKUP(Tableau14[[#This Row],[dossier d''événement]],Tableau12[],40,FALSE)</f>
        <v>#N/A</v>
      </c>
      <c r="BW88">
        <f>Tableau14[[#This Row],[dossier d''événement]]</f>
        <v>0</v>
      </c>
      <c r="BY88" t="e">
        <f>Tableau14[[#This Row],[Lieu Événement]]</f>
        <v>#N/A</v>
      </c>
      <c r="BZ88" t="e">
        <f>Tableau14[[#This Row],[Contact client sur le site]]</f>
        <v>#N/A</v>
      </c>
      <c r="CA88" t="e">
        <f>VLOOKUP(Tableau14[[#This Row],[dossier d''événement]],Tableau12[],45,FALSE)</f>
        <v>#N/A</v>
      </c>
      <c r="CE88" t="e">
        <f>VLOOKUP(Tableau14[[#This Row],[dossier d''événement]],Tableau12[],46,FALSE)</f>
        <v>#N/A</v>
      </c>
      <c r="CF88" t="e">
        <f>VLOOKUP(Tableau14[[#This Row],[dossier d''événement]],Tableau12[],43,FALSE)</f>
        <v>#N/A</v>
      </c>
      <c r="CG88" t="e">
        <f>VLOOKUP(Tableau14[[#This Row],[dossier d''événement]],Tableau12[],47,FALSE)</f>
        <v>#N/A</v>
      </c>
    </row>
    <row r="89" spans="6:85">
      <c r="F89" t="e">
        <f>VLOOKUP(Tableau14[[#This Row],[dossier d''événement]],Tableau12[],2,FALSE)</f>
        <v>#N/A</v>
      </c>
      <c r="G89" t="e">
        <f>VLOOKUP(Tableau14[[#This Row],[dossier d''événement]],Tableau12[],7,FALSE)</f>
        <v>#N/A</v>
      </c>
      <c r="H89" t="e">
        <f>VLOOKUP(Tableau14[[#This Row],[dossier d''événement]],Tableau12[],8,FALSE)</f>
        <v>#N/A</v>
      </c>
      <c r="J89" t="e">
        <f>VLOOKUP(Tableau14[[#This Row],[dossier d''événement]],Tableau12[],3,FALSE)</f>
        <v>#N/A</v>
      </c>
      <c r="K89" t="e">
        <f>VLOOKUP(Tableau14[[#This Row],[dossier d''événement]],Tableau12[],44,FALSE)</f>
        <v>#N/A</v>
      </c>
      <c r="S89" t="e">
        <f>VLOOKUP(Tableau14[[#This Row],[dossier d''événement]],Tableau12[],42,FALSE)</f>
        <v>#N/A</v>
      </c>
      <c r="U89" t="e">
        <f>VLOOKUP(Tableau14[[#This Row],[dossier d''événement]],Tableau12[],41,FALSE)</f>
        <v>#N/A</v>
      </c>
      <c r="V89" t="e">
        <f>VLOOKUP(Tableau14[[#This Row],[dossier d''événement]],Tableau12[],10,FALSE)</f>
        <v>#N/A</v>
      </c>
      <c r="W89" t="e">
        <f>VLOOKUP(Tableau14[[#This Row],[dossier d''événement]],Tableau12[],73,FALSE)</f>
        <v>#N/A</v>
      </c>
      <c r="X89" t="e">
        <f>VLOOKUP(Tableau14[[#This Row],[dossier d''événement]],Tableau12[],74,FALSE)</f>
        <v>#N/A</v>
      </c>
      <c r="Y89" t="e">
        <f>VLOOKUP(Tableau14[[#This Row],[dossier d''événement]],Tableau12[],75,FALSE)</f>
        <v>#N/A</v>
      </c>
      <c r="Z89" t="e">
        <f>VLOOKUP(Tableau14[[#This Row],[dossier d''événement]],Tableau12[],76,FALSE)</f>
        <v>#N/A</v>
      </c>
      <c r="AA89" t="e">
        <f>VLOOKUP(Tableau14[[#This Row],[dossier d''événement]],Tableau12[],77,FALSE)</f>
        <v>#N/A</v>
      </c>
      <c r="AB89" t="e">
        <f>VLOOKUP(Tableau14[[#This Row],[dossier d''événement]],Tableau12[],78,FALSE)</f>
        <v>#N/A</v>
      </c>
      <c r="AC89" t="e">
        <f>VLOOKUP(Tableau14[[#This Row],[dossier d''événement]],Tableau12[],79,FALSE)</f>
        <v>#N/A</v>
      </c>
      <c r="AD89" t="e">
        <f>VLOOKUP(Tableau14[[#This Row],[dossier d''événement]],Tableau12[],80,FALSE)</f>
        <v>#N/A</v>
      </c>
      <c r="AE89" t="e">
        <f>VLOOKUP(Tableau14[[#This Row],[dossier d''événement]],Tableau12[],81,FALSE)</f>
        <v>#N/A</v>
      </c>
      <c r="AF89" t="e">
        <f>VLOOKUP(Tableau14[[#This Row],[dossier d''événement]],Tableau12[],82,FALSE)</f>
        <v>#N/A</v>
      </c>
      <c r="AG89" t="e">
        <f>VLOOKUP(Tableau14[[#This Row],[dossier d''événement]],Tableau12[],83,FALSE)</f>
        <v>#N/A</v>
      </c>
      <c r="AH89" t="e">
        <f>VLOOKUP(Tableau14[[#This Row],[dossier d''événement]],Tableau12[],84,FALSE)</f>
        <v>#N/A</v>
      </c>
      <c r="AI89" t="e">
        <f>VLOOKUP(Tableau14[[#This Row],[dossier d''événement]],Tableau12[],85,FALSE)</f>
        <v>#N/A</v>
      </c>
      <c r="AJ89" t="e">
        <f>VLOOKUP(Tableau14[[#This Row],[dossier d''événement]],Tableau12[],86,FALSE)</f>
        <v>#N/A</v>
      </c>
      <c r="AK89" t="e">
        <f>VLOOKUP(Tableau14[[#This Row],[dossier d''événement]],Tableau12[],87,FALSE)</f>
        <v>#N/A</v>
      </c>
      <c r="AL89" t="e">
        <f>VLOOKUP(Tableau14[[#This Row],[dossier d''événement]],Tableau12[],88,FALSE)</f>
        <v>#N/A</v>
      </c>
      <c r="AM89" t="e">
        <f>VLOOKUP(Tableau14[[#This Row],[dossier d''événement]],Tableau12[],89,FALSE)</f>
        <v>#N/A</v>
      </c>
      <c r="AN89" t="e">
        <f>VLOOKUP(Tableau14[[#This Row],[dossier d''événement]],Tableau12[],90,FALSE)</f>
        <v>#N/A</v>
      </c>
      <c r="AO89" t="e">
        <f>VLOOKUP(Tableau14[[#This Row],[dossier d''événement]],Tableau12[],11,FALSE)</f>
        <v>#N/A</v>
      </c>
      <c r="AP89" t="e">
        <f>VLOOKUP(Tableau14[[#This Row],[dossier d''événement]],Tableau12[],12,FALSE)</f>
        <v>#N/A</v>
      </c>
      <c r="AQ89" t="e">
        <f>VLOOKUP(Tableau14[[#This Row],[dossier d''événement]],Tableau12[],13,FALSE)</f>
        <v>#N/A</v>
      </c>
      <c r="AR89" t="e">
        <f>VLOOKUP(Tableau14[[#This Row],[dossier d''événement]],Tableau12[],14,FALSE)</f>
        <v>#N/A</v>
      </c>
      <c r="AS89" t="e">
        <f>VLOOKUP(Tableau14[[#This Row],[dossier d''événement]],Tableau12[],15,FALSE)</f>
        <v>#N/A</v>
      </c>
      <c r="AT89" t="e">
        <f>VLOOKUP(Tableau14[[#This Row],[dossier d''événement]],Tableau12[],16,FALSE)</f>
        <v>#N/A</v>
      </c>
      <c r="AU89" t="e">
        <f>VLOOKUP(Tableau14[[#This Row],[dossier d''événement]],Tableau12[],17,FALSE)</f>
        <v>#N/A</v>
      </c>
      <c r="AV89" t="e">
        <f>VLOOKUP(Tableau14[[#This Row],[dossier d''événement]],Tableau12[],18,FALSE)</f>
        <v>#N/A</v>
      </c>
      <c r="AW89" t="e">
        <f>VLOOKUP(Tableau14[[#This Row],[dossier d''événement]],Tableau12[],19,FALSE)</f>
        <v>#N/A</v>
      </c>
      <c r="AX89" t="e">
        <f>VLOOKUP(Tableau14[[#This Row],[dossier d''événement]],Tableau12[],20,FALSE)</f>
        <v>#N/A</v>
      </c>
      <c r="AY89" t="e">
        <f>VLOOKUP(Tableau14[[#This Row],[dossier d''événement]],Tableau12[],21,FALSE)</f>
        <v>#N/A</v>
      </c>
      <c r="AZ89" t="e">
        <f>VLOOKUP(Tableau14[[#This Row],[dossier d''événement]],Tableau12[],22,FALSE)</f>
        <v>#N/A</v>
      </c>
      <c r="BA89" t="e">
        <f>VLOOKUP(Tableau14[[#This Row],[dossier d''événement]],Tableau12[],23,FALSE)</f>
        <v>#N/A</v>
      </c>
      <c r="BB89" t="e">
        <f>VLOOKUP(Tableau14[[#This Row],[dossier d''événement]],Tableau12[],24,FALSE)</f>
        <v>#N/A</v>
      </c>
      <c r="BC89" t="e">
        <f>VLOOKUP(Tableau14[[#This Row],[dossier d''événement]],Tableau12[],25,FALSE)</f>
        <v>#N/A</v>
      </c>
      <c r="BD89" t="e">
        <f>VLOOKUP(Tableau14[[#This Row],[dossier d''événement]],Tableau12[],26,FALSE)</f>
        <v>#N/A</v>
      </c>
      <c r="BE89" t="e">
        <f>VLOOKUP(Tableau14[[#This Row],[dossier d''événement]],Tableau12[],27,FALSE)</f>
        <v>#N/A</v>
      </c>
      <c r="BF89" t="e">
        <f>VLOOKUP(Tableau14[[#This Row],[dossier d''événement]],Tableau12[],28,FALSE)</f>
        <v>#N/A</v>
      </c>
      <c r="BG89" t="e">
        <f>VLOOKUP(Tableau14[[#This Row],[dossier d''événement]],Tableau12[],29,FALSE)</f>
        <v>#N/A</v>
      </c>
      <c r="BH89" t="e">
        <f>VLOOKUP(Tableau14[[#This Row],[dossier d''événement]],Tableau12[],30,FALSE)</f>
        <v>#N/A</v>
      </c>
      <c r="BI89" t="e">
        <f>VLOOKUP(Tableau14[[#This Row],[dossier d''événement]],Tableau12[],31,FALSE)</f>
        <v>#N/A</v>
      </c>
      <c r="BJ89" t="e">
        <f>VLOOKUP(Tableau14[[#This Row],[dossier d''événement]],Tableau12[],32,FALSE)</f>
        <v>#N/A</v>
      </c>
      <c r="BK89" t="e">
        <f>VLOOKUP(Tableau14[[#This Row],[dossier d''événement]],Tableau12[],33,FALSE)</f>
        <v>#N/A</v>
      </c>
      <c r="BL89" t="e">
        <f>VLOOKUP(Tableau14[[#This Row],[dossier d''événement]],Tableau12[],34,FALSE)</f>
        <v>#N/A</v>
      </c>
      <c r="BM89" t="e">
        <f>VLOOKUP(Tableau14[[#This Row],[dossier d''événement]],Tableau12[],35,FALSE)</f>
        <v>#N/A</v>
      </c>
      <c r="BN89" t="e">
        <f>VLOOKUP(Tableau14[[#This Row],[dossier d''événement]],Tableau12[],36,FALSE)</f>
        <v>#N/A</v>
      </c>
      <c r="BO89" t="e">
        <f>VLOOKUP(Tableau14[[#This Row],[dossier d''événement]],Tableau12[],37,FALSE)</f>
        <v>#N/A</v>
      </c>
      <c r="BP89" t="e">
        <f>VLOOKUP(Tableau14[[#This Row],[dossier d''événement]],Tableau12[],38,FALSE)</f>
        <v>#N/A</v>
      </c>
      <c r="BQ89" t="e">
        <f>VLOOKUP(Tableau14[[#This Row],[dossier d''événement]],Tableau12[],39,FALSE)</f>
        <v>#N/A</v>
      </c>
      <c r="BR89" t="e">
        <f>VLOOKUP(Tableau14[[#This Row],[dossier d''événement]],Tableau12[],40,FALSE)</f>
        <v>#N/A</v>
      </c>
      <c r="BW89">
        <f>Tableau14[[#This Row],[dossier d''événement]]</f>
        <v>0</v>
      </c>
      <c r="BY89" t="e">
        <f>Tableau14[[#This Row],[Lieu Événement]]</f>
        <v>#N/A</v>
      </c>
      <c r="BZ89" t="e">
        <f>Tableau14[[#This Row],[Contact client sur le site]]</f>
        <v>#N/A</v>
      </c>
      <c r="CA89" t="e">
        <f>VLOOKUP(Tableau14[[#This Row],[dossier d''événement]],Tableau12[],45,FALSE)</f>
        <v>#N/A</v>
      </c>
      <c r="CE89" t="e">
        <f>VLOOKUP(Tableau14[[#This Row],[dossier d''événement]],Tableau12[],46,FALSE)</f>
        <v>#N/A</v>
      </c>
      <c r="CF89" t="e">
        <f>VLOOKUP(Tableau14[[#This Row],[dossier d''événement]],Tableau12[],43,FALSE)</f>
        <v>#N/A</v>
      </c>
      <c r="CG89" t="e">
        <f>VLOOKUP(Tableau14[[#This Row],[dossier d''événement]],Tableau12[],47,FALSE)</f>
        <v>#N/A</v>
      </c>
    </row>
    <row r="90" spans="6:85">
      <c r="F90" t="e">
        <f>VLOOKUP(Tableau14[[#This Row],[dossier d''événement]],Tableau12[],2,FALSE)</f>
        <v>#N/A</v>
      </c>
      <c r="G90" t="e">
        <f>VLOOKUP(Tableau14[[#This Row],[dossier d''événement]],Tableau12[],7,FALSE)</f>
        <v>#N/A</v>
      </c>
      <c r="H90" t="e">
        <f>VLOOKUP(Tableau14[[#This Row],[dossier d''événement]],Tableau12[],8,FALSE)</f>
        <v>#N/A</v>
      </c>
      <c r="J90" t="e">
        <f>VLOOKUP(Tableau14[[#This Row],[dossier d''événement]],Tableau12[],3,FALSE)</f>
        <v>#N/A</v>
      </c>
      <c r="K90" t="e">
        <f>VLOOKUP(Tableau14[[#This Row],[dossier d''événement]],Tableau12[],44,FALSE)</f>
        <v>#N/A</v>
      </c>
      <c r="S90" t="e">
        <f>VLOOKUP(Tableau14[[#This Row],[dossier d''événement]],Tableau12[],42,FALSE)</f>
        <v>#N/A</v>
      </c>
      <c r="U90" t="e">
        <f>VLOOKUP(Tableau14[[#This Row],[dossier d''événement]],Tableau12[],41,FALSE)</f>
        <v>#N/A</v>
      </c>
      <c r="V90" t="e">
        <f>VLOOKUP(Tableau14[[#This Row],[dossier d''événement]],Tableau12[],10,FALSE)</f>
        <v>#N/A</v>
      </c>
      <c r="W90" t="e">
        <f>VLOOKUP(Tableau14[[#This Row],[dossier d''événement]],Tableau12[],73,FALSE)</f>
        <v>#N/A</v>
      </c>
      <c r="X90" t="e">
        <f>VLOOKUP(Tableau14[[#This Row],[dossier d''événement]],Tableau12[],74,FALSE)</f>
        <v>#N/A</v>
      </c>
      <c r="Y90" t="e">
        <f>VLOOKUP(Tableau14[[#This Row],[dossier d''événement]],Tableau12[],75,FALSE)</f>
        <v>#N/A</v>
      </c>
      <c r="Z90" t="e">
        <f>VLOOKUP(Tableau14[[#This Row],[dossier d''événement]],Tableau12[],76,FALSE)</f>
        <v>#N/A</v>
      </c>
      <c r="AA90" t="e">
        <f>VLOOKUP(Tableau14[[#This Row],[dossier d''événement]],Tableau12[],77,FALSE)</f>
        <v>#N/A</v>
      </c>
      <c r="AB90" t="e">
        <f>VLOOKUP(Tableau14[[#This Row],[dossier d''événement]],Tableau12[],78,FALSE)</f>
        <v>#N/A</v>
      </c>
      <c r="AC90" t="e">
        <f>VLOOKUP(Tableau14[[#This Row],[dossier d''événement]],Tableau12[],79,FALSE)</f>
        <v>#N/A</v>
      </c>
      <c r="AD90" t="e">
        <f>VLOOKUP(Tableau14[[#This Row],[dossier d''événement]],Tableau12[],80,FALSE)</f>
        <v>#N/A</v>
      </c>
      <c r="AE90" t="e">
        <f>VLOOKUP(Tableau14[[#This Row],[dossier d''événement]],Tableau12[],81,FALSE)</f>
        <v>#N/A</v>
      </c>
      <c r="AF90" t="e">
        <f>VLOOKUP(Tableau14[[#This Row],[dossier d''événement]],Tableau12[],82,FALSE)</f>
        <v>#N/A</v>
      </c>
      <c r="AG90" t="e">
        <f>VLOOKUP(Tableau14[[#This Row],[dossier d''événement]],Tableau12[],83,FALSE)</f>
        <v>#N/A</v>
      </c>
      <c r="AH90" t="e">
        <f>VLOOKUP(Tableau14[[#This Row],[dossier d''événement]],Tableau12[],84,FALSE)</f>
        <v>#N/A</v>
      </c>
      <c r="AI90" t="e">
        <f>VLOOKUP(Tableau14[[#This Row],[dossier d''événement]],Tableau12[],85,FALSE)</f>
        <v>#N/A</v>
      </c>
      <c r="AJ90" t="e">
        <f>VLOOKUP(Tableau14[[#This Row],[dossier d''événement]],Tableau12[],86,FALSE)</f>
        <v>#N/A</v>
      </c>
      <c r="AK90" t="e">
        <f>VLOOKUP(Tableau14[[#This Row],[dossier d''événement]],Tableau12[],87,FALSE)</f>
        <v>#N/A</v>
      </c>
      <c r="AL90" t="e">
        <f>VLOOKUP(Tableau14[[#This Row],[dossier d''événement]],Tableau12[],88,FALSE)</f>
        <v>#N/A</v>
      </c>
      <c r="AM90" t="e">
        <f>VLOOKUP(Tableau14[[#This Row],[dossier d''événement]],Tableau12[],89,FALSE)</f>
        <v>#N/A</v>
      </c>
      <c r="AN90" t="e">
        <f>VLOOKUP(Tableau14[[#This Row],[dossier d''événement]],Tableau12[],90,FALSE)</f>
        <v>#N/A</v>
      </c>
      <c r="AO90" t="e">
        <f>VLOOKUP(Tableau14[[#This Row],[dossier d''événement]],Tableau12[],11,FALSE)</f>
        <v>#N/A</v>
      </c>
      <c r="AP90" t="e">
        <f>VLOOKUP(Tableau14[[#This Row],[dossier d''événement]],Tableau12[],12,FALSE)</f>
        <v>#N/A</v>
      </c>
      <c r="AQ90" t="e">
        <f>VLOOKUP(Tableau14[[#This Row],[dossier d''événement]],Tableau12[],13,FALSE)</f>
        <v>#N/A</v>
      </c>
      <c r="AR90" t="e">
        <f>VLOOKUP(Tableau14[[#This Row],[dossier d''événement]],Tableau12[],14,FALSE)</f>
        <v>#N/A</v>
      </c>
      <c r="AS90" t="e">
        <f>VLOOKUP(Tableau14[[#This Row],[dossier d''événement]],Tableau12[],15,FALSE)</f>
        <v>#N/A</v>
      </c>
      <c r="AT90" t="e">
        <f>VLOOKUP(Tableau14[[#This Row],[dossier d''événement]],Tableau12[],16,FALSE)</f>
        <v>#N/A</v>
      </c>
      <c r="AU90" t="e">
        <f>VLOOKUP(Tableau14[[#This Row],[dossier d''événement]],Tableau12[],17,FALSE)</f>
        <v>#N/A</v>
      </c>
      <c r="AV90" t="e">
        <f>VLOOKUP(Tableau14[[#This Row],[dossier d''événement]],Tableau12[],18,FALSE)</f>
        <v>#N/A</v>
      </c>
      <c r="AW90" t="e">
        <f>VLOOKUP(Tableau14[[#This Row],[dossier d''événement]],Tableau12[],19,FALSE)</f>
        <v>#N/A</v>
      </c>
      <c r="AX90" t="e">
        <f>VLOOKUP(Tableau14[[#This Row],[dossier d''événement]],Tableau12[],20,FALSE)</f>
        <v>#N/A</v>
      </c>
      <c r="AY90" t="e">
        <f>VLOOKUP(Tableau14[[#This Row],[dossier d''événement]],Tableau12[],21,FALSE)</f>
        <v>#N/A</v>
      </c>
      <c r="AZ90" t="e">
        <f>VLOOKUP(Tableau14[[#This Row],[dossier d''événement]],Tableau12[],22,FALSE)</f>
        <v>#N/A</v>
      </c>
      <c r="BA90" t="e">
        <f>VLOOKUP(Tableau14[[#This Row],[dossier d''événement]],Tableau12[],23,FALSE)</f>
        <v>#N/A</v>
      </c>
      <c r="BB90" t="e">
        <f>VLOOKUP(Tableau14[[#This Row],[dossier d''événement]],Tableau12[],24,FALSE)</f>
        <v>#N/A</v>
      </c>
      <c r="BC90" t="e">
        <f>VLOOKUP(Tableau14[[#This Row],[dossier d''événement]],Tableau12[],25,FALSE)</f>
        <v>#N/A</v>
      </c>
      <c r="BD90" t="e">
        <f>VLOOKUP(Tableau14[[#This Row],[dossier d''événement]],Tableau12[],26,FALSE)</f>
        <v>#N/A</v>
      </c>
      <c r="BE90" t="e">
        <f>VLOOKUP(Tableau14[[#This Row],[dossier d''événement]],Tableau12[],27,FALSE)</f>
        <v>#N/A</v>
      </c>
      <c r="BF90" t="e">
        <f>VLOOKUP(Tableau14[[#This Row],[dossier d''événement]],Tableau12[],28,FALSE)</f>
        <v>#N/A</v>
      </c>
      <c r="BG90" t="e">
        <f>VLOOKUP(Tableau14[[#This Row],[dossier d''événement]],Tableau12[],29,FALSE)</f>
        <v>#N/A</v>
      </c>
      <c r="BH90" t="e">
        <f>VLOOKUP(Tableau14[[#This Row],[dossier d''événement]],Tableau12[],30,FALSE)</f>
        <v>#N/A</v>
      </c>
      <c r="BI90" t="e">
        <f>VLOOKUP(Tableau14[[#This Row],[dossier d''événement]],Tableau12[],31,FALSE)</f>
        <v>#N/A</v>
      </c>
      <c r="BJ90" t="e">
        <f>VLOOKUP(Tableau14[[#This Row],[dossier d''événement]],Tableau12[],32,FALSE)</f>
        <v>#N/A</v>
      </c>
      <c r="BK90" t="e">
        <f>VLOOKUP(Tableau14[[#This Row],[dossier d''événement]],Tableau12[],33,FALSE)</f>
        <v>#N/A</v>
      </c>
      <c r="BL90" t="e">
        <f>VLOOKUP(Tableau14[[#This Row],[dossier d''événement]],Tableau12[],34,FALSE)</f>
        <v>#N/A</v>
      </c>
      <c r="BM90" t="e">
        <f>VLOOKUP(Tableau14[[#This Row],[dossier d''événement]],Tableau12[],35,FALSE)</f>
        <v>#N/A</v>
      </c>
      <c r="BN90" t="e">
        <f>VLOOKUP(Tableau14[[#This Row],[dossier d''événement]],Tableau12[],36,FALSE)</f>
        <v>#N/A</v>
      </c>
      <c r="BO90" t="e">
        <f>VLOOKUP(Tableau14[[#This Row],[dossier d''événement]],Tableau12[],37,FALSE)</f>
        <v>#N/A</v>
      </c>
      <c r="BP90" t="e">
        <f>VLOOKUP(Tableau14[[#This Row],[dossier d''événement]],Tableau12[],38,FALSE)</f>
        <v>#N/A</v>
      </c>
      <c r="BQ90" t="e">
        <f>VLOOKUP(Tableau14[[#This Row],[dossier d''événement]],Tableau12[],39,FALSE)</f>
        <v>#N/A</v>
      </c>
      <c r="BR90" t="e">
        <f>VLOOKUP(Tableau14[[#This Row],[dossier d''événement]],Tableau12[],40,FALSE)</f>
        <v>#N/A</v>
      </c>
      <c r="BW90">
        <f>Tableau14[[#This Row],[dossier d''événement]]</f>
        <v>0</v>
      </c>
      <c r="BY90" t="e">
        <f>Tableau14[[#This Row],[Lieu Événement]]</f>
        <v>#N/A</v>
      </c>
      <c r="BZ90" t="e">
        <f>Tableau14[[#This Row],[Contact client sur le site]]</f>
        <v>#N/A</v>
      </c>
      <c r="CA90" t="e">
        <f>VLOOKUP(Tableau14[[#This Row],[dossier d''événement]],Tableau12[],45,FALSE)</f>
        <v>#N/A</v>
      </c>
      <c r="CE90" t="e">
        <f>VLOOKUP(Tableau14[[#This Row],[dossier d''événement]],Tableau12[],46,FALSE)</f>
        <v>#N/A</v>
      </c>
      <c r="CF90" t="e">
        <f>VLOOKUP(Tableau14[[#This Row],[dossier d''événement]],Tableau12[],43,FALSE)</f>
        <v>#N/A</v>
      </c>
      <c r="CG90" t="e">
        <f>VLOOKUP(Tableau14[[#This Row],[dossier d''événement]],Tableau12[],47,FALSE)</f>
        <v>#N/A</v>
      </c>
    </row>
    <row r="91" spans="6:85">
      <c r="F91" t="e">
        <f>VLOOKUP(Tableau14[[#This Row],[dossier d''événement]],Tableau12[],2,FALSE)</f>
        <v>#N/A</v>
      </c>
      <c r="G91" t="e">
        <f>VLOOKUP(Tableau14[[#This Row],[dossier d''événement]],Tableau12[],7,FALSE)</f>
        <v>#N/A</v>
      </c>
      <c r="H91" t="e">
        <f>VLOOKUP(Tableau14[[#This Row],[dossier d''événement]],Tableau12[],8,FALSE)</f>
        <v>#N/A</v>
      </c>
      <c r="J91" t="e">
        <f>VLOOKUP(Tableau14[[#This Row],[dossier d''événement]],Tableau12[],3,FALSE)</f>
        <v>#N/A</v>
      </c>
      <c r="K91" t="e">
        <f>VLOOKUP(Tableau14[[#This Row],[dossier d''événement]],Tableau12[],44,FALSE)</f>
        <v>#N/A</v>
      </c>
      <c r="S91" t="e">
        <f>VLOOKUP(Tableau14[[#This Row],[dossier d''événement]],Tableau12[],42,FALSE)</f>
        <v>#N/A</v>
      </c>
      <c r="U91" t="e">
        <f>VLOOKUP(Tableau14[[#This Row],[dossier d''événement]],Tableau12[],41,FALSE)</f>
        <v>#N/A</v>
      </c>
      <c r="V91" t="e">
        <f>VLOOKUP(Tableau14[[#This Row],[dossier d''événement]],Tableau12[],10,FALSE)</f>
        <v>#N/A</v>
      </c>
      <c r="W91" t="e">
        <f>VLOOKUP(Tableau14[[#This Row],[dossier d''événement]],Tableau12[],73,FALSE)</f>
        <v>#N/A</v>
      </c>
      <c r="X91" t="e">
        <f>VLOOKUP(Tableau14[[#This Row],[dossier d''événement]],Tableau12[],74,FALSE)</f>
        <v>#N/A</v>
      </c>
      <c r="Y91" t="e">
        <f>VLOOKUP(Tableau14[[#This Row],[dossier d''événement]],Tableau12[],75,FALSE)</f>
        <v>#N/A</v>
      </c>
      <c r="Z91" t="e">
        <f>VLOOKUP(Tableau14[[#This Row],[dossier d''événement]],Tableau12[],76,FALSE)</f>
        <v>#N/A</v>
      </c>
      <c r="AA91" t="e">
        <f>VLOOKUP(Tableau14[[#This Row],[dossier d''événement]],Tableau12[],77,FALSE)</f>
        <v>#N/A</v>
      </c>
      <c r="AB91" t="e">
        <f>VLOOKUP(Tableau14[[#This Row],[dossier d''événement]],Tableau12[],78,FALSE)</f>
        <v>#N/A</v>
      </c>
      <c r="AC91" t="e">
        <f>VLOOKUP(Tableau14[[#This Row],[dossier d''événement]],Tableau12[],79,FALSE)</f>
        <v>#N/A</v>
      </c>
      <c r="AD91" t="e">
        <f>VLOOKUP(Tableau14[[#This Row],[dossier d''événement]],Tableau12[],80,FALSE)</f>
        <v>#N/A</v>
      </c>
      <c r="AE91" t="e">
        <f>VLOOKUP(Tableau14[[#This Row],[dossier d''événement]],Tableau12[],81,FALSE)</f>
        <v>#N/A</v>
      </c>
      <c r="AF91" t="e">
        <f>VLOOKUP(Tableau14[[#This Row],[dossier d''événement]],Tableau12[],82,FALSE)</f>
        <v>#N/A</v>
      </c>
      <c r="AG91" t="e">
        <f>VLOOKUP(Tableau14[[#This Row],[dossier d''événement]],Tableau12[],83,FALSE)</f>
        <v>#N/A</v>
      </c>
      <c r="AH91" t="e">
        <f>VLOOKUP(Tableau14[[#This Row],[dossier d''événement]],Tableau12[],84,FALSE)</f>
        <v>#N/A</v>
      </c>
      <c r="AI91" t="e">
        <f>VLOOKUP(Tableau14[[#This Row],[dossier d''événement]],Tableau12[],85,FALSE)</f>
        <v>#N/A</v>
      </c>
      <c r="AJ91" t="e">
        <f>VLOOKUP(Tableau14[[#This Row],[dossier d''événement]],Tableau12[],86,FALSE)</f>
        <v>#N/A</v>
      </c>
      <c r="AK91" t="e">
        <f>VLOOKUP(Tableau14[[#This Row],[dossier d''événement]],Tableau12[],87,FALSE)</f>
        <v>#N/A</v>
      </c>
      <c r="AL91" t="e">
        <f>VLOOKUP(Tableau14[[#This Row],[dossier d''événement]],Tableau12[],88,FALSE)</f>
        <v>#N/A</v>
      </c>
      <c r="AM91" t="e">
        <f>VLOOKUP(Tableau14[[#This Row],[dossier d''événement]],Tableau12[],89,FALSE)</f>
        <v>#N/A</v>
      </c>
      <c r="AN91" t="e">
        <f>VLOOKUP(Tableau14[[#This Row],[dossier d''événement]],Tableau12[],90,FALSE)</f>
        <v>#N/A</v>
      </c>
      <c r="AO91" t="e">
        <f>VLOOKUP(Tableau14[[#This Row],[dossier d''événement]],Tableau12[],11,FALSE)</f>
        <v>#N/A</v>
      </c>
      <c r="AP91" t="e">
        <f>VLOOKUP(Tableau14[[#This Row],[dossier d''événement]],Tableau12[],12,FALSE)</f>
        <v>#N/A</v>
      </c>
      <c r="AQ91" t="e">
        <f>VLOOKUP(Tableau14[[#This Row],[dossier d''événement]],Tableau12[],13,FALSE)</f>
        <v>#N/A</v>
      </c>
      <c r="AR91" t="e">
        <f>VLOOKUP(Tableau14[[#This Row],[dossier d''événement]],Tableau12[],14,FALSE)</f>
        <v>#N/A</v>
      </c>
      <c r="AS91" t="e">
        <f>VLOOKUP(Tableau14[[#This Row],[dossier d''événement]],Tableau12[],15,FALSE)</f>
        <v>#N/A</v>
      </c>
      <c r="AT91" t="e">
        <f>VLOOKUP(Tableau14[[#This Row],[dossier d''événement]],Tableau12[],16,FALSE)</f>
        <v>#N/A</v>
      </c>
      <c r="AU91" t="e">
        <f>VLOOKUP(Tableau14[[#This Row],[dossier d''événement]],Tableau12[],17,FALSE)</f>
        <v>#N/A</v>
      </c>
      <c r="AV91" t="e">
        <f>VLOOKUP(Tableau14[[#This Row],[dossier d''événement]],Tableau12[],18,FALSE)</f>
        <v>#N/A</v>
      </c>
      <c r="AW91" t="e">
        <f>VLOOKUP(Tableau14[[#This Row],[dossier d''événement]],Tableau12[],19,FALSE)</f>
        <v>#N/A</v>
      </c>
      <c r="AX91" t="e">
        <f>VLOOKUP(Tableau14[[#This Row],[dossier d''événement]],Tableau12[],20,FALSE)</f>
        <v>#N/A</v>
      </c>
      <c r="AY91" t="e">
        <f>VLOOKUP(Tableau14[[#This Row],[dossier d''événement]],Tableau12[],21,FALSE)</f>
        <v>#N/A</v>
      </c>
      <c r="AZ91" t="e">
        <f>VLOOKUP(Tableau14[[#This Row],[dossier d''événement]],Tableau12[],22,FALSE)</f>
        <v>#N/A</v>
      </c>
      <c r="BA91" t="e">
        <f>VLOOKUP(Tableau14[[#This Row],[dossier d''événement]],Tableau12[],23,FALSE)</f>
        <v>#N/A</v>
      </c>
      <c r="BB91" t="e">
        <f>VLOOKUP(Tableau14[[#This Row],[dossier d''événement]],Tableau12[],24,FALSE)</f>
        <v>#N/A</v>
      </c>
      <c r="BC91" t="e">
        <f>VLOOKUP(Tableau14[[#This Row],[dossier d''événement]],Tableau12[],25,FALSE)</f>
        <v>#N/A</v>
      </c>
      <c r="BD91" t="e">
        <f>VLOOKUP(Tableau14[[#This Row],[dossier d''événement]],Tableau12[],26,FALSE)</f>
        <v>#N/A</v>
      </c>
      <c r="BE91" t="e">
        <f>VLOOKUP(Tableau14[[#This Row],[dossier d''événement]],Tableau12[],27,FALSE)</f>
        <v>#N/A</v>
      </c>
      <c r="BF91" t="e">
        <f>VLOOKUP(Tableau14[[#This Row],[dossier d''événement]],Tableau12[],28,FALSE)</f>
        <v>#N/A</v>
      </c>
      <c r="BG91" t="e">
        <f>VLOOKUP(Tableau14[[#This Row],[dossier d''événement]],Tableau12[],29,FALSE)</f>
        <v>#N/A</v>
      </c>
      <c r="BH91" t="e">
        <f>VLOOKUP(Tableau14[[#This Row],[dossier d''événement]],Tableau12[],30,FALSE)</f>
        <v>#N/A</v>
      </c>
      <c r="BI91" t="e">
        <f>VLOOKUP(Tableau14[[#This Row],[dossier d''événement]],Tableau12[],31,FALSE)</f>
        <v>#N/A</v>
      </c>
      <c r="BJ91" t="e">
        <f>VLOOKUP(Tableau14[[#This Row],[dossier d''événement]],Tableau12[],32,FALSE)</f>
        <v>#N/A</v>
      </c>
      <c r="BK91" t="e">
        <f>VLOOKUP(Tableau14[[#This Row],[dossier d''événement]],Tableau12[],33,FALSE)</f>
        <v>#N/A</v>
      </c>
      <c r="BL91" t="e">
        <f>VLOOKUP(Tableau14[[#This Row],[dossier d''événement]],Tableau12[],34,FALSE)</f>
        <v>#N/A</v>
      </c>
      <c r="BM91" t="e">
        <f>VLOOKUP(Tableau14[[#This Row],[dossier d''événement]],Tableau12[],35,FALSE)</f>
        <v>#N/A</v>
      </c>
      <c r="BN91" t="e">
        <f>VLOOKUP(Tableau14[[#This Row],[dossier d''événement]],Tableau12[],36,FALSE)</f>
        <v>#N/A</v>
      </c>
      <c r="BO91" t="e">
        <f>VLOOKUP(Tableau14[[#This Row],[dossier d''événement]],Tableau12[],37,FALSE)</f>
        <v>#N/A</v>
      </c>
      <c r="BP91" t="e">
        <f>VLOOKUP(Tableau14[[#This Row],[dossier d''événement]],Tableau12[],38,FALSE)</f>
        <v>#N/A</v>
      </c>
      <c r="BQ91" t="e">
        <f>VLOOKUP(Tableau14[[#This Row],[dossier d''événement]],Tableau12[],39,FALSE)</f>
        <v>#N/A</v>
      </c>
      <c r="BR91" t="e">
        <f>VLOOKUP(Tableau14[[#This Row],[dossier d''événement]],Tableau12[],40,FALSE)</f>
        <v>#N/A</v>
      </c>
      <c r="BW91">
        <f>Tableau14[[#This Row],[dossier d''événement]]</f>
        <v>0</v>
      </c>
      <c r="BY91" t="e">
        <f>Tableau14[[#This Row],[Lieu Événement]]</f>
        <v>#N/A</v>
      </c>
      <c r="BZ91" t="e">
        <f>Tableau14[[#This Row],[Contact client sur le site]]</f>
        <v>#N/A</v>
      </c>
      <c r="CA91" t="e">
        <f>VLOOKUP(Tableau14[[#This Row],[dossier d''événement]],Tableau12[],45,FALSE)</f>
        <v>#N/A</v>
      </c>
      <c r="CE91" t="e">
        <f>VLOOKUP(Tableau14[[#This Row],[dossier d''événement]],Tableau12[],46,FALSE)</f>
        <v>#N/A</v>
      </c>
      <c r="CF91" t="e">
        <f>VLOOKUP(Tableau14[[#This Row],[dossier d''événement]],Tableau12[],43,FALSE)</f>
        <v>#N/A</v>
      </c>
      <c r="CG91" t="e">
        <f>VLOOKUP(Tableau14[[#This Row],[dossier d''événement]],Tableau12[],47,FALSE)</f>
        <v>#N/A</v>
      </c>
    </row>
    <row r="92" spans="6:85">
      <c r="F92" t="e">
        <f>VLOOKUP(Tableau14[[#This Row],[dossier d''événement]],Tableau12[],2,FALSE)</f>
        <v>#N/A</v>
      </c>
      <c r="G92" t="e">
        <f>VLOOKUP(Tableau14[[#This Row],[dossier d''événement]],Tableau12[],7,FALSE)</f>
        <v>#N/A</v>
      </c>
      <c r="H92" t="e">
        <f>VLOOKUP(Tableau14[[#This Row],[dossier d''événement]],Tableau12[],8,FALSE)</f>
        <v>#N/A</v>
      </c>
      <c r="J92" t="e">
        <f>VLOOKUP(Tableau14[[#This Row],[dossier d''événement]],Tableau12[],3,FALSE)</f>
        <v>#N/A</v>
      </c>
      <c r="K92" t="e">
        <f>VLOOKUP(Tableau14[[#This Row],[dossier d''événement]],Tableau12[],44,FALSE)</f>
        <v>#N/A</v>
      </c>
      <c r="S92" t="e">
        <f>VLOOKUP(Tableau14[[#This Row],[dossier d''événement]],Tableau12[],42,FALSE)</f>
        <v>#N/A</v>
      </c>
      <c r="U92" t="e">
        <f>VLOOKUP(Tableau14[[#This Row],[dossier d''événement]],Tableau12[],41,FALSE)</f>
        <v>#N/A</v>
      </c>
      <c r="V92" t="e">
        <f>VLOOKUP(Tableau14[[#This Row],[dossier d''événement]],Tableau12[],10,FALSE)</f>
        <v>#N/A</v>
      </c>
      <c r="W92" t="e">
        <f>VLOOKUP(Tableau14[[#This Row],[dossier d''événement]],Tableau12[],73,FALSE)</f>
        <v>#N/A</v>
      </c>
      <c r="X92" t="e">
        <f>VLOOKUP(Tableau14[[#This Row],[dossier d''événement]],Tableau12[],74,FALSE)</f>
        <v>#N/A</v>
      </c>
      <c r="Y92" t="e">
        <f>VLOOKUP(Tableau14[[#This Row],[dossier d''événement]],Tableau12[],75,FALSE)</f>
        <v>#N/A</v>
      </c>
      <c r="Z92" t="e">
        <f>VLOOKUP(Tableau14[[#This Row],[dossier d''événement]],Tableau12[],76,FALSE)</f>
        <v>#N/A</v>
      </c>
      <c r="AA92" t="e">
        <f>VLOOKUP(Tableau14[[#This Row],[dossier d''événement]],Tableau12[],77,FALSE)</f>
        <v>#N/A</v>
      </c>
      <c r="AB92" t="e">
        <f>VLOOKUP(Tableau14[[#This Row],[dossier d''événement]],Tableau12[],78,FALSE)</f>
        <v>#N/A</v>
      </c>
      <c r="AC92" t="e">
        <f>VLOOKUP(Tableau14[[#This Row],[dossier d''événement]],Tableau12[],79,FALSE)</f>
        <v>#N/A</v>
      </c>
      <c r="AD92" t="e">
        <f>VLOOKUP(Tableau14[[#This Row],[dossier d''événement]],Tableau12[],80,FALSE)</f>
        <v>#N/A</v>
      </c>
      <c r="AE92" t="e">
        <f>VLOOKUP(Tableau14[[#This Row],[dossier d''événement]],Tableau12[],81,FALSE)</f>
        <v>#N/A</v>
      </c>
      <c r="AF92" t="e">
        <f>VLOOKUP(Tableau14[[#This Row],[dossier d''événement]],Tableau12[],82,FALSE)</f>
        <v>#N/A</v>
      </c>
      <c r="AG92" t="e">
        <f>VLOOKUP(Tableau14[[#This Row],[dossier d''événement]],Tableau12[],83,FALSE)</f>
        <v>#N/A</v>
      </c>
      <c r="AH92" t="e">
        <f>VLOOKUP(Tableau14[[#This Row],[dossier d''événement]],Tableau12[],84,FALSE)</f>
        <v>#N/A</v>
      </c>
      <c r="AI92" t="e">
        <f>VLOOKUP(Tableau14[[#This Row],[dossier d''événement]],Tableau12[],85,FALSE)</f>
        <v>#N/A</v>
      </c>
      <c r="AJ92" t="e">
        <f>VLOOKUP(Tableau14[[#This Row],[dossier d''événement]],Tableau12[],86,FALSE)</f>
        <v>#N/A</v>
      </c>
      <c r="AK92" t="e">
        <f>VLOOKUP(Tableau14[[#This Row],[dossier d''événement]],Tableau12[],87,FALSE)</f>
        <v>#N/A</v>
      </c>
      <c r="AL92" t="e">
        <f>VLOOKUP(Tableau14[[#This Row],[dossier d''événement]],Tableau12[],88,FALSE)</f>
        <v>#N/A</v>
      </c>
      <c r="AM92" t="e">
        <f>VLOOKUP(Tableau14[[#This Row],[dossier d''événement]],Tableau12[],89,FALSE)</f>
        <v>#N/A</v>
      </c>
      <c r="AN92" t="e">
        <f>VLOOKUP(Tableau14[[#This Row],[dossier d''événement]],Tableau12[],90,FALSE)</f>
        <v>#N/A</v>
      </c>
      <c r="AO92" t="e">
        <f>VLOOKUP(Tableau14[[#This Row],[dossier d''événement]],Tableau12[],11,FALSE)</f>
        <v>#N/A</v>
      </c>
      <c r="AP92" t="e">
        <f>VLOOKUP(Tableau14[[#This Row],[dossier d''événement]],Tableau12[],12,FALSE)</f>
        <v>#N/A</v>
      </c>
      <c r="AQ92" t="e">
        <f>VLOOKUP(Tableau14[[#This Row],[dossier d''événement]],Tableau12[],13,FALSE)</f>
        <v>#N/A</v>
      </c>
      <c r="AR92" t="e">
        <f>VLOOKUP(Tableau14[[#This Row],[dossier d''événement]],Tableau12[],14,FALSE)</f>
        <v>#N/A</v>
      </c>
      <c r="AS92" t="e">
        <f>VLOOKUP(Tableau14[[#This Row],[dossier d''événement]],Tableau12[],15,FALSE)</f>
        <v>#N/A</v>
      </c>
      <c r="AT92" t="e">
        <f>VLOOKUP(Tableau14[[#This Row],[dossier d''événement]],Tableau12[],16,FALSE)</f>
        <v>#N/A</v>
      </c>
      <c r="AU92" t="e">
        <f>VLOOKUP(Tableau14[[#This Row],[dossier d''événement]],Tableau12[],17,FALSE)</f>
        <v>#N/A</v>
      </c>
      <c r="AV92" t="e">
        <f>VLOOKUP(Tableau14[[#This Row],[dossier d''événement]],Tableau12[],18,FALSE)</f>
        <v>#N/A</v>
      </c>
      <c r="AW92" t="e">
        <f>VLOOKUP(Tableau14[[#This Row],[dossier d''événement]],Tableau12[],19,FALSE)</f>
        <v>#N/A</v>
      </c>
      <c r="AX92" t="e">
        <f>VLOOKUP(Tableau14[[#This Row],[dossier d''événement]],Tableau12[],20,FALSE)</f>
        <v>#N/A</v>
      </c>
      <c r="AY92" t="e">
        <f>VLOOKUP(Tableau14[[#This Row],[dossier d''événement]],Tableau12[],21,FALSE)</f>
        <v>#N/A</v>
      </c>
      <c r="AZ92" t="e">
        <f>VLOOKUP(Tableau14[[#This Row],[dossier d''événement]],Tableau12[],22,FALSE)</f>
        <v>#N/A</v>
      </c>
      <c r="BA92" t="e">
        <f>VLOOKUP(Tableau14[[#This Row],[dossier d''événement]],Tableau12[],23,FALSE)</f>
        <v>#N/A</v>
      </c>
      <c r="BB92" t="e">
        <f>VLOOKUP(Tableau14[[#This Row],[dossier d''événement]],Tableau12[],24,FALSE)</f>
        <v>#N/A</v>
      </c>
      <c r="BC92" t="e">
        <f>VLOOKUP(Tableau14[[#This Row],[dossier d''événement]],Tableau12[],25,FALSE)</f>
        <v>#N/A</v>
      </c>
      <c r="BD92" t="e">
        <f>VLOOKUP(Tableau14[[#This Row],[dossier d''événement]],Tableau12[],26,FALSE)</f>
        <v>#N/A</v>
      </c>
      <c r="BE92" t="e">
        <f>VLOOKUP(Tableau14[[#This Row],[dossier d''événement]],Tableau12[],27,FALSE)</f>
        <v>#N/A</v>
      </c>
      <c r="BF92" t="e">
        <f>VLOOKUP(Tableau14[[#This Row],[dossier d''événement]],Tableau12[],28,FALSE)</f>
        <v>#N/A</v>
      </c>
      <c r="BG92" t="e">
        <f>VLOOKUP(Tableau14[[#This Row],[dossier d''événement]],Tableau12[],29,FALSE)</f>
        <v>#N/A</v>
      </c>
      <c r="BH92" t="e">
        <f>VLOOKUP(Tableau14[[#This Row],[dossier d''événement]],Tableau12[],30,FALSE)</f>
        <v>#N/A</v>
      </c>
      <c r="BI92" t="e">
        <f>VLOOKUP(Tableau14[[#This Row],[dossier d''événement]],Tableau12[],31,FALSE)</f>
        <v>#N/A</v>
      </c>
      <c r="BJ92" t="e">
        <f>VLOOKUP(Tableau14[[#This Row],[dossier d''événement]],Tableau12[],32,FALSE)</f>
        <v>#N/A</v>
      </c>
      <c r="BK92" t="e">
        <f>VLOOKUP(Tableau14[[#This Row],[dossier d''événement]],Tableau12[],33,FALSE)</f>
        <v>#N/A</v>
      </c>
      <c r="BL92" t="e">
        <f>VLOOKUP(Tableau14[[#This Row],[dossier d''événement]],Tableau12[],34,FALSE)</f>
        <v>#N/A</v>
      </c>
      <c r="BM92" t="e">
        <f>VLOOKUP(Tableau14[[#This Row],[dossier d''événement]],Tableau12[],35,FALSE)</f>
        <v>#N/A</v>
      </c>
      <c r="BN92" t="e">
        <f>VLOOKUP(Tableau14[[#This Row],[dossier d''événement]],Tableau12[],36,FALSE)</f>
        <v>#N/A</v>
      </c>
      <c r="BO92" t="e">
        <f>VLOOKUP(Tableau14[[#This Row],[dossier d''événement]],Tableau12[],37,FALSE)</f>
        <v>#N/A</v>
      </c>
      <c r="BP92" t="e">
        <f>VLOOKUP(Tableau14[[#This Row],[dossier d''événement]],Tableau12[],38,FALSE)</f>
        <v>#N/A</v>
      </c>
      <c r="BQ92" t="e">
        <f>VLOOKUP(Tableau14[[#This Row],[dossier d''événement]],Tableau12[],39,FALSE)</f>
        <v>#N/A</v>
      </c>
      <c r="BR92" t="e">
        <f>VLOOKUP(Tableau14[[#This Row],[dossier d''événement]],Tableau12[],40,FALSE)</f>
        <v>#N/A</v>
      </c>
      <c r="BW92">
        <f>Tableau14[[#This Row],[dossier d''événement]]</f>
        <v>0</v>
      </c>
      <c r="BY92" t="e">
        <f>Tableau14[[#This Row],[Lieu Événement]]</f>
        <v>#N/A</v>
      </c>
      <c r="BZ92" t="e">
        <f>Tableau14[[#This Row],[Contact client sur le site]]</f>
        <v>#N/A</v>
      </c>
      <c r="CA92" t="e">
        <f>VLOOKUP(Tableau14[[#This Row],[dossier d''événement]],Tableau12[],45,FALSE)</f>
        <v>#N/A</v>
      </c>
      <c r="CE92" t="e">
        <f>VLOOKUP(Tableau14[[#This Row],[dossier d''événement]],Tableau12[],46,FALSE)</f>
        <v>#N/A</v>
      </c>
      <c r="CF92" t="e">
        <f>VLOOKUP(Tableau14[[#This Row],[dossier d''événement]],Tableau12[],43,FALSE)</f>
        <v>#N/A</v>
      </c>
      <c r="CG92" t="e">
        <f>VLOOKUP(Tableau14[[#This Row],[dossier d''événement]],Tableau12[],47,FALSE)</f>
        <v>#N/A</v>
      </c>
    </row>
    <row r="93" spans="6:85">
      <c r="F93" t="e">
        <f>VLOOKUP(Tableau14[[#This Row],[dossier d''événement]],Tableau12[],2,FALSE)</f>
        <v>#N/A</v>
      </c>
      <c r="G93" t="e">
        <f>VLOOKUP(Tableau14[[#This Row],[dossier d''événement]],Tableau12[],7,FALSE)</f>
        <v>#N/A</v>
      </c>
      <c r="H93" t="e">
        <f>VLOOKUP(Tableau14[[#This Row],[dossier d''événement]],Tableau12[],8,FALSE)</f>
        <v>#N/A</v>
      </c>
      <c r="J93" t="e">
        <f>VLOOKUP(Tableau14[[#This Row],[dossier d''événement]],Tableau12[],3,FALSE)</f>
        <v>#N/A</v>
      </c>
      <c r="K93" t="e">
        <f>VLOOKUP(Tableau14[[#This Row],[dossier d''événement]],Tableau12[],44,FALSE)</f>
        <v>#N/A</v>
      </c>
      <c r="S93" t="e">
        <f>VLOOKUP(Tableau14[[#This Row],[dossier d''événement]],Tableau12[],42,FALSE)</f>
        <v>#N/A</v>
      </c>
      <c r="U93" t="e">
        <f>VLOOKUP(Tableau14[[#This Row],[dossier d''événement]],Tableau12[],41,FALSE)</f>
        <v>#N/A</v>
      </c>
      <c r="V93" t="e">
        <f>VLOOKUP(Tableau14[[#This Row],[dossier d''événement]],Tableau12[],10,FALSE)</f>
        <v>#N/A</v>
      </c>
      <c r="W93" t="e">
        <f>VLOOKUP(Tableau14[[#This Row],[dossier d''événement]],Tableau12[],73,FALSE)</f>
        <v>#N/A</v>
      </c>
      <c r="X93" t="e">
        <f>VLOOKUP(Tableau14[[#This Row],[dossier d''événement]],Tableau12[],74,FALSE)</f>
        <v>#N/A</v>
      </c>
      <c r="Y93" t="e">
        <f>VLOOKUP(Tableau14[[#This Row],[dossier d''événement]],Tableau12[],75,FALSE)</f>
        <v>#N/A</v>
      </c>
      <c r="Z93" t="e">
        <f>VLOOKUP(Tableau14[[#This Row],[dossier d''événement]],Tableau12[],76,FALSE)</f>
        <v>#N/A</v>
      </c>
      <c r="AA93" t="e">
        <f>VLOOKUP(Tableau14[[#This Row],[dossier d''événement]],Tableau12[],77,FALSE)</f>
        <v>#N/A</v>
      </c>
      <c r="AB93" t="e">
        <f>VLOOKUP(Tableau14[[#This Row],[dossier d''événement]],Tableau12[],78,FALSE)</f>
        <v>#N/A</v>
      </c>
      <c r="AC93" t="e">
        <f>VLOOKUP(Tableau14[[#This Row],[dossier d''événement]],Tableau12[],79,FALSE)</f>
        <v>#N/A</v>
      </c>
      <c r="AD93" t="e">
        <f>VLOOKUP(Tableau14[[#This Row],[dossier d''événement]],Tableau12[],80,FALSE)</f>
        <v>#N/A</v>
      </c>
      <c r="AE93" t="e">
        <f>VLOOKUP(Tableau14[[#This Row],[dossier d''événement]],Tableau12[],81,FALSE)</f>
        <v>#N/A</v>
      </c>
      <c r="AF93" t="e">
        <f>VLOOKUP(Tableau14[[#This Row],[dossier d''événement]],Tableau12[],82,FALSE)</f>
        <v>#N/A</v>
      </c>
      <c r="AG93" t="e">
        <f>VLOOKUP(Tableau14[[#This Row],[dossier d''événement]],Tableau12[],83,FALSE)</f>
        <v>#N/A</v>
      </c>
      <c r="AH93" t="e">
        <f>VLOOKUP(Tableau14[[#This Row],[dossier d''événement]],Tableau12[],84,FALSE)</f>
        <v>#N/A</v>
      </c>
      <c r="AI93" t="e">
        <f>VLOOKUP(Tableau14[[#This Row],[dossier d''événement]],Tableau12[],85,FALSE)</f>
        <v>#N/A</v>
      </c>
      <c r="AJ93" t="e">
        <f>VLOOKUP(Tableau14[[#This Row],[dossier d''événement]],Tableau12[],86,FALSE)</f>
        <v>#N/A</v>
      </c>
      <c r="AK93" t="e">
        <f>VLOOKUP(Tableau14[[#This Row],[dossier d''événement]],Tableau12[],87,FALSE)</f>
        <v>#N/A</v>
      </c>
      <c r="AL93" t="e">
        <f>VLOOKUP(Tableau14[[#This Row],[dossier d''événement]],Tableau12[],88,FALSE)</f>
        <v>#N/A</v>
      </c>
      <c r="AM93" t="e">
        <f>VLOOKUP(Tableau14[[#This Row],[dossier d''événement]],Tableau12[],89,FALSE)</f>
        <v>#N/A</v>
      </c>
      <c r="AN93" t="e">
        <f>VLOOKUP(Tableau14[[#This Row],[dossier d''événement]],Tableau12[],90,FALSE)</f>
        <v>#N/A</v>
      </c>
      <c r="AO93" t="e">
        <f>VLOOKUP(Tableau14[[#This Row],[dossier d''événement]],Tableau12[],11,FALSE)</f>
        <v>#N/A</v>
      </c>
      <c r="AP93" t="e">
        <f>VLOOKUP(Tableau14[[#This Row],[dossier d''événement]],Tableau12[],12,FALSE)</f>
        <v>#N/A</v>
      </c>
      <c r="AQ93" t="e">
        <f>VLOOKUP(Tableau14[[#This Row],[dossier d''événement]],Tableau12[],13,FALSE)</f>
        <v>#N/A</v>
      </c>
      <c r="AR93" t="e">
        <f>VLOOKUP(Tableau14[[#This Row],[dossier d''événement]],Tableau12[],14,FALSE)</f>
        <v>#N/A</v>
      </c>
      <c r="AS93" t="e">
        <f>VLOOKUP(Tableau14[[#This Row],[dossier d''événement]],Tableau12[],15,FALSE)</f>
        <v>#N/A</v>
      </c>
      <c r="AT93" t="e">
        <f>VLOOKUP(Tableau14[[#This Row],[dossier d''événement]],Tableau12[],16,FALSE)</f>
        <v>#N/A</v>
      </c>
      <c r="AU93" t="e">
        <f>VLOOKUP(Tableau14[[#This Row],[dossier d''événement]],Tableau12[],17,FALSE)</f>
        <v>#N/A</v>
      </c>
      <c r="AV93" t="e">
        <f>VLOOKUP(Tableau14[[#This Row],[dossier d''événement]],Tableau12[],18,FALSE)</f>
        <v>#N/A</v>
      </c>
      <c r="AW93" t="e">
        <f>VLOOKUP(Tableau14[[#This Row],[dossier d''événement]],Tableau12[],19,FALSE)</f>
        <v>#N/A</v>
      </c>
      <c r="AX93" t="e">
        <f>VLOOKUP(Tableau14[[#This Row],[dossier d''événement]],Tableau12[],20,FALSE)</f>
        <v>#N/A</v>
      </c>
      <c r="AY93" t="e">
        <f>VLOOKUP(Tableau14[[#This Row],[dossier d''événement]],Tableau12[],21,FALSE)</f>
        <v>#N/A</v>
      </c>
      <c r="AZ93" t="e">
        <f>VLOOKUP(Tableau14[[#This Row],[dossier d''événement]],Tableau12[],22,FALSE)</f>
        <v>#N/A</v>
      </c>
      <c r="BA93" t="e">
        <f>VLOOKUP(Tableau14[[#This Row],[dossier d''événement]],Tableau12[],23,FALSE)</f>
        <v>#N/A</v>
      </c>
      <c r="BB93" t="e">
        <f>VLOOKUP(Tableau14[[#This Row],[dossier d''événement]],Tableau12[],24,FALSE)</f>
        <v>#N/A</v>
      </c>
      <c r="BC93" t="e">
        <f>VLOOKUP(Tableau14[[#This Row],[dossier d''événement]],Tableau12[],25,FALSE)</f>
        <v>#N/A</v>
      </c>
      <c r="BD93" t="e">
        <f>VLOOKUP(Tableau14[[#This Row],[dossier d''événement]],Tableau12[],26,FALSE)</f>
        <v>#N/A</v>
      </c>
      <c r="BE93" t="e">
        <f>VLOOKUP(Tableau14[[#This Row],[dossier d''événement]],Tableau12[],27,FALSE)</f>
        <v>#N/A</v>
      </c>
      <c r="BF93" t="e">
        <f>VLOOKUP(Tableau14[[#This Row],[dossier d''événement]],Tableau12[],28,FALSE)</f>
        <v>#N/A</v>
      </c>
      <c r="BG93" t="e">
        <f>VLOOKUP(Tableau14[[#This Row],[dossier d''événement]],Tableau12[],29,FALSE)</f>
        <v>#N/A</v>
      </c>
      <c r="BH93" t="e">
        <f>VLOOKUP(Tableau14[[#This Row],[dossier d''événement]],Tableau12[],30,FALSE)</f>
        <v>#N/A</v>
      </c>
      <c r="BI93" t="e">
        <f>VLOOKUP(Tableau14[[#This Row],[dossier d''événement]],Tableau12[],31,FALSE)</f>
        <v>#N/A</v>
      </c>
      <c r="BJ93" t="e">
        <f>VLOOKUP(Tableau14[[#This Row],[dossier d''événement]],Tableau12[],32,FALSE)</f>
        <v>#N/A</v>
      </c>
      <c r="BK93" t="e">
        <f>VLOOKUP(Tableau14[[#This Row],[dossier d''événement]],Tableau12[],33,FALSE)</f>
        <v>#N/A</v>
      </c>
      <c r="BL93" t="e">
        <f>VLOOKUP(Tableau14[[#This Row],[dossier d''événement]],Tableau12[],34,FALSE)</f>
        <v>#N/A</v>
      </c>
      <c r="BM93" t="e">
        <f>VLOOKUP(Tableau14[[#This Row],[dossier d''événement]],Tableau12[],35,FALSE)</f>
        <v>#N/A</v>
      </c>
      <c r="BN93" t="e">
        <f>VLOOKUP(Tableau14[[#This Row],[dossier d''événement]],Tableau12[],36,FALSE)</f>
        <v>#N/A</v>
      </c>
      <c r="BO93" t="e">
        <f>VLOOKUP(Tableau14[[#This Row],[dossier d''événement]],Tableau12[],37,FALSE)</f>
        <v>#N/A</v>
      </c>
      <c r="BP93" t="e">
        <f>VLOOKUP(Tableau14[[#This Row],[dossier d''événement]],Tableau12[],38,FALSE)</f>
        <v>#N/A</v>
      </c>
      <c r="BQ93" t="e">
        <f>VLOOKUP(Tableau14[[#This Row],[dossier d''événement]],Tableau12[],39,FALSE)</f>
        <v>#N/A</v>
      </c>
      <c r="BR93" t="e">
        <f>VLOOKUP(Tableau14[[#This Row],[dossier d''événement]],Tableau12[],40,FALSE)</f>
        <v>#N/A</v>
      </c>
      <c r="BW93">
        <f>Tableau14[[#This Row],[dossier d''événement]]</f>
        <v>0</v>
      </c>
      <c r="BY93" t="e">
        <f>Tableau14[[#This Row],[Lieu Événement]]</f>
        <v>#N/A</v>
      </c>
      <c r="BZ93" t="e">
        <f>Tableau14[[#This Row],[Contact client sur le site]]</f>
        <v>#N/A</v>
      </c>
      <c r="CA93" t="e">
        <f>VLOOKUP(Tableau14[[#This Row],[dossier d''événement]],Tableau12[],45,FALSE)</f>
        <v>#N/A</v>
      </c>
      <c r="CE93" t="e">
        <f>VLOOKUP(Tableau14[[#This Row],[dossier d''événement]],Tableau12[],46,FALSE)</f>
        <v>#N/A</v>
      </c>
      <c r="CF93" t="e">
        <f>VLOOKUP(Tableau14[[#This Row],[dossier d''événement]],Tableau12[],43,FALSE)</f>
        <v>#N/A</v>
      </c>
      <c r="CG93" t="e">
        <f>VLOOKUP(Tableau14[[#This Row],[dossier d''événement]],Tableau12[],47,FALSE)</f>
        <v>#N/A</v>
      </c>
    </row>
    <row r="94" spans="6:85">
      <c r="F94" t="e">
        <f>VLOOKUP(Tableau14[[#This Row],[dossier d''événement]],Tableau12[],2,FALSE)</f>
        <v>#N/A</v>
      </c>
      <c r="G94" t="e">
        <f>VLOOKUP(Tableau14[[#This Row],[dossier d''événement]],Tableau12[],7,FALSE)</f>
        <v>#N/A</v>
      </c>
      <c r="H94" t="e">
        <f>VLOOKUP(Tableau14[[#This Row],[dossier d''événement]],Tableau12[],8,FALSE)</f>
        <v>#N/A</v>
      </c>
      <c r="J94" t="e">
        <f>VLOOKUP(Tableau14[[#This Row],[dossier d''événement]],Tableau12[],3,FALSE)</f>
        <v>#N/A</v>
      </c>
      <c r="K94" t="e">
        <f>VLOOKUP(Tableau14[[#This Row],[dossier d''événement]],Tableau12[],44,FALSE)</f>
        <v>#N/A</v>
      </c>
      <c r="S94" t="e">
        <f>VLOOKUP(Tableau14[[#This Row],[dossier d''événement]],Tableau12[],42,FALSE)</f>
        <v>#N/A</v>
      </c>
      <c r="U94" t="e">
        <f>VLOOKUP(Tableau14[[#This Row],[dossier d''événement]],Tableau12[],41,FALSE)</f>
        <v>#N/A</v>
      </c>
      <c r="V94" t="e">
        <f>VLOOKUP(Tableau14[[#This Row],[dossier d''événement]],Tableau12[],10,FALSE)</f>
        <v>#N/A</v>
      </c>
      <c r="W94" t="e">
        <f>VLOOKUP(Tableau14[[#This Row],[dossier d''événement]],Tableau12[],73,FALSE)</f>
        <v>#N/A</v>
      </c>
      <c r="X94" t="e">
        <f>VLOOKUP(Tableau14[[#This Row],[dossier d''événement]],Tableau12[],74,FALSE)</f>
        <v>#N/A</v>
      </c>
      <c r="Y94" t="e">
        <f>VLOOKUP(Tableau14[[#This Row],[dossier d''événement]],Tableau12[],75,FALSE)</f>
        <v>#N/A</v>
      </c>
      <c r="Z94" t="e">
        <f>VLOOKUP(Tableau14[[#This Row],[dossier d''événement]],Tableau12[],76,FALSE)</f>
        <v>#N/A</v>
      </c>
      <c r="AA94" t="e">
        <f>VLOOKUP(Tableau14[[#This Row],[dossier d''événement]],Tableau12[],77,FALSE)</f>
        <v>#N/A</v>
      </c>
      <c r="AB94" t="e">
        <f>VLOOKUP(Tableau14[[#This Row],[dossier d''événement]],Tableau12[],78,FALSE)</f>
        <v>#N/A</v>
      </c>
      <c r="AC94" t="e">
        <f>VLOOKUP(Tableau14[[#This Row],[dossier d''événement]],Tableau12[],79,FALSE)</f>
        <v>#N/A</v>
      </c>
      <c r="AD94" t="e">
        <f>VLOOKUP(Tableau14[[#This Row],[dossier d''événement]],Tableau12[],80,FALSE)</f>
        <v>#N/A</v>
      </c>
      <c r="AE94" t="e">
        <f>VLOOKUP(Tableau14[[#This Row],[dossier d''événement]],Tableau12[],81,FALSE)</f>
        <v>#N/A</v>
      </c>
      <c r="AF94" t="e">
        <f>VLOOKUP(Tableau14[[#This Row],[dossier d''événement]],Tableau12[],82,FALSE)</f>
        <v>#N/A</v>
      </c>
      <c r="AG94" t="e">
        <f>VLOOKUP(Tableau14[[#This Row],[dossier d''événement]],Tableau12[],83,FALSE)</f>
        <v>#N/A</v>
      </c>
      <c r="AH94" t="e">
        <f>VLOOKUP(Tableau14[[#This Row],[dossier d''événement]],Tableau12[],84,FALSE)</f>
        <v>#N/A</v>
      </c>
      <c r="AI94" t="e">
        <f>VLOOKUP(Tableau14[[#This Row],[dossier d''événement]],Tableau12[],85,FALSE)</f>
        <v>#N/A</v>
      </c>
      <c r="AJ94" t="e">
        <f>VLOOKUP(Tableau14[[#This Row],[dossier d''événement]],Tableau12[],86,FALSE)</f>
        <v>#N/A</v>
      </c>
      <c r="AK94" t="e">
        <f>VLOOKUP(Tableau14[[#This Row],[dossier d''événement]],Tableau12[],87,FALSE)</f>
        <v>#N/A</v>
      </c>
      <c r="AL94" t="e">
        <f>VLOOKUP(Tableau14[[#This Row],[dossier d''événement]],Tableau12[],88,FALSE)</f>
        <v>#N/A</v>
      </c>
      <c r="AM94" t="e">
        <f>VLOOKUP(Tableau14[[#This Row],[dossier d''événement]],Tableau12[],89,FALSE)</f>
        <v>#N/A</v>
      </c>
      <c r="AN94" t="e">
        <f>VLOOKUP(Tableau14[[#This Row],[dossier d''événement]],Tableau12[],90,FALSE)</f>
        <v>#N/A</v>
      </c>
      <c r="AO94" t="e">
        <f>VLOOKUP(Tableau14[[#This Row],[dossier d''événement]],Tableau12[],11,FALSE)</f>
        <v>#N/A</v>
      </c>
      <c r="AP94" t="e">
        <f>VLOOKUP(Tableau14[[#This Row],[dossier d''événement]],Tableau12[],12,FALSE)</f>
        <v>#N/A</v>
      </c>
      <c r="AQ94" t="e">
        <f>VLOOKUP(Tableau14[[#This Row],[dossier d''événement]],Tableau12[],13,FALSE)</f>
        <v>#N/A</v>
      </c>
      <c r="AR94" t="e">
        <f>VLOOKUP(Tableau14[[#This Row],[dossier d''événement]],Tableau12[],14,FALSE)</f>
        <v>#N/A</v>
      </c>
      <c r="AS94" t="e">
        <f>VLOOKUP(Tableau14[[#This Row],[dossier d''événement]],Tableau12[],15,FALSE)</f>
        <v>#N/A</v>
      </c>
      <c r="AT94" t="e">
        <f>VLOOKUP(Tableau14[[#This Row],[dossier d''événement]],Tableau12[],16,FALSE)</f>
        <v>#N/A</v>
      </c>
      <c r="AU94" t="e">
        <f>VLOOKUP(Tableau14[[#This Row],[dossier d''événement]],Tableau12[],17,FALSE)</f>
        <v>#N/A</v>
      </c>
      <c r="AV94" t="e">
        <f>VLOOKUP(Tableau14[[#This Row],[dossier d''événement]],Tableau12[],18,FALSE)</f>
        <v>#N/A</v>
      </c>
      <c r="AW94" t="e">
        <f>VLOOKUP(Tableau14[[#This Row],[dossier d''événement]],Tableau12[],19,FALSE)</f>
        <v>#N/A</v>
      </c>
      <c r="AX94" t="e">
        <f>VLOOKUP(Tableau14[[#This Row],[dossier d''événement]],Tableau12[],20,FALSE)</f>
        <v>#N/A</v>
      </c>
      <c r="AY94" t="e">
        <f>VLOOKUP(Tableau14[[#This Row],[dossier d''événement]],Tableau12[],21,FALSE)</f>
        <v>#N/A</v>
      </c>
      <c r="AZ94" t="e">
        <f>VLOOKUP(Tableau14[[#This Row],[dossier d''événement]],Tableau12[],22,FALSE)</f>
        <v>#N/A</v>
      </c>
      <c r="BA94" t="e">
        <f>VLOOKUP(Tableau14[[#This Row],[dossier d''événement]],Tableau12[],23,FALSE)</f>
        <v>#N/A</v>
      </c>
      <c r="BB94" t="e">
        <f>VLOOKUP(Tableau14[[#This Row],[dossier d''événement]],Tableau12[],24,FALSE)</f>
        <v>#N/A</v>
      </c>
      <c r="BC94" t="e">
        <f>VLOOKUP(Tableau14[[#This Row],[dossier d''événement]],Tableau12[],25,FALSE)</f>
        <v>#N/A</v>
      </c>
      <c r="BD94" t="e">
        <f>VLOOKUP(Tableau14[[#This Row],[dossier d''événement]],Tableau12[],26,FALSE)</f>
        <v>#N/A</v>
      </c>
      <c r="BE94" t="e">
        <f>VLOOKUP(Tableau14[[#This Row],[dossier d''événement]],Tableau12[],27,FALSE)</f>
        <v>#N/A</v>
      </c>
      <c r="BF94" t="e">
        <f>VLOOKUP(Tableau14[[#This Row],[dossier d''événement]],Tableau12[],28,FALSE)</f>
        <v>#N/A</v>
      </c>
      <c r="BG94" t="e">
        <f>VLOOKUP(Tableau14[[#This Row],[dossier d''événement]],Tableau12[],29,FALSE)</f>
        <v>#N/A</v>
      </c>
      <c r="BH94" t="e">
        <f>VLOOKUP(Tableau14[[#This Row],[dossier d''événement]],Tableau12[],30,FALSE)</f>
        <v>#N/A</v>
      </c>
      <c r="BI94" t="e">
        <f>VLOOKUP(Tableau14[[#This Row],[dossier d''événement]],Tableau12[],31,FALSE)</f>
        <v>#N/A</v>
      </c>
      <c r="BJ94" t="e">
        <f>VLOOKUP(Tableau14[[#This Row],[dossier d''événement]],Tableau12[],32,FALSE)</f>
        <v>#N/A</v>
      </c>
      <c r="BK94" t="e">
        <f>VLOOKUP(Tableau14[[#This Row],[dossier d''événement]],Tableau12[],33,FALSE)</f>
        <v>#N/A</v>
      </c>
      <c r="BL94" t="e">
        <f>VLOOKUP(Tableau14[[#This Row],[dossier d''événement]],Tableau12[],34,FALSE)</f>
        <v>#N/A</v>
      </c>
      <c r="BM94" t="e">
        <f>VLOOKUP(Tableau14[[#This Row],[dossier d''événement]],Tableau12[],35,FALSE)</f>
        <v>#N/A</v>
      </c>
      <c r="BN94" t="e">
        <f>VLOOKUP(Tableau14[[#This Row],[dossier d''événement]],Tableau12[],36,FALSE)</f>
        <v>#N/A</v>
      </c>
      <c r="BO94" t="e">
        <f>VLOOKUP(Tableau14[[#This Row],[dossier d''événement]],Tableau12[],37,FALSE)</f>
        <v>#N/A</v>
      </c>
      <c r="BP94" t="e">
        <f>VLOOKUP(Tableau14[[#This Row],[dossier d''événement]],Tableau12[],38,FALSE)</f>
        <v>#N/A</v>
      </c>
      <c r="BQ94" t="e">
        <f>VLOOKUP(Tableau14[[#This Row],[dossier d''événement]],Tableau12[],39,FALSE)</f>
        <v>#N/A</v>
      </c>
      <c r="BR94" t="e">
        <f>VLOOKUP(Tableau14[[#This Row],[dossier d''événement]],Tableau12[],40,FALSE)</f>
        <v>#N/A</v>
      </c>
      <c r="BW94">
        <f>Tableau14[[#This Row],[dossier d''événement]]</f>
        <v>0</v>
      </c>
      <c r="BY94" t="e">
        <f>Tableau14[[#This Row],[Lieu Événement]]</f>
        <v>#N/A</v>
      </c>
      <c r="BZ94" t="e">
        <f>Tableau14[[#This Row],[Contact client sur le site]]</f>
        <v>#N/A</v>
      </c>
      <c r="CA94" t="e">
        <f>VLOOKUP(Tableau14[[#This Row],[dossier d''événement]],Tableau12[],45,FALSE)</f>
        <v>#N/A</v>
      </c>
      <c r="CE94" t="e">
        <f>VLOOKUP(Tableau14[[#This Row],[dossier d''événement]],Tableau12[],46,FALSE)</f>
        <v>#N/A</v>
      </c>
      <c r="CF94" t="e">
        <f>VLOOKUP(Tableau14[[#This Row],[dossier d''événement]],Tableau12[],43,FALSE)</f>
        <v>#N/A</v>
      </c>
      <c r="CG94" t="e">
        <f>VLOOKUP(Tableau14[[#This Row],[dossier d''événement]],Tableau12[],47,FALSE)</f>
        <v>#N/A</v>
      </c>
    </row>
    <row r="95" spans="6:85">
      <c r="F95" t="e">
        <f>VLOOKUP(Tableau14[[#This Row],[dossier d''événement]],Tableau12[],2,FALSE)</f>
        <v>#N/A</v>
      </c>
      <c r="G95" t="e">
        <f>VLOOKUP(Tableau14[[#This Row],[dossier d''événement]],Tableau12[],7,FALSE)</f>
        <v>#N/A</v>
      </c>
      <c r="H95" t="e">
        <f>VLOOKUP(Tableau14[[#This Row],[dossier d''événement]],Tableau12[],8,FALSE)</f>
        <v>#N/A</v>
      </c>
      <c r="J95" t="e">
        <f>VLOOKUP(Tableau14[[#This Row],[dossier d''événement]],Tableau12[],3,FALSE)</f>
        <v>#N/A</v>
      </c>
      <c r="K95" t="e">
        <f>VLOOKUP(Tableau14[[#This Row],[dossier d''événement]],Tableau12[],44,FALSE)</f>
        <v>#N/A</v>
      </c>
      <c r="S95" t="e">
        <f>VLOOKUP(Tableau14[[#This Row],[dossier d''événement]],Tableau12[],42,FALSE)</f>
        <v>#N/A</v>
      </c>
      <c r="U95" t="e">
        <f>VLOOKUP(Tableau14[[#This Row],[dossier d''événement]],Tableau12[],41,FALSE)</f>
        <v>#N/A</v>
      </c>
      <c r="V95" t="e">
        <f>VLOOKUP(Tableau14[[#This Row],[dossier d''événement]],Tableau12[],10,FALSE)</f>
        <v>#N/A</v>
      </c>
      <c r="W95" t="e">
        <f>VLOOKUP(Tableau14[[#This Row],[dossier d''événement]],Tableau12[],73,FALSE)</f>
        <v>#N/A</v>
      </c>
      <c r="X95" t="e">
        <f>VLOOKUP(Tableau14[[#This Row],[dossier d''événement]],Tableau12[],74,FALSE)</f>
        <v>#N/A</v>
      </c>
      <c r="Y95" t="e">
        <f>VLOOKUP(Tableau14[[#This Row],[dossier d''événement]],Tableau12[],75,FALSE)</f>
        <v>#N/A</v>
      </c>
      <c r="Z95" t="e">
        <f>VLOOKUP(Tableau14[[#This Row],[dossier d''événement]],Tableau12[],76,FALSE)</f>
        <v>#N/A</v>
      </c>
      <c r="AA95" t="e">
        <f>VLOOKUP(Tableau14[[#This Row],[dossier d''événement]],Tableau12[],77,FALSE)</f>
        <v>#N/A</v>
      </c>
      <c r="AB95" t="e">
        <f>VLOOKUP(Tableau14[[#This Row],[dossier d''événement]],Tableau12[],78,FALSE)</f>
        <v>#N/A</v>
      </c>
      <c r="AC95" t="e">
        <f>VLOOKUP(Tableau14[[#This Row],[dossier d''événement]],Tableau12[],79,FALSE)</f>
        <v>#N/A</v>
      </c>
      <c r="AD95" t="e">
        <f>VLOOKUP(Tableau14[[#This Row],[dossier d''événement]],Tableau12[],80,FALSE)</f>
        <v>#N/A</v>
      </c>
      <c r="AE95" t="e">
        <f>VLOOKUP(Tableau14[[#This Row],[dossier d''événement]],Tableau12[],81,FALSE)</f>
        <v>#N/A</v>
      </c>
      <c r="AF95" t="e">
        <f>VLOOKUP(Tableau14[[#This Row],[dossier d''événement]],Tableau12[],82,FALSE)</f>
        <v>#N/A</v>
      </c>
      <c r="AG95" t="e">
        <f>VLOOKUP(Tableau14[[#This Row],[dossier d''événement]],Tableau12[],83,FALSE)</f>
        <v>#N/A</v>
      </c>
      <c r="AH95" t="e">
        <f>VLOOKUP(Tableau14[[#This Row],[dossier d''événement]],Tableau12[],84,FALSE)</f>
        <v>#N/A</v>
      </c>
      <c r="AI95" t="e">
        <f>VLOOKUP(Tableau14[[#This Row],[dossier d''événement]],Tableau12[],85,FALSE)</f>
        <v>#N/A</v>
      </c>
      <c r="AJ95" t="e">
        <f>VLOOKUP(Tableau14[[#This Row],[dossier d''événement]],Tableau12[],86,FALSE)</f>
        <v>#N/A</v>
      </c>
      <c r="AK95" t="e">
        <f>VLOOKUP(Tableau14[[#This Row],[dossier d''événement]],Tableau12[],87,FALSE)</f>
        <v>#N/A</v>
      </c>
      <c r="AL95" t="e">
        <f>VLOOKUP(Tableau14[[#This Row],[dossier d''événement]],Tableau12[],88,FALSE)</f>
        <v>#N/A</v>
      </c>
      <c r="AM95" t="e">
        <f>VLOOKUP(Tableau14[[#This Row],[dossier d''événement]],Tableau12[],89,FALSE)</f>
        <v>#N/A</v>
      </c>
      <c r="AN95" t="e">
        <f>VLOOKUP(Tableau14[[#This Row],[dossier d''événement]],Tableau12[],90,FALSE)</f>
        <v>#N/A</v>
      </c>
      <c r="AO95" t="e">
        <f>VLOOKUP(Tableau14[[#This Row],[dossier d''événement]],Tableau12[],11,FALSE)</f>
        <v>#N/A</v>
      </c>
      <c r="AP95" t="e">
        <f>VLOOKUP(Tableau14[[#This Row],[dossier d''événement]],Tableau12[],12,FALSE)</f>
        <v>#N/A</v>
      </c>
      <c r="AQ95" t="e">
        <f>VLOOKUP(Tableau14[[#This Row],[dossier d''événement]],Tableau12[],13,FALSE)</f>
        <v>#N/A</v>
      </c>
      <c r="AR95" t="e">
        <f>VLOOKUP(Tableau14[[#This Row],[dossier d''événement]],Tableau12[],14,FALSE)</f>
        <v>#N/A</v>
      </c>
      <c r="AS95" t="e">
        <f>VLOOKUP(Tableau14[[#This Row],[dossier d''événement]],Tableau12[],15,FALSE)</f>
        <v>#N/A</v>
      </c>
      <c r="AT95" t="e">
        <f>VLOOKUP(Tableau14[[#This Row],[dossier d''événement]],Tableau12[],16,FALSE)</f>
        <v>#N/A</v>
      </c>
      <c r="AU95" t="e">
        <f>VLOOKUP(Tableau14[[#This Row],[dossier d''événement]],Tableau12[],17,FALSE)</f>
        <v>#N/A</v>
      </c>
      <c r="AV95" t="e">
        <f>VLOOKUP(Tableau14[[#This Row],[dossier d''événement]],Tableau12[],18,FALSE)</f>
        <v>#N/A</v>
      </c>
      <c r="AW95" t="e">
        <f>VLOOKUP(Tableau14[[#This Row],[dossier d''événement]],Tableau12[],19,FALSE)</f>
        <v>#N/A</v>
      </c>
      <c r="AX95" t="e">
        <f>VLOOKUP(Tableau14[[#This Row],[dossier d''événement]],Tableau12[],20,FALSE)</f>
        <v>#N/A</v>
      </c>
      <c r="AY95" t="e">
        <f>VLOOKUP(Tableau14[[#This Row],[dossier d''événement]],Tableau12[],21,FALSE)</f>
        <v>#N/A</v>
      </c>
      <c r="AZ95" t="e">
        <f>VLOOKUP(Tableau14[[#This Row],[dossier d''événement]],Tableau12[],22,FALSE)</f>
        <v>#N/A</v>
      </c>
      <c r="BA95" t="e">
        <f>VLOOKUP(Tableau14[[#This Row],[dossier d''événement]],Tableau12[],23,FALSE)</f>
        <v>#N/A</v>
      </c>
      <c r="BB95" t="e">
        <f>VLOOKUP(Tableau14[[#This Row],[dossier d''événement]],Tableau12[],24,FALSE)</f>
        <v>#N/A</v>
      </c>
      <c r="BC95" t="e">
        <f>VLOOKUP(Tableau14[[#This Row],[dossier d''événement]],Tableau12[],25,FALSE)</f>
        <v>#N/A</v>
      </c>
      <c r="BD95" t="e">
        <f>VLOOKUP(Tableau14[[#This Row],[dossier d''événement]],Tableau12[],26,FALSE)</f>
        <v>#N/A</v>
      </c>
      <c r="BE95" t="e">
        <f>VLOOKUP(Tableau14[[#This Row],[dossier d''événement]],Tableau12[],27,FALSE)</f>
        <v>#N/A</v>
      </c>
      <c r="BF95" t="e">
        <f>VLOOKUP(Tableau14[[#This Row],[dossier d''événement]],Tableau12[],28,FALSE)</f>
        <v>#N/A</v>
      </c>
      <c r="BG95" t="e">
        <f>VLOOKUP(Tableau14[[#This Row],[dossier d''événement]],Tableau12[],29,FALSE)</f>
        <v>#N/A</v>
      </c>
      <c r="BH95" t="e">
        <f>VLOOKUP(Tableau14[[#This Row],[dossier d''événement]],Tableau12[],30,FALSE)</f>
        <v>#N/A</v>
      </c>
      <c r="BI95" t="e">
        <f>VLOOKUP(Tableau14[[#This Row],[dossier d''événement]],Tableau12[],31,FALSE)</f>
        <v>#N/A</v>
      </c>
      <c r="BJ95" t="e">
        <f>VLOOKUP(Tableau14[[#This Row],[dossier d''événement]],Tableau12[],32,FALSE)</f>
        <v>#N/A</v>
      </c>
      <c r="BK95" t="e">
        <f>VLOOKUP(Tableau14[[#This Row],[dossier d''événement]],Tableau12[],33,FALSE)</f>
        <v>#N/A</v>
      </c>
      <c r="BL95" t="e">
        <f>VLOOKUP(Tableau14[[#This Row],[dossier d''événement]],Tableau12[],34,FALSE)</f>
        <v>#N/A</v>
      </c>
      <c r="BM95" t="e">
        <f>VLOOKUP(Tableau14[[#This Row],[dossier d''événement]],Tableau12[],35,FALSE)</f>
        <v>#N/A</v>
      </c>
      <c r="BN95" t="e">
        <f>VLOOKUP(Tableau14[[#This Row],[dossier d''événement]],Tableau12[],36,FALSE)</f>
        <v>#N/A</v>
      </c>
      <c r="BO95" t="e">
        <f>VLOOKUP(Tableau14[[#This Row],[dossier d''événement]],Tableau12[],37,FALSE)</f>
        <v>#N/A</v>
      </c>
      <c r="BP95" t="e">
        <f>VLOOKUP(Tableau14[[#This Row],[dossier d''événement]],Tableau12[],38,FALSE)</f>
        <v>#N/A</v>
      </c>
      <c r="BQ95" t="e">
        <f>VLOOKUP(Tableau14[[#This Row],[dossier d''événement]],Tableau12[],39,FALSE)</f>
        <v>#N/A</v>
      </c>
      <c r="BR95" t="e">
        <f>VLOOKUP(Tableau14[[#This Row],[dossier d''événement]],Tableau12[],40,FALSE)</f>
        <v>#N/A</v>
      </c>
      <c r="BW95">
        <f>Tableau14[[#This Row],[dossier d''événement]]</f>
        <v>0</v>
      </c>
      <c r="BY95" t="e">
        <f>Tableau14[[#This Row],[Lieu Événement]]</f>
        <v>#N/A</v>
      </c>
      <c r="BZ95" t="e">
        <f>Tableau14[[#This Row],[Contact client sur le site]]</f>
        <v>#N/A</v>
      </c>
      <c r="CA95" t="e">
        <f>VLOOKUP(Tableau14[[#This Row],[dossier d''événement]],Tableau12[],45,FALSE)</f>
        <v>#N/A</v>
      </c>
      <c r="CE95" t="e">
        <f>VLOOKUP(Tableau14[[#This Row],[dossier d''événement]],Tableau12[],46,FALSE)</f>
        <v>#N/A</v>
      </c>
      <c r="CF95" t="e">
        <f>VLOOKUP(Tableau14[[#This Row],[dossier d''événement]],Tableau12[],43,FALSE)</f>
        <v>#N/A</v>
      </c>
      <c r="CG95" t="e">
        <f>VLOOKUP(Tableau14[[#This Row],[dossier d''événement]],Tableau12[],47,FALSE)</f>
        <v>#N/A</v>
      </c>
    </row>
    <row r="96" spans="6:85">
      <c r="F96" t="e">
        <f>VLOOKUP(Tableau14[[#This Row],[dossier d''événement]],Tableau12[],2,FALSE)</f>
        <v>#N/A</v>
      </c>
      <c r="G96" t="e">
        <f>VLOOKUP(Tableau14[[#This Row],[dossier d''événement]],Tableau12[],7,FALSE)</f>
        <v>#N/A</v>
      </c>
      <c r="H96" t="e">
        <f>VLOOKUP(Tableau14[[#This Row],[dossier d''événement]],Tableau12[],8,FALSE)</f>
        <v>#N/A</v>
      </c>
      <c r="J96" t="e">
        <f>VLOOKUP(Tableau14[[#This Row],[dossier d''événement]],Tableau12[],3,FALSE)</f>
        <v>#N/A</v>
      </c>
      <c r="K96" t="e">
        <f>VLOOKUP(Tableau14[[#This Row],[dossier d''événement]],Tableau12[],44,FALSE)</f>
        <v>#N/A</v>
      </c>
      <c r="S96" t="e">
        <f>VLOOKUP(Tableau14[[#This Row],[dossier d''événement]],Tableau12[],42,FALSE)</f>
        <v>#N/A</v>
      </c>
      <c r="U96" t="e">
        <f>VLOOKUP(Tableau14[[#This Row],[dossier d''événement]],Tableau12[],41,FALSE)</f>
        <v>#N/A</v>
      </c>
      <c r="V96" t="e">
        <f>VLOOKUP(Tableau14[[#This Row],[dossier d''événement]],Tableau12[],10,FALSE)</f>
        <v>#N/A</v>
      </c>
      <c r="W96" t="e">
        <f>VLOOKUP(Tableau14[[#This Row],[dossier d''événement]],Tableau12[],73,FALSE)</f>
        <v>#N/A</v>
      </c>
      <c r="X96" t="e">
        <f>VLOOKUP(Tableau14[[#This Row],[dossier d''événement]],Tableau12[],74,FALSE)</f>
        <v>#N/A</v>
      </c>
      <c r="Y96" t="e">
        <f>VLOOKUP(Tableau14[[#This Row],[dossier d''événement]],Tableau12[],75,FALSE)</f>
        <v>#N/A</v>
      </c>
      <c r="Z96" t="e">
        <f>VLOOKUP(Tableau14[[#This Row],[dossier d''événement]],Tableau12[],76,FALSE)</f>
        <v>#N/A</v>
      </c>
      <c r="AA96" t="e">
        <f>VLOOKUP(Tableau14[[#This Row],[dossier d''événement]],Tableau12[],77,FALSE)</f>
        <v>#N/A</v>
      </c>
      <c r="AB96" t="e">
        <f>VLOOKUP(Tableau14[[#This Row],[dossier d''événement]],Tableau12[],78,FALSE)</f>
        <v>#N/A</v>
      </c>
      <c r="AC96" t="e">
        <f>VLOOKUP(Tableau14[[#This Row],[dossier d''événement]],Tableau12[],79,FALSE)</f>
        <v>#N/A</v>
      </c>
      <c r="AD96" t="e">
        <f>VLOOKUP(Tableau14[[#This Row],[dossier d''événement]],Tableau12[],80,FALSE)</f>
        <v>#N/A</v>
      </c>
      <c r="AE96" t="e">
        <f>VLOOKUP(Tableau14[[#This Row],[dossier d''événement]],Tableau12[],81,FALSE)</f>
        <v>#N/A</v>
      </c>
      <c r="AF96" t="e">
        <f>VLOOKUP(Tableau14[[#This Row],[dossier d''événement]],Tableau12[],82,FALSE)</f>
        <v>#N/A</v>
      </c>
      <c r="AG96" t="e">
        <f>VLOOKUP(Tableau14[[#This Row],[dossier d''événement]],Tableau12[],83,FALSE)</f>
        <v>#N/A</v>
      </c>
      <c r="AH96" t="e">
        <f>VLOOKUP(Tableau14[[#This Row],[dossier d''événement]],Tableau12[],84,FALSE)</f>
        <v>#N/A</v>
      </c>
      <c r="AI96" t="e">
        <f>VLOOKUP(Tableau14[[#This Row],[dossier d''événement]],Tableau12[],85,FALSE)</f>
        <v>#N/A</v>
      </c>
      <c r="AJ96" t="e">
        <f>VLOOKUP(Tableau14[[#This Row],[dossier d''événement]],Tableau12[],86,FALSE)</f>
        <v>#N/A</v>
      </c>
      <c r="AK96" t="e">
        <f>VLOOKUP(Tableau14[[#This Row],[dossier d''événement]],Tableau12[],87,FALSE)</f>
        <v>#N/A</v>
      </c>
      <c r="AL96" t="e">
        <f>VLOOKUP(Tableau14[[#This Row],[dossier d''événement]],Tableau12[],88,FALSE)</f>
        <v>#N/A</v>
      </c>
      <c r="AM96" t="e">
        <f>VLOOKUP(Tableau14[[#This Row],[dossier d''événement]],Tableau12[],89,FALSE)</f>
        <v>#N/A</v>
      </c>
      <c r="AN96" t="e">
        <f>VLOOKUP(Tableau14[[#This Row],[dossier d''événement]],Tableau12[],90,FALSE)</f>
        <v>#N/A</v>
      </c>
      <c r="AO96" t="e">
        <f>VLOOKUP(Tableau14[[#This Row],[dossier d''événement]],Tableau12[],11,FALSE)</f>
        <v>#N/A</v>
      </c>
      <c r="AP96" t="e">
        <f>VLOOKUP(Tableau14[[#This Row],[dossier d''événement]],Tableau12[],12,FALSE)</f>
        <v>#N/A</v>
      </c>
      <c r="AQ96" t="e">
        <f>VLOOKUP(Tableau14[[#This Row],[dossier d''événement]],Tableau12[],13,FALSE)</f>
        <v>#N/A</v>
      </c>
      <c r="AR96" t="e">
        <f>VLOOKUP(Tableau14[[#This Row],[dossier d''événement]],Tableau12[],14,FALSE)</f>
        <v>#N/A</v>
      </c>
      <c r="AS96" t="e">
        <f>VLOOKUP(Tableau14[[#This Row],[dossier d''événement]],Tableau12[],15,FALSE)</f>
        <v>#N/A</v>
      </c>
      <c r="AT96" t="e">
        <f>VLOOKUP(Tableau14[[#This Row],[dossier d''événement]],Tableau12[],16,FALSE)</f>
        <v>#N/A</v>
      </c>
      <c r="AU96" t="e">
        <f>VLOOKUP(Tableau14[[#This Row],[dossier d''événement]],Tableau12[],17,FALSE)</f>
        <v>#N/A</v>
      </c>
      <c r="AV96" t="e">
        <f>VLOOKUP(Tableau14[[#This Row],[dossier d''événement]],Tableau12[],18,FALSE)</f>
        <v>#N/A</v>
      </c>
      <c r="AW96" t="e">
        <f>VLOOKUP(Tableau14[[#This Row],[dossier d''événement]],Tableau12[],19,FALSE)</f>
        <v>#N/A</v>
      </c>
      <c r="AX96" t="e">
        <f>VLOOKUP(Tableau14[[#This Row],[dossier d''événement]],Tableau12[],20,FALSE)</f>
        <v>#N/A</v>
      </c>
      <c r="AY96" t="e">
        <f>VLOOKUP(Tableau14[[#This Row],[dossier d''événement]],Tableau12[],21,FALSE)</f>
        <v>#N/A</v>
      </c>
      <c r="AZ96" t="e">
        <f>VLOOKUP(Tableau14[[#This Row],[dossier d''événement]],Tableau12[],22,FALSE)</f>
        <v>#N/A</v>
      </c>
      <c r="BA96" t="e">
        <f>VLOOKUP(Tableau14[[#This Row],[dossier d''événement]],Tableau12[],23,FALSE)</f>
        <v>#N/A</v>
      </c>
      <c r="BB96" t="e">
        <f>VLOOKUP(Tableau14[[#This Row],[dossier d''événement]],Tableau12[],24,FALSE)</f>
        <v>#N/A</v>
      </c>
      <c r="BC96" t="e">
        <f>VLOOKUP(Tableau14[[#This Row],[dossier d''événement]],Tableau12[],25,FALSE)</f>
        <v>#N/A</v>
      </c>
      <c r="BD96" t="e">
        <f>VLOOKUP(Tableau14[[#This Row],[dossier d''événement]],Tableau12[],26,FALSE)</f>
        <v>#N/A</v>
      </c>
      <c r="BE96" t="e">
        <f>VLOOKUP(Tableau14[[#This Row],[dossier d''événement]],Tableau12[],27,FALSE)</f>
        <v>#N/A</v>
      </c>
      <c r="BF96" t="e">
        <f>VLOOKUP(Tableau14[[#This Row],[dossier d''événement]],Tableau12[],28,FALSE)</f>
        <v>#N/A</v>
      </c>
      <c r="BG96" t="e">
        <f>VLOOKUP(Tableau14[[#This Row],[dossier d''événement]],Tableau12[],29,FALSE)</f>
        <v>#N/A</v>
      </c>
      <c r="BH96" t="e">
        <f>VLOOKUP(Tableau14[[#This Row],[dossier d''événement]],Tableau12[],30,FALSE)</f>
        <v>#N/A</v>
      </c>
      <c r="BI96" t="e">
        <f>VLOOKUP(Tableau14[[#This Row],[dossier d''événement]],Tableau12[],31,FALSE)</f>
        <v>#N/A</v>
      </c>
      <c r="BJ96" t="e">
        <f>VLOOKUP(Tableau14[[#This Row],[dossier d''événement]],Tableau12[],32,FALSE)</f>
        <v>#N/A</v>
      </c>
      <c r="BK96" t="e">
        <f>VLOOKUP(Tableau14[[#This Row],[dossier d''événement]],Tableau12[],33,FALSE)</f>
        <v>#N/A</v>
      </c>
      <c r="BL96" t="e">
        <f>VLOOKUP(Tableau14[[#This Row],[dossier d''événement]],Tableau12[],34,FALSE)</f>
        <v>#N/A</v>
      </c>
      <c r="BM96" t="e">
        <f>VLOOKUP(Tableau14[[#This Row],[dossier d''événement]],Tableau12[],35,FALSE)</f>
        <v>#N/A</v>
      </c>
      <c r="BN96" t="e">
        <f>VLOOKUP(Tableau14[[#This Row],[dossier d''événement]],Tableau12[],36,FALSE)</f>
        <v>#N/A</v>
      </c>
      <c r="BO96" t="e">
        <f>VLOOKUP(Tableau14[[#This Row],[dossier d''événement]],Tableau12[],37,FALSE)</f>
        <v>#N/A</v>
      </c>
      <c r="BP96" t="e">
        <f>VLOOKUP(Tableau14[[#This Row],[dossier d''événement]],Tableau12[],38,FALSE)</f>
        <v>#N/A</v>
      </c>
      <c r="BQ96" t="e">
        <f>VLOOKUP(Tableau14[[#This Row],[dossier d''événement]],Tableau12[],39,FALSE)</f>
        <v>#N/A</v>
      </c>
      <c r="BR96" t="e">
        <f>VLOOKUP(Tableau14[[#This Row],[dossier d''événement]],Tableau12[],40,FALSE)</f>
        <v>#N/A</v>
      </c>
      <c r="BW96">
        <f>Tableau14[[#This Row],[dossier d''événement]]</f>
        <v>0</v>
      </c>
      <c r="BY96" t="e">
        <f>Tableau14[[#This Row],[Lieu Événement]]</f>
        <v>#N/A</v>
      </c>
      <c r="BZ96" t="e">
        <f>Tableau14[[#This Row],[Contact client sur le site]]</f>
        <v>#N/A</v>
      </c>
      <c r="CA96" t="e">
        <f>VLOOKUP(Tableau14[[#This Row],[dossier d''événement]],Tableau12[],45,FALSE)</f>
        <v>#N/A</v>
      </c>
      <c r="CE96" t="e">
        <f>VLOOKUP(Tableau14[[#This Row],[dossier d''événement]],Tableau12[],46,FALSE)</f>
        <v>#N/A</v>
      </c>
      <c r="CF96" t="e">
        <f>VLOOKUP(Tableau14[[#This Row],[dossier d''événement]],Tableau12[],43,FALSE)</f>
        <v>#N/A</v>
      </c>
      <c r="CG96" t="e">
        <f>VLOOKUP(Tableau14[[#This Row],[dossier d''événement]],Tableau12[],47,FALSE)</f>
        <v>#N/A</v>
      </c>
    </row>
    <row r="97" spans="6:85">
      <c r="F97" t="e">
        <f>VLOOKUP(Tableau14[[#This Row],[dossier d''événement]],Tableau12[],2,FALSE)</f>
        <v>#N/A</v>
      </c>
      <c r="G97" t="e">
        <f>VLOOKUP(Tableau14[[#This Row],[dossier d''événement]],Tableau12[],7,FALSE)</f>
        <v>#N/A</v>
      </c>
      <c r="H97" t="e">
        <f>VLOOKUP(Tableau14[[#This Row],[dossier d''événement]],Tableau12[],8,FALSE)</f>
        <v>#N/A</v>
      </c>
      <c r="J97" t="e">
        <f>VLOOKUP(Tableau14[[#This Row],[dossier d''événement]],Tableau12[],3,FALSE)</f>
        <v>#N/A</v>
      </c>
      <c r="K97" t="e">
        <f>VLOOKUP(Tableau14[[#This Row],[dossier d''événement]],Tableau12[],44,FALSE)</f>
        <v>#N/A</v>
      </c>
      <c r="S97" t="e">
        <f>VLOOKUP(Tableau14[[#This Row],[dossier d''événement]],Tableau12[],42,FALSE)</f>
        <v>#N/A</v>
      </c>
      <c r="U97" t="e">
        <f>VLOOKUP(Tableau14[[#This Row],[dossier d''événement]],Tableau12[],41,FALSE)</f>
        <v>#N/A</v>
      </c>
      <c r="V97" t="e">
        <f>VLOOKUP(Tableau14[[#This Row],[dossier d''événement]],Tableau12[],10,FALSE)</f>
        <v>#N/A</v>
      </c>
      <c r="W97" t="e">
        <f>VLOOKUP(Tableau14[[#This Row],[dossier d''événement]],Tableau12[],73,FALSE)</f>
        <v>#N/A</v>
      </c>
      <c r="X97" t="e">
        <f>VLOOKUP(Tableau14[[#This Row],[dossier d''événement]],Tableau12[],74,FALSE)</f>
        <v>#N/A</v>
      </c>
      <c r="Y97" t="e">
        <f>VLOOKUP(Tableau14[[#This Row],[dossier d''événement]],Tableau12[],75,FALSE)</f>
        <v>#N/A</v>
      </c>
      <c r="Z97" t="e">
        <f>VLOOKUP(Tableau14[[#This Row],[dossier d''événement]],Tableau12[],76,FALSE)</f>
        <v>#N/A</v>
      </c>
      <c r="AA97" t="e">
        <f>VLOOKUP(Tableau14[[#This Row],[dossier d''événement]],Tableau12[],77,FALSE)</f>
        <v>#N/A</v>
      </c>
      <c r="AB97" t="e">
        <f>VLOOKUP(Tableau14[[#This Row],[dossier d''événement]],Tableau12[],78,FALSE)</f>
        <v>#N/A</v>
      </c>
      <c r="AC97" t="e">
        <f>VLOOKUP(Tableau14[[#This Row],[dossier d''événement]],Tableau12[],79,FALSE)</f>
        <v>#N/A</v>
      </c>
      <c r="AD97" t="e">
        <f>VLOOKUP(Tableau14[[#This Row],[dossier d''événement]],Tableau12[],80,FALSE)</f>
        <v>#N/A</v>
      </c>
      <c r="AE97" t="e">
        <f>VLOOKUP(Tableau14[[#This Row],[dossier d''événement]],Tableau12[],81,FALSE)</f>
        <v>#N/A</v>
      </c>
      <c r="AF97" t="e">
        <f>VLOOKUP(Tableau14[[#This Row],[dossier d''événement]],Tableau12[],82,FALSE)</f>
        <v>#N/A</v>
      </c>
      <c r="AG97" t="e">
        <f>VLOOKUP(Tableau14[[#This Row],[dossier d''événement]],Tableau12[],83,FALSE)</f>
        <v>#N/A</v>
      </c>
      <c r="AH97" t="e">
        <f>VLOOKUP(Tableau14[[#This Row],[dossier d''événement]],Tableau12[],84,FALSE)</f>
        <v>#N/A</v>
      </c>
      <c r="AI97" t="e">
        <f>VLOOKUP(Tableau14[[#This Row],[dossier d''événement]],Tableau12[],85,FALSE)</f>
        <v>#N/A</v>
      </c>
      <c r="AJ97" t="e">
        <f>VLOOKUP(Tableau14[[#This Row],[dossier d''événement]],Tableau12[],86,FALSE)</f>
        <v>#N/A</v>
      </c>
      <c r="AK97" t="e">
        <f>VLOOKUP(Tableau14[[#This Row],[dossier d''événement]],Tableau12[],87,FALSE)</f>
        <v>#N/A</v>
      </c>
      <c r="AL97" t="e">
        <f>VLOOKUP(Tableau14[[#This Row],[dossier d''événement]],Tableau12[],88,FALSE)</f>
        <v>#N/A</v>
      </c>
      <c r="AM97" t="e">
        <f>VLOOKUP(Tableau14[[#This Row],[dossier d''événement]],Tableau12[],89,FALSE)</f>
        <v>#N/A</v>
      </c>
      <c r="AN97" t="e">
        <f>VLOOKUP(Tableau14[[#This Row],[dossier d''événement]],Tableau12[],90,FALSE)</f>
        <v>#N/A</v>
      </c>
      <c r="AO97" t="e">
        <f>VLOOKUP(Tableau14[[#This Row],[dossier d''événement]],Tableau12[],11,FALSE)</f>
        <v>#N/A</v>
      </c>
      <c r="AP97" t="e">
        <f>VLOOKUP(Tableau14[[#This Row],[dossier d''événement]],Tableau12[],12,FALSE)</f>
        <v>#N/A</v>
      </c>
      <c r="AQ97" t="e">
        <f>VLOOKUP(Tableau14[[#This Row],[dossier d''événement]],Tableau12[],13,FALSE)</f>
        <v>#N/A</v>
      </c>
      <c r="AR97" t="e">
        <f>VLOOKUP(Tableau14[[#This Row],[dossier d''événement]],Tableau12[],14,FALSE)</f>
        <v>#N/A</v>
      </c>
      <c r="AS97" t="e">
        <f>VLOOKUP(Tableau14[[#This Row],[dossier d''événement]],Tableau12[],15,FALSE)</f>
        <v>#N/A</v>
      </c>
      <c r="AT97" t="e">
        <f>VLOOKUP(Tableau14[[#This Row],[dossier d''événement]],Tableau12[],16,FALSE)</f>
        <v>#N/A</v>
      </c>
      <c r="AU97" t="e">
        <f>VLOOKUP(Tableau14[[#This Row],[dossier d''événement]],Tableau12[],17,FALSE)</f>
        <v>#N/A</v>
      </c>
      <c r="AV97" t="e">
        <f>VLOOKUP(Tableau14[[#This Row],[dossier d''événement]],Tableau12[],18,FALSE)</f>
        <v>#N/A</v>
      </c>
      <c r="AW97" t="e">
        <f>VLOOKUP(Tableau14[[#This Row],[dossier d''événement]],Tableau12[],19,FALSE)</f>
        <v>#N/A</v>
      </c>
      <c r="AX97" t="e">
        <f>VLOOKUP(Tableau14[[#This Row],[dossier d''événement]],Tableau12[],20,FALSE)</f>
        <v>#N/A</v>
      </c>
      <c r="AY97" t="e">
        <f>VLOOKUP(Tableau14[[#This Row],[dossier d''événement]],Tableau12[],21,FALSE)</f>
        <v>#N/A</v>
      </c>
      <c r="AZ97" t="e">
        <f>VLOOKUP(Tableau14[[#This Row],[dossier d''événement]],Tableau12[],22,FALSE)</f>
        <v>#N/A</v>
      </c>
      <c r="BA97" t="e">
        <f>VLOOKUP(Tableau14[[#This Row],[dossier d''événement]],Tableau12[],23,FALSE)</f>
        <v>#N/A</v>
      </c>
      <c r="BB97" t="e">
        <f>VLOOKUP(Tableau14[[#This Row],[dossier d''événement]],Tableau12[],24,FALSE)</f>
        <v>#N/A</v>
      </c>
      <c r="BC97" t="e">
        <f>VLOOKUP(Tableau14[[#This Row],[dossier d''événement]],Tableau12[],25,FALSE)</f>
        <v>#N/A</v>
      </c>
      <c r="BD97" t="e">
        <f>VLOOKUP(Tableau14[[#This Row],[dossier d''événement]],Tableau12[],26,FALSE)</f>
        <v>#N/A</v>
      </c>
      <c r="BE97" t="e">
        <f>VLOOKUP(Tableau14[[#This Row],[dossier d''événement]],Tableau12[],27,FALSE)</f>
        <v>#N/A</v>
      </c>
      <c r="BF97" t="e">
        <f>VLOOKUP(Tableau14[[#This Row],[dossier d''événement]],Tableau12[],28,FALSE)</f>
        <v>#N/A</v>
      </c>
      <c r="BG97" t="e">
        <f>VLOOKUP(Tableau14[[#This Row],[dossier d''événement]],Tableau12[],29,FALSE)</f>
        <v>#N/A</v>
      </c>
      <c r="BH97" t="e">
        <f>VLOOKUP(Tableau14[[#This Row],[dossier d''événement]],Tableau12[],30,FALSE)</f>
        <v>#N/A</v>
      </c>
      <c r="BI97" t="e">
        <f>VLOOKUP(Tableau14[[#This Row],[dossier d''événement]],Tableau12[],31,FALSE)</f>
        <v>#N/A</v>
      </c>
      <c r="BJ97" t="e">
        <f>VLOOKUP(Tableau14[[#This Row],[dossier d''événement]],Tableau12[],32,FALSE)</f>
        <v>#N/A</v>
      </c>
      <c r="BK97" t="e">
        <f>VLOOKUP(Tableau14[[#This Row],[dossier d''événement]],Tableau12[],33,FALSE)</f>
        <v>#N/A</v>
      </c>
      <c r="BL97" t="e">
        <f>VLOOKUP(Tableau14[[#This Row],[dossier d''événement]],Tableau12[],34,FALSE)</f>
        <v>#N/A</v>
      </c>
      <c r="BM97" t="e">
        <f>VLOOKUP(Tableau14[[#This Row],[dossier d''événement]],Tableau12[],35,FALSE)</f>
        <v>#N/A</v>
      </c>
      <c r="BN97" t="e">
        <f>VLOOKUP(Tableau14[[#This Row],[dossier d''événement]],Tableau12[],36,FALSE)</f>
        <v>#N/A</v>
      </c>
      <c r="BO97" t="e">
        <f>VLOOKUP(Tableau14[[#This Row],[dossier d''événement]],Tableau12[],37,FALSE)</f>
        <v>#N/A</v>
      </c>
      <c r="BP97" t="e">
        <f>VLOOKUP(Tableau14[[#This Row],[dossier d''événement]],Tableau12[],38,FALSE)</f>
        <v>#N/A</v>
      </c>
      <c r="BQ97" t="e">
        <f>VLOOKUP(Tableau14[[#This Row],[dossier d''événement]],Tableau12[],39,FALSE)</f>
        <v>#N/A</v>
      </c>
      <c r="BR97" t="e">
        <f>VLOOKUP(Tableau14[[#This Row],[dossier d''événement]],Tableau12[],40,FALSE)</f>
        <v>#N/A</v>
      </c>
      <c r="BW97">
        <f>Tableau14[[#This Row],[dossier d''événement]]</f>
        <v>0</v>
      </c>
      <c r="BY97" t="e">
        <f>Tableau14[[#This Row],[Lieu Événement]]</f>
        <v>#N/A</v>
      </c>
      <c r="BZ97" t="e">
        <f>Tableau14[[#This Row],[Contact client sur le site]]</f>
        <v>#N/A</v>
      </c>
      <c r="CA97" t="e">
        <f>VLOOKUP(Tableau14[[#This Row],[dossier d''événement]],Tableau12[],45,FALSE)</f>
        <v>#N/A</v>
      </c>
      <c r="CE97" t="e">
        <f>VLOOKUP(Tableau14[[#This Row],[dossier d''événement]],Tableau12[],46,FALSE)</f>
        <v>#N/A</v>
      </c>
      <c r="CF97" t="e">
        <f>VLOOKUP(Tableau14[[#This Row],[dossier d''événement]],Tableau12[],43,FALSE)</f>
        <v>#N/A</v>
      </c>
      <c r="CG97" t="e">
        <f>VLOOKUP(Tableau14[[#This Row],[dossier d''événement]],Tableau12[],47,FALSE)</f>
        <v>#N/A</v>
      </c>
    </row>
    <row r="98" spans="6:85">
      <c r="F98" t="e">
        <f>VLOOKUP(Tableau14[[#This Row],[dossier d''événement]],Tableau12[],2,FALSE)</f>
        <v>#N/A</v>
      </c>
      <c r="G98" t="e">
        <f>VLOOKUP(Tableau14[[#This Row],[dossier d''événement]],Tableau12[],7,FALSE)</f>
        <v>#N/A</v>
      </c>
      <c r="H98" t="e">
        <f>VLOOKUP(Tableau14[[#This Row],[dossier d''événement]],Tableau12[],8,FALSE)</f>
        <v>#N/A</v>
      </c>
      <c r="J98" t="e">
        <f>VLOOKUP(Tableau14[[#This Row],[dossier d''événement]],Tableau12[],3,FALSE)</f>
        <v>#N/A</v>
      </c>
      <c r="K98" t="e">
        <f>VLOOKUP(Tableau14[[#This Row],[dossier d''événement]],Tableau12[],44,FALSE)</f>
        <v>#N/A</v>
      </c>
      <c r="S98" t="e">
        <f>VLOOKUP(Tableau14[[#This Row],[dossier d''événement]],Tableau12[],42,FALSE)</f>
        <v>#N/A</v>
      </c>
      <c r="U98" t="e">
        <f>VLOOKUP(Tableau14[[#This Row],[dossier d''événement]],Tableau12[],41,FALSE)</f>
        <v>#N/A</v>
      </c>
      <c r="V98" t="e">
        <f>VLOOKUP(Tableau14[[#This Row],[dossier d''événement]],Tableau12[],10,FALSE)</f>
        <v>#N/A</v>
      </c>
      <c r="W98" t="e">
        <f>VLOOKUP(Tableau14[[#This Row],[dossier d''événement]],Tableau12[],73,FALSE)</f>
        <v>#N/A</v>
      </c>
      <c r="X98" t="e">
        <f>VLOOKUP(Tableau14[[#This Row],[dossier d''événement]],Tableau12[],74,FALSE)</f>
        <v>#N/A</v>
      </c>
      <c r="Y98" t="e">
        <f>VLOOKUP(Tableau14[[#This Row],[dossier d''événement]],Tableau12[],75,FALSE)</f>
        <v>#N/A</v>
      </c>
      <c r="Z98" t="e">
        <f>VLOOKUP(Tableau14[[#This Row],[dossier d''événement]],Tableau12[],76,FALSE)</f>
        <v>#N/A</v>
      </c>
      <c r="AA98" t="e">
        <f>VLOOKUP(Tableau14[[#This Row],[dossier d''événement]],Tableau12[],77,FALSE)</f>
        <v>#N/A</v>
      </c>
      <c r="AB98" t="e">
        <f>VLOOKUP(Tableau14[[#This Row],[dossier d''événement]],Tableau12[],78,FALSE)</f>
        <v>#N/A</v>
      </c>
      <c r="AC98" t="e">
        <f>VLOOKUP(Tableau14[[#This Row],[dossier d''événement]],Tableau12[],79,FALSE)</f>
        <v>#N/A</v>
      </c>
      <c r="AD98" t="e">
        <f>VLOOKUP(Tableau14[[#This Row],[dossier d''événement]],Tableau12[],80,FALSE)</f>
        <v>#N/A</v>
      </c>
      <c r="AE98" t="e">
        <f>VLOOKUP(Tableau14[[#This Row],[dossier d''événement]],Tableau12[],81,FALSE)</f>
        <v>#N/A</v>
      </c>
      <c r="AF98" t="e">
        <f>VLOOKUP(Tableau14[[#This Row],[dossier d''événement]],Tableau12[],82,FALSE)</f>
        <v>#N/A</v>
      </c>
      <c r="AG98" t="e">
        <f>VLOOKUP(Tableau14[[#This Row],[dossier d''événement]],Tableau12[],83,FALSE)</f>
        <v>#N/A</v>
      </c>
      <c r="AH98" t="e">
        <f>VLOOKUP(Tableau14[[#This Row],[dossier d''événement]],Tableau12[],84,FALSE)</f>
        <v>#N/A</v>
      </c>
      <c r="AI98" t="e">
        <f>VLOOKUP(Tableau14[[#This Row],[dossier d''événement]],Tableau12[],85,FALSE)</f>
        <v>#N/A</v>
      </c>
      <c r="AJ98" t="e">
        <f>VLOOKUP(Tableau14[[#This Row],[dossier d''événement]],Tableau12[],86,FALSE)</f>
        <v>#N/A</v>
      </c>
      <c r="AK98" t="e">
        <f>VLOOKUP(Tableau14[[#This Row],[dossier d''événement]],Tableau12[],87,FALSE)</f>
        <v>#N/A</v>
      </c>
      <c r="AL98" t="e">
        <f>VLOOKUP(Tableau14[[#This Row],[dossier d''événement]],Tableau12[],88,FALSE)</f>
        <v>#N/A</v>
      </c>
      <c r="AM98" t="e">
        <f>VLOOKUP(Tableau14[[#This Row],[dossier d''événement]],Tableau12[],89,FALSE)</f>
        <v>#N/A</v>
      </c>
      <c r="AN98" t="e">
        <f>VLOOKUP(Tableau14[[#This Row],[dossier d''événement]],Tableau12[],90,FALSE)</f>
        <v>#N/A</v>
      </c>
      <c r="AO98" t="e">
        <f>VLOOKUP(Tableau14[[#This Row],[dossier d''événement]],Tableau12[],11,FALSE)</f>
        <v>#N/A</v>
      </c>
      <c r="AP98" t="e">
        <f>VLOOKUP(Tableau14[[#This Row],[dossier d''événement]],Tableau12[],12,FALSE)</f>
        <v>#N/A</v>
      </c>
      <c r="AQ98" t="e">
        <f>VLOOKUP(Tableau14[[#This Row],[dossier d''événement]],Tableau12[],13,FALSE)</f>
        <v>#N/A</v>
      </c>
      <c r="AR98" t="e">
        <f>VLOOKUP(Tableau14[[#This Row],[dossier d''événement]],Tableau12[],14,FALSE)</f>
        <v>#N/A</v>
      </c>
      <c r="AS98" t="e">
        <f>VLOOKUP(Tableau14[[#This Row],[dossier d''événement]],Tableau12[],15,FALSE)</f>
        <v>#N/A</v>
      </c>
      <c r="AT98" t="e">
        <f>VLOOKUP(Tableau14[[#This Row],[dossier d''événement]],Tableau12[],16,FALSE)</f>
        <v>#N/A</v>
      </c>
      <c r="AU98" t="e">
        <f>VLOOKUP(Tableau14[[#This Row],[dossier d''événement]],Tableau12[],17,FALSE)</f>
        <v>#N/A</v>
      </c>
      <c r="AV98" t="e">
        <f>VLOOKUP(Tableau14[[#This Row],[dossier d''événement]],Tableau12[],18,FALSE)</f>
        <v>#N/A</v>
      </c>
      <c r="AW98" t="e">
        <f>VLOOKUP(Tableau14[[#This Row],[dossier d''événement]],Tableau12[],19,FALSE)</f>
        <v>#N/A</v>
      </c>
      <c r="AX98" t="e">
        <f>VLOOKUP(Tableau14[[#This Row],[dossier d''événement]],Tableau12[],20,FALSE)</f>
        <v>#N/A</v>
      </c>
      <c r="AY98" t="e">
        <f>VLOOKUP(Tableau14[[#This Row],[dossier d''événement]],Tableau12[],21,FALSE)</f>
        <v>#N/A</v>
      </c>
      <c r="AZ98" t="e">
        <f>VLOOKUP(Tableau14[[#This Row],[dossier d''événement]],Tableau12[],22,FALSE)</f>
        <v>#N/A</v>
      </c>
      <c r="BA98" t="e">
        <f>VLOOKUP(Tableau14[[#This Row],[dossier d''événement]],Tableau12[],23,FALSE)</f>
        <v>#N/A</v>
      </c>
      <c r="BB98" t="e">
        <f>VLOOKUP(Tableau14[[#This Row],[dossier d''événement]],Tableau12[],24,FALSE)</f>
        <v>#N/A</v>
      </c>
      <c r="BC98" t="e">
        <f>VLOOKUP(Tableau14[[#This Row],[dossier d''événement]],Tableau12[],25,FALSE)</f>
        <v>#N/A</v>
      </c>
      <c r="BD98" t="e">
        <f>VLOOKUP(Tableau14[[#This Row],[dossier d''événement]],Tableau12[],26,FALSE)</f>
        <v>#N/A</v>
      </c>
      <c r="BE98" t="e">
        <f>VLOOKUP(Tableau14[[#This Row],[dossier d''événement]],Tableau12[],27,FALSE)</f>
        <v>#N/A</v>
      </c>
      <c r="BF98" t="e">
        <f>VLOOKUP(Tableau14[[#This Row],[dossier d''événement]],Tableau12[],28,FALSE)</f>
        <v>#N/A</v>
      </c>
      <c r="BG98" t="e">
        <f>VLOOKUP(Tableau14[[#This Row],[dossier d''événement]],Tableau12[],29,FALSE)</f>
        <v>#N/A</v>
      </c>
      <c r="BH98" t="e">
        <f>VLOOKUP(Tableau14[[#This Row],[dossier d''événement]],Tableau12[],30,FALSE)</f>
        <v>#N/A</v>
      </c>
      <c r="BI98" t="e">
        <f>VLOOKUP(Tableau14[[#This Row],[dossier d''événement]],Tableau12[],31,FALSE)</f>
        <v>#N/A</v>
      </c>
      <c r="BJ98" t="e">
        <f>VLOOKUP(Tableau14[[#This Row],[dossier d''événement]],Tableau12[],32,FALSE)</f>
        <v>#N/A</v>
      </c>
      <c r="BK98" t="e">
        <f>VLOOKUP(Tableau14[[#This Row],[dossier d''événement]],Tableau12[],33,FALSE)</f>
        <v>#N/A</v>
      </c>
      <c r="BL98" t="e">
        <f>VLOOKUP(Tableau14[[#This Row],[dossier d''événement]],Tableau12[],34,FALSE)</f>
        <v>#N/A</v>
      </c>
      <c r="BM98" t="e">
        <f>VLOOKUP(Tableau14[[#This Row],[dossier d''événement]],Tableau12[],35,FALSE)</f>
        <v>#N/A</v>
      </c>
      <c r="BN98" t="e">
        <f>VLOOKUP(Tableau14[[#This Row],[dossier d''événement]],Tableau12[],36,FALSE)</f>
        <v>#N/A</v>
      </c>
      <c r="BO98" t="e">
        <f>VLOOKUP(Tableau14[[#This Row],[dossier d''événement]],Tableau12[],37,FALSE)</f>
        <v>#N/A</v>
      </c>
      <c r="BP98" t="e">
        <f>VLOOKUP(Tableau14[[#This Row],[dossier d''événement]],Tableau12[],38,FALSE)</f>
        <v>#N/A</v>
      </c>
      <c r="BQ98" t="e">
        <f>VLOOKUP(Tableau14[[#This Row],[dossier d''événement]],Tableau12[],39,FALSE)</f>
        <v>#N/A</v>
      </c>
      <c r="BR98" t="e">
        <f>VLOOKUP(Tableau14[[#This Row],[dossier d''événement]],Tableau12[],40,FALSE)</f>
        <v>#N/A</v>
      </c>
      <c r="BW98">
        <f>Tableau14[[#This Row],[dossier d''événement]]</f>
        <v>0</v>
      </c>
      <c r="BY98" t="e">
        <f>Tableau14[[#This Row],[Lieu Événement]]</f>
        <v>#N/A</v>
      </c>
      <c r="BZ98" t="e">
        <f>Tableau14[[#This Row],[Contact client sur le site]]</f>
        <v>#N/A</v>
      </c>
      <c r="CA98" t="e">
        <f>VLOOKUP(Tableau14[[#This Row],[dossier d''événement]],Tableau12[],45,FALSE)</f>
        <v>#N/A</v>
      </c>
      <c r="CE98" t="e">
        <f>VLOOKUP(Tableau14[[#This Row],[dossier d''événement]],Tableau12[],46,FALSE)</f>
        <v>#N/A</v>
      </c>
      <c r="CF98" t="e">
        <f>VLOOKUP(Tableau14[[#This Row],[dossier d''événement]],Tableau12[],43,FALSE)</f>
        <v>#N/A</v>
      </c>
      <c r="CG98" t="e">
        <f>VLOOKUP(Tableau14[[#This Row],[dossier d''événement]],Tableau12[],47,FALSE)</f>
        <v>#N/A</v>
      </c>
    </row>
    <row r="99" spans="6:85">
      <c r="F99" t="e">
        <f>VLOOKUP(Tableau14[[#This Row],[dossier d''événement]],Tableau12[],2,FALSE)</f>
        <v>#N/A</v>
      </c>
      <c r="G99" t="e">
        <f>VLOOKUP(Tableau14[[#This Row],[dossier d''événement]],Tableau12[],7,FALSE)</f>
        <v>#N/A</v>
      </c>
      <c r="H99" t="e">
        <f>VLOOKUP(Tableau14[[#This Row],[dossier d''événement]],Tableau12[],8,FALSE)</f>
        <v>#N/A</v>
      </c>
      <c r="J99" t="e">
        <f>VLOOKUP(Tableau14[[#This Row],[dossier d''événement]],Tableau12[],3,FALSE)</f>
        <v>#N/A</v>
      </c>
      <c r="K99" t="e">
        <f>VLOOKUP(Tableau14[[#This Row],[dossier d''événement]],Tableau12[],44,FALSE)</f>
        <v>#N/A</v>
      </c>
      <c r="S99" t="e">
        <f>VLOOKUP(Tableau14[[#This Row],[dossier d''événement]],Tableau12[],42,FALSE)</f>
        <v>#N/A</v>
      </c>
      <c r="U99" t="e">
        <f>VLOOKUP(Tableau14[[#This Row],[dossier d''événement]],Tableau12[],41,FALSE)</f>
        <v>#N/A</v>
      </c>
      <c r="V99" t="e">
        <f>VLOOKUP(Tableau14[[#This Row],[dossier d''événement]],Tableau12[],10,FALSE)</f>
        <v>#N/A</v>
      </c>
      <c r="W99" t="e">
        <f>VLOOKUP(Tableau14[[#This Row],[dossier d''événement]],Tableau12[],73,FALSE)</f>
        <v>#N/A</v>
      </c>
      <c r="X99" t="e">
        <f>VLOOKUP(Tableau14[[#This Row],[dossier d''événement]],Tableau12[],74,FALSE)</f>
        <v>#N/A</v>
      </c>
      <c r="Y99" t="e">
        <f>VLOOKUP(Tableau14[[#This Row],[dossier d''événement]],Tableau12[],75,FALSE)</f>
        <v>#N/A</v>
      </c>
      <c r="Z99" t="e">
        <f>VLOOKUP(Tableau14[[#This Row],[dossier d''événement]],Tableau12[],76,FALSE)</f>
        <v>#N/A</v>
      </c>
      <c r="AA99" t="e">
        <f>VLOOKUP(Tableau14[[#This Row],[dossier d''événement]],Tableau12[],77,FALSE)</f>
        <v>#N/A</v>
      </c>
      <c r="AB99" t="e">
        <f>VLOOKUP(Tableau14[[#This Row],[dossier d''événement]],Tableau12[],78,FALSE)</f>
        <v>#N/A</v>
      </c>
      <c r="AC99" t="e">
        <f>VLOOKUP(Tableau14[[#This Row],[dossier d''événement]],Tableau12[],79,FALSE)</f>
        <v>#N/A</v>
      </c>
      <c r="AD99" t="e">
        <f>VLOOKUP(Tableau14[[#This Row],[dossier d''événement]],Tableau12[],80,FALSE)</f>
        <v>#N/A</v>
      </c>
      <c r="AE99" t="e">
        <f>VLOOKUP(Tableau14[[#This Row],[dossier d''événement]],Tableau12[],81,FALSE)</f>
        <v>#N/A</v>
      </c>
      <c r="AF99" t="e">
        <f>VLOOKUP(Tableau14[[#This Row],[dossier d''événement]],Tableau12[],82,FALSE)</f>
        <v>#N/A</v>
      </c>
      <c r="AG99" t="e">
        <f>VLOOKUP(Tableau14[[#This Row],[dossier d''événement]],Tableau12[],83,FALSE)</f>
        <v>#N/A</v>
      </c>
      <c r="AH99" t="e">
        <f>VLOOKUP(Tableau14[[#This Row],[dossier d''événement]],Tableau12[],84,FALSE)</f>
        <v>#N/A</v>
      </c>
      <c r="AI99" t="e">
        <f>VLOOKUP(Tableau14[[#This Row],[dossier d''événement]],Tableau12[],85,FALSE)</f>
        <v>#N/A</v>
      </c>
      <c r="AJ99" t="e">
        <f>VLOOKUP(Tableau14[[#This Row],[dossier d''événement]],Tableau12[],86,FALSE)</f>
        <v>#N/A</v>
      </c>
      <c r="AK99" t="e">
        <f>VLOOKUP(Tableau14[[#This Row],[dossier d''événement]],Tableau12[],87,FALSE)</f>
        <v>#N/A</v>
      </c>
      <c r="AL99" t="e">
        <f>VLOOKUP(Tableau14[[#This Row],[dossier d''événement]],Tableau12[],88,FALSE)</f>
        <v>#N/A</v>
      </c>
      <c r="AM99" t="e">
        <f>VLOOKUP(Tableau14[[#This Row],[dossier d''événement]],Tableau12[],89,FALSE)</f>
        <v>#N/A</v>
      </c>
      <c r="AN99" t="e">
        <f>VLOOKUP(Tableau14[[#This Row],[dossier d''événement]],Tableau12[],90,FALSE)</f>
        <v>#N/A</v>
      </c>
      <c r="AO99" t="e">
        <f>VLOOKUP(Tableau14[[#This Row],[dossier d''événement]],Tableau12[],11,FALSE)</f>
        <v>#N/A</v>
      </c>
      <c r="AP99" t="e">
        <f>VLOOKUP(Tableau14[[#This Row],[dossier d''événement]],Tableau12[],12,FALSE)</f>
        <v>#N/A</v>
      </c>
      <c r="AQ99" t="e">
        <f>VLOOKUP(Tableau14[[#This Row],[dossier d''événement]],Tableau12[],13,FALSE)</f>
        <v>#N/A</v>
      </c>
      <c r="AR99" t="e">
        <f>VLOOKUP(Tableau14[[#This Row],[dossier d''événement]],Tableau12[],14,FALSE)</f>
        <v>#N/A</v>
      </c>
      <c r="AS99" t="e">
        <f>VLOOKUP(Tableau14[[#This Row],[dossier d''événement]],Tableau12[],15,FALSE)</f>
        <v>#N/A</v>
      </c>
      <c r="AT99" t="e">
        <f>VLOOKUP(Tableau14[[#This Row],[dossier d''événement]],Tableau12[],16,FALSE)</f>
        <v>#N/A</v>
      </c>
      <c r="AU99" t="e">
        <f>VLOOKUP(Tableau14[[#This Row],[dossier d''événement]],Tableau12[],17,FALSE)</f>
        <v>#N/A</v>
      </c>
      <c r="AV99" t="e">
        <f>VLOOKUP(Tableau14[[#This Row],[dossier d''événement]],Tableau12[],18,FALSE)</f>
        <v>#N/A</v>
      </c>
      <c r="AW99" t="e">
        <f>VLOOKUP(Tableau14[[#This Row],[dossier d''événement]],Tableau12[],19,FALSE)</f>
        <v>#N/A</v>
      </c>
      <c r="AX99" t="e">
        <f>VLOOKUP(Tableau14[[#This Row],[dossier d''événement]],Tableau12[],20,FALSE)</f>
        <v>#N/A</v>
      </c>
      <c r="AY99" t="e">
        <f>VLOOKUP(Tableau14[[#This Row],[dossier d''événement]],Tableau12[],21,FALSE)</f>
        <v>#N/A</v>
      </c>
      <c r="AZ99" t="e">
        <f>VLOOKUP(Tableau14[[#This Row],[dossier d''événement]],Tableau12[],22,FALSE)</f>
        <v>#N/A</v>
      </c>
      <c r="BA99" t="e">
        <f>VLOOKUP(Tableau14[[#This Row],[dossier d''événement]],Tableau12[],23,FALSE)</f>
        <v>#N/A</v>
      </c>
      <c r="BB99" t="e">
        <f>VLOOKUP(Tableau14[[#This Row],[dossier d''événement]],Tableau12[],24,FALSE)</f>
        <v>#N/A</v>
      </c>
      <c r="BC99" t="e">
        <f>VLOOKUP(Tableau14[[#This Row],[dossier d''événement]],Tableau12[],25,FALSE)</f>
        <v>#N/A</v>
      </c>
      <c r="BD99" t="e">
        <f>VLOOKUP(Tableau14[[#This Row],[dossier d''événement]],Tableau12[],26,FALSE)</f>
        <v>#N/A</v>
      </c>
      <c r="BE99" t="e">
        <f>VLOOKUP(Tableau14[[#This Row],[dossier d''événement]],Tableau12[],27,FALSE)</f>
        <v>#N/A</v>
      </c>
      <c r="BF99" t="e">
        <f>VLOOKUP(Tableau14[[#This Row],[dossier d''événement]],Tableau12[],28,FALSE)</f>
        <v>#N/A</v>
      </c>
      <c r="BG99" t="e">
        <f>VLOOKUP(Tableau14[[#This Row],[dossier d''événement]],Tableau12[],29,FALSE)</f>
        <v>#N/A</v>
      </c>
      <c r="BH99" t="e">
        <f>VLOOKUP(Tableau14[[#This Row],[dossier d''événement]],Tableau12[],30,FALSE)</f>
        <v>#N/A</v>
      </c>
      <c r="BI99" t="e">
        <f>VLOOKUP(Tableau14[[#This Row],[dossier d''événement]],Tableau12[],31,FALSE)</f>
        <v>#N/A</v>
      </c>
      <c r="BJ99" t="e">
        <f>VLOOKUP(Tableau14[[#This Row],[dossier d''événement]],Tableau12[],32,FALSE)</f>
        <v>#N/A</v>
      </c>
      <c r="BK99" t="e">
        <f>VLOOKUP(Tableau14[[#This Row],[dossier d''événement]],Tableau12[],33,FALSE)</f>
        <v>#N/A</v>
      </c>
      <c r="BL99" t="e">
        <f>VLOOKUP(Tableau14[[#This Row],[dossier d''événement]],Tableau12[],34,FALSE)</f>
        <v>#N/A</v>
      </c>
      <c r="BM99" t="e">
        <f>VLOOKUP(Tableau14[[#This Row],[dossier d''événement]],Tableau12[],35,FALSE)</f>
        <v>#N/A</v>
      </c>
      <c r="BN99" t="e">
        <f>VLOOKUP(Tableau14[[#This Row],[dossier d''événement]],Tableau12[],36,FALSE)</f>
        <v>#N/A</v>
      </c>
      <c r="BO99" t="e">
        <f>VLOOKUP(Tableau14[[#This Row],[dossier d''événement]],Tableau12[],37,FALSE)</f>
        <v>#N/A</v>
      </c>
      <c r="BP99" t="e">
        <f>VLOOKUP(Tableau14[[#This Row],[dossier d''événement]],Tableau12[],38,FALSE)</f>
        <v>#N/A</v>
      </c>
      <c r="BQ99" t="e">
        <f>VLOOKUP(Tableau14[[#This Row],[dossier d''événement]],Tableau12[],39,FALSE)</f>
        <v>#N/A</v>
      </c>
      <c r="BR99" t="e">
        <f>VLOOKUP(Tableau14[[#This Row],[dossier d''événement]],Tableau12[],40,FALSE)</f>
        <v>#N/A</v>
      </c>
      <c r="BW99">
        <f>Tableau14[[#This Row],[dossier d''événement]]</f>
        <v>0</v>
      </c>
      <c r="BY99" t="e">
        <f>Tableau14[[#This Row],[Lieu Événement]]</f>
        <v>#N/A</v>
      </c>
      <c r="BZ99" t="e">
        <f>Tableau14[[#This Row],[Contact client sur le site]]</f>
        <v>#N/A</v>
      </c>
      <c r="CA99" t="e">
        <f>VLOOKUP(Tableau14[[#This Row],[dossier d''événement]],Tableau12[],45,FALSE)</f>
        <v>#N/A</v>
      </c>
      <c r="CE99" t="e">
        <f>VLOOKUP(Tableau14[[#This Row],[dossier d''événement]],Tableau12[],46,FALSE)</f>
        <v>#N/A</v>
      </c>
      <c r="CF99" t="e">
        <f>VLOOKUP(Tableau14[[#This Row],[dossier d''événement]],Tableau12[],43,FALSE)</f>
        <v>#N/A</v>
      </c>
      <c r="CG99" t="e">
        <f>VLOOKUP(Tableau14[[#This Row],[dossier d''événement]],Tableau12[],47,FALSE)</f>
        <v>#N/A</v>
      </c>
    </row>
    <row r="100" spans="6:85">
      <c r="F100" t="e">
        <f>VLOOKUP(Tableau14[[#This Row],[dossier d''événement]],Tableau12[],2,FALSE)</f>
        <v>#N/A</v>
      </c>
      <c r="G100" t="e">
        <f>VLOOKUP(Tableau14[[#This Row],[dossier d''événement]],Tableau12[],7,FALSE)</f>
        <v>#N/A</v>
      </c>
      <c r="H100" t="e">
        <f>VLOOKUP(Tableau14[[#This Row],[dossier d''événement]],Tableau12[],8,FALSE)</f>
        <v>#N/A</v>
      </c>
      <c r="J100" t="e">
        <f>VLOOKUP(Tableau14[[#This Row],[dossier d''événement]],Tableau12[],3,FALSE)</f>
        <v>#N/A</v>
      </c>
      <c r="K100" t="e">
        <f>VLOOKUP(Tableau14[[#This Row],[dossier d''événement]],Tableau12[],44,FALSE)</f>
        <v>#N/A</v>
      </c>
      <c r="S100" t="e">
        <f>VLOOKUP(Tableau14[[#This Row],[dossier d''événement]],Tableau12[],42,FALSE)</f>
        <v>#N/A</v>
      </c>
      <c r="U100" t="e">
        <f>VLOOKUP(Tableau14[[#This Row],[dossier d''événement]],Tableau12[],41,FALSE)</f>
        <v>#N/A</v>
      </c>
      <c r="V100" t="e">
        <f>VLOOKUP(Tableau14[[#This Row],[dossier d''événement]],Tableau12[],10,FALSE)</f>
        <v>#N/A</v>
      </c>
      <c r="W100" t="e">
        <f>VLOOKUP(Tableau14[[#This Row],[dossier d''événement]],Tableau12[],73,FALSE)</f>
        <v>#N/A</v>
      </c>
      <c r="X100" t="e">
        <f>VLOOKUP(Tableau14[[#This Row],[dossier d''événement]],Tableau12[],74,FALSE)</f>
        <v>#N/A</v>
      </c>
      <c r="Y100" t="e">
        <f>VLOOKUP(Tableau14[[#This Row],[dossier d''événement]],Tableau12[],75,FALSE)</f>
        <v>#N/A</v>
      </c>
      <c r="Z100" t="e">
        <f>VLOOKUP(Tableau14[[#This Row],[dossier d''événement]],Tableau12[],76,FALSE)</f>
        <v>#N/A</v>
      </c>
      <c r="AA100" t="e">
        <f>VLOOKUP(Tableau14[[#This Row],[dossier d''événement]],Tableau12[],77,FALSE)</f>
        <v>#N/A</v>
      </c>
      <c r="AB100" t="e">
        <f>VLOOKUP(Tableau14[[#This Row],[dossier d''événement]],Tableau12[],78,FALSE)</f>
        <v>#N/A</v>
      </c>
      <c r="AC100" t="e">
        <f>VLOOKUP(Tableau14[[#This Row],[dossier d''événement]],Tableau12[],79,FALSE)</f>
        <v>#N/A</v>
      </c>
      <c r="AD100" t="e">
        <f>VLOOKUP(Tableau14[[#This Row],[dossier d''événement]],Tableau12[],80,FALSE)</f>
        <v>#N/A</v>
      </c>
      <c r="AE100" t="e">
        <f>VLOOKUP(Tableau14[[#This Row],[dossier d''événement]],Tableau12[],81,FALSE)</f>
        <v>#N/A</v>
      </c>
      <c r="AF100" t="e">
        <f>VLOOKUP(Tableau14[[#This Row],[dossier d''événement]],Tableau12[],82,FALSE)</f>
        <v>#N/A</v>
      </c>
      <c r="AG100" t="e">
        <f>VLOOKUP(Tableau14[[#This Row],[dossier d''événement]],Tableau12[],83,FALSE)</f>
        <v>#N/A</v>
      </c>
      <c r="AH100" t="e">
        <f>VLOOKUP(Tableau14[[#This Row],[dossier d''événement]],Tableau12[],84,FALSE)</f>
        <v>#N/A</v>
      </c>
      <c r="AI100" t="e">
        <f>VLOOKUP(Tableau14[[#This Row],[dossier d''événement]],Tableau12[],85,FALSE)</f>
        <v>#N/A</v>
      </c>
      <c r="AJ100" t="e">
        <f>VLOOKUP(Tableau14[[#This Row],[dossier d''événement]],Tableau12[],86,FALSE)</f>
        <v>#N/A</v>
      </c>
      <c r="AK100" t="e">
        <f>VLOOKUP(Tableau14[[#This Row],[dossier d''événement]],Tableau12[],87,FALSE)</f>
        <v>#N/A</v>
      </c>
      <c r="AL100" t="e">
        <f>VLOOKUP(Tableau14[[#This Row],[dossier d''événement]],Tableau12[],88,FALSE)</f>
        <v>#N/A</v>
      </c>
      <c r="AM100" t="e">
        <f>VLOOKUP(Tableau14[[#This Row],[dossier d''événement]],Tableau12[],89,FALSE)</f>
        <v>#N/A</v>
      </c>
      <c r="AN100" t="e">
        <f>VLOOKUP(Tableau14[[#This Row],[dossier d''événement]],Tableau12[],90,FALSE)</f>
        <v>#N/A</v>
      </c>
      <c r="AO100" t="e">
        <f>VLOOKUP(Tableau14[[#This Row],[dossier d''événement]],Tableau12[],11,FALSE)</f>
        <v>#N/A</v>
      </c>
      <c r="AP100" t="e">
        <f>VLOOKUP(Tableau14[[#This Row],[dossier d''événement]],Tableau12[],12,FALSE)</f>
        <v>#N/A</v>
      </c>
      <c r="AQ100" t="e">
        <f>VLOOKUP(Tableau14[[#This Row],[dossier d''événement]],Tableau12[],13,FALSE)</f>
        <v>#N/A</v>
      </c>
      <c r="AR100" t="e">
        <f>VLOOKUP(Tableau14[[#This Row],[dossier d''événement]],Tableau12[],14,FALSE)</f>
        <v>#N/A</v>
      </c>
      <c r="AS100" t="e">
        <f>VLOOKUP(Tableau14[[#This Row],[dossier d''événement]],Tableau12[],15,FALSE)</f>
        <v>#N/A</v>
      </c>
      <c r="AT100" t="e">
        <f>VLOOKUP(Tableau14[[#This Row],[dossier d''événement]],Tableau12[],16,FALSE)</f>
        <v>#N/A</v>
      </c>
      <c r="AU100" t="e">
        <f>VLOOKUP(Tableau14[[#This Row],[dossier d''événement]],Tableau12[],17,FALSE)</f>
        <v>#N/A</v>
      </c>
      <c r="AV100" t="e">
        <f>VLOOKUP(Tableau14[[#This Row],[dossier d''événement]],Tableau12[],18,FALSE)</f>
        <v>#N/A</v>
      </c>
      <c r="AW100" t="e">
        <f>VLOOKUP(Tableau14[[#This Row],[dossier d''événement]],Tableau12[],19,FALSE)</f>
        <v>#N/A</v>
      </c>
      <c r="AX100" t="e">
        <f>VLOOKUP(Tableau14[[#This Row],[dossier d''événement]],Tableau12[],20,FALSE)</f>
        <v>#N/A</v>
      </c>
      <c r="AY100" t="e">
        <f>VLOOKUP(Tableau14[[#This Row],[dossier d''événement]],Tableau12[],21,FALSE)</f>
        <v>#N/A</v>
      </c>
      <c r="AZ100" t="e">
        <f>VLOOKUP(Tableau14[[#This Row],[dossier d''événement]],Tableau12[],22,FALSE)</f>
        <v>#N/A</v>
      </c>
      <c r="BA100" t="e">
        <f>VLOOKUP(Tableau14[[#This Row],[dossier d''événement]],Tableau12[],23,FALSE)</f>
        <v>#N/A</v>
      </c>
      <c r="BB100" t="e">
        <f>VLOOKUP(Tableau14[[#This Row],[dossier d''événement]],Tableau12[],24,FALSE)</f>
        <v>#N/A</v>
      </c>
      <c r="BC100" t="e">
        <f>VLOOKUP(Tableau14[[#This Row],[dossier d''événement]],Tableau12[],25,FALSE)</f>
        <v>#N/A</v>
      </c>
      <c r="BD100" t="e">
        <f>VLOOKUP(Tableau14[[#This Row],[dossier d''événement]],Tableau12[],26,FALSE)</f>
        <v>#N/A</v>
      </c>
      <c r="BE100" t="e">
        <f>VLOOKUP(Tableau14[[#This Row],[dossier d''événement]],Tableau12[],27,FALSE)</f>
        <v>#N/A</v>
      </c>
      <c r="BF100" t="e">
        <f>VLOOKUP(Tableau14[[#This Row],[dossier d''événement]],Tableau12[],28,FALSE)</f>
        <v>#N/A</v>
      </c>
      <c r="BG100" t="e">
        <f>VLOOKUP(Tableau14[[#This Row],[dossier d''événement]],Tableau12[],29,FALSE)</f>
        <v>#N/A</v>
      </c>
      <c r="BH100" t="e">
        <f>VLOOKUP(Tableau14[[#This Row],[dossier d''événement]],Tableau12[],30,FALSE)</f>
        <v>#N/A</v>
      </c>
      <c r="BI100" t="e">
        <f>VLOOKUP(Tableau14[[#This Row],[dossier d''événement]],Tableau12[],31,FALSE)</f>
        <v>#N/A</v>
      </c>
      <c r="BJ100" t="e">
        <f>VLOOKUP(Tableau14[[#This Row],[dossier d''événement]],Tableau12[],32,FALSE)</f>
        <v>#N/A</v>
      </c>
      <c r="BK100" t="e">
        <f>VLOOKUP(Tableau14[[#This Row],[dossier d''événement]],Tableau12[],33,FALSE)</f>
        <v>#N/A</v>
      </c>
      <c r="BL100" t="e">
        <f>VLOOKUP(Tableau14[[#This Row],[dossier d''événement]],Tableau12[],34,FALSE)</f>
        <v>#N/A</v>
      </c>
      <c r="BM100" t="e">
        <f>VLOOKUP(Tableau14[[#This Row],[dossier d''événement]],Tableau12[],35,FALSE)</f>
        <v>#N/A</v>
      </c>
      <c r="BN100" t="e">
        <f>VLOOKUP(Tableau14[[#This Row],[dossier d''événement]],Tableau12[],36,FALSE)</f>
        <v>#N/A</v>
      </c>
      <c r="BO100" t="e">
        <f>VLOOKUP(Tableau14[[#This Row],[dossier d''événement]],Tableau12[],37,FALSE)</f>
        <v>#N/A</v>
      </c>
      <c r="BP100" t="e">
        <f>VLOOKUP(Tableau14[[#This Row],[dossier d''événement]],Tableau12[],38,FALSE)</f>
        <v>#N/A</v>
      </c>
      <c r="BQ100" t="e">
        <f>VLOOKUP(Tableau14[[#This Row],[dossier d''événement]],Tableau12[],39,FALSE)</f>
        <v>#N/A</v>
      </c>
      <c r="BR100" t="e">
        <f>VLOOKUP(Tableau14[[#This Row],[dossier d''événement]],Tableau12[],40,FALSE)</f>
        <v>#N/A</v>
      </c>
      <c r="BW100">
        <f>Tableau14[[#This Row],[dossier d''événement]]</f>
        <v>0</v>
      </c>
      <c r="BY100" t="e">
        <f>Tableau14[[#This Row],[Lieu Événement]]</f>
        <v>#N/A</v>
      </c>
      <c r="BZ100" t="e">
        <f>Tableau14[[#This Row],[Contact client sur le site]]</f>
        <v>#N/A</v>
      </c>
      <c r="CA100" t="e">
        <f>VLOOKUP(Tableau14[[#This Row],[dossier d''événement]],Tableau12[],45,FALSE)</f>
        <v>#N/A</v>
      </c>
      <c r="CE100" t="e">
        <f>VLOOKUP(Tableau14[[#This Row],[dossier d''événement]],Tableau12[],46,FALSE)</f>
        <v>#N/A</v>
      </c>
      <c r="CF100" t="e">
        <f>VLOOKUP(Tableau14[[#This Row],[dossier d''événement]],Tableau12[],43,FALSE)</f>
        <v>#N/A</v>
      </c>
      <c r="CG100" t="e">
        <f>VLOOKUP(Tableau14[[#This Row],[dossier d''événement]],Tableau12[],47,FALSE)</f>
        <v>#N/A</v>
      </c>
    </row>
    <row r="101" spans="6:85">
      <c r="F101" t="e">
        <f>VLOOKUP(Tableau14[[#This Row],[dossier d''événement]],Tableau12[],2,FALSE)</f>
        <v>#N/A</v>
      </c>
      <c r="G101" t="e">
        <f>VLOOKUP(Tableau14[[#This Row],[dossier d''événement]],Tableau12[],7,FALSE)</f>
        <v>#N/A</v>
      </c>
      <c r="H101" t="e">
        <f>VLOOKUP(Tableau14[[#This Row],[dossier d''événement]],Tableau12[],8,FALSE)</f>
        <v>#N/A</v>
      </c>
      <c r="J101" t="e">
        <f>VLOOKUP(Tableau14[[#This Row],[dossier d''événement]],Tableau12[],3,FALSE)</f>
        <v>#N/A</v>
      </c>
      <c r="K101" t="e">
        <f>VLOOKUP(Tableau14[[#This Row],[dossier d''événement]],Tableau12[],44,FALSE)</f>
        <v>#N/A</v>
      </c>
      <c r="S101" t="e">
        <f>VLOOKUP(Tableau14[[#This Row],[dossier d''événement]],Tableau12[],42,FALSE)</f>
        <v>#N/A</v>
      </c>
      <c r="U101" t="e">
        <f>VLOOKUP(Tableau14[[#This Row],[dossier d''événement]],Tableau12[],41,FALSE)</f>
        <v>#N/A</v>
      </c>
      <c r="V101" t="e">
        <f>VLOOKUP(Tableau14[[#This Row],[dossier d''événement]],Tableau12[],10,FALSE)</f>
        <v>#N/A</v>
      </c>
      <c r="W101" t="e">
        <f>VLOOKUP(Tableau14[[#This Row],[dossier d''événement]],Tableau12[],73,FALSE)</f>
        <v>#N/A</v>
      </c>
      <c r="X101" t="e">
        <f>VLOOKUP(Tableau14[[#This Row],[dossier d''événement]],Tableau12[],74,FALSE)</f>
        <v>#N/A</v>
      </c>
      <c r="Y101" t="e">
        <f>VLOOKUP(Tableau14[[#This Row],[dossier d''événement]],Tableau12[],75,FALSE)</f>
        <v>#N/A</v>
      </c>
      <c r="Z101" t="e">
        <f>VLOOKUP(Tableau14[[#This Row],[dossier d''événement]],Tableau12[],76,FALSE)</f>
        <v>#N/A</v>
      </c>
      <c r="AA101" t="e">
        <f>VLOOKUP(Tableau14[[#This Row],[dossier d''événement]],Tableau12[],77,FALSE)</f>
        <v>#N/A</v>
      </c>
      <c r="AB101" t="e">
        <f>VLOOKUP(Tableau14[[#This Row],[dossier d''événement]],Tableau12[],78,FALSE)</f>
        <v>#N/A</v>
      </c>
      <c r="AC101" t="e">
        <f>VLOOKUP(Tableau14[[#This Row],[dossier d''événement]],Tableau12[],79,FALSE)</f>
        <v>#N/A</v>
      </c>
      <c r="AD101" t="e">
        <f>VLOOKUP(Tableau14[[#This Row],[dossier d''événement]],Tableau12[],80,FALSE)</f>
        <v>#N/A</v>
      </c>
      <c r="AE101" t="e">
        <f>VLOOKUP(Tableau14[[#This Row],[dossier d''événement]],Tableau12[],81,FALSE)</f>
        <v>#N/A</v>
      </c>
      <c r="AF101" t="e">
        <f>VLOOKUP(Tableau14[[#This Row],[dossier d''événement]],Tableau12[],82,FALSE)</f>
        <v>#N/A</v>
      </c>
      <c r="AG101" t="e">
        <f>VLOOKUP(Tableau14[[#This Row],[dossier d''événement]],Tableau12[],83,FALSE)</f>
        <v>#N/A</v>
      </c>
      <c r="AH101" t="e">
        <f>VLOOKUP(Tableau14[[#This Row],[dossier d''événement]],Tableau12[],84,FALSE)</f>
        <v>#N/A</v>
      </c>
      <c r="AI101" t="e">
        <f>VLOOKUP(Tableau14[[#This Row],[dossier d''événement]],Tableau12[],85,FALSE)</f>
        <v>#N/A</v>
      </c>
      <c r="AJ101" t="e">
        <f>VLOOKUP(Tableau14[[#This Row],[dossier d''événement]],Tableau12[],86,FALSE)</f>
        <v>#N/A</v>
      </c>
      <c r="AK101" t="e">
        <f>VLOOKUP(Tableau14[[#This Row],[dossier d''événement]],Tableau12[],87,FALSE)</f>
        <v>#N/A</v>
      </c>
      <c r="AL101" t="e">
        <f>VLOOKUP(Tableau14[[#This Row],[dossier d''événement]],Tableau12[],88,FALSE)</f>
        <v>#N/A</v>
      </c>
      <c r="AM101" t="e">
        <f>VLOOKUP(Tableau14[[#This Row],[dossier d''événement]],Tableau12[],89,FALSE)</f>
        <v>#N/A</v>
      </c>
      <c r="AN101" t="e">
        <f>VLOOKUP(Tableau14[[#This Row],[dossier d''événement]],Tableau12[],90,FALSE)</f>
        <v>#N/A</v>
      </c>
      <c r="AO101" t="e">
        <f>VLOOKUP(Tableau14[[#This Row],[dossier d''événement]],Tableau12[],11,FALSE)</f>
        <v>#N/A</v>
      </c>
      <c r="AP101" t="e">
        <f>VLOOKUP(Tableau14[[#This Row],[dossier d''événement]],Tableau12[],12,FALSE)</f>
        <v>#N/A</v>
      </c>
      <c r="AQ101" t="e">
        <f>VLOOKUP(Tableau14[[#This Row],[dossier d''événement]],Tableau12[],13,FALSE)</f>
        <v>#N/A</v>
      </c>
      <c r="AR101" t="e">
        <f>VLOOKUP(Tableau14[[#This Row],[dossier d''événement]],Tableau12[],14,FALSE)</f>
        <v>#N/A</v>
      </c>
      <c r="AS101" t="e">
        <f>VLOOKUP(Tableau14[[#This Row],[dossier d''événement]],Tableau12[],15,FALSE)</f>
        <v>#N/A</v>
      </c>
      <c r="AT101" t="e">
        <f>VLOOKUP(Tableau14[[#This Row],[dossier d''événement]],Tableau12[],16,FALSE)</f>
        <v>#N/A</v>
      </c>
      <c r="AU101" t="e">
        <f>VLOOKUP(Tableau14[[#This Row],[dossier d''événement]],Tableau12[],17,FALSE)</f>
        <v>#N/A</v>
      </c>
      <c r="AV101" t="e">
        <f>VLOOKUP(Tableau14[[#This Row],[dossier d''événement]],Tableau12[],18,FALSE)</f>
        <v>#N/A</v>
      </c>
      <c r="AW101" t="e">
        <f>VLOOKUP(Tableau14[[#This Row],[dossier d''événement]],Tableau12[],19,FALSE)</f>
        <v>#N/A</v>
      </c>
      <c r="AX101" t="e">
        <f>VLOOKUP(Tableau14[[#This Row],[dossier d''événement]],Tableau12[],20,FALSE)</f>
        <v>#N/A</v>
      </c>
      <c r="AY101" t="e">
        <f>VLOOKUP(Tableau14[[#This Row],[dossier d''événement]],Tableau12[],21,FALSE)</f>
        <v>#N/A</v>
      </c>
      <c r="AZ101" t="e">
        <f>VLOOKUP(Tableau14[[#This Row],[dossier d''événement]],Tableau12[],22,FALSE)</f>
        <v>#N/A</v>
      </c>
      <c r="BA101" t="e">
        <f>VLOOKUP(Tableau14[[#This Row],[dossier d''événement]],Tableau12[],23,FALSE)</f>
        <v>#N/A</v>
      </c>
      <c r="BB101" t="e">
        <f>VLOOKUP(Tableau14[[#This Row],[dossier d''événement]],Tableau12[],24,FALSE)</f>
        <v>#N/A</v>
      </c>
      <c r="BC101" t="e">
        <f>VLOOKUP(Tableau14[[#This Row],[dossier d''événement]],Tableau12[],25,FALSE)</f>
        <v>#N/A</v>
      </c>
      <c r="BD101" t="e">
        <f>VLOOKUP(Tableau14[[#This Row],[dossier d''événement]],Tableau12[],26,FALSE)</f>
        <v>#N/A</v>
      </c>
      <c r="BE101" t="e">
        <f>VLOOKUP(Tableau14[[#This Row],[dossier d''événement]],Tableau12[],27,FALSE)</f>
        <v>#N/A</v>
      </c>
      <c r="BF101" t="e">
        <f>VLOOKUP(Tableau14[[#This Row],[dossier d''événement]],Tableau12[],28,FALSE)</f>
        <v>#N/A</v>
      </c>
      <c r="BG101" t="e">
        <f>VLOOKUP(Tableau14[[#This Row],[dossier d''événement]],Tableau12[],29,FALSE)</f>
        <v>#N/A</v>
      </c>
      <c r="BH101" t="e">
        <f>VLOOKUP(Tableau14[[#This Row],[dossier d''événement]],Tableau12[],30,FALSE)</f>
        <v>#N/A</v>
      </c>
      <c r="BI101" t="e">
        <f>VLOOKUP(Tableau14[[#This Row],[dossier d''événement]],Tableau12[],31,FALSE)</f>
        <v>#N/A</v>
      </c>
      <c r="BJ101" t="e">
        <f>VLOOKUP(Tableau14[[#This Row],[dossier d''événement]],Tableau12[],32,FALSE)</f>
        <v>#N/A</v>
      </c>
      <c r="BK101" t="e">
        <f>VLOOKUP(Tableau14[[#This Row],[dossier d''événement]],Tableau12[],33,FALSE)</f>
        <v>#N/A</v>
      </c>
      <c r="BL101" t="e">
        <f>VLOOKUP(Tableau14[[#This Row],[dossier d''événement]],Tableau12[],34,FALSE)</f>
        <v>#N/A</v>
      </c>
      <c r="BM101" t="e">
        <f>VLOOKUP(Tableau14[[#This Row],[dossier d''événement]],Tableau12[],35,FALSE)</f>
        <v>#N/A</v>
      </c>
      <c r="BN101" t="e">
        <f>VLOOKUP(Tableau14[[#This Row],[dossier d''événement]],Tableau12[],36,FALSE)</f>
        <v>#N/A</v>
      </c>
      <c r="BO101" t="e">
        <f>VLOOKUP(Tableau14[[#This Row],[dossier d''événement]],Tableau12[],37,FALSE)</f>
        <v>#N/A</v>
      </c>
      <c r="BP101" t="e">
        <f>VLOOKUP(Tableau14[[#This Row],[dossier d''événement]],Tableau12[],38,FALSE)</f>
        <v>#N/A</v>
      </c>
      <c r="BQ101" t="e">
        <f>VLOOKUP(Tableau14[[#This Row],[dossier d''événement]],Tableau12[],39,FALSE)</f>
        <v>#N/A</v>
      </c>
      <c r="BR101" t="e">
        <f>VLOOKUP(Tableau14[[#This Row],[dossier d''événement]],Tableau12[],40,FALSE)</f>
        <v>#N/A</v>
      </c>
      <c r="BW101">
        <f>Tableau14[[#This Row],[dossier d''événement]]</f>
        <v>0</v>
      </c>
      <c r="BY101" t="e">
        <f>Tableau14[[#This Row],[Lieu Événement]]</f>
        <v>#N/A</v>
      </c>
      <c r="BZ101" t="e">
        <f>Tableau14[[#This Row],[Contact client sur le site]]</f>
        <v>#N/A</v>
      </c>
      <c r="CA101" t="e">
        <f>VLOOKUP(Tableau14[[#This Row],[dossier d''événement]],Tableau12[],45,FALSE)</f>
        <v>#N/A</v>
      </c>
      <c r="CE101" t="e">
        <f>VLOOKUP(Tableau14[[#This Row],[dossier d''événement]],Tableau12[],46,FALSE)</f>
        <v>#N/A</v>
      </c>
      <c r="CF101" t="e">
        <f>VLOOKUP(Tableau14[[#This Row],[dossier d''événement]],Tableau12[],43,FALSE)</f>
        <v>#N/A</v>
      </c>
      <c r="CG101" t="e">
        <f>VLOOKUP(Tableau14[[#This Row],[dossier d''événement]],Tableau12[],47,FALSE)</f>
        <v>#N/A</v>
      </c>
    </row>
    <row r="102" spans="6:85">
      <c r="F102" t="e">
        <f>VLOOKUP(Tableau14[[#This Row],[dossier d''événement]],Tableau12[],2,FALSE)</f>
        <v>#N/A</v>
      </c>
      <c r="G102" t="e">
        <f>VLOOKUP(Tableau14[[#This Row],[dossier d''événement]],Tableau12[],7,FALSE)</f>
        <v>#N/A</v>
      </c>
      <c r="H102" t="e">
        <f>VLOOKUP(Tableau14[[#This Row],[dossier d''événement]],Tableau12[],8,FALSE)</f>
        <v>#N/A</v>
      </c>
      <c r="J102" t="e">
        <f>VLOOKUP(Tableau14[[#This Row],[dossier d''événement]],Tableau12[],3,FALSE)</f>
        <v>#N/A</v>
      </c>
      <c r="K102" t="e">
        <f>VLOOKUP(Tableau14[[#This Row],[dossier d''événement]],Tableau12[],44,FALSE)</f>
        <v>#N/A</v>
      </c>
      <c r="S102" t="e">
        <f>VLOOKUP(Tableau14[[#This Row],[dossier d''événement]],Tableau12[],42,FALSE)</f>
        <v>#N/A</v>
      </c>
      <c r="U102" t="e">
        <f>VLOOKUP(Tableau14[[#This Row],[dossier d''événement]],Tableau12[],41,FALSE)</f>
        <v>#N/A</v>
      </c>
      <c r="V102" t="e">
        <f>VLOOKUP(Tableau14[[#This Row],[dossier d''événement]],Tableau12[],10,FALSE)</f>
        <v>#N/A</v>
      </c>
      <c r="W102" t="e">
        <f>VLOOKUP(Tableau14[[#This Row],[dossier d''événement]],Tableau12[],73,FALSE)</f>
        <v>#N/A</v>
      </c>
      <c r="X102" t="e">
        <f>VLOOKUP(Tableau14[[#This Row],[dossier d''événement]],Tableau12[],74,FALSE)</f>
        <v>#N/A</v>
      </c>
      <c r="Y102" t="e">
        <f>VLOOKUP(Tableau14[[#This Row],[dossier d''événement]],Tableau12[],75,FALSE)</f>
        <v>#N/A</v>
      </c>
      <c r="Z102" t="e">
        <f>VLOOKUP(Tableau14[[#This Row],[dossier d''événement]],Tableau12[],76,FALSE)</f>
        <v>#N/A</v>
      </c>
      <c r="AA102" t="e">
        <f>VLOOKUP(Tableau14[[#This Row],[dossier d''événement]],Tableau12[],77,FALSE)</f>
        <v>#N/A</v>
      </c>
      <c r="AB102" t="e">
        <f>VLOOKUP(Tableau14[[#This Row],[dossier d''événement]],Tableau12[],78,FALSE)</f>
        <v>#N/A</v>
      </c>
      <c r="AC102" t="e">
        <f>VLOOKUP(Tableau14[[#This Row],[dossier d''événement]],Tableau12[],79,FALSE)</f>
        <v>#N/A</v>
      </c>
      <c r="AD102" t="e">
        <f>VLOOKUP(Tableau14[[#This Row],[dossier d''événement]],Tableau12[],80,FALSE)</f>
        <v>#N/A</v>
      </c>
      <c r="AE102" t="e">
        <f>VLOOKUP(Tableau14[[#This Row],[dossier d''événement]],Tableau12[],81,FALSE)</f>
        <v>#N/A</v>
      </c>
      <c r="AF102" t="e">
        <f>VLOOKUP(Tableau14[[#This Row],[dossier d''événement]],Tableau12[],82,FALSE)</f>
        <v>#N/A</v>
      </c>
      <c r="AG102" t="e">
        <f>VLOOKUP(Tableau14[[#This Row],[dossier d''événement]],Tableau12[],83,FALSE)</f>
        <v>#N/A</v>
      </c>
      <c r="AH102" t="e">
        <f>VLOOKUP(Tableau14[[#This Row],[dossier d''événement]],Tableau12[],84,FALSE)</f>
        <v>#N/A</v>
      </c>
      <c r="AI102" t="e">
        <f>VLOOKUP(Tableau14[[#This Row],[dossier d''événement]],Tableau12[],85,FALSE)</f>
        <v>#N/A</v>
      </c>
      <c r="AJ102" t="e">
        <f>VLOOKUP(Tableau14[[#This Row],[dossier d''événement]],Tableau12[],86,FALSE)</f>
        <v>#N/A</v>
      </c>
      <c r="AK102" t="e">
        <f>VLOOKUP(Tableau14[[#This Row],[dossier d''événement]],Tableau12[],87,FALSE)</f>
        <v>#N/A</v>
      </c>
      <c r="AL102" t="e">
        <f>VLOOKUP(Tableau14[[#This Row],[dossier d''événement]],Tableau12[],88,FALSE)</f>
        <v>#N/A</v>
      </c>
      <c r="AM102" t="e">
        <f>VLOOKUP(Tableau14[[#This Row],[dossier d''événement]],Tableau12[],89,FALSE)</f>
        <v>#N/A</v>
      </c>
      <c r="AN102" t="e">
        <f>VLOOKUP(Tableau14[[#This Row],[dossier d''événement]],Tableau12[],90,FALSE)</f>
        <v>#N/A</v>
      </c>
      <c r="AO102" t="e">
        <f>VLOOKUP(Tableau14[[#This Row],[dossier d''événement]],Tableau12[],11,FALSE)</f>
        <v>#N/A</v>
      </c>
      <c r="AP102" t="e">
        <f>VLOOKUP(Tableau14[[#This Row],[dossier d''événement]],Tableau12[],12,FALSE)</f>
        <v>#N/A</v>
      </c>
      <c r="AQ102" t="e">
        <f>VLOOKUP(Tableau14[[#This Row],[dossier d''événement]],Tableau12[],13,FALSE)</f>
        <v>#N/A</v>
      </c>
      <c r="AR102" t="e">
        <f>VLOOKUP(Tableau14[[#This Row],[dossier d''événement]],Tableau12[],14,FALSE)</f>
        <v>#N/A</v>
      </c>
      <c r="AS102" t="e">
        <f>VLOOKUP(Tableau14[[#This Row],[dossier d''événement]],Tableau12[],15,FALSE)</f>
        <v>#N/A</v>
      </c>
      <c r="AT102" t="e">
        <f>VLOOKUP(Tableau14[[#This Row],[dossier d''événement]],Tableau12[],16,FALSE)</f>
        <v>#N/A</v>
      </c>
      <c r="AU102" t="e">
        <f>VLOOKUP(Tableau14[[#This Row],[dossier d''événement]],Tableau12[],17,FALSE)</f>
        <v>#N/A</v>
      </c>
      <c r="AV102" t="e">
        <f>VLOOKUP(Tableau14[[#This Row],[dossier d''événement]],Tableau12[],18,FALSE)</f>
        <v>#N/A</v>
      </c>
      <c r="AW102" t="e">
        <f>VLOOKUP(Tableau14[[#This Row],[dossier d''événement]],Tableau12[],19,FALSE)</f>
        <v>#N/A</v>
      </c>
      <c r="AX102" t="e">
        <f>VLOOKUP(Tableau14[[#This Row],[dossier d''événement]],Tableau12[],20,FALSE)</f>
        <v>#N/A</v>
      </c>
      <c r="AY102" t="e">
        <f>VLOOKUP(Tableau14[[#This Row],[dossier d''événement]],Tableau12[],21,FALSE)</f>
        <v>#N/A</v>
      </c>
      <c r="AZ102" t="e">
        <f>VLOOKUP(Tableau14[[#This Row],[dossier d''événement]],Tableau12[],22,FALSE)</f>
        <v>#N/A</v>
      </c>
      <c r="BA102" t="e">
        <f>VLOOKUP(Tableau14[[#This Row],[dossier d''événement]],Tableau12[],23,FALSE)</f>
        <v>#N/A</v>
      </c>
      <c r="BB102" t="e">
        <f>VLOOKUP(Tableau14[[#This Row],[dossier d''événement]],Tableau12[],24,FALSE)</f>
        <v>#N/A</v>
      </c>
      <c r="BC102" t="e">
        <f>VLOOKUP(Tableau14[[#This Row],[dossier d''événement]],Tableau12[],25,FALSE)</f>
        <v>#N/A</v>
      </c>
      <c r="BD102" t="e">
        <f>VLOOKUP(Tableau14[[#This Row],[dossier d''événement]],Tableau12[],26,FALSE)</f>
        <v>#N/A</v>
      </c>
      <c r="BE102" t="e">
        <f>VLOOKUP(Tableau14[[#This Row],[dossier d''événement]],Tableau12[],27,FALSE)</f>
        <v>#N/A</v>
      </c>
      <c r="BF102" t="e">
        <f>VLOOKUP(Tableau14[[#This Row],[dossier d''événement]],Tableau12[],28,FALSE)</f>
        <v>#N/A</v>
      </c>
      <c r="BG102" t="e">
        <f>VLOOKUP(Tableau14[[#This Row],[dossier d''événement]],Tableau12[],29,FALSE)</f>
        <v>#N/A</v>
      </c>
      <c r="BH102" t="e">
        <f>VLOOKUP(Tableau14[[#This Row],[dossier d''événement]],Tableau12[],30,FALSE)</f>
        <v>#N/A</v>
      </c>
      <c r="BI102" t="e">
        <f>VLOOKUP(Tableau14[[#This Row],[dossier d''événement]],Tableau12[],31,FALSE)</f>
        <v>#N/A</v>
      </c>
      <c r="BJ102" t="e">
        <f>VLOOKUP(Tableau14[[#This Row],[dossier d''événement]],Tableau12[],32,FALSE)</f>
        <v>#N/A</v>
      </c>
      <c r="BK102" t="e">
        <f>VLOOKUP(Tableau14[[#This Row],[dossier d''événement]],Tableau12[],33,FALSE)</f>
        <v>#N/A</v>
      </c>
      <c r="BL102" t="e">
        <f>VLOOKUP(Tableau14[[#This Row],[dossier d''événement]],Tableau12[],34,FALSE)</f>
        <v>#N/A</v>
      </c>
      <c r="BM102" t="e">
        <f>VLOOKUP(Tableau14[[#This Row],[dossier d''événement]],Tableau12[],35,FALSE)</f>
        <v>#N/A</v>
      </c>
      <c r="BN102" t="e">
        <f>VLOOKUP(Tableau14[[#This Row],[dossier d''événement]],Tableau12[],36,FALSE)</f>
        <v>#N/A</v>
      </c>
      <c r="BO102" t="e">
        <f>VLOOKUP(Tableau14[[#This Row],[dossier d''événement]],Tableau12[],37,FALSE)</f>
        <v>#N/A</v>
      </c>
      <c r="BP102" t="e">
        <f>VLOOKUP(Tableau14[[#This Row],[dossier d''événement]],Tableau12[],38,FALSE)</f>
        <v>#N/A</v>
      </c>
      <c r="BQ102" t="e">
        <f>VLOOKUP(Tableau14[[#This Row],[dossier d''événement]],Tableau12[],39,FALSE)</f>
        <v>#N/A</v>
      </c>
      <c r="BR102" t="e">
        <f>VLOOKUP(Tableau14[[#This Row],[dossier d''événement]],Tableau12[],40,FALSE)</f>
        <v>#N/A</v>
      </c>
      <c r="BW102">
        <f>Tableau14[[#This Row],[dossier d''événement]]</f>
        <v>0</v>
      </c>
      <c r="BY102" t="e">
        <f>Tableau14[[#This Row],[Lieu Événement]]</f>
        <v>#N/A</v>
      </c>
      <c r="BZ102" t="e">
        <f>Tableau14[[#This Row],[Contact client sur le site]]</f>
        <v>#N/A</v>
      </c>
      <c r="CA102" t="e">
        <f>VLOOKUP(Tableau14[[#This Row],[dossier d''événement]],Tableau12[],45,FALSE)</f>
        <v>#N/A</v>
      </c>
      <c r="CE102" t="e">
        <f>VLOOKUP(Tableau14[[#This Row],[dossier d''événement]],Tableau12[],46,FALSE)</f>
        <v>#N/A</v>
      </c>
      <c r="CF102" t="e">
        <f>VLOOKUP(Tableau14[[#This Row],[dossier d''événement]],Tableau12[],43,FALSE)</f>
        <v>#N/A</v>
      </c>
      <c r="CG102" t="e">
        <f>VLOOKUP(Tableau14[[#This Row],[dossier d''événement]],Tableau12[],47,FALSE)</f>
        <v>#N/A</v>
      </c>
    </row>
    <row r="103" spans="6:85">
      <c r="F103" t="e">
        <f>VLOOKUP(Tableau14[[#This Row],[dossier d''événement]],Tableau12[],2,FALSE)</f>
        <v>#N/A</v>
      </c>
      <c r="G103" t="e">
        <f>VLOOKUP(Tableau14[[#This Row],[dossier d''événement]],Tableau12[],7,FALSE)</f>
        <v>#N/A</v>
      </c>
      <c r="H103" t="e">
        <f>VLOOKUP(Tableau14[[#This Row],[dossier d''événement]],Tableau12[],8,FALSE)</f>
        <v>#N/A</v>
      </c>
      <c r="J103" t="e">
        <f>VLOOKUP(Tableau14[[#This Row],[dossier d''événement]],Tableau12[],3,FALSE)</f>
        <v>#N/A</v>
      </c>
      <c r="K103" t="e">
        <f>VLOOKUP(Tableau14[[#This Row],[dossier d''événement]],Tableau12[],44,FALSE)</f>
        <v>#N/A</v>
      </c>
      <c r="S103" t="e">
        <f>VLOOKUP(Tableau14[[#This Row],[dossier d''événement]],Tableau12[],42,FALSE)</f>
        <v>#N/A</v>
      </c>
      <c r="U103" t="e">
        <f>VLOOKUP(Tableau14[[#This Row],[dossier d''événement]],Tableau12[],41,FALSE)</f>
        <v>#N/A</v>
      </c>
      <c r="V103" t="e">
        <f>VLOOKUP(Tableau14[[#This Row],[dossier d''événement]],Tableau12[],10,FALSE)</f>
        <v>#N/A</v>
      </c>
      <c r="W103" t="e">
        <f>VLOOKUP(Tableau14[[#This Row],[dossier d''événement]],Tableau12[],73,FALSE)</f>
        <v>#N/A</v>
      </c>
      <c r="X103" t="e">
        <f>VLOOKUP(Tableau14[[#This Row],[dossier d''événement]],Tableau12[],74,FALSE)</f>
        <v>#N/A</v>
      </c>
      <c r="Y103" t="e">
        <f>VLOOKUP(Tableau14[[#This Row],[dossier d''événement]],Tableau12[],75,FALSE)</f>
        <v>#N/A</v>
      </c>
      <c r="Z103" t="e">
        <f>VLOOKUP(Tableau14[[#This Row],[dossier d''événement]],Tableau12[],76,FALSE)</f>
        <v>#N/A</v>
      </c>
      <c r="AA103" t="e">
        <f>VLOOKUP(Tableau14[[#This Row],[dossier d''événement]],Tableau12[],77,FALSE)</f>
        <v>#N/A</v>
      </c>
      <c r="AB103" t="e">
        <f>VLOOKUP(Tableau14[[#This Row],[dossier d''événement]],Tableau12[],78,FALSE)</f>
        <v>#N/A</v>
      </c>
      <c r="AC103" t="e">
        <f>VLOOKUP(Tableau14[[#This Row],[dossier d''événement]],Tableau12[],79,FALSE)</f>
        <v>#N/A</v>
      </c>
      <c r="AD103" t="e">
        <f>VLOOKUP(Tableau14[[#This Row],[dossier d''événement]],Tableau12[],80,FALSE)</f>
        <v>#N/A</v>
      </c>
      <c r="AE103" t="e">
        <f>VLOOKUP(Tableau14[[#This Row],[dossier d''événement]],Tableau12[],81,FALSE)</f>
        <v>#N/A</v>
      </c>
      <c r="AF103" t="e">
        <f>VLOOKUP(Tableau14[[#This Row],[dossier d''événement]],Tableau12[],82,FALSE)</f>
        <v>#N/A</v>
      </c>
      <c r="AG103" t="e">
        <f>VLOOKUP(Tableau14[[#This Row],[dossier d''événement]],Tableau12[],83,FALSE)</f>
        <v>#N/A</v>
      </c>
      <c r="AH103" t="e">
        <f>VLOOKUP(Tableau14[[#This Row],[dossier d''événement]],Tableau12[],84,FALSE)</f>
        <v>#N/A</v>
      </c>
      <c r="AI103" t="e">
        <f>VLOOKUP(Tableau14[[#This Row],[dossier d''événement]],Tableau12[],85,FALSE)</f>
        <v>#N/A</v>
      </c>
      <c r="AJ103" t="e">
        <f>VLOOKUP(Tableau14[[#This Row],[dossier d''événement]],Tableau12[],86,FALSE)</f>
        <v>#N/A</v>
      </c>
      <c r="AK103" t="e">
        <f>VLOOKUP(Tableau14[[#This Row],[dossier d''événement]],Tableau12[],87,FALSE)</f>
        <v>#N/A</v>
      </c>
      <c r="AL103" t="e">
        <f>VLOOKUP(Tableau14[[#This Row],[dossier d''événement]],Tableau12[],88,FALSE)</f>
        <v>#N/A</v>
      </c>
      <c r="AM103" t="e">
        <f>VLOOKUP(Tableau14[[#This Row],[dossier d''événement]],Tableau12[],89,FALSE)</f>
        <v>#N/A</v>
      </c>
      <c r="AN103" t="e">
        <f>VLOOKUP(Tableau14[[#This Row],[dossier d''événement]],Tableau12[],90,FALSE)</f>
        <v>#N/A</v>
      </c>
      <c r="AO103" t="e">
        <f>VLOOKUP(Tableau14[[#This Row],[dossier d''événement]],Tableau12[],11,FALSE)</f>
        <v>#N/A</v>
      </c>
      <c r="AP103" t="e">
        <f>VLOOKUP(Tableau14[[#This Row],[dossier d''événement]],Tableau12[],12,FALSE)</f>
        <v>#N/A</v>
      </c>
      <c r="AQ103" t="e">
        <f>VLOOKUP(Tableau14[[#This Row],[dossier d''événement]],Tableau12[],13,FALSE)</f>
        <v>#N/A</v>
      </c>
      <c r="AR103" t="e">
        <f>VLOOKUP(Tableau14[[#This Row],[dossier d''événement]],Tableau12[],14,FALSE)</f>
        <v>#N/A</v>
      </c>
      <c r="AS103" t="e">
        <f>VLOOKUP(Tableau14[[#This Row],[dossier d''événement]],Tableau12[],15,FALSE)</f>
        <v>#N/A</v>
      </c>
      <c r="AT103" t="e">
        <f>VLOOKUP(Tableau14[[#This Row],[dossier d''événement]],Tableau12[],16,FALSE)</f>
        <v>#N/A</v>
      </c>
      <c r="AU103" t="e">
        <f>VLOOKUP(Tableau14[[#This Row],[dossier d''événement]],Tableau12[],17,FALSE)</f>
        <v>#N/A</v>
      </c>
      <c r="AV103" t="e">
        <f>VLOOKUP(Tableau14[[#This Row],[dossier d''événement]],Tableau12[],18,FALSE)</f>
        <v>#N/A</v>
      </c>
      <c r="AW103" t="e">
        <f>VLOOKUP(Tableau14[[#This Row],[dossier d''événement]],Tableau12[],19,FALSE)</f>
        <v>#N/A</v>
      </c>
      <c r="AX103" t="e">
        <f>VLOOKUP(Tableau14[[#This Row],[dossier d''événement]],Tableau12[],20,FALSE)</f>
        <v>#N/A</v>
      </c>
      <c r="AY103" t="e">
        <f>VLOOKUP(Tableau14[[#This Row],[dossier d''événement]],Tableau12[],21,FALSE)</f>
        <v>#N/A</v>
      </c>
      <c r="AZ103" t="e">
        <f>VLOOKUP(Tableau14[[#This Row],[dossier d''événement]],Tableau12[],22,FALSE)</f>
        <v>#N/A</v>
      </c>
      <c r="BA103" t="e">
        <f>VLOOKUP(Tableau14[[#This Row],[dossier d''événement]],Tableau12[],23,FALSE)</f>
        <v>#N/A</v>
      </c>
      <c r="BB103" t="e">
        <f>VLOOKUP(Tableau14[[#This Row],[dossier d''événement]],Tableau12[],24,FALSE)</f>
        <v>#N/A</v>
      </c>
      <c r="BC103" t="e">
        <f>VLOOKUP(Tableau14[[#This Row],[dossier d''événement]],Tableau12[],25,FALSE)</f>
        <v>#N/A</v>
      </c>
      <c r="BD103" t="e">
        <f>VLOOKUP(Tableau14[[#This Row],[dossier d''événement]],Tableau12[],26,FALSE)</f>
        <v>#N/A</v>
      </c>
      <c r="BE103" t="e">
        <f>VLOOKUP(Tableau14[[#This Row],[dossier d''événement]],Tableau12[],27,FALSE)</f>
        <v>#N/A</v>
      </c>
      <c r="BF103" t="e">
        <f>VLOOKUP(Tableau14[[#This Row],[dossier d''événement]],Tableau12[],28,FALSE)</f>
        <v>#N/A</v>
      </c>
      <c r="BG103" t="e">
        <f>VLOOKUP(Tableau14[[#This Row],[dossier d''événement]],Tableau12[],29,FALSE)</f>
        <v>#N/A</v>
      </c>
      <c r="BH103" t="e">
        <f>VLOOKUP(Tableau14[[#This Row],[dossier d''événement]],Tableau12[],30,FALSE)</f>
        <v>#N/A</v>
      </c>
      <c r="BI103" t="e">
        <f>VLOOKUP(Tableau14[[#This Row],[dossier d''événement]],Tableau12[],31,FALSE)</f>
        <v>#N/A</v>
      </c>
      <c r="BJ103" t="e">
        <f>VLOOKUP(Tableau14[[#This Row],[dossier d''événement]],Tableau12[],32,FALSE)</f>
        <v>#N/A</v>
      </c>
      <c r="BK103" t="e">
        <f>VLOOKUP(Tableau14[[#This Row],[dossier d''événement]],Tableau12[],33,FALSE)</f>
        <v>#N/A</v>
      </c>
      <c r="BL103" t="e">
        <f>VLOOKUP(Tableau14[[#This Row],[dossier d''événement]],Tableau12[],34,FALSE)</f>
        <v>#N/A</v>
      </c>
      <c r="BM103" t="e">
        <f>VLOOKUP(Tableau14[[#This Row],[dossier d''événement]],Tableau12[],35,FALSE)</f>
        <v>#N/A</v>
      </c>
      <c r="BN103" t="e">
        <f>VLOOKUP(Tableau14[[#This Row],[dossier d''événement]],Tableau12[],36,FALSE)</f>
        <v>#N/A</v>
      </c>
      <c r="BO103" t="e">
        <f>VLOOKUP(Tableau14[[#This Row],[dossier d''événement]],Tableau12[],37,FALSE)</f>
        <v>#N/A</v>
      </c>
      <c r="BP103" t="e">
        <f>VLOOKUP(Tableau14[[#This Row],[dossier d''événement]],Tableau12[],38,FALSE)</f>
        <v>#N/A</v>
      </c>
      <c r="BQ103" t="e">
        <f>VLOOKUP(Tableau14[[#This Row],[dossier d''événement]],Tableau12[],39,FALSE)</f>
        <v>#N/A</v>
      </c>
      <c r="BR103" t="e">
        <f>VLOOKUP(Tableau14[[#This Row],[dossier d''événement]],Tableau12[],40,FALSE)</f>
        <v>#N/A</v>
      </c>
      <c r="BW103">
        <f>Tableau14[[#This Row],[dossier d''événement]]</f>
        <v>0</v>
      </c>
      <c r="BY103" t="e">
        <f>Tableau14[[#This Row],[Lieu Événement]]</f>
        <v>#N/A</v>
      </c>
      <c r="BZ103" t="e">
        <f>Tableau14[[#This Row],[Contact client sur le site]]</f>
        <v>#N/A</v>
      </c>
      <c r="CA103" t="e">
        <f>VLOOKUP(Tableau14[[#This Row],[dossier d''événement]],Tableau12[],45,FALSE)</f>
        <v>#N/A</v>
      </c>
      <c r="CE103" t="e">
        <f>VLOOKUP(Tableau14[[#This Row],[dossier d''événement]],Tableau12[],46,FALSE)</f>
        <v>#N/A</v>
      </c>
      <c r="CF103" t="e">
        <f>VLOOKUP(Tableau14[[#This Row],[dossier d''événement]],Tableau12[],43,FALSE)</f>
        <v>#N/A</v>
      </c>
      <c r="CG103" t="e">
        <f>VLOOKUP(Tableau14[[#This Row],[dossier d''événement]],Tableau12[],47,FALSE)</f>
        <v>#N/A</v>
      </c>
    </row>
    <row r="104" spans="6:85">
      <c r="F104" t="e">
        <f>VLOOKUP(Tableau14[[#This Row],[dossier d''événement]],Tableau12[],2,FALSE)</f>
        <v>#N/A</v>
      </c>
      <c r="G104" t="e">
        <f>VLOOKUP(Tableau14[[#This Row],[dossier d''événement]],Tableau12[],7,FALSE)</f>
        <v>#N/A</v>
      </c>
      <c r="H104" t="e">
        <f>VLOOKUP(Tableau14[[#This Row],[dossier d''événement]],Tableau12[],8,FALSE)</f>
        <v>#N/A</v>
      </c>
      <c r="J104" t="e">
        <f>VLOOKUP(Tableau14[[#This Row],[dossier d''événement]],Tableau12[],3,FALSE)</f>
        <v>#N/A</v>
      </c>
      <c r="K104" t="e">
        <f>VLOOKUP(Tableau14[[#This Row],[dossier d''événement]],Tableau12[],44,FALSE)</f>
        <v>#N/A</v>
      </c>
      <c r="S104" t="e">
        <f>VLOOKUP(Tableau14[[#This Row],[dossier d''événement]],Tableau12[],42,FALSE)</f>
        <v>#N/A</v>
      </c>
      <c r="U104" t="e">
        <f>VLOOKUP(Tableau14[[#This Row],[dossier d''événement]],Tableau12[],41,FALSE)</f>
        <v>#N/A</v>
      </c>
      <c r="V104" t="e">
        <f>VLOOKUP(Tableau14[[#This Row],[dossier d''événement]],Tableau12[],10,FALSE)</f>
        <v>#N/A</v>
      </c>
      <c r="W104" t="e">
        <f>VLOOKUP(Tableau14[[#This Row],[dossier d''événement]],Tableau12[],73,FALSE)</f>
        <v>#N/A</v>
      </c>
      <c r="X104" t="e">
        <f>VLOOKUP(Tableau14[[#This Row],[dossier d''événement]],Tableau12[],74,FALSE)</f>
        <v>#N/A</v>
      </c>
      <c r="Y104" t="e">
        <f>VLOOKUP(Tableau14[[#This Row],[dossier d''événement]],Tableau12[],75,FALSE)</f>
        <v>#N/A</v>
      </c>
      <c r="Z104" t="e">
        <f>VLOOKUP(Tableau14[[#This Row],[dossier d''événement]],Tableau12[],76,FALSE)</f>
        <v>#N/A</v>
      </c>
      <c r="AA104" t="e">
        <f>VLOOKUP(Tableau14[[#This Row],[dossier d''événement]],Tableau12[],77,FALSE)</f>
        <v>#N/A</v>
      </c>
      <c r="AB104" t="e">
        <f>VLOOKUP(Tableau14[[#This Row],[dossier d''événement]],Tableau12[],78,FALSE)</f>
        <v>#N/A</v>
      </c>
      <c r="AC104" t="e">
        <f>VLOOKUP(Tableau14[[#This Row],[dossier d''événement]],Tableau12[],79,FALSE)</f>
        <v>#N/A</v>
      </c>
      <c r="AD104" t="e">
        <f>VLOOKUP(Tableau14[[#This Row],[dossier d''événement]],Tableau12[],80,FALSE)</f>
        <v>#N/A</v>
      </c>
      <c r="AE104" t="e">
        <f>VLOOKUP(Tableau14[[#This Row],[dossier d''événement]],Tableau12[],81,FALSE)</f>
        <v>#N/A</v>
      </c>
      <c r="AF104" t="e">
        <f>VLOOKUP(Tableau14[[#This Row],[dossier d''événement]],Tableau12[],82,FALSE)</f>
        <v>#N/A</v>
      </c>
      <c r="AG104" t="e">
        <f>VLOOKUP(Tableau14[[#This Row],[dossier d''événement]],Tableau12[],83,FALSE)</f>
        <v>#N/A</v>
      </c>
      <c r="AH104" t="e">
        <f>VLOOKUP(Tableau14[[#This Row],[dossier d''événement]],Tableau12[],84,FALSE)</f>
        <v>#N/A</v>
      </c>
      <c r="AI104" t="e">
        <f>VLOOKUP(Tableau14[[#This Row],[dossier d''événement]],Tableau12[],85,FALSE)</f>
        <v>#N/A</v>
      </c>
      <c r="AJ104" t="e">
        <f>VLOOKUP(Tableau14[[#This Row],[dossier d''événement]],Tableau12[],86,FALSE)</f>
        <v>#N/A</v>
      </c>
      <c r="AK104" t="e">
        <f>VLOOKUP(Tableau14[[#This Row],[dossier d''événement]],Tableau12[],87,FALSE)</f>
        <v>#N/A</v>
      </c>
      <c r="AL104" t="e">
        <f>VLOOKUP(Tableau14[[#This Row],[dossier d''événement]],Tableau12[],88,FALSE)</f>
        <v>#N/A</v>
      </c>
      <c r="AM104" t="e">
        <f>VLOOKUP(Tableau14[[#This Row],[dossier d''événement]],Tableau12[],89,FALSE)</f>
        <v>#N/A</v>
      </c>
      <c r="AN104" t="e">
        <f>VLOOKUP(Tableau14[[#This Row],[dossier d''événement]],Tableau12[],90,FALSE)</f>
        <v>#N/A</v>
      </c>
      <c r="AO104" t="e">
        <f>VLOOKUP(Tableau14[[#This Row],[dossier d''événement]],Tableau12[],11,FALSE)</f>
        <v>#N/A</v>
      </c>
      <c r="AP104" t="e">
        <f>VLOOKUP(Tableau14[[#This Row],[dossier d''événement]],Tableau12[],12,FALSE)</f>
        <v>#N/A</v>
      </c>
      <c r="AQ104" t="e">
        <f>VLOOKUP(Tableau14[[#This Row],[dossier d''événement]],Tableau12[],13,FALSE)</f>
        <v>#N/A</v>
      </c>
      <c r="AR104" t="e">
        <f>VLOOKUP(Tableau14[[#This Row],[dossier d''événement]],Tableau12[],14,FALSE)</f>
        <v>#N/A</v>
      </c>
      <c r="AS104" t="e">
        <f>VLOOKUP(Tableau14[[#This Row],[dossier d''événement]],Tableau12[],15,FALSE)</f>
        <v>#N/A</v>
      </c>
      <c r="AT104" t="e">
        <f>VLOOKUP(Tableau14[[#This Row],[dossier d''événement]],Tableau12[],16,FALSE)</f>
        <v>#N/A</v>
      </c>
      <c r="AU104" t="e">
        <f>VLOOKUP(Tableau14[[#This Row],[dossier d''événement]],Tableau12[],17,FALSE)</f>
        <v>#N/A</v>
      </c>
      <c r="AV104" t="e">
        <f>VLOOKUP(Tableau14[[#This Row],[dossier d''événement]],Tableau12[],18,FALSE)</f>
        <v>#N/A</v>
      </c>
      <c r="AW104" t="e">
        <f>VLOOKUP(Tableau14[[#This Row],[dossier d''événement]],Tableau12[],19,FALSE)</f>
        <v>#N/A</v>
      </c>
      <c r="AX104" t="e">
        <f>VLOOKUP(Tableau14[[#This Row],[dossier d''événement]],Tableau12[],20,FALSE)</f>
        <v>#N/A</v>
      </c>
      <c r="AY104" t="e">
        <f>VLOOKUP(Tableau14[[#This Row],[dossier d''événement]],Tableau12[],21,FALSE)</f>
        <v>#N/A</v>
      </c>
      <c r="AZ104" t="e">
        <f>VLOOKUP(Tableau14[[#This Row],[dossier d''événement]],Tableau12[],22,FALSE)</f>
        <v>#N/A</v>
      </c>
      <c r="BA104" t="e">
        <f>VLOOKUP(Tableau14[[#This Row],[dossier d''événement]],Tableau12[],23,FALSE)</f>
        <v>#N/A</v>
      </c>
      <c r="BB104" t="e">
        <f>VLOOKUP(Tableau14[[#This Row],[dossier d''événement]],Tableau12[],24,FALSE)</f>
        <v>#N/A</v>
      </c>
      <c r="BC104" t="e">
        <f>VLOOKUP(Tableau14[[#This Row],[dossier d''événement]],Tableau12[],25,FALSE)</f>
        <v>#N/A</v>
      </c>
      <c r="BD104" t="e">
        <f>VLOOKUP(Tableau14[[#This Row],[dossier d''événement]],Tableau12[],26,FALSE)</f>
        <v>#N/A</v>
      </c>
      <c r="BE104" t="e">
        <f>VLOOKUP(Tableau14[[#This Row],[dossier d''événement]],Tableau12[],27,FALSE)</f>
        <v>#N/A</v>
      </c>
      <c r="BF104" t="e">
        <f>VLOOKUP(Tableau14[[#This Row],[dossier d''événement]],Tableau12[],28,FALSE)</f>
        <v>#N/A</v>
      </c>
      <c r="BG104" t="e">
        <f>VLOOKUP(Tableau14[[#This Row],[dossier d''événement]],Tableau12[],29,FALSE)</f>
        <v>#N/A</v>
      </c>
      <c r="BH104" t="e">
        <f>VLOOKUP(Tableau14[[#This Row],[dossier d''événement]],Tableau12[],30,FALSE)</f>
        <v>#N/A</v>
      </c>
      <c r="BI104" t="e">
        <f>VLOOKUP(Tableau14[[#This Row],[dossier d''événement]],Tableau12[],31,FALSE)</f>
        <v>#N/A</v>
      </c>
      <c r="BJ104" t="e">
        <f>VLOOKUP(Tableau14[[#This Row],[dossier d''événement]],Tableau12[],32,FALSE)</f>
        <v>#N/A</v>
      </c>
      <c r="BK104" t="e">
        <f>VLOOKUP(Tableau14[[#This Row],[dossier d''événement]],Tableau12[],33,FALSE)</f>
        <v>#N/A</v>
      </c>
      <c r="BL104" t="e">
        <f>VLOOKUP(Tableau14[[#This Row],[dossier d''événement]],Tableau12[],34,FALSE)</f>
        <v>#N/A</v>
      </c>
      <c r="BM104" t="e">
        <f>VLOOKUP(Tableau14[[#This Row],[dossier d''événement]],Tableau12[],35,FALSE)</f>
        <v>#N/A</v>
      </c>
      <c r="BN104" t="e">
        <f>VLOOKUP(Tableau14[[#This Row],[dossier d''événement]],Tableau12[],36,FALSE)</f>
        <v>#N/A</v>
      </c>
      <c r="BO104" t="e">
        <f>VLOOKUP(Tableau14[[#This Row],[dossier d''événement]],Tableau12[],37,FALSE)</f>
        <v>#N/A</v>
      </c>
      <c r="BP104" t="e">
        <f>VLOOKUP(Tableau14[[#This Row],[dossier d''événement]],Tableau12[],38,FALSE)</f>
        <v>#N/A</v>
      </c>
      <c r="BQ104" t="e">
        <f>VLOOKUP(Tableau14[[#This Row],[dossier d''événement]],Tableau12[],39,FALSE)</f>
        <v>#N/A</v>
      </c>
      <c r="BR104" t="e">
        <f>VLOOKUP(Tableau14[[#This Row],[dossier d''événement]],Tableau12[],40,FALSE)</f>
        <v>#N/A</v>
      </c>
      <c r="BW104">
        <f>Tableau14[[#This Row],[dossier d''événement]]</f>
        <v>0</v>
      </c>
      <c r="BY104" t="e">
        <f>Tableau14[[#This Row],[Lieu Événement]]</f>
        <v>#N/A</v>
      </c>
      <c r="BZ104" t="e">
        <f>Tableau14[[#This Row],[Contact client sur le site]]</f>
        <v>#N/A</v>
      </c>
      <c r="CA104" t="e">
        <f>VLOOKUP(Tableau14[[#This Row],[dossier d''événement]],Tableau12[],45,FALSE)</f>
        <v>#N/A</v>
      </c>
      <c r="CE104" t="e">
        <f>VLOOKUP(Tableau14[[#This Row],[dossier d''événement]],Tableau12[],46,FALSE)</f>
        <v>#N/A</v>
      </c>
      <c r="CF104" t="e">
        <f>VLOOKUP(Tableau14[[#This Row],[dossier d''événement]],Tableau12[],43,FALSE)</f>
        <v>#N/A</v>
      </c>
      <c r="CG104" t="e">
        <f>VLOOKUP(Tableau14[[#This Row],[dossier d''événement]],Tableau12[],47,FALSE)</f>
        <v>#N/A</v>
      </c>
    </row>
    <row r="105" spans="6:85">
      <c r="F105" t="e">
        <f>VLOOKUP(Tableau14[[#This Row],[dossier d''événement]],Tableau12[],2,FALSE)</f>
        <v>#N/A</v>
      </c>
      <c r="G105" t="e">
        <f>VLOOKUP(Tableau14[[#This Row],[dossier d''événement]],Tableau12[],7,FALSE)</f>
        <v>#N/A</v>
      </c>
      <c r="H105" t="e">
        <f>VLOOKUP(Tableau14[[#This Row],[dossier d''événement]],Tableau12[],8,FALSE)</f>
        <v>#N/A</v>
      </c>
      <c r="J105" t="e">
        <f>VLOOKUP(Tableau14[[#This Row],[dossier d''événement]],Tableau12[],3,FALSE)</f>
        <v>#N/A</v>
      </c>
      <c r="K105" t="e">
        <f>VLOOKUP(Tableau14[[#This Row],[dossier d''événement]],Tableau12[],44,FALSE)</f>
        <v>#N/A</v>
      </c>
      <c r="S105" t="e">
        <f>VLOOKUP(Tableau14[[#This Row],[dossier d''événement]],Tableau12[],42,FALSE)</f>
        <v>#N/A</v>
      </c>
      <c r="U105" t="e">
        <f>VLOOKUP(Tableau14[[#This Row],[dossier d''événement]],Tableau12[],41,FALSE)</f>
        <v>#N/A</v>
      </c>
      <c r="V105" t="e">
        <f>VLOOKUP(Tableau14[[#This Row],[dossier d''événement]],Tableau12[],10,FALSE)</f>
        <v>#N/A</v>
      </c>
      <c r="W105" t="e">
        <f>VLOOKUP(Tableau14[[#This Row],[dossier d''événement]],Tableau12[],73,FALSE)</f>
        <v>#N/A</v>
      </c>
      <c r="X105" t="e">
        <f>VLOOKUP(Tableau14[[#This Row],[dossier d''événement]],Tableau12[],74,FALSE)</f>
        <v>#N/A</v>
      </c>
      <c r="Y105" t="e">
        <f>VLOOKUP(Tableau14[[#This Row],[dossier d''événement]],Tableau12[],75,FALSE)</f>
        <v>#N/A</v>
      </c>
      <c r="Z105" t="e">
        <f>VLOOKUP(Tableau14[[#This Row],[dossier d''événement]],Tableau12[],76,FALSE)</f>
        <v>#N/A</v>
      </c>
      <c r="AA105" t="e">
        <f>VLOOKUP(Tableau14[[#This Row],[dossier d''événement]],Tableau12[],77,FALSE)</f>
        <v>#N/A</v>
      </c>
      <c r="AB105" t="e">
        <f>VLOOKUP(Tableau14[[#This Row],[dossier d''événement]],Tableau12[],78,FALSE)</f>
        <v>#N/A</v>
      </c>
      <c r="AC105" t="e">
        <f>VLOOKUP(Tableau14[[#This Row],[dossier d''événement]],Tableau12[],79,FALSE)</f>
        <v>#N/A</v>
      </c>
      <c r="AD105" t="e">
        <f>VLOOKUP(Tableau14[[#This Row],[dossier d''événement]],Tableau12[],80,FALSE)</f>
        <v>#N/A</v>
      </c>
      <c r="AE105" t="e">
        <f>VLOOKUP(Tableau14[[#This Row],[dossier d''événement]],Tableau12[],81,FALSE)</f>
        <v>#N/A</v>
      </c>
      <c r="AF105" t="e">
        <f>VLOOKUP(Tableau14[[#This Row],[dossier d''événement]],Tableau12[],82,FALSE)</f>
        <v>#N/A</v>
      </c>
      <c r="AG105" t="e">
        <f>VLOOKUP(Tableau14[[#This Row],[dossier d''événement]],Tableau12[],83,FALSE)</f>
        <v>#N/A</v>
      </c>
      <c r="AH105" t="e">
        <f>VLOOKUP(Tableau14[[#This Row],[dossier d''événement]],Tableau12[],84,FALSE)</f>
        <v>#N/A</v>
      </c>
      <c r="AI105" t="e">
        <f>VLOOKUP(Tableau14[[#This Row],[dossier d''événement]],Tableau12[],85,FALSE)</f>
        <v>#N/A</v>
      </c>
      <c r="AJ105" t="e">
        <f>VLOOKUP(Tableau14[[#This Row],[dossier d''événement]],Tableau12[],86,FALSE)</f>
        <v>#N/A</v>
      </c>
      <c r="AK105" t="e">
        <f>VLOOKUP(Tableau14[[#This Row],[dossier d''événement]],Tableau12[],87,FALSE)</f>
        <v>#N/A</v>
      </c>
      <c r="AL105" t="e">
        <f>VLOOKUP(Tableau14[[#This Row],[dossier d''événement]],Tableau12[],88,FALSE)</f>
        <v>#N/A</v>
      </c>
      <c r="AM105" t="e">
        <f>VLOOKUP(Tableau14[[#This Row],[dossier d''événement]],Tableau12[],89,FALSE)</f>
        <v>#N/A</v>
      </c>
      <c r="AN105" t="e">
        <f>VLOOKUP(Tableau14[[#This Row],[dossier d''événement]],Tableau12[],90,FALSE)</f>
        <v>#N/A</v>
      </c>
      <c r="AO105" t="e">
        <f>VLOOKUP(Tableau14[[#This Row],[dossier d''événement]],Tableau12[],11,FALSE)</f>
        <v>#N/A</v>
      </c>
      <c r="AP105" t="e">
        <f>VLOOKUP(Tableau14[[#This Row],[dossier d''événement]],Tableau12[],12,FALSE)</f>
        <v>#N/A</v>
      </c>
      <c r="AQ105" t="e">
        <f>VLOOKUP(Tableau14[[#This Row],[dossier d''événement]],Tableau12[],13,FALSE)</f>
        <v>#N/A</v>
      </c>
      <c r="AR105" t="e">
        <f>VLOOKUP(Tableau14[[#This Row],[dossier d''événement]],Tableau12[],14,FALSE)</f>
        <v>#N/A</v>
      </c>
      <c r="AS105" t="e">
        <f>VLOOKUP(Tableau14[[#This Row],[dossier d''événement]],Tableau12[],15,FALSE)</f>
        <v>#N/A</v>
      </c>
      <c r="AT105" t="e">
        <f>VLOOKUP(Tableau14[[#This Row],[dossier d''événement]],Tableau12[],16,FALSE)</f>
        <v>#N/A</v>
      </c>
      <c r="AU105" t="e">
        <f>VLOOKUP(Tableau14[[#This Row],[dossier d''événement]],Tableau12[],17,FALSE)</f>
        <v>#N/A</v>
      </c>
      <c r="AV105" t="e">
        <f>VLOOKUP(Tableau14[[#This Row],[dossier d''événement]],Tableau12[],18,FALSE)</f>
        <v>#N/A</v>
      </c>
      <c r="AW105" t="e">
        <f>VLOOKUP(Tableau14[[#This Row],[dossier d''événement]],Tableau12[],19,FALSE)</f>
        <v>#N/A</v>
      </c>
      <c r="AX105" t="e">
        <f>VLOOKUP(Tableau14[[#This Row],[dossier d''événement]],Tableau12[],20,FALSE)</f>
        <v>#N/A</v>
      </c>
      <c r="AY105" t="e">
        <f>VLOOKUP(Tableau14[[#This Row],[dossier d''événement]],Tableau12[],21,FALSE)</f>
        <v>#N/A</v>
      </c>
      <c r="AZ105" t="e">
        <f>VLOOKUP(Tableau14[[#This Row],[dossier d''événement]],Tableau12[],22,FALSE)</f>
        <v>#N/A</v>
      </c>
      <c r="BA105" t="e">
        <f>VLOOKUP(Tableau14[[#This Row],[dossier d''événement]],Tableau12[],23,FALSE)</f>
        <v>#N/A</v>
      </c>
      <c r="BB105" t="e">
        <f>VLOOKUP(Tableau14[[#This Row],[dossier d''événement]],Tableau12[],24,FALSE)</f>
        <v>#N/A</v>
      </c>
      <c r="BC105" t="e">
        <f>VLOOKUP(Tableau14[[#This Row],[dossier d''événement]],Tableau12[],25,FALSE)</f>
        <v>#N/A</v>
      </c>
      <c r="BD105" t="e">
        <f>VLOOKUP(Tableau14[[#This Row],[dossier d''événement]],Tableau12[],26,FALSE)</f>
        <v>#N/A</v>
      </c>
      <c r="BE105" t="e">
        <f>VLOOKUP(Tableau14[[#This Row],[dossier d''événement]],Tableau12[],27,FALSE)</f>
        <v>#N/A</v>
      </c>
      <c r="BF105" t="e">
        <f>VLOOKUP(Tableau14[[#This Row],[dossier d''événement]],Tableau12[],28,FALSE)</f>
        <v>#N/A</v>
      </c>
      <c r="BG105" t="e">
        <f>VLOOKUP(Tableau14[[#This Row],[dossier d''événement]],Tableau12[],29,FALSE)</f>
        <v>#N/A</v>
      </c>
      <c r="BH105" t="e">
        <f>VLOOKUP(Tableau14[[#This Row],[dossier d''événement]],Tableau12[],30,FALSE)</f>
        <v>#N/A</v>
      </c>
      <c r="BI105" t="e">
        <f>VLOOKUP(Tableau14[[#This Row],[dossier d''événement]],Tableau12[],31,FALSE)</f>
        <v>#N/A</v>
      </c>
      <c r="BJ105" t="e">
        <f>VLOOKUP(Tableau14[[#This Row],[dossier d''événement]],Tableau12[],32,FALSE)</f>
        <v>#N/A</v>
      </c>
      <c r="BK105" t="e">
        <f>VLOOKUP(Tableau14[[#This Row],[dossier d''événement]],Tableau12[],33,FALSE)</f>
        <v>#N/A</v>
      </c>
      <c r="BL105" t="e">
        <f>VLOOKUP(Tableau14[[#This Row],[dossier d''événement]],Tableau12[],34,FALSE)</f>
        <v>#N/A</v>
      </c>
      <c r="BM105" t="e">
        <f>VLOOKUP(Tableau14[[#This Row],[dossier d''événement]],Tableau12[],35,FALSE)</f>
        <v>#N/A</v>
      </c>
      <c r="BN105" t="e">
        <f>VLOOKUP(Tableau14[[#This Row],[dossier d''événement]],Tableau12[],36,FALSE)</f>
        <v>#N/A</v>
      </c>
      <c r="BO105" t="e">
        <f>VLOOKUP(Tableau14[[#This Row],[dossier d''événement]],Tableau12[],37,FALSE)</f>
        <v>#N/A</v>
      </c>
      <c r="BP105" t="e">
        <f>VLOOKUP(Tableau14[[#This Row],[dossier d''événement]],Tableau12[],38,FALSE)</f>
        <v>#N/A</v>
      </c>
      <c r="BQ105" t="e">
        <f>VLOOKUP(Tableau14[[#This Row],[dossier d''événement]],Tableau12[],39,FALSE)</f>
        <v>#N/A</v>
      </c>
      <c r="BR105" t="e">
        <f>VLOOKUP(Tableau14[[#This Row],[dossier d''événement]],Tableau12[],40,FALSE)</f>
        <v>#N/A</v>
      </c>
      <c r="BW105">
        <f>Tableau14[[#This Row],[dossier d''événement]]</f>
        <v>0</v>
      </c>
      <c r="BY105" t="e">
        <f>Tableau14[[#This Row],[Lieu Événement]]</f>
        <v>#N/A</v>
      </c>
      <c r="BZ105" t="e">
        <f>Tableau14[[#This Row],[Contact client sur le site]]</f>
        <v>#N/A</v>
      </c>
      <c r="CA105" t="e">
        <f>VLOOKUP(Tableau14[[#This Row],[dossier d''événement]],Tableau12[],45,FALSE)</f>
        <v>#N/A</v>
      </c>
      <c r="CE105" t="e">
        <f>VLOOKUP(Tableau14[[#This Row],[dossier d''événement]],Tableau12[],46,FALSE)</f>
        <v>#N/A</v>
      </c>
      <c r="CF105" t="e">
        <f>VLOOKUP(Tableau14[[#This Row],[dossier d''événement]],Tableau12[],43,FALSE)</f>
        <v>#N/A</v>
      </c>
      <c r="CG105" t="e">
        <f>VLOOKUP(Tableau14[[#This Row],[dossier d''événement]],Tableau12[],47,FALSE)</f>
        <v>#N/A</v>
      </c>
    </row>
    <row r="106" spans="6:85">
      <c r="F106" t="e">
        <f>VLOOKUP(Tableau14[[#This Row],[dossier d''événement]],Tableau12[],2,FALSE)</f>
        <v>#N/A</v>
      </c>
      <c r="G106" t="e">
        <f>VLOOKUP(Tableau14[[#This Row],[dossier d''événement]],Tableau12[],7,FALSE)</f>
        <v>#N/A</v>
      </c>
      <c r="H106" t="e">
        <f>VLOOKUP(Tableau14[[#This Row],[dossier d''événement]],Tableau12[],8,FALSE)</f>
        <v>#N/A</v>
      </c>
      <c r="J106" t="e">
        <f>VLOOKUP(Tableau14[[#This Row],[dossier d''événement]],Tableau12[],3,FALSE)</f>
        <v>#N/A</v>
      </c>
      <c r="K106" t="e">
        <f>VLOOKUP(Tableau14[[#This Row],[dossier d''événement]],Tableau12[],44,FALSE)</f>
        <v>#N/A</v>
      </c>
      <c r="S106" t="e">
        <f>VLOOKUP(Tableau14[[#This Row],[dossier d''événement]],Tableau12[],42,FALSE)</f>
        <v>#N/A</v>
      </c>
      <c r="U106" t="e">
        <f>VLOOKUP(Tableau14[[#This Row],[dossier d''événement]],Tableau12[],41,FALSE)</f>
        <v>#N/A</v>
      </c>
      <c r="V106" t="e">
        <f>VLOOKUP(Tableau14[[#This Row],[dossier d''événement]],Tableau12[],10,FALSE)</f>
        <v>#N/A</v>
      </c>
      <c r="W106" t="e">
        <f>VLOOKUP(Tableau14[[#This Row],[dossier d''événement]],Tableau12[],73,FALSE)</f>
        <v>#N/A</v>
      </c>
      <c r="X106" t="e">
        <f>VLOOKUP(Tableau14[[#This Row],[dossier d''événement]],Tableau12[],74,FALSE)</f>
        <v>#N/A</v>
      </c>
      <c r="Y106" t="e">
        <f>VLOOKUP(Tableau14[[#This Row],[dossier d''événement]],Tableau12[],75,FALSE)</f>
        <v>#N/A</v>
      </c>
      <c r="Z106" t="e">
        <f>VLOOKUP(Tableau14[[#This Row],[dossier d''événement]],Tableau12[],76,FALSE)</f>
        <v>#N/A</v>
      </c>
      <c r="AA106" t="e">
        <f>VLOOKUP(Tableau14[[#This Row],[dossier d''événement]],Tableau12[],77,FALSE)</f>
        <v>#N/A</v>
      </c>
      <c r="AB106" t="e">
        <f>VLOOKUP(Tableau14[[#This Row],[dossier d''événement]],Tableau12[],78,FALSE)</f>
        <v>#N/A</v>
      </c>
      <c r="AC106" t="e">
        <f>VLOOKUP(Tableau14[[#This Row],[dossier d''événement]],Tableau12[],79,FALSE)</f>
        <v>#N/A</v>
      </c>
      <c r="AD106" t="e">
        <f>VLOOKUP(Tableau14[[#This Row],[dossier d''événement]],Tableau12[],80,FALSE)</f>
        <v>#N/A</v>
      </c>
      <c r="AE106" t="e">
        <f>VLOOKUP(Tableau14[[#This Row],[dossier d''événement]],Tableau12[],81,FALSE)</f>
        <v>#N/A</v>
      </c>
      <c r="AF106" t="e">
        <f>VLOOKUP(Tableau14[[#This Row],[dossier d''événement]],Tableau12[],82,FALSE)</f>
        <v>#N/A</v>
      </c>
      <c r="AG106" t="e">
        <f>VLOOKUP(Tableau14[[#This Row],[dossier d''événement]],Tableau12[],83,FALSE)</f>
        <v>#N/A</v>
      </c>
      <c r="AH106" t="e">
        <f>VLOOKUP(Tableau14[[#This Row],[dossier d''événement]],Tableau12[],84,FALSE)</f>
        <v>#N/A</v>
      </c>
      <c r="AI106" t="e">
        <f>VLOOKUP(Tableau14[[#This Row],[dossier d''événement]],Tableau12[],85,FALSE)</f>
        <v>#N/A</v>
      </c>
      <c r="AJ106" t="e">
        <f>VLOOKUP(Tableau14[[#This Row],[dossier d''événement]],Tableau12[],86,FALSE)</f>
        <v>#N/A</v>
      </c>
      <c r="AK106" t="e">
        <f>VLOOKUP(Tableau14[[#This Row],[dossier d''événement]],Tableau12[],87,FALSE)</f>
        <v>#N/A</v>
      </c>
      <c r="AL106" t="e">
        <f>VLOOKUP(Tableau14[[#This Row],[dossier d''événement]],Tableau12[],88,FALSE)</f>
        <v>#N/A</v>
      </c>
      <c r="AM106" t="e">
        <f>VLOOKUP(Tableau14[[#This Row],[dossier d''événement]],Tableau12[],89,FALSE)</f>
        <v>#N/A</v>
      </c>
      <c r="AN106" t="e">
        <f>VLOOKUP(Tableau14[[#This Row],[dossier d''événement]],Tableau12[],90,FALSE)</f>
        <v>#N/A</v>
      </c>
      <c r="AO106" t="e">
        <f>VLOOKUP(Tableau14[[#This Row],[dossier d''événement]],Tableau12[],11,FALSE)</f>
        <v>#N/A</v>
      </c>
      <c r="AP106" t="e">
        <f>VLOOKUP(Tableau14[[#This Row],[dossier d''événement]],Tableau12[],12,FALSE)</f>
        <v>#N/A</v>
      </c>
      <c r="AQ106" t="e">
        <f>VLOOKUP(Tableau14[[#This Row],[dossier d''événement]],Tableau12[],13,FALSE)</f>
        <v>#N/A</v>
      </c>
      <c r="AR106" t="e">
        <f>VLOOKUP(Tableau14[[#This Row],[dossier d''événement]],Tableau12[],14,FALSE)</f>
        <v>#N/A</v>
      </c>
      <c r="AS106" t="e">
        <f>VLOOKUP(Tableau14[[#This Row],[dossier d''événement]],Tableau12[],15,FALSE)</f>
        <v>#N/A</v>
      </c>
      <c r="AT106" t="e">
        <f>VLOOKUP(Tableau14[[#This Row],[dossier d''événement]],Tableau12[],16,FALSE)</f>
        <v>#N/A</v>
      </c>
      <c r="AU106" t="e">
        <f>VLOOKUP(Tableau14[[#This Row],[dossier d''événement]],Tableau12[],17,FALSE)</f>
        <v>#N/A</v>
      </c>
      <c r="AV106" t="e">
        <f>VLOOKUP(Tableau14[[#This Row],[dossier d''événement]],Tableau12[],18,FALSE)</f>
        <v>#N/A</v>
      </c>
      <c r="AW106" t="e">
        <f>VLOOKUP(Tableau14[[#This Row],[dossier d''événement]],Tableau12[],19,FALSE)</f>
        <v>#N/A</v>
      </c>
      <c r="AX106" t="e">
        <f>VLOOKUP(Tableau14[[#This Row],[dossier d''événement]],Tableau12[],20,FALSE)</f>
        <v>#N/A</v>
      </c>
      <c r="AY106" t="e">
        <f>VLOOKUP(Tableau14[[#This Row],[dossier d''événement]],Tableau12[],21,FALSE)</f>
        <v>#N/A</v>
      </c>
      <c r="AZ106" t="e">
        <f>VLOOKUP(Tableau14[[#This Row],[dossier d''événement]],Tableau12[],22,FALSE)</f>
        <v>#N/A</v>
      </c>
      <c r="BA106" t="e">
        <f>VLOOKUP(Tableau14[[#This Row],[dossier d''événement]],Tableau12[],23,FALSE)</f>
        <v>#N/A</v>
      </c>
      <c r="BB106" t="e">
        <f>VLOOKUP(Tableau14[[#This Row],[dossier d''événement]],Tableau12[],24,FALSE)</f>
        <v>#N/A</v>
      </c>
      <c r="BC106" t="e">
        <f>VLOOKUP(Tableau14[[#This Row],[dossier d''événement]],Tableau12[],25,FALSE)</f>
        <v>#N/A</v>
      </c>
      <c r="BD106" t="e">
        <f>VLOOKUP(Tableau14[[#This Row],[dossier d''événement]],Tableau12[],26,FALSE)</f>
        <v>#N/A</v>
      </c>
      <c r="BE106" t="e">
        <f>VLOOKUP(Tableau14[[#This Row],[dossier d''événement]],Tableau12[],27,FALSE)</f>
        <v>#N/A</v>
      </c>
      <c r="BF106" t="e">
        <f>VLOOKUP(Tableau14[[#This Row],[dossier d''événement]],Tableau12[],28,FALSE)</f>
        <v>#N/A</v>
      </c>
      <c r="BG106" t="e">
        <f>VLOOKUP(Tableau14[[#This Row],[dossier d''événement]],Tableau12[],29,FALSE)</f>
        <v>#N/A</v>
      </c>
      <c r="BH106" t="e">
        <f>VLOOKUP(Tableau14[[#This Row],[dossier d''événement]],Tableau12[],30,FALSE)</f>
        <v>#N/A</v>
      </c>
      <c r="BI106" t="e">
        <f>VLOOKUP(Tableau14[[#This Row],[dossier d''événement]],Tableau12[],31,FALSE)</f>
        <v>#N/A</v>
      </c>
      <c r="BJ106" t="e">
        <f>VLOOKUP(Tableau14[[#This Row],[dossier d''événement]],Tableau12[],32,FALSE)</f>
        <v>#N/A</v>
      </c>
      <c r="BK106" t="e">
        <f>VLOOKUP(Tableau14[[#This Row],[dossier d''événement]],Tableau12[],33,FALSE)</f>
        <v>#N/A</v>
      </c>
      <c r="BL106" t="e">
        <f>VLOOKUP(Tableau14[[#This Row],[dossier d''événement]],Tableau12[],34,FALSE)</f>
        <v>#N/A</v>
      </c>
      <c r="BM106" t="e">
        <f>VLOOKUP(Tableau14[[#This Row],[dossier d''événement]],Tableau12[],35,FALSE)</f>
        <v>#N/A</v>
      </c>
      <c r="BN106" t="e">
        <f>VLOOKUP(Tableau14[[#This Row],[dossier d''événement]],Tableau12[],36,FALSE)</f>
        <v>#N/A</v>
      </c>
      <c r="BO106" t="e">
        <f>VLOOKUP(Tableau14[[#This Row],[dossier d''événement]],Tableau12[],37,FALSE)</f>
        <v>#N/A</v>
      </c>
      <c r="BP106" t="e">
        <f>VLOOKUP(Tableau14[[#This Row],[dossier d''événement]],Tableau12[],38,FALSE)</f>
        <v>#N/A</v>
      </c>
      <c r="BQ106" t="e">
        <f>VLOOKUP(Tableau14[[#This Row],[dossier d''événement]],Tableau12[],39,FALSE)</f>
        <v>#N/A</v>
      </c>
      <c r="BR106" t="e">
        <f>VLOOKUP(Tableau14[[#This Row],[dossier d''événement]],Tableau12[],40,FALSE)</f>
        <v>#N/A</v>
      </c>
      <c r="BW106">
        <f>Tableau14[[#This Row],[dossier d''événement]]</f>
        <v>0</v>
      </c>
      <c r="BY106" t="e">
        <f>Tableau14[[#This Row],[Lieu Événement]]</f>
        <v>#N/A</v>
      </c>
      <c r="BZ106" t="e">
        <f>Tableau14[[#This Row],[Contact client sur le site]]</f>
        <v>#N/A</v>
      </c>
      <c r="CA106" t="e">
        <f>VLOOKUP(Tableau14[[#This Row],[dossier d''événement]],Tableau12[],45,FALSE)</f>
        <v>#N/A</v>
      </c>
      <c r="CE106" t="e">
        <f>VLOOKUP(Tableau14[[#This Row],[dossier d''événement]],Tableau12[],46,FALSE)</f>
        <v>#N/A</v>
      </c>
      <c r="CF106" t="e">
        <f>VLOOKUP(Tableau14[[#This Row],[dossier d''événement]],Tableau12[],43,FALSE)</f>
        <v>#N/A</v>
      </c>
      <c r="CG106" t="e">
        <f>VLOOKUP(Tableau14[[#This Row],[dossier d''événement]],Tableau12[],47,FALSE)</f>
        <v>#N/A</v>
      </c>
    </row>
    <row r="107" spans="6:85">
      <c r="F107" t="e">
        <f>VLOOKUP(Tableau14[[#This Row],[dossier d''événement]],Tableau12[],2,FALSE)</f>
        <v>#N/A</v>
      </c>
      <c r="G107" t="e">
        <f>VLOOKUP(Tableau14[[#This Row],[dossier d''événement]],Tableau12[],7,FALSE)</f>
        <v>#N/A</v>
      </c>
      <c r="H107" t="e">
        <f>VLOOKUP(Tableau14[[#This Row],[dossier d''événement]],Tableau12[],8,FALSE)</f>
        <v>#N/A</v>
      </c>
      <c r="J107" t="e">
        <f>VLOOKUP(Tableau14[[#This Row],[dossier d''événement]],Tableau12[],3,FALSE)</f>
        <v>#N/A</v>
      </c>
      <c r="K107" t="e">
        <f>VLOOKUP(Tableau14[[#This Row],[dossier d''événement]],Tableau12[],44,FALSE)</f>
        <v>#N/A</v>
      </c>
      <c r="S107" t="e">
        <f>VLOOKUP(Tableau14[[#This Row],[dossier d''événement]],Tableau12[],42,FALSE)</f>
        <v>#N/A</v>
      </c>
      <c r="U107" t="e">
        <f>VLOOKUP(Tableau14[[#This Row],[dossier d''événement]],Tableau12[],41,FALSE)</f>
        <v>#N/A</v>
      </c>
      <c r="V107" t="e">
        <f>VLOOKUP(Tableau14[[#This Row],[dossier d''événement]],Tableau12[],10,FALSE)</f>
        <v>#N/A</v>
      </c>
      <c r="W107" t="e">
        <f>VLOOKUP(Tableau14[[#This Row],[dossier d''événement]],Tableau12[],73,FALSE)</f>
        <v>#N/A</v>
      </c>
      <c r="X107" t="e">
        <f>VLOOKUP(Tableau14[[#This Row],[dossier d''événement]],Tableau12[],74,FALSE)</f>
        <v>#N/A</v>
      </c>
      <c r="Y107" t="e">
        <f>VLOOKUP(Tableau14[[#This Row],[dossier d''événement]],Tableau12[],75,FALSE)</f>
        <v>#N/A</v>
      </c>
      <c r="Z107" t="e">
        <f>VLOOKUP(Tableau14[[#This Row],[dossier d''événement]],Tableau12[],76,FALSE)</f>
        <v>#N/A</v>
      </c>
      <c r="AA107" t="e">
        <f>VLOOKUP(Tableau14[[#This Row],[dossier d''événement]],Tableau12[],77,FALSE)</f>
        <v>#N/A</v>
      </c>
      <c r="AB107" t="e">
        <f>VLOOKUP(Tableau14[[#This Row],[dossier d''événement]],Tableau12[],78,FALSE)</f>
        <v>#N/A</v>
      </c>
      <c r="AC107" t="e">
        <f>VLOOKUP(Tableau14[[#This Row],[dossier d''événement]],Tableau12[],79,FALSE)</f>
        <v>#N/A</v>
      </c>
      <c r="AD107" t="e">
        <f>VLOOKUP(Tableau14[[#This Row],[dossier d''événement]],Tableau12[],80,FALSE)</f>
        <v>#N/A</v>
      </c>
      <c r="AE107" t="e">
        <f>VLOOKUP(Tableau14[[#This Row],[dossier d''événement]],Tableau12[],81,FALSE)</f>
        <v>#N/A</v>
      </c>
      <c r="AF107" t="e">
        <f>VLOOKUP(Tableau14[[#This Row],[dossier d''événement]],Tableau12[],82,FALSE)</f>
        <v>#N/A</v>
      </c>
      <c r="AG107" t="e">
        <f>VLOOKUP(Tableau14[[#This Row],[dossier d''événement]],Tableau12[],83,FALSE)</f>
        <v>#N/A</v>
      </c>
      <c r="AH107" t="e">
        <f>VLOOKUP(Tableau14[[#This Row],[dossier d''événement]],Tableau12[],84,FALSE)</f>
        <v>#N/A</v>
      </c>
      <c r="AI107" t="e">
        <f>VLOOKUP(Tableau14[[#This Row],[dossier d''événement]],Tableau12[],85,FALSE)</f>
        <v>#N/A</v>
      </c>
      <c r="AJ107" t="e">
        <f>VLOOKUP(Tableau14[[#This Row],[dossier d''événement]],Tableau12[],86,FALSE)</f>
        <v>#N/A</v>
      </c>
      <c r="AK107" t="e">
        <f>VLOOKUP(Tableau14[[#This Row],[dossier d''événement]],Tableau12[],87,FALSE)</f>
        <v>#N/A</v>
      </c>
      <c r="AL107" t="e">
        <f>VLOOKUP(Tableau14[[#This Row],[dossier d''événement]],Tableau12[],88,FALSE)</f>
        <v>#N/A</v>
      </c>
      <c r="AM107" t="e">
        <f>VLOOKUP(Tableau14[[#This Row],[dossier d''événement]],Tableau12[],89,FALSE)</f>
        <v>#N/A</v>
      </c>
      <c r="AN107" t="e">
        <f>VLOOKUP(Tableau14[[#This Row],[dossier d''événement]],Tableau12[],90,FALSE)</f>
        <v>#N/A</v>
      </c>
      <c r="AO107" t="e">
        <f>VLOOKUP(Tableau14[[#This Row],[dossier d''événement]],Tableau12[],11,FALSE)</f>
        <v>#N/A</v>
      </c>
      <c r="AP107" t="e">
        <f>VLOOKUP(Tableau14[[#This Row],[dossier d''événement]],Tableau12[],12,FALSE)</f>
        <v>#N/A</v>
      </c>
      <c r="AQ107" t="e">
        <f>VLOOKUP(Tableau14[[#This Row],[dossier d''événement]],Tableau12[],13,FALSE)</f>
        <v>#N/A</v>
      </c>
      <c r="AR107" t="e">
        <f>VLOOKUP(Tableau14[[#This Row],[dossier d''événement]],Tableau12[],14,FALSE)</f>
        <v>#N/A</v>
      </c>
      <c r="AS107" t="e">
        <f>VLOOKUP(Tableau14[[#This Row],[dossier d''événement]],Tableau12[],15,FALSE)</f>
        <v>#N/A</v>
      </c>
      <c r="AT107" t="e">
        <f>VLOOKUP(Tableau14[[#This Row],[dossier d''événement]],Tableau12[],16,FALSE)</f>
        <v>#N/A</v>
      </c>
      <c r="AU107" t="e">
        <f>VLOOKUP(Tableau14[[#This Row],[dossier d''événement]],Tableau12[],17,FALSE)</f>
        <v>#N/A</v>
      </c>
      <c r="AV107" t="e">
        <f>VLOOKUP(Tableau14[[#This Row],[dossier d''événement]],Tableau12[],18,FALSE)</f>
        <v>#N/A</v>
      </c>
      <c r="AW107" t="e">
        <f>VLOOKUP(Tableau14[[#This Row],[dossier d''événement]],Tableau12[],19,FALSE)</f>
        <v>#N/A</v>
      </c>
      <c r="AX107" t="e">
        <f>VLOOKUP(Tableau14[[#This Row],[dossier d''événement]],Tableau12[],20,FALSE)</f>
        <v>#N/A</v>
      </c>
      <c r="AY107" t="e">
        <f>VLOOKUP(Tableau14[[#This Row],[dossier d''événement]],Tableau12[],21,FALSE)</f>
        <v>#N/A</v>
      </c>
      <c r="AZ107" t="e">
        <f>VLOOKUP(Tableau14[[#This Row],[dossier d''événement]],Tableau12[],22,FALSE)</f>
        <v>#N/A</v>
      </c>
      <c r="BA107" t="e">
        <f>VLOOKUP(Tableau14[[#This Row],[dossier d''événement]],Tableau12[],23,FALSE)</f>
        <v>#N/A</v>
      </c>
      <c r="BB107" t="e">
        <f>VLOOKUP(Tableau14[[#This Row],[dossier d''événement]],Tableau12[],24,FALSE)</f>
        <v>#N/A</v>
      </c>
      <c r="BC107" t="e">
        <f>VLOOKUP(Tableau14[[#This Row],[dossier d''événement]],Tableau12[],25,FALSE)</f>
        <v>#N/A</v>
      </c>
      <c r="BD107" t="e">
        <f>VLOOKUP(Tableau14[[#This Row],[dossier d''événement]],Tableau12[],26,FALSE)</f>
        <v>#N/A</v>
      </c>
      <c r="BE107" t="e">
        <f>VLOOKUP(Tableau14[[#This Row],[dossier d''événement]],Tableau12[],27,FALSE)</f>
        <v>#N/A</v>
      </c>
      <c r="BF107" t="e">
        <f>VLOOKUP(Tableau14[[#This Row],[dossier d''événement]],Tableau12[],28,FALSE)</f>
        <v>#N/A</v>
      </c>
      <c r="BG107" t="e">
        <f>VLOOKUP(Tableau14[[#This Row],[dossier d''événement]],Tableau12[],29,FALSE)</f>
        <v>#N/A</v>
      </c>
      <c r="BH107" t="e">
        <f>VLOOKUP(Tableau14[[#This Row],[dossier d''événement]],Tableau12[],30,FALSE)</f>
        <v>#N/A</v>
      </c>
      <c r="BI107" t="e">
        <f>VLOOKUP(Tableau14[[#This Row],[dossier d''événement]],Tableau12[],31,FALSE)</f>
        <v>#N/A</v>
      </c>
      <c r="BJ107" t="e">
        <f>VLOOKUP(Tableau14[[#This Row],[dossier d''événement]],Tableau12[],32,FALSE)</f>
        <v>#N/A</v>
      </c>
      <c r="BK107" t="e">
        <f>VLOOKUP(Tableau14[[#This Row],[dossier d''événement]],Tableau12[],33,FALSE)</f>
        <v>#N/A</v>
      </c>
      <c r="BL107" t="e">
        <f>VLOOKUP(Tableau14[[#This Row],[dossier d''événement]],Tableau12[],34,FALSE)</f>
        <v>#N/A</v>
      </c>
      <c r="BM107" t="e">
        <f>VLOOKUP(Tableau14[[#This Row],[dossier d''événement]],Tableau12[],35,FALSE)</f>
        <v>#N/A</v>
      </c>
      <c r="BN107" t="e">
        <f>VLOOKUP(Tableau14[[#This Row],[dossier d''événement]],Tableau12[],36,FALSE)</f>
        <v>#N/A</v>
      </c>
      <c r="BO107" t="e">
        <f>VLOOKUP(Tableau14[[#This Row],[dossier d''événement]],Tableau12[],37,FALSE)</f>
        <v>#N/A</v>
      </c>
      <c r="BP107" t="e">
        <f>VLOOKUP(Tableau14[[#This Row],[dossier d''événement]],Tableau12[],38,FALSE)</f>
        <v>#N/A</v>
      </c>
      <c r="BQ107" t="e">
        <f>VLOOKUP(Tableau14[[#This Row],[dossier d''événement]],Tableau12[],39,FALSE)</f>
        <v>#N/A</v>
      </c>
      <c r="BR107" t="e">
        <f>VLOOKUP(Tableau14[[#This Row],[dossier d''événement]],Tableau12[],40,FALSE)</f>
        <v>#N/A</v>
      </c>
      <c r="BW107">
        <f>Tableau14[[#This Row],[dossier d''événement]]</f>
        <v>0</v>
      </c>
      <c r="BY107" t="e">
        <f>Tableau14[[#This Row],[Lieu Événement]]</f>
        <v>#N/A</v>
      </c>
      <c r="BZ107" t="e">
        <f>Tableau14[[#This Row],[Contact client sur le site]]</f>
        <v>#N/A</v>
      </c>
      <c r="CA107" t="e">
        <f>VLOOKUP(Tableau14[[#This Row],[dossier d''événement]],Tableau12[],45,FALSE)</f>
        <v>#N/A</v>
      </c>
      <c r="CE107" t="e">
        <f>VLOOKUP(Tableau14[[#This Row],[dossier d''événement]],Tableau12[],46,FALSE)</f>
        <v>#N/A</v>
      </c>
      <c r="CF107" t="e">
        <f>VLOOKUP(Tableau14[[#This Row],[dossier d''événement]],Tableau12[],43,FALSE)</f>
        <v>#N/A</v>
      </c>
      <c r="CG107" t="e">
        <f>VLOOKUP(Tableau14[[#This Row],[dossier d''événement]],Tableau12[],47,FALSE)</f>
        <v>#N/A</v>
      </c>
    </row>
    <row r="108" spans="6:85">
      <c r="F108" t="e">
        <f>VLOOKUP(Tableau14[[#This Row],[dossier d''événement]],Tableau12[],2,FALSE)</f>
        <v>#N/A</v>
      </c>
      <c r="G108" t="e">
        <f>VLOOKUP(Tableau14[[#This Row],[dossier d''événement]],Tableau12[],7,FALSE)</f>
        <v>#N/A</v>
      </c>
      <c r="H108" t="e">
        <f>VLOOKUP(Tableau14[[#This Row],[dossier d''événement]],Tableau12[],8,FALSE)</f>
        <v>#N/A</v>
      </c>
      <c r="J108" t="e">
        <f>VLOOKUP(Tableau14[[#This Row],[dossier d''événement]],Tableau12[],3,FALSE)</f>
        <v>#N/A</v>
      </c>
      <c r="K108" t="e">
        <f>VLOOKUP(Tableau14[[#This Row],[dossier d''événement]],Tableau12[],44,FALSE)</f>
        <v>#N/A</v>
      </c>
      <c r="S108" t="e">
        <f>VLOOKUP(Tableau14[[#This Row],[dossier d''événement]],Tableau12[],42,FALSE)</f>
        <v>#N/A</v>
      </c>
      <c r="U108" t="e">
        <f>VLOOKUP(Tableau14[[#This Row],[dossier d''événement]],Tableau12[],41,FALSE)</f>
        <v>#N/A</v>
      </c>
      <c r="V108" t="e">
        <f>VLOOKUP(Tableau14[[#This Row],[dossier d''événement]],Tableau12[],10,FALSE)</f>
        <v>#N/A</v>
      </c>
      <c r="W108" t="e">
        <f>VLOOKUP(Tableau14[[#This Row],[dossier d''événement]],Tableau12[],73,FALSE)</f>
        <v>#N/A</v>
      </c>
      <c r="X108" t="e">
        <f>VLOOKUP(Tableau14[[#This Row],[dossier d''événement]],Tableau12[],74,FALSE)</f>
        <v>#N/A</v>
      </c>
      <c r="Y108" t="e">
        <f>VLOOKUP(Tableau14[[#This Row],[dossier d''événement]],Tableau12[],75,FALSE)</f>
        <v>#N/A</v>
      </c>
      <c r="Z108" t="e">
        <f>VLOOKUP(Tableau14[[#This Row],[dossier d''événement]],Tableau12[],76,FALSE)</f>
        <v>#N/A</v>
      </c>
      <c r="AA108" t="e">
        <f>VLOOKUP(Tableau14[[#This Row],[dossier d''événement]],Tableau12[],77,FALSE)</f>
        <v>#N/A</v>
      </c>
      <c r="AB108" t="e">
        <f>VLOOKUP(Tableau14[[#This Row],[dossier d''événement]],Tableau12[],78,FALSE)</f>
        <v>#N/A</v>
      </c>
      <c r="AC108" t="e">
        <f>VLOOKUP(Tableau14[[#This Row],[dossier d''événement]],Tableau12[],79,FALSE)</f>
        <v>#N/A</v>
      </c>
      <c r="AD108" t="e">
        <f>VLOOKUP(Tableau14[[#This Row],[dossier d''événement]],Tableau12[],80,FALSE)</f>
        <v>#N/A</v>
      </c>
      <c r="AE108" t="e">
        <f>VLOOKUP(Tableau14[[#This Row],[dossier d''événement]],Tableau12[],81,FALSE)</f>
        <v>#N/A</v>
      </c>
      <c r="AF108" t="e">
        <f>VLOOKUP(Tableau14[[#This Row],[dossier d''événement]],Tableau12[],82,FALSE)</f>
        <v>#N/A</v>
      </c>
      <c r="AG108" t="e">
        <f>VLOOKUP(Tableau14[[#This Row],[dossier d''événement]],Tableau12[],83,FALSE)</f>
        <v>#N/A</v>
      </c>
      <c r="AH108" t="e">
        <f>VLOOKUP(Tableau14[[#This Row],[dossier d''événement]],Tableau12[],84,FALSE)</f>
        <v>#N/A</v>
      </c>
      <c r="AI108" t="e">
        <f>VLOOKUP(Tableau14[[#This Row],[dossier d''événement]],Tableau12[],85,FALSE)</f>
        <v>#N/A</v>
      </c>
      <c r="AJ108" t="e">
        <f>VLOOKUP(Tableau14[[#This Row],[dossier d''événement]],Tableau12[],86,FALSE)</f>
        <v>#N/A</v>
      </c>
      <c r="AK108" t="e">
        <f>VLOOKUP(Tableau14[[#This Row],[dossier d''événement]],Tableau12[],87,FALSE)</f>
        <v>#N/A</v>
      </c>
      <c r="AL108" t="e">
        <f>VLOOKUP(Tableau14[[#This Row],[dossier d''événement]],Tableau12[],88,FALSE)</f>
        <v>#N/A</v>
      </c>
      <c r="AM108" t="e">
        <f>VLOOKUP(Tableau14[[#This Row],[dossier d''événement]],Tableau12[],89,FALSE)</f>
        <v>#N/A</v>
      </c>
      <c r="AN108" t="e">
        <f>VLOOKUP(Tableau14[[#This Row],[dossier d''événement]],Tableau12[],90,FALSE)</f>
        <v>#N/A</v>
      </c>
      <c r="AO108" t="e">
        <f>VLOOKUP(Tableau14[[#This Row],[dossier d''événement]],Tableau12[],11,FALSE)</f>
        <v>#N/A</v>
      </c>
      <c r="AP108" t="e">
        <f>VLOOKUP(Tableau14[[#This Row],[dossier d''événement]],Tableau12[],12,FALSE)</f>
        <v>#N/A</v>
      </c>
      <c r="AQ108" t="e">
        <f>VLOOKUP(Tableau14[[#This Row],[dossier d''événement]],Tableau12[],13,FALSE)</f>
        <v>#N/A</v>
      </c>
      <c r="AR108" t="e">
        <f>VLOOKUP(Tableau14[[#This Row],[dossier d''événement]],Tableau12[],14,FALSE)</f>
        <v>#N/A</v>
      </c>
      <c r="AS108" t="e">
        <f>VLOOKUP(Tableau14[[#This Row],[dossier d''événement]],Tableau12[],15,FALSE)</f>
        <v>#N/A</v>
      </c>
      <c r="AT108" t="e">
        <f>VLOOKUP(Tableau14[[#This Row],[dossier d''événement]],Tableau12[],16,FALSE)</f>
        <v>#N/A</v>
      </c>
      <c r="AU108" t="e">
        <f>VLOOKUP(Tableau14[[#This Row],[dossier d''événement]],Tableau12[],17,FALSE)</f>
        <v>#N/A</v>
      </c>
      <c r="AV108" t="e">
        <f>VLOOKUP(Tableau14[[#This Row],[dossier d''événement]],Tableau12[],18,FALSE)</f>
        <v>#N/A</v>
      </c>
      <c r="AW108" t="e">
        <f>VLOOKUP(Tableau14[[#This Row],[dossier d''événement]],Tableau12[],19,FALSE)</f>
        <v>#N/A</v>
      </c>
      <c r="AX108" t="e">
        <f>VLOOKUP(Tableau14[[#This Row],[dossier d''événement]],Tableau12[],20,FALSE)</f>
        <v>#N/A</v>
      </c>
      <c r="AY108" t="e">
        <f>VLOOKUP(Tableau14[[#This Row],[dossier d''événement]],Tableau12[],21,FALSE)</f>
        <v>#N/A</v>
      </c>
      <c r="AZ108" t="e">
        <f>VLOOKUP(Tableau14[[#This Row],[dossier d''événement]],Tableau12[],22,FALSE)</f>
        <v>#N/A</v>
      </c>
      <c r="BA108" t="e">
        <f>VLOOKUP(Tableau14[[#This Row],[dossier d''événement]],Tableau12[],23,FALSE)</f>
        <v>#N/A</v>
      </c>
      <c r="BB108" t="e">
        <f>VLOOKUP(Tableau14[[#This Row],[dossier d''événement]],Tableau12[],24,FALSE)</f>
        <v>#N/A</v>
      </c>
      <c r="BC108" t="e">
        <f>VLOOKUP(Tableau14[[#This Row],[dossier d''événement]],Tableau12[],25,FALSE)</f>
        <v>#N/A</v>
      </c>
      <c r="BD108" t="e">
        <f>VLOOKUP(Tableau14[[#This Row],[dossier d''événement]],Tableau12[],26,FALSE)</f>
        <v>#N/A</v>
      </c>
      <c r="BE108" t="e">
        <f>VLOOKUP(Tableau14[[#This Row],[dossier d''événement]],Tableau12[],27,FALSE)</f>
        <v>#N/A</v>
      </c>
      <c r="BF108" t="e">
        <f>VLOOKUP(Tableau14[[#This Row],[dossier d''événement]],Tableau12[],28,FALSE)</f>
        <v>#N/A</v>
      </c>
      <c r="BG108" t="e">
        <f>VLOOKUP(Tableau14[[#This Row],[dossier d''événement]],Tableau12[],29,FALSE)</f>
        <v>#N/A</v>
      </c>
      <c r="BH108" t="e">
        <f>VLOOKUP(Tableau14[[#This Row],[dossier d''événement]],Tableau12[],30,FALSE)</f>
        <v>#N/A</v>
      </c>
      <c r="BI108" t="e">
        <f>VLOOKUP(Tableau14[[#This Row],[dossier d''événement]],Tableau12[],31,FALSE)</f>
        <v>#N/A</v>
      </c>
      <c r="BJ108" t="e">
        <f>VLOOKUP(Tableau14[[#This Row],[dossier d''événement]],Tableau12[],32,FALSE)</f>
        <v>#N/A</v>
      </c>
      <c r="BK108" t="e">
        <f>VLOOKUP(Tableau14[[#This Row],[dossier d''événement]],Tableau12[],33,FALSE)</f>
        <v>#N/A</v>
      </c>
      <c r="BL108" t="e">
        <f>VLOOKUP(Tableau14[[#This Row],[dossier d''événement]],Tableau12[],34,FALSE)</f>
        <v>#N/A</v>
      </c>
      <c r="BM108" t="e">
        <f>VLOOKUP(Tableau14[[#This Row],[dossier d''événement]],Tableau12[],35,FALSE)</f>
        <v>#N/A</v>
      </c>
      <c r="BN108" t="e">
        <f>VLOOKUP(Tableau14[[#This Row],[dossier d''événement]],Tableau12[],36,FALSE)</f>
        <v>#N/A</v>
      </c>
      <c r="BO108" t="e">
        <f>VLOOKUP(Tableau14[[#This Row],[dossier d''événement]],Tableau12[],37,FALSE)</f>
        <v>#N/A</v>
      </c>
      <c r="BP108" t="e">
        <f>VLOOKUP(Tableau14[[#This Row],[dossier d''événement]],Tableau12[],38,FALSE)</f>
        <v>#N/A</v>
      </c>
      <c r="BQ108" t="e">
        <f>VLOOKUP(Tableau14[[#This Row],[dossier d''événement]],Tableau12[],39,FALSE)</f>
        <v>#N/A</v>
      </c>
      <c r="BR108" t="e">
        <f>VLOOKUP(Tableau14[[#This Row],[dossier d''événement]],Tableau12[],40,FALSE)</f>
        <v>#N/A</v>
      </c>
      <c r="BW108">
        <f>Tableau14[[#This Row],[dossier d''événement]]</f>
        <v>0</v>
      </c>
      <c r="BY108" t="e">
        <f>Tableau14[[#This Row],[Lieu Événement]]</f>
        <v>#N/A</v>
      </c>
      <c r="BZ108" t="e">
        <f>Tableau14[[#This Row],[Contact client sur le site]]</f>
        <v>#N/A</v>
      </c>
      <c r="CA108" t="e">
        <f>VLOOKUP(Tableau14[[#This Row],[dossier d''événement]],Tableau12[],45,FALSE)</f>
        <v>#N/A</v>
      </c>
      <c r="CE108" t="e">
        <f>VLOOKUP(Tableau14[[#This Row],[dossier d''événement]],Tableau12[],46,FALSE)</f>
        <v>#N/A</v>
      </c>
      <c r="CF108" t="e">
        <f>VLOOKUP(Tableau14[[#This Row],[dossier d''événement]],Tableau12[],43,FALSE)</f>
        <v>#N/A</v>
      </c>
      <c r="CG108" t="e">
        <f>VLOOKUP(Tableau14[[#This Row],[dossier d''événement]],Tableau12[],47,FALSE)</f>
        <v>#N/A</v>
      </c>
    </row>
    <row r="109" spans="6:85">
      <c r="F109" t="e">
        <f>VLOOKUP(Tableau14[[#This Row],[dossier d''événement]],Tableau12[],2,FALSE)</f>
        <v>#N/A</v>
      </c>
      <c r="G109" t="e">
        <f>VLOOKUP(Tableau14[[#This Row],[dossier d''événement]],Tableau12[],7,FALSE)</f>
        <v>#N/A</v>
      </c>
      <c r="H109" t="e">
        <f>VLOOKUP(Tableau14[[#This Row],[dossier d''événement]],Tableau12[],8,FALSE)</f>
        <v>#N/A</v>
      </c>
      <c r="J109" t="e">
        <f>VLOOKUP(Tableau14[[#This Row],[dossier d''événement]],Tableau12[],3,FALSE)</f>
        <v>#N/A</v>
      </c>
      <c r="K109" t="e">
        <f>VLOOKUP(Tableau14[[#This Row],[dossier d''événement]],Tableau12[],44,FALSE)</f>
        <v>#N/A</v>
      </c>
      <c r="S109" t="e">
        <f>VLOOKUP(Tableau14[[#This Row],[dossier d''événement]],Tableau12[],42,FALSE)</f>
        <v>#N/A</v>
      </c>
      <c r="U109" t="e">
        <f>VLOOKUP(Tableau14[[#This Row],[dossier d''événement]],Tableau12[],41,FALSE)</f>
        <v>#N/A</v>
      </c>
      <c r="V109" t="e">
        <f>VLOOKUP(Tableau14[[#This Row],[dossier d''événement]],Tableau12[],10,FALSE)</f>
        <v>#N/A</v>
      </c>
      <c r="W109" t="e">
        <f>VLOOKUP(Tableau14[[#This Row],[dossier d''événement]],Tableau12[],73,FALSE)</f>
        <v>#N/A</v>
      </c>
      <c r="X109" t="e">
        <f>VLOOKUP(Tableau14[[#This Row],[dossier d''événement]],Tableau12[],74,FALSE)</f>
        <v>#N/A</v>
      </c>
      <c r="Y109" t="e">
        <f>VLOOKUP(Tableau14[[#This Row],[dossier d''événement]],Tableau12[],75,FALSE)</f>
        <v>#N/A</v>
      </c>
      <c r="Z109" t="e">
        <f>VLOOKUP(Tableau14[[#This Row],[dossier d''événement]],Tableau12[],76,FALSE)</f>
        <v>#N/A</v>
      </c>
      <c r="AA109" t="e">
        <f>VLOOKUP(Tableau14[[#This Row],[dossier d''événement]],Tableau12[],77,FALSE)</f>
        <v>#N/A</v>
      </c>
      <c r="AB109" t="e">
        <f>VLOOKUP(Tableau14[[#This Row],[dossier d''événement]],Tableau12[],78,FALSE)</f>
        <v>#N/A</v>
      </c>
      <c r="AC109" t="e">
        <f>VLOOKUP(Tableau14[[#This Row],[dossier d''événement]],Tableau12[],79,FALSE)</f>
        <v>#N/A</v>
      </c>
      <c r="AD109" t="e">
        <f>VLOOKUP(Tableau14[[#This Row],[dossier d''événement]],Tableau12[],80,FALSE)</f>
        <v>#N/A</v>
      </c>
      <c r="AE109" t="e">
        <f>VLOOKUP(Tableau14[[#This Row],[dossier d''événement]],Tableau12[],81,FALSE)</f>
        <v>#N/A</v>
      </c>
      <c r="AF109" t="e">
        <f>VLOOKUP(Tableau14[[#This Row],[dossier d''événement]],Tableau12[],82,FALSE)</f>
        <v>#N/A</v>
      </c>
      <c r="AG109" t="e">
        <f>VLOOKUP(Tableau14[[#This Row],[dossier d''événement]],Tableau12[],83,FALSE)</f>
        <v>#N/A</v>
      </c>
      <c r="AH109" t="e">
        <f>VLOOKUP(Tableau14[[#This Row],[dossier d''événement]],Tableau12[],84,FALSE)</f>
        <v>#N/A</v>
      </c>
      <c r="AI109" t="e">
        <f>VLOOKUP(Tableau14[[#This Row],[dossier d''événement]],Tableau12[],85,FALSE)</f>
        <v>#N/A</v>
      </c>
      <c r="AJ109" t="e">
        <f>VLOOKUP(Tableau14[[#This Row],[dossier d''événement]],Tableau12[],86,FALSE)</f>
        <v>#N/A</v>
      </c>
      <c r="AK109" t="e">
        <f>VLOOKUP(Tableau14[[#This Row],[dossier d''événement]],Tableau12[],87,FALSE)</f>
        <v>#N/A</v>
      </c>
      <c r="AL109" t="e">
        <f>VLOOKUP(Tableau14[[#This Row],[dossier d''événement]],Tableau12[],88,FALSE)</f>
        <v>#N/A</v>
      </c>
      <c r="AM109" t="e">
        <f>VLOOKUP(Tableau14[[#This Row],[dossier d''événement]],Tableau12[],89,FALSE)</f>
        <v>#N/A</v>
      </c>
      <c r="AN109" t="e">
        <f>VLOOKUP(Tableau14[[#This Row],[dossier d''événement]],Tableau12[],90,FALSE)</f>
        <v>#N/A</v>
      </c>
      <c r="AO109" t="e">
        <f>VLOOKUP(Tableau14[[#This Row],[dossier d''événement]],Tableau12[],11,FALSE)</f>
        <v>#N/A</v>
      </c>
      <c r="AP109" t="e">
        <f>VLOOKUP(Tableau14[[#This Row],[dossier d''événement]],Tableau12[],12,FALSE)</f>
        <v>#N/A</v>
      </c>
      <c r="AQ109" t="e">
        <f>VLOOKUP(Tableau14[[#This Row],[dossier d''événement]],Tableau12[],13,FALSE)</f>
        <v>#N/A</v>
      </c>
      <c r="AR109" t="e">
        <f>VLOOKUP(Tableau14[[#This Row],[dossier d''événement]],Tableau12[],14,FALSE)</f>
        <v>#N/A</v>
      </c>
      <c r="AS109" t="e">
        <f>VLOOKUP(Tableau14[[#This Row],[dossier d''événement]],Tableau12[],15,FALSE)</f>
        <v>#N/A</v>
      </c>
      <c r="AT109" t="e">
        <f>VLOOKUP(Tableau14[[#This Row],[dossier d''événement]],Tableau12[],16,FALSE)</f>
        <v>#N/A</v>
      </c>
      <c r="AU109" t="e">
        <f>VLOOKUP(Tableau14[[#This Row],[dossier d''événement]],Tableau12[],17,FALSE)</f>
        <v>#N/A</v>
      </c>
      <c r="AV109" t="e">
        <f>VLOOKUP(Tableau14[[#This Row],[dossier d''événement]],Tableau12[],18,FALSE)</f>
        <v>#N/A</v>
      </c>
      <c r="AW109" t="e">
        <f>VLOOKUP(Tableau14[[#This Row],[dossier d''événement]],Tableau12[],19,FALSE)</f>
        <v>#N/A</v>
      </c>
      <c r="AX109" t="e">
        <f>VLOOKUP(Tableau14[[#This Row],[dossier d''événement]],Tableau12[],20,FALSE)</f>
        <v>#N/A</v>
      </c>
      <c r="AY109" t="e">
        <f>VLOOKUP(Tableau14[[#This Row],[dossier d''événement]],Tableau12[],21,FALSE)</f>
        <v>#N/A</v>
      </c>
      <c r="AZ109" t="e">
        <f>VLOOKUP(Tableau14[[#This Row],[dossier d''événement]],Tableau12[],22,FALSE)</f>
        <v>#N/A</v>
      </c>
      <c r="BA109" t="e">
        <f>VLOOKUP(Tableau14[[#This Row],[dossier d''événement]],Tableau12[],23,FALSE)</f>
        <v>#N/A</v>
      </c>
      <c r="BB109" t="e">
        <f>VLOOKUP(Tableau14[[#This Row],[dossier d''événement]],Tableau12[],24,FALSE)</f>
        <v>#N/A</v>
      </c>
      <c r="BC109" t="e">
        <f>VLOOKUP(Tableau14[[#This Row],[dossier d''événement]],Tableau12[],25,FALSE)</f>
        <v>#N/A</v>
      </c>
      <c r="BD109" t="e">
        <f>VLOOKUP(Tableau14[[#This Row],[dossier d''événement]],Tableau12[],26,FALSE)</f>
        <v>#N/A</v>
      </c>
      <c r="BE109" t="e">
        <f>VLOOKUP(Tableau14[[#This Row],[dossier d''événement]],Tableau12[],27,FALSE)</f>
        <v>#N/A</v>
      </c>
      <c r="BF109" t="e">
        <f>VLOOKUP(Tableau14[[#This Row],[dossier d''événement]],Tableau12[],28,FALSE)</f>
        <v>#N/A</v>
      </c>
      <c r="BG109" t="e">
        <f>VLOOKUP(Tableau14[[#This Row],[dossier d''événement]],Tableau12[],29,FALSE)</f>
        <v>#N/A</v>
      </c>
      <c r="BH109" t="e">
        <f>VLOOKUP(Tableau14[[#This Row],[dossier d''événement]],Tableau12[],30,FALSE)</f>
        <v>#N/A</v>
      </c>
      <c r="BI109" t="e">
        <f>VLOOKUP(Tableau14[[#This Row],[dossier d''événement]],Tableau12[],31,FALSE)</f>
        <v>#N/A</v>
      </c>
      <c r="BJ109" t="e">
        <f>VLOOKUP(Tableau14[[#This Row],[dossier d''événement]],Tableau12[],32,FALSE)</f>
        <v>#N/A</v>
      </c>
      <c r="BK109" t="e">
        <f>VLOOKUP(Tableau14[[#This Row],[dossier d''événement]],Tableau12[],33,FALSE)</f>
        <v>#N/A</v>
      </c>
      <c r="BL109" t="e">
        <f>VLOOKUP(Tableau14[[#This Row],[dossier d''événement]],Tableau12[],34,FALSE)</f>
        <v>#N/A</v>
      </c>
      <c r="BM109" t="e">
        <f>VLOOKUP(Tableau14[[#This Row],[dossier d''événement]],Tableau12[],35,FALSE)</f>
        <v>#N/A</v>
      </c>
      <c r="BN109" t="e">
        <f>VLOOKUP(Tableau14[[#This Row],[dossier d''événement]],Tableau12[],36,FALSE)</f>
        <v>#N/A</v>
      </c>
      <c r="BO109" t="e">
        <f>VLOOKUP(Tableau14[[#This Row],[dossier d''événement]],Tableau12[],37,FALSE)</f>
        <v>#N/A</v>
      </c>
      <c r="BP109" t="e">
        <f>VLOOKUP(Tableau14[[#This Row],[dossier d''événement]],Tableau12[],38,FALSE)</f>
        <v>#N/A</v>
      </c>
      <c r="BQ109" t="e">
        <f>VLOOKUP(Tableau14[[#This Row],[dossier d''événement]],Tableau12[],39,FALSE)</f>
        <v>#N/A</v>
      </c>
      <c r="BR109" t="e">
        <f>VLOOKUP(Tableau14[[#This Row],[dossier d''événement]],Tableau12[],40,FALSE)</f>
        <v>#N/A</v>
      </c>
      <c r="BW109">
        <f>Tableau14[[#This Row],[dossier d''événement]]</f>
        <v>0</v>
      </c>
      <c r="BY109" t="e">
        <f>Tableau14[[#This Row],[Lieu Événement]]</f>
        <v>#N/A</v>
      </c>
      <c r="BZ109" t="e">
        <f>Tableau14[[#This Row],[Contact client sur le site]]</f>
        <v>#N/A</v>
      </c>
      <c r="CA109" t="e">
        <f>VLOOKUP(Tableau14[[#This Row],[dossier d''événement]],Tableau12[],45,FALSE)</f>
        <v>#N/A</v>
      </c>
      <c r="CE109" t="e">
        <f>VLOOKUP(Tableau14[[#This Row],[dossier d''événement]],Tableau12[],46,FALSE)</f>
        <v>#N/A</v>
      </c>
      <c r="CF109" t="e">
        <f>VLOOKUP(Tableau14[[#This Row],[dossier d''événement]],Tableau12[],43,FALSE)</f>
        <v>#N/A</v>
      </c>
      <c r="CG109" t="e">
        <f>VLOOKUP(Tableau14[[#This Row],[dossier d''événement]],Tableau12[],47,FALSE)</f>
        <v>#N/A</v>
      </c>
    </row>
    <row r="110" spans="6:85">
      <c r="F110" t="e">
        <f>VLOOKUP(Tableau14[[#This Row],[dossier d''événement]],Tableau12[],2,FALSE)</f>
        <v>#N/A</v>
      </c>
      <c r="G110" t="e">
        <f>VLOOKUP(Tableau14[[#This Row],[dossier d''événement]],Tableau12[],7,FALSE)</f>
        <v>#N/A</v>
      </c>
      <c r="H110" t="e">
        <f>VLOOKUP(Tableau14[[#This Row],[dossier d''événement]],Tableau12[],8,FALSE)</f>
        <v>#N/A</v>
      </c>
      <c r="J110" t="e">
        <f>VLOOKUP(Tableau14[[#This Row],[dossier d''événement]],Tableau12[],3,FALSE)</f>
        <v>#N/A</v>
      </c>
      <c r="K110" t="e">
        <f>VLOOKUP(Tableau14[[#This Row],[dossier d''événement]],Tableau12[],44,FALSE)</f>
        <v>#N/A</v>
      </c>
      <c r="S110" t="e">
        <f>VLOOKUP(Tableau14[[#This Row],[dossier d''événement]],Tableau12[],42,FALSE)</f>
        <v>#N/A</v>
      </c>
      <c r="U110" t="e">
        <f>VLOOKUP(Tableau14[[#This Row],[dossier d''événement]],Tableau12[],41,FALSE)</f>
        <v>#N/A</v>
      </c>
      <c r="V110" t="e">
        <f>VLOOKUP(Tableau14[[#This Row],[dossier d''événement]],Tableau12[],10,FALSE)</f>
        <v>#N/A</v>
      </c>
      <c r="W110" t="e">
        <f>VLOOKUP(Tableau14[[#This Row],[dossier d''événement]],Tableau12[],73,FALSE)</f>
        <v>#N/A</v>
      </c>
      <c r="X110" t="e">
        <f>VLOOKUP(Tableau14[[#This Row],[dossier d''événement]],Tableau12[],74,FALSE)</f>
        <v>#N/A</v>
      </c>
      <c r="Y110" t="e">
        <f>VLOOKUP(Tableau14[[#This Row],[dossier d''événement]],Tableau12[],75,FALSE)</f>
        <v>#N/A</v>
      </c>
      <c r="Z110" t="e">
        <f>VLOOKUP(Tableau14[[#This Row],[dossier d''événement]],Tableau12[],76,FALSE)</f>
        <v>#N/A</v>
      </c>
      <c r="AA110" t="e">
        <f>VLOOKUP(Tableau14[[#This Row],[dossier d''événement]],Tableau12[],77,FALSE)</f>
        <v>#N/A</v>
      </c>
      <c r="AB110" t="e">
        <f>VLOOKUP(Tableau14[[#This Row],[dossier d''événement]],Tableau12[],78,FALSE)</f>
        <v>#N/A</v>
      </c>
      <c r="AC110" t="e">
        <f>VLOOKUP(Tableau14[[#This Row],[dossier d''événement]],Tableau12[],79,FALSE)</f>
        <v>#N/A</v>
      </c>
      <c r="AD110" t="e">
        <f>VLOOKUP(Tableau14[[#This Row],[dossier d''événement]],Tableau12[],80,FALSE)</f>
        <v>#N/A</v>
      </c>
      <c r="AE110" t="e">
        <f>VLOOKUP(Tableau14[[#This Row],[dossier d''événement]],Tableau12[],81,FALSE)</f>
        <v>#N/A</v>
      </c>
      <c r="AF110" t="e">
        <f>VLOOKUP(Tableau14[[#This Row],[dossier d''événement]],Tableau12[],82,FALSE)</f>
        <v>#N/A</v>
      </c>
      <c r="AG110" t="e">
        <f>VLOOKUP(Tableau14[[#This Row],[dossier d''événement]],Tableau12[],83,FALSE)</f>
        <v>#N/A</v>
      </c>
      <c r="AH110" t="e">
        <f>VLOOKUP(Tableau14[[#This Row],[dossier d''événement]],Tableau12[],84,FALSE)</f>
        <v>#N/A</v>
      </c>
      <c r="AI110" t="e">
        <f>VLOOKUP(Tableau14[[#This Row],[dossier d''événement]],Tableau12[],85,FALSE)</f>
        <v>#N/A</v>
      </c>
      <c r="AJ110" t="e">
        <f>VLOOKUP(Tableau14[[#This Row],[dossier d''événement]],Tableau12[],86,FALSE)</f>
        <v>#N/A</v>
      </c>
      <c r="AK110" t="e">
        <f>VLOOKUP(Tableau14[[#This Row],[dossier d''événement]],Tableau12[],87,FALSE)</f>
        <v>#N/A</v>
      </c>
      <c r="AL110" t="e">
        <f>VLOOKUP(Tableau14[[#This Row],[dossier d''événement]],Tableau12[],88,FALSE)</f>
        <v>#N/A</v>
      </c>
      <c r="AM110" t="e">
        <f>VLOOKUP(Tableau14[[#This Row],[dossier d''événement]],Tableau12[],89,FALSE)</f>
        <v>#N/A</v>
      </c>
      <c r="AN110" t="e">
        <f>VLOOKUP(Tableau14[[#This Row],[dossier d''événement]],Tableau12[],90,FALSE)</f>
        <v>#N/A</v>
      </c>
      <c r="AO110" t="e">
        <f>VLOOKUP(Tableau14[[#This Row],[dossier d''événement]],Tableau12[],11,FALSE)</f>
        <v>#N/A</v>
      </c>
      <c r="AP110" t="e">
        <f>VLOOKUP(Tableau14[[#This Row],[dossier d''événement]],Tableau12[],12,FALSE)</f>
        <v>#N/A</v>
      </c>
      <c r="AQ110" t="e">
        <f>VLOOKUP(Tableau14[[#This Row],[dossier d''événement]],Tableau12[],13,FALSE)</f>
        <v>#N/A</v>
      </c>
      <c r="AR110" t="e">
        <f>VLOOKUP(Tableau14[[#This Row],[dossier d''événement]],Tableau12[],14,FALSE)</f>
        <v>#N/A</v>
      </c>
      <c r="AS110" t="e">
        <f>VLOOKUP(Tableau14[[#This Row],[dossier d''événement]],Tableau12[],15,FALSE)</f>
        <v>#N/A</v>
      </c>
      <c r="AT110" t="e">
        <f>VLOOKUP(Tableau14[[#This Row],[dossier d''événement]],Tableau12[],16,FALSE)</f>
        <v>#N/A</v>
      </c>
      <c r="AU110" t="e">
        <f>VLOOKUP(Tableau14[[#This Row],[dossier d''événement]],Tableau12[],17,FALSE)</f>
        <v>#N/A</v>
      </c>
      <c r="AV110" t="e">
        <f>VLOOKUP(Tableau14[[#This Row],[dossier d''événement]],Tableau12[],18,FALSE)</f>
        <v>#N/A</v>
      </c>
      <c r="AW110" t="e">
        <f>VLOOKUP(Tableau14[[#This Row],[dossier d''événement]],Tableau12[],19,FALSE)</f>
        <v>#N/A</v>
      </c>
      <c r="AX110" t="e">
        <f>VLOOKUP(Tableau14[[#This Row],[dossier d''événement]],Tableau12[],20,FALSE)</f>
        <v>#N/A</v>
      </c>
      <c r="AY110" t="e">
        <f>VLOOKUP(Tableau14[[#This Row],[dossier d''événement]],Tableau12[],21,FALSE)</f>
        <v>#N/A</v>
      </c>
      <c r="AZ110" t="e">
        <f>VLOOKUP(Tableau14[[#This Row],[dossier d''événement]],Tableau12[],22,FALSE)</f>
        <v>#N/A</v>
      </c>
      <c r="BA110" t="e">
        <f>VLOOKUP(Tableau14[[#This Row],[dossier d''événement]],Tableau12[],23,FALSE)</f>
        <v>#N/A</v>
      </c>
      <c r="BB110" t="e">
        <f>VLOOKUP(Tableau14[[#This Row],[dossier d''événement]],Tableau12[],24,FALSE)</f>
        <v>#N/A</v>
      </c>
      <c r="BC110" t="e">
        <f>VLOOKUP(Tableau14[[#This Row],[dossier d''événement]],Tableau12[],25,FALSE)</f>
        <v>#N/A</v>
      </c>
      <c r="BD110" t="e">
        <f>VLOOKUP(Tableau14[[#This Row],[dossier d''événement]],Tableau12[],26,FALSE)</f>
        <v>#N/A</v>
      </c>
      <c r="BE110" t="e">
        <f>VLOOKUP(Tableau14[[#This Row],[dossier d''événement]],Tableau12[],27,FALSE)</f>
        <v>#N/A</v>
      </c>
      <c r="BF110" t="e">
        <f>VLOOKUP(Tableau14[[#This Row],[dossier d''événement]],Tableau12[],28,FALSE)</f>
        <v>#N/A</v>
      </c>
      <c r="BG110" t="e">
        <f>VLOOKUP(Tableau14[[#This Row],[dossier d''événement]],Tableau12[],29,FALSE)</f>
        <v>#N/A</v>
      </c>
      <c r="BH110" t="e">
        <f>VLOOKUP(Tableau14[[#This Row],[dossier d''événement]],Tableau12[],30,FALSE)</f>
        <v>#N/A</v>
      </c>
      <c r="BI110" t="e">
        <f>VLOOKUP(Tableau14[[#This Row],[dossier d''événement]],Tableau12[],31,FALSE)</f>
        <v>#N/A</v>
      </c>
      <c r="BJ110" t="e">
        <f>VLOOKUP(Tableau14[[#This Row],[dossier d''événement]],Tableau12[],32,FALSE)</f>
        <v>#N/A</v>
      </c>
      <c r="BK110" t="e">
        <f>VLOOKUP(Tableau14[[#This Row],[dossier d''événement]],Tableau12[],33,FALSE)</f>
        <v>#N/A</v>
      </c>
      <c r="BL110" t="e">
        <f>VLOOKUP(Tableau14[[#This Row],[dossier d''événement]],Tableau12[],34,FALSE)</f>
        <v>#N/A</v>
      </c>
      <c r="BM110" t="e">
        <f>VLOOKUP(Tableau14[[#This Row],[dossier d''événement]],Tableau12[],35,FALSE)</f>
        <v>#N/A</v>
      </c>
      <c r="BN110" t="e">
        <f>VLOOKUP(Tableau14[[#This Row],[dossier d''événement]],Tableau12[],36,FALSE)</f>
        <v>#N/A</v>
      </c>
      <c r="BO110" t="e">
        <f>VLOOKUP(Tableau14[[#This Row],[dossier d''événement]],Tableau12[],37,FALSE)</f>
        <v>#N/A</v>
      </c>
      <c r="BP110" t="e">
        <f>VLOOKUP(Tableau14[[#This Row],[dossier d''événement]],Tableau12[],38,FALSE)</f>
        <v>#N/A</v>
      </c>
      <c r="BQ110" t="e">
        <f>VLOOKUP(Tableau14[[#This Row],[dossier d''événement]],Tableau12[],39,FALSE)</f>
        <v>#N/A</v>
      </c>
      <c r="BR110" t="e">
        <f>VLOOKUP(Tableau14[[#This Row],[dossier d''événement]],Tableau12[],40,FALSE)</f>
        <v>#N/A</v>
      </c>
      <c r="BW110">
        <f>Tableau14[[#This Row],[dossier d''événement]]</f>
        <v>0</v>
      </c>
      <c r="BY110" t="e">
        <f>Tableau14[[#This Row],[Lieu Événement]]</f>
        <v>#N/A</v>
      </c>
      <c r="BZ110" t="e">
        <f>Tableau14[[#This Row],[Contact client sur le site]]</f>
        <v>#N/A</v>
      </c>
      <c r="CA110" t="e">
        <f>VLOOKUP(Tableau14[[#This Row],[dossier d''événement]],Tableau12[],45,FALSE)</f>
        <v>#N/A</v>
      </c>
      <c r="CE110" t="e">
        <f>VLOOKUP(Tableau14[[#This Row],[dossier d''événement]],Tableau12[],46,FALSE)</f>
        <v>#N/A</v>
      </c>
      <c r="CF110" t="e">
        <f>VLOOKUP(Tableau14[[#This Row],[dossier d''événement]],Tableau12[],43,FALSE)</f>
        <v>#N/A</v>
      </c>
      <c r="CG110" t="e">
        <f>VLOOKUP(Tableau14[[#This Row],[dossier d''événement]],Tableau12[],47,FALSE)</f>
        <v>#N/A</v>
      </c>
    </row>
    <row r="111" spans="6:85">
      <c r="F111" t="e">
        <f>VLOOKUP(Tableau14[[#This Row],[dossier d''événement]],Tableau12[],2,FALSE)</f>
        <v>#N/A</v>
      </c>
      <c r="G111" t="e">
        <f>VLOOKUP(Tableau14[[#This Row],[dossier d''événement]],Tableau12[],7,FALSE)</f>
        <v>#N/A</v>
      </c>
      <c r="H111" t="e">
        <f>VLOOKUP(Tableau14[[#This Row],[dossier d''événement]],Tableau12[],8,FALSE)</f>
        <v>#N/A</v>
      </c>
      <c r="J111" t="e">
        <f>VLOOKUP(Tableau14[[#This Row],[dossier d''événement]],Tableau12[],3,FALSE)</f>
        <v>#N/A</v>
      </c>
      <c r="K111" t="e">
        <f>VLOOKUP(Tableau14[[#This Row],[dossier d''événement]],Tableau12[],44,FALSE)</f>
        <v>#N/A</v>
      </c>
      <c r="S111" t="e">
        <f>VLOOKUP(Tableau14[[#This Row],[dossier d''événement]],Tableau12[],42,FALSE)</f>
        <v>#N/A</v>
      </c>
      <c r="U111" t="e">
        <f>VLOOKUP(Tableau14[[#This Row],[dossier d''événement]],Tableau12[],41,FALSE)</f>
        <v>#N/A</v>
      </c>
      <c r="V111" t="e">
        <f>VLOOKUP(Tableau14[[#This Row],[dossier d''événement]],Tableau12[],10,FALSE)</f>
        <v>#N/A</v>
      </c>
      <c r="W111" t="e">
        <f>VLOOKUP(Tableau14[[#This Row],[dossier d''événement]],Tableau12[],73,FALSE)</f>
        <v>#N/A</v>
      </c>
      <c r="X111" t="e">
        <f>VLOOKUP(Tableau14[[#This Row],[dossier d''événement]],Tableau12[],74,FALSE)</f>
        <v>#N/A</v>
      </c>
      <c r="Y111" t="e">
        <f>VLOOKUP(Tableau14[[#This Row],[dossier d''événement]],Tableau12[],75,FALSE)</f>
        <v>#N/A</v>
      </c>
      <c r="Z111" t="e">
        <f>VLOOKUP(Tableau14[[#This Row],[dossier d''événement]],Tableau12[],76,FALSE)</f>
        <v>#N/A</v>
      </c>
      <c r="AA111" t="e">
        <f>VLOOKUP(Tableau14[[#This Row],[dossier d''événement]],Tableau12[],77,FALSE)</f>
        <v>#N/A</v>
      </c>
      <c r="AB111" t="e">
        <f>VLOOKUP(Tableau14[[#This Row],[dossier d''événement]],Tableau12[],78,FALSE)</f>
        <v>#N/A</v>
      </c>
      <c r="AC111" t="e">
        <f>VLOOKUP(Tableau14[[#This Row],[dossier d''événement]],Tableau12[],79,FALSE)</f>
        <v>#N/A</v>
      </c>
      <c r="AD111" t="e">
        <f>VLOOKUP(Tableau14[[#This Row],[dossier d''événement]],Tableau12[],80,FALSE)</f>
        <v>#N/A</v>
      </c>
      <c r="AE111" t="e">
        <f>VLOOKUP(Tableau14[[#This Row],[dossier d''événement]],Tableau12[],81,FALSE)</f>
        <v>#N/A</v>
      </c>
      <c r="AF111" t="e">
        <f>VLOOKUP(Tableau14[[#This Row],[dossier d''événement]],Tableau12[],82,FALSE)</f>
        <v>#N/A</v>
      </c>
      <c r="AG111" t="e">
        <f>VLOOKUP(Tableau14[[#This Row],[dossier d''événement]],Tableau12[],83,FALSE)</f>
        <v>#N/A</v>
      </c>
      <c r="AH111" t="e">
        <f>VLOOKUP(Tableau14[[#This Row],[dossier d''événement]],Tableau12[],84,FALSE)</f>
        <v>#N/A</v>
      </c>
      <c r="AI111" t="e">
        <f>VLOOKUP(Tableau14[[#This Row],[dossier d''événement]],Tableau12[],85,FALSE)</f>
        <v>#N/A</v>
      </c>
      <c r="AJ111" t="e">
        <f>VLOOKUP(Tableau14[[#This Row],[dossier d''événement]],Tableau12[],86,FALSE)</f>
        <v>#N/A</v>
      </c>
      <c r="AK111" t="e">
        <f>VLOOKUP(Tableau14[[#This Row],[dossier d''événement]],Tableau12[],87,FALSE)</f>
        <v>#N/A</v>
      </c>
      <c r="AL111" t="e">
        <f>VLOOKUP(Tableau14[[#This Row],[dossier d''événement]],Tableau12[],88,FALSE)</f>
        <v>#N/A</v>
      </c>
      <c r="AM111" t="e">
        <f>VLOOKUP(Tableau14[[#This Row],[dossier d''événement]],Tableau12[],89,FALSE)</f>
        <v>#N/A</v>
      </c>
      <c r="AN111" t="e">
        <f>VLOOKUP(Tableau14[[#This Row],[dossier d''événement]],Tableau12[],90,FALSE)</f>
        <v>#N/A</v>
      </c>
      <c r="AO111" t="e">
        <f>VLOOKUP(Tableau14[[#This Row],[dossier d''événement]],Tableau12[],11,FALSE)</f>
        <v>#N/A</v>
      </c>
      <c r="AP111" t="e">
        <f>VLOOKUP(Tableau14[[#This Row],[dossier d''événement]],Tableau12[],12,FALSE)</f>
        <v>#N/A</v>
      </c>
      <c r="AQ111" t="e">
        <f>VLOOKUP(Tableau14[[#This Row],[dossier d''événement]],Tableau12[],13,FALSE)</f>
        <v>#N/A</v>
      </c>
      <c r="AR111" t="e">
        <f>VLOOKUP(Tableau14[[#This Row],[dossier d''événement]],Tableau12[],14,FALSE)</f>
        <v>#N/A</v>
      </c>
      <c r="AS111" t="e">
        <f>VLOOKUP(Tableau14[[#This Row],[dossier d''événement]],Tableau12[],15,FALSE)</f>
        <v>#N/A</v>
      </c>
      <c r="AT111" t="e">
        <f>VLOOKUP(Tableau14[[#This Row],[dossier d''événement]],Tableau12[],16,FALSE)</f>
        <v>#N/A</v>
      </c>
      <c r="AU111" t="e">
        <f>VLOOKUP(Tableau14[[#This Row],[dossier d''événement]],Tableau12[],17,FALSE)</f>
        <v>#N/A</v>
      </c>
      <c r="AV111" t="e">
        <f>VLOOKUP(Tableau14[[#This Row],[dossier d''événement]],Tableau12[],18,FALSE)</f>
        <v>#N/A</v>
      </c>
      <c r="AW111" t="e">
        <f>VLOOKUP(Tableau14[[#This Row],[dossier d''événement]],Tableau12[],19,FALSE)</f>
        <v>#N/A</v>
      </c>
      <c r="AX111" t="e">
        <f>VLOOKUP(Tableau14[[#This Row],[dossier d''événement]],Tableau12[],20,FALSE)</f>
        <v>#N/A</v>
      </c>
      <c r="AY111" t="e">
        <f>VLOOKUP(Tableau14[[#This Row],[dossier d''événement]],Tableau12[],21,FALSE)</f>
        <v>#N/A</v>
      </c>
      <c r="AZ111" t="e">
        <f>VLOOKUP(Tableau14[[#This Row],[dossier d''événement]],Tableau12[],22,FALSE)</f>
        <v>#N/A</v>
      </c>
      <c r="BA111" t="e">
        <f>VLOOKUP(Tableau14[[#This Row],[dossier d''événement]],Tableau12[],23,FALSE)</f>
        <v>#N/A</v>
      </c>
      <c r="BB111" t="e">
        <f>VLOOKUP(Tableau14[[#This Row],[dossier d''événement]],Tableau12[],24,FALSE)</f>
        <v>#N/A</v>
      </c>
      <c r="BC111" t="e">
        <f>VLOOKUP(Tableau14[[#This Row],[dossier d''événement]],Tableau12[],25,FALSE)</f>
        <v>#N/A</v>
      </c>
      <c r="BD111" t="e">
        <f>VLOOKUP(Tableau14[[#This Row],[dossier d''événement]],Tableau12[],26,FALSE)</f>
        <v>#N/A</v>
      </c>
      <c r="BE111" t="e">
        <f>VLOOKUP(Tableau14[[#This Row],[dossier d''événement]],Tableau12[],27,FALSE)</f>
        <v>#N/A</v>
      </c>
      <c r="BF111" t="e">
        <f>VLOOKUP(Tableau14[[#This Row],[dossier d''événement]],Tableau12[],28,FALSE)</f>
        <v>#N/A</v>
      </c>
      <c r="BG111" t="e">
        <f>VLOOKUP(Tableau14[[#This Row],[dossier d''événement]],Tableau12[],29,FALSE)</f>
        <v>#N/A</v>
      </c>
      <c r="BH111" t="e">
        <f>VLOOKUP(Tableau14[[#This Row],[dossier d''événement]],Tableau12[],30,FALSE)</f>
        <v>#N/A</v>
      </c>
      <c r="BI111" t="e">
        <f>VLOOKUP(Tableau14[[#This Row],[dossier d''événement]],Tableau12[],31,FALSE)</f>
        <v>#N/A</v>
      </c>
      <c r="BJ111" t="e">
        <f>VLOOKUP(Tableau14[[#This Row],[dossier d''événement]],Tableau12[],32,FALSE)</f>
        <v>#N/A</v>
      </c>
      <c r="BK111" t="e">
        <f>VLOOKUP(Tableau14[[#This Row],[dossier d''événement]],Tableau12[],33,FALSE)</f>
        <v>#N/A</v>
      </c>
      <c r="BL111" t="e">
        <f>VLOOKUP(Tableau14[[#This Row],[dossier d''événement]],Tableau12[],34,FALSE)</f>
        <v>#N/A</v>
      </c>
      <c r="BM111" t="e">
        <f>VLOOKUP(Tableau14[[#This Row],[dossier d''événement]],Tableau12[],35,FALSE)</f>
        <v>#N/A</v>
      </c>
      <c r="BN111" t="e">
        <f>VLOOKUP(Tableau14[[#This Row],[dossier d''événement]],Tableau12[],36,FALSE)</f>
        <v>#N/A</v>
      </c>
      <c r="BO111" t="e">
        <f>VLOOKUP(Tableau14[[#This Row],[dossier d''événement]],Tableau12[],37,FALSE)</f>
        <v>#N/A</v>
      </c>
      <c r="BP111" t="e">
        <f>VLOOKUP(Tableau14[[#This Row],[dossier d''événement]],Tableau12[],38,FALSE)</f>
        <v>#N/A</v>
      </c>
      <c r="BQ111" t="e">
        <f>VLOOKUP(Tableau14[[#This Row],[dossier d''événement]],Tableau12[],39,FALSE)</f>
        <v>#N/A</v>
      </c>
      <c r="BR111" t="e">
        <f>VLOOKUP(Tableau14[[#This Row],[dossier d''événement]],Tableau12[],40,FALSE)</f>
        <v>#N/A</v>
      </c>
      <c r="BW111">
        <f>Tableau14[[#This Row],[dossier d''événement]]</f>
        <v>0</v>
      </c>
      <c r="BY111" t="e">
        <f>Tableau14[[#This Row],[Lieu Événement]]</f>
        <v>#N/A</v>
      </c>
      <c r="BZ111" t="e">
        <f>Tableau14[[#This Row],[Contact client sur le site]]</f>
        <v>#N/A</v>
      </c>
      <c r="CA111" t="e">
        <f>VLOOKUP(Tableau14[[#This Row],[dossier d''événement]],Tableau12[],45,FALSE)</f>
        <v>#N/A</v>
      </c>
      <c r="CE111" t="e">
        <f>VLOOKUP(Tableau14[[#This Row],[dossier d''événement]],Tableau12[],46,FALSE)</f>
        <v>#N/A</v>
      </c>
      <c r="CF111" t="e">
        <f>VLOOKUP(Tableau14[[#This Row],[dossier d''événement]],Tableau12[],43,FALSE)</f>
        <v>#N/A</v>
      </c>
      <c r="CG111" t="e">
        <f>VLOOKUP(Tableau14[[#This Row],[dossier d''événement]],Tableau12[],47,FALSE)</f>
        <v>#N/A</v>
      </c>
    </row>
    <row r="112" spans="6:85">
      <c r="F112" t="e">
        <f>VLOOKUP(Tableau14[[#This Row],[dossier d''événement]],Tableau12[],2,FALSE)</f>
        <v>#N/A</v>
      </c>
      <c r="G112" t="e">
        <f>VLOOKUP(Tableau14[[#This Row],[dossier d''événement]],Tableau12[],7,FALSE)</f>
        <v>#N/A</v>
      </c>
      <c r="H112" t="e">
        <f>VLOOKUP(Tableau14[[#This Row],[dossier d''événement]],Tableau12[],8,FALSE)</f>
        <v>#N/A</v>
      </c>
      <c r="J112" t="e">
        <f>VLOOKUP(Tableau14[[#This Row],[dossier d''événement]],Tableau12[],3,FALSE)</f>
        <v>#N/A</v>
      </c>
      <c r="K112" t="e">
        <f>VLOOKUP(Tableau14[[#This Row],[dossier d''événement]],Tableau12[],44,FALSE)</f>
        <v>#N/A</v>
      </c>
      <c r="S112" t="e">
        <f>VLOOKUP(Tableau14[[#This Row],[dossier d''événement]],Tableau12[],42,FALSE)</f>
        <v>#N/A</v>
      </c>
      <c r="U112" t="e">
        <f>VLOOKUP(Tableau14[[#This Row],[dossier d''événement]],Tableau12[],41,FALSE)</f>
        <v>#N/A</v>
      </c>
      <c r="V112" t="e">
        <f>VLOOKUP(Tableau14[[#This Row],[dossier d''événement]],Tableau12[],10,FALSE)</f>
        <v>#N/A</v>
      </c>
      <c r="W112" t="e">
        <f>VLOOKUP(Tableau14[[#This Row],[dossier d''événement]],Tableau12[],73,FALSE)</f>
        <v>#N/A</v>
      </c>
      <c r="X112" t="e">
        <f>VLOOKUP(Tableau14[[#This Row],[dossier d''événement]],Tableau12[],74,FALSE)</f>
        <v>#N/A</v>
      </c>
      <c r="Y112" t="e">
        <f>VLOOKUP(Tableau14[[#This Row],[dossier d''événement]],Tableau12[],75,FALSE)</f>
        <v>#N/A</v>
      </c>
      <c r="Z112" t="e">
        <f>VLOOKUP(Tableau14[[#This Row],[dossier d''événement]],Tableau12[],76,FALSE)</f>
        <v>#N/A</v>
      </c>
      <c r="AA112" t="e">
        <f>VLOOKUP(Tableau14[[#This Row],[dossier d''événement]],Tableau12[],77,FALSE)</f>
        <v>#N/A</v>
      </c>
      <c r="AB112" t="e">
        <f>VLOOKUP(Tableau14[[#This Row],[dossier d''événement]],Tableau12[],78,FALSE)</f>
        <v>#N/A</v>
      </c>
      <c r="AC112" t="e">
        <f>VLOOKUP(Tableau14[[#This Row],[dossier d''événement]],Tableau12[],79,FALSE)</f>
        <v>#N/A</v>
      </c>
      <c r="AD112" t="e">
        <f>VLOOKUP(Tableau14[[#This Row],[dossier d''événement]],Tableau12[],80,FALSE)</f>
        <v>#N/A</v>
      </c>
      <c r="AE112" t="e">
        <f>VLOOKUP(Tableau14[[#This Row],[dossier d''événement]],Tableau12[],81,FALSE)</f>
        <v>#N/A</v>
      </c>
      <c r="AF112" t="e">
        <f>VLOOKUP(Tableau14[[#This Row],[dossier d''événement]],Tableau12[],82,FALSE)</f>
        <v>#N/A</v>
      </c>
      <c r="AG112" t="e">
        <f>VLOOKUP(Tableau14[[#This Row],[dossier d''événement]],Tableau12[],83,FALSE)</f>
        <v>#N/A</v>
      </c>
      <c r="AH112" t="e">
        <f>VLOOKUP(Tableau14[[#This Row],[dossier d''événement]],Tableau12[],84,FALSE)</f>
        <v>#N/A</v>
      </c>
      <c r="AI112" t="e">
        <f>VLOOKUP(Tableau14[[#This Row],[dossier d''événement]],Tableau12[],85,FALSE)</f>
        <v>#N/A</v>
      </c>
      <c r="AJ112" t="e">
        <f>VLOOKUP(Tableau14[[#This Row],[dossier d''événement]],Tableau12[],86,FALSE)</f>
        <v>#N/A</v>
      </c>
      <c r="AK112" t="e">
        <f>VLOOKUP(Tableau14[[#This Row],[dossier d''événement]],Tableau12[],87,FALSE)</f>
        <v>#N/A</v>
      </c>
      <c r="AL112" t="e">
        <f>VLOOKUP(Tableau14[[#This Row],[dossier d''événement]],Tableau12[],88,FALSE)</f>
        <v>#N/A</v>
      </c>
      <c r="AM112" t="e">
        <f>VLOOKUP(Tableau14[[#This Row],[dossier d''événement]],Tableau12[],89,FALSE)</f>
        <v>#N/A</v>
      </c>
      <c r="AN112" t="e">
        <f>VLOOKUP(Tableau14[[#This Row],[dossier d''événement]],Tableau12[],90,FALSE)</f>
        <v>#N/A</v>
      </c>
      <c r="AO112" t="e">
        <f>VLOOKUP(Tableau14[[#This Row],[dossier d''événement]],Tableau12[],11,FALSE)</f>
        <v>#N/A</v>
      </c>
      <c r="AP112" t="e">
        <f>VLOOKUP(Tableau14[[#This Row],[dossier d''événement]],Tableau12[],12,FALSE)</f>
        <v>#N/A</v>
      </c>
      <c r="AQ112" t="e">
        <f>VLOOKUP(Tableau14[[#This Row],[dossier d''événement]],Tableau12[],13,FALSE)</f>
        <v>#N/A</v>
      </c>
      <c r="AR112" t="e">
        <f>VLOOKUP(Tableau14[[#This Row],[dossier d''événement]],Tableau12[],14,FALSE)</f>
        <v>#N/A</v>
      </c>
      <c r="AS112" t="e">
        <f>VLOOKUP(Tableau14[[#This Row],[dossier d''événement]],Tableau12[],15,FALSE)</f>
        <v>#N/A</v>
      </c>
      <c r="AT112" t="e">
        <f>VLOOKUP(Tableau14[[#This Row],[dossier d''événement]],Tableau12[],16,FALSE)</f>
        <v>#N/A</v>
      </c>
      <c r="AU112" t="e">
        <f>VLOOKUP(Tableau14[[#This Row],[dossier d''événement]],Tableau12[],17,FALSE)</f>
        <v>#N/A</v>
      </c>
      <c r="AV112" t="e">
        <f>VLOOKUP(Tableau14[[#This Row],[dossier d''événement]],Tableau12[],18,FALSE)</f>
        <v>#N/A</v>
      </c>
      <c r="AW112" t="e">
        <f>VLOOKUP(Tableau14[[#This Row],[dossier d''événement]],Tableau12[],19,FALSE)</f>
        <v>#N/A</v>
      </c>
      <c r="AX112" t="e">
        <f>VLOOKUP(Tableau14[[#This Row],[dossier d''événement]],Tableau12[],20,FALSE)</f>
        <v>#N/A</v>
      </c>
      <c r="AY112" t="e">
        <f>VLOOKUP(Tableau14[[#This Row],[dossier d''événement]],Tableau12[],21,FALSE)</f>
        <v>#N/A</v>
      </c>
      <c r="AZ112" t="e">
        <f>VLOOKUP(Tableau14[[#This Row],[dossier d''événement]],Tableau12[],22,FALSE)</f>
        <v>#N/A</v>
      </c>
      <c r="BA112" t="e">
        <f>VLOOKUP(Tableau14[[#This Row],[dossier d''événement]],Tableau12[],23,FALSE)</f>
        <v>#N/A</v>
      </c>
      <c r="BB112" t="e">
        <f>VLOOKUP(Tableau14[[#This Row],[dossier d''événement]],Tableau12[],24,FALSE)</f>
        <v>#N/A</v>
      </c>
      <c r="BC112" t="e">
        <f>VLOOKUP(Tableau14[[#This Row],[dossier d''événement]],Tableau12[],25,FALSE)</f>
        <v>#N/A</v>
      </c>
      <c r="BD112" t="e">
        <f>VLOOKUP(Tableau14[[#This Row],[dossier d''événement]],Tableau12[],26,FALSE)</f>
        <v>#N/A</v>
      </c>
      <c r="BE112" t="e">
        <f>VLOOKUP(Tableau14[[#This Row],[dossier d''événement]],Tableau12[],27,FALSE)</f>
        <v>#N/A</v>
      </c>
      <c r="BF112" t="e">
        <f>VLOOKUP(Tableau14[[#This Row],[dossier d''événement]],Tableau12[],28,FALSE)</f>
        <v>#N/A</v>
      </c>
      <c r="BG112" t="e">
        <f>VLOOKUP(Tableau14[[#This Row],[dossier d''événement]],Tableau12[],29,FALSE)</f>
        <v>#N/A</v>
      </c>
      <c r="BH112" t="e">
        <f>VLOOKUP(Tableau14[[#This Row],[dossier d''événement]],Tableau12[],30,FALSE)</f>
        <v>#N/A</v>
      </c>
      <c r="BI112" t="e">
        <f>VLOOKUP(Tableau14[[#This Row],[dossier d''événement]],Tableau12[],31,FALSE)</f>
        <v>#N/A</v>
      </c>
      <c r="BJ112" t="e">
        <f>VLOOKUP(Tableau14[[#This Row],[dossier d''événement]],Tableau12[],32,FALSE)</f>
        <v>#N/A</v>
      </c>
      <c r="BK112" t="e">
        <f>VLOOKUP(Tableau14[[#This Row],[dossier d''événement]],Tableau12[],33,FALSE)</f>
        <v>#N/A</v>
      </c>
      <c r="BL112" t="e">
        <f>VLOOKUP(Tableau14[[#This Row],[dossier d''événement]],Tableau12[],34,FALSE)</f>
        <v>#N/A</v>
      </c>
      <c r="BM112" t="e">
        <f>VLOOKUP(Tableau14[[#This Row],[dossier d''événement]],Tableau12[],35,FALSE)</f>
        <v>#N/A</v>
      </c>
      <c r="BN112" t="e">
        <f>VLOOKUP(Tableau14[[#This Row],[dossier d''événement]],Tableau12[],36,FALSE)</f>
        <v>#N/A</v>
      </c>
      <c r="BO112" t="e">
        <f>VLOOKUP(Tableau14[[#This Row],[dossier d''événement]],Tableau12[],37,FALSE)</f>
        <v>#N/A</v>
      </c>
      <c r="BP112" t="e">
        <f>VLOOKUP(Tableau14[[#This Row],[dossier d''événement]],Tableau12[],38,FALSE)</f>
        <v>#N/A</v>
      </c>
      <c r="BQ112" t="e">
        <f>VLOOKUP(Tableau14[[#This Row],[dossier d''événement]],Tableau12[],39,FALSE)</f>
        <v>#N/A</v>
      </c>
      <c r="BR112" t="e">
        <f>VLOOKUP(Tableau14[[#This Row],[dossier d''événement]],Tableau12[],40,FALSE)</f>
        <v>#N/A</v>
      </c>
      <c r="BW112">
        <f>Tableau14[[#This Row],[dossier d''événement]]</f>
        <v>0</v>
      </c>
      <c r="BY112" t="e">
        <f>Tableau14[[#This Row],[Lieu Événement]]</f>
        <v>#N/A</v>
      </c>
      <c r="BZ112" t="e">
        <f>Tableau14[[#This Row],[Contact client sur le site]]</f>
        <v>#N/A</v>
      </c>
      <c r="CA112" t="e">
        <f>VLOOKUP(Tableau14[[#This Row],[dossier d''événement]],Tableau12[],45,FALSE)</f>
        <v>#N/A</v>
      </c>
      <c r="CE112" t="e">
        <f>VLOOKUP(Tableau14[[#This Row],[dossier d''événement]],Tableau12[],46,FALSE)</f>
        <v>#N/A</v>
      </c>
      <c r="CF112" t="e">
        <f>VLOOKUP(Tableau14[[#This Row],[dossier d''événement]],Tableau12[],43,FALSE)</f>
        <v>#N/A</v>
      </c>
      <c r="CG112" t="e">
        <f>VLOOKUP(Tableau14[[#This Row],[dossier d''événement]],Tableau12[],47,FALSE)</f>
        <v>#N/A</v>
      </c>
    </row>
    <row r="113" spans="6:85">
      <c r="F113" t="e">
        <f>VLOOKUP(Tableau14[[#This Row],[dossier d''événement]],Tableau12[],2,FALSE)</f>
        <v>#N/A</v>
      </c>
      <c r="G113" t="e">
        <f>VLOOKUP(Tableau14[[#This Row],[dossier d''événement]],Tableau12[],7,FALSE)</f>
        <v>#N/A</v>
      </c>
      <c r="H113" t="e">
        <f>VLOOKUP(Tableau14[[#This Row],[dossier d''événement]],Tableau12[],8,FALSE)</f>
        <v>#N/A</v>
      </c>
      <c r="J113" t="e">
        <f>VLOOKUP(Tableau14[[#This Row],[dossier d''événement]],Tableau12[],3,FALSE)</f>
        <v>#N/A</v>
      </c>
      <c r="K113" t="e">
        <f>VLOOKUP(Tableau14[[#This Row],[dossier d''événement]],Tableau12[],44,FALSE)</f>
        <v>#N/A</v>
      </c>
      <c r="S113" t="e">
        <f>VLOOKUP(Tableau14[[#This Row],[dossier d''événement]],Tableau12[],42,FALSE)</f>
        <v>#N/A</v>
      </c>
      <c r="U113" t="e">
        <f>VLOOKUP(Tableau14[[#This Row],[dossier d''événement]],Tableau12[],41,FALSE)</f>
        <v>#N/A</v>
      </c>
      <c r="V113" t="e">
        <f>VLOOKUP(Tableau14[[#This Row],[dossier d''événement]],Tableau12[],10,FALSE)</f>
        <v>#N/A</v>
      </c>
      <c r="W113" t="e">
        <f>VLOOKUP(Tableau14[[#This Row],[dossier d''événement]],Tableau12[],73,FALSE)</f>
        <v>#N/A</v>
      </c>
      <c r="X113" t="e">
        <f>VLOOKUP(Tableau14[[#This Row],[dossier d''événement]],Tableau12[],74,FALSE)</f>
        <v>#N/A</v>
      </c>
      <c r="Y113" t="e">
        <f>VLOOKUP(Tableau14[[#This Row],[dossier d''événement]],Tableau12[],75,FALSE)</f>
        <v>#N/A</v>
      </c>
      <c r="Z113" t="e">
        <f>VLOOKUP(Tableau14[[#This Row],[dossier d''événement]],Tableau12[],76,FALSE)</f>
        <v>#N/A</v>
      </c>
      <c r="AA113" t="e">
        <f>VLOOKUP(Tableau14[[#This Row],[dossier d''événement]],Tableau12[],77,FALSE)</f>
        <v>#N/A</v>
      </c>
      <c r="AB113" t="e">
        <f>VLOOKUP(Tableau14[[#This Row],[dossier d''événement]],Tableau12[],78,FALSE)</f>
        <v>#N/A</v>
      </c>
      <c r="AC113" t="e">
        <f>VLOOKUP(Tableau14[[#This Row],[dossier d''événement]],Tableau12[],79,FALSE)</f>
        <v>#N/A</v>
      </c>
      <c r="AD113" t="e">
        <f>VLOOKUP(Tableau14[[#This Row],[dossier d''événement]],Tableau12[],80,FALSE)</f>
        <v>#N/A</v>
      </c>
      <c r="AE113" t="e">
        <f>VLOOKUP(Tableau14[[#This Row],[dossier d''événement]],Tableau12[],81,FALSE)</f>
        <v>#N/A</v>
      </c>
      <c r="AF113" t="e">
        <f>VLOOKUP(Tableau14[[#This Row],[dossier d''événement]],Tableau12[],82,FALSE)</f>
        <v>#N/A</v>
      </c>
      <c r="AG113" t="e">
        <f>VLOOKUP(Tableau14[[#This Row],[dossier d''événement]],Tableau12[],83,FALSE)</f>
        <v>#N/A</v>
      </c>
      <c r="AH113" t="e">
        <f>VLOOKUP(Tableau14[[#This Row],[dossier d''événement]],Tableau12[],84,FALSE)</f>
        <v>#N/A</v>
      </c>
      <c r="AI113" t="e">
        <f>VLOOKUP(Tableau14[[#This Row],[dossier d''événement]],Tableau12[],85,FALSE)</f>
        <v>#N/A</v>
      </c>
      <c r="AJ113" t="e">
        <f>VLOOKUP(Tableau14[[#This Row],[dossier d''événement]],Tableau12[],86,FALSE)</f>
        <v>#N/A</v>
      </c>
      <c r="AK113" t="e">
        <f>VLOOKUP(Tableau14[[#This Row],[dossier d''événement]],Tableau12[],87,FALSE)</f>
        <v>#N/A</v>
      </c>
      <c r="AL113" t="e">
        <f>VLOOKUP(Tableau14[[#This Row],[dossier d''événement]],Tableau12[],88,FALSE)</f>
        <v>#N/A</v>
      </c>
      <c r="AM113" t="e">
        <f>VLOOKUP(Tableau14[[#This Row],[dossier d''événement]],Tableau12[],89,FALSE)</f>
        <v>#N/A</v>
      </c>
      <c r="AN113" t="e">
        <f>VLOOKUP(Tableau14[[#This Row],[dossier d''événement]],Tableau12[],90,FALSE)</f>
        <v>#N/A</v>
      </c>
      <c r="AO113" t="e">
        <f>VLOOKUP(Tableau14[[#This Row],[dossier d''événement]],Tableau12[],11,FALSE)</f>
        <v>#N/A</v>
      </c>
      <c r="AP113" t="e">
        <f>VLOOKUP(Tableau14[[#This Row],[dossier d''événement]],Tableau12[],12,FALSE)</f>
        <v>#N/A</v>
      </c>
      <c r="AQ113" t="e">
        <f>VLOOKUP(Tableau14[[#This Row],[dossier d''événement]],Tableau12[],13,FALSE)</f>
        <v>#N/A</v>
      </c>
      <c r="AR113" t="e">
        <f>VLOOKUP(Tableau14[[#This Row],[dossier d''événement]],Tableau12[],14,FALSE)</f>
        <v>#N/A</v>
      </c>
      <c r="AS113" t="e">
        <f>VLOOKUP(Tableau14[[#This Row],[dossier d''événement]],Tableau12[],15,FALSE)</f>
        <v>#N/A</v>
      </c>
      <c r="AT113" t="e">
        <f>VLOOKUP(Tableau14[[#This Row],[dossier d''événement]],Tableau12[],16,FALSE)</f>
        <v>#N/A</v>
      </c>
      <c r="AU113" t="e">
        <f>VLOOKUP(Tableau14[[#This Row],[dossier d''événement]],Tableau12[],17,FALSE)</f>
        <v>#N/A</v>
      </c>
      <c r="AV113" t="e">
        <f>VLOOKUP(Tableau14[[#This Row],[dossier d''événement]],Tableau12[],18,FALSE)</f>
        <v>#N/A</v>
      </c>
      <c r="AW113" t="e">
        <f>VLOOKUP(Tableau14[[#This Row],[dossier d''événement]],Tableau12[],19,FALSE)</f>
        <v>#N/A</v>
      </c>
      <c r="AX113" t="e">
        <f>VLOOKUP(Tableau14[[#This Row],[dossier d''événement]],Tableau12[],20,FALSE)</f>
        <v>#N/A</v>
      </c>
      <c r="AY113" t="e">
        <f>VLOOKUP(Tableau14[[#This Row],[dossier d''événement]],Tableau12[],21,FALSE)</f>
        <v>#N/A</v>
      </c>
      <c r="AZ113" t="e">
        <f>VLOOKUP(Tableau14[[#This Row],[dossier d''événement]],Tableau12[],22,FALSE)</f>
        <v>#N/A</v>
      </c>
      <c r="BA113" t="e">
        <f>VLOOKUP(Tableau14[[#This Row],[dossier d''événement]],Tableau12[],23,FALSE)</f>
        <v>#N/A</v>
      </c>
      <c r="BB113" t="e">
        <f>VLOOKUP(Tableau14[[#This Row],[dossier d''événement]],Tableau12[],24,FALSE)</f>
        <v>#N/A</v>
      </c>
      <c r="BC113" t="e">
        <f>VLOOKUP(Tableau14[[#This Row],[dossier d''événement]],Tableau12[],25,FALSE)</f>
        <v>#N/A</v>
      </c>
      <c r="BD113" t="e">
        <f>VLOOKUP(Tableau14[[#This Row],[dossier d''événement]],Tableau12[],26,FALSE)</f>
        <v>#N/A</v>
      </c>
      <c r="BE113" t="e">
        <f>VLOOKUP(Tableau14[[#This Row],[dossier d''événement]],Tableau12[],27,FALSE)</f>
        <v>#N/A</v>
      </c>
      <c r="BF113" t="e">
        <f>VLOOKUP(Tableau14[[#This Row],[dossier d''événement]],Tableau12[],28,FALSE)</f>
        <v>#N/A</v>
      </c>
      <c r="BG113" t="e">
        <f>VLOOKUP(Tableau14[[#This Row],[dossier d''événement]],Tableau12[],29,FALSE)</f>
        <v>#N/A</v>
      </c>
      <c r="BH113" t="e">
        <f>VLOOKUP(Tableau14[[#This Row],[dossier d''événement]],Tableau12[],30,FALSE)</f>
        <v>#N/A</v>
      </c>
      <c r="BI113" t="e">
        <f>VLOOKUP(Tableau14[[#This Row],[dossier d''événement]],Tableau12[],31,FALSE)</f>
        <v>#N/A</v>
      </c>
      <c r="BJ113" t="e">
        <f>VLOOKUP(Tableau14[[#This Row],[dossier d''événement]],Tableau12[],32,FALSE)</f>
        <v>#N/A</v>
      </c>
      <c r="BK113" t="e">
        <f>VLOOKUP(Tableau14[[#This Row],[dossier d''événement]],Tableau12[],33,FALSE)</f>
        <v>#N/A</v>
      </c>
      <c r="BL113" t="e">
        <f>VLOOKUP(Tableau14[[#This Row],[dossier d''événement]],Tableau12[],34,FALSE)</f>
        <v>#N/A</v>
      </c>
      <c r="BM113" t="e">
        <f>VLOOKUP(Tableau14[[#This Row],[dossier d''événement]],Tableau12[],35,FALSE)</f>
        <v>#N/A</v>
      </c>
      <c r="BN113" t="e">
        <f>VLOOKUP(Tableau14[[#This Row],[dossier d''événement]],Tableau12[],36,FALSE)</f>
        <v>#N/A</v>
      </c>
      <c r="BO113" t="e">
        <f>VLOOKUP(Tableau14[[#This Row],[dossier d''événement]],Tableau12[],37,FALSE)</f>
        <v>#N/A</v>
      </c>
      <c r="BP113" t="e">
        <f>VLOOKUP(Tableau14[[#This Row],[dossier d''événement]],Tableau12[],38,FALSE)</f>
        <v>#N/A</v>
      </c>
      <c r="BQ113" t="e">
        <f>VLOOKUP(Tableau14[[#This Row],[dossier d''événement]],Tableau12[],39,FALSE)</f>
        <v>#N/A</v>
      </c>
      <c r="BR113" t="e">
        <f>VLOOKUP(Tableau14[[#This Row],[dossier d''événement]],Tableau12[],40,FALSE)</f>
        <v>#N/A</v>
      </c>
      <c r="BW113">
        <f>Tableau14[[#This Row],[dossier d''événement]]</f>
        <v>0</v>
      </c>
      <c r="BY113" t="e">
        <f>Tableau14[[#This Row],[Lieu Événement]]</f>
        <v>#N/A</v>
      </c>
      <c r="BZ113" t="e">
        <f>Tableau14[[#This Row],[Contact client sur le site]]</f>
        <v>#N/A</v>
      </c>
      <c r="CA113" t="e">
        <f>VLOOKUP(Tableau14[[#This Row],[dossier d''événement]],Tableau12[],45,FALSE)</f>
        <v>#N/A</v>
      </c>
      <c r="CE113" t="e">
        <f>VLOOKUP(Tableau14[[#This Row],[dossier d''événement]],Tableau12[],46,FALSE)</f>
        <v>#N/A</v>
      </c>
      <c r="CF113" t="e">
        <f>VLOOKUP(Tableau14[[#This Row],[dossier d''événement]],Tableau12[],43,FALSE)</f>
        <v>#N/A</v>
      </c>
      <c r="CG113" t="e">
        <f>VLOOKUP(Tableau14[[#This Row],[dossier d''événement]],Tableau12[],47,FALSE)</f>
        <v>#N/A</v>
      </c>
    </row>
    <row r="114" spans="6:85">
      <c r="F114" t="e">
        <f>VLOOKUP(Tableau14[[#This Row],[dossier d''événement]],Tableau12[],2,FALSE)</f>
        <v>#N/A</v>
      </c>
      <c r="G114" t="e">
        <f>VLOOKUP(Tableau14[[#This Row],[dossier d''événement]],Tableau12[],7,FALSE)</f>
        <v>#N/A</v>
      </c>
      <c r="H114" t="e">
        <f>VLOOKUP(Tableau14[[#This Row],[dossier d''événement]],Tableau12[],8,FALSE)</f>
        <v>#N/A</v>
      </c>
      <c r="J114" t="e">
        <f>VLOOKUP(Tableau14[[#This Row],[dossier d''événement]],Tableau12[],3,FALSE)</f>
        <v>#N/A</v>
      </c>
      <c r="K114" t="e">
        <f>VLOOKUP(Tableau14[[#This Row],[dossier d''événement]],Tableau12[],44,FALSE)</f>
        <v>#N/A</v>
      </c>
      <c r="S114" t="e">
        <f>VLOOKUP(Tableau14[[#This Row],[dossier d''événement]],Tableau12[],42,FALSE)</f>
        <v>#N/A</v>
      </c>
      <c r="U114" t="e">
        <f>VLOOKUP(Tableau14[[#This Row],[dossier d''événement]],Tableau12[],41,FALSE)</f>
        <v>#N/A</v>
      </c>
      <c r="V114" t="e">
        <f>VLOOKUP(Tableau14[[#This Row],[dossier d''événement]],Tableau12[],10,FALSE)</f>
        <v>#N/A</v>
      </c>
      <c r="W114" t="e">
        <f>VLOOKUP(Tableau14[[#This Row],[dossier d''événement]],Tableau12[],73,FALSE)</f>
        <v>#N/A</v>
      </c>
      <c r="X114" t="e">
        <f>VLOOKUP(Tableau14[[#This Row],[dossier d''événement]],Tableau12[],74,FALSE)</f>
        <v>#N/A</v>
      </c>
      <c r="Y114" t="e">
        <f>VLOOKUP(Tableau14[[#This Row],[dossier d''événement]],Tableau12[],75,FALSE)</f>
        <v>#N/A</v>
      </c>
      <c r="Z114" t="e">
        <f>VLOOKUP(Tableau14[[#This Row],[dossier d''événement]],Tableau12[],76,FALSE)</f>
        <v>#N/A</v>
      </c>
      <c r="AA114" t="e">
        <f>VLOOKUP(Tableau14[[#This Row],[dossier d''événement]],Tableau12[],77,FALSE)</f>
        <v>#N/A</v>
      </c>
      <c r="AB114" t="e">
        <f>VLOOKUP(Tableau14[[#This Row],[dossier d''événement]],Tableau12[],78,FALSE)</f>
        <v>#N/A</v>
      </c>
      <c r="AC114" t="e">
        <f>VLOOKUP(Tableau14[[#This Row],[dossier d''événement]],Tableau12[],79,FALSE)</f>
        <v>#N/A</v>
      </c>
      <c r="AD114" t="e">
        <f>VLOOKUP(Tableau14[[#This Row],[dossier d''événement]],Tableau12[],80,FALSE)</f>
        <v>#N/A</v>
      </c>
      <c r="AE114" t="e">
        <f>VLOOKUP(Tableau14[[#This Row],[dossier d''événement]],Tableau12[],81,FALSE)</f>
        <v>#N/A</v>
      </c>
      <c r="AF114" t="e">
        <f>VLOOKUP(Tableau14[[#This Row],[dossier d''événement]],Tableau12[],82,FALSE)</f>
        <v>#N/A</v>
      </c>
      <c r="AG114" t="e">
        <f>VLOOKUP(Tableau14[[#This Row],[dossier d''événement]],Tableau12[],83,FALSE)</f>
        <v>#N/A</v>
      </c>
      <c r="AH114" t="e">
        <f>VLOOKUP(Tableau14[[#This Row],[dossier d''événement]],Tableau12[],84,FALSE)</f>
        <v>#N/A</v>
      </c>
      <c r="AI114" t="e">
        <f>VLOOKUP(Tableau14[[#This Row],[dossier d''événement]],Tableau12[],85,FALSE)</f>
        <v>#N/A</v>
      </c>
      <c r="AJ114" t="e">
        <f>VLOOKUP(Tableau14[[#This Row],[dossier d''événement]],Tableau12[],86,FALSE)</f>
        <v>#N/A</v>
      </c>
      <c r="AK114" t="e">
        <f>VLOOKUP(Tableau14[[#This Row],[dossier d''événement]],Tableau12[],87,FALSE)</f>
        <v>#N/A</v>
      </c>
      <c r="AL114" t="e">
        <f>VLOOKUP(Tableau14[[#This Row],[dossier d''événement]],Tableau12[],88,FALSE)</f>
        <v>#N/A</v>
      </c>
      <c r="AM114" t="e">
        <f>VLOOKUP(Tableau14[[#This Row],[dossier d''événement]],Tableau12[],89,FALSE)</f>
        <v>#N/A</v>
      </c>
      <c r="AN114" t="e">
        <f>VLOOKUP(Tableau14[[#This Row],[dossier d''événement]],Tableau12[],90,FALSE)</f>
        <v>#N/A</v>
      </c>
      <c r="AO114" t="e">
        <f>VLOOKUP(Tableau14[[#This Row],[dossier d''événement]],Tableau12[],11,FALSE)</f>
        <v>#N/A</v>
      </c>
      <c r="AP114" t="e">
        <f>VLOOKUP(Tableau14[[#This Row],[dossier d''événement]],Tableau12[],12,FALSE)</f>
        <v>#N/A</v>
      </c>
      <c r="AQ114" t="e">
        <f>VLOOKUP(Tableau14[[#This Row],[dossier d''événement]],Tableau12[],13,FALSE)</f>
        <v>#N/A</v>
      </c>
      <c r="AR114" t="e">
        <f>VLOOKUP(Tableau14[[#This Row],[dossier d''événement]],Tableau12[],14,FALSE)</f>
        <v>#N/A</v>
      </c>
      <c r="AS114" t="e">
        <f>VLOOKUP(Tableau14[[#This Row],[dossier d''événement]],Tableau12[],15,FALSE)</f>
        <v>#N/A</v>
      </c>
      <c r="AT114" t="e">
        <f>VLOOKUP(Tableau14[[#This Row],[dossier d''événement]],Tableau12[],16,FALSE)</f>
        <v>#N/A</v>
      </c>
      <c r="AU114" t="e">
        <f>VLOOKUP(Tableau14[[#This Row],[dossier d''événement]],Tableau12[],17,FALSE)</f>
        <v>#N/A</v>
      </c>
      <c r="AV114" t="e">
        <f>VLOOKUP(Tableau14[[#This Row],[dossier d''événement]],Tableau12[],18,FALSE)</f>
        <v>#N/A</v>
      </c>
      <c r="AW114" t="e">
        <f>VLOOKUP(Tableau14[[#This Row],[dossier d''événement]],Tableau12[],19,FALSE)</f>
        <v>#N/A</v>
      </c>
      <c r="AX114" t="e">
        <f>VLOOKUP(Tableau14[[#This Row],[dossier d''événement]],Tableau12[],20,FALSE)</f>
        <v>#N/A</v>
      </c>
      <c r="AY114" t="e">
        <f>VLOOKUP(Tableau14[[#This Row],[dossier d''événement]],Tableau12[],21,FALSE)</f>
        <v>#N/A</v>
      </c>
      <c r="AZ114" t="e">
        <f>VLOOKUP(Tableau14[[#This Row],[dossier d''événement]],Tableau12[],22,FALSE)</f>
        <v>#N/A</v>
      </c>
      <c r="BA114" t="e">
        <f>VLOOKUP(Tableau14[[#This Row],[dossier d''événement]],Tableau12[],23,FALSE)</f>
        <v>#N/A</v>
      </c>
      <c r="BB114" t="e">
        <f>VLOOKUP(Tableau14[[#This Row],[dossier d''événement]],Tableau12[],24,FALSE)</f>
        <v>#N/A</v>
      </c>
      <c r="BC114" t="e">
        <f>VLOOKUP(Tableau14[[#This Row],[dossier d''événement]],Tableau12[],25,FALSE)</f>
        <v>#N/A</v>
      </c>
      <c r="BD114" t="e">
        <f>VLOOKUP(Tableau14[[#This Row],[dossier d''événement]],Tableau12[],26,FALSE)</f>
        <v>#N/A</v>
      </c>
      <c r="BE114" t="e">
        <f>VLOOKUP(Tableau14[[#This Row],[dossier d''événement]],Tableau12[],27,FALSE)</f>
        <v>#N/A</v>
      </c>
      <c r="BF114" t="e">
        <f>VLOOKUP(Tableau14[[#This Row],[dossier d''événement]],Tableau12[],28,FALSE)</f>
        <v>#N/A</v>
      </c>
      <c r="BG114" t="e">
        <f>VLOOKUP(Tableau14[[#This Row],[dossier d''événement]],Tableau12[],29,FALSE)</f>
        <v>#N/A</v>
      </c>
      <c r="BH114" t="e">
        <f>VLOOKUP(Tableau14[[#This Row],[dossier d''événement]],Tableau12[],30,FALSE)</f>
        <v>#N/A</v>
      </c>
      <c r="BI114" t="e">
        <f>VLOOKUP(Tableau14[[#This Row],[dossier d''événement]],Tableau12[],31,FALSE)</f>
        <v>#N/A</v>
      </c>
      <c r="BJ114" t="e">
        <f>VLOOKUP(Tableau14[[#This Row],[dossier d''événement]],Tableau12[],32,FALSE)</f>
        <v>#N/A</v>
      </c>
      <c r="BK114" t="e">
        <f>VLOOKUP(Tableau14[[#This Row],[dossier d''événement]],Tableau12[],33,FALSE)</f>
        <v>#N/A</v>
      </c>
      <c r="BL114" t="e">
        <f>VLOOKUP(Tableau14[[#This Row],[dossier d''événement]],Tableau12[],34,FALSE)</f>
        <v>#N/A</v>
      </c>
      <c r="BM114" t="e">
        <f>VLOOKUP(Tableau14[[#This Row],[dossier d''événement]],Tableau12[],35,FALSE)</f>
        <v>#N/A</v>
      </c>
      <c r="BN114" t="e">
        <f>VLOOKUP(Tableau14[[#This Row],[dossier d''événement]],Tableau12[],36,FALSE)</f>
        <v>#N/A</v>
      </c>
      <c r="BO114" t="e">
        <f>VLOOKUP(Tableau14[[#This Row],[dossier d''événement]],Tableau12[],37,FALSE)</f>
        <v>#N/A</v>
      </c>
      <c r="BP114" t="e">
        <f>VLOOKUP(Tableau14[[#This Row],[dossier d''événement]],Tableau12[],38,FALSE)</f>
        <v>#N/A</v>
      </c>
      <c r="BQ114" t="e">
        <f>VLOOKUP(Tableau14[[#This Row],[dossier d''événement]],Tableau12[],39,FALSE)</f>
        <v>#N/A</v>
      </c>
      <c r="BR114" t="e">
        <f>VLOOKUP(Tableau14[[#This Row],[dossier d''événement]],Tableau12[],40,FALSE)</f>
        <v>#N/A</v>
      </c>
      <c r="BW114">
        <f>Tableau14[[#This Row],[dossier d''événement]]</f>
        <v>0</v>
      </c>
      <c r="BY114" t="e">
        <f>Tableau14[[#This Row],[Lieu Événement]]</f>
        <v>#N/A</v>
      </c>
      <c r="BZ114" t="e">
        <f>Tableau14[[#This Row],[Contact client sur le site]]</f>
        <v>#N/A</v>
      </c>
      <c r="CA114" t="e">
        <f>VLOOKUP(Tableau14[[#This Row],[dossier d''événement]],Tableau12[],45,FALSE)</f>
        <v>#N/A</v>
      </c>
      <c r="CE114" t="e">
        <f>VLOOKUP(Tableau14[[#This Row],[dossier d''événement]],Tableau12[],46,FALSE)</f>
        <v>#N/A</v>
      </c>
      <c r="CF114" t="e">
        <f>VLOOKUP(Tableau14[[#This Row],[dossier d''événement]],Tableau12[],43,FALSE)</f>
        <v>#N/A</v>
      </c>
      <c r="CG114" t="e">
        <f>VLOOKUP(Tableau14[[#This Row],[dossier d''événement]],Tableau12[],47,FALSE)</f>
        <v>#N/A</v>
      </c>
    </row>
    <row r="115" spans="6:85">
      <c r="F115" t="e">
        <f>VLOOKUP(Tableau14[[#This Row],[dossier d''événement]],Tableau12[],2,FALSE)</f>
        <v>#N/A</v>
      </c>
      <c r="G115" t="e">
        <f>VLOOKUP(Tableau14[[#This Row],[dossier d''événement]],Tableau12[],7,FALSE)</f>
        <v>#N/A</v>
      </c>
      <c r="H115" t="e">
        <f>VLOOKUP(Tableau14[[#This Row],[dossier d''événement]],Tableau12[],8,FALSE)</f>
        <v>#N/A</v>
      </c>
      <c r="J115" t="e">
        <f>VLOOKUP(Tableau14[[#This Row],[dossier d''événement]],Tableau12[],3,FALSE)</f>
        <v>#N/A</v>
      </c>
      <c r="K115" t="e">
        <f>VLOOKUP(Tableau14[[#This Row],[dossier d''événement]],Tableau12[],44,FALSE)</f>
        <v>#N/A</v>
      </c>
      <c r="S115" t="e">
        <f>VLOOKUP(Tableau14[[#This Row],[dossier d''événement]],Tableau12[],42,FALSE)</f>
        <v>#N/A</v>
      </c>
      <c r="U115" t="e">
        <f>VLOOKUP(Tableau14[[#This Row],[dossier d''événement]],Tableau12[],41,FALSE)</f>
        <v>#N/A</v>
      </c>
      <c r="V115" t="e">
        <f>VLOOKUP(Tableau14[[#This Row],[dossier d''événement]],Tableau12[],10,FALSE)</f>
        <v>#N/A</v>
      </c>
      <c r="W115" t="e">
        <f>VLOOKUP(Tableau14[[#This Row],[dossier d''événement]],Tableau12[],73,FALSE)</f>
        <v>#N/A</v>
      </c>
      <c r="X115" t="e">
        <f>VLOOKUP(Tableau14[[#This Row],[dossier d''événement]],Tableau12[],74,FALSE)</f>
        <v>#N/A</v>
      </c>
      <c r="Y115" t="e">
        <f>VLOOKUP(Tableau14[[#This Row],[dossier d''événement]],Tableau12[],75,FALSE)</f>
        <v>#N/A</v>
      </c>
      <c r="Z115" t="e">
        <f>VLOOKUP(Tableau14[[#This Row],[dossier d''événement]],Tableau12[],76,FALSE)</f>
        <v>#N/A</v>
      </c>
      <c r="AA115" t="e">
        <f>VLOOKUP(Tableau14[[#This Row],[dossier d''événement]],Tableau12[],77,FALSE)</f>
        <v>#N/A</v>
      </c>
      <c r="AB115" t="e">
        <f>VLOOKUP(Tableau14[[#This Row],[dossier d''événement]],Tableau12[],78,FALSE)</f>
        <v>#N/A</v>
      </c>
      <c r="AC115" t="e">
        <f>VLOOKUP(Tableau14[[#This Row],[dossier d''événement]],Tableau12[],79,FALSE)</f>
        <v>#N/A</v>
      </c>
      <c r="AD115" t="e">
        <f>VLOOKUP(Tableau14[[#This Row],[dossier d''événement]],Tableau12[],80,FALSE)</f>
        <v>#N/A</v>
      </c>
      <c r="AE115" t="e">
        <f>VLOOKUP(Tableau14[[#This Row],[dossier d''événement]],Tableau12[],81,FALSE)</f>
        <v>#N/A</v>
      </c>
      <c r="AF115" t="e">
        <f>VLOOKUP(Tableau14[[#This Row],[dossier d''événement]],Tableau12[],82,FALSE)</f>
        <v>#N/A</v>
      </c>
      <c r="AG115" t="e">
        <f>VLOOKUP(Tableau14[[#This Row],[dossier d''événement]],Tableau12[],83,FALSE)</f>
        <v>#N/A</v>
      </c>
      <c r="AH115" t="e">
        <f>VLOOKUP(Tableau14[[#This Row],[dossier d''événement]],Tableau12[],84,FALSE)</f>
        <v>#N/A</v>
      </c>
      <c r="AI115" t="e">
        <f>VLOOKUP(Tableau14[[#This Row],[dossier d''événement]],Tableau12[],85,FALSE)</f>
        <v>#N/A</v>
      </c>
      <c r="AJ115" t="e">
        <f>VLOOKUP(Tableau14[[#This Row],[dossier d''événement]],Tableau12[],86,FALSE)</f>
        <v>#N/A</v>
      </c>
      <c r="AK115" t="e">
        <f>VLOOKUP(Tableau14[[#This Row],[dossier d''événement]],Tableau12[],87,FALSE)</f>
        <v>#N/A</v>
      </c>
      <c r="AL115" t="e">
        <f>VLOOKUP(Tableau14[[#This Row],[dossier d''événement]],Tableau12[],88,FALSE)</f>
        <v>#N/A</v>
      </c>
      <c r="AM115" t="e">
        <f>VLOOKUP(Tableau14[[#This Row],[dossier d''événement]],Tableau12[],89,FALSE)</f>
        <v>#N/A</v>
      </c>
      <c r="AN115" t="e">
        <f>VLOOKUP(Tableau14[[#This Row],[dossier d''événement]],Tableau12[],90,FALSE)</f>
        <v>#N/A</v>
      </c>
      <c r="AO115" t="e">
        <f>VLOOKUP(Tableau14[[#This Row],[dossier d''événement]],Tableau12[],11,FALSE)</f>
        <v>#N/A</v>
      </c>
      <c r="AP115" t="e">
        <f>VLOOKUP(Tableau14[[#This Row],[dossier d''événement]],Tableau12[],12,FALSE)</f>
        <v>#N/A</v>
      </c>
      <c r="AQ115" t="e">
        <f>VLOOKUP(Tableau14[[#This Row],[dossier d''événement]],Tableau12[],13,FALSE)</f>
        <v>#N/A</v>
      </c>
      <c r="AR115" t="e">
        <f>VLOOKUP(Tableau14[[#This Row],[dossier d''événement]],Tableau12[],14,FALSE)</f>
        <v>#N/A</v>
      </c>
      <c r="AS115" t="e">
        <f>VLOOKUP(Tableau14[[#This Row],[dossier d''événement]],Tableau12[],15,FALSE)</f>
        <v>#N/A</v>
      </c>
      <c r="AT115" t="e">
        <f>VLOOKUP(Tableau14[[#This Row],[dossier d''événement]],Tableau12[],16,FALSE)</f>
        <v>#N/A</v>
      </c>
      <c r="AU115" t="e">
        <f>VLOOKUP(Tableau14[[#This Row],[dossier d''événement]],Tableau12[],17,FALSE)</f>
        <v>#N/A</v>
      </c>
      <c r="AV115" t="e">
        <f>VLOOKUP(Tableau14[[#This Row],[dossier d''événement]],Tableau12[],18,FALSE)</f>
        <v>#N/A</v>
      </c>
      <c r="AW115" t="e">
        <f>VLOOKUP(Tableau14[[#This Row],[dossier d''événement]],Tableau12[],19,FALSE)</f>
        <v>#N/A</v>
      </c>
      <c r="AX115" t="e">
        <f>VLOOKUP(Tableau14[[#This Row],[dossier d''événement]],Tableau12[],20,FALSE)</f>
        <v>#N/A</v>
      </c>
      <c r="AY115" t="e">
        <f>VLOOKUP(Tableau14[[#This Row],[dossier d''événement]],Tableau12[],21,FALSE)</f>
        <v>#N/A</v>
      </c>
      <c r="AZ115" t="e">
        <f>VLOOKUP(Tableau14[[#This Row],[dossier d''événement]],Tableau12[],22,FALSE)</f>
        <v>#N/A</v>
      </c>
      <c r="BA115" t="e">
        <f>VLOOKUP(Tableau14[[#This Row],[dossier d''événement]],Tableau12[],23,FALSE)</f>
        <v>#N/A</v>
      </c>
      <c r="BB115" t="e">
        <f>VLOOKUP(Tableau14[[#This Row],[dossier d''événement]],Tableau12[],24,FALSE)</f>
        <v>#N/A</v>
      </c>
      <c r="BC115" t="e">
        <f>VLOOKUP(Tableau14[[#This Row],[dossier d''événement]],Tableau12[],25,FALSE)</f>
        <v>#N/A</v>
      </c>
      <c r="BD115" t="e">
        <f>VLOOKUP(Tableau14[[#This Row],[dossier d''événement]],Tableau12[],26,FALSE)</f>
        <v>#N/A</v>
      </c>
      <c r="BE115" t="e">
        <f>VLOOKUP(Tableau14[[#This Row],[dossier d''événement]],Tableau12[],27,FALSE)</f>
        <v>#N/A</v>
      </c>
      <c r="BF115" t="e">
        <f>VLOOKUP(Tableau14[[#This Row],[dossier d''événement]],Tableau12[],28,FALSE)</f>
        <v>#N/A</v>
      </c>
      <c r="BG115" t="e">
        <f>VLOOKUP(Tableau14[[#This Row],[dossier d''événement]],Tableau12[],29,FALSE)</f>
        <v>#N/A</v>
      </c>
      <c r="BH115" t="e">
        <f>VLOOKUP(Tableau14[[#This Row],[dossier d''événement]],Tableau12[],30,FALSE)</f>
        <v>#N/A</v>
      </c>
      <c r="BI115" t="e">
        <f>VLOOKUP(Tableau14[[#This Row],[dossier d''événement]],Tableau12[],31,FALSE)</f>
        <v>#N/A</v>
      </c>
      <c r="BJ115" t="e">
        <f>VLOOKUP(Tableau14[[#This Row],[dossier d''événement]],Tableau12[],32,FALSE)</f>
        <v>#N/A</v>
      </c>
      <c r="BK115" t="e">
        <f>VLOOKUP(Tableau14[[#This Row],[dossier d''événement]],Tableau12[],33,FALSE)</f>
        <v>#N/A</v>
      </c>
      <c r="BL115" t="e">
        <f>VLOOKUP(Tableau14[[#This Row],[dossier d''événement]],Tableau12[],34,FALSE)</f>
        <v>#N/A</v>
      </c>
      <c r="BM115" t="e">
        <f>VLOOKUP(Tableau14[[#This Row],[dossier d''événement]],Tableau12[],35,FALSE)</f>
        <v>#N/A</v>
      </c>
      <c r="BN115" t="e">
        <f>VLOOKUP(Tableau14[[#This Row],[dossier d''événement]],Tableau12[],36,FALSE)</f>
        <v>#N/A</v>
      </c>
      <c r="BO115" t="e">
        <f>VLOOKUP(Tableau14[[#This Row],[dossier d''événement]],Tableau12[],37,FALSE)</f>
        <v>#N/A</v>
      </c>
      <c r="BP115" t="e">
        <f>VLOOKUP(Tableau14[[#This Row],[dossier d''événement]],Tableau12[],38,FALSE)</f>
        <v>#N/A</v>
      </c>
      <c r="BQ115" t="e">
        <f>VLOOKUP(Tableau14[[#This Row],[dossier d''événement]],Tableau12[],39,FALSE)</f>
        <v>#N/A</v>
      </c>
      <c r="BR115" t="e">
        <f>VLOOKUP(Tableau14[[#This Row],[dossier d''événement]],Tableau12[],40,FALSE)</f>
        <v>#N/A</v>
      </c>
      <c r="BW115">
        <f>Tableau14[[#This Row],[dossier d''événement]]</f>
        <v>0</v>
      </c>
      <c r="BY115" t="e">
        <f>Tableau14[[#This Row],[Lieu Événement]]</f>
        <v>#N/A</v>
      </c>
      <c r="BZ115" t="e">
        <f>Tableau14[[#This Row],[Contact client sur le site]]</f>
        <v>#N/A</v>
      </c>
      <c r="CA115" t="e">
        <f>VLOOKUP(Tableau14[[#This Row],[dossier d''événement]],Tableau12[],45,FALSE)</f>
        <v>#N/A</v>
      </c>
      <c r="CE115" t="e">
        <f>VLOOKUP(Tableau14[[#This Row],[dossier d''événement]],Tableau12[],46,FALSE)</f>
        <v>#N/A</v>
      </c>
      <c r="CF115" t="e">
        <f>VLOOKUP(Tableau14[[#This Row],[dossier d''événement]],Tableau12[],43,FALSE)</f>
        <v>#N/A</v>
      </c>
      <c r="CG115" t="e">
        <f>VLOOKUP(Tableau14[[#This Row],[dossier d''événement]],Tableau12[],47,FALSE)</f>
        <v>#N/A</v>
      </c>
    </row>
    <row r="116" spans="6:85">
      <c r="F116" t="e">
        <f>VLOOKUP(Tableau14[[#This Row],[dossier d''événement]],Tableau12[],2,FALSE)</f>
        <v>#N/A</v>
      </c>
      <c r="G116" t="e">
        <f>VLOOKUP(Tableau14[[#This Row],[dossier d''événement]],Tableau12[],7,FALSE)</f>
        <v>#N/A</v>
      </c>
      <c r="H116" t="e">
        <f>VLOOKUP(Tableau14[[#This Row],[dossier d''événement]],Tableau12[],8,FALSE)</f>
        <v>#N/A</v>
      </c>
      <c r="J116" t="e">
        <f>VLOOKUP(Tableau14[[#This Row],[dossier d''événement]],Tableau12[],3,FALSE)</f>
        <v>#N/A</v>
      </c>
      <c r="K116" t="e">
        <f>VLOOKUP(Tableau14[[#This Row],[dossier d''événement]],Tableau12[],44,FALSE)</f>
        <v>#N/A</v>
      </c>
      <c r="U116" t="e">
        <f>VLOOKUP(Tableau14[[#This Row],[dossier d''événement]],Tableau12[],41,FALSE)</f>
        <v>#N/A</v>
      </c>
      <c r="V116" t="e">
        <f>VLOOKUP(Tableau14[[#This Row],[dossier d''événement]],Tableau12[],10,FALSE)</f>
        <v>#N/A</v>
      </c>
      <c r="W116" t="e">
        <f>VLOOKUP(Tableau14[[#This Row],[dossier d''événement]],Tableau12[],73,FALSE)</f>
        <v>#N/A</v>
      </c>
      <c r="X116" t="e">
        <f>VLOOKUP(Tableau14[[#This Row],[dossier d''événement]],Tableau12[],74,FALSE)</f>
        <v>#N/A</v>
      </c>
      <c r="Y116" t="e">
        <f>VLOOKUP(Tableau14[[#This Row],[dossier d''événement]],Tableau12[],75,FALSE)</f>
        <v>#N/A</v>
      </c>
      <c r="Z116" t="e">
        <f>VLOOKUP(Tableau14[[#This Row],[dossier d''événement]],Tableau12[],76,FALSE)</f>
        <v>#N/A</v>
      </c>
      <c r="AA116" t="e">
        <f>VLOOKUP(Tableau14[[#This Row],[dossier d''événement]],Tableau12[],77,FALSE)</f>
        <v>#N/A</v>
      </c>
      <c r="AB116" t="e">
        <f>VLOOKUP(Tableau14[[#This Row],[dossier d''événement]],Tableau12[],78,FALSE)</f>
        <v>#N/A</v>
      </c>
      <c r="AC116" t="e">
        <f>VLOOKUP(Tableau14[[#This Row],[dossier d''événement]],Tableau12[],79,FALSE)</f>
        <v>#N/A</v>
      </c>
      <c r="AD116" t="e">
        <f>VLOOKUP(Tableau14[[#This Row],[dossier d''événement]],Tableau12[],80,FALSE)</f>
        <v>#N/A</v>
      </c>
      <c r="AE116" t="e">
        <f>VLOOKUP(Tableau14[[#This Row],[dossier d''événement]],Tableau12[],81,FALSE)</f>
        <v>#N/A</v>
      </c>
      <c r="AF116" t="e">
        <f>VLOOKUP(Tableau14[[#This Row],[dossier d''événement]],Tableau12[],82,FALSE)</f>
        <v>#N/A</v>
      </c>
      <c r="AG116" t="e">
        <f>VLOOKUP(Tableau14[[#This Row],[dossier d''événement]],Tableau12[],83,FALSE)</f>
        <v>#N/A</v>
      </c>
      <c r="AH116" t="e">
        <f>VLOOKUP(Tableau14[[#This Row],[dossier d''événement]],Tableau12[],84,FALSE)</f>
        <v>#N/A</v>
      </c>
      <c r="AI116" t="e">
        <f>VLOOKUP(Tableau14[[#This Row],[dossier d''événement]],Tableau12[],85,FALSE)</f>
        <v>#N/A</v>
      </c>
      <c r="AJ116" t="e">
        <f>VLOOKUP(Tableau14[[#This Row],[dossier d''événement]],Tableau12[],86,FALSE)</f>
        <v>#N/A</v>
      </c>
      <c r="AK116" t="e">
        <f>VLOOKUP(Tableau14[[#This Row],[dossier d''événement]],Tableau12[],87,FALSE)</f>
        <v>#N/A</v>
      </c>
      <c r="AL116" t="e">
        <f>VLOOKUP(Tableau14[[#This Row],[dossier d''événement]],Tableau12[],88,FALSE)</f>
        <v>#N/A</v>
      </c>
      <c r="AM116" t="e">
        <f>VLOOKUP(Tableau14[[#This Row],[dossier d''événement]],Tableau12[],89,FALSE)</f>
        <v>#N/A</v>
      </c>
      <c r="AN116" t="e">
        <f>VLOOKUP(Tableau14[[#This Row],[dossier d''événement]],Tableau12[],90,FALSE)</f>
        <v>#N/A</v>
      </c>
      <c r="AO116" t="e">
        <f>VLOOKUP(Tableau14[[#This Row],[dossier d''événement]],Tableau12[],11,FALSE)</f>
        <v>#N/A</v>
      </c>
      <c r="AP116" t="e">
        <f>VLOOKUP(Tableau14[[#This Row],[dossier d''événement]],Tableau12[],12,FALSE)</f>
        <v>#N/A</v>
      </c>
      <c r="AQ116" t="e">
        <f>VLOOKUP(Tableau14[[#This Row],[dossier d''événement]],Tableau12[],13,FALSE)</f>
        <v>#N/A</v>
      </c>
      <c r="AR116" t="e">
        <f>VLOOKUP(Tableau14[[#This Row],[dossier d''événement]],Tableau12[],14,FALSE)</f>
        <v>#N/A</v>
      </c>
      <c r="AS116" t="e">
        <f>VLOOKUP(Tableau14[[#This Row],[dossier d''événement]],Tableau12[],15,FALSE)</f>
        <v>#N/A</v>
      </c>
      <c r="AT116" t="e">
        <f>VLOOKUP(Tableau14[[#This Row],[dossier d''événement]],Tableau12[],16,FALSE)</f>
        <v>#N/A</v>
      </c>
      <c r="AU116" t="e">
        <f>VLOOKUP(Tableau14[[#This Row],[dossier d''événement]],Tableau12[],17,FALSE)</f>
        <v>#N/A</v>
      </c>
      <c r="AV116" t="e">
        <f>VLOOKUP(Tableau14[[#This Row],[dossier d''événement]],Tableau12[],18,FALSE)</f>
        <v>#N/A</v>
      </c>
      <c r="AW116" t="e">
        <f>VLOOKUP(Tableau14[[#This Row],[dossier d''événement]],Tableau12[],19,FALSE)</f>
        <v>#N/A</v>
      </c>
      <c r="AX116" t="e">
        <f>VLOOKUP(Tableau14[[#This Row],[dossier d''événement]],Tableau12[],20,FALSE)</f>
        <v>#N/A</v>
      </c>
      <c r="AY116" t="e">
        <f>VLOOKUP(Tableau14[[#This Row],[dossier d''événement]],Tableau12[],21,FALSE)</f>
        <v>#N/A</v>
      </c>
      <c r="AZ116" t="e">
        <f>VLOOKUP(Tableau14[[#This Row],[dossier d''événement]],Tableau12[],22,FALSE)</f>
        <v>#N/A</v>
      </c>
      <c r="BA116" t="e">
        <f>VLOOKUP(Tableau14[[#This Row],[dossier d''événement]],Tableau12[],23,FALSE)</f>
        <v>#N/A</v>
      </c>
      <c r="BB116" t="e">
        <f>VLOOKUP(Tableau14[[#This Row],[dossier d''événement]],Tableau12[],24,FALSE)</f>
        <v>#N/A</v>
      </c>
      <c r="BC116" t="e">
        <f>VLOOKUP(Tableau14[[#This Row],[dossier d''événement]],Tableau12[],25,FALSE)</f>
        <v>#N/A</v>
      </c>
      <c r="BD116" t="e">
        <f>VLOOKUP(Tableau14[[#This Row],[dossier d''événement]],Tableau12[],26,FALSE)</f>
        <v>#N/A</v>
      </c>
      <c r="BE116" t="e">
        <f>VLOOKUP(Tableau14[[#This Row],[dossier d''événement]],Tableau12[],27,FALSE)</f>
        <v>#N/A</v>
      </c>
      <c r="BF116" t="e">
        <f>VLOOKUP(Tableau14[[#This Row],[dossier d''événement]],Tableau12[],28,FALSE)</f>
        <v>#N/A</v>
      </c>
      <c r="BG116" t="e">
        <f>VLOOKUP(Tableau14[[#This Row],[dossier d''événement]],Tableau12[],29,FALSE)</f>
        <v>#N/A</v>
      </c>
      <c r="BH116" t="e">
        <f>VLOOKUP(Tableau14[[#This Row],[dossier d''événement]],Tableau12[],30,FALSE)</f>
        <v>#N/A</v>
      </c>
      <c r="BI116" t="e">
        <f>VLOOKUP(Tableau14[[#This Row],[dossier d''événement]],Tableau12[],31,FALSE)</f>
        <v>#N/A</v>
      </c>
      <c r="BJ116" t="e">
        <f>VLOOKUP(Tableau14[[#This Row],[dossier d''événement]],Tableau12[],32,FALSE)</f>
        <v>#N/A</v>
      </c>
      <c r="BK116" t="e">
        <f>VLOOKUP(Tableau14[[#This Row],[dossier d''événement]],Tableau12[],33,FALSE)</f>
        <v>#N/A</v>
      </c>
      <c r="BL116" t="e">
        <f>VLOOKUP(Tableau14[[#This Row],[dossier d''événement]],Tableau12[],34,FALSE)</f>
        <v>#N/A</v>
      </c>
      <c r="BM116" t="e">
        <f>VLOOKUP(Tableau14[[#This Row],[dossier d''événement]],Tableau12[],35,FALSE)</f>
        <v>#N/A</v>
      </c>
      <c r="BN116" t="e">
        <f>VLOOKUP(Tableau14[[#This Row],[dossier d''événement]],Tableau12[],36,FALSE)</f>
        <v>#N/A</v>
      </c>
      <c r="BO116" t="e">
        <f>VLOOKUP(Tableau14[[#This Row],[dossier d''événement]],Tableau12[],37,FALSE)</f>
        <v>#N/A</v>
      </c>
      <c r="BP116" t="e">
        <f>VLOOKUP(Tableau14[[#This Row],[dossier d''événement]],Tableau12[],38,FALSE)</f>
        <v>#N/A</v>
      </c>
      <c r="BQ116" t="e">
        <f>VLOOKUP(Tableau14[[#This Row],[dossier d''événement]],Tableau12[],39,FALSE)</f>
        <v>#N/A</v>
      </c>
      <c r="BR116" t="e">
        <f>VLOOKUP(Tableau14[[#This Row],[dossier d''événement]],Tableau12[],40,FALSE)</f>
        <v>#N/A</v>
      </c>
      <c r="BW116">
        <f>Tableau14[[#This Row],[dossier d''événement]]</f>
        <v>0</v>
      </c>
      <c r="BY116" t="e">
        <f>Tableau14[[#This Row],[Lieu Événement]]</f>
        <v>#N/A</v>
      </c>
      <c r="BZ116" t="e">
        <f>Tableau14[[#This Row],[Contact client sur le site]]</f>
        <v>#N/A</v>
      </c>
      <c r="CA116" t="e">
        <f>VLOOKUP(Tableau14[[#This Row],[dossier d''événement]],Tableau12[],45,FALSE)</f>
        <v>#N/A</v>
      </c>
      <c r="CE116" t="e">
        <f>VLOOKUP(Tableau14[[#This Row],[dossier d''événement]],Tableau12[],46,FALSE)</f>
        <v>#N/A</v>
      </c>
      <c r="CF116" t="e">
        <f>VLOOKUP(Tableau14[[#This Row],[dossier d''événement]],Tableau12[],43,FALSE)</f>
        <v>#N/A</v>
      </c>
      <c r="CG116" t="e">
        <f>VLOOKUP(Tableau14[[#This Row],[dossier d''événement]],Tableau12[],47,FALSE)</f>
        <v>#N/A</v>
      </c>
    </row>
    <row r="117" spans="6:85">
      <c r="F117" t="e">
        <f>VLOOKUP(Tableau14[[#This Row],[dossier d''événement]],Tableau12[],2,FALSE)</f>
        <v>#N/A</v>
      </c>
      <c r="G117" t="e">
        <f>VLOOKUP(Tableau14[[#This Row],[dossier d''événement]],Tableau12[],7,FALSE)</f>
        <v>#N/A</v>
      </c>
      <c r="H117" t="e">
        <f>VLOOKUP(Tableau14[[#This Row],[dossier d''événement]],Tableau12[],8,FALSE)</f>
        <v>#N/A</v>
      </c>
      <c r="J117" t="e">
        <f>VLOOKUP(Tableau14[[#This Row],[dossier d''événement]],Tableau12[],3,FALSE)</f>
        <v>#N/A</v>
      </c>
      <c r="K117" t="e">
        <f>VLOOKUP(Tableau14[[#This Row],[dossier d''événement]],Tableau12[],44,FALSE)</f>
        <v>#N/A</v>
      </c>
      <c r="U117" t="e">
        <f>VLOOKUP(Tableau14[[#This Row],[dossier d''événement]],Tableau12[],41,FALSE)</f>
        <v>#N/A</v>
      </c>
      <c r="V117" t="e">
        <f>VLOOKUP(Tableau14[[#This Row],[dossier d''événement]],Tableau12[],10,FALSE)</f>
        <v>#N/A</v>
      </c>
      <c r="W117" t="e">
        <f>VLOOKUP(Tableau14[[#This Row],[dossier d''événement]],Tableau12[],73,FALSE)</f>
        <v>#N/A</v>
      </c>
      <c r="X117" t="e">
        <f>VLOOKUP(Tableau14[[#This Row],[dossier d''événement]],Tableau12[],74,FALSE)</f>
        <v>#N/A</v>
      </c>
      <c r="Y117" t="e">
        <f>VLOOKUP(Tableau14[[#This Row],[dossier d''événement]],Tableau12[],75,FALSE)</f>
        <v>#N/A</v>
      </c>
      <c r="Z117" t="e">
        <f>VLOOKUP(Tableau14[[#This Row],[dossier d''événement]],Tableau12[],76,FALSE)</f>
        <v>#N/A</v>
      </c>
      <c r="AA117" t="e">
        <f>VLOOKUP(Tableau14[[#This Row],[dossier d''événement]],Tableau12[],77,FALSE)</f>
        <v>#N/A</v>
      </c>
      <c r="AB117" t="e">
        <f>VLOOKUP(Tableau14[[#This Row],[dossier d''événement]],Tableau12[],78,FALSE)</f>
        <v>#N/A</v>
      </c>
      <c r="AC117" t="e">
        <f>VLOOKUP(Tableau14[[#This Row],[dossier d''événement]],Tableau12[],79,FALSE)</f>
        <v>#N/A</v>
      </c>
      <c r="AD117" t="e">
        <f>VLOOKUP(Tableau14[[#This Row],[dossier d''événement]],Tableau12[],80,FALSE)</f>
        <v>#N/A</v>
      </c>
      <c r="AE117" t="e">
        <f>VLOOKUP(Tableau14[[#This Row],[dossier d''événement]],Tableau12[],81,FALSE)</f>
        <v>#N/A</v>
      </c>
      <c r="AF117" t="e">
        <f>VLOOKUP(Tableau14[[#This Row],[dossier d''événement]],Tableau12[],82,FALSE)</f>
        <v>#N/A</v>
      </c>
      <c r="AG117" t="e">
        <f>VLOOKUP(Tableau14[[#This Row],[dossier d''événement]],Tableau12[],83,FALSE)</f>
        <v>#N/A</v>
      </c>
      <c r="AH117" t="e">
        <f>VLOOKUP(Tableau14[[#This Row],[dossier d''événement]],Tableau12[],84,FALSE)</f>
        <v>#N/A</v>
      </c>
      <c r="AI117" t="e">
        <f>VLOOKUP(Tableau14[[#This Row],[dossier d''événement]],Tableau12[],85,FALSE)</f>
        <v>#N/A</v>
      </c>
      <c r="AJ117" t="e">
        <f>VLOOKUP(Tableau14[[#This Row],[dossier d''événement]],Tableau12[],86,FALSE)</f>
        <v>#N/A</v>
      </c>
      <c r="AK117" t="e">
        <f>VLOOKUP(Tableau14[[#This Row],[dossier d''événement]],Tableau12[],87,FALSE)</f>
        <v>#N/A</v>
      </c>
      <c r="AL117" t="e">
        <f>VLOOKUP(Tableau14[[#This Row],[dossier d''événement]],Tableau12[],88,FALSE)</f>
        <v>#N/A</v>
      </c>
      <c r="AM117" t="e">
        <f>VLOOKUP(Tableau14[[#This Row],[dossier d''événement]],Tableau12[],89,FALSE)</f>
        <v>#N/A</v>
      </c>
      <c r="AN117" t="e">
        <f>VLOOKUP(Tableau14[[#This Row],[dossier d''événement]],Tableau12[],90,FALSE)</f>
        <v>#N/A</v>
      </c>
      <c r="AO117" t="e">
        <f>VLOOKUP(Tableau14[[#This Row],[dossier d''événement]],Tableau12[],11,FALSE)</f>
        <v>#N/A</v>
      </c>
      <c r="AP117" t="e">
        <f>VLOOKUP(Tableau14[[#This Row],[dossier d''événement]],Tableau12[],12,FALSE)</f>
        <v>#N/A</v>
      </c>
      <c r="AQ117" t="e">
        <f>VLOOKUP(Tableau14[[#This Row],[dossier d''événement]],Tableau12[],13,FALSE)</f>
        <v>#N/A</v>
      </c>
      <c r="AR117" t="e">
        <f>VLOOKUP(Tableau14[[#This Row],[dossier d''événement]],Tableau12[],14,FALSE)</f>
        <v>#N/A</v>
      </c>
      <c r="AS117" t="e">
        <f>VLOOKUP(Tableau14[[#This Row],[dossier d''événement]],Tableau12[],15,FALSE)</f>
        <v>#N/A</v>
      </c>
      <c r="AT117" t="e">
        <f>VLOOKUP(Tableau14[[#This Row],[dossier d''événement]],Tableau12[],16,FALSE)</f>
        <v>#N/A</v>
      </c>
      <c r="AU117" t="e">
        <f>VLOOKUP(Tableau14[[#This Row],[dossier d''événement]],Tableau12[],17,FALSE)</f>
        <v>#N/A</v>
      </c>
      <c r="AV117" t="e">
        <f>VLOOKUP(Tableau14[[#This Row],[dossier d''événement]],Tableau12[],18,FALSE)</f>
        <v>#N/A</v>
      </c>
      <c r="AW117" t="e">
        <f>VLOOKUP(Tableau14[[#This Row],[dossier d''événement]],Tableau12[],19,FALSE)</f>
        <v>#N/A</v>
      </c>
      <c r="AX117" t="e">
        <f>VLOOKUP(Tableau14[[#This Row],[dossier d''événement]],Tableau12[],20,FALSE)</f>
        <v>#N/A</v>
      </c>
      <c r="AY117" t="e">
        <f>VLOOKUP(Tableau14[[#This Row],[dossier d''événement]],Tableau12[],21,FALSE)</f>
        <v>#N/A</v>
      </c>
      <c r="AZ117" t="e">
        <f>VLOOKUP(Tableau14[[#This Row],[dossier d''événement]],Tableau12[],22,FALSE)</f>
        <v>#N/A</v>
      </c>
      <c r="BA117" t="e">
        <f>VLOOKUP(Tableau14[[#This Row],[dossier d''événement]],Tableau12[],23,FALSE)</f>
        <v>#N/A</v>
      </c>
      <c r="BB117" t="e">
        <f>VLOOKUP(Tableau14[[#This Row],[dossier d''événement]],Tableau12[],24,FALSE)</f>
        <v>#N/A</v>
      </c>
      <c r="BC117" t="e">
        <f>VLOOKUP(Tableau14[[#This Row],[dossier d''événement]],Tableau12[],25,FALSE)</f>
        <v>#N/A</v>
      </c>
      <c r="BD117" t="e">
        <f>VLOOKUP(Tableau14[[#This Row],[dossier d''événement]],Tableau12[],26,FALSE)</f>
        <v>#N/A</v>
      </c>
      <c r="BE117" t="e">
        <f>VLOOKUP(Tableau14[[#This Row],[dossier d''événement]],Tableau12[],27,FALSE)</f>
        <v>#N/A</v>
      </c>
      <c r="BF117" t="e">
        <f>VLOOKUP(Tableau14[[#This Row],[dossier d''événement]],Tableau12[],28,FALSE)</f>
        <v>#N/A</v>
      </c>
      <c r="BG117" t="e">
        <f>VLOOKUP(Tableau14[[#This Row],[dossier d''événement]],Tableau12[],29,FALSE)</f>
        <v>#N/A</v>
      </c>
      <c r="BH117" t="e">
        <f>VLOOKUP(Tableau14[[#This Row],[dossier d''événement]],Tableau12[],30,FALSE)</f>
        <v>#N/A</v>
      </c>
      <c r="BI117" t="e">
        <f>VLOOKUP(Tableau14[[#This Row],[dossier d''événement]],Tableau12[],31,FALSE)</f>
        <v>#N/A</v>
      </c>
      <c r="BJ117" t="e">
        <f>VLOOKUP(Tableau14[[#This Row],[dossier d''événement]],Tableau12[],32,FALSE)</f>
        <v>#N/A</v>
      </c>
      <c r="BK117" t="e">
        <f>VLOOKUP(Tableau14[[#This Row],[dossier d''événement]],Tableau12[],33,FALSE)</f>
        <v>#N/A</v>
      </c>
      <c r="BL117" t="e">
        <f>VLOOKUP(Tableau14[[#This Row],[dossier d''événement]],Tableau12[],34,FALSE)</f>
        <v>#N/A</v>
      </c>
      <c r="BM117" t="e">
        <f>VLOOKUP(Tableau14[[#This Row],[dossier d''événement]],Tableau12[],35,FALSE)</f>
        <v>#N/A</v>
      </c>
      <c r="BN117" t="e">
        <f>VLOOKUP(Tableau14[[#This Row],[dossier d''événement]],Tableau12[],36,FALSE)</f>
        <v>#N/A</v>
      </c>
      <c r="BO117" t="e">
        <f>VLOOKUP(Tableau14[[#This Row],[dossier d''événement]],Tableau12[],37,FALSE)</f>
        <v>#N/A</v>
      </c>
      <c r="BP117" t="e">
        <f>VLOOKUP(Tableau14[[#This Row],[dossier d''événement]],Tableau12[],38,FALSE)</f>
        <v>#N/A</v>
      </c>
      <c r="BQ117" t="e">
        <f>VLOOKUP(Tableau14[[#This Row],[dossier d''événement]],Tableau12[],39,FALSE)</f>
        <v>#N/A</v>
      </c>
      <c r="BR117" t="e">
        <f>VLOOKUP(Tableau14[[#This Row],[dossier d''événement]],Tableau12[],40,FALSE)</f>
        <v>#N/A</v>
      </c>
      <c r="BW117">
        <f>Tableau14[[#This Row],[dossier d''événement]]</f>
        <v>0</v>
      </c>
      <c r="BY117" t="e">
        <f>Tableau14[[#This Row],[Lieu Événement]]</f>
        <v>#N/A</v>
      </c>
      <c r="BZ117" t="e">
        <f>Tableau14[[#This Row],[Contact client sur le site]]</f>
        <v>#N/A</v>
      </c>
      <c r="CA117" t="e">
        <f>VLOOKUP(Tableau14[[#This Row],[dossier d''événement]],Tableau12[],45,FALSE)</f>
        <v>#N/A</v>
      </c>
      <c r="CE117" t="e">
        <f>VLOOKUP(Tableau14[[#This Row],[dossier d''événement]],Tableau12[],46,FALSE)</f>
        <v>#N/A</v>
      </c>
      <c r="CF117" t="e">
        <f>VLOOKUP(Tableau14[[#This Row],[dossier d''événement]],Tableau12[],43,FALSE)</f>
        <v>#N/A</v>
      </c>
      <c r="CG117" t="e">
        <f>VLOOKUP(Tableau14[[#This Row],[dossier d''événement]],Tableau12[],47,FALSE)</f>
        <v>#N/A</v>
      </c>
    </row>
    <row r="118" spans="6:85">
      <c r="F118" t="e">
        <f>VLOOKUP(Tableau14[[#This Row],[dossier d''événement]],Tableau12[],2,FALSE)</f>
        <v>#N/A</v>
      </c>
      <c r="G118" t="e">
        <f>VLOOKUP(Tableau14[[#This Row],[dossier d''événement]],Tableau12[],7,FALSE)</f>
        <v>#N/A</v>
      </c>
      <c r="H118" t="e">
        <f>VLOOKUP(Tableau14[[#This Row],[dossier d''événement]],Tableau12[],8,FALSE)</f>
        <v>#N/A</v>
      </c>
      <c r="J118" t="e">
        <f>VLOOKUP(Tableau14[[#This Row],[dossier d''événement]],Tableau12[],3,FALSE)</f>
        <v>#N/A</v>
      </c>
      <c r="K118" t="e">
        <f>VLOOKUP(Tableau14[[#This Row],[dossier d''événement]],Tableau12[],44,FALSE)</f>
        <v>#N/A</v>
      </c>
      <c r="U118" t="e">
        <f>VLOOKUP(Tableau14[[#This Row],[dossier d''événement]],Tableau12[],41,FALSE)</f>
        <v>#N/A</v>
      </c>
      <c r="V118" t="e">
        <f>VLOOKUP(Tableau14[[#This Row],[dossier d''événement]],Tableau12[],10,FALSE)</f>
        <v>#N/A</v>
      </c>
      <c r="W118" t="e">
        <f>VLOOKUP(Tableau14[[#This Row],[dossier d''événement]],Tableau12[],73,FALSE)</f>
        <v>#N/A</v>
      </c>
      <c r="X118" t="e">
        <f>VLOOKUP(Tableau14[[#This Row],[dossier d''événement]],Tableau12[],74,FALSE)</f>
        <v>#N/A</v>
      </c>
      <c r="Y118" t="e">
        <f>VLOOKUP(Tableau14[[#This Row],[dossier d''événement]],Tableau12[],75,FALSE)</f>
        <v>#N/A</v>
      </c>
      <c r="Z118" t="e">
        <f>VLOOKUP(Tableau14[[#This Row],[dossier d''événement]],Tableau12[],76,FALSE)</f>
        <v>#N/A</v>
      </c>
      <c r="AA118" t="e">
        <f>VLOOKUP(Tableau14[[#This Row],[dossier d''événement]],Tableau12[],77,FALSE)</f>
        <v>#N/A</v>
      </c>
      <c r="AB118" t="e">
        <f>VLOOKUP(Tableau14[[#This Row],[dossier d''événement]],Tableau12[],78,FALSE)</f>
        <v>#N/A</v>
      </c>
      <c r="AC118" t="e">
        <f>VLOOKUP(Tableau14[[#This Row],[dossier d''événement]],Tableau12[],79,FALSE)</f>
        <v>#N/A</v>
      </c>
      <c r="AD118" t="e">
        <f>VLOOKUP(Tableau14[[#This Row],[dossier d''événement]],Tableau12[],80,FALSE)</f>
        <v>#N/A</v>
      </c>
      <c r="AE118" t="e">
        <f>VLOOKUP(Tableau14[[#This Row],[dossier d''événement]],Tableau12[],81,FALSE)</f>
        <v>#N/A</v>
      </c>
      <c r="AF118" t="e">
        <f>VLOOKUP(Tableau14[[#This Row],[dossier d''événement]],Tableau12[],82,FALSE)</f>
        <v>#N/A</v>
      </c>
      <c r="AG118" t="e">
        <f>VLOOKUP(Tableau14[[#This Row],[dossier d''événement]],Tableau12[],83,FALSE)</f>
        <v>#N/A</v>
      </c>
      <c r="AH118" t="e">
        <f>VLOOKUP(Tableau14[[#This Row],[dossier d''événement]],Tableau12[],84,FALSE)</f>
        <v>#N/A</v>
      </c>
      <c r="AI118" t="e">
        <f>VLOOKUP(Tableau14[[#This Row],[dossier d''événement]],Tableau12[],85,FALSE)</f>
        <v>#N/A</v>
      </c>
      <c r="AJ118" t="e">
        <f>VLOOKUP(Tableau14[[#This Row],[dossier d''événement]],Tableau12[],86,FALSE)</f>
        <v>#N/A</v>
      </c>
      <c r="AK118" t="e">
        <f>VLOOKUP(Tableau14[[#This Row],[dossier d''événement]],Tableau12[],87,FALSE)</f>
        <v>#N/A</v>
      </c>
      <c r="AL118" t="e">
        <f>VLOOKUP(Tableau14[[#This Row],[dossier d''événement]],Tableau12[],88,FALSE)</f>
        <v>#N/A</v>
      </c>
      <c r="AM118" t="e">
        <f>VLOOKUP(Tableau14[[#This Row],[dossier d''événement]],Tableau12[],89,FALSE)</f>
        <v>#N/A</v>
      </c>
      <c r="AN118" t="e">
        <f>VLOOKUP(Tableau14[[#This Row],[dossier d''événement]],Tableau12[],90,FALSE)</f>
        <v>#N/A</v>
      </c>
      <c r="AO118" t="e">
        <f>VLOOKUP(Tableau14[[#This Row],[dossier d''événement]],Tableau12[],11,FALSE)</f>
        <v>#N/A</v>
      </c>
      <c r="AP118" t="e">
        <f>VLOOKUP(Tableau14[[#This Row],[dossier d''événement]],Tableau12[],12,FALSE)</f>
        <v>#N/A</v>
      </c>
      <c r="AQ118" t="e">
        <f>VLOOKUP(Tableau14[[#This Row],[dossier d''événement]],Tableau12[],13,FALSE)</f>
        <v>#N/A</v>
      </c>
      <c r="AR118" t="e">
        <f>VLOOKUP(Tableau14[[#This Row],[dossier d''événement]],Tableau12[],14,FALSE)</f>
        <v>#N/A</v>
      </c>
      <c r="AS118" t="e">
        <f>VLOOKUP(Tableau14[[#This Row],[dossier d''événement]],Tableau12[],15,FALSE)</f>
        <v>#N/A</v>
      </c>
      <c r="AT118" t="e">
        <f>VLOOKUP(Tableau14[[#This Row],[dossier d''événement]],Tableau12[],16,FALSE)</f>
        <v>#N/A</v>
      </c>
      <c r="AU118" t="e">
        <f>VLOOKUP(Tableau14[[#This Row],[dossier d''événement]],Tableau12[],17,FALSE)</f>
        <v>#N/A</v>
      </c>
      <c r="AV118" t="e">
        <f>VLOOKUP(Tableau14[[#This Row],[dossier d''événement]],Tableau12[],18,FALSE)</f>
        <v>#N/A</v>
      </c>
      <c r="AW118" t="e">
        <f>VLOOKUP(Tableau14[[#This Row],[dossier d''événement]],Tableau12[],19,FALSE)</f>
        <v>#N/A</v>
      </c>
      <c r="AX118" t="e">
        <f>VLOOKUP(Tableau14[[#This Row],[dossier d''événement]],Tableau12[],20,FALSE)</f>
        <v>#N/A</v>
      </c>
      <c r="AY118" t="e">
        <f>VLOOKUP(Tableau14[[#This Row],[dossier d''événement]],Tableau12[],21,FALSE)</f>
        <v>#N/A</v>
      </c>
      <c r="AZ118" t="e">
        <f>VLOOKUP(Tableau14[[#This Row],[dossier d''événement]],Tableau12[],22,FALSE)</f>
        <v>#N/A</v>
      </c>
      <c r="BA118" t="e">
        <f>VLOOKUP(Tableau14[[#This Row],[dossier d''événement]],Tableau12[],23,FALSE)</f>
        <v>#N/A</v>
      </c>
      <c r="BB118" t="e">
        <f>VLOOKUP(Tableau14[[#This Row],[dossier d''événement]],Tableau12[],24,FALSE)</f>
        <v>#N/A</v>
      </c>
      <c r="BC118" t="e">
        <f>VLOOKUP(Tableau14[[#This Row],[dossier d''événement]],Tableau12[],25,FALSE)</f>
        <v>#N/A</v>
      </c>
      <c r="BD118" t="e">
        <f>VLOOKUP(Tableau14[[#This Row],[dossier d''événement]],Tableau12[],26,FALSE)</f>
        <v>#N/A</v>
      </c>
      <c r="BE118" t="e">
        <f>VLOOKUP(Tableau14[[#This Row],[dossier d''événement]],Tableau12[],27,FALSE)</f>
        <v>#N/A</v>
      </c>
      <c r="BF118" t="e">
        <f>VLOOKUP(Tableau14[[#This Row],[dossier d''événement]],Tableau12[],28,FALSE)</f>
        <v>#N/A</v>
      </c>
      <c r="BG118" t="e">
        <f>VLOOKUP(Tableau14[[#This Row],[dossier d''événement]],Tableau12[],29,FALSE)</f>
        <v>#N/A</v>
      </c>
      <c r="BH118" t="e">
        <f>VLOOKUP(Tableau14[[#This Row],[dossier d''événement]],Tableau12[],30,FALSE)</f>
        <v>#N/A</v>
      </c>
      <c r="BI118" t="e">
        <f>VLOOKUP(Tableau14[[#This Row],[dossier d''événement]],Tableau12[],31,FALSE)</f>
        <v>#N/A</v>
      </c>
      <c r="BJ118" t="e">
        <f>VLOOKUP(Tableau14[[#This Row],[dossier d''événement]],Tableau12[],32,FALSE)</f>
        <v>#N/A</v>
      </c>
      <c r="BK118" t="e">
        <f>VLOOKUP(Tableau14[[#This Row],[dossier d''événement]],Tableau12[],33,FALSE)</f>
        <v>#N/A</v>
      </c>
      <c r="BL118" t="e">
        <f>VLOOKUP(Tableau14[[#This Row],[dossier d''événement]],Tableau12[],34,FALSE)</f>
        <v>#N/A</v>
      </c>
      <c r="BM118" t="e">
        <f>VLOOKUP(Tableau14[[#This Row],[dossier d''événement]],Tableau12[],35,FALSE)</f>
        <v>#N/A</v>
      </c>
      <c r="BN118" t="e">
        <f>VLOOKUP(Tableau14[[#This Row],[dossier d''événement]],Tableau12[],36,FALSE)</f>
        <v>#N/A</v>
      </c>
      <c r="BO118" t="e">
        <f>VLOOKUP(Tableau14[[#This Row],[dossier d''événement]],Tableau12[],37,FALSE)</f>
        <v>#N/A</v>
      </c>
      <c r="BP118" t="e">
        <f>VLOOKUP(Tableau14[[#This Row],[dossier d''événement]],Tableau12[],38,FALSE)</f>
        <v>#N/A</v>
      </c>
      <c r="BQ118" t="e">
        <f>VLOOKUP(Tableau14[[#This Row],[dossier d''événement]],Tableau12[],39,FALSE)</f>
        <v>#N/A</v>
      </c>
      <c r="BR118" t="e">
        <f>VLOOKUP(Tableau14[[#This Row],[dossier d''événement]],Tableau12[],40,FALSE)</f>
        <v>#N/A</v>
      </c>
      <c r="BW118">
        <f>Tableau14[[#This Row],[dossier d''événement]]</f>
        <v>0</v>
      </c>
      <c r="BY118" t="e">
        <f>Tableau14[[#This Row],[Lieu Événement]]</f>
        <v>#N/A</v>
      </c>
      <c r="BZ118" t="e">
        <f>Tableau14[[#This Row],[Contact client sur le site]]</f>
        <v>#N/A</v>
      </c>
      <c r="CA118" t="e">
        <f>VLOOKUP(Tableau14[[#This Row],[dossier d''événement]],Tableau12[],45,FALSE)</f>
        <v>#N/A</v>
      </c>
      <c r="CE118" t="e">
        <f>VLOOKUP(Tableau14[[#This Row],[dossier d''événement]],Tableau12[],46,FALSE)</f>
        <v>#N/A</v>
      </c>
      <c r="CF118" t="e">
        <f>VLOOKUP(Tableau14[[#This Row],[dossier d''événement]],Tableau12[],43,FALSE)</f>
        <v>#N/A</v>
      </c>
      <c r="CG118" t="e">
        <f>VLOOKUP(Tableau14[[#This Row],[dossier d''événement]],Tableau12[],47,FALSE)</f>
        <v>#N/A</v>
      </c>
    </row>
    <row r="119" spans="6:85">
      <c r="F119" t="e">
        <f>VLOOKUP(Tableau14[[#This Row],[dossier d''événement]],Tableau12[],2,FALSE)</f>
        <v>#N/A</v>
      </c>
      <c r="G119" t="e">
        <f>VLOOKUP(Tableau14[[#This Row],[dossier d''événement]],Tableau12[],7,FALSE)</f>
        <v>#N/A</v>
      </c>
      <c r="H119" t="e">
        <f>VLOOKUP(Tableau14[[#This Row],[dossier d''événement]],Tableau12[],8,FALSE)</f>
        <v>#N/A</v>
      </c>
      <c r="J119" t="e">
        <f>VLOOKUP(Tableau14[[#This Row],[dossier d''événement]],Tableau12[],3,FALSE)</f>
        <v>#N/A</v>
      </c>
      <c r="K119" t="e">
        <f>VLOOKUP(Tableau14[[#This Row],[dossier d''événement]],Tableau12[],44,FALSE)</f>
        <v>#N/A</v>
      </c>
      <c r="U119" t="e">
        <f>VLOOKUP(Tableau14[[#This Row],[dossier d''événement]],Tableau12[],41,FALSE)</f>
        <v>#N/A</v>
      </c>
      <c r="V119" t="e">
        <f>VLOOKUP(Tableau14[[#This Row],[dossier d''événement]],Tableau12[],10,FALSE)</f>
        <v>#N/A</v>
      </c>
      <c r="W119" t="e">
        <f>VLOOKUP(Tableau14[[#This Row],[dossier d''événement]],Tableau12[],73,FALSE)</f>
        <v>#N/A</v>
      </c>
      <c r="X119" t="e">
        <f>VLOOKUP(Tableau14[[#This Row],[dossier d''événement]],Tableau12[],74,FALSE)</f>
        <v>#N/A</v>
      </c>
      <c r="Y119" t="e">
        <f>VLOOKUP(Tableau14[[#This Row],[dossier d''événement]],Tableau12[],75,FALSE)</f>
        <v>#N/A</v>
      </c>
      <c r="Z119" t="e">
        <f>VLOOKUP(Tableau14[[#This Row],[dossier d''événement]],Tableau12[],76,FALSE)</f>
        <v>#N/A</v>
      </c>
      <c r="AA119" t="e">
        <f>VLOOKUP(Tableau14[[#This Row],[dossier d''événement]],Tableau12[],77,FALSE)</f>
        <v>#N/A</v>
      </c>
      <c r="AB119" t="e">
        <f>VLOOKUP(Tableau14[[#This Row],[dossier d''événement]],Tableau12[],78,FALSE)</f>
        <v>#N/A</v>
      </c>
      <c r="AC119" t="e">
        <f>VLOOKUP(Tableau14[[#This Row],[dossier d''événement]],Tableau12[],79,FALSE)</f>
        <v>#N/A</v>
      </c>
      <c r="AD119" t="e">
        <f>VLOOKUP(Tableau14[[#This Row],[dossier d''événement]],Tableau12[],80,FALSE)</f>
        <v>#N/A</v>
      </c>
      <c r="AE119" t="e">
        <f>VLOOKUP(Tableau14[[#This Row],[dossier d''événement]],Tableau12[],81,FALSE)</f>
        <v>#N/A</v>
      </c>
      <c r="AF119" t="e">
        <f>VLOOKUP(Tableau14[[#This Row],[dossier d''événement]],Tableau12[],82,FALSE)</f>
        <v>#N/A</v>
      </c>
      <c r="AG119" t="e">
        <f>VLOOKUP(Tableau14[[#This Row],[dossier d''événement]],Tableau12[],83,FALSE)</f>
        <v>#N/A</v>
      </c>
      <c r="AH119" t="e">
        <f>VLOOKUP(Tableau14[[#This Row],[dossier d''événement]],Tableau12[],84,FALSE)</f>
        <v>#N/A</v>
      </c>
      <c r="AI119" t="e">
        <f>VLOOKUP(Tableau14[[#This Row],[dossier d''événement]],Tableau12[],85,FALSE)</f>
        <v>#N/A</v>
      </c>
      <c r="AJ119" t="e">
        <f>VLOOKUP(Tableau14[[#This Row],[dossier d''événement]],Tableau12[],86,FALSE)</f>
        <v>#N/A</v>
      </c>
      <c r="AK119" t="e">
        <f>VLOOKUP(Tableau14[[#This Row],[dossier d''événement]],Tableau12[],87,FALSE)</f>
        <v>#N/A</v>
      </c>
      <c r="AL119" t="e">
        <f>VLOOKUP(Tableau14[[#This Row],[dossier d''événement]],Tableau12[],88,FALSE)</f>
        <v>#N/A</v>
      </c>
      <c r="AM119" t="e">
        <f>VLOOKUP(Tableau14[[#This Row],[dossier d''événement]],Tableau12[],89,FALSE)</f>
        <v>#N/A</v>
      </c>
      <c r="AN119" t="e">
        <f>VLOOKUP(Tableau14[[#This Row],[dossier d''événement]],Tableau12[],90,FALSE)</f>
        <v>#N/A</v>
      </c>
      <c r="AO119" t="e">
        <f>VLOOKUP(Tableau14[[#This Row],[dossier d''événement]],Tableau12[],11,FALSE)</f>
        <v>#N/A</v>
      </c>
      <c r="AP119" t="e">
        <f>VLOOKUP(Tableau14[[#This Row],[dossier d''événement]],Tableau12[],12,FALSE)</f>
        <v>#N/A</v>
      </c>
      <c r="AQ119" t="e">
        <f>VLOOKUP(Tableau14[[#This Row],[dossier d''événement]],Tableau12[],13,FALSE)</f>
        <v>#N/A</v>
      </c>
      <c r="AR119" t="e">
        <f>VLOOKUP(Tableau14[[#This Row],[dossier d''événement]],Tableau12[],14,FALSE)</f>
        <v>#N/A</v>
      </c>
      <c r="AS119" t="e">
        <f>VLOOKUP(Tableau14[[#This Row],[dossier d''événement]],Tableau12[],15,FALSE)</f>
        <v>#N/A</v>
      </c>
      <c r="AT119" t="e">
        <f>VLOOKUP(Tableau14[[#This Row],[dossier d''événement]],Tableau12[],16,FALSE)</f>
        <v>#N/A</v>
      </c>
      <c r="AU119" t="e">
        <f>VLOOKUP(Tableau14[[#This Row],[dossier d''événement]],Tableau12[],17,FALSE)</f>
        <v>#N/A</v>
      </c>
      <c r="AV119" t="e">
        <f>VLOOKUP(Tableau14[[#This Row],[dossier d''événement]],Tableau12[],18,FALSE)</f>
        <v>#N/A</v>
      </c>
      <c r="AW119" t="e">
        <f>VLOOKUP(Tableau14[[#This Row],[dossier d''événement]],Tableau12[],19,FALSE)</f>
        <v>#N/A</v>
      </c>
      <c r="AX119" t="e">
        <f>VLOOKUP(Tableau14[[#This Row],[dossier d''événement]],Tableau12[],20,FALSE)</f>
        <v>#N/A</v>
      </c>
      <c r="AY119" t="e">
        <f>VLOOKUP(Tableau14[[#This Row],[dossier d''événement]],Tableau12[],21,FALSE)</f>
        <v>#N/A</v>
      </c>
      <c r="AZ119" t="e">
        <f>VLOOKUP(Tableau14[[#This Row],[dossier d''événement]],Tableau12[],22,FALSE)</f>
        <v>#N/A</v>
      </c>
      <c r="BA119" t="e">
        <f>VLOOKUP(Tableau14[[#This Row],[dossier d''événement]],Tableau12[],23,FALSE)</f>
        <v>#N/A</v>
      </c>
      <c r="BB119" t="e">
        <f>VLOOKUP(Tableau14[[#This Row],[dossier d''événement]],Tableau12[],24,FALSE)</f>
        <v>#N/A</v>
      </c>
      <c r="BC119" t="e">
        <f>VLOOKUP(Tableau14[[#This Row],[dossier d''événement]],Tableau12[],25,FALSE)</f>
        <v>#N/A</v>
      </c>
      <c r="BD119" t="e">
        <f>VLOOKUP(Tableau14[[#This Row],[dossier d''événement]],Tableau12[],26,FALSE)</f>
        <v>#N/A</v>
      </c>
      <c r="BE119" t="e">
        <f>VLOOKUP(Tableau14[[#This Row],[dossier d''événement]],Tableau12[],27,FALSE)</f>
        <v>#N/A</v>
      </c>
      <c r="BF119" t="e">
        <f>VLOOKUP(Tableau14[[#This Row],[dossier d''événement]],Tableau12[],28,FALSE)</f>
        <v>#N/A</v>
      </c>
      <c r="BG119" t="e">
        <f>VLOOKUP(Tableau14[[#This Row],[dossier d''événement]],Tableau12[],29,FALSE)</f>
        <v>#N/A</v>
      </c>
      <c r="BH119" t="e">
        <f>VLOOKUP(Tableau14[[#This Row],[dossier d''événement]],Tableau12[],30,FALSE)</f>
        <v>#N/A</v>
      </c>
      <c r="BI119" t="e">
        <f>VLOOKUP(Tableau14[[#This Row],[dossier d''événement]],Tableau12[],31,FALSE)</f>
        <v>#N/A</v>
      </c>
      <c r="BJ119" t="e">
        <f>VLOOKUP(Tableau14[[#This Row],[dossier d''événement]],Tableau12[],32,FALSE)</f>
        <v>#N/A</v>
      </c>
      <c r="BK119" t="e">
        <f>VLOOKUP(Tableau14[[#This Row],[dossier d''événement]],Tableau12[],33,FALSE)</f>
        <v>#N/A</v>
      </c>
      <c r="BL119" t="e">
        <f>VLOOKUP(Tableau14[[#This Row],[dossier d''événement]],Tableau12[],34,FALSE)</f>
        <v>#N/A</v>
      </c>
      <c r="BM119" t="e">
        <f>VLOOKUP(Tableau14[[#This Row],[dossier d''événement]],Tableau12[],35,FALSE)</f>
        <v>#N/A</v>
      </c>
      <c r="BN119" t="e">
        <f>VLOOKUP(Tableau14[[#This Row],[dossier d''événement]],Tableau12[],36,FALSE)</f>
        <v>#N/A</v>
      </c>
      <c r="BO119" t="e">
        <f>VLOOKUP(Tableau14[[#This Row],[dossier d''événement]],Tableau12[],37,FALSE)</f>
        <v>#N/A</v>
      </c>
      <c r="BP119" t="e">
        <f>VLOOKUP(Tableau14[[#This Row],[dossier d''événement]],Tableau12[],38,FALSE)</f>
        <v>#N/A</v>
      </c>
      <c r="BQ119" t="e">
        <f>VLOOKUP(Tableau14[[#This Row],[dossier d''événement]],Tableau12[],39,FALSE)</f>
        <v>#N/A</v>
      </c>
      <c r="BR119" t="e">
        <f>VLOOKUP(Tableau14[[#This Row],[dossier d''événement]],Tableau12[],40,FALSE)</f>
        <v>#N/A</v>
      </c>
      <c r="BW119">
        <f>Tableau14[[#This Row],[dossier d''événement]]</f>
        <v>0</v>
      </c>
      <c r="BY119" t="e">
        <f>Tableau14[[#This Row],[Lieu Événement]]</f>
        <v>#N/A</v>
      </c>
      <c r="BZ119" t="e">
        <f>Tableau14[[#This Row],[Contact client sur le site]]</f>
        <v>#N/A</v>
      </c>
      <c r="CA119" t="e">
        <f>VLOOKUP(Tableau14[[#This Row],[dossier d''événement]],Tableau12[],45,FALSE)</f>
        <v>#N/A</v>
      </c>
      <c r="CE119" t="e">
        <f>VLOOKUP(Tableau14[[#This Row],[dossier d''événement]],Tableau12[],46,FALSE)</f>
        <v>#N/A</v>
      </c>
      <c r="CF119" t="e">
        <f>VLOOKUP(Tableau14[[#This Row],[dossier d''événement]],Tableau12[],43,FALSE)</f>
        <v>#N/A</v>
      </c>
      <c r="CG119" t="e">
        <f>VLOOKUP(Tableau14[[#This Row],[dossier d''événement]],Tableau12[],47,FALSE)</f>
        <v>#N/A</v>
      </c>
    </row>
    <row r="120" spans="6:85">
      <c r="F120" t="e">
        <f>VLOOKUP(Tableau14[[#This Row],[dossier d''événement]],Tableau12[],2,FALSE)</f>
        <v>#N/A</v>
      </c>
      <c r="G120" t="e">
        <f>VLOOKUP(Tableau14[[#This Row],[dossier d''événement]],Tableau12[],7,FALSE)</f>
        <v>#N/A</v>
      </c>
      <c r="H120" t="e">
        <f>VLOOKUP(Tableau14[[#This Row],[dossier d''événement]],Tableau12[],8,FALSE)</f>
        <v>#N/A</v>
      </c>
      <c r="J120" t="e">
        <f>VLOOKUP(Tableau14[[#This Row],[dossier d''événement]],Tableau12[],3,FALSE)</f>
        <v>#N/A</v>
      </c>
      <c r="K120" t="e">
        <f>VLOOKUP(Tableau14[[#This Row],[dossier d''événement]],Tableau12[],44,FALSE)</f>
        <v>#N/A</v>
      </c>
      <c r="U120" t="e">
        <f>VLOOKUP(Tableau14[[#This Row],[dossier d''événement]],Tableau12[],41,FALSE)</f>
        <v>#N/A</v>
      </c>
      <c r="V120" t="e">
        <f>VLOOKUP(Tableau14[[#This Row],[dossier d''événement]],Tableau12[],10,FALSE)</f>
        <v>#N/A</v>
      </c>
      <c r="W120" t="e">
        <f>VLOOKUP(Tableau14[[#This Row],[dossier d''événement]],Tableau12[],73,FALSE)</f>
        <v>#N/A</v>
      </c>
      <c r="X120" t="e">
        <f>VLOOKUP(Tableau14[[#This Row],[dossier d''événement]],Tableau12[],74,FALSE)</f>
        <v>#N/A</v>
      </c>
      <c r="Y120" t="e">
        <f>VLOOKUP(Tableau14[[#This Row],[dossier d''événement]],Tableau12[],75,FALSE)</f>
        <v>#N/A</v>
      </c>
      <c r="Z120" t="e">
        <f>VLOOKUP(Tableau14[[#This Row],[dossier d''événement]],Tableau12[],76,FALSE)</f>
        <v>#N/A</v>
      </c>
      <c r="AA120" t="e">
        <f>VLOOKUP(Tableau14[[#This Row],[dossier d''événement]],Tableau12[],77,FALSE)</f>
        <v>#N/A</v>
      </c>
      <c r="AB120" t="e">
        <f>VLOOKUP(Tableau14[[#This Row],[dossier d''événement]],Tableau12[],78,FALSE)</f>
        <v>#N/A</v>
      </c>
      <c r="AC120" t="e">
        <f>VLOOKUP(Tableau14[[#This Row],[dossier d''événement]],Tableau12[],79,FALSE)</f>
        <v>#N/A</v>
      </c>
      <c r="AD120" t="e">
        <f>VLOOKUP(Tableau14[[#This Row],[dossier d''événement]],Tableau12[],80,FALSE)</f>
        <v>#N/A</v>
      </c>
      <c r="AE120" t="e">
        <f>VLOOKUP(Tableau14[[#This Row],[dossier d''événement]],Tableau12[],81,FALSE)</f>
        <v>#N/A</v>
      </c>
      <c r="AF120" t="e">
        <f>VLOOKUP(Tableau14[[#This Row],[dossier d''événement]],Tableau12[],82,FALSE)</f>
        <v>#N/A</v>
      </c>
      <c r="AG120" t="e">
        <f>VLOOKUP(Tableau14[[#This Row],[dossier d''événement]],Tableau12[],83,FALSE)</f>
        <v>#N/A</v>
      </c>
      <c r="AH120" t="e">
        <f>VLOOKUP(Tableau14[[#This Row],[dossier d''événement]],Tableau12[],84,FALSE)</f>
        <v>#N/A</v>
      </c>
      <c r="AI120" t="e">
        <f>VLOOKUP(Tableau14[[#This Row],[dossier d''événement]],Tableau12[],85,FALSE)</f>
        <v>#N/A</v>
      </c>
      <c r="AJ120" t="e">
        <f>VLOOKUP(Tableau14[[#This Row],[dossier d''événement]],Tableau12[],86,FALSE)</f>
        <v>#N/A</v>
      </c>
      <c r="AK120" t="e">
        <f>VLOOKUP(Tableau14[[#This Row],[dossier d''événement]],Tableau12[],87,FALSE)</f>
        <v>#N/A</v>
      </c>
      <c r="AL120" t="e">
        <f>VLOOKUP(Tableau14[[#This Row],[dossier d''événement]],Tableau12[],88,FALSE)</f>
        <v>#N/A</v>
      </c>
      <c r="AM120" t="e">
        <f>VLOOKUP(Tableau14[[#This Row],[dossier d''événement]],Tableau12[],89,FALSE)</f>
        <v>#N/A</v>
      </c>
      <c r="AN120" t="e">
        <f>VLOOKUP(Tableau14[[#This Row],[dossier d''événement]],Tableau12[],90,FALSE)</f>
        <v>#N/A</v>
      </c>
      <c r="AO120" t="e">
        <f>VLOOKUP(Tableau14[[#This Row],[dossier d''événement]],Tableau12[],11,FALSE)</f>
        <v>#N/A</v>
      </c>
      <c r="AP120" t="e">
        <f>VLOOKUP(Tableau14[[#This Row],[dossier d''événement]],Tableau12[],12,FALSE)</f>
        <v>#N/A</v>
      </c>
      <c r="AQ120" t="e">
        <f>VLOOKUP(Tableau14[[#This Row],[dossier d''événement]],Tableau12[],13,FALSE)</f>
        <v>#N/A</v>
      </c>
      <c r="AR120" t="e">
        <f>VLOOKUP(Tableau14[[#This Row],[dossier d''événement]],Tableau12[],14,FALSE)</f>
        <v>#N/A</v>
      </c>
      <c r="AS120" t="e">
        <f>VLOOKUP(Tableau14[[#This Row],[dossier d''événement]],Tableau12[],15,FALSE)</f>
        <v>#N/A</v>
      </c>
      <c r="AT120" t="e">
        <f>VLOOKUP(Tableau14[[#This Row],[dossier d''événement]],Tableau12[],16,FALSE)</f>
        <v>#N/A</v>
      </c>
      <c r="AU120" t="e">
        <f>VLOOKUP(Tableau14[[#This Row],[dossier d''événement]],Tableau12[],17,FALSE)</f>
        <v>#N/A</v>
      </c>
      <c r="AV120" t="e">
        <f>VLOOKUP(Tableau14[[#This Row],[dossier d''événement]],Tableau12[],18,FALSE)</f>
        <v>#N/A</v>
      </c>
      <c r="AW120" t="e">
        <f>VLOOKUP(Tableau14[[#This Row],[dossier d''événement]],Tableau12[],19,FALSE)</f>
        <v>#N/A</v>
      </c>
      <c r="AX120" t="e">
        <f>VLOOKUP(Tableau14[[#This Row],[dossier d''événement]],Tableau12[],20,FALSE)</f>
        <v>#N/A</v>
      </c>
      <c r="AY120" t="e">
        <f>VLOOKUP(Tableau14[[#This Row],[dossier d''événement]],Tableau12[],21,FALSE)</f>
        <v>#N/A</v>
      </c>
      <c r="AZ120" t="e">
        <f>VLOOKUP(Tableau14[[#This Row],[dossier d''événement]],Tableau12[],22,FALSE)</f>
        <v>#N/A</v>
      </c>
      <c r="BA120" t="e">
        <f>VLOOKUP(Tableau14[[#This Row],[dossier d''événement]],Tableau12[],23,FALSE)</f>
        <v>#N/A</v>
      </c>
      <c r="BB120" t="e">
        <f>VLOOKUP(Tableau14[[#This Row],[dossier d''événement]],Tableau12[],24,FALSE)</f>
        <v>#N/A</v>
      </c>
      <c r="BC120" t="e">
        <f>VLOOKUP(Tableau14[[#This Row],[dossier d''événement]],Tableau12[],25,FALSE)</f>
        <v>#N/A</v>
      </c>
      <c r="BD120" t="e">
        <f>VLOOKUP(Tableau14[[#This Row],[dossier d''événement]],Tableau12[],26,FALSE)</f>
        <v>#N/A</v>
      </c>
      <c r="BE120" t="e">
        <f>VLOOKUP(Tableau14[[#This Row],[dossier d''événement]],Tableau12[],27,FALSE)</f>
        <v>#N/A</v>
      </c>
      <c r="BF120" t="e">
        <f>VLOOKUP(Tableau14[[#This Row],[dossier d''événement]],Tableau12[],28,FALSE)</f>
        <v>#N/A</v>
      </c>
      <c r="BG120" t="e">
        <f>VLOOKUP(Tableau14[[#This Row],[dossier d''événement]],Tableau12[],29,FALSE)</f>
        <v>#N/A</v>
      </c>
      <c r="BH120" t="e">
        <f>VLOOKUP(Tableau14[[#This Row],[dossier d''événement]],Tableau12[],30,FALSE)</f>
        <v>#N/A</v>
      </c>
      <c r="BI120" t="e">
        <f>VLOOKUP(Tableau14[[#This Row],[dossier d''événement]],Tableau12[],31,FALSE)</f>
        <v>#N/A</v>
      </c>
      <c r="BJ120" t="e">
        <f>VLOOKUP(Tableau14[[#This Row],[dossier d''événement]],Tableau12[],32,FALSE)</f>
        <v>#N/A</v>
      </c>
      <c r="BK120" t="e">
        <f>VLOOKUP(Tableau14[[#This Row],[dossier d''événement]],Tableau12[],33,FALSE)</f>
        <v>#N/A</v>
      </c>
      <c r="BL120" t="e">
        <f>VLOOKUP(Tableau14[[#This Row],[dossier d''événement]],Tableau12[],34,FALSE)</f>
        <v>#N/A</v>
      </c>
      <c r="BM120" t="e">
        <f>VLOOKUP(Tableau14[[#This Row],[dossier d''événement]],Tableau12[],35,FALSE)</f>
        <v>#N/A</v>
      </c>
      <c r="BN120" t="e">
        <f>VLOOKUP(Tableau14[[#This Row],[dossier d''événement]],Tableau12[],36,FALSE)</f>
        <v>#N/A</v>
      </c>
      <c r="BO120" t="e">
        <f>VLOOKUP(Tableau14[[#This Row],[dossier d''événement]],Tableau12[],37,FALSE)</f>
        <v>#N/A</v>
      </c>
      <c r="BP120" t="e">
        <f>VLOOKUP(Tableau14[[#This Row],[dossier d''événement]],Tableau12[],38,FALSE)</f>
        <v>#N/A</v>
      </c>
      <c r="BQ120" t="e">
        <f>VLOOKUP(Tableau14[[#This Row],[dossier d''événement]],Tableau12[],39,FALSE)</f>
        <v>#N/A</v>
      </c>
      <c r="BR120" t="e">
        <f>VLOOKUP(Tableau14[[#This Row],[dossier d''événement]],Tableau12[],40,FALSE)</f>
        <v>#N/A</v>
      </c>
      <c r="BW120">
        <f>Tableau14[[#This Row],[dossier d''événement]]</f>
        <v>0</v>
      </c>
      <c r="BY120" t="e">
        <f>Tableau14[[#This Row],[Lieu Événement]]</f>
        <v>#N/A</v>
      </c>
      <c r="BZ120" t="e">
        <f>Tableau14[[#This Row],[Contact client sur le site]]</f>
        <v>#N/A</v>
      </c>
      <c r="CA120" t="e">
        <f>VLOOKUP(Tableau14[[#This Row],[dossier d''événement]],Tableau12[],45,FALSE)</f>
        <v>#N/A</v>
      </c>
      <c r="CE120" t="e">
        <f>VLOOKUP(Tableau14[[#This Row],[dossier d''événement]],Tableau12[],46,FALSE)</f>
        <v>#N/A</v>
      </c>
      <c r="CF120" t="e">
        <f>VLOOKUP(Tableau14[[#This Row],[dossier d''événement]],Tableau12[],43,FALSE)</f>
        <v>#N/A</v>
      </c>
      <c r="CG120" t="e">
        <f>VLOOKUP(Tableau14[[#This Row],[dossier d''événement]],Tableau12[],47,FALSE)</f>
        <v>#N/A</v>
      </c>
    </row>
    <row r="121" spans="6:85">
      <c r="F121" t="e">
        <f>VLOOKUP(Tableau14[[#This Row],[dossier d''événement]],Tableau12[],2,FALSE)</f>
        <v>#N/A</v>
      </c>
      <c r="G121" t="e">
        <f>VLOOKUP(Tableau14[[#This Row],[dossier d''événement]],Tableau12[],7,FALSE)</f>
        <v>#N/A</v>
      </c>
      <c r="H121" t="e">
        <f>VLOOKUP(Tableau14[[#This Row],[dossier d''événement]],Tableau12[],8,FALSE)</f>
        <v>#N/A</v>
      </c>
      <c r="J121" t="e">
        <f>VLOOKUP(Tableau14[[#This Row],[dossier d''événement]],Tableau12[],3,FALSE)</f>
        <v>#N/A</v>
      </c>
      <c r="K121" t="e">
        <f>VLOOKUP(Tableau14[[#This Row],[dossier d''événement]],Tableau12[],44,FALSE)</f>
        <v>#N/A</v>
      </c>
      <c r="U121" t="e">
        <f>VLOOKUP(Tableau14[[#This Row],[dossier d''événement]],Tableau12[],41,FALSE)</f>
        <v>#N/A</v>
      </c>
      <c r="V121" t="e">
        <f>VLOOKUP(Tableau14[[#This Row],[dossier d''événement]],Tableau12[],10,FALSE)</f>
        <v>#N/A</v>
      </c>
      <c r="W121" t="e">
        <f>VLOOKUP(Tableau14[[#This Row],[dossier d''événement]],Tableau12[],73,FALSE)</f>
        <v>#N/A</v>
      </c>
      <c r="X121" t="e">
        <f>VLOOKUP(Tableau14[[#This Row],[dossier d''événement]],Tableau12[],74,FALSE)</f>
        <v>#N/A</v>
      </c>
      <c r="Y121" t="e">
        <f>VLOOKUP(Tableau14[[#This Row],[dossier d''événement]],Tableau12[],75,FALSE)</f>
        <v>#N/A</v>
      </c>
      <c r="Z121" t="e">
        <f>VLOOKUP(Tableau14[[#This Row],[dossier d''événement]],Tableau12[],76,FALSE)</f>
        <v>#N/A</v>
      </c>
      <c r="AA121" t="e">
        <f>VLOOKUP(Tableau14[[#This Row],[dossier d''événement]],Tableau12[],77,FALSE)</f>
        <v>#N/A</v>
      </c>
      <c r="AB121" t="e">
        <f>VLOOKUP(Tableau14[[#This Row],[dossier d''événement]],Tableau12[],78,FALSE)</f>
        <v>#N/A</v>
      </c>
      <c r="AC121" t="e">
        <f>VLOOKUP(Tableau14[[#This Row],[dossier d''événement]],Tableau12[],79,FALSE)</f>
        <v>#N/A</v>
      </c>
      <c r="AD121" t="e">
        <f>VLOOKUP(Tableau14[[#This Row],[dossier d''événement]],Tableau12[],80,FALSE)</f>
        <v>#N/A</v>
      </c>
      <c r="AE121" t="e">
        <f>VLOOKUP(Tableau14[[#This Row],[dossier d''événement]],Tableau12[],81,FALSE)</f>
        <v>#N/A</v>
      </c>
      <c r="AF121" t="e">
        <f>VLOOKUP(Tableau14[[#This Row],[dossier d''événement]],Tableau12[],82,FALSE)</f>
        <v>#N/A</v>
      </c>
      <c r="AG121" t="e">
        <f>VLOOKUP(Tableau14[[#This Row],[dossier d''événement]],Tableau12[],83,FALSE)</f>
        <v>#N/A</v>
      </c>
      <c r="AH121" t="e">
        <f>VLOOKUP(Tableau14[[#This Row],[dossier d''événement]],Tableau12[],84,FALSE)</f>
        <v>#N/A</v>
      </c>
      <c r="AI121" t="e">
        <f>VLOOKUP(Tableau14[[#This Row],[dossier d''événement]],Tableau12[],85,FALSE)</f>
        <v>#N/A</v>
      </c>
      <c r="AJ121" t="e">
        <f>VLOOKUP(Tableau14[[#This Row],[dossier d''événement]],Tableau12[],86,FALSE)</f>
        <v>#N/A</v>
      </c>
      <c r="AK121" t="e">
        <f>VLOOKUP(Tableau14[[#This Row],[dossier d''événement]],Tableau12[],87,FALSE)</f>
        <v>#N/A</v>
      </c>
      <c r="AL121" t="e">
        <f>VLOOKUP(Tableau14[[#This Row],[dossier d''événement]],Tableau12[],88,FALSE)</f>
        <v>#N/A</v>
      </c>
      <c r="AM121" t="e">
        <f>VLOOKUP(Tableau14[[#This Row],[dossier d''événement]],Tableau12[],89,FALSE)</f>
        <v>#N/A</v>
      </c>
      <c r="AN121" t="e">
        <f>VLOOKUP(Tableau14[[#This Row],[dossier d''événement]],Tableau12[],90,FALSE)</f>
        <v>#N/A</v>
      </c>
      <c r="AO121" t="e">
        <f>VLOOKUP(Tableau14[[#This Row],[dossier d''événement]],Tableau12[],11,FALSE)</f>
        <v>#N/A</v>
      </c>
      <c r="AP121" t="e">
        <f>VLOOKUP(Tableau14[[#This Row],[dossier d''événement]],Tableau12[],12,FALSE)</f>
        <v>#N/A</v>
      </c>
      <c r="AQ121" t="e">
        <f>VLOOKUP(Tableau14[[#This Row],[dossier d''événement]],Tableau12[],13,FALSE)</f>
        <v>#N/A</v>
      </c>
      <c r="AR121" t="e">
        <f>VLOOKUP(Tableau14[[#This Row],[dossier d''événement]],Tableau12[],14,FALSE)</f>
        <v>#N/A</v>
      </c>
      <c r="AS121" t="e">
        <f>VLOOKUP(Tableau14[[#This Row],[dossier d''événement]],Tableau12[],15,FALSE)</f>
        <v>#N/A</v>
      </c>
      <c r="AT121" t="e">
        <f>VLOOKUP(Tableau14[[#This Row],[dossier d''événement]],Tableau12[],16,FALSE)</f>
        <v>#N/A</v>
      </c>
      <c r="AU121" t="e">
        <f>VLOOKUP(Tableau14[[#This Row],[dossier d''événement]],Tableau12[],17,FALSE)</f>
        <v>#N/A</v>
      </c>
      <c r="AV121" t="e">
        <f>VLOOKUP(Tableau14[[#This Row],[dossier d''événement]],Tableau12[],18,FALSE)</f>
        <v>#N/A</v>
      </c>
      <c r="AW121" t="e">
        <f>VLOOKUP(Tableau14[[#This Row],[dossier d''événement]],Tableau12[],19,FALSE)</f>
        <v>#N/A</v>
      </c>
      <c r="AX121" t="e">
        <f>VLOOKUP(Tableau14[[#This Row],[dossier d''événement]],Tableau12[],20,FALSE)</f>
        <v>#N/A</v>
      </c>
      <c r="AY121" t="e">
        <f>VLOOKUP(Tableau14[[#This Row],[dossier d''événement]],Tableau12[],21,FALSE)</f>
        <v>#N/A</v>
      </c>
      <c r="AZ121" t="e">
        <f>VLOOKUP(Tableau14[[#This Row],[dossier d''événement]],Tableau12[],22,FALSE)</f>
        <v>#N/A</v>
      </c>
      <c r="BA121" t="e">
        <f>VLOOKUP(Tableau14[[#This Row],[dossier d''événement]],Tableau12[],23,FALSE)</f>
        <v>#N/A</v>
      </c>
      <c r="BB121" t="e">
        <f>VLOOKUP(Tableau14[[#This Row],[dossier d''événement]],Tableau12[],24,FALSE)</f>
        <v>#N/A</v>
      </c>
      <c r="BC121" t="e">
        <f>VLOOKUP(Tableau14[[#This Row],[dossier d''événement]],Tableau12[],25,FALSE)</f>
        <v>#N/A</v>
      </c>
      <c r="BD121" t="e">
        <f>VLOOKUP(Tableau14[[#This Row],[dossier d''événement]],Tableau12[],26,FALSE)</f>
        <v>#N/A</v>
      </c>
      <c r="BE121" t="e">
        <f>VLOOKUP(Tableau14[[#This Row],[dossier d''événement]],Tableau12[],27,FALSE)</f>
        <v>#N/A</v>
      </c>
      <c r="BF121" t="e">
        <f>VLOOKUP(Tableau14[[#This Row],[dossier d''événement]],Tableau12[],28,FALSE)</f>
        <v>#N/A</v>
      </c>
      <c r="BG121" t="e">
        <f>VLOOKUP(Tableau14[[#This Row],[dossier d''événement]],Tableau12[],29,FALSE)</f>
        <v>#N/A</v>
      </c>
      <c r="BH121" t="e">
        <f>VLOOKUP(Tableau14[[#This Row],[dossier d''événement]],Tableau12[],30,FALSE)</f>
        <v>#N/A</v>
      </c>
      <c r="BI121" t="e">
        <f>VLOOKUP(Tableau14[[#This Row],[dossier d''événement]],Tableau12[],31,FALSE)</f>
        <v>#N/A</v>
      </c>
      <c r="BJ121" t="e">
        <f>VLOOKUP(Tableau14[[#This Row],[dossier d''événement]],Tableau12[],32,FALSE)</f>
        <v>#N/A</v>
      </c>
      <c r="BK121" t="e">
        <f>VLOOKUP(Tableau14[[#This Row],[dossier d''événement]],Tableau12[],33,FALSE)</f>
        <v>#N/A</v>
      </c>
      <c r="BL121" t="e">
        <f>VLOOKUP(Tableau14[[#This Row],[dossier d''événement]],Tableau12[],34,FALSE)</f>
        <v>#N/A</v>
      </c>
      <c r="BM121" t="e">
        <f>VLOOKUP(Tableau14[[#This Row],[dossier d''événement]],Tableau12[],35,FALSE)</f>
        <v>#N/A</v>
      </c>
      <c r="BN121" t="e">
        <f>VLOOKUP(Tableau14[[#This Row],[dossier d''événement]],Tableau12[],36,FALSE)</f>
        <v>#N/A</v>
      </c>
      <c r="BO121" t="e">
        <f>VLOOKUP(Tableau14[[#This Row],[dossier d''événement]],Tableau12[],37,FALSE)</f>
        <v>#N/A</v>
      </c>
      <c r="BP121" t="e">
        <f>VLOOKUP(Tableau14[[#This Row],[dossier d''événement]],Tableau12[],38,FALSE)</f>
        <v>#N/A</v>
      </c>
      <c r="BQ121" t="e">
        <f>VLOOKUP(Tableau14[[#This Row],[dossier d''événement]],Tableau12[],39,FALSE)</f>
        <v>#N/A</v>
      </c>
      <c r="BR121" t="e">
        <f>VLOOKUP(Tableau14[[#This Row],[dossier d''événement]],Tableau12[],40,FALSE)</f>
        <v>#N/A</v>
      </c>
      <c r="BW121">
        <f>Tableau14[[#This Row],[dossier d''événement]]</f>
        <v>0</v>
      </c>
      <c r="BY121" t="e">
        <f>Tableau14[[#This Row],[Lieu Événement]]</f>
        <v>#N/A</v>
      </c>
      <c r="BZ121" t="e">
        <f>Tableau14[[#This Row],[Contact client sur le site]]</f>
        <v>#N/A</v>
      </c>
      <c r="CA121" t="e">
        <f>VLOOKUP(Tableau14[[#This Row],[dossier d''événement]],Tableau12[],45,FALSE)</f>
        <v>#N/A</v>
      </c>
      <c r="CE121" t="e">
        <f>VLOOKUP(Tableau14[[#This Row],[dossier d''événement]],Tableau12[],46,FALSE)</f>
        <v>#N/A</v>
      </c>
      <c r="CF121" t="e">
        <f>VLOOKUP(Tableau14[[#This Row],[dossier d''événement]],Tableau12[],43,FALSE)</f>
        <v>#N/A</v>
      </c>
      <c r="CG121" t="e">
        <f>VLOOKUP(Tableau14[[#This Row],[dossier d''événement]],Tableau12[],47,FALSE)</f>
        <v>#N/A</v>
      </c>
    </row>
    <row r="122" spans="6:85">
      <c r="F122" t="e">
        <f>VLOOKUP(Tableau14[[#This Row],[dossier d''événement]],Tableau12[],2,FALSE)</f>
        <v>#N/A</v>
      </c>
      <c r="G122" t="e">
        <f>VLOOKUP(Tableau14[[#This Row],[dossier d''événement]],Tableau12[],7,FALSE)</f>
        <v>#N/A</v>
      </c>
      <c r="H122" t="e">
        <f>VLOOKUP(Tableau14[[#This Row],[dossier d''événement]],Tableau12[],8,FALSE)</f>
        <v>#N/A</v>
      </c>
      <c r="J122" t="e">
        <f>VLOOKUP(Tableau14[[#This Row],[dossier d''événement]],Tableau12[],3,FALSE)</f>
        <v>#N/A</v>
      </c>
      <c r="K122" t="e">
        <f>VLOOKUP(Tableau14[[#This Row],[dossier d''événement]],Tableau12[],44,FALSE)</f>
        <v>#N/A</v>
      </c>
      <c r="U122" t="e">
        <f>VLOOKUP(Tableau14[[#This Row],[dossier d''événement]],Tableau12[],41,FALSE)</f>
        <v>#N/A</v>
      </c>
      <c r="V122" t="e">
        <f>VLOOKUP(Tableau14[[#This Row],[dossier d''événement]],Tableau12[],10,FALSE)</f>
        <v>#N/A</v>
      </c>
      <c r="W122" t="e">
        <f>VLOOKUP(Tableau14[[#This Row],[dossier d''événement]],Tableau12[],73,FALSE)</f>
        <v>#N/A</v>
      </c>
      <c r="X122" t="e">
        <f>VLOOKUP(Tableau14[[#This Row],[dossier d''événement]],Tableau12[],74,FALSE)</f>
        <v>#N/A</v>
      </c>
      <c r="Y122" t="e">
        <f>VLOOKUP(Tableau14[[#This Row],[dossier d''événement]],Tableau12[],75,FALSE)</f>
        <v>#N/A</v>
      </c>
      <c r="Z122" t="e">
        <f>VLOOKUP(Tableau14[[#This Row],[dossier d''événement]],Tableau12[],76,FALSE)</f>
        <v>#N/A</v>
      </c>
      <c r="AA122" t="e">
        <f>VLOOKUP(Tableau14[[#This Row],[dossier d''événement]],Tableau12[],77,FALSE)</f>
        <v>#N/A</v>
      </c>
      <c r="AB122" t="e">
        <f>VLOOKUP(Tableau14[[#This Row],[dossier d''événement]],Tableau12[],78,FALSE)</f>
        <v>#N/A</v>
      </c>
      <c r="AC122" t="e">
        <f>VLOOKUP(Tableau14[[#This Row],[dossier d''événement]],Tableau12[],79,FALSE)</f>
        <v>#N/A</v>
      </c>
      <c r="AD122" t="e">
        <f>VLOOKUP(Tableau14[[#This Row],[dossier d''événement]],Tableau12[],80,FALSE)</f>
        <v>#N/A</v>
      </c>
      <c r="AE122" t="e">
        <f>VLOOKUP(Tableau14[[#This Row],[dossier d''événement]],Tableau12[],81,FALSE)</f>
        <v>#N/A</v>
      </c>
      <c r="AF122" t="e">
        <f>VLOOKUP(Tableau14[[#This Row],[dossier d''événement]],Tableau12[],82,FALSE)</f>
        <v>#N/A</v>
      </c>
      <c r="AG122" t="e">
        <f>VLOOKUP(Tableau14[[#This Row],[dossier d''événement]],Tableau12[],83,FALSE)</f>
        <v>#N/A</v>
      </c>
      <c r="AH122" t="e">
        <f>VLOOKUP(Tableau14[[#This Row],[dossier d''événement]],Tableau12[],84,FALSE)</f>
        <v>#N/A</v>
      </c>
      <c r="AI122" t="e">
        <f>VLOOKUP(Tableau14[[#This Row],[dossier d''événement]],Tableau12[],85,FALSE)</f>
        <v>#N/A</v>
      </c>
      <c r="AJ122" t="e">
        <f>VLOOKUP(Tableau14[[#This Row],[dossier d''événement]],Tableau12[],86,FALSE)</f>
        <v>#N/A</v>
      </c>
      <c r="AK122" t="e">
        <f>VLOOKUP(Tableau14[[#This Row],[dossier d''événement]],Tableau12[],87,FALSE)</f>
        <v>#N/A</v>
      </c>
      <c r="AL122" t="e">
        <f>VLOOKUP(Tableau14[[#This Row],[dossier d''événement]],Tableau12[],88,FALSE)</f>
        <v>#N/A</v>
      </c>
      <c r="AM122" t="e">
        <f>VLOOKUP(Tableau14[[#This Row],[dossier d''événement]],Tableau12[],89,FALSE)</f>
        <v>#N/A</v>
      </c>
      <c r="AN122" t="e">
        <f>VLOOKUP(Tableau14[[#This Row],[dossier d''événement]],Tableau12[],90,FALSE)</f>
        <v>#N/A</v>
      </c>
      <c r="AO122" t="e">
        <f>VLOOKUP(Tableau14[[#This Row],[dossier d''événement]],Tableau12[],11,FALSE)</f>
        <v>#N/A</v>
      </c>
      <c r="AP122" t="e">
        <f>VLOOKUP(Tableau14[[#This Row],[dossier d''événement]],Tableau12[],12,FALSE)</f>
        <v>#N/A</v>
      </c>
      <c r="AQ122" t="e">
        <f>VLOOKUP(Tableau14[[#This Row],[dossier d''événement]],Tableau12[],13,FALSE)</f>
        <v>#N/A</v>
      </c>
      <c r="AR122" t="e">
        <f>VLOOKUP(Tableau14[[#This Row],[dossier d''événement]],Tableau12[],14,FALSE)</f>
        <v>#N/A</v>
      </c>
      <c r="AS122" t="e">
        <f>VLOOKUP(Tableau14[[#This Row],[dossier d''événement]],Tableau12[],15,FALSE)</f>
        <v>#N/A</v>
      </c>
      <c r="AT122" t="e">
        <f>VLOOKUP(Tableau14[[#This Row],[dossier d''événement]],Tableau12[],16,FALSE)</f>
        <v>#N/A</v>
      </c>
      <c r="AU122" t="e">
        <f>VLOOKUP(Tableau14[[#This Row],[dossier d''événement]],Tableau12[],17,FALSE)</f>
        <v>#N/A</v>
      </c>
      <c r="AV122" t="e">
        <f>VLOOKUP(Tableau14[[#This Row],[dossier d''événement]],Tableau12[],18,FALSE)</f>
        <v>#N/A</v>
      </c>
      <c r="AW122" t="e">
        <f>VLOOKUP(Tableau14[[#This Row],[dossier d''événement]],Tableau12[],19,FALSE)</f>
        <v>#N/A</v>
      </c>
      <c r="AX122" t="e">
        <f>VLOOKUP(Tableau14[[#This Row],[dossier d''événement]],Tableau12[],20,FALSE)</f>
        <v>#N/A</v>
      </c>
      <c r="AY122" t="e">
        <f>VLOOKUP(Tableau14[[#This Row],[dossier d''événement]],Tableau12[],21,FALSE)</f>
        <v>#N/A</v>
      </c>
      <c r="AZ122" t="e">
        <f>VLOOKUP(Tableau14[[#This Row],[dossier d''événement]],Tableau12[],22,FALSE)</f>
        <v>#N/A</v>
      </c>
      <c r="BA122" t="e">
        <f>VLOOKUP(Tableau14[[#This Row],[dossier d''événement]],Tableau12[],23,FALSE)</f>
        <v>#N/A</v>
      </c>
      <c r="BB122" t="e">
        <f>VLOOKUP(Tableau14[[#This Row],[dossier d''événement]],Tableau12[],24,FALSE)</f>
        <v>#N/A</v>
      </c>
      <c r="BC122" t="e">
        <f>VLOOKUP(Tableau14[[#This Row],[dossier d''événement]],Tableau12[],25,FALSE)</f>
        <v>#N/A</v>
      </c>
      <c r="BD122" t="e">
        <f>VLOOKUP(Tableau14[[#This Row],[dossier d''événement]],Tableau12[],26,FALSE)</f>
        <v>#N/A</v>
      </c>
      <c r="BE122" t="e">
        <f>VLOOKUP(Tableau14[[#This Row],[dossier d''événement]],Tableau12[],27,FALSE)</f>
        <v>#N/A</v>
      </c>
      <c r="BF122" t="e">
        <f>VLOOKUP(Tableau14[[#This Row],[dossier d''événement]],Tableau12[],28,FALSE)</f>
        <v>#N/A</v>
      </c>
      <c r="BG122" t="e">
        <f>VLOOKUP(Tableau14[[#This Row],[dossier d''événement]],Tableau12[],29,FALSE)</f>
        <v>#N/A</v>
      </c>
      <c r="BH122" t="e">
        <f>VLOOKUP(Tableau14[[#This Row],[dossier d''événement]],Tableau12[],30,FALSE)</f>
        <v>#N/A</v>
      </c>
      <c r="BI122" t="e">
        <f>VLOOKUP(Tableau14[[#This Row],[dossier d''événement]],Tableau12[],31,FALSE)</f>
        <v>#N/A</v>
      </c>
      <c r="BJ122" t="e">
        <f>VLOOKUP(Tableau14[[#This Row],[dossier d''événement]],Tableau12[],32,FALSE)</f>
        <v>#N/A</v>
      </c>
      <c r="BK122" t="e">
        <f>VLOOKUP(Tableau14[[#This Row],[dossier d''événement]],Tableau12[],33,FALSE)</f>
        <v>#N/A</v>
      </c>
      <c r="BL122" t="e">
        <f>VLOOKUP(Tableau14[[#This Row],[dossier d''événement]],Tableau12[],34,FALSE)</f>
        <v>#N/A</v>
      </c>
      <c r="BM122" t="e">
        <f>VLOOKUP(Tableau14[[#This Row],[dossier d''événement]],Tableau12[],35,FALSE)</f>
        <v>#N/A</v>
      </c>
      <c r="BN122" t="e">
        <f>VLOOKUP(Tableau14[[#This Row],[dossier d''événement]],Tableau12[],36,FALSE)</f>
        <v>#N/A</v>
      </c>
      <c r="BO122" t="e">
        <f>VLOOKUP(Tableau14[[#This Row],[dossier d''événement]],Tableau12[],37,FALSE)</f>
        <v>#N/A</v>
      </c>
      <c r="BP122" t="e">
        <f>VLOOKUP(Tableau14[[#This Row],[dossier d''événement]],Tableau12[],38,FALSE)</f>
        <v>#N/A</v>
      </c>
      <c r="BQ122" t="e">
        <f>VLOOKUP(Tableau14[[#This Row],[dossier d''événement]],Tableau12[],39,FALSE)</f>
        <v>#N/A</v>
      </c>
      <c r="BR122" t="e">
        <f>VLOOKUP(Tableau14[[#This Row],[dossier d''événement]],Tableau12[],40,FALSE)</f>
        <v>#N/A</v>
      </c>
      <c r="BW122">
        <f>Tableau14[[#This Row],[dossier d''événement]]</f>
        <v>0</v>
      </c>
      <c r="BY122" t="e">
        <f>Tableau14[[#This Row],[Lieu Événement]]</f>
        <v>#N/A</v>
      </c>
      <c r="BZ122" t="e">
        <f>Tableau14[[#This Row],[Contact client sur le site]]</f>
        <v>#N/A</v>
      </c>
      <c r="CA122" t="e">
        <f>VLOOKUP(Tableau14[[#This Row],[dossier d''événement]],Tableau12[],45,FALSE)</f>
        <v>#N/A</v>
      </c>
      <c r="CE122" t="e">
        <f>VLOOKUP(Tableau14[[#This Row],[dossier d''événement]],Tableau12[],46,FALSE)</f>
        <v>#N/A</v>
      </c>
      <c r="CF122" t="e">
        <f>VLOOKUP(Tableau14[[#This Row],[dossier d''événement]],Tableau12[],43,FALSE)</f>
        <v>#N/A</v>
      </c>
      <c r="CG122" t="e">
        <f>VLOOKUP(Tableau14[[#This Row],[dossier d''événement]],Tableau12[],47,FALSE)</f>
        <v>#N/A</v>
      </c>
    </row>
    <row r="123" spans="6:85">
      <c r="F123" t="e">
        <f>VLOOKUP(Tableau14[[#This Row],[dossier d''événement]],Tableau12[],2,FALSE)</f>
        <v>#N/A</v>
      </c>
      <c r="G123" t="e">
        <f>VLOOKUP(Tableau14[[#This Row],[dossier d''événement]],Tableau12[],7,FALSE)</f>
        <v>#N/A</v>
      </c>
      <c r="H123" t="e">
        <f>VLOOKUP(Tableau14[[#This Row],[dossier d''événement]],Tableau12[],8,FALSE)</f>
        <v>#N/A</v>
      </c>
      <c r="J123" t="e">
        <f>VLOOKUP(Tableau14[[#This Row],[dossier d''événement]],Tableau12[],3,FALSE)</f>
        <v>#N/A</v>
      </c>
      <c r="K123" t="e">
        <f>VLOOKUP(Tableau14[[#This Row],[dossier d''événement]],Tableau12[],44,FALSE)</f>
        <v>#N/A</v>
      </c>
      <c r="U123" t="e">
        <f>VLOOKUP(Tableau14[[#This Row],[dossier d''événement]],Tableau12[],41,FALSE)</f>
        <v>#N/A</v>
      </c>
      <c r="V123" t="e">
        <f>VLOOKUP(Tableau14[[#This Row],[dossier d''événement]],Tableau12[],10,FALSE)</f>
        <v>#N/A</v>
      </c>
      <c r="W123" t="e">
        <f>VLOOKUP(Tableau14[[#This Row],[dossier d''événement]],Tableau12[],73,FALSE)</f>
        <v>#N/A</v>
      </c>
      <c r="X123" t="e">
        <f>VLOOKUP(Tableau14[[#This Row],[dossier d''événement]],Tableau12[],74,FALSE)</f>
        <v>#N/A</v>
      </c>
      <c r="Y123" t="e">
        <f>VLOOKUP(Tableau14[[#This Row],[dossier d''événement]],Tableau12[],75,FALSE)</f>
        <v>#N/A</v>
      </c>
      <c r="Z123" t="e">
        <f>VLOOKUP(Tableau14[[#This Row],[dossier d''événement]],Tableau12[],76,FALSE)</f>
        <v>#N/A</v>
      </c>
      <c r="AA123" t="e">
        <f>VLOOKUP(Tableau14[[#This Row],[dossier d''événement]],Tableau12[],77,FALSE)</f>
        <v>#N/A</v>
      </c>
      <c r="AB123" t="e">
        <f>VLOOKUP(Tableau14[[#This Row],[dossier d''événement]],Tableau12[],78,FALSE)</f>
        <v>#N/A</v>
      </c>
      <c r="AC123" t="e">
        <f>VLOOKUP(Tableau14[[#This Row],[dossier d''événement]],Tableau12[],79,FALSE)</f>
        <v>#N/A</v>
      </c>
      <c r="AD123" t="e">
        <f>VLOOKUP(Tableau14[[#This Row],[dossier d''événement]],Tableau12[],80,FALSE)</f>
        <v>#N/A</v>
      </c>
      <c r="AE123" t="e">
        <f>VLOOKUP(Tableau14[[#This Row],[dossier d''événement]],Tableau12[],81,FALSE)</f>
        <v>#N/A</v>
      </c>
      <c r="AF123" t="e">
        <f>VLOOKUP(Tableau14[[#This Row],[dossier d''événement]],Tableau12[],82,FALSE)</f>
        <v>#N/A</v>
      </c>
      <c r="AG123" t="e">
        <f>VLOOKUP(Tableau14[[#This Row],[dossier d''événement]],Tableau12[],83,FALSE)</f>
        <v>#N/A</v>
      </c>
      <c r="AH123" t="e">
        <f>VLOOKUP(Tableau14[[#This Row],[dossier d''événement]],Tableau12[],84,FALSE)</f>
        <v>#N/A</v>
      </c>
      <c r="AI123" t="e">
        <f>VLOOKUP(Tableau14[[#This Row],[dossier d''événement]],Tableau12[],85,FALSE)</f>
        <v>#N/A</v>
      </c>
      <c r="AJ123" t="e">
        <f>VLOOKUP(Tableau14[[#This Row],[dossier d''événement]],Tableau12[],86,FALSE)</f>
        <v>#N/A</v>
      </c>
      <c r="AK123" t="e">
        <f>VLOOKUP(Tableau14[[#This Row],[dossier d''événement]],Tableau12[],87,FALSE)</f>
        <v>#N/A</v>
      </c>
      <c r="AL123" t="e">
        <f>VLOOKUP(Tableau14[[#This Row],[dossier d''événement]],Tableau12[],88,FALSE)</f>
        <v>#N/A</v>
      </c>
      <c r="AM123" t="e">
        <f>VLOOKUP(Tableau14[[#This Row],[dossier d''événement]],Tableau12[],89,FALSE)</f>
        <v>#N/A</v>
      </c>
      <c r="AN123" t="e">
        <f>VLOOKUP(Tableau14[[#This Row],[dossier d''événement]],Tableau12[],90,FALSE)</f>
        <v>#N/A</v>
      </c>
      <c r="AO123" t="e">
        <f>VLOOKUP(Tableau14[[#This Row],[dossier d''événement]],Tableau12[],11,FALSE)</f>
        <v>#N/A</v>
      </c>
      <c r="AP123" t="e">
        <f>VLOOKUP(Tableau14[[#This Row],[dossier d''événement]],Tableau12[],12,FALSE)</f>
        <v>#N/A</v>
      </c>
      <c r="AQ123" t="e">
        <f>VLOOKUP(Tableau14[[#This Row],[dossier d''événement]],Tableau12[],13,FALSE)</f>
        <v>#N/A</v>
      </c>
      <c r="AR123" t="e">
        <f>VLOOKUP(Tableau14[[#This Row],[dossier d''événement]],Tableau12[],14,FALSE)</f>
        <v>#N/A</v>
      </c>
      <c r="AS123" t="e">
        <f>VLOOKUP(Tableau14[[#This Row],[dossier d''événement]],Tableau12[],15,FALSE)</f>
        <v>#N/A</v>
      </c>
      <c r="AT123" t="e">
        <f>VLOOKUP(Tableau14[[#This Row],[dossier d''événement]],Tableau12[],16,FALSE)</f>
        <v>#N/A</v>
      </c>
      <c r="AU123" t="e">
        <f>VLOOKUP(Tableau14[[#This Row],[dossier d''événement]],Tableau12[],17,FALSE)</f>
        <v>#N/A</v>
      </c>
      <c r="AV123" t="e">
        <f>VLOOKUP(Tableau14[[#This Row],[dossier d''événement]],Tableau12[],18,FALSE)</f>
        <v>#N/A</v>
      </c>
      <c r="AW123" t="e">
        <f>VLOOKUP(Tableau14[[#This Row],[dossier d''événement]],Tableau12[],19,FALSE)</f>
        <v>#N/A</v>
      </c>
      <c r="AX123" t="e">
        <f>VLOOKUP(Tableau14[[#This Row],[dossier d''événement]],Tableau12[],20,FALSE)</f>
        <v>#N/A</v>
      </c>
      <c r="AY123" t="e">
        <f>VLOOKUP(Tableau14[[#This Row],[dossier d''événement]],Tableau12[],21,FALSE)</f>
        <v>#N/A</v>
      </c>
      <c r="AZ123" t="e">
        <f>VLOOKUP(Tableau14[[#This Row],[dossier d''événement]],Tableau12[],22,FALSE)</f>
        <v>#N/A</v>
      </c>
      <c r="BA123" t="e">
        <f>VLOOKUP(Tableau14[[#This Row],[dossier d''événement]],Tableau12[],23,FALSE)</f>
        <v>#N/A</v>
      </c>
      <c r="BB123" t="e">
        <f>VLOOKUP(Tableau14[[#This Row],[dossier d''événement]],Tableau12[],24,FALSE)</f>
        <v>#N/A</v>
      </c>
      <c r="BC123" t="e">
        <f>VLOOKUP(Tableau14[[#This Row],[dossier d''événement]],Tableau12[],25,FALSE)</f>
        <v>#N/A</v>
      </c>
      <c r="BD123" t="e">
        <f>VLOOKUP(Tableau14[[#This Row],[dossier d''événement]],Tableau12[],26,FALSE)</f>
        <v>#N/A</v>
      </c>
      <c r="BE123" t="e">
        <f>VLOOKUP(Tableau14[[#This Row],[dossier d''événement]],Tableau12[],27,FALSE)</f>
        <v>#N/A</v>
      </c>
      <c r="BF123" t="e">
        <f>VLOOKUP(Tableau14[[#This Row],[dossier d''événement]],Tableau12[],28,FALSE)</f>
        <v>#N/A</v>
      </c>
      <c r="BG123" t="e">
        <f>VLOOKUP(Tableau14[[#This Row],[dossier d''événement]],Tableau12[],29,FALSE)</f>
        <v>#N/A</v>
      </c>
      <c r="BH123" t="e">
        <f>VLOOKUP(Tableau14[[#This Row],[dossier d''événement]],Tableau12[],30,FALSE)</f>
        <v>#N/A</v>
      </c>
      <c r="BI123" t="e">
        <f>VLOOKUP(Tableau14[[#This Row],[dossier d''événement]],Tableau12[],31,FALSE)</f>
        <v>#N/A</v>
      </c>
      <c r="BJ123" t="e">
        <f>VLOOKUP(Tableau14[[#This Row],[dossier d''événement]],Tableau12[],32,FALSE)</f>
        <v>#N/A</v>
      </c>
      <c r="BK123" t="e">
        <f>VLOOKUP(Tableau14[[#This Row],[dossier d''événement]],Tableau12[],33,FALSE)</f>
        <v>#N/A</v>
      </c>
      <c r="BL123" t="e">
        <f>VLOOKUP(Tableau14[[#This Row],[dossier d''événement]],Tableau12[],34,FALSE)</f>
        <v>#N/A</v>
      </c>
      <c r="BM123" t="e">
        <f>VLOOKUP(Tableau14[[#This Row],[dossier d''événement]],Tableau12[],35,FALSE)</f>
        <v>#N/A</v>
      </c>
      <c r="BN123" t="e">
        <f>VLOOKUP(Tableau14[[#This Row],[dossier d''événement]],Tableau12[],36,FALSE)</f>
        <v>#N/A</v>
      </c>
      <c r="BO123" t="e">
        <f>VLOOKUP(Tableau14[[#This Row],[dossier d''événement]],Tableau12[],37,FALSE)</f>
        <v>#N/A</v>
      </c>
      <c r="BP123" t="e">
        <f>VLOOKUP(Tableau14[[#This Row],[dossier d''événement]],Tableau12[],38,FALSE)</f>
        <v>#N/A</v>
      </c>
      <c r="BQ123" t="e">
        <f>VLOOKUP(Tableau14[[#This Row],[dossier d''événement]],Tableau12[],39,FALSE)</f>
        <v>#N/A</v>
      </c>
      <c r="BR123" t="e">
        <f>VLOOKUP(Tableau14[[#This Row],[dossier d''événement]],Tableau12[],40,FALSE)</f>
        <v>#N/A</v>
      </c>
      <c r="BW123">
        <f>Tableau14[[#This Row],[dossier d''événement]]</f>
        <v>0</v>
      </c>
      <c r="BY123" t="e">
        <f>Tableau14[[#This Row],[Lieu Événement]]</f>
        <v>#N/A</v>
      </c>
      <c r="BZ123" t="e">
        <f>Tableau14[[#This Row],[Contact client sur le site]]</f>
        <v>#N/A</v>
      </c>
      <c r="CA123" t="e">
        <f>VLOOKUP(Tableau14[[#This Row],[dossier d''événement]],Tableau12[],45,FALSE)</f>
        <v>#N/A</v>
      </c>
      <c r="CE123" t="e">
        <f>VLOOKUP(Tableau14[[#This Row],[dossier d''événement]],Tableau12[],46,FALSE)</f>
        <v>#N/A</v>
      </c>
      <c r="CF123" t="e">
        <f>VLOOKUP(Tableau14[[#This Row],[dossier d''événement]],Tableau12[],43,FALSE)</f>
        <v>#N/A</v>
      </c>
      <c r="CG123" t="e">
        <f>VLOOKUP(Tableau14[[#This Row],[dossier d''événement]],Tableau12[],47,FALSE)</f>
        <v>#N/A</v>
      </c>
    </row>
    <row r="124" spans="6:85">
      <c r="F124" t="e">
        <f>VLOOKUP(Tableau14[[#This Row],[dossier d''événement]],Tableau12[],2,FALSE)</f>
        <v>#N/A</v>
      </c>
      <c r="G124" t="e">
        <f>VLOOKUP(Tableau14[[#This Row],[dossier d''événement]],Tableau12[],7,FALSE)</f>
        <v>#N/A</v>
      </c>
      <c r="H124" t="e">
        <f>VLOOKUP(Tableau14[[#This Row],[dossier d''événement]],Tableau12[],8,FALSE)</f>
        <v>#N/A</v>
      </c>
      <c r="J124" t="e">
        <f>VLOOKUP(Tableau14[[#This Row],[dossier d''événement]],Tableau12[],3,FALSE)</f>
        <v>#N/A</v>
      </c>
      <c r="K124" t="e">
        <f>VLOOKUP(Tableau14[[#This Row],[dossier d''événement]],Tableau12[],44,FALSE)</f>
        <v>#N/A</v>
      </c>
      <c r="U124" t="e">
        <f>VLOOKUP(Tableau14[[#This Row],[dossier d''événement]],Tableau12[],41,FALSE)</f>
        <v>#N/A</v>
      </c>
      <c r="V124" t="e">
        <f>VLOOKUP(Tableau14[[#This Row],[dossier d''événement]],Tableau12[],10,FALSE)</f>
        <v>#N/A</v>
      </c>
      <c r="W124" t="e">
        <f>VLOOKUP(Tableau14[[#This Row],[dossier d''événement]],Tableau12[],73,FALSE)</f>
        <v>#N/A</v>
      </c>
      <c r="X124" t="e">
        <f>VLOOKUP(Tableau14[[#This Row],[dossier d''événement]],Tableau12[],74,FALSE)</f>
        <v>#N/A</v>
      </c>
      <c r="Y124" t="e">
        <f>VLOOKUP(Tableau14[[#This Row],[dossier d''événement]],Tableau12[],75,FALSE)</f>
        <v>#N/A</v>
      </c>
      <c r="Z124" t="e">
        <f>VLOOKUP(Tableau14[[#This Row],[dossier d''événement]],Tableau12[],76,FALSE)</f>
        <v>#N/A</v>
      </c>
      <c r="AA124" t="e">
        <f>VLOOKUP(Tableau14[[#This Row],[dossier d''événement]],Tableau12[],77,FALSE)</f>
        <v>#N/A</v>
      </c>
      <c r="AB124" t="e">
        <f>VLOOKUP(Tableau14[[#This Row],[dossier d''événement]],Tableau12[],78,FALSE)</f>
        <v>#N/A</v>
      </c>
      <c r="AC124" t="e">
        <f>VLOOKUP(Tableau14[[#This Row],[dossier d''événement]],Tableau12[],79,FALSE)</f>
        <v>#N/A</v>
      </c>
      <c r="AD124" t="e">
        <f>VLOOKUP(Tableau14[[#This Row],[dossier d''événement]],Tableau12[],80,FALSE)</f>
        <v>#N/A</v>
      </c>
      <c r="AE124" t="e">
        <f>VLOOKUP(Tableau14[[#This Row],[dossier d''événement]],Tableau12[],81,FALSE)</f>
        <v>#N/A</v>
      </c>
      <c r="AF124" t="e">
        <f>VLOOKUP(Tableau14[[#This Row],[dossier d''événement]],Tableau12[],82,FALSE)</f>
        <v>#N/A</v>
      </c>
      <c r="AG124" t="e">
        <f>VLOOKUP(Tableau14[[#This Row],[dossier d''événement]],Tableau12[],83,FALSE)</f>
        <v>#N/A</v>
      </c>
      <c r="AH124" t="e">
        <f>VLOOKUP(Tableau14[[#This Row],[dossier d''événement]],Tableau12[],84,FALSE)</f>
        <v>#N/A</v>
      </c>
      <c r="AI124" t="e">
        <f>VLOOKUP(Tableau14[[#This Row],[dossier d''événement]],Tableau12[],85,FALSE)</f>
        <v>#N/A</v>
      </c>
      <c r="AJ124" t="e">
        <f>VLOOKUP(Tableau14[[#This Row],[dossier d''événement]],Tableau12[],86,FALSE)</f>
        <v>#N/A</v>
      </c>
      <c r="AK124" t="e">
        <f>VLOOKUP(Tableau14[[#This Row],[dossier d''événement]],Tableau12[],87,FALSE)</f>
        <v>#N/A</v>
      </c>
      <c r="AL124" t="e">
        <f>VLOOKUP(Tableau14[[#This Row],[dossier d''événement]],Tableau12[],88,FALSE)</f>
        <v>#N/A</v>
      </c>
      <c r="AM124" t="e">
        <f>VLOOKUP(Tableau14[[#This Row],[dossier d''événement]],Tableau12[],89,FALSE)</f>
        <v>#N/A</v>
      </c>
      <c r="AN124" t="e">
        <f>VLOOKUP(Tableau14[[#This Row],[dossier d''événement]],Tableau12[],90,FALSE)</f>
        <v>#N/A</v>
      </c>
      <c r="AO124" t="e">
        <f>VLOOKUP(Tableau14[[#This Row],[dossier d''événement]],Tableau12[],11,FALSE)</f>
        <v>#N/A</v>
      </c>
      <c r="AP124" t="e">
        <f>VLOOKUP(Tableau14[[#This Row],[dossier d''événement]],Tableau12[],12,FALSE)</f>
        <v>#N/A</v>
      </c>
      <c r="AQ124" t="e">
        <f>VLOOKUP(Tableau14[[#This Row],[dossier d''événement]],Tableau12[],13,FALSE)</f>
        <v>#N/A</v>
      </c>
      <c r="AR124" t="e">
        <f>VLOOKUP(Tableau14[[#This Row],[dossier d''événement]],Tableau12[],14,FALSE)</f>
        <v>#N/A</v>
      </c>
      <c r="AS124" t="e">
        <f>VLOOKUP(Tableau14[[#This Row],[dossier d''événement]],Tableau12[],15,FALSE)</f>
        <v>#N/A</v>
      </c>
      <c r="AT124" t="e">
        <f>VLOOKUP(Tableau14[[#This Row],[dossier d''événement]],Tableau12[],16,FALSE)</f>
        <v>#N/A</v>
      </c>
      <c r="AU124" t="e">
        <f>VLOOKUP(Tableau14[[#This Row],[dossier d''événement]],Tableau12[],17,FALSE)</f>
        <v>#N/A</v>
      </c>
      <c r="AV124" t="e">
        <f>VLOOKUP(Tableau14[[#This Row],[dossier d''événement]],Tableau12[],18,FALSE)</f>
        <v>#N/A</v>
      </c>
      <c r="AW124" t="e">
        <f>VLOOKUP(Tableau14[[#This Row],[dossier d''événement]],Tableau12[],19,FALSE)</f>
        <v>#N/A</v>
      </c>
      <c r="AX124" t="e">
        <f>VLOOKUP(Tableau14[[#This Row],[dossier d''événement]],Tableau12[],20,FALSE)</f>
        <v>#N/A</v>
      </c>
      <c r="AY124" t="e">
        <f>VLOOKUP(Tableau14[[#This Row],[dossier d''événement]],Tableau12[],21,FALSE)</f>
        <v>#N/A</v>
      </c>
      <c r="AZ124" t="e">
        <f>VLOOKUP(Tableau14[[#This Row],[dossier d''événement]],Tableau12[],22,FALSE)</f>
        <v>#N/A</v>
      </c>
      <c r="BA124" t="e">
        <f>VLOOKUP(Tableau14[[#This Row],[dossier d''événement]],Tableau12[],23,FALSE)</f>
        <v>#N/A</v>
      </c>
      <c r="BB124" t="e">
        <f>VLOOKUP(Tableau14[[#This Row],[dossier d''événement]],Tableau12[],24,FALSE)</f>
        <v>#N/A</v>
      </c>
      <c r="BC124" t="e">
        <f>VLOOKUP(Tableau14[[#This Row],[dossier d''événement]],Tableau12[],25,FALSE)</f>
        <v>#N/A</v>
      </c>
      <c r="BD124" t="e">
        <f>VLOOKUP(Tableau14[[#This Row],[dossier d''événement]],Tableau12[],26,FALSE)</f>
        <v>#N/A</v>
      </c>
      <c r="BE124" t="e">
        <f>VLOOKUP(Tableau14[[#This Row],[dossier d''événement]],Tableau12[],27,FALSE)</f>
        <v>#N/A</v>
      </c>
      <c r="BF124" t="e">
        <f>VLOOKUP(Tableau14[[#This Row],[dossier d''événement]],Tableau12[],28,FALSE)</f>
        <v>#N/A</v>
      </c>
      <c r="BG124" t="e">
        <f>VLOOKUP(Tableau14[[#This Row],[dossier d''événement]],Tableau12[],29,FALSE)</f>
        <v>#N/A</v>
      </c>
      <c r="BH124" t="e">
        <f>VLOOKUP(Tableau14[[#This Row],[dossier d''événement]],Tableau12[],30,FALSE)</f>
        <v>#N/A</v>
      </c>
      <c r="BI124" t="e">
        <f>VLOOKUP(Tableau14[[#This Row],[dossier d''événement]],Tableau12[],31,FALSE)</f>
        <v>#N/A</v>
      </c>
      <c r="BJ124" t="e">
        <f>VLOOKUP(Tableau14[[#This Row],[dossier d''événement]],Tableau12[],32,FALSE)</f>
        <v>#N/A</v>
      </c>
      <c r="BK124" t="e">
        <f>VLOOKUP(Tableau14[[#This Row],[dossier d''événement]],Tableau12[],33,FALSE)</f>
        <v>#N/A</v>
      </c>
      <c r="BL124" t="e">
        <f>VLOOKUP(Tableau14[[#This Row],[dossier d''événement]],Tableau12[],34,FALSE)</f>
        <v>#N/A</v>
      </c>
      <c r="BM124" t="e">
        <f>VLOOKUP(Tableau14[[#This Row],[dossier d''événement]],Tableau12[],35,FALSE)</f>
        <v>#N/A</v>
      </c>
      <c r="BN124" t="e">
        <f>VLOOKUP(Tableau14[[#This Row],[dossier d''événement]],Tableau12[],36,FALSE)</f>
        <v>#N/A</v>
      </c>
      <c r="BO124" t="e">
        <f>VLOOKUP(Tableau14[[#This Row],[dossier d''événement]],Tableau12[],37,FALSE)</f>
        <v>#N/A</v>
      </c>
      <c r="BP124" t="e">
        <f>VLOOKUP(Tableau14[[#This Row],[dossier d''événement]],Tableau12[],38,FALSE)</f>
        <v>#N/A</v>
      </c>
      <c r="BQ124" t="e">
        <f>VLOOKUP(Tableau14[[#This Row],[dossier d''événement]],Tableau12[],39,FALSE)</f>
        <v>#N/A</v>
      </c>
      <c r="BR124" t="e">
        <f>VLOOKUP(Tableau14[[#This Row],[dossier d''événement]],Tableau12[],40,FALSE)</f>
        <v>#N/A</v>
      </c>
      <c r="BW124">
        <f>Tableau14[[#This Row],[dossier d''événement]]</f>
        <v>0</v>
      </c>
      <c r="BY124" t="e">
        <f>Tableau14[[#This Row],[Lieu Événement]]</f>
        <v>#N/A</v>
      </c>
      <c r="BZ124" t="e">
        <f>Tableau14[[#This Row],[Contact client sur le site]]</f>
        <v>#N/A</v>
      </c>
      <c r="CA124" t="e">
        <f>VLOOKUP(Tableau14[[#This Row],[dossier d''événement]],Tableau12[],45,FALSE)</f>
        <v>#N/A</v>
      </c>
      <c r="CE124" t="e">
        <f>VLOOKUP(Tableau14[[#This Row],[dossier d''événement]],Tableau12[],46,FALSE)</f>
        <v>#N/A</v>
      </c>
      <c r="CF124" t="e">
        <f>VLOOKUP(Tableau14[[#This Row],[dossier d''événement]],Tableau12[],43,FALSE)</f>
        <v>#N/A</v>
      </c>
      <c r="CG124" t="e">
        <f>VLOOKUP(Tableau14[[#This Row],[dossier d''événement]],Tableau12[],47,FALSE)</f>
        <v>#N/A</v>
      </c>
    </row>
    <row r="125" spans="6:85">
      <c r="F125" t="e">
        <f>VLOOKUP(Tableau14[[#This Row],[dossier d''événement]],Tableau12[],2,FALSE)</f>
        <v>#N/A</v>
      </c>
      <c r="G125" t="e">
        <f>VLOOKUP(Tableau14[[#This Row],[dossier d''événement]],Tableau12[],7,FALSE)</f>
        <v>#N/A</v>
      </c>
      <c r="H125" t="e">
        <f>VLOOKUP(Tableau14[[#This Row],[dossier d''événement]],Tableau12[],8,FALSE)</f>
        <v>#N/A</v>
      </c>
      <c r="J125" t="e">
        <f>VLOOKUP(Tableau14[[#This Row],[dossier d''événement]],Tableau12[],3,FALSE)</f>
        <v>#N/A</v>
      </c>
      <c r="K125" t="e">
        <f>VLOOKUP(Tableau14[[#This Row],[dossier d''événement]],Tableau12[],44,FALSE)</f>
        <v>#N/A</v>
      </c>
      <c r="U125" t="e">
        <f>VLOOKUP(Tableau14[[#This Row],[dossier d''événement]],Tableau12[],41,FALSE)</f>
        <v>#N/A</v>
      </c>
      <c r="V125" t="e">
        <f>VLOOKUP(Tableau14[[#This Row],[dossier d''événement]],Tableau12[],10,FALSE)</f>
        <v>#N/A</v>
      </c>
      <c r="W125" t="e">
        <f>VLOOKUP(Tableau14[[#This Row],[dossier d''événement]],Tableau12[],73,FALSE)</f>
        <v>#N/A</v>
      </c>
      <c r="X125" t="e">
        <f>VLOOKUP(Tableau14[[#This Row],[dossier d''événement]],Tableau12[],74,FALSE)</f>
        <v>#N/A</v>
      </c>
      <c r="Y125" t="e">
        <f>VLOOKUP(Tableau14[[#This Row],[dossier d''événement]],Tableau12[],75,FALSE)</f>
        <v>#N/A</v>
      </c>
      <c r="Z125" t="e">
        <f>VLOOKUP(Tableau14[[#This Row],[dossier d''événement]],Tableau12[],76,FALSE)</f>
        <v>#N/A</v>
      </c>
      <c r="AA125" t="e">
        <f>VLOOKUP(Tableau14[[#This Row],[dossier d''événement]],Tableau12[],77,FALSE)</f>
        <v>#N/A</v>
      </c>
      <c r="AB125" t="e">
        <f>VLOOKUP(Tableau14[[#This Row],[dossier d''événement]],Tableau12[],78,FALSE)</f>
        <v>#N/A</v>
      </c>
      <c r="AC125" t="e">
        <f>VLOOKUP(Tableau14[[#This Row],[dossier d''événement]],Tableau12[],79,FALSE)</f>
        <v>#N/A</v>
      </c>
      <c r="AD125" t="e">
        <f>VLOOKUP(Tableau14[[#This Row],[dossier d''événement]],Tableau12[],80,FALSE)</f>
        <v>#N/A</v>
      </c>
      <c r="AE125" t="e">
        <f>VLOOKUP(Tableau14[[#This Row],[dossier d''événement]],Tableau12[],81,FALSE)</f>
        <v>#N/A</v>
      </c>
      <c r="AF125" t="e">
        <f>VLOOKUP(Tableau14[[#This Row],[dossier d''événement]],Tableau12[],82,FALSE)</f>
        <v>#N/A</v>
      </c>
      <c r="AG125" t="e">
        <f>VLOOKUP(Tableau14[[#This Row],[dossier d''événement]],Tableau12[],83,FALSE)</f>
        <v>#N/A</v>
      </c>
      <c r="AH125" t="e">
        <f>VLOOKUP(Tableau14[[#This Row],[dossier d''événement]],Tableau12[],84,FALSE)</f>
        <v>#N/A</v>
      </c>
      <c r="AI125" t="e">
        <f>VLOOKUP(Tableau14[[#This Row],[dossier d''événement]],Tableau12[],85,FALSE)</f>
        <v>#N/A</v>
      </c>
      <c r="AJ125" t="e">
        <f>VLOOKUP(Tableau14[[#This Row],[dossier d''événement]],Tableau12[],86,FALSE)</f>
        <v>#N/A</v>
      </c>
      <c r="AK125" t="e">
        <f>VLOOKUP(Tableau14[[#This Row],[dossier d''événement]],Tableau12[],87,FALSE)</f>
        <v>#N/A</v>
      </c>
      <c r="AL125" t="e">
        <f>VLOOKUP(Tableau14[[#This Row],[dossier d''événement]],Tableau12[],88,FALSE)</f>
        <v>#N/A</v>
      </c>
      <c r="AM125" t="e">
        <f>VLOOKUP(Tableau14[[#This Row],[dossier d''événement]],Tableau12[],89,FALSE)</f>
        <v>#N/A</v>
      </c>
      <c r="AN125" t="e">
        <f>VLOOKUP(Tableau14[[#This Row],[dossier d''événement]],Tableau12[],90,FALSE)</f>
        <v>#N/A</v>
      </c>
      <c r="AO125" t="e">
        <f>VLOOKUP(Tableau14[[#This Row],[dossier d''événement]],Tableau12[],11,FALSE)</f>
        <v>#N/A</v>
      </c>
      <c r="AP125" t="e">
        <f>VLOOKUP(Tableau14[[#This Row],[dossier d''événement]],Tableau12[],12,FALSE)</f>
        <v>#N/A</v>
      </c>
      <c r="AQ125" t="e">
        <f>VLOOKUP(Tableau14[[#This Row],[dossier d''événement]],Tableau12[],13,FALSE)</f>
        <v>#N/A</v>
      </c>
      <c r="AR125" t="e">
        <f>VLOOKUP(Tableau14[[#This Row],[dossier d''événement]],Tableau12[],14,FALSE)</f>
        <v>#N/A</v>
      </c>
      <c r="AS125" t="e">
        <f>VLOOKUP(Tableau14[[#This Row],[dossier d''événement]],Tableau12[],15,FALSE)</f>
        <v>#N/A</v>
      </c>
      <c r="AT125" t="e">
        <f>VLOOKUP(Tableau14[[#This Row],[dossier d''événement]],Tableau12[],16,FALSE)</f>
        <v>#N/A</v>
      </c>
      <c r="AU125" t="e">
        <f>VLOOKUP(Tableau14[[#This Row],[dossier d''événement]],Tableau12[],17,FALSE)</f>
        <v>#N/A</v>
      </c>
      <c r="AV125" t="e">
        <f>VLOOKUP(Tableau14[[#This Row],[dossier d''événement]],Tableau12[],18,FALSE)</f>
        <v>#N/A</v>
      </c>
      <c r="AW125" t="e">
        <f>VLOOKUP(Tableau14[[#This Row],[dossier d''événement]],Tableau12[],19,FALSE)</f>
        <v>#N/A</v>
      </c>
      <c r="AX125" t="e">
        <f>VLOOKUP(Tableau14[[#This Row],[dossier d''événement]],Tableau12[],20,FALSE)</f>
        <v>#N/A</v>
      </c>
      <c r="AY125" t="e">
        <f>VLOOKUP(Tableau14[[#This Row],[dossier d''événement]],Tableau12[],21,FALSE)</f>
        <v>#N/A</v>
      </c>
      <c r="AZ125" t="e">
        <f>VLOOKUP(Tableau14[[#This Row],[dossier d''événement]],Tableau12[],22,FALSE)</f>
        <v>#N/A</v>
      </c>
      <c r="BA125" t="e">
        <f>VLOOKUP(Tableau14[[#This Row],[dossier d''événement]],Tableau12[],23,FALSE)</f>
        <v>#N/A</v>
      </c>
      <c r="BB125" t="e">
        <f>VLOOKUP(Tableau14[[#This Row],[dossier d''événement]],Tableau12[],24,FALSE)</f>
        <v>#N/A</v>
      </c>
      <c r="BC125" t="e">
        <f>VLOOKUP(Tableau14[[#This Row],[dossier d''événement]],Tableau12[],25,FALSE)</f>
        <v>#N/A</v>
      </c>
      <c r="BD125" t="e">
        <f>VLOOKUP(Tableau14[[#This Row],[dossier d''événement]],Tableau12[],26,FALSE)</f>
        <v>#N/A</v>
      </c>
      <c r="BE125" t="e">
        <f>VLOOKUP(Tableau14[[#This Row],[dossier d''événement]],Tableau12[],27,FALSE)</f>
        <v>#N/A</v>
      </c>
      <c r="BF125" t="e">
        <f>VLOOKUP(Tableau14[[#This Row],[dossier d''événement]],Tableau12[],28,FALSE)</f>
        <v>#N/A</v>
      </c>
      <c r="BG125" t="e">
        <f>VLOOKUP(Tableau14[[#This Row],[dossier d''événement]],Tableau12[],29,FALSE)</f>
        <v>#N/A</v>
      </c>
      <c r="BH125" t="e">
        <f>VLOOKUP(Tableau14[[#This Row],[dossier d''événement]],Tableau12[],30,FALSE)</f>
        <v>#N/A</v>
      </c>
      <c r="BI125" t="e">
        <f>VLOOKUP(Tableau14[[#This Row],[dossier d''événement]],Tableau12[],31,FALSE)</f>
        <v>#N/A</v>
      </c>
      <c r="BJ125" t="e">
        <f>VLOOKUP(Tableau14[[#This Row],[dossier d''événement]],Tableau12[],32,FALSE)</f>
        <v>#N/A</v>
      </c>
      <c r="BK125" t="e">
        <f>VLOOKUP(Tableau14[[#This Row],[dossier d''événement]],Tableau12[],33,FALSE)</f>
        <v>#N/A</v>
      </c>
      <c r="BL125" t="e">
        <f>VLOOKUP(Tableau14[[#This Row],[dossier d''événement]],Tableau12[],34,FALSE)</f>
        <v>#N/A</v>
      </c>
      <c r="BM125" t="e">
        <f>VLOOKUP(Tableau14[[#This Row],[dossier d''événement]],Tableau12[],35,FALSE)</f>
        <v>#N/A</v>
      </c>
      <c r="BN125" t="e">
        <f>VLOOKUP(Tableau14[[#This Row],[dossier d''événement]],Tableau12[],36,FALSE)</f>
        <v>#N/A</v>
      </c>
      <c r="BO125" t="e">
        <f>VLOOKUP(Tableau14[[#This Row],[dossier d''événement]],Tableau12[],37,FALSE)</f>
        <v>#N/A</v>
      </c>
      <c r="BP125" t="e">
        <f>VLOOKUP(Tableau14[[#This Row],[dossier d''événement]],Tableau12[],38,FALSE)</f>
        <v>#N/A</v>
      </c>
      <c r="BQ125" t="e">
        <f>VLOOKUP(Tableau14[[#This Row],[dossier d''événement]],Tableau12[],39,FALSE)</f>
        <v>#N/A</v>
      </c>
      <c r="BR125" t="e">
        <f>VLOOKUP(Tableau14[[#This Row],[dossier d''événement]],Tableau12[],40,FALSE)</f>
        <v>#N/A</v>
      </c>
      <c r="BW125">
        <f>Tableau14[[#This Row],[dossier d''événement]]</f>
        <v>0</v>
      </c>
      <c r="BY125" t="e">
        <f>Tableau14[[#This Row],[Lieu Événement]]</f>
        <v>#N/A</v>
      </c>
      <c r="BZ125" t="e">
        <f>Tableau14[[#This Row],[Contact client sur le site]]</f>
        <v>#N/A</v>
      </c>
      <c r="CA125" t="e">
        <f>VLOOKUP(Tableau14[[#This Row],[dossier d''événement]],Tableau12[],45,FALSE)</f>
        <v>#N/A</v>
      </c>
      <c r="CE125" t="e">
        <f>VLOOKUP(Tableau14[[#This Row],[dossier d''événement]],Tableau12[],46,FALSE)</f>
        <v>#N/A</v>
      </c>
      <c r="CF125" t="e">
        <f>VLOOKUP(Tableau14[[#This Row],[dossier d''événement]],Tableau12[],43,FALSE)</f>
        <v>#N/A</v>
      </c>
      <c r="CG125" t="e">
        <f>VLOOKUP(Tableau14[[#This Row],[dossier d''événement]],Tableau12[],47,FALSE)</f>
        <v>#N/A</v>
      </c>
    </row>
    <row r="126" spans="6:85">
      <c r="F126" t="e">
        <f>VLOOKUP(Tableau14[[#This Row],[dossier d''événement]],Tableau12[],2,FALSE)</f>
        <v>#N/A</v>
      </c>
      <c r="G126" t="e">
        <f>VLOOKUP(Tableau14[[#This Row],[dossier d''événement]],Tableau12[],7,FALSE)</f>
        <v>#N/A</v>
      </c>
      <c r="H126" t="e">
        <f>VLOOKUP(Tableau14[[#This Row],[dossier d''événement]],Tableau12[],8,FALSE)</f>
        <v>#N/A</v>
      </c>
      <c r="J126" t="e">
        <f>VLOOKUP(Tableau14[[#This Row],[dossier d''événement]],Tableau12[],3,FALSE)</f>
        <v>#N/A</v>
      </c>
      <c r="K126" t="e">
        <f>VLOOKUP(Tableau14[[#This Row],[dossier d''événement]],Tableau12[],44,FALSE)</f>
        <v>#N/A</v>
      </c>
      <c r="U126" t="e">
        <f>VLOOKUP(Tableau14[[#This Row],[dossier d''événement]],Tableau12[],41,FALSE)</f>
        <v>#N/A</v>
      </c>
      <c r="V126" t="e">
        <f>VLOOKUP(Tableau14[[#This Row],[dossier d''événement]],Tableau12[],10,FALSE)</f>
        <v>#N/A</v>
      </c>
      <c r="W126" t="e">
        <f>VLOOKUP(Tableau14[[#This Row],[dossier d''événement]],Tableau12[],73,FALSE)</f>
        <v>#N/A</v>
      </c>
      <c r="X126" t="e">
        <f>VLOOKUP(Tableau14[[#This Row],[dossier d''événement]],Tableau12[],74,FALSE)</f>
        <v>#N/A</v>
      </c>
      <c r="Y126" t="e">
        <f>VLOOKUP(Tableau14[[#This Row],[dossier d''événement]],Tableau12[],75,FALSE)</f>
        <v>#N/A</v>
      </c>
      <c r="Z126" t="e">
        <f>VLOOKUP(Tableau14[[#This Row],[dossier d''événement]],Tableau12[],76,FALSE)</f>
        <v>#N/A</v>
      </c>
      <c r="AA126" t="e">
        <f>VLOOKUP(Tableau14[[#This Row],[dossier d''événement]],Tableau12[],77,FALSE)</f>
        <v>#N/A</v>
      </c>
      <c r="AB126" t="e">
        <f>VLOOKUP(Tableau14[[#This Row],[dossier d''événement]],Tableau12[],78,FALSE)</f>
        <v>#N/A</v>
      </c>
      <c r="AC126" t="e">
        <f>VLOOKUP(Tableau14[[#This Row],[dossier d''événement]],Tableau12[],79,FALSE)</f>
        <v>#N/A</v>
      </c>
      <c r="AD126" t="e">
        <f>VLOOKUP(Tableau14[[#This Row],[dossier d''événement]],Tableau12[],80,FALSE)</f>
        <v>#N/A</v>
      </c>
      <c r="AE126" t="e">
        <f>VLOOKUP(Tableau14[[#This Row],[dossier d''événement]],Tableau12[],81,FALSE)</f>
        <v>#N/A</v>
      </c>
      <c r="AF126" t="e">
        <f>VLOOKUP(Tableau14[[#This Row],[dossier d''événement]],Tableau12[],82,FALSE)</f>
        <v>#N/A</v>
      </c>
      <c r="AG126" t="e">
        <f>VLOOKUP(Tableau14[[#This Row],[dossier d''événement]],Tableau12[],83,FALSE)</f>
        <v>#N/A</v>
      </c>
      <c r="AH126" t="e">
        <f>VLOOKUP(Tableau14[[#This Row],[dossier d''événement]],Tableau12[],84,FALSE)</f>
        <v>#N/A</v>
      </c>
      <c r="AI126" t="e">
        <f>VLOOKUP(Tableau14[[#This Row],[dossier d''événement]],Tableau12[],85,FALSE)</f>
        <v>#N/A</v>
      </c>
      <c r="AJ126" t="e">
        <f>VLOOKUP(Tableau14[[#This Row],[dossier d''événement]],Tableau12[],86,FALSE)</f>
        <v>#N/A</v>
      </c>
      <c r="AK126" t="e">
        <f>VLOOKUP(Tableau14[[#This Row],[dossier d''événement]],Tableau12[],87,FALSE)</f>
        <v>#N/A</v>
      </c>
      <c r="AL126" t="e">
        <f>VLOOKUP(Tableau14[[#This Row],[dossier d''événement]],Tableau12[],88,FALSE)</f>
        <v>#N/A</v>
      </c>
      <c r="AM126" t="e">
        <f>VLOOKUP(Tableau14[[#This Row],[dossier d''événement]],Tableau12[],89,FALSE)</f>
        <v>#N/A</v>
      </c>
      <c r="AN126" t="e">
        <f>VLOOKUP(Tableau14[[#This Row],[dossier d''événement]],Tableau12[],90,FALSE)</f>
        <v>#N/A</v>
      </c>
      <c r="AO126" t="e">
        <f>VLOOKUP(Tableau14[[#This Row],[dossier d''événement]],Tableau12[],11,FALSE)</f>
        <v>#N/A</v>
      </c>
      <c r="AP126" t="e">
        <f>VLOOKUP(Tableau14[[#This Row],[dossier d''événement]],Tableau12[],12,FALSE)</f>
        <v>#N/A</v>
      </c>
      <c r="AQ126" t="e">
        <f>VLOOKUP(Tableau14[[#This Row],[dossier d''événement]],Tableau12[],13,FALSE)</f>
        <v>#N/A</v>
      </c>
      <c r="AR126" t="e">
        <f>VLOOKUP(Tableau14[[#This Row],[dossier d''événement]],Tableau12[],14,FALSE)</f>
        <v>#N/A</v>
      </c>
      <c r="AS126" t="e">
        <f>VLOOKUP(Tableau14[[#This Row],[dossier d''événement]],Tableau12[],15,FALSE)</f>
        <v>#N/A</v>
      </c>
      <c r="AT126" t="e">
        <f>VLOOKUP(Tableau14[[#This Row],[dossier d''événement]],Tableau12[],16,FALSE)</f>
        <v>#N/A</v>
      </c>
      <c r="AU126" t="e">
        <f>VLOOKUP(Tableau14[[#This Row],[dossier d''événement]],Tableau12[],17,FALSE)</f>
        <v>#N/A</v>
      </c>
      <c r="AV126" t="e">
        <f>VLOOKUP(Tableau14[[#This Row],[dossier d''événement]],Tableau12[],18,FALSE)</f>
        <v>#N/A</v>
      </c>
      <c r="AW126" t="e">
        <f>VLOOKUP(Tableau14[[#This Row],[dossier d''événement]],Tableau12[],19,FALSE)</f>
        <v>#N/A</v>
      </c>
      <c r="AX126" t="e">
        <f>VLOOKUP(Tableau14[[#This Row],[dossier d''événement]],Tableau12[],20,FALSE)</f>
        <v>#N/A</v>
      </c>
      <c r="AY126" t="e">
        <f>VLOOKUP(Tableau14[[#This Row],[dossier d''événement]],Tableau12[],21,FALSE)</f>
        <v>#N/A</v>
      </c>
      <c r="AZ126" t="e">
        <f>VLOOKUP(Tableau14[[#This Row],[dossier d''événement]],Tableau12[],22,FALSE)</f>
        <v>#N/A</v>
      </c>
      <c r="BA126" t="e">
        <f>VLOOKUP(Tableau14[[#This Row],[dossier d''événement]],Tableau12[],23,FALSE)</f>
        <v>#N/A</v>
      </c>
      <c r="BB126" t="e">
        <f>VLOOKUP(Tableau14[[#This Row],[dossier d''événement]],Tableau12[],24,FALSE)</f>
        <v>#N/A</v>
      </c>
      <c r="BC126" t="e">
        <f>VLOOKUP(Tableau14[[#This Row],[dossier d''événement]],Tableau12[],25,FALSE)</f>
        <v>#N/A</v>
      </c>
      <c r="BD126" t="e">
        <f>VLOOKUP(Tableau14[[#This Row],[dossier d''événement]],Tableau12[],26,FALSE)</f>
        <v>#N/A</v>
      </c>
      <c r="BE126" t="e">
        <f>VLOOKUP(Tableau14[[#This Row],[dossier d''événement]],Tableau12[],27,FALSE)</f>
        <v>#N/A</v>
      </c>
      <c r="BF126" t="e">
        <f>VLOOKUP(Tableau14[[#This Row],[dossier d''événement]],Tableau12[],28,FALSE)</f>
        <v>#N/A</v>
      </c>
      <c r="BG126" t="e">
        <f>VLOOKUP(Tableau14[[#This Row],[dossier d''événement]],Tableau12[],29,FALSE)</f>
        <v>#N/A</v>
      </c>
      <c r="BH126" t="e">
        <f>VLOOKUP(Tableau14[[#This Row],[dossier d''événement]],Tableau12[],30,FALSE)</f>
        <v>#N/A</v>
      </c>
      <c r="BI126" t="e">
        <f>VLOOKUP(Tableau14[[#This Row],[dossier d''événement]],Tableau12[],31,FALSE)</f>
        <v>#N/A</v>
      </c>
      <c r="BJ126" t="e">
        <f>VLOOKUP(Tableau14[[#This Row],[dossier d''événement]],Tableau12[],32,FALSE)</f>
        <v>#N/A</v>
      </c>
      <c r="BK126" t="e">
        <f>VLOOKUP(Tableau14[[#This Row],[dossier d''événement]],Tableau12[],33,FALSE)</f>
        <v>#N/A</v>
      </c>
      <c r="BL126" t="e">
        <f>VLOOKUP(Tableau14[[#This Row],[dossier d''événement]],Tableau12[],34,FALSE)</f>
        <v>#N/A</v>
      </c>
      <c r="BM126" t="e">
        <f>VLOOKUP(Tableau14[[#This Row],[dossier d''événement]],Tableau12[],35,FALSE)</f>
        <v>#N/A</v>
      </c>
      <c r="BN126" t="e">
        <f>VLOOKUP(Tableau14[[#This Row],[dossier d''événement]],Tableau12[],36,FALSE)</f>
        <v>#N/A</v>
      </c>
      <c r="BO126" t="e">
        <f>VLOOKUP(Tableau14[[#This Row],[dossier d''événement]],Tableau12[],37,FALSE)</f>
        <v>#N/A</v>
      </c>
      <c r="BP126" t="e">
        <f>VLOOKUP(Tableau14[[#This Row],[dossier d''événement]],Tableau12[],38,FALSE)</f>
        <v>#N/A</v>
      </c>
      <c r="BQ126" t="e">
        <f>VLOOKUP(Tableau14[[#This Row],[dossier d''événement]],Tableau12[],39,FALSE)</f>
        <v>#N/A</v>
      </c>
      <c r="BR126" t="e">
        <f>VLOOKUP(Tableau14[[#This Row],[dossier d''événement]],Tableau12[],40,FALSE)</f>
        <v>#N/A</v>
      </c>
      <c r="BW126">
        <f>Tableau14[[#This Row],[dossier d''événement]]</f>
        <v>0</v>
      </c>
      <c r="BY126" t="e">
        <f>Tableau14[[#This Row],[Lieu Événement]]</f>
        <v>#N/A</v>
      </c>
      <c r="BZ126" t="e">
        <f>Tableau14[[#This Row],[Contact client sur le site]]</f>
        <v>#N/A</v>
      </c>
      <c r="CA126" t="e">
        <f>VLOOKUP(Tableau14[[#This Row],[dossier d''événement]],Tableau12[],45,FALSE)</f>
        <v>#N/A</v>
      </c>
      <c r="CE126" t="e">
        <f>VLOOKUP(Tableau14[[#This Row],[dossier d''événement]],Tableau12[],46,FALSE)</f>
        <v>#N/A</v>
      </c>
      <c r="CF126" t="e">
        <f>VLOOKUP(Tableau14[[#This Row],[dossier d''événement]],Tableau12[],43,FALSE)</f>
        <v>#N/A</v>
      </c>
      <c r="CG126" t="e">
        <f>VLOOKUP(Tableau14[[#This Row],[dossier d''événement]],Tableau12[],47,FALSE)</f>
        <v>#N/A</v>
      </c>
    </row>
    <row r="127" spans="6:85">
      <c r="F127" t="e">
        <f>VLOOKUP(Tableau14[[#This Row],[dossier d''événement]],Tableau12[],2,FALSE)</f>
        <v>#N/A</v>
      </c>
      <c r="G127" t="e">
        <f>VLOOKUP(Tableau14[[#This Row],[dossier d''événement]],Tableau12[],7,FALSE)</f>
        <v>#N/A</v>
      </c>
      <c r="H127" t="e">
        <f>VLOOKUP(Tableau14[[#This Row],[dossier d''événement]],Tableau12[],8,FALSE)</f>
        <v>#N/A</v>
      </c>
      <c r="J127" t="e">
        <f>VLOOKUP(Tableau14[[#This Row],[dossier d''événement]],Tableau12[],3,FALSE)</f>
        <v>#N/A</v>
      </c>
      <c r="K127" t="e">
        <f>VLOOKUP(Tableau14[[#This Row],[dossier d''événement]],Tableau12[],44,FALSE)</f>
        <v>#N/A</v>
      </c>
      <c r="U127" t="e">
        <f>VLOOKUP(Tableau14[[#This Row],[dossier d''événement]],Tableau12[],41,FALSE)</f>
        <v>#N/A</v>
      </c>
      <c r="V127" t="e">
        <f>VLOOKUP(Tableau14[[#This Row],[dossier d''événement]],Tableau12[],10,FALSE)</f>
        <v>#N/A</v>
      </c>
      <c r="W127" t="e">
        <f>VLOOKUP(Tableau14[[#This Row],[dossier d''événement]],Tableau12[],73,FALSE)</f>
        <v>#N/A</v>
      </c>
      <c r="X127" t="e">
        <f>VLOOKUP(Tableau14[[#This Row],[dossier d''événement]],Tableau12[],74,FALSE)</f>
        <v>#N/A</v>
      </c>
      <c r="Y127" t="e">
        <f>VLOOKUP(Tableau14[[#This Row],[dossier d''événement]],Tableau12[],75,FALSE)</f>
        <v>#N/A</v>
      </c>
      <c r="Z127" t="e">
        <f>VLOOKUP(Tableau14[[#This Row],[dossier d''événement]],Tableau12[],76,FALSE)</f>
        <v>#N/A</v>
      </c>
      <c r="AA127" t="e">
        <f>VLOOKUP(Tableau14[[#This Row],[dossier d''événement]],Tableau12[],77,FALSE)</f>
        <v>#N/A</v>
      </c>
      <c r="AB127" t="e">
        <f>VLOOKUP(Tableau14[[#This Row],[dossier d''événement]],Tableau12[],78,FALSE)</f>
        <v>#N/A</v>
      </c>
      <c r="AC127" t="e">
        <f>VLOOKUP(Tableau14[[#This Row],[dossier d''événement]],Tableau12[],79,FALSE)</f>
        <v>#N/A</v>
      </c>
      <c r="AD127" t="e">
        <f>VLOOKUP(Tableau14[[#This Row],[dossier d''événement]],Tableau12[],80,FALSE)</f>
        <v>#N/A</v>
      </c>
      <c r="AE127" t="e">
        <f>VLOOKUP(Tableau14[[#This Row],[dossier d''événement]],Tableau12[],81,FALSE)</f>
        <v>#N/A</v>
      </c>
      <c r="AF127" t="e">
        <f>VLOOKUP(Tableau14[[#This Row],[dossier d''événement]],Tableau12[],82,FALSE)</f>
        <v>#N/A</v>
      </c>
      <c r="AG127" t="e">
        <f>VLOOKUP(Tableau14[[#This Row],[dossier d''événement]],Tableau12[],83,FALSE)</f>
        <v>#N/A</v>
      </c>
      <c r="AH127" t="e">
        <f>VLOOKUP(Tableau14[[#This Row],[dossier d''événement]],Tableau12[],84,FALSE)</f>
        <v>#N/A</v>
      </c>
      <c r="AI127" t="e">
        <f>VLOOKUP(Tableau14[[#This Row],[dossier d''événement]],Tableau12[],85,FALSE)</f>
        <v>#N/A</v>
      </c>
      <c r="AJ127" t="e">
        <f>VLOOKUP(Tableau14[[#This Row],[dossier d''événement]],Tableau12[],86,FALSE)</f>
        <v>#N/A</v>
      </c>
      <c r="AK127" t="e">
        <f>VLOOKUP(Tableau14[[#This Row],[dossier d''événement]],Tableau12[],87,FALSE)</f>
        <v>#N/A</v>
      </c>
      <c r="AL127" t="e">
        <f>VLOOKUP(Tableau14[[#This Row],[dossier d''événement]],Tableau12[],88,FALSE)</f>
        <v>#N/A</v>
      </c>
      <c r="AM127" t="e">
        <f>VLOOKUP(Tableau14[[#This Row],[dossier d''événement]],Tableau12[],89,FALSE)</f>
        <v>#N/A</v>
      </c>
      <c r="AN127" t="e">
        <f>VLOOKUP(Tableau14[[#This Row],[dossier d''événement]],Tableau12[],90,FALSE)</f>
        <v>#N/A</v>
      </c>
      <c r="AO127" t="e">
        <f>VLOOKUP(Tableau14[[#This Row],[dossier d''événement]],Tableau12[],11,FALSE)</f>
        <v>#N/A</v>
      </c>
      <c r="AP127" t="e">
        <f>VLOOKUP(Tableau14[[#This Row],[dossier d''événement]],Tableau12[],12,FALSE)</f>
        <v>#N/A</v>
      </c>
      <c r="AQ127" t="e">
        <f>VLOOKUP(Tableau14[[#This Row],[dossier d''événement]],Tableau12[],13,FALSE)</f>
        <v>#N/A</v>
      </c>
      <c r="AR127" t="e">
        <f>VLOOKUP(Tableau14[[#This Row],[dossier d''événement]],Tableau12[],14,FALSE)</f>
        <v>#N/A</v>
      </c>
      <c r="AS127" t="e">
        <f>VLOOKUP(Tableau14[[#This Row],[dossier d''événement]],Tableau12[],15,FALSE)</f>
        <v>#N/A</v>
      </c>
      <c r="AT127" t="e">
        <f>VLOOKUP(Tableau14[[#This Row],[dossier d''événement]],Tableau12[],16,FALSE)</f>
        <v>#N/A</v>
      </c>
      <c r="AU127" t="e">
        <f>VLOOKUP(Tableau14[[#This Row],[dossier d''événement]],Tableau12[],17,FALSE)</f>
        <v>#N/A</v>
      </c>
      <c r="AV127" t="e">
        <f>VLOOKUP(Tableau14[[#This Row],[dossier d''événement]],Tableau12[],18,FALSE)</f>
        <v>#N/A</v>
      </c>
      <c r="AW127" t="e">
        <f>VLOOKUP(Tableau14[[#This Row],[dossier d''événement]],Tableau12[],19,FALSE)</f>
        <v>#N/A</v>
      </c>
      <c r="AX127" t="e">
        <f>VLOOKUP(Tableau14[[#This Row],[dossier d''événement]],Tableau12[],20,FALSE)</f>
        <v>#N/A</v>
      </c>
      <c r="AY127" t="e">
        <f>VLOOKUP(Tableau14[[#This Row],[dossier d''événement]],Tableau12[],21,FALSE)</f>
        <v>#N/A</v>
      </c>
      <c r="AZ127" t="e">
        <f>VLOOKUP(Tableau14[[#This Row],[dossier d''événement]],Tableau12[],22,FALSE)</f>
        <v>#N/A</v>
      </c>
      <c r="BA127" t="e">
        <f>VLOOKUP(Tableau14[[#This Row],[dossier d''événement]],Tableau12[],23,FALSE)</f>
        <v>#N/A</v>
      </c>
      <c r="BB127" t="e">
        <f>VLOOKUP(Tableau14[[#This Row],[dossier d''événement]],Tableau12[],24,FALSE)</f>
        <v>#N/A</v>
      </c>
      <c r="BC127" t="e">
        <f>VLOOKUP(Tableau14[[#This Row],[dossier d''événement]],Tableau12[],25,FALSE)</f>
        <v>#N/A</v>
      </c>
      <c r="BD127" t="e">
        <f>VLOOKUP(Tableau14[[#This Row],[dossier d''événement]],Tableau12[],26,FALSE)</f>
        <v>#N/A</v>
      </c>
      <c r="BE127" t="e">
        <f>VLOOKUP(Tableau14[[#This Row],[dossier d''événement]],Tableau12[],27,FALSE)</f>
        <v>#N/A</v>
      </c>
      <c r="BF127" t="e">
        <f>VLOOKUP(Tableau14[[#This Row],[dossier d''événement]],Tableau12[],28,FALSE)</f>
        <v>#N/A</v>
      </c>
      <c r="BG127" t="e">
        <f>VLOOKUP(Tableau14[[#This Row],[dossier d''événement]],Tableau12[],29,FALSE)</f>
        <v>#N/A</v>
      </c>
      <c r="BH127" t="e">
        <f>VLOOKUP(Tableau14[[#This Row],[dossier d''événement]],Tableau12[],30,FALSE)</f>
        <v>#N/A</v>
      </c>
      <c r="BI127" t="e">
        <f>VLOOKUP(Tableau14[[#This Row],[dossier d''événement]],Tableau12[],31,FALSE)</f>
        <v>#N/A</v>
      </c>
      <c r="BJ127" t="e">
        <f>VLOOKUP(Tableau14[[#This Row],[dossier d''événement]],Tableau12[],32,FALSE)</f>
        <v>#N/A</v>
      </c>
      <c r="BK127" t="e">
        <f>VLOOKUP(Tableau14[[#This Row],[dossier d''événement]],Tableau12[],33,FALSE)</f>
        <v>#N/A</v>
      </c>
      <c r="BL127" t="e">
        <f>VLOOKUP(Tableau14[[#This Row],[dossier d''événement]],Tableau12[],34,FALSE)</f>
        <v>#N/A</v>
      </c>
      <c r="BM127" t="e">
        <f>VLOOKUP(Tableau14[[#This Row],[dossier d''événement]],Tableau12[],35,FALSE)</f>
        <v>#N/A</v>
      </c>
      <c r="BN127" t="e">
        <f>VLOOKUP(Tableau14[[#This Row],[dossier d''événement]],Tableau12[],36,FALSE)</f>
        <v>#N/A</v>
      </c>
      <c r="BO127" t="e">
        <f>VLOOKUP(Tableau14[[#This Row],[dossier d''événement]],Tableau12[],37,FALSE)</f>
        <v>#N/A</v>
      </c>
      <c r="BP127" t="e">
        <f>VLOOKUP(Tableau14[[#This Row],[dossier d''événement]],Tableau12[],38,FALSE)</f>
        <v>#N/A</v>
      </c>
      <c r="BQ127" t="e">
        <f>VLOOKUP(Tableau14[[#This Row],[dossier d''événement]],Tableau12[],39,FALSE)</f>
        <v>#N/A</v>
      </c>
      <c r="BR127" t="e">
        <f>VLOOKUP(Tableau14[[#This Row],[dossier d''événement]],Tableau12[],40,FALSE)</f>
        <v>#N/A</v>
      </c>
      <c r="BW127">
        <f>Tableau14[[#This Row],[dossier d''événement]]</f>
        <v>0</v>
      </c>
      <c r="BY127" t="e">
        <f>Tableau14[[#This Row],[Lieu Événement]]</f>
        <v>#N/A</v>
      </c>
      <c r="BZ127" t="e">
        <f>Tableau14[[#This Row],[Contact client sur le site]]</f>
        <v>#N/A</v>
      </c>
      <c r="CA127" t="e">
        <f>VLOOKUP(Tableau14[[#This Row],[dossier d''événement]],Tableau12[],45,FALSE)</f>
        <v>#N/A</v>
      </c>
      <c r="CE127" t="e">
        <f>VLOOKUP(Tableau14[[#This Row],[dossier d''événement]],Tableau12[],46,FALSE)</f>
        <v>#N/A</v>
      </c>
      <c r="CF127" t="e">
        <f>VLOOKUP(Tableau14[[#This Row],[dossier d''événement]],Tableau12[],43,FALSE)</f>
        <v>#N/A</v>
      </c>
      <c r="CG127" t="e">
        <f>VLOOKUP(Tableau14[[#This Row],[dossier d''événement]],Tableau12[],47,FALSE)</f>
        <v>#N/A</v>
      </c>
    </row>
    <row r="128" spans="6:85">
      <c r="F128" t="e">
        <f>VLOOKUP(Tableau14[[#This Row],[dossier d''événement]],Tableau12[],2,FALSE)</f>
        <v>#N/A</v>
      </c>
      <c r="G128" t="e">
        <f>VLOOKUP(Tableau14[[#This Row],[dossier d''événement]],Tableau12[],7,FALSE)</f>
        <v>#N/A</v>
      </c>
      <c r="H128" t="e">
        <f>VLOOKUP(Tableau14[[#This Row],[dossier d''événement]],Tableau12[],8,FALSE)</f>
        <v>#N/A</v>
      </c>
      <c r="J128" t="e">
        <f>VLOOKUP(Tableau14[[#This Row],[dossier d''événement]],Tableau12[],3,FALSE)</f>
        <v>#N/A</v>
      </c>
      <c r="K128" t="e">
        <f>VLOOKUP(Tableau14[[#This Row],[dossier d''événement]],Tableau12[],44,FALSE)</f>
        <v>#N/A</v>
      </c>
      <c r="U128" t="e">
        <f>VLOOKUP(Tableau14[[#This Row],[dossier d''événement]],Tableau12[],41,FALSE)</f>
        <v>#N/A</v>
      </c>
      <c r="V128" t="e">
        <f>VLOOKUP(Tableau14[[#This Row],[dossier d''événement]],Tableau12[],10,FALSE)</f>
        <v>#N/A</v>
      </c>
      <c r="W128" t="e">
        <f>VLOOKUP(Tableau14[[#This Row],[dossier d''événement]],Tableau12[],73,FALSE)</f>
        <v>#N/A</v>
      </c>
      <c r="X128" t="e">
        <f>VLOOKUP(Tableau14[[#This Row],[dossier d''événement]],Tableau12[],74,FALSE)</f>
        <v>#N/A</v>
      </c>
      <c r="Y128" t="e">
        <f>VLOOKUP(Tableau14[[#This Row],[dossier d''événement]],Tableau12[],75,FALSE)</f>
        <v>#N/A</v>
      </c>
      <c r="Z128" t="e">
        <f>VLOOKUP(Tableau14[[#This Row],[dossier d''événement]],Tableau12[],76,FALSE)</f>
        <v>#N/A</v>
      </c>
      <c r="AA128" t="e">
        <f>VLOOKUP(Tableau14[[#This Row],[dossier d''événement]],Tableau12[],77,FALSE)</f>
        <v>#N/A</v>
      </c>
      <c r="AB128" t="e">
        <f>VLOOKUP(Tableau14[[#This Row],[dossier d''événement]],Tableau12[],78,FALSE)</f>
        <v>#N/A</v>
      </c>
      <c r="AC128" t="e">
        <f>VLOOKUP(Tableau14[[#This Row],[dossier d''événement]],Tableau12[],79,FALSE)</f>
        <v>#N/A</v>
      </c>
      <c r="AD128" t="e">
        <f>VLOOKUP(Tableau14[[#This Row],[dossier d''événement]],Tableau12[],80,FALSE)</f>
        <v>#N/A</v>
      </c>
      <c r="AE128" t="e">
        <f>VLOOKUP(Tableau14[[#This Row],[dossier d''événement]],Tableau12[],81,FALSE)</f>
        <v>#N/A</v>
      </c>
      <c r="AF128" t="e">
        <f>VLOOKUP(Tableau14[[#This Row],[dossier d''événement]],Tableau12[],82,FALSE)</f>
        <v>#N/A</v>
      </c>
      <c r="AG128" t="e">
        <f>VLOOKUP(Tableau14[[#This Row],[dossier d''événement]],Tableau12[],83,FALSE)</f>
        <v>#N/A</v>
      </c>
      <c r="AH128" t="e">
        <f>VLOOKUP(Tableau14[[#This Row],[dossier d''événement]],Tableau12[],84,FALSE)</f>
        <v>#N/A</v>
      </c>
      <c r="AI128" t="e">
        <f>VLOOKUP(Tableau14[[#This Row],[dossier d''événement]],Tableau12[],85,FALSE)</f>
        <v>#N/A</v>
      </c>
      <c r="AJ128" t="e">
        <f>VLOOKUP(Tableau14[[#This Row],[dossier d''événement]],Tableau12[],86,FALSE)</f>
        <v>#N/A</v>
      </c>
      <c r="AK128" t="e">
        <f>VLOOKUP(Tableau14[[#This Row],[dossier d''événement]],Tableau12[],87,FALSE)</f>
        <v>#N/A</v>
      </c>
      <c r="AL128" t="e">
        <f>VLOOKUP(Tableau14[[#This Row],[dossier d''événement]],Tableau12[],88,FALSE)</f>
        <v>#N/A</v>
      </c>
      <c r="AM128" t="e">
        <f>VLOOKUP(Tableau14[[#This Row],[dossier d''événement]],Tableau12[],89,FALSE)</f>
        <v>#N/A</v>
      </c>
      <c r="AN128" t="e">
        <f>VLOOKUP(Tableau14[[#This Row],[dossier d''événement]],Tableau12[],90,FALSE)</f>
        <v>#N/A</v>
      </c>
      <c r="AO128" t="e">
        <f>VLOOKUP(Tableau14[[#This Row],[dossier d''événement]],Tableau12[],11,FALSE)</f>
        <v>#N/A</v>
      </c>
      <c r="AP128" t="e">
        <f>VLOOKUP(Tableau14[[#This Row],[dossier d''événement]],Tableau12[],12,FALSE)</f>
        <v>#N/A</v>
      </c>
      <c r="AQ128" t="e">
        <f>VLOOKUP(Tableau14[[#This Row],[dossier d''événement]],Tableau12[],13,FALSE)</f>
        <v>#N/A</v>
      </c>
      <c r="AR128" t="e">
        <f>VLOOKUP(Tableau14[[#This Row],[dossier d''événement]],Tableau12[],14,FALSE)</f>
        <v>#N/A</v>
      </c>
      <c r="AS128" t="e">
        <f>VLOOKUP(Tableau14[[#This Row],[dossier d''événement]],Tableau12[],15,FALSE)</f>
        <v>#N/A</v>
      </c>
      <c r="AT128" t="e">
        <f>VLOOKUP(Tableau14[[#This Row],[dossier d''événement]],Tableau12[],16,FALSE)</f>
        <v>#N/A</v>
      </c>
      <c r="AU128" t="e">
        <f>VLOOKUP(Tableau14[[#This Row],[dossier d''événement]],Tableau12[],17,FALSE)</f>
        <v>#N/A</v>
      </c>
      <c r="AV128" t="e">
        <f>VLOOKUP(Tableau14[[#This Row],[dossier d''événement]],Tableau12[],18,FALSE)</f>
        <v>#N/A</v>
      </c>
      <c r="AW128" t="e">
        <f>VLOOKUP(Tableau14[[#This Row],[dossier d''événement]],Tableau12[],19,FALSE)</f>
        <v>#N/A</v>
      </c>
      <c r="AX128" t="e">
        <f>VLOOKUP(Tableau14[[#This Row],[dossier d''événement]],Tableau12[],20,FALSE)</f>
        <v>#N/A</v>
      </c>
      <c r="AY128" t="e">
        <f>VLOOKUP(Tableau14[[#This Row],[dossier d''événement]],Tableau12[],21,FALSE)</f>
        <v>#N/A</v>
      </c>
      <c r="AZ128" t="e">
        <f>VLOOKUP(Tableau14[[#This Row],[dossier d''événement]],Tableau12[],22,FALSE)</f>
        <v>#N/A</v>
      </c>
      <c r="BA128" t="e">
        <f>VLOOKUP(Tableau14[[#This Row],[dossier d''événement]],Tableau12[],23,FALSE)</f>
        <v>#N/A</v>
      </c>
      <c r="BB128" t="e">
        <f>VLOOKUP(Tableau14[[#This Row],[dossier d''événement]],Tableau12[],24,FALSE)</f>
        <v>#N/A</v>
      </c>
      <c r="BC128" t="e">
        <f>VLOOKUP(Tableau14[[#This Row],[dossier d''événement]],Tableau12[],25,FALSE)</f>
        <v>#N/A</v>
      </c>
      <c r="BD128" t="e">
        <f>VLOOKUP(Tableau14[[#This Row],[dossier d''événement]],Tableau12[],26,FALSE)</f>
        <v>#N/A</v>
      </c>
      <c r="BE128" t="e">
        <f>VLOOKUP(Tableau14[[#This Row],[dossier d''événement]],Tableau12[],27,FALSE)</f>
        <v>#N/A</v>
      </c>
      <c r="BF128" t="e">
        <f>VLOOKUP(Tableau14[[#This Row],[dossier d''événement]],Tableau12[],28,FALSE)</f>
        <v>#N/A</v>
      </c>
      <c r="BG128" t="e">
        <f>VLOOKUP(Tableau14[[#This Row],[dossier d''événement]],Tableau12[],29,FALSE)</f>
        <v>#N/A</v>
      </c>
      <c r="BH128" t="e">
        <f>VLOOKUP(Tableau14[[#This Row],[dossier d''événement]],Tableau12[],30,FALSE)</f>
        <v>#N/A</v>
      </c>
      <c r="BI128" t="e">
        <f>VLOOKUP(Tableau14[[#This Row],[dossier d''événement]],Tableau12[],31,FALSE)</f>
        <v>#N/A</v>
      </c>
      <c r="BJ128" t="e">
        <f>VLOOKUP(Tableau14[[#This Row],[dossier d''événement]],Tableau12[],32,FALSE)</f>
        <v>#N/A</v>
      </c>
      <c r="BK128" t="e">
        <f>VLOOKUP(Tableau14[[#This Row],[dossier d''événement]],Tableau12[],33,FALSE)</f>
        <v>#N/A</v>
      </c>
      <c r="BL128" t="e">
        <f>VLOOKUP(Tableau14[[#This Row],[dossier d''événement]],Tableau12[],34,FALSE)</f>
        <v>#N/A</v>
      </c>
      <c r="BM128" t="e">
        <f>VLOOKUP(Tableau14[[#This Row],[dossier d''événement]],Tableau12[],35,FALSE)</f>
        <v>#N/A</v>
      </c>
      <c r="BN128" t="e">
        <f>VLOOKUP(Tableau14[[#This Row],[dossier d''événement]],Tableau12[],36,FALSE)</f>
        <v>#N/A</v>
      </c>
      <c r="BO128" t="e">
        <f>VLOOKUP(Tableau14[[#This Row],[dossier d''événement]],Tableau12[],37,FALSE)</f>
        <v>#N/A</v>
      </c>
      <c r="BP128" t="e">
        <f>VLOOKUP(Tableau14[[#This Row],[dossier d''événement]],Tableau12[],38,FALSE)</f>
        <v>#N/A</v>
      </c>
      <c r="BQ128" t="e">
        <f>VLOOKUP(Tableau14[[#This Row],[dossier d''événement]],Tableau12[],39,FALSE)</f>
        <v>#N/A</v>
      </c>
      <c r="BR128" t="e">
        <f>VLOOKUP(Tableau14[[#This Row],[dossier d''événement]],Tableau12[],40,FALSE)</f>
        <v>#N/A</v>
      </c>
      <c r="BW128">
        <f>Tableau14[[#This Row],[dossier d''événement]]</f>
        <v>0</v>
      </c>
      <c r="BY128" t="e">
        <f>Tableau14[[#This Row],[Lieu Événement]]</f>
        <v>#N/A</v>
      </c>
      <c r="BZ128" t="e">
        <f>Tableau14[[#This Row],[Contact client sur le site]]</f>
        <v>#N/A</v>
      </c>
      <c r="CA128" t="e">
        <f>VLOOKUP(Tableau14[[#This Row],[dossier d''événement]],Tableau12[],45,FALSE)</f>
        <v>#N/A</v>
      </c>
      <c r="CE128" t="e">
        <f>VLOOKUP(Tableau14[[#This Row],[dossier d''événement]],Tableau12[],46,FALSE)</f>
        <v>#N/A</v>
      </c>
      <c r="CF128" t="e">
        <f>VLOOKUP(Tableau14[[#This Row],[dossier d''événement]],Tableau12[],43,FALSE)</f>
        <v>#N/A</v>
      </c>
      <c r="CG128" t="e">
        <f>VLOOKUP(Tableau14[[#This Row],[dossier d''événement]],Tableau12[],47,FALSE)</f>
        <v>#N/A</v>
      </c>
    </row>
    <row r="129" spans="6:85">
      <c r="F129" t="e">
        <f>VLOOKUP(Tableau14[[#This Row],[dossier d''événement]],Tableau12[],2,FALSE)</f>
        <v>#N/A</v>
      </c>
      <c r="G129" t="e">
        <f>VLOOKUP(Tableau14[[#This Row],[dossier d''événement]],Tableau12[],7,FALSE)</f>
        <v>#N/A</v>
      </c>
      <c r="H129" t="e">
        <f>VLOOKUP(Tableau14[[#This Row],[dossier d''événement]],Tableau12[],8,FALSE)</f>
        <v>#N/A</v>
      </c>
      <c r="J129" t="e">
        <f>VLOOKUP(Tableau14[[#This Row],[dossier d''événement]],Tableau12[],3,FALSE)</f>
        <v>#N/A</v>
      </c>
      <c r="K129" t="e">
        <f>VLOOKUP(Tableau14[[#This Row],[dossier d''événement]],Tableau12[],44,FALSE)</f>
        <v>#N/A</v>
      </c>
      <c r="U129" t="e">
        <f>VLOOKUP(Tableau14[[#This Row],[dossier d''événement]],Tableau12[],41,FALSE)</f>
        <v>#N/A</v>
      </c>
      <c r="V129" t="e">
        <f>VLOOKUP(Tableau14[[#This Row],[dossier d''événement]],Tableau12[],10,FALSE)</f>
        <v>#N/A</v>
      </c>
      <c r="W129" t="e">
        <f>VLOOKUP(Tableau14[[#This Row],[dossier d''événement]],Tableau12[],73,FALSE)</f>
        <v>#N/A</v>
      </c>
      <c r="X129" t="e">
        <f>VLOOKUP(Tableau14[[#This Row],[dossier d''événement]],Tableau12[],74,FALSE)</f>
        <v>#N/A</v>
      </c>
      <c r="Y129" t="e">
        <f>VLOOKUP(Tableau14[[#This Row],[dossier d''événement]],Tableau12[],75,FALSE)</f>
        <v>#N/A</v>
      </c>
      <c r="Z129" t="e">
        <f>VLOOKUP(Tableau14[[#This Row],[dossier d''événement]],Tableau12[],76,FALSE)</f>
        <v>#N/A</v>
      </c>
      <c r="AA129" t="e">
        <f>VLOOKUP(Tableau14[[#This Row],[dossier d''événement]],Tableau12[],77,FALSE)</f>
        <v>#N/A</v>
      </c>
      <c r="AB129" t="e">
        <f>VLOOKUP(Tableau14[[#This Row],[dossier d''événement]],Tableau12[],78,FALSE)</f>
        <v>#N/A</v>
      </c>
      <c r="AC129" t="e">
        <f>VLOOKUP(Tableau14[[#This Row],[dossier d''événement]],Tableau12[],79,FALSE)</f>
        <v>#N/A</v>
      </c>
      <c r="AD129" t="e">
        <f>VLOOKUP(Tableau14[[#This Row],[dossier d''événement]],Tableau12[],80,FALSE)</f>
        <v>#N/A</v>
      </c>
      <c r="AE129" t="e">
        <f>VLOOKUP(Tableau14[[#This Row],[dossier d''événement]],Tableau12[],81,FALSE)</f>
        <v>#N/A</v>
      </c>
      <c r="AF129" t="e">
        <f>VLOOKUP(Tableau14[[#This Row],[dossier d''événement]],Tableau12[],82,FALSE)</f>
        <v>#N/A</v>
      </c>
      <c r="AG129" t="e">
        <f>VLOOKUP(Tableau14[[#This Row],[dossier d''événement]],Tableau12[],83,FALSE)</f>
        <v>#N/A</v>
      </c>
      <c r="AH129" t="e">
        <f>VLOOKUP(Tableau14[[#This Row],[dossier d''événement]],Tableau12[],84,FALSE)</f>
        <v>#N/A</v>
      </c>
      <c r="AI129" t="e">
        <f>VLOOKUP(Tableau14[[#This Row],[dossier d''événement]],Tableau12[],85,FALSE)</f>
        <v>#N/A</v>
      </c>
      <c r="AJ129" t="e">
        <f>VLOOKUP(Tableau14[[#This Row],[dossier d''événement]],Tableau12[],86,FALSE)</f>
        <v>#N/A</v>
      </c>
      <c r="AK129" t="e">
        <f>VLOOKUP(Tableau14[[#This Row],[dossier d''événement]],Tableau12[],87,FALSE)</f>
        <v>#N/A</v>
      </c>
      <c r="AL129" t="e">
        <f>VLOOKUP(Tableau14[[#This Row],[dossier d''événement]],Tableau12[],88,FALSE)</f>
        <v>#N/A</v>
      </c>
      <c r="AM129" t="e">
        <f>VLOOKUP(Tableau14[[#This Row],[dossier d''événement]],Tableau12[],89,FALSE)</f>
        <v>#N/A</v>
      </c>
      <c r="AN129" t="e">
        <f>VLOOKUP(Tableau14[[#This Row],[dossier d''événement]],Tableau12[],90,FALSE)</f>
        <v>#N/A</v>
      </c>
      <c r="AO129" t="e">
        <f>VLOOKUP(Tableau14[[#This Row],[dossier d''événement]],Tableau12[],11,FALSE)</f>
        <v>#N/A</v>
      </c>
      <c r="AP129" t="e">
        <f>VLOOKUP(Tableau14[[#This Row],[dossier d''événement]],Tableau12[],12,FALSE)</f>
        <v>#N/A</v>
      </c>
      <c r="AQ129" t="e">
        <f>VLOOKUP(Tableau14[[#This Row],[dossier d''événement]],Tableau12[],13,FALSE)</f>
        <v>#N/A</v>
      </c>
      <c r="AR129" t="e">
        <f>VLOOKUP(Tableau14[[#This Row],[dossier d''événement]],Tableau12[],14,FALSE)</f>
        <v>#N/A</v>
      </c>
      <c r="AS129" t="e">
        <f>VLOOKUP(Tableau14[[#This Row],[dossier d''événement]],Tableau12[],15,FALSE)</f>
        <v>#N/A</v>
      </c>
      <c r="AT129" t="e">
        <f>VLOOKUP(Tableau14[[#This Row],[dossier d''événement]],Tableau12[],16,FALSE)</f>
        <v>#N/A</v>
      </c>
      <c r="AU129" t="e">
        <f>VLOOKUP(Tableau14[[#This Row],[dossier d''événement]],Tableau12[],17,FALSE)</f>
        <v>#N/A</v>
      </c>
      <c r="AV129" t="e">
        <f>VLOOKUP(Tableau14[[#This Row],[dossier d''événement]],Tableau12[],18,FALSE)</f>
        <v>#N/A</v>
      </c>
      <c r="AW129" t="e">
        <f>VLOOKUP(Tableau14[[#This Row],[dossier d''événement]],Tableau12[],19,FALSE)</f>
        <v>#N/A</v>
      </c>
      <c r="AX129" t="e">
        <f>VLOOKUP(Tableau14[[#This Row],[dossier d''événement]],Tableau12[],20,FALSE)</f>
        <v>#N/A</v>
      </c>
      <c r="AY129" t="e">
        <f>VLOOKUP(Tableau14[[#This Row],[dossier d''événement]],Tableau12[],21,FALSE)</f>
        <v>#N/A</v>
      </c>
      <c r="AZ129" t="e">
        <f>VLOOKUP(Tableau14[[#This Row],[dossier d''événement]],Tableau12[],22,FALSE)</f>
        <v>#N/A</v>
      </c>
      <c r="BA129" t="e">
        <f>VLOOKUP(Tableau14[[#This Row],[dossier d''événement]],Tableau12[],23,FALSE)</f>
        <v>#N/A</v>
      </c>
      <c r="BB129" t="e">
        <f>VLOOKUP(Tableau14[[#This Row],[dossier d''événement]],Tableau12[],24,FALSE)</f>
        <v>#N/A</v>
      </c>
      <c r="BC129" t="e">
        <f>VLOOKUP(Tableau14[[#This Row],[dossier d''événement]],Tableau12[],25,FALSE)</f>
        <v>#N/A</v>
      </c>
      <c r="BD129" t="e">
        <f>VLOOKUP(Tableau14[[#This Row],[dossier d''événement]],Tableau12[],26,FALSE)</f>
        <v>#N/A</v>
      </c>
      <c r="BE129" t="e">
        <f>VLOOKUP(Tableau14[[#This Row],[dossier d''événement]],Tableau12[],27,FALSE)</f>
        <v>#N/A</v>
      </c>
      <c r="BF129" t="e">
        <f>VLOOKUP(Tableau14[[#This Row],[dossier d''événement]],Tableau12[],28,FALSE)</f>
        <v>#N/A</v>
      </c>
      <c r="BG129" t="e">
        <f>VLOOKUP(Tableau14[[#This Row],[dossier d''événement]],Tableau12[],29,FALSE)</f>
        <v>#N/A</v>
      </c>
      <c r="BH129" t="e">
        <f>VLOOKUP(Tableau14[[#This Row],[dossier d''événement]],Tableau12[],30,FALSE)</f>
        <v>#N/A</v>
      </c>
      <c r="BI129" t="e">
        <f>VLOOKUP(Tableau14[[#This Row],[dossier d''événement]],Tableau12[],31,FALSE)</f>
        <v>#N/A</v>
      </c>
      <c r="BJ129" t="e">
        <f>VLOOKUP(Tableau14[[#This Row],[dossier d''événement]],Tableau12[],32,FALSE)</f>
        <v>#N/A</v>
      </c>
      <c r="BK129" t="e">
        <f>VLOOKUP(Tableau14[[#This Row],[dossier d''événement]],Tableau12[],33,FALSE)</f>
        <v>#N/A</v>
      </c>
      <c r="BL129" t="e">
        <f>VLOOKUP(Tableau14[[#This Row],[dossier d''événement]],Tableau12[],34,FALSE)</f>
        <v>#N/A</v>
      </c>
      <c r="BM129" t="e">
        <f>VLOOKUP(Tableau14[[#This Row],[dossier d''événement]],Tableau12[],35,FALSE)</f>
        <v>#N/A</v>
      </c>
      <c r="BN129" t="e">
        <f>VLOOKUP(Tableau14[[#This Row],[dossier d''événement]],Tableau12[],36,FALSE)</f>
        <v>#N/A</v>
      </c>
      <c r="BO129" t="e">
        <f>VLOOKUP(Tableau14[[#This Row],[dossier d''événement]],Tableau12[],37,FALSE)</f>
        <v>#N/A</v>
      </c>
      <c r="BP129" t="e">
        <f>VLOOKUP(Tableau14[[#This Row],[dossier d''événement]],Tableau12[],38,FALSE)</f>
        <v>#N/A</v>
      </c>
      <c r="BQ129" t="e">
        <f>VLOOKUP(Tableau14[[#This Row],[dossier d''événement]],Tableau12[],39,FALSE)</f>
        <v>#N/A</v>
      </c>
      <c r="BR129" t="e">
        <f>VLOOKUP(Tableau14[[#This Row],[dossier d''événement]],Tableau12[],40,FALSE)</f>
        <v>#N/A</v>
      </c>
      <c r="BW129">
        <f>Tableau14[[#This Row],[dossier d''événement]]</f>
        <v>0</v>
      </c>
      <c r="BY129" t="e">
        <f>Tableau14[[#This Row],[Lieu Événement]]</f>
        <v>#N/A</v>
      </c>
      <c r="BZ129" t="e">
        <f>Tableau14[[#This Row],[Contact client sur le site]]</f>
        <v>#N/A</v>
      </c>
      <c r="CA129" t="e">
        <f>VLOOKUP(Tableau14[[#This Row],[dossier d''événement]],Tableau12[],45,FALSE)</f>
        <v>#N/A</v>
      </c>
      <c r="CE129" t="e">
        <f>VLOOKUP(Tableau14[[#This Row],[dossier d''événement]],Tableau12[],46,FALSE)</f>
        <v>#N/A</v>
      </c>
      <c r="CF129" t="e">
        <f>VLOOKUP(Tableau14[[#This Row],[dossier d''événement]],Tableau12[],43,FALSE)</f>
        <v>#N/A</v>
      </c>
      <c r="CG129" t="e">
        <f>VLOOKUP(Tableau14[[#This Row],[dossier d''événement]],Tableau12[],47,FALSE)</f>
        <v>#N/A</v>
      </c>
    </row>
    <row r="130" spans="6:85">
      <c r="F130" t="e">
        <f>VLOOKUP(Tableau14[[#This Row],[dossier d''événement]],Tableau12[],2,FALSE)</f>
        <v>#N/A</v>
      </c>
      <c r="G130" t="e">
        <f>VLOOKUP(Tableau14[[#This Row],[dossier d''événement]],Tableau12[],7,FALSE)</f>
        <v>#N/A</v>
      </c>
      <c r="H130" t="e">
        <f>VLOOKUP(Tableau14[[#This Row],[dossier d''événement]],Tableau12[],8,FALSE)</f>
        <v>#N/A</v>
      </c>
      <c r="J130" t="e">
        <f>VLOOKUP(Tableau14[[#This Row],[dossier d''événement]],Tableau12[],3,FALSE)</f>
        <v>#N/A</v>
      </c>
      <c r="K130" t="e">
        <f>VLOOKUP(Tableau14[[#This Row],[dossier d''événement]],Tableau12[],44,FALSE)</f>
        <v>#N/A</v>
      </c>
      <c r="U130" t="e">
        <f>VLOOKUP(Tableau14[[#This Row],[dossier d''événement]],Tableau12[],41,FALSE)</f>
        <v>#N/A</v>
      </c>
      <c r="V130" t="e">
        <f>VLOOKUP(Tableau14[[#This Row],[dossier d''événement]],Tableau12[],10,FALSE)</f>
        <v>#N/A</v>
      </c>
      <c r="W130" t="e">
        <f>VLOOKUP(Tableau14[[#This Row],[dossier d''événement]],Tableau12[],73,FALSE)</f>
        <v>#N/A</v>
      </c>
      <c r="X130" t="e">
        <f>VLOOKUP(Tableau14[[#This Row],[dossier d''événement]],Tableau12[],74,FALSE)</f>
        <v>#N/A</v>
      </c>
      <c r="Y130" t="e">
        <f>VLOOKUP(Tableau14[[#This Row],[dossier d''événement]],Tableau12[],75,FALSE)</f>
        <v>#N/A</v>
      </c>
      <c r="Z130" t="e">
        <f>VLOOKUP(Tableau14[[#This Row],[dossier d''événement]],Tableau12[],76,FALSE)</f>
        <v>#N/A</v>
      </c>
      <c r="AA130" t="e">
        <f>VLOOKUP(Tableau14[[#This Row],[dossier d''événement]],Tableau12[],77,FALSE)</f>
        <v>#N/A</v>
      </c>
      <c r="AB130" t="e">
        <f>VLOOKUP(Tableau14[[#This Row],[dossier d''événement]],Tableau12[],78,FALSE)</f>
        <v>#N/A</v>
      </c>
      <c r="AC130" t="e">
        <f>VLOOKUP(Tableau14[[#This Row],[dossier d''événement]],Tableau12[],79,FALSE)</f>
        <v>#N/A</v>
      </c>
      <c r="AD130" t="e">
        <f>VLOOKUP(Tableau14[[#This Row],[dossier d''événement]],Tableau12[],80,FALSE)</f>
        <v>#N/A</v>
      </c>
      <c r="AE130" t="e">
        <f>VLOOKUP(Tableau14[[#This Row],[dossier d''événement]],Tableau12[],81,FALSE)</f>
        <v>#N/A</v>
      </c>
      <c r="AF130" t="e">
        <f>VLOOKUP(Tableau14[[#This Row],[dossier d''événement]],Tableau12[],82,FALSE)</f>
        <v>#N/A</v>
      </c>
      <c r="AG130" t="e">
        <f>VLOOKUP(Tableau14[[#This Row],[dossier d''événement]],Tableau12[],83,FALSE)</f>
        <v>#N/A</v>
      </c>
      <c r="AH130" t="e">
        <f>VLOOKUP(Tableau14[[#This Row],[dossier d''événement]],Tableau12[],84,FALSE)</f>
        <v>#N/A</v>
      </c>
      <c r="AI130" t="e">
        <f>VLOOKUP(Tableau14[[#This Row],[dossier d''événement]],Tableau12[],85,FALSE)</f>
        <v>#N/A</v>
      </c>
      <c r="AJ130" t="e">
        <f>VLOOKUP(Tableau14[[#This Row],[dossier d''événement]],Tableau12[],86,FALSE)</f>
        <v>#N/A</v>
      </c>
      <c r="AK130" t="e">
        <f>VLOOKUP(Tableau14[[#This Row],[dossier d''événement]],Tableau12[],87,FALSE)</f>
        <v>#N/A</v>
      </c>
      <c r="AL130" t="e">
        <f>VLOOKUP(Tableau14[[#This Row],[dossier d''événement]],Tableau12[],88,FALSE)</f>
        <v>#N/A</v>
      </c>
      <c r="AM130" t="e">
        <f>VLOOKUP(Tableau14[[#This Row],[dossier d''événement]],Tableau12[],89,FALSE)</f>
        <v>#N/A</v>
      </c>
      <c r="AN130" t="e">
        <f>VLOOKUP(Tableau14[[#This Row],[dossier d''événement]],Tableau12[],90,FALSE)</f>
        <v>#N/A</v>
      </c>
      <c r="AO130" t="e">
        <f>VLOOKUP(Tableau14[[#This Row],[dossier d''événement]],Tableau12[],11,FALSE)</f>
        <v>#N/A</v>
      </c>
      <c r="AP130" t="e">
        <f>VLOOKUP(Tableau14[[#This Row],[dossier d''événement]],Tableau12[],12,FALSE)</f>
        <v>#N/A</v>
      </c>
      <c r="AQ130" t="e">
        <f>VLOOKUP(Tableau14[[#This Row],[dossier d''événement]],Tableau12[],13,FALSE)</f>
        <v>#N/A</v>
      </c>
      <c r="AR130" t="e">
        <f>VLOOKUP(Tableau14[[#This Row],[dossier d''événement]],Tableau12[],14,FALSE)</f>
        <v>#N/A</v>
      </c>
      <c r="AS130" t="e">
        <f>VLOOKUP(Tableau14[[#This Row],[dossier d''événement]],Tableau12[],15,FALSE)</f>
        <v>#N/A</v>
      </c>
      <c r="AT130" t="e">
        <f>VLOOKUP(Tableau14[[#This Row],[dossier d''événement]],Tableau12[],16,FALSE)</f>
        <v>#N/A</v>
      </c>
      <c r="AU130" t="e">
        <f>VLOOKUP(Tableau14[[#This Row],[dossier d''événement]],Tableau12[],17,FALSE)</f>
        <v>#N/A</v>
      </c>
      <c r="AV130" t="e">
        <f>VLOOKUP(Tableau14[[#This Row],[dossier d''événement]],Tableau12[],18,FALSE)</f>
        <v>#N/A</v>
      </c>
      <c r="AW130" t="e">
        <f>VLOOKUP(Tableau14[[#This Row],[dossier d''événement]],Tableau12[],19,FALSE)</f>
        <v>#N/A</v>
      </c>
      <c r="AX130" t="e">
        <f>VLOOKUP(Tableau14[[#This Row],[dossier d''événement]],Tableau12[],20,FALSE)</f>
        <v>#N/A</v>
      </c>
      <c r="AY130" t="e">
        <f>VLOOKUP(Tableau14[[#This Row],[dossier d''événement]],Tableau12[],21,FALSE)</f>
        <v>#N/A</v>
      </c>
      <c r="AZ130" t="e">
        <f>VLOOKUP(Tableau14[[#This Row],[dossier d''événement]],Tableau12[],22,FALSE)</f>
        <v>#N/A</v>
      </c>
      <c r="BA130" t="e">
        <f>VLOOKUP(Tableau14[[#This Row],[dossier d''événement]],Tableau12[],23,FALSE)</f>
        <v>#N/A</v>
      </c>
      <c r="BB130" t="e">
        <f>VLOOKUP(Tableau14[[#This Row],[dossier d''événement]],Tableau12[],24,FALSE)</f>
        <v>#N/A</v>
      </c>
      <c r="BC130" t="e">
        <f>VLOOKUP(Tableau14[[#This Row],[dossier d''événement]],Tableau12[],25,FALSE)</f>
        <v>#N/A</v>
      </c>
      <c r="BD130" t="e">
        <f>VLOOKUP(Tableau14[[#This Row],[dossier d''événement]],Tableau12[],26,FALSE)</f>
        <v>#N/A</v>
      </c>
      <c r="BE130" t="e">
        <f>VLOOKUP(Tableau14[[#This Row],[dossier d''événement]],Tableau12[],27,FALSE)</f>
        <v>#N/A</v>
      </c>
      <c r="BF130" t="e">
        <f>VLOOKUP(Tableau14[[#This Row],[dossier d''événement]],Tableau12[],28,FALSE)</f>
        <v>#N/A</v>
      </c>
      <c r="BG130" t="e">
        <f>VLOOKUP(Tableau14[[#This Row],[dossier d''événement]],Tableau12[],29,FALSE)</f>
        <v>#N/A</v>
      </c>
      <c r="BH130" t="e">
        <f>VLOOKUP(Tableau14[[#This Row],[dossier d''événement]],Tableau12[],30,FALSE)</f>
        <v>#N/A</v>
      </c>
      <c r="BI130" t="e">
        <f>VLOOKUP(Tableau14[[#This Row],[dossier d''événement]],Tableau12[],31,FALSE)</f>
        <v>#N/A</v>
      </c>
      <c r="BJ130" t="e">
        <f>VLOOKUP(Tableau14[[#This Row],[dossier d''événement]],Tableau12[],32,FALSE)</f>
        <v>#N/A</v>
      </c>
      <c r="BK130" t="e">
        <f>VLOOKUP(Tableau14[[#This Row],[dossier d''événement]],Tableau12[],33,FALSE)</f>
        <v>#N/A</v>
      </c>
      <c r="BL130" t="e">
        <f>VLOOKUP(Tableau14[[#This Row],[dossier d''événement]],Tableau12[],34,FALSE)</f>
        <v>#N/A</v>
      </c>
      <c r="BM130" t="e">
        <f>VLOOKUP(Tableau14[[#This Row],[dossier d''événement]],Tableau12[],35,FALSE)</f>
        <v>#N/A</v>
      </c>
      <c r="BN130" t="e">
        <f>VLOOKUP(Tableau14[[#This Row],[dossier d''événement]],Tableau12[],36,FALSE)</f>
        <v>#N/A</v>
      </c>
      <c r="BO130" t="e">
        <f>VLOOKUP(Tableau14[[#This Row],[dossier d''événement]],Tableau12[],37,FALSE)</f>
        <v>#N/A</v>
      </c>
      <c r="BP130" t="e">
        <f>VLOOKUP(Tableau14[[#This Row],[dossier d''événement]],Tableau12[],38,FALSE)</f>
        <v>#N/A</v>
      </c>
      <c r="BQ130" t="e">
        <f>VLOOKUP(Tableau14[[#This Row],[dossier d''événement]],Tableau12[],39,FALSE)</f>
        <v>#N/A</v>
      </c>
      <c r="BR130" t="e">
        <f>VLOOKUP(Tableau14[[#This Row],[dossier d''événement]],Tableau12[],40,FALSE)</f>
        <v>#N/A</v>
      </c>
      <c r="BW130">
        <f>Tableau14[[#This Row],[dossier d''événement]]</f>
        <v>0</v>
      </c>
      <c r="BY130" t="e">
        <f>Tableau14[[#This Row],[Lieu Événement]]</f>
        <v>#N/A</v>
      </c>
      <c r="BZ130" t="e">
        <f>Tableau14[[#This Row],[Contact client sur le site]]</f>
        <v>#N/A</v>
      </c>
      <c r="CA130" t="e">
        <f>VLOOKUP(Tableau14[[#This Row],[dossier d''événement]],Tableau12[],45,FALSE)</f>
        <v>#N/A</v>
      </c>
      <c r="CE130" t="e">
        <f>VLOOKUP(Tableau14[[#This Row],[dossier d''événement]],Tableau12[],46,FALSE)</f>
        <v>#N/A</v>
      </c>
      <c r="CF130" t="e">
        <f>VLOOKUP(Tableau14[[#This Row],[dossier d''événement]],Tableau12[],43,FALSE)</f>
        <v>#N/A</v>
      </c>
      <c r="CG130" t="e">
        <f>VLOOKUP(Tableau14[[#This Row],[dossier d''événement]],Tableau12[],47,FALSE)</f>
        <v>#N/A</v>
      </c>
    </row>
    <row r="131" spans="6:85">
      <c r="F131" t="e">
        <f>VLOOKUP(Tableau14[[#This Row],[dossier d''événement]],Tableau12[],2,FALSE)</f>
        <v>#N/A</v>
      </c>
      <c r="G131" t="e">
        <f>VLOOKUP(Tableau14[[#This Row],[dossier d''événement]],Tableau12[],7,FALSE)</f>
        <v>#N/A</v>
      </c>
      <c r="H131" t="e">
        <f>VLOOKUP(Tableau14[[#This Row],[dossier d''événement]],Tableau12[],8,FALSE)</f>
        <v>#N/A</v>
      </c>
      <c r="J131" t="e">
        <f>VLOOKUP(Tableau14[[#This Row],[dossier d''événement]],Tableau12[],3,FALSE)</f>
        <v>#N/A</v>
      </c>
      <c r="K131" t="e">
        <f>VLOOKUP(Tableau14[[#This Row],[dossier d''événement]],Tableau12[],44,FALSE)</f>
        <v>#N/A</v>
      </c>
      <c r="U131" t="e">
        <f>VLOOKUP(Tableau14[[#This Row],[dossier d''événement]],Tableau12[],41,FALSE)</f>
        <v>#N/A</v>
      </c>
      <c r="V131" t="e">
        <f>VLOOKUP(Tableau14[[#This Row],[dossier d''événement]],Tableau12[],10,FALSE)</f>
        <v>#N/A</v>
      </c>
      <c r="W131" t="e">
        <f>VLOOKUP(Tableau14[[#This Row],[dossier d''événement]],Tableau12[],73,FALSE)</f>
        <v>#N/A</v>
      </c>
      <c r="X131" t="e">
        <f>VLOOKUP(Tableau14[[#This Row],[dossier d''événement]],Tableau12[],74,FALSE)</f>
        <v>#N/A</v>
      </c>
      <c r="Y131" t="e">
        <f>VLOOKUP(Tableau14[[#This Row],[dossier d''événement]],Tableau12[],75,FALSE)</f>
        <v>#N/A</v>
      </c>
      <c r="Z131" t="e">
        <f>VLOOKUP(Tableau14[[#This Row],[dossier d''événement]],Tableau12[],76,FALSE)</f>
        <v>#N/A</v>
      </c>
      <c r="AA131" t="e">
        <f>VLOOKUP(Tableau14[[#This Row],[dossier d''événement]],Tableau12[],77,FALSE)</f>
        <v>#N/A</v>
      </c>
      <c r="AB131" t="e">
        <f>VLOOKUP(Tableau14[[#This Row],[dossier d''événement]],Tableau12[],78,FALSE)</f>
        <v>#N/A</v>
      </c>
      <c r="AC131" t="e">
        <f>VLOOKUP(Tableau14[[#This Row],[dossier d''événement]],Tableau12[],79,FALSE)</f>
        <v>#N/A</v>
      </c>
      <c r="AD131" t="e">
        <f>VLOOKUP(Tableau14[[#This Row],[dossier d''événement]],Tableau12[],80,FALSE)</f>
        <v>#N/A</v>
      </c>
      <c r="AE131" t="e">
        <f>VLOOKUP(Tableau14[[#This Row],[dossier d''événement]],Tableau12[],81,FALSE)</f>
        <v>#N/A</v>
      </c>
      <c r="AF131" t="e">
        <f>VLOOKUP(Tableau14[[#This Row],[dossier d''événement]],Tableau12[],82,FALSE)</f>
        <v>#N/A</v>
      </c>
      <c r="AG131" t="e">
        <f>VLOOKUP(Tableau14[[#This Row],[dossier d''événement]],Tableau12[],83,FALSE)</f>
        <v>#N/A</v>
      </c>
      <c r="AH131" t="e">
        <f>VLOOKUP(Tableau14[[#This Row],[dossier d''événement]],Tableau12[],84,FALSE)</f>
        <v>#N/A</v>
      </c>
      <c r="AI131" t="e">
        <f>VLOOKUP(Tableau14[[#This Row],[dossier d''événement]],Tableau12[],85,FALSE)</f>
        <v>#N/A</v>
      </c>
      <c r="AJ131" t="e">
        <f>VLOOKUP(Tableau14[[#This Row],[dossier d''événement]],Tableau12[],86,FALSE)</f>
        <v>#N/A</v>
      </c>
      <c r="AK131" t="e">
        <f>VLOOKUP(Tableau14[[#This Row],[dossier d''événement]],Tableau12[],87,FALSE)</f>
        <v>#N/A</v>
      </c>
      <c r="AL131" t="e">
        <f>VLOOKUP(Tableau14[[#This Row],[dossier d''événement]],Tableau12[],88,FALSE)</f>
        <v>#N/A</v>
      </c>
      <c r="AM131" t="e">
        <f>VLOOKUP(Tableau14[[#This Row],[dossier d''événement]],Tableau12[],89,FALSE)</f>
        <v>#N/A</v>
      </c>
      <c r="AN131" t="e">
        <f>VLOOKUP(Tableau14[[#This Row],[dossier d''événement]],Tableau12[],90,FALSE)</f>
        <v>#N/A</v>
      </c>
      <c r="AO131" t="e">
        <f>VLOOKUP(Tableau14[[#This Row],[dossier d''événement]],Tableau12[],11,FALSE)</f>
        <v>#N/A</v>
      </c>
      <c r="AP131" t="e">
        <f>VLOOKUP(Tableau14[[#This Row],[dossier d''événement]],Tableau12[],12,FALSE)</f>
        <v>#N/A</v>
      </c>
      <c r="AQ131" t="e">
        <f>VLOOKUP(Tableau14[[#This Row],[dossier d''événement]],Tableau12[],13,FALSE)</f>
        <v>#N/A</v>
      </c>
      <c r="AR131" t="e">
        <f>VLOOKUP(Tableau14[[#This Row],[dossier d''événement]],Tableau12[],14,FALSE)</f>
        <v>#N/A</v>
      </c>
      <c r="AS131" t="e">
        <f>VLOOKUP(Tableau14[[#This Row],[dossier d''événement]],Tableau12[],15,FALSE)</f>
        <v>#N/A</v>
      </c>
      <c r="AT131" t="e">
        <f>VLOOKUP(Tableau14[[#This Row],[dossier d''événement]],Tableau12[],16,FALSE)</f>
        <v>#N/A</v>
      </c>
      <c r="AU131" t="e">
        <f>VLOOKUP(Tableau14[[#This Row],[dossier d''événement]],Tableau12[],17,FALSE)</f>
        <v>#N/A</v>
      </c>
      <c r="AV131" t="e">
        <f>VLOOKUP(Tableau14[[#This Row],[dossier d''événement]],Tableau12[],18,FALSE)</f>
        <v>#N/A</v>
      </c>
      <c r="AW131" t="e">
        <f>VLOOKUP(Tableau14[[#This Row],[dossier d''événement]],Tableau12[],19,FALSE)</f>
        <v>#N/A</v>
      </c>
      <c r="AX131" t="e">
        <f>VLOOKUP(Tableau14[[#This Row],[dossier d''événement]],Tableau12[],20,FALSE)</f>
        <v>#N/A</v>
      </c>
      <c r="AY131" t="e">
        <f>VLOOKUP(Tableau14[[#This Row],[dossier d''événement]],Tableau12[],21,FALSE)</f>
        <v>#N/A</v>
      </c>
      <c r="AZ131" t="e">
        <f>VLOOKUP(Tableau14[[#This Row],[dossier d''événement]],Tableau12[],22,FALSE)</f>
        <v>#N/A</v>
      </c>
      <c r="BA131" t="e">
        <f>VLOOKUP(Tableau14[[#This Row],[dossier d''événement]],Tableau12[],23,FALSE)</f>
        <v>#N/A</v>
      </c>
      <c r="BB131" t="e">
        <f>VLOOKUP(Tableau14[[#This Row],[dossier d''événement]],Tableau12[],24,FALSE)</f>
        <v>#N/A</v>
      </c>
      <c r="BC131" t="e">
        <f>VLOOKUP(Tableau14[[#This Row],[dossier d''événement]],Tableau12[],25,FALSE)</f>
        <v>#N/A</v>
      </c>
      <c r="BD131" t="e">
        <f>VLOOKUP(Tableau14[[#This Row],[dossier d''événement]],Tableau12[],26,FALSE)</f>
        <v>#N/A</v>
      </c>
      <c r="BE131" t="e">
        <f>VLOOKUP(Tableau14[[#This Row],[dossier d''événement]],Tableau12[],27,FALSE)</f>
        <v>#N/A</v>
      </c>
      <c r="BF131" t="e">
        <f>VLOOKUP(Tableau14[[#This Row],[dossier d''événement]],Tableau12[],28,FALSE)</f>
        <v>#N/A</v>
      </c>
      <c r="BG131" t="e">
        <f>VLOOKUP(Tableau14[[#This Row],[dossier d''événement]],Tableau12[],29,FALSE)</f>
        <v>#N/A</v>
      </c>
      <c r="BH131" t="e">
        <f>VLOOKUP(Tableau14[[#This Row],[dossier d''événement]],Tableau12[],30,FALSE)</f>
        <v>#N/A</v>
      </c>
      <c r="BI131" t="e">
        <f>VLOOKUP(Tableau14[[#This Row],[dossier d''événement]],Tableau12[],31,FALSE)</f>
        <v>#N/A</v>
      </c>
      <c r="BJ131" t="e">
        <f>VLOOKUP(Tableau14[[#This Row],[dossier d''événement]],Tableau12[],32,FALSE)</f>
        <v>#N/A</v>
      </c>
      <c r="BK131" t="e">
        <f>VLOOKUP(Tableau14[[#This Row],[dossier d''événement]],Tableau12[],33,FALSE)</f>
        <v>#N/A</v>
      </c>
      <c r="BL131" t="e">
        <f>VLOOKUP(Tableau14[[#This Row],[dossier d''événement]],Tableau12[],34,FALSE)</f>
        <v>#N/A</v>
      </c>
      <c r="BM131" t="e">
        <f>VLOOKUP(Tableau14[[#This Row],[dossier d''événement]],Tableau12[],35,FALSE)</f>
        <v>#N/A</v>
      </c>
      <c r="BN131" t="e">
        <f>VLOOKUP(Tableau14[[#This Row],[dossier d''événement]],Tableau12[],36,FALSE)</f>
        <v>#N/A</v>
      </c>
      <c r="BO131" t="e">
        <f>VLOOKUP(Tableau14[[#This Row],[dossier d''événement]],Tableau12[],37,FALSE)</f>
        <v>#N/A</v>
      </c>
      <c r="BP131" t="e">
        <f>VLOOKUP(Tableau14[[#This Row],[dossier d''événement]],Tableau12[],38,FALSE)</f>
        <v>#N/A</v>
      </c>
      <c r="BQ131" t="e">
        <f>VLOOKUP(Tableau14[[#This Row],[dossier d''événement]],Tableau12[],39,FALSE)</f>
        <v>#N/A</v>
      </c>
      <c r="BR131" t="e">
        <f>VLOOKUP(Tableau14[[#This Row],[dossier d''événement]],Tableau12[],40,FALSE)</f>
        <v>#N/A</v>
      </c>
      <c r="BW131">
        <f>Tableau14[[#This Row],[dossier d''événement]]</f>
        <v>0</v>
      </c>
      <c r="BY131" t="e">
        <f>Tableau14[[#This Row],[Lieu Événement]]</f>
        <v>#N/A</v>
      </c>
      <c r="BZ131" t="e">
        <f>Tableau14[[#This Row],[Contact client sur le site]]</f>
        <v>#N/A</v>
      </c>
      <c r="CA131" t="e">
        <f>VLOOKUP(Tableau14[[#This Row],[dossier d''événement]],Tableau12[],45,FALSE)</f>
        <v>#N/A</v>
      </c>
      <c r="CE131" t="e">
        <f>VLOOKUP(Tableau14[[#This Row],[dossier d''événement]],Tableau12[],46,FALSE)</f>
        <v>#N/A</v>
      </c>
      <c r="CF131" t="e">
        <f>VLOOKUP(Tableau14[[#This Row],[dossier d''événement]],Tableau12[],43,FALSE)</f>
        <v>#N/A</v>
      </c>
      <c r="CG131" t="e">
        <f>VLOOKUP(Tableau14[[#This Row],[dossier d''événement]],Tableau12[],47,FALSE)</f>
        <v>#N/A</v>
      </c>
    </row>
    <row r="132" spans="6:85">
      <c r="F132" t="e">
        <f>VLOOKUP(Tableau14[[#This Row],[dossier d''événement]],Tableau12[],2,FALSE)</f>
        <v>#N/A</v>
      </c>
      <c r="G132" t="e">
        <f>VLOOKUP(Tableau14[[#This Row],[dossier d''événement]],Tableau12[],7,FALSE)</f>
        <v>#N/A</v>
      </c>
      <c r="H132" t="e">
        <f>VLOOKUP(Tableau14[[#This Row],[dossier d''événement]],Tableau12[],8,FALSE)</f>
        <v>#N/A</v>
      </c>
      <c r="J132" t="e">
        <f>VLOOKUP(Tableau14[[#This Row],[dossier d''événement]],Tableau12[],3,FALSE)</f>
        <v>#N/A</v>
      </c>
      <c r="K132" t="e">
        <f>VLOOKUP(Tableau14[[#This Row],[dossier d''événement]],Tableau12[],44,FALSE)</f>
        <v>#N/A</v>
      </c>
      <c r="U132" t="e">
        <f>VLOOKUP(Tableau14[[#This Row],[dossier d''événement]],Tableau12[],41,FALSE)</f>
        <v>#N/A</v>
      </c>
      <c r="V132" t="e">
        <f>VLOOKUP(Tableau14[[#This Row],[dossier d''événement]],Tableau12[],10,FALSE)</f>
        <v>#N/A</v>
      </c>
      <c r="W132" t="e">
        <f>VLOOKUP(Tableau14[[#This Row],[dossier d''événement]],Tableau12[],73,FALSE)</f>
        <v>#N/A</v>
      </c>
      <c r="X132" t="e">
        <f>VLOOKUP(Tableau14[[#This Row],[dossier d''événement]],Tableau12[],74,FALSE)</f>
        <v>#N/A</v>
      </c>
      <c r="Y132" t="e">
        <f>VLOOKUP(Tableau14[[#This Row],[dossier d''événement]],Tableau12[],75,FALSE)</f>
        <v>#N/A</v>
      </c>
      <c r="Z132" t="e">
        <f>VLOOKUP(Tableau14[[#This Row],[dossier d''événement]],Tableau12[],76,FALSE)</f>
        <v>#N/A</v>
      </c>
      <c r="AA132" t="e">
        <f>VLOOKUP(Tableau14[[#This Row],[dossier d''événement]],Tableau12[],77,FALSE)</f>
        <v>#N/A</v>
      </c>
      <c r="AB132" t="e">
        <f>VLOOKUP(Tableau14[[#This Row],[dossier d''événement]],Tableau12[],78,FALSE)</f>
        <v>#N/A</v>
      </c>
      <c r="AC132" t="e">
        <f>VLOOKUP(Tableau14[[#This Row],[dossier d''événement]],Tableau12[],79,FALSE)</f>
        <v>#N/A</v>
      </c>
      <c r="AD132" t="e">
        <f>VLOOKUP(Tableau14[[#This Row],[dossier d''événement]],Tableau12[],80,FALSE)</f>
        <v>#N/A</v>
      </c>
      <c r="AE132" t="e">
        <f>VLOOKUP(Tableau14[[#This Row],[dossier d''événement]],Tableau12[],81,FALSE)</f>
        <v>#N/A</v>
      </c>
      <c r="AF132" t="e">
        <f>VLOOKUP(Tableau14[[#This Row],[dossier d''événement]],Tableau12[],82,FALSE)</f>
        <v>#N/A</v>
      </c>
      <c r="AG132" t="e">
        <f>VLOOKUP(Tableau14[[#This Row],[dossier d''événement]],Tableau12[],83,FALSE)</f>
        <v>#N/A</v>
      </c>
      <c r="AH132" t="e">
        <f>VLOOKUP(Tableau14[[#This Row],[dossier d''événement]],Tableau12[],84,FALSE)</f>
        <v>#N/A</v>
      </c>
      <c r="AI132" t="e">
        <f>VLOOKUP(Tableau14[[#This Row],[dossier d''événement]],Tableau12[],85,FALSE)</f>
        <v>#N/A</v>
      </c>
      <c r="AJ132" t="e">
        <f>VLOOKUP(Tableau14[[#This Row],[dossier d''événement]],Tableau12[],86,FALSE)</f>
        <v>#N/A</v>
      </c>
      <c r="AK132" t="e">
        <f>VLOOKUP(Tableau14[[#This Row],[dossier d''événement]],Tableau12[],87,FALSE)</f>
        <v>#N/A</v>
      </c>
      <c r="AL132" t="e">
        <f>VLOOKUP(Tableau14[[#This Row],[dossier d''événement]],Tableau12[],88,FALSE)</f>
        <v>#N/A</v>
      </c>
      <c r="AM132" t="e">
        <f>VLOOKUP(Tableau14[[#This Row],[dossier d''événement]],Tableau12[],89,FALSE)</f>
        <v>#N/A</v>
      </c>
      <c r="AN132" t="e">
        <f>VLOOKUP(Tableau14[[#This Row],[dossier d''événement]],Tableau12[],90,FALSE)</f>
        <v>#N/A</v>
      </c>
      <c r="AO132" t="e">
        <f>VLOOKUP(Tableau14[[#This Row],[dossier d''événement]],Tableau12[],11,FALSE)</f>
        <v>#N/A</v>
      </c>
      <c r="AP132" t="e">
        <f>VLOOKUP(Tableau14[[#This Row],[dossier d''événement]],Tableau12[],12,FALSE)</f>
        <v>#N/A</v>
      </c>
      <c r="AQ132" t="e">
        <f>VLOOKUP(Tableau14[[#This Row],[dossier d''événement]],Tableau12[],13,FALSE)</f>
        <v>#N/A</v>
      </c>
      <c r="AR132" t="e">
        <f>VLOOKUP(Tableau14[[#This Row],[dossier d''événement]],Tableau12[],14,FALSE)</f>
        <v>#N/A</v>
      </c>
      <c r="AS132" t="e">
        <f>VLOOKUP(Tableau14[[#This Row],[dossier d''événement]],Tableau12[],15,FALSE)</f>
        <v>#N/A</v>
      </c>
      <c r="AT132" t="e">
        <f>VLOOKUP(Tableau14[[#This Row],[dossier d''événement]],Tableau12[],16,FALSE)</f>
        <v>#N/A</v>
      </c>
      <c r="AU132" t="e">
        <f>VLOOKUP(Tableau14[[#This Row],[dossier d''événement]],Tableau12[],17,FALSE)</f>
        <v>#N/A</v>
      </c>
      <c r="AV132" t="e">
        <f>VLOOKUP(Tableau14[[#This Row],[dossier d''événement]],Tableau12[],18,FALSE)</f>
        <v>#N/A</v>
      </c>
      <c r="AW132" t="e">
        <f>VLOOKUP(Tableau14[[#This Row],[dossier d''événement]],Tableau12[],19,FALSE)</f>
        <v>#N/A</v>
      </c>
      <c r="AX132" t="e">
        <f>VLOOKUP(Tableau14[[#This Row],[dossier d''événement]],Tableau12[],20,FALSE)</f>
        <v>#N/A</v>
      </c>
      <c r="AY132" t="e">
        <f>VLOOKUP(Tableau14[[#This Row],[dossier d''événement]],Tableau12[],21,FALSE)</f>
        <v>#N/A</v>
      </c>
      <c r="AZ132" t="e">
        <f>VLOOKUP(Tableau14[[#This Row],[dossier d''événement]],Tableau12[],22,FALSE)</f>
        <v>#N/A</v>
      </c>
      <c r="BA132" t="e">
        <f>VLOOKUP(Tableau14[[#This Row],[dossier d''événement]],Tableau12[],23,FALSE)</f>
        <v>#N/A</v>
      </c>
      <c r="BB132" t="e">
        <f>VLOOKUP(Tableau14[[#This Row],[dossier d''événement]],Tableau12[],24,FALSE)</f>
        <v>#N/A</v>
      </c>
      <c r="BC132" t="e">
        <f>VLOOKUP(Tableau14[[#This Row],[dossier d''événement]],Tableau12[],25,FALSE)</f>
        <v>#N/A</v>
      </c>
      <c r="BD132" t="e">
        <f>VLOOKUP(Tableau14[[#This Row],[dossier d''événement]],Tableau12[],26,FALSE)</f>
        <v>#N/A</v>
      </c>
      <c r="BE132" t="e">
        <f>VLOOKUP(Tableau14[[#This Row],[dossier d''événement]],Tableau12[],27,FALSE)</f>
        <v>#N/A</v>
      </c>
      <c r="BF132" t="e">
        <f>VLOOKUP(Tableau14[[#This Row],[dossier d''événement]],Tableau12[],28,FALSE)</f>
        <v>#N/A</v>
      </c>
      <c r="BG132" t="e">
        <f>VLOOKUP(Tableau14[[#This Row],[dossier d''événement]],Tableau12[],29,FALSE)</f>
        <v>#N/A</v>
      </c>
      <c r="BH132" t="e">
        <f>VLOOKUP(Tableau14[[#This Row],[dossier d''événement]],Tableau12[],30,FALSE)</f>
        <v>#N/A</v>
      </c>
      <c r="BI132" t="e">
        <f>VLOOKUP(Tableau14[[#This Row],[dossier d''événement]],Tableau12[],31,FALSE)</f>
        <v>#N/A</v>
      </c>
      <c r="BJ132" t="e">
        <f>VLOOKUP(Tableau14[[#This Row],[dossier d''événement]],Tableau12[],32,FALSE)</f>
        <v>#N/A</v>
      </c>
      <c r="BK132" t="e">
        <f>VLOOKUP(Tableau14[[#This Row],[dossier d''événement]],Tableau12[],33,FALSE)</f>
        <v>#N/A</v>
      </c>
      <c r="BL132" t="e">
        <f>VLOOKUP(Tableau14[[#This Row],[dossier d''événement]],Tableau12[],34,FALSE)</f>
        <v>#N/A</v>
      </c>
      <c r="BM132" t="e">
        <f>VLOOKUP(Tableau14[[#This Row],[dossier d''événement]],Tableau12[],35,FALSE)</f>
        <v>#N/A</v>
      </c>
      <c r="BN132" t="e">
        <f>VLOOKUP(Tableau14[[#This Row],[dossier d''événement]],Tableau12[],36,FALSE)</f>
        <v>#N/A</v>
      </c>
      <c r="BO132" t="e">
        <f>VLOOKUP(Tableau14[[#This Row],[dossier d''événement]],Tableau12[],37,FALSE)</f>
        <v>#N/A</v>
      </c>
      <c r="BP132" t="e">
        <f>VLOOKUP(Tableau14[[#This Row],[dossier d''événement]],Tableau12[],38,FALSE)</f>
        <v>#N/A</v>
      </c>
      <c r="BQ132" t="e">
        <f>VLOOKUP(Tableau14[[#This Row],[dossier d''événement]],Tableau12[],39,FALSE)</f>
        <v>#N/A</v>
      </c>
      <c r="BR132" t="e">
        <f>VLOOKUP(Tableau14[[#This Row],[dossier d''événement]],Tableau12[],40,FALSE)</f>
        <v>#N/A</v>
      </c>
      <c r="BW132">
        <f>Tableau14[[#This Row],[dossier d''événement]]</f>
        <v>0</v>
      </c>
      <c r="BY132" t="e">
        <f>Tableau14[[#This Row],[Lieu Événement]]</f>
        <v>#N/A</v>
      </c>
      <c r="BZ132" t="e">
        <f>Tableau14[[#This Row],[Contact client sur le site]]</f>
        <v>#N/A</v>
      </c>
      <c r="CA132" t="e">
        <f>VLOOKUP(Tableau14[[#This Row],[dossier d''événement]],Tableau12[],45,FALSE)</f>
        <v>#N/A</v>
      </c>
      <c r="CE132" t="e">
        <f>VLOOKUP(Tableau14[[#This Row],[dossier d''événement]],Tableau12[],46,FALSE)</f>
        <v>#N/A</v>
      </c>
      <c r="CF132" t="e">
        <f>VLOOKUP(Tableau14[[#This Row],[dossier d''événement]],Tableau12[],43,FALSE)</f>
        <v>#N/A</v>
      </c>
      <c r="CG132" t="e">
        <f>VLOOKUP(Tableau14[[#This Row],[dossier d''événement]],Tableau12[],47,FALSE)</f>
        <v>#N/A</v>
      </c>
    </row>
    <row r="133" spans="6:85">
      <c r="F133" t="e">
        <f>VLOOKUP(Tableau14[[#This Row],[dossier d''événement]],Tableau12[],2,FALSE)</f>
        <v>#N/A</v>
      </c>
      <c r="G133" t="e">
        <f>VLOOKUP(Tableau14[[#This Row],[dossier d''événement]],Tableau12[],7,FALSE)</f>
        <v>#N/A</v>
      </c>
      <c r="H133" t="e">
        <f>VLOOKUP(Tableau14[[#This Row],[dossier d''événement]],Tableau12[],8,FALSE)</f>
        <v>#N/A</v>
      </c>
      <c r="J133" t="e">
        <f>VLOOKUP(Tableau14[[#This Row],[dossier d''événement]],Tableau12[],3,FALSE)</f>
        <v>#N/A</v>
      </c>
      <c r="K133" t="e">
        <f>VLOOKUP(Tableau14[[#This Row],[dossier d''événement]],Tableau12[],44,FALSE)</f>
        <v>#N/A</v>
      </c>
      <c r="U133" t="e">
        <f>VLOOKUP(Tableau14[[#This Row],[dossier d''événement]],Tableau12[],41,FALSE)</f>
        <v>#N/A</v>
      </c>
      <c r="V133" t="e">
        <f>VLOOKUP(Tableau14[[#This Row],[dossier d''événement]],Tableau12[],10,FALSE)</f>
        <v>#N/A</v>
      </c>
      <c r="W133" t="e">
        <f>VLOOKUP(Tableau14[[#This Row],[dossier d''événement]],Tableau12[],73,FALSE)</f>
        <v>#N/A</v>
      </c>
      <c r="X133" t="e">
        <f>VLOOKUP(Tableau14[[#This Row],[dossier d''événement]],Tableau12[],74,FALSE)</f>
        <v>#N/A</v>
      </c>
      <c r="Y133" t="e">
        <f>VLOOKUP(Tableau14[[#This Row],[dossier d''événement]],Tableau12[],75,FALSE)</f>
        <v>#N/A</v>
      </c>
      <c r="Z133" t="e">
        <f>VLOOKUP(Tableau14[[#This Row],[dossier d''événement]],Tableau12[],76,FALSE)</f>
        <v>#N/A</v>
      </c>
      <c r="AA133" t="e">
        <f>VLOOKUP(Tableau14[[#This Row],[dossier d''événement]],Tableau12[],77,FALSE)</f>
        <v>#N/A</v>
      </c>
      <c r="AB133" t="e">
        <f>VLOOKUP(Tableau14[[#This Row],[dossier d''événement]],Tableau12[],78,FALSE)</f>
        <v>#N/A</v>
      </c>
      <c r="AC133" t="e">
        <f>VLOOKUP(Tableau14[[#This Row],[dossier d''événement]],Tableau12[],79,FALSE)</f>
        <v>#N/A</v>
      </c>
      <c r="AD133" t="e">
        <f>VLOOKUP(Tableau14[[#This Row],[dossier d''événement]],Tableau12[],80,FALSE)</f>
        <v>#N/A</v>
      </c>
      <c r="AE133" t="e">
        <f>VLOOKUP(Tableau14[[#This Row],[dossier d''événement]],Tableau12[],81,FALSE)</f>
        <v>#N/A</v>
      </c>
      <c r="AF133" t="e">
        <f>VLOOKUP(Tableau14[[#This Row],[dossier d''événement]],Tableau12[],82,FALSE)</f>
        <v>#N/A</v>
      </c>
      <c r="AG133" t="e">
        <f>VLOOKUP(Tableau14[[#This Row],[dossier d''événement]],Tableau12[],83,FALSE)</f>
        <v>#N/A</v>
      </c>
      <c r="AH133" t="e">
        <f>VLOOKUP(Tableau14[[#This Row],[dossier d''événement]],Tableau12[],84,FALSE)</f>
        <v>#N/A</v>
      </c>
      <c r="AI133" t="e">
        <f>VLOOKUP(Tableau14[[#This Row],[dossier d''événement]],Tableau12[],85,FALSE)</f>
        <v>#N/A</v>
      </c>
      <c r="AJ133" t="e">
        <f>VLOOKUP(Tableau14[[#This Row],[dossier d''événement]],Tableau12[],86,FALSE)</f>
        <v>#N/A</v>
      </c>
      <c r="AK133" t="e">
        <f>VLOOKUP(Tableau14[[#This Row],[dossier d''événement]],Tableau12[],87,FALSE)</f>
        <v>#N/A</v>
      </c>
      <c r="AL133" t="e">
        <f>VLOOKUP(Tableau14[[#This Row],[dossier d''événement]],Tableau12[],88,FALSE)</f>
        <v>#N/A</v>
      </c>
      <c r="AM133" t="e">
        <f>VLOOKUP(Tableau14[[#This Row],[dossier d''événement]],Tableau12[],89,FALSE)</f>
        <v>#N/A</v>
      </c>
      <c r="AN133" t="e">
        <f>VLOOKUP(Tableau14[[#This Row],[dossier d''événement]],Tableau12[],90,FALSE)</f>
        <v>#N/A</v>
      </c>
      <c r="AO133" t="e">
        <f>VLOOKUP(Tableau14[[#This Row],[dossier d''événement]],Tableau12[],11,FALSE)</f>
        <v>#N/A</v>
      </c>
      <c r="AP133" t="e">
        <f>VLOOKUP(Tableau14[[#This Row],[dossier d''événement]],Tableau12[],12,FALSE)</f>
        <v>#N/A</v>
      </c>
      <c r="AQ133" t="e">
        <f>VLOOKUP(Tableau14[[#This Row],[dossier d''événement]],Tableau12[],13,FALSE)</f>
        <v>#N/A</v>
      </c>
      <c r="AR133" t="e">
        <f>VLOOKUP(Tableau14[[#This Row],[dossier d''événement]],Tableau12[],14,FALSE)</f>
        <v>#N/A</v>
      </c>
      <c r="AS133" t="e">
        <f>VLOOKUP(Tableau14[[#This Row],[dossier d''événement]],Tableau12[],15,FALSE)</f>
        <v>#N/A</v>
      </c>
      <c r="AT133" t="e">
        <f>VLOOKUP(Tableau14[[#This Row],[dossier d''événement]],Tableau12[],16,FALSE)</f>
        <v>#N/A</v>
      </c>
      <c r="AU133" t="e">
        <f>VLOOKUP(Tableau14[[#This Row],[dossier d''événement]],Tableau12[],17,FALSE)</f>
        <v>#N/A</v>
      </c>
      <c r="AV133" t="e">
        <f>VLOOKUP(Tableau14[[#This Row],[dossier d''événement]],Tableau12[],18,FALSE)</f>
        <v>#N/A</v>
      </c>
      <c r="AW133" t="e">
        <f>VLOOKUP(Tableau14[[#This Row],[dossier d''événement]],Tableau12[],19,FALSE)</f>
        <v>#N/A</v>
      </c>
      <c r="AX133" t="e">
        <f>VLOOKUP(Tableau14[[#This Row],[dossier d''événement]],Tableau12[],20,FALSE)</f>
        <v>#N/A</v>
      </c>
      <c r="AY133" t="e">
        <f>VLOOKUP(Tableau14[[#This Row],[dossier d''événement]],Tableau12[],21,FALSE)</f>
        <v>#N/A</v>
      </c>
      <c r="AZ133" t="e">
        <f>VLOOKUP(Tableau14[[#This Row],[dossier d''événement]],Tableau12[],22,FALSE)</f>
        <v>#N/A</v>
      </c>
      <c r="BA133" t="e">
        <f>VLOOKUP(Tableau14[[#This Row],[dossier d''événement]],Tableau12[],23,FALSE)</f>
        <v>#N/A</v>
      </c>
      <c r="BB133" t="e">
        <f>VLOOKUP(Tableau14[[#This Row],[dossier d''événement]],Tableau12[],24,FALSE)</f>
        <v>#N/A</v>
      </c>
      <c r="BC133" t="e">
        <f>VLOOKUP(Tableau14[[#This Row],[dossier d''événement]],Tableau12[],25,FALSE)</f>
        <v>#N/A</v>
      </c>
      <c r="BD133" t="e">
        <f>VLOOKUP(Tableau14[[#This Row],[dossier d''événement]],Tableau12[],26,FALSE)</f>
        <v>#N/A</v>
      </c>
      <c r="BE133" t="e">
        <f>VLOOKUP(Tableau14[[#This Row],[dossier d''événement]],Tableau12[],27,FALSE)</f>
        <v>#N/A</v>
      </c>
      <c r="BF133" t="e">
        <f>VLOOKUP(Tableau14[[#This Row],[dossier d''événement]],Tableau12[],28,FALSE)</f>
        <v>#N/A</v>
      </c>
      <c r="BG133" t="e">
        <f>VLOOKUP(Tableau14[[#This Row],[dossier d''événement]],Tableau12[],29,FALSE)</f>
        <v>#N/A</v>
      </c>
      <c r="BH133" t="e">
        <f>VLOOKUP(Tableau14[[#This Row],[dossier d''événement]],Tableau12[],30,FALSE)</f>
        <v>#N/A</v>
      </c>
      <c r="BI133" t="e">
        <f>VLOOKUP(Tableau14[[#This Row],[dossier d''événement]],Tableau12[],31,FALSE)</f>
        <v>#N/A</v>
      </c>
      <c r="BJ133" t="e">
        <f>VLOOKUP(Tableau14[[#This Row],[dossier d''événement]],Tableau12[],32,FALSE)</f>
        <v>#N/A</v>
      </c>
      <c r="BK133" t="e">
        <f>VLOOKUP(Tableau14[[#This Row],[dossier d''événement]],Tableau12[],33,FALSE)</f>
        <v>#N/A</v>
      </c>
      <c r="BL133" t="e">
        <f>VLOOKUP(Tableau14[[#This Row],[dossier d''événement]],Tableau12[],34,FALSE)</f>
        <v>#N/A</v>
      </c>
      <c r="BM133" t="e">
        <f>VLOOKUP(Tableau14[[#This Row],[dossier d''événement]],Tableau12[],35,FALSE)</f>
        <v>#N/A</v>
      </c>
      <c r="BN133" t="e">
        <f>VLOOKUP(Tableau14[[#This Row],[dossier d''événement]],Tableau12[],36,FALSE)</f>
        <v>#N/A</v>
      </c>
      <c r="BO133" t="e">
        <f>VLOOKUP(Tableau14[[#This Row],[dossier d''événement]],Tableau12[],37,FALSE)</f>
        <v>#N/A</v>
      </c>
      <c r="BP133" t="e">
        <f>VLOOKUP(Tableau14[[#This Row],[dossier d''événement]],Tableau12[],38,FALSE)</f>
        <v>#N/A</v>
      </c>
      <c r="BQ133" t="e">
        <f>VLOOKUP(Tableau14[[#This Row],[dossier d''événement]],Tableau12[],39,FALSE)</f>
        <v>#N/A</v>
      </c>
      <c r="BR133" t="e">
        <f>VLOOKUP(Tableau14[[#This Row],[dossier d''événement]],Tableau12[],40,FALSE)</f>
        <v>#N/A</v>
      </c>
      <c r="BW133">
        <f>Tableau14[[#This Row],[dossier d''événement]]</f>
        <v>0</v>
      </c>
      <c r="BY133" t="e">
        <f>Tableau14[[#This Row],[Lieu Événement]]</f>
        <v>#N/A</v>
      </c>
      <c r="BZ133" t="e">
        <f>Tableau14[[#This Row],[Contact client sur le site]]</f>
        <v>#N/A</v>
      </c>
      <c r="CA133" t="e">
        <f>VLOOKUP(Tableau14[[#This Row],[dossier d''événement]],Tableau12[],45,FALSE)</f>
        <v>#N/A</v>
      </c>
      <c r="CE133" t="e">
        <f>VLOOKUP(Tableau14[[#This Row],[dossier d''événement]],Tableau12[],46,FALSE)</f>
        <v>#N/A</v>
      </c>
      <c r="CF133" t="e">
        <f>VLOOKUP(Tableau14[[#This Row],[dossier d''événement]],Tableau12[],43,FALSE)</f>
        <v>#N/A</v>
      </c>
      <c r="CG133" t="e">
        <f>VLOOKUP(Tableau14[[#This Row],[dossier d''événement]],Tableau12[],47,FALSE)</f>
        <v>#N/A</v>
      </c>
    </row>
    <row r="134" spans="6:85">
      <c r="F134" t="e">
        <f>VLOOKUP(Tableau14[[#This Row],[dossier d''événement]],Tableau12[],2,FALSE)</f>
        <v>#N/A</v>
      </c>
      <c r="G134" t="e">
        <f>VLOOKUP(Tableau14[[#This Row],[dossier d''événement]],Tableau12[],7,FALSE)</f>
        <v>#N/A</v>
      </c>
      <c r="H134" t="e">
        <f>VLOOKUP(Tableau14[[#This Row],[dossier d''événement]],Tableau12[],8,FALSE)</f>
        <v>#N/A</v>
      </c>
      <c r="J134" t="e">
        <f>VLOOKUP(Tableau14[[#This Row],[dossier d''événement]],Tableau12[],3,FALSE)</f>
        <v>#N/A</v>
      </c>
      <c r="K134" t="e">
        <f>VLOOKUP(Tableau14[[#This Row],[dossier d''événement]],Tableau12[],44,FALSE)</f>
        <v>#N/A</v>
      </c>
      <c r="U134" t="e">
        <f>VLOOKUP(Tableau14[[#This Row],[dossier d''événement]],Tableau12[],41,FALSE)</f>
        <v>#N/A</v>
      </c>
      <c r="V134" t="e">
        <f>VLOOKUP(Tableau14[[#This Row],[dossier d''événement]],Tableau12[],10,FALSE)</f>
        <v>#N/A</v>
      </c>
      <c r="W134" t="e">
        <f>VLOOKUP(Tableau14[[#This Row],[dossier d''événement]],Tableau12[],73,FALSE)</f>
        <v>#N/A</v>
      </c>
      <c r="X134" t="e">
        <f>VLOOKUP(Tableau14[[#This Row],[dossier d''événement]],Tableau12[],74,FALSE)</f>
        <v>#N/A</v>
      </c>
      <c r="Y134" t="e">
        <f>VLOOKUP(Tableau14[[#This Row],[dossier d''événement]],Tableau12[],75,FALSE)</f>
        <v>#N/A</v>
      </c>
      <c r="Z134" t="e">
        <f>VLOOKUP(Tableau14[[#This Row],[dossier d''événement]],Tableau12[],76,FALSE)</f>
        <v>#N/A</v>
      </c>
      <c r="AA134" t="e">
        <f>VLOOKUP(Tableau14[[#This Row],[dossier d''événement]],Tableau12[],77,FALSE)</f>
        <v>#N/A</v>
      </c>
      <c r="AB134" t="e">
        <f>VLOOKUP(Tableau14[[#This Row],[dossier d''événement]],Tableau12[],78,FALSE)</f>
        <v>#N/A</v>
      </c>
      <c r="AC134" t="e">
        <f>VLOOKUP(Tableau14[[#This Row],[dossier d''événement]],Tableau12[],79,FALSE)</f>
        <v>#N/A</v>
      </c>
      <c r="AD134" t="e">
        <f>VLOOKUP(Tableau14[[#This Row],[dossier d''événement]],Tableau12[],80,FALSE)</f>
        <v>#N/A</v>
      </c>
      <c r="AE134" t="e">
        <f>VLOOKUP(Tableau14[[#This Row],[dossier d''événement]],Tableau12[],81,FALSE)</f>
        <v>#N/A</v>
      </c>
      <c r="AF134" t="e">
        <f>VLOOKUP(Tableau14[[#This Row],[dossier d''événement]],Tableau12[],82,FALSE)</f>
        <v>#N/A</v>
      </c>
      <c r="AG134" t="e">
        <f>VLOOKUP(Tableau14[[#This Row],[dossier d''événement]],Tableau12[],83,FALSE)</f>
        <v>#N/A</v>
      </c>
      <c r="AH134" t="e">
        <f>VLOOKUP(Tableau14[[#This Row],[dossier d''événement]],Tableau12[],84,FALSE)</f>
        <v>#N/A</v>
      </c>
      <c r="AI134" t="e">
        <f>VLOOKUP(Tableau14[[#This Row],[dossier d''événement]],Tableau12[],85,FALSE)</f>
        <v>#N/A</v>
      </c>
      <c r="AJ134" t="e">
        <f>VLOOKUP(Tableau14[[#This Row],[dossier d''événement]],Tableau12[],86,FALSE)</f>
        <v>#N/A</v>
      </c>
      <c r="AK134" t="e">
        <f>VLOOKUP(Tableau14[[#This Row],[dossier d''événement]],Tableau12[],87,FALSE)</f>
        <v>#N/A</v>
      </c>
      <c r="AL134" t="e">
        <f>VLOOKUP(Tableau14[[#This Row],[dossier d''événement]],Tableau12[],88,FALSE)</f>
        <v>#N/A</v>
      </c>
      <c r="AM134" t="e">
        <f>VLOOKUP(Tableau14[[#This Row],[dossier d''événement]],Tableau12[],89,FALSE)</f>
        <v>#N/A</v>
      </c>
      <c r="AN134" t="e">
        <f>VLOOKUP(Tableau14[[#This Row],[dossier d''événement]],Tableau12[],90,FALSE)</f>
        <v>#N/A</v>
      </c>
      <c r="AO134" t="e">
        <f>VLOOKUP(Tableau14[[#This Row],[dossier d''événement]],Tableau12[],11,FALSE)</f>
        <v>#N/A</v>
      </c>
      <c r="AP134" t="e">
        <f>VLOOKUP(Tableau14[[#This Row],[dossier d''événement]],Tableau12[],12,FALSE)</f>
        <v>#N/A</v>
      </c>
      <c r="AQ134" t="e">
        <f>VLOOKUP(Tableau14[[#This Row],[dossier d''événement]],Tableau12[],13,FALSE)</f>
        <v>#N/A</v>
      </c>
      <c r="AR134" t="e">
        <f>VLOOKUP(Tableau14[[#This Row],[dossier d''événement]],Tableau12[],14,FALSE)</f>
        <v>#N/A</v>
      </c>
      <c r="AS134" t="e">
        <f>VLOOKUP(Tableau14[[#This Row],[dossier d''événement]],Tableau12[],15,FALSE)</f>
        <v>#N/A</v>
      </c>
      <c r="AT134" t="e">
        <f>VLOOKUP(Tableau14[[#This Row],[dossier d''événement]],Tableau12[],16,FALSE)</f>
        <v>#N/A</v>
      </c>
      <c r="AU134" t="e">
        <f>VLOOKUP(Tableau14[[#This Row],[dossier d''événement]],Tableau12[],17,FALSE)</f>
        <v>#N/A</v>
      </c>
      <c r="AV134" t="e">
        <f>VLOOKUP(Tableau14[[#This Row],[dossier d''événement]],Tableau12[],18,FALSE)</f>
        <v>#N/A</v>
      </c>
      <c r="AW134" t="e">
        <f>VLOOKUP(Tableau14[[#This Row],[dossier d''événement]],Tableau12[],19,FALSE)</f>
        <v>#N/A</v>
      </c>
      <c r="AX134" t="e">
        <f>VLOOKUP(Tableau14[[#This Row],[dossier d''événement]],Tableau12[],20,FALSE)</f>
        <v>#N/A</v>
      </c>
      <c r="AY134" t="e">
        <f>VLOOKUP(Tableau14[[#This Row],[dossier d''événement]],Tableau12[],21,FALSE)</f>
        <v>#N/A</v>
      </c>
      <c r="AZ134" t="e">
        <f>VLOOKUP(Tableau14[[#This Row],[dossier d''événement]],Tableau12[],22,FALSE)</f>
        <v>#N/A</v>
      </c>
      <c r="BA134" t="e">
        <f>VLOOKUP(Tableau14[[#This Row],[dossier d''événement]],Tableau12[],23,FALSE)</f>
        <v>#N/A</v>
      </c>
      <c r="BB134" t="e">
        <f>VLOOKUP(Tableau14[[#This Row],[dossier d''événement]],Tableau12[],24,FALSE)</f>
        <v>#N/A</v>
      </c>
      <c r="BC134" t="e">
        <f>VLOOKUP(Tableau14[[#This Row],[dossier d''événement]],Tableau12[],25,FALSE)</f>
        <v>#N/A</v>
      </c>
      <c r="BD134" t="e">
        <f>VLOOKUP(Tableau14[[#This Row],[dossier d''événement]],Tableau12[],26,FALSE)</f>
        <v>#N/A</v>
      </c>
      <c r="BE134" t="e">
        <f>VLOOKUP(Tableau14[[#This Row],[dossier d''événement]],Tableau12[],27,FALSE)</f>
        <v>#N/A</v>
      </c>
      <c r="BF134" t="e">
        <f>VLOOKUP(Tableau14[[#This Row],[dossier d''événement]],Tableau12[],28,FALSE)</f>
        <v>#N/A</v>
      </c>
      <c r="BG134" t="e">
        <f>VLOOKUP(Tableau14[[#This Row],[dossier d''événement]],Tableau12[],29,FALSE)</f>
        <v>#N/A</v>
      </c>
      <c r="BH134" t="e">
        <f>VLOOKUP(Tableau14[[#This Row],[dossier d''événement]],Tableau12[],30,FALSE)</f>
        <v>#N/A</v>
      </c>
      <c r="BI134" t="e">
        <f>VLOOKUP(Tableau14[[#This Row],[dossier d''événement]],Tableau12[],31,FALSE)</f>
        <v>#N/A</v>
      </c>
      <c r="BJ134" t="e">
        <f>VLOOKUP(Tableau14[[#This Row],[dossier d''événement]],Tableau12[],32,FALSE)</f>
        <v>#N/A</v>
      </c>
      <c r="BK134" t="e">
        <f>VLOOKUP(Tableau14[[#This Row],[dossier d''événement]],Tableau12[],33,FALSE)</f>
        <v>#N/A</v>
      </c>
      <c r="BL134" t="e">
        <f>VLOOKUP(Tableau14[[#This Row],[dossier d''événement]],Tableau12[],34,FALSE)</f>
        <v>#N/A</v>
      </c>
      <c r="BM134" t="e">
        <f>VLOOKUP(Tableau14[[#This Row],[dossier d''événement]],Tableau12[],35,FALSE)</f>
        <v>#N/A</v>
      </c>
      <c r="BN134" t="e">
        <f>VLOOKUP(Tableau14[[#This Row],[dossier d''événement]],Tableau12[],36,FALSE)</f>
        <v>#N/A</v>
      </c>
      <c r="BO134" t="e">
        <f>VLOOKUP(Tableau14[[#This Row],[dossier d''événement]],Tableau12[],37,FALSE)</f>
        <v>#N/A</v>
      </c>
      <c r="BP134" t="e">
        <f>VLOOKUP(Tableau14[[#This Row],[dossier d''événement]],Tableau12[],38,FALSE)</f>
        <v>#N/A</v>
      </c>
      <c r="BQ134" t="e">
        <f>VLOOKUP(Tableau14[[#This Row],[dossier d''événement]],Tableau12[],39,FALSE)</f>
        <v>#N/A</v>
      </c>
      <c r="BR134" t="e">
        <f>VLOOKUP(Tableau14[[#This Row],[dossier d''événement]],Tableau12[],40,FALSE)</f>
        <v>#N/A</v>
      </c>
      <c r="BW134">
        <f>Tableau14[[#This Row],[dossier d''événement]]</f>
        <v>0</v>
      </c>
      <c r="BY134" t="e">
        <f>Tableau14[[#This Row],[Lieu Événement]]</f>
        <v>#N/A</v>
      </c>
      <c r="BZ134" t="e">
        <f>Tableau14[[#This Row],[Contact client sur le site]]</f>
        <v>#N/A</v>
      </c>
      <c r="CA134" t="e">
        <f>VLOOKUP(Tableau14[[#This Row],[dossier d''événement]],Tableau12[],45,FALSE)</f>
        <v>#N/A</v>
      </c>
      <c r="CE134" t="e">
        <f>VLOOKUP(Tableau14[[#This Row],[dossier d''événement]],Tableau12[],46,FALSE)</f>
        <v>#N/A</v>
      </c>
      <c r="CF134" t="e">
        <f>VLOOKUP(Tableau14[[#This Row],[dossier d''événement]],Tableau12[],43,FALSE)</f>
        <v>#N/A</v>
      </c>
      <c r="CG134" t="e">
        <f>VLOOKUP(Tableau14[[#This Row],[dossier d''événement]],Tableau12[],47,FALSE)</f>
        <v>#N/A</v>
      </c>
    </row>
    <row r="135" spans="6:85">
      <c r="F135" t="e">
        <f>VLOOKUP(Tableau14[[#This Row],[dossier d''événement]],Tableau12[],2,FALSE)</f>
        <v>#N/A</v>
      </c>
      <c r="G135" t="e">
        <f>VLOOKUP(Tableau14[[#This Row],[dossier d''événement]],Tableau12[],7,FALSE)</f>
        <v>#N/A</v>
      </c>
      <c r="H135" t="e">
        <f>VLOOKUP(Tableau14[[#This Row],[dossier d''événement]],Tableau12[],8,FALSE)</f>
        <v>#N/A</v>
      </c>
      <c r="J135" t="e">
        <f>VLOOKUP(Tableau14[[#This Row],[dossier d''événement]],Tableau12[],3,FALSE)</f>
        <v>#N/A</v>
      </c>
      <c r="K135" t="e">
        <f>VLOOKUP(Tableau14[[#This Row],[dossier d''événement]],Tableau12[],44,FALSE)</f>
        <v>#N/A</v>
      </c>
      <c r="U135" t="e">
        <f>VLOOKUP(Tableau14[[#This Row],[dossier d''événement]],Tableau12[],41,FALSE)</f>
        <v>#N/A</v>
      </c>
      <c r="V135" t="e">
        <f>VLOOKUP(Tableau14[[#This Row],[dossier d''événement]],Tableau12[],10,FALSE)</f>
        <v>#N/A</v>
      </c>
      <c r="W135" t="e">
        <f>VLOOKUP(Tableau14[[#This Row],[dossier d''événement]],Tableau12[],73,FALSE)</f>
        <v>#N/A</v>
      </c>
      <c r="X135" t="e">
        <f>VLOOKUP(Tableau14[[#This Row],[dossier d''événement]],Tableau12[],74,FALSE)</f>
        <v>#N/A</v>
      </c>
      <c r="Y135" t="e">
        <f>VLOOKUP(Tableau14[[#This Row],[dossier d''événement]],Tableau12[],75,FALSE)</f>
        <v>#N/A</v>
      </c>
      <c r="Z135" t="e">
        <f>VLOOKUP(Tableau14[[#This Row],[dossier d''événement]],Tableau12[],76,FALSE)</f>
        <v>#N/A</v>
      </c>
      <c r="AA135" t="e">
        <f>VLOOKUP(Tableau14[[#This Row],[dossier d''événement]],Tableau12[],77,FALSE)</f>
        <v>#N/A</v>
      </c>
      <c r="AB135" t="e">
        <f>VLOOKUP(Tableau14[[#This Row],[dossier d''événement]],Tableau12[],78,FALSE)</f>
        <v>#N/A</v>
      </c>
      <c r="AC135" t="e">
        <f>VLOOKUP(Tableau14[[#This Row],[dossier d''événement]],Tableau12[],79,FALSE)</f>
        <v>#N/A</v>
      </c>
      <c r="AD135" t="e">
        <f>VLOOKUP(Tableau14[[#This Row],[dossier d''événement]],Tableau12[],80,FALSE)</f>
        <v>#N/A</v>
      </c>
      <c r="AE135" t="e">
        <f>VLOOKUP(Tableau14[[#This Row],[dossier d''événement]],Tableau12[],81,FALSE)</f>
        <v>#N/A</v>
      </c>
      <c r="AF135" t="e">
        <f>VLOOKUP(Tableau14[[#This Row],[dossier d''événement]],Tableau12[],82,FALSE)</f>
        <v>#N/A</v>
      </c>
      <c r="AG135" t="e">
        <f>VLOOKUP(Tableau14[[#This Row],[dossier d''événement]],Tableau12[],83,FALSE)</f>
        <v>#N/A</v>
      </c>
      <c r="AH135" t="e">
        <f>VLOOKUP(Tableau14[[#This Row],[dossier d''événement]],Tableau12[],84,FALSE)</f>
        <v>#N/A</v>
      </c>
      <c r="AI135" t="e">
        <f>VLOOKUP(Tableau14[[#This Row],[dossier d''événement]],Tableau12[],85,FALSE)</f>
        <v>#N/A</v>
      </c>
      <c r="AJ135" t="e">
        <f>VLOOKUP(Tableau14[[#This Row],[dossier d''événement]],Tableau12[],86,FALSE)</f>
        <v>#N/A</v>
      </c>
      <c r="AK135" t="e">
        <f>VLOOKUP(Tableau14[[#This Row],[dossier d''événement]],Tableau12[],87,FALSE)</f>
        <v>#N/A</v>
      </c>
      <c r="AL135" t="e">
        <f>VLOOKUP(Tableau14[[#This Row],[dossier d''événement]],Tableau12[],88,FALSE)</f>
        <v>#N/A</v>
      </c>
      <c r="AM135" t="e">
        <f>VLOOKUP(Tableau14[[#This Row],[dossier d''événement]],Tableau12[],89,FALSE)</f>
        <v>#N/A</v>
      </c>
      <c r="AN135" t="e">
        <f>VLOOKUP(Tableau14[[#This Row],[dossier d''événement]],Tableau12[],90,FALSE)</f>
        <v>#N/A</v>
      </c>
      <c r="AO135" t="e">
        <f>VLOOKUP(Tableau14[[#This Row],[dossier d''événement]],Tableau12[],11,FALSE)</f>
        <v>#N/A</v>
      </c>
      <c r="AP135" t="e">
        <f>VLOOKUP(Tableau14[[#This Row],[dossier d''événement]],Tableau12[],12,FALSE)</f>
        <v>#N/A</v>
      </c>
      <c r="AQ135" t="e">
        <f>VLOOKUP(Tableau14[[#This Row],[dossier d''événement]],Tableau12[],13,FALSE)</f>
        <v>#N/A</v>
      </c>
      <c r="AR135" t="e">
        <f>VLOOKUP(Tableau14[[#This Row],[dossier d''événement]],Tableau12[],14,FALSE)</f>
        <v>#N/A</v>
      </c>
      <c r="AS135" t="e">
        <f>VLOOKUP(Tableau14[[#This Row],[dossier d''événement]],Tableau12[],15,FALSE)</f>
        <v>#N/A</v>
      </c>
      <c r="AT135" t="e">
        <f>VLOOKUP(Tableau14[[#This Row],[dossier d''événement]],Tableau12[],16,FALSE)</f>
        <v>#N/A</v>
      </c>
      <c r="AU135" t="e">
        <f>VLOOKUP(Tableau14[[#This Row],[dossier d''événement]],Tableau12[],17,FALSE)</f>
        <v>#N/A</v>
      </c>
      <c r="AV135" t="e">
        <f>VLOOKUP(Tableau14[[#This Row],[dossier d''événement]],Tableau12[],18,FALSE)</f>
        <v>#N/A</v>
      </c>
      <c r="AW135" t="e">
        <f>VLOOKUP(Tableau14[[#This Row],[dossier d''événement]],Tableau12[],19,FALSE)</f>
        <v>#N/A</v>
      </c>
      <c r="AX135" t="e">
        <f>VLOOKUP(Tableau14[[#This Row],[dossier d''événement]],Tableau12[],20,FALSE)</f>
        <v>#N/A</v>
      </c>
      <c r="AY135" t="e">
        <f>VLOOKUP(Tableau14[[#This Row],[dossier d''événement]],Tableau12[],21,FALSE)</f>
        <v>#N/A</v>
      </c>
      <c r="AZ135" t="e">
        <f>VLOOKUP(Tableau14[[#This Row],[dossier d''événement]],Tableau12[],22,FALSE)</f>
        <v>#N/A</v>
      </c>
      <c r="BA135" t="e">
        <f>VLOOKUP(Tableau14[[#This Row],[dossier d''événement]],Tableau12[],23,FALSE)</f>
        <v>#N/A</v>
      </c>
      <c r="BB135" t="e">
        <f>VLOOKUP(Tableau14[[#This Row],[dossier d''événement]],Tableau12[],24,FALSE)</f>
        <v>#N/A</v>
      </c>
      <c r="BC135" t="e">
        <f>VLOOKUP(Tableau14[[#This Row],[dossier d''événement]],Tableau12[],25,FALSE)</f>
        <v>#N/A</v>
      </c>
      <c r="BD135" t="e">
        <f>VLOOKUP(Tableau14[[#This Row],[dossier d''événement]],Tableau12[],26,FALSE)</f>
        <v>#N/A</v>
      </c>
      <c r="BE135" t="e">
        <f>VLOOKUP(Tableau14[[#This Row],[dossier d''événement]],Tableau12[],27,FALSE)</f>
        <v>#N/A</v>
      </c>
      <c r="BF135" t="e">
        <f>VLOOKUP(Tableau14[[#This Row],[dossier d''événement]],Tableau12[],28,FALSE)</f>
        <v>#N/A</v>
      </c>
      <c r="BG135" t="e">
        <f>VLOOKUP(Tableau14[[#This Row],[dossier d''événement]],Tableau12[],29,FALSE)</f>
        <v>#N/A</v>
      </c>
      <c r="BH135" t="e">
        <f>VLOOKUP(Tableau14[[#This Row],[dossier d''événement]],Tableau12[],30,FALSE)</f>
        <v>#N/A</v>
      </c>
      <c r="BI135" t="e">
        <f>VLOOKUP(Tableau14[[#This Row],[dossier d''événement]],Tableau12[],31,FALSE)</f>
        <v>#N/A</v>
      </c>
      <c r="BJ135" t="e">
        <f>VLOOKUP(Tableau14[[#This Row],[dossier d''événement]],Tableau12[],32,FALSE)</f>
        <v>#N/A</v>
      </c>
      <c r="BK135" t="e">
        <f>VLOOKUP(Tableau14[[#This Row],[dossier d''événement]],Tableau12[],33,FALSE)</f>
        <v>#N/A</v>
      </c>
      <c r="BL135" t="e">
        <f>VLOOKUP(Tableau14[[#This Row],[dossier d''événement]],Tableau12[],34,FALSE)</f>
        <v>#N/A</v>
      </c>
      <c r="BM135" t="e">
        <f>VLOOKUP(Tableau14[[#This Row],[dossier d''événement]],Tableau12[],35,FALSE)</f>
        <v>#N/A</v>
      </c>
      <c r="BN135" t="e">
        <f>VLOOKUP(Tableau14[[#This Row],[dossier d''événement]],Tableau12[],36,FALSE)</f>
        <v>#N/A</v>
      </c>
      <c r="BO135" t="e">
        <f>VLOOKUP(Tableau14[[#This Row],[dossier d''événement]],Tableau12[],37,FALSE)</f>
        <v>#N/A</v>
      </c>
      <c r="BP135" t="e">
        <f>VLOOKUP(Tableau14[[#This Row],[dossier d''événement]],Tableau12[],38,FALSE)</f>
        <v>#N/A</v>
      </c>
      <c r="BQ135" t="e">
        <f>VLOOKUP(Tableau14[[#This Row],[dossier d''événement]],Tableau12[],39,FALSE)</f>
        <v>#N/A</v>
      </c>
      <c r="BR135" t="e">
        <f>VLOOKUP(Tableau14[[#This Row],[dossier d''événement]],Tableau12[],40,FALSE)</f>
        <v>#N/A</v>
      </c>
      <c r="BW135">
        <f>Tableau14[[#This Row],[dossier d''événement]]</f>
        <v>0</v>
      </c>
      <c r="BY135" t="e">
        <f>Tableau14[[#This Row],[Lieu Événement]]</f>
        <v>#N/A</v>
      </c>
      <c r="BZ135" t="e">
        <f>Tableau14[[#This Row],[Contact client sur le site]]</f>
        <v>#N/A</v>
      </c>
      <c r="CA135" t="e">
        <f>VLOOKUP(Tableau14[[#This Row],[dossier d''événement]],Tableau12[],45,FALSE)</f>
        <v>#N/A</v>
      </c>
      <c r="CE135" t="e">
        <f>VLOOKUP(Tableau14[[#This Row],[dossier d''événement]],Tableau12[],46,FALSE)</f>
        <v>#N/A</v>
      </c>
      <c r="CF135" t="e">
        <f>VLOOKUP(Tableau14[[#This Row],[dossier d''événement]],Tableau12[],43,FALSE)</f>
        <v>#N/A</v>
      </c>
      <c r="CG135" t="e">
        <f>VLOOKUP(Tableau14[[#This Row],[dossier d''événement]],Tableau12[],47,FALSE)</f>
        <v>#N/A</v>
      </c>
    </row>
    <row r="136" spans="6:85">
      <c r="F136" t="e">
        <f>VLOOKUP(Tableau14[[#This Row],[dossier d''événement]],Tableau12[],2,FALSE)</f>
        <v>#N/A</v>
      </c>
      <c r="G136" t="e">
        <f>VLOOKUP(Tableau14[[#This Row],[dossier d''événement]],Tableau12[],7,FALSE)</f>
        <v>#N/A</v>
      </c>
      <c r="H136" t="e">
        <f>VLOOKUP(Tableau14[[#This Row],[dossier d''événement]],Tableau12[],8,FALSE)</f>
        <v>#N/A</v>
      </c>
      <c r="J136" t="e">
        <f>VLOOKUP(Tableau14[[#This Row],[dossier d''événement]],Tableau12[],3,FALSE)</f>
        <v>#N/A</v>
      </c>
      <c r="K136" t="e">
        <f>VLOOKUP(Tableau14[[#This Row],[dossier d''événement]],Tableau12[],44,FALSE)</f>
        <v>#N/A</v>
      </c>
      <c r="U136" t="e">
        <f>VLOOKUP(Tableau14[[#This Row],[dossier d''événement]],Tableau12[],41,FALSE)</f>
        <v>#N/A</v>
      </c>
      <c r="V136" t="e">
        <f>VLOOKUP(Tableau14[[#This Row],[dossier d''événement]],Tableau12[],10,FALSE)</f>
        <v>#N/A</v>
      </c>
      <c r="W136" t="e">
        <f>VLOOKUP(Tableau14[[#This Row],[dossier d''événement]],Tableau12[],73,FALSE)</f>
        <v>#N/A</v>
      </c>
      <c r="X136" t="e">
        <f>VLOOKUP(Tableau14[[#This Row],[dossier d''événement]],Tableau12[],74,FALSE)</f>
        <v>#N/A</v>
      </c>
      <c r="Y136" t="e">
        <f>VLOOKUP(Tableau14[[#This Row],[dossier d''événement]],Tableau12[],75,FALSE)</f>
        <v>#N/A</v>
      </c>
      <c r="Z136" t="e">
        <f>VLOOKUP(Tableau14[[#This Row],[dossier d''événement]],Tableau12[],76,FALSE)</f>
        <v>#N/A</v>
      </c>
      <c r="AA136" t="e">
        <f>VLOOKUP(Tableau14[[#This Row],[dossier d''événement]],Tableau12[],77,FALSE)</f>
        <v>#N/A</v>
      </c>
      <c r="AB136" t="e">
        <f>VLOOKUP(Tableau14[[#This Row],[dossier d''événement]],Tableau12[],78,FALSE)</f>
        <v>#N/A</v>
      </c>
      <c r="AC136" t="e">
        <f>VLOOKUP(Tableau14[[#This Row],[dossier d''événement]],Tableau12[],79,FALSE)</f>
        <v>#N/A</v>
      </c>
      <c r="AD136" t="e">
        <f>VLOOKUP(Tableau14[[#This Row],[dossier d''événement]],Tableau12[],80,FALSE)</f>
        <v>#N/A</v>
      </c>
      <c r="AE136" t="e">
        <f>VLOOKUP(Tableau14[[#This Row],[dossier d''événement]],Tableau12[],81,FALSE)</f>
        <v>#N/A</v>
      </c>
      <c r="AF136" t="e">
        <f>VLOOKUP(Tableau14[[#This Row],[dossier d''événement]],Tableau12[],82,FALSE)</f>
        <v>#N/A</v>
      </c>
      <c r="AG136" t="e">
        <f>VLOOKUP(Tableau14[[#This Row],[dossier d''événement]],Tableau12[],83,FALSE)</f>
        <v>#N/A</v>
      </c>
      <c r="AH136" t="e">
        <f>VLOOKUP(Tableau14[[#This Row],[dossier d''événement]],Tableau12[],84,FALSE)</f>
        <v>#N/A</v>
      </c>
      <c r="AI136" t="e">
        <f>VLOOKUP(Tableau14[[#This Row],[dossier d''événement]],Tableau12[],85,FALSE)</f>
        <v>#N/A</v>
      </c>
      <c r="AJ136" t="e">
        <f>VLOOKUP(Tableau14[[#This Row],[dossier d''événement]],Tableau12[],86,FALSE)</f>
        <v>#N/A</v>
      </c>
      <c r="AK136" t="e">
        <f>VLOOKUP(Tableau14[[#This Row],[dossier d''événement]],Tableau12[],87,FALSE)</f>
        <v>#N/A</v>
      </c>
      <c r="AL136" t="e">
        <f>VLOOKUP(Tableau14[[#This Row],[dossier d''événement]],Tableau12[],88,FALSE)</f>
        <v>#N/A</v>
      </c>
      <c r="AM136" t="e">
        <f>VLOOKUP(Tableau14[[#This Row],[dossier d''événement]],Tableau12[],89,FALSE)</f>
        <v>#N/A</v>
      </c>
      <c r="AN136" t="e">
        <f>VLOOKUP(Tableau14[[#This Row],[dossier d''événement]],Tableau12[],90,FALSE)</f>
        <v>#N/A</v>
      </c>
      <c r="AO136" t="e">
        <f>VLOOKUP(Tableau14[[#This Row],[dossier d''événement]],Tableau12[],11,FALSE)</f>
        <v>#N/A</v>
      </c>
      <c r="AP136" t="e">
        <f>VLOOKUP(Tableau14[[#This Row],[dossier d''événement]],Tableau12[],12,FALSE)</f>
        <v>#N/A</v>
      </c>
      <c r="AQ136" t="e">
        <f>VLOOKUP(Tableau14[[#This Row],[dossier d''événement]],Tableau12[],13,FALSE)</f>
        <v>#N/A</v>
      </c>
      <c r="AR136" t="e">
        <f>VLOOKUP(Tableau14[[#This Row],[dossier d''événement]],Tableau12[],14,FALSE)</f>
        <v>#N/A</v>
      </c>
      <c r="AS136" t="e">
        <f>VLOOKUP(Tableau14[[#This Row],[dossier d''événement]],Tableau12[],15,FALSE)</f>
        <v>#N/A</v>
      </c>
      <c r="AT136" t="e">
        <f>VLOOKUP(Tableau14[[#This Row],[dossier d''événement]],Tableau12[],16,FALSE)</f>
        <v>#N/A</v>
      </c>
      <c r="AU136" t="e">
        <f>VLOOKUP(Tableau14[[#This Row],[dossier d''événement]],Tableau12[],17,FALSE)</f>
        <v>#N/A</v>
      </c>
      <c r="AV136" t="e">
        <f>VLOOKUP(Tableau14[[#This Row],[dossier d''événement]],Tableau12[],18,FALSE)</f>
        <v>#N/A</v>
      </c>
      <c r="AW136" t="e">
        <f>VLOOKUP(Tableau14[[#This Row],[dossier d''événement]],Tableau12[],19,FALSE)</f>
        <v>#N/A</v>
      </c>
      <c r="AX136" t="e">
        <f>VLOOKUP(Tableau14[[#This Row],[dossier d''événement]],Tableau12[],20,FALSE)</f>
        <v>#N/A</v>
      </c>
      <c r="AY136" t="e">
        <f>VLOOKUP(Tableau14[[#This Row],[dossier d''événement]],Tableau12[],21,FALSE)</f>
        <v>#N/A</v>
      </c>
      <c r="AZ136" t="e">
        <f>VLOOKUP(Tableau14[[#This Row],[dossier d''événement]],Tableau12[],22,FALSE)</f>
        <v>#N/A</v>
      </c>
      <c r="BA136" t="e">
        <f>VLOOKUP(Tableau14[[#This Row],[dossier d''événement]],Tableau12[],23,FALSE)</f>
        <v>#N/A</v>
      </c>
      <c r="BB136" t="e">
        <f>VLOOKUP(Tableau14[[#This Row],[dossier d''événement]],Tableau12[],24,FALSE)</f>
        <v>#N/A</v>
      </c>
      <c r="BC136" t="e">
        <f>VLOOKUP(Tableau14[[#This Row],[dossier d''événement]],Tableau12[],25,FALSE)</f>
        <v>#N/A</v>
      </c>
      <c r="BD136" t="e">
        <f>VLOOKUP(Tableau14[[#This Row],[dossier d''événement]],Tableau12[],26,FALSE)</f>
        <v>#N/A</v>
      </c>
      <c r="BE136" t="e">
        <f>VLOOKUP(Tableau14[[#This Row],[dossier d''événement]],Tableau12[],27,FALSE)</f>
        <v>#N/A</v>
      </c>
      <c r="BF136" t="e">
        <f>VLOOKUP(Tableau14[[#This Row],[dossier d''événement]],Tableau12[],28,FALSE)</f>
        <v>#N/A</v>
      </c>
      <c r="BG136" t="e">
        <f>VLOOKUP(Tableau14[[#This Row],[dossier d''événement]],Tableau12[],29,FALSE)</f>
        <v>#N/A</v>
      </c>
      <c r="BH136" t="e">
        <f>VLOOKUP(Tableau14[[#This Row],[dossier d''événement]],Tableau12[],30,FALSE)</f>
        <v>#N/A</v>
      </c>
      <c r="BI136" t="e">
        <f>VLOOKUP(Tableau14[[#This Row],[dossier d''événement]],Tableau12[],31,FALSE)</f>
        <v>#N/A</v>
      </c>
      <c r="BJ136" t="e">
        <f>VLOOKUP(Tableau14[[#This Row],[dossier d''événement]],Tableau12[],32,FALSE)</f>
        <v>#N/A</v>
      </c>
      <c r="BK136" t="e">
        <f>VLOOKUP(Tableau14[[#This Row],[dossier d''événement]],Tableau12[],33,FALSE)</f>
        <v>#N/A</v>
      </c>
      <c r="BL136" t="e">
        <f>VLOOKUP(Tableau14[[#This Row],[dossier d''événement]],Tableau12[],34,FALSE)</f>
        <v>#N/A</v>
      </c>
      <c r="BM136" t="e">
        <f>VLOOKUP(Tableau14[[#This Row],[dossier d''événement]],Tableau12[],35,FALSE)</f>
        <v>#N/A</v>
      </c>
      <c r="BN136" t="e">
        <f>VLOOKUP(Tableau14[[#This Row],[dossier d''événement]],Tableau12[],36,FALSE)</f>
        <v>#N/A</v>
      </c>
      <c r="BO136" t="e">
        <f>VLOOKUP(Tableau14[[#This Row],[dossier d''événement]],Tableau12[],37,FALSE)</f>
        <v>#N/A</v>
      </c>
      <c r="BP136" t="e">
        <f>VLOOKUP(Tableau14[[#This Row],[dossier d''événement]],Tableau12[],38,FALSE)</f>
        <v>#N/A</v>
      </c>
      <c r="BQ136" t="e">
        <f>VLOOKUP(Tableau14[[#This Row],[dossier d''événement]],Tableau12[],39,FALSE)</f>
        <v>#N/A</v>
      </c>
      <c r="BR136" t="e">
        <f>VLOOKUP(Tableau14[[#This Row],[dossier d''événement]],Tableau12[],40,FALSE)</f>
        <v>#N/A</v>
      </c>
      <c r="BW136">
        <f>Tableau14[[#This Row],[dossier d''événement]]</f>
        <v>0</v>
      </c>
      <c r="BY136" t="e">
        <f>Tableau14[[#This Row],[Lieu Événement]]</f>
        <v>#N/A</v>
      </c>
      <c r="BZ136" t="e">
        <f>Tableau14[[#This Row],[Contact client sur le site]]</f>
        <v>#N/A</v>
      </c>
      <c r="CA136" t="e">
        <f>VLOOKUP(Tableau14[[#This Row],[dossier d''événement]],Tableau12[],45,FALSE)</f>
        <v>#N/A</v>
      </c>
      <c r="CE136" t="e">
        <f>VLOOKUP(Tableau14[[#This Row],[dossier d''événement]],Tableau12[],46,FALSE)</f>
        <v>#N/A</v>
      </c>
      <c r="CF136" t="e">
        <f>VLOOKUP(Tableau14[[#This Row],[dossier d''événement]],Tableau12[],43,FALSE)</f>
        <v>#N/A</v>
      </c>
      <c r="CG136" t="e">
        <f>VLOOKUP(Tableau14[[#This Row],[dossier d''événement]],Tableau12[],47,FALSE)</f>
        <v>#N/A</v>
      </c>
    </row>
    <row r="137" spans="6:85">
      <c r="F137" t="e">
        <f>VLOOKUP(Tableau14[[#This Row],[dossier d''événement]],Tableau12[],2,FALSE)</f>
        <v>#N/A</v>
      </c>
      <c r="G137" t="e">
        <f>VLOOKUP(Tableau14[[#This Row],[dossier d''événement]],Tableau12[],7,FALSE)</f>
        <v>#N/A</v>
      </c>
      <c r="H137" t="e">
        <f>VLOOKUP(Tableau14[[#This Row],[dossier d''événement]],Tableau12[],8,FALSE)</f>
        <v>#N/A</v>
      </c>
      <c r="J137" t="e">
        <f>VLOOKUP(Tableau14[[#This Row],[dossier d''événement]],Tableau12[],3,FALSE)</f>
        <v>#N/A</v>
      </c>
      <c r="K137" t="e">
        <f>VLOOKUP(Tableau14[[#This Row],[dossier d''événement]],Tableau12[],44,FALSE)</f>
        <v>#N/A</v>
      </c>
      <c r="U137" t="e">
        <f>VLOOKUP(Tableau14[[#This Row],[dossier d''événement]],Tableau12[],41,FALSE)</f>
        <v>#N/A</v>
      </c>
      <c r="V137" t="e">
        <f>VLOOKUP(Tableau14[[#This Row],[dossier d''événement]],Tableau12[],10,FALSE)</f>
        <v>#N/A</v>
      </c>
      <c r="W137" t="e">
        <f>VLOOKUP(Tableau14[[#This Row],[dossier d''événement]],Tableau12[],73,FALSE)</f>
        <v>#N/A</v>
      </c>
      <c r="X137" t="e">
        <f>VLOOKUP(Tableau14[[#This Row],[dossier d''événement]],Tableau12[],74,FALSE)</f>
        <v>#N/A</v>
      </c>
      <c r="Y137" t="e">
        <f>VLOOKUP(Tableau14[[#This Row],[dossier d''événement]],Tableau12[],75,FALSE)</f>
        <v>#N/A</v>
      </c>
      <c r="Z137" t="e">
        <f>VLOOKUP(Tableau14[[#This Row],[dossier d''événement]],Tableau12[],76,FALSE)</f>
        <v>#N/A</v>
      </c>
      <c r="AA137" t="e">
        <f>VLOOKUP(Tableau14[[#This Row],[dossier d''événement]],Tableau12[],77,FALSE)</f>
        <v>#N/A</v>
      </c>
      <c r="AB137" t="e">
        <f>VLOOKUP(Tableau14[[#This Row],[dossier d''événement]],Tableau12[],78,FALSE)</f>
        <v>#N/A</v>
      </c>
      <c r="AC137" t="e">
        <f>VLOOKUP(Tableau14[[#This Row],[dossier d''événement]],Tableau12[],79,FALSE)</f>
        <v>#N/A</v>
      </c>
      <c r="AD137" t="e">
        <f>VLOOKUP(Tableau14[[#This Row],[dossier d''événement]],Tableau12[],80,FALSE)</f>
        <v>#N/A</v>
      </c>
      <c r="AE137" t="e">
        <f>VLOOKUP(Tableau14[[#This Row],[dossier d''événement]],Tableau12[],81,FALSE)</f>
        <v>#N/A</v>
      </c>
      <c r="AF137" t="e">
        <f>VLOOKUP(Tableau14[[#This Row],[dossier d''événement]],Tableau12[],82,FALSE)</f>
        <v>#N/A</v>
      </c>
      <c r="AG137" t="e">
        <f>VLOOKUP(Tableau14[[#This Row],[dossier d''événement]],Tableau12[],83,FALSE)</f>
        <v>#N/A</v>
      </c>
      <c r="AH137" t="e">
        <f>VLOOKUP(Tableau14[[#This Row],[dossier d''événement]],Tableau12[],84,FALSE)</f>
        <v>#N/A</v>
      </c>
      <c r="AI137" t="e">
        <f>VLOOKUP(Tableau14[[#This Row],[dossier d''événement]],Tableau12[],85,FALSE)</f>
        <v>#N/A</v>
      </c>
      <c r="AJ137" t="e">
        <f>VLOOKUP(Tableau14[[#This Row],[dossier d''événement]],Tableau12[],86,FALSE)</f>
        <v>#N/A</v>
      </c>
      <c r="AK137" t="e">
        <f>VLOOKUP(Tableau14[[#This Row],[dossier d''événement]],Tableau12[],87,FALSE)</f>
        <v>#N/A</v>
      </c>
      <c r="AL137" t="e">
        <f>VLOOKUP(Tableau14[[#This Row],[dossier d''événement]],Tableau12[],88,FALSE)</f>
        <v>#N/A</v>
      </c>
      <c r="AM137" t="e">
        <f>VLOOKUP(Tableau14[[#This Row],[dossier d''événement]],Tableau12[],89,FALSE)</f>
        <v>#N/A</v>
      </c>
      <c r="AN137" t="e">
        <f>VLOOKUP(Tableau14[[#This Row],[dossier d''événement]],Tableau12[],90,FALSE)</f>
        <v>#N/A</v>
      </c>
      <c r="AO137" t="e">
        <f>VLOOKUP(Tableau14[[#This Row],[dossier d''événement]],Tableau12[],11,FALSE)</f>
        <v>#N/A</v>
      </c>
      <c r="AP137" t="e">
        <f>VLOOKUP(Tableau14[[#This Row],[dossier d''événement]],Tableau12[],12,FALSE)</f>
        <v>#N/A</v>
      </c>
      <c r="AQ137" t="e">
        <f>VLOOKUP(Tableau14[[#This Row],[dossier d''événement]],Tableau12[],13,FALSE)</f>
        <v>#N/A</v>
      </c>
      <c r="AR137" t="e">
        <f>VLOOKUP(Tableau14[[#This Row],[dossier d''événement]],Tableau12[],14,FALSE)</f>
        <v>#N/A</v>
      </c>
      <c r="AS137" t="e">
        <f>VLOOKUP(Tableau14[[#This Row],[dossier d''événement]],Tableau12[],15,FALSE)</f>
        <v>#N/A</v>
      </c>
      <c r="AT137" t="e">
        <f>VLOOKUP(Tableau14[[#This Row],[dossier d''événement]],Tableau12[],16,FALSE)</f>
        <v>#N/A</v>
      </c>
      <c r="AU137" t="e">
        <f>VLOOKUP(Tableau14[[#This Row],[dossier d''événement]],Tableau12[],17,FALSE)</f>
        <v>#N/A</v>
      </c>
      <c r="AV137" t="e">
        <f>VLOOKUP(Tableau14[[#This Row],[dossier d''événement]],Tableau12[],18,FALSE)</f>
        <v>#N/A</v>
      </c>
      <c r="AW137" t="e">
        <f>VLOOKUP(Tableau14[[#This Row],[dossier d''événement]],Tableau12[],19,FALSE)</f>
        <v>#N/A</v>
      </c>
      <c r="AX137" t="e">
        <f>VLOOKUP(Tableau14[[#This Row],[dossier d''événement]],Tableau12[],20,FALSE)</f>
        <v>#N/A</v>
      </c>
      <c r="AY137" t="e">
        <f>VLOOKUP(Tableau14[[#This Row],[dossier d''événement]],Tableau12[],21,FALSE)</f>
        <v>#N/A</v>
      </c>
      <c r="AZ137" t="e">
        <f>VLOOKUP(Tableau14[[#This Row],[dossier d''événement]],Tableau12[],22,FALSE)</f>
        <v>#N/A</v>
      </c>
      <c r="BA137" t="e">
        <f>VLOOKUP(Tableau14[[#This Row],[dossier d''événement]],Tableau12[],23,FALSE)</f>
        <v>#N/A</v>
      </c>
      <c r="BB137" t="e">
        <f>VLOOKUP(Tableau14[[#This Row],[dossier d''événement]],Tableau12[],24,FALSE)</f>
        <v>#N/A</v>
      </c>
      <c r="BC137" t="e">
        <f>VLOOKUP(Tableau14[[#This Row],[dossier d''événement]],Tableau12[],25,FALSE)</f>
        <v>#N/A</v>
      </c>
      <c r="BD137" t="e">
        <f>VLOOKUP(Tableau14[[#This Row],[dossier d''événement]],Tableau12[],26,FALSE)</f>
        <v>#N/A</v>
      </c>
      <c r="BE137" t="e">
        <f>VLOOKUP(Tableau14[[#This Row],[dossier d''événement]],Tableau12[],27,FALSE)</f>
        <v>#N/A</v>
      </c>
      <c r="BF137" t="e">
        <f>VLOOKUP(Tableau14[[#This Row],[dossier d''événement]],Tableau12[],28,FALSE)</f>
        <v>#N/A</v>
      </c>
      <c r="BG137" t="e">
        <f>VLOOKUP(Tableau14[[#This Row],[dossier d''événement]],Tableau12[],29,FALSE)</f>
        <v>#N/A</v>
      </c>
      <c r="BH137" t="e">
        <f>VLOOKUP(Tableau14[[#This Row],[dossier d''événement]],Tableau12[],30,FALSE)</f>
        <v>#N/A</v>
      </c>
      <c r="BI137" t="e">
        <f>VLOOKUP(Tableau14[[#This Row],[dossier d''événement]],Tableau12[],31,FALSE)</f>
        <v>#N/A</v>
      </c>
      <c r="BJ137" t="e">
        <f>VLOOKUP(Tableau14[[#This Row],[dossier d''événement]],Tableau12[],32,FALSE)</f>
        <v>#N/A</v>
      </c>
      <c r="BK137" t="e">
        <f>VLOOKUP(Tableau14[[#This Row],[dossier d''événement]],Tableau12[],33,FALSE)</f>
        <v>#N/A</v>
      </c>
      <c r="BL137" t="e">
        <f>VLOOKUP(Tableau14[[#This Row],[dossier d''événement]],Tableau12[],34,FALSE)</f>
        <v>#N/A</v>
      </c>
      <c r="BM137" t="e">
        <f>VLOOKUP(Tableau14[[#This Row],[dossier d''événement]],Tableau12[],35,FALSE)</f>
        <v>#N/A</v>
      </c>
      <c r="BN137" t="e">
        <f>VLOOKUP(Tableau14[[#This Row],[dossier d''événement]],Tableau12[],36,FALSE)</f>
        <v>#N/A</v>
      </c>
      <c r="BO137" t="e">
        <f>VLOOKUP(Tableau14[[#This Row],[dossier d''événement]],Tableau12[],37,FALSE)</f>
        <v>#N/A</v>
      </c>
      <c r="BP137" t="e">
        <f>VLOOKUP(Tableau14[[#This Row],[dossier d''événement]],Tableau12[],38,FALSE)</f>
        <v>#N/A</v>
      </c>
      <c r="BQ137" t="e">
        <f>VLOOKUP(Tableau14[[#This Row],[dossier d''événement]],Tableau12[],39,FALSE)</f>
        <v>#N/A</v>
      </c>
      <c r="BR137" t="e">
        <f>VLOOKUP(Tableau14[[#This Row],[dossier d''événement]],Tableau12[],40,FALSE)</f>
        <v>#N/A</v>
      </c>
      <c r="BW137">
        <f>Tableau14[[#This Row],[dossier d''événement]]</f>
        <v>0</v>
      </c>
      <c r="BY137" t="e">
        <f>Tableau14[[#This Row],[Lieu Événement]]</f>
        <v>#N/A</v>
      </c>
      <c r="BZ137" t="e">
        <f>Tableau14[[#This Row],[Contact client sur le site]]</f>
        <v>#N/A</v>
      </c>
      <c r="CA137" t="e">
        <f>VLOOKUP(Tableau14[[#This Row],[dossier d''événement]],Tableau12[],45,FALSE)</f>
        <v>#N/A</v>
      </c>
      <c r="CE137" t="e">
        <f>VLOOKUP(Tableau14[[#This Row],[dossier d''événement]],Tableau12[],46,FALSE)</f>
        <v>#N/A</v>
      </c>
      <c r="CF137" t="e">
        <f>VLOOKUP(Tableau14[[#This Row],[dossier d''événement]],Tableau12[],43,FALSE)</f>
        <v>#N/A</v>
      </c>
      <c r="CG137" t="e">
        <f>VLOOKUP(Tableau14[[#This Row],[dossier d''événement]],Tableau12[],47,FALSE)</f>
        <v>#N/A</v>
      </c>
    </row>
    <row r="138" spans="6:85">
      <c r="F138" t="e">
        <f>VLOOKUP(Tableau14[[#This Row],[dossier d''événement]],Tableau12[],2,FALSE)</f>
        <v>#N/A</v>
      </c>
      <c r="G138" t="e">
        <f>VLOOKUP(Tableau14[[#This Row],[dossier d''événement]],Tableau12[],7,FALSE)</f>
        <v>#N/A</v>
      </c>
      <c r="H138" t="e">
        <f>VLOOKUP(Tableau14[[#This Row],[dossier d''événement]],Tableau12[],8,FALSE)</f>
        <v>#N/A</v>
      </c>
      <c r="J138" t="e">
        <f>VLOOKUP(Tableau14[[#This Row],[dossier d''événement]],Tableau12[],3,FALSE)</f>
        <v>#N/A</v>
      </c>
      <c r="K138" t="e">
        <f>VLOOKUP(Tableau14[[#This Row],[dossier d''événement]],Tableau12[],44,FALSE)</f>
        <v>#N/A</v>
      </c>
      <c r="U138" t="e">
        <f>VLOOKUP(Tableau14[[#This Row],[dossier d''événement]],Tableau12[],41,FALSE)</f>
        <v>#N/A</v>
      </c>
      <c r="V138" t="e">
        <f>VLOOKUP(Tableau14[[#This Row],[dossier d''événement]],Tableau12[],10,FALSE)</f>
        <v>#N/A</v>
      </c>
      <c r="W138" t="e">
        <f>VLOOKUP(Tableau14[[#This Row],[dossier d''événement]],Tableau12[],73,FALSE)</f>
        <v>#N/A</v>
      </c>
      <c r="X138" t="e">
        <f>VLOOKUP(Tableau14[[#This Row],[dossier d''événement]],Tableau12[],74,FALSE)</f>
        <v>#N/A</v>
      </c>
      <c r="Y138" t="e">
        <f>VLOOKUP(Tableau14[[#This Row],[dossier d''événement]],Tableau12[],75,FALSE)</f>
        <v>#N/A</v>
      </c>
      <c r="Z138" t="e">
        <f>VLOOKUP(Tableau14[[#This Row],[dossier d''événement]],Tableau12[],76,FALSE)</f>
        <v>#N/A</v>
      </c>
      <c r="AA138" t="e">
        <f>VLOOKUP(Tableau14[[#This Row],[dossier d''événement]],Tableau12[],77,FALSE)</f>
        <v>#N/A</v>
      </c>
      <c r="AB138" t="e">
        <f>VLOOKUP(Tableau14[[#This Row],[dossier d''événement]],Tableau12[],78,FALSE)</f>
        <v>#N/A</v>
      </c>
      <c r="AC138" t="e">
        <f>VLOOKUP(Tableau14[[#This Row],[dossier d''événement]],Tableau12[],79,FALSE)</f>
        <v>#N/A</v>
      </c>
      <c r="AD138" t="e">
        <f>VLOOKUP(Tableau14[[#This Row],[dossier d''événement]],Tableau12[],80,FALSE)</f>
        <v>#N/A</v>
      </c>
      <c r="AE138" t="e">
        <f>VLOOKUP(Tableau14[[#This Row],[dossier d''événement]],Tableau12[],81,FALSE)</f>
        <v>#N/A</v>
      </c>
      <c r="AF138" t="e">
        <f>VLOOKUP(Tableau14[[#This Row],[dossier d''événement]],Tableau12[],82,FALSE)</f>
        <v>#N/A</v>
      </c>
      <c r="AG138" t="e">
        <f>VLOOKUP(Tableau14[[#This Row],[dossier d''événement]],Tableau12[],83,FALSE)</f>
        <v>#N/A</v>
      </c>
      <c r="AH138" t="e">
        <f>VLOOKUP(Tableau14[[#This Row],[dossier d''événement]],Tableau12[],84,FALSE)</f>
        <v>#N/A</v>
      </c>
      <c r="AI138" t="e">
        <f>VLOOKUP(Tableau14[[#This Row],[dossier d''événement]],Tableau12[],85,FALSE)</f>
        <v>#N/A</v>
      </c>
      <c r="AJ138" t="e">
        <f>VLOOKUP(Tableau14[[#This Row],[dossier d''événement]],Tableau12[],86,FALSE)</f>
        <v>#N/A</v>
      </c>
      <c r="AK138" t="e">
        <f>VLOOKUP(Tableau14[[#This Row],[dossier d''événement]],Tableau12[],87,FALSE)</f>
        <v>#N/A</v>
      </c>
      <c r="AL138" t="e">
        <f>VLOOKUP(Tableau14[[#This Row],[dossier d''événement]],Tableau12[],88,FALSE)</f>
        <v>#N/A</v>
      </c>
      <c r="AM138" t="e">
        <f>VLOOKUP(Tableau14[[#This Row],[dossier d''événement]],Tableau12[],89,FALSE)</f>
        <v>#N/A</v>
      </c>
      <c r="AN138" t="e">
        <f>VLOOKUP(Tableau14[[#This Row],[dossier d''événement]],Tableau12[],90,FALSE)</f>
        <v>#N/A</v>
      </c>
      <c r="AO138" t="e">
        <f>VLOOKUP(Tableau14[[#This Row],[dossier d''événement]],Tableau12[],11,FALSE)</f>
        <v>#N/A</v>
      </c>
      <c r="AP138" t="e">
        <f>VLOOKUP(Tableau14[[#This Row],[dossier d''événement]],Tableau12[],12,FALSE)</f>
        <v>#N/A</v>
      </c>
      <c r="AQ138" t="e">
        <f>VLOOKUP(Tableau14[[#This Row],[dossier d''événement]],Tableau12[],13,FALSE)</f>
        <v>#N/A</v>
      </c>
      <c r="AR138" t="e">
        <f>VLOOKUP(Tableau14[[#This Row],[dossier d''événement]],Tableau12[],14,FALSE)</f>
        <v>#N/A</v>
      </c>
      <c r="AS138" t="e">
        <f>VLOOKUP(Tableau14[[#This Row],[dossier d''événement]],Tableau12[],15,FALSE)</f>
        <v>#N/A</v>
      </c>
      <c r="AT138" t="e">
        <f>VLOOKUP(Tableau14[[#This Row],[dossier d''événement]],Tableau12[],16,FALSE)</f>
        <v>#N/A</v>
      </c>
      <c r="AU138" t="e">
        <f>VLOOKUP(Tableau14[[#This Row],[dossier d''événement]],Tableau12[],17,FALSE)</f>
        <v>#N/A</v>
      </c>
      <c r="AV138" t="e">
        <f>VLOOKUP(Tableau14[[#This Row],[dossier d''événement]],Tableau12[],18,FALSE)</f>
        <v>#N/A</v>
      </c>
      <c r="AW138" t="e">
        <f>VLOOKUP(Tableau14[[#This Row],[dossier d''événement]],Tableau12[],19,FALSE)</f>
        <v>#N/A</v>
      </c>
      <c r="AX138" t="e">
        <f>VLOOKUP(Tableau14[[#This Row],[dossier d''événement]],Tableau12[],20,FALSE)</f>
        <v>#N/A</v>
      </c>
      <c r="AY138" t="e">
        <f>VLOOKUP(Tableau14[[#This Row],[dossier d''événement]],Tableau12[],21,FALSE)</f>
        <v>#N/A</v>
      </c>
      <c r="AZ138" t="e">
        <f>VLOOKUP(Tableau14[[#This Row],[dossier d''événement]],Tableau12[],22,FALSE)</f>
        <v>#N/A</v>
      </c>
      <c r="BA138" t="e">
        <f>VLOOKUP(Tableau14[[#This Row],[dossier d''événement]],Tableau12[],23,FALSE)</f>
        <v>#N/A</v>
      </c>
      <c r="BB138" t="e">
        <f>VLOOKUP(Tableau14[[#This Row],[dossier d''événement]],Tableau12[],24,FALSE)</f>
        <v>#N/A</v>
      </c>
      <c r="BC138" t="e">
        <f>VLOOKUP(Tableau14[[#This Row],[dossier d''événement]],Tableau12[],25,FALSE)</f>
        <v>#N/A</v>
      </c>
      <c r="BD138" t="e">
        <f>VLOOKUP(Tableau14[[#This Row],[dossier d''événement]],Tableau12[],26,FALSE)</f>
        <v>#N/A</v>
      </c>
      <c r="BE138" t="e">
        <f>VLOOKUP(Tableau14[[#This Row],[dossier d''événement]],Tableau12[],27,FALSE)</f>
        <v>#N/A</v>
      </c>
      <c r="BF138" t="e">
        <f>VLOOKUP(Tableau14[[#This Row],[dossier d''événement]],Tableau12[],28,FALSE)</f>
        <v>#N/A</v>
      </c>
      <c r="BG138" t="e">
        <f>VLOOKUP(Tableau14[[#This Row],[dossier d''événement]],Tableau12[],29,FALSE)</f>
        <v>#N/A</v>
      </c>
      <c r="BH138" t="e">
        <f>VLOOKUP(Tableau14[[#This Row],[dossier d''événement]],Tableau12[],30,FALSE)</f>
        <v>#N/A</v>
      </c>
      <c r="BI138" t="e">
        <f>VLOOKUP(Tableau14[[#This Row],[dossier d''événement]],Tableau12[],31,FALSE)</f>
        <v>#N/A</v>
      </c>
      <c r="BJ138" t="e">
        <f>VLOOKUP(Tableau14[[#This Row],[dossier d''événement]],Tableau12[],32,FALSE)</f>
        <v>#N/A</v>
      </c>
      <c r="BK138" t="e">
        <f>VLOOKUP(Tableau14[[#This Row],[dossier d''événement]],Tableau12[],33,FALSE)</f>
        <v>#N/A</v>
      </c>
      <c r="BL138" t="e">
        <f>VLOOKUP(Tableau14[[#This Row],[dossier d''événement]],Tableau12[],34,FALSE)</f>
        <v>#N/A</v>
      </c>
      <c r="BM138" t="e">
        <f>VLOOKUP(Tableau14[[#This Row],[dossier d''événement]],Tableau12[],35,FALSE)</f>
        <v>#N/A</v>
      </c>
      <c r="BN138" t="e">
        <f>VLOOKUP(Tableau14[[#This Row],[dossier d''événement]],Tableau12[],36,FALSE)</f>
        <v>#N/A</v>
      </c>
      <c r="BO138" t="e">
        <f>VLOOKUP(Tableau14[[#This Row],[dossier d''événement]],Tableau12[],37,FALSE)</f>
        <v>#N/A</v>
      </c>
      <c r="BP138" t="e">
        <f>VLOOKUP(Tableau14[[#This Row],[dossier d''événement]],Tableau12[],38,FALSE)</f>
        <v>#N/A</v>
      </c>
      <c r="BQ138" t="e">
        <f>VLOOKUP(Tableau14[[#This Row],[dossier d''événement]],Tableau12[],39,FALSE)</f>
        <v>#N/A</v>
      </c>
      <c r="BR138" t="e">
        <f>VLOOKUP(Tableau14[[#This Row],[dossier d''événement]],Tableau12[],40,FALSE)</f>
        <v>#N/A</v>
      </c>
      <c r="BW138">
        <f>Tableau14[[#This Row],[dossier d''événement]]</f>
        <v>0</v>
      </c>
      <c r="BY138" t="e">
        <f>Tableau14[[#This Row],[Lieu Événement]]</f>
        <v>#N/A</v>
      </c>
      <c r="BZ138" t="e">
        <f>Tableau14[[#This Row],[Contact client sur le site]]</f>
        <v>#N/A</v>
      </c>
      <c r="CA138" t="e">
        <f>VLOOKUP(Tableau14[[#This Row],[dossier d''événement]],Tableau12[],45,FALSE)</f>
        <v>#N/A</v>
      </c>
      <c r="CE138" t="e">
        <f>VLOOKUP(Tableau14[[#This Row],[dossier d''événement]],Tableau12[],46,FALSE)</f>
        <v>#N/A</v>
      </c>
      <c r="CF138" t="e">
        <f>VLOOKUP(Tableau14[[#This Row],[dossier d''événement]],Tableau12[],43,FALSE)</f>
        <v>#N/A</v>
      </c>
      <c r="CG138" t="e">
        <f>VLOOKUP(Tableau14[[#This Row],[dossier d''événement]],Tableau12[],47,FALSE)</f>
        <v>#N/A</v>
      </c>
    </row>
    <row r="139" spans="6:85">
      <c r="F139" t="e">
        <f>VLOOKUP(Tableau14[[#This Row],[dossier d''événement]],Tableau12[],2,FALSE)</f>
        <v>#N/A</v>
      </c>
      <c r="G139" t="e">
        <f>VLOOKUP(Tableau14[[#This Row],[dossier d''événement]],Tableau12[],7,FALSE)</f>
        <v>#N/A</v>
      </c>
      <c r="H139" t="e">
        <f>VLOOKUP(Tableau14[[#This Row],[dossier d''événement]],Tableau12[],8,FALSE)</f>
        <v>#N/A</v>
      </c>
      <c r="J139" t="e">
        <f>VLOOKUP(Tableau14[[#This Row],[dossier d''événement]],Tableau12[],3,FALSE)</f>
        <v>#N/A</v>
      </c>
      <c r="K139" t="e">
        <f>VLOOKUP(Tableau14[[#This Row],[dossier d''événement]],Tableau12[],44,FALSE)</f>
        <v>#N/A</v>
      </c>
      <c r="U139" t="e">
        <f>VLOOKUP(Tableau14[[#This Row],[dossier d''événement]],Tableau12[],41,FALSE)</f>
        <v>#N/A</v>
      </c>
      <c r="V139" t="e">
        <f>VLOOKUP(Tableau14[[#This Row],[dossier d''événement]],Tableau12[],10,FALSE)</f>
        <v>#N/A</v>
      </c>
      <c r="W139" t="e">
        <f>VLOOKUP(Tableau14[[#This Row],[dossier d''événement]],Tableau12[],73,FALSE)</f>
        <v>#N/A</v>
      </c>
      <c r="X139" t="e">
        <f>VLOOKUP(Tableau14[[#This Row],[dossier d''événement]],Tableau12[],74,FALSE)</f>
        <v>#N/A</v>
      </c>
      <c r="Y139" t="e">
        <f>VLOOKUP(Tableau14[[#This Row],[dossier d''événement]],Tableau12[],75,FALSE)</f>
        <v>#N/A</v>
      </c>
      <c r="Z139" t="e">
        <f>VLOOKUP(Tableau14[[#This Row],[dossier d''événement]],Tableau12[],76,FALSE)</f>
        <v>#N/A</v>
      </c>
      <c r="AA139" t="e">
        <f>VLOOKUP(Tableau14[[#This Row],[dossier d''événement]],Tableau12[],77,FALSE)</f>
        <v>#N/A</v>
      </c>
      <c r="AB139" t="e">
        <f>VLOOKUP(Tableau14[[#This Row],[dossier d''événement]],Tableau12[],78,FALSE)</f>
        <v>#N/A</v>
      </c>
      <c r="AC139" t="e">
        <f>VLOOKUP(Tableau14[[#This Row],[dossier d''événement]],Tableau12[],79,FALSE)</f>
        <v>#N/A</v>
      </c>
      <c r="AD139" t="e">
        <f>VLOOKUP(Tableau14[[#This Row],[dossier d''événement]],Tableau12[],80,FALSE)</f>
        <v>#N/A</v>
      </c>
      <c r="AE139" t="e">
        <f>VLOOKUP(Tableau14[[#This Row],[dossier d''événement]],Tableau12[],81,FALSE)</f>
        <v>#N/A</v>
      </c>
      <c r="AF139" t="e">
        <f>VLOOKUP(Tableau14[[#This Row],[dossier d''événement]],Tableau12[],82,FALSE)</f>
        <v>#N/A</v>
      </c>
      <c r="AG139" t="e">
        <f>VLOOKUP(Tableau14[[#This Row],[dossier d''événement]],Tableau12[],83,FALSE)</f>
        <v>#N/A</v>
      </c>
      <c r="AH139" t="e">
        <f>VLOOKUP(Tableau14[[#This Row],[dossier d''événement]],Tableau12[],84,FALSE)</f>
        <v>#N/A</v>
      </c>
      <c r="AI139" t="e">
        <f>VLOOKUP(Tableau14[[#This Row],[dossier d''événement]],Tableau12[],85,FALSE)</f>
        <v>#N/A</v>
      </c>
      <c r="AJ139" t="e">
        <f>VLOOKUP(Tableau14[[#This Row],[dossier d''événement]],Tableau12[],86,FALSE)</f>
        <v>#N/A</v>
      </c>
      <c r="AK139" t="e">
        <f>VLOOKUP(Tableau14[[#This Row],[dossier d''événement]],Tableau12[],87,FALSE)</f>
        <v>#N/A</v>
      </c>
      <c r="AL139" t="e">
        <f>VLOOKUP(Tableau14[[#This Row],[dossier d''événement]],Tableau12[],88,FALSE)</f>
        <v>#N/A</v>
      </c>
      <c r="AM139" t="e">
        <f>VLOOKUP(Tableau14[[#This Row],[dossier d''événement]],Tableau12[],89,FALSE)</f>
        <v>#N/A</v>
      </c>
      <c r="AN139" t="e">
        <f>VLOOKUP(Tableau14[[#This Row],[dossier d''événement]],Tableau12[],90,FALSE)</f>
        <v>#N/A</v>
      </c>
      <c r="AO139" t="e">
        <f>VLOOKUP(Tableau14[[#This Row],[dossier d''événement]],Tableau12[],11,FALSE)</f>
        <v>#N/A</v>
      </c>
      <c r="AP139" t="e">
        <f>VLOOKUP(Tableau14[[#This Row],[dossier d''événement]],Tableau12[],12,FALSE)</f>
        <v>#N/A</v>
      </c>
      <c r="AQ139" t="e">
        <f>VLOOKUP(Tableau14[[#This Row],[dossier d''événement]],Tableau12[],13,FALSE)</f>
        <v>#N/A</v>
      </c>
      <c r="AR139" t="e">
        <f>VLOOKUP(Tableau14[[#This Row],[dossier d''événement]],Tableau12[],14,FALSE)</f>
        <v>#N/A</v>
      </c>
      <c r="AS139" t="e">
        <f>VLOOKUP(Tableau14[[#This Row],[dossier d''événement]],Tableau12[],15,FALSE)</f>
        <v>#N/A</v>
      </c>
      <c r="AT139" t="e">
        <f>VLOOKUP(Tableau14[[#This Row],[dossier d''événement]],Tableau12[],16,FALSE)</f>
        <v>#N/A</v>
      </c>
      <c r="AU139" t="e">
        <f>VLOOKUP(Tableau14[[#This Row],[dossier d''événement]],Tableau12[],17,FALSE)</f>
        <v>#N/A</v>
      </c>
      <c r="AV139" t="e">
        <f>VLOOKUP(Tableau14[[#This Row],[dossier d''événement]],Tableau12[],18,FALSE)</f>
        <v>#N/A</v>
      </c>
      <c r="AW139" t="e">
        <f>VLOOKUP(Tableau14[[#This Row],[dossier d''événement]],Tableau12[],19,FALSE)</f>
        <v>#N/A</v>
      </c>
      <c r="AX139" t="e">
        <f>VLOOKUP(Tableau14[[#This Row],[dossier d''événement]],Tableau12[],20,FALSE)</f>
        <v>#N/A</v>
      </c>
      <c r="AY139" t="e">
        <f>VLOOKUP(Tableau14[[#This Row],[dossier d''événement]],Tableau12[],21,FALSE)</f>
        <v>#N/A</v>
      </c>
      <c r="AZ139" t="e">
        <f>VLOOKUP(Tableau14[[#This Row],[dossier d''événement]],Tableau12[],22,FALSE)</f>
        <v>#N/A</v>
      </c>
      <c r="BA139" t="e">
        <f>VLOOKUP(Tableau14[[#This Row],[dossier d''événement]],Tableau12[],23,FALSE)</f>
        <v>#N/A</v>
      </c>
      <c r="BB139" t="e">
        <f>VLOOKUP(Tableau14[[#This Row],[dossier d''événement]],Tableau12[],24,FALSE)</f>
        <v>#N/A</v>
      </c>
      <c r="BC139" t="e">
        <f>VLOOKUP(Tableau14[[#This Row],[dossier d''événement]],Tableau12[],25,FALSE)</f>
        <v>#N/A</v>
      </c>
      <c r="BD139" t="e">
        <f>VLOOKUP(Tableau14[[#This Row],[dossier d''événement]],Tableau12[],26,FALSE)</f>
        <v>#N/A</v>
      </c>
      <c r="BE139" t="e">
        <f>VLOOKUP(Tableau14[[#This Row],[dossier d''événement]],Tableau12[],27,FALSE)</f>
        <v>#N/A</v>
      </c>
      <c r="BF139" t="e">
        <f>VLOOKUP(Tableau14[[#This Row],[dossier d''événement]],Tableau12[],28,FALSE)</f>
        <v>#N/A</v>
      </c>
      <c r="BG139" t="e">
        <f>VLOOKUP(Tableau14[[#This Row],[dossier d''événement]],Tableau12[],29,FALSE)</f>
        <v>#N/A</v>
      </c>
      <c r="BH139" t="e">
        <f>VLOOKUP(Tableau14[[#This Row],[dossier d''événement]],Tableau12[],30,FALSE)</f>
        <v>#N/A</v>
      </c>
      <c r="BI139" t="e">
        <f>VLOOKUP(Tableau14[[#This Row],[dossier d''événement]],Tableau12[],31,FALSE)</f>
        <v>#N/A</v>
      </c>
      <c r="BJ139" t="e">
        <f>VLOOKUP(Tableau14[[#This Row],[dossier d''événement]],Tableau12[],32,FALSE)</f>
        <v>#N/A</v>
      </c>
      <c r="BK139" t="e">
        <f>VLOOKUP(Tableau14[[#This Row],[dossier d''événement]],Tableau12[],33,FALSE)</f>
        <v>#N/A</v>
      </c>
      <c r="BL139" t="e">
        <f>VLOOKUP(Tableau14[[#This Row],[dossier d''événement]],Tableau12[],34,FALSE)</f>
        <v>#N/A</v>
      </c>
      <c r="BM139" t="e">
        <f>VLOOKUP(Tableau14[[#This Row],[dossier d''événement]],Tableau12[],35,FALSE)</f>
        <v>#N/A</v>
      </c>
      <c r="BN139" t="e">
        <f>VLOOKUP(Tableau14[[#This Row],[dossier d''événement]],Tableau12[],36,FALSE)</f>
        <v>#N/A</v>
      </c>
      <c r="BO139" t="e">
        <f>VLOOKUP(Tableau14[[#This Row],[dossier d''événement]],Tableau12[],37,FALSE)</f>
        <v>#N/A</v>
      </c>
      <c r="BP139" t="e">
        <f>VLOOKUP(Tableau14[[#This Row],[dossier d''événement]],Tableau12[],38,FALSE)</f>
        <v>#N/A</v>
      </c>
      <c r="BQ139" t="e">
        <f>VLOOKUP(Tableau14[[#This Row],[dossier d''événement]],Tableau12[],39,FALSE)</f>
        <v>#N/A</v>
      </c>
      <c r="BR139" t="e">
        <f>VLOOKUP(Tableau14[[#This Row],[dossier d''événement]],Tableau12[],40,FALSE)</f>
        <v>#N/A</v>
      </c>
      <c r="BW139">
        <f>Tableau14[[#This Row],[dossier d''événement]]</f>
        <v>0</v>
      </c>
      <c r="BY139" t="e">
        <f>Tableau14[[#This Row],[Lieu Événement]]</f>
        <v>#N/A</v>
      </c>
      <c r="BZ139" t="e">
        <f>Tableau14[[#This Row],[Contact client sur le site]]</f>
        <v>#N/A</v>
      </c>
      <c r="CA139" t="e">
        <f>VLOOKUP(Tableau14[[#This Row],[dossier d''événement]],Tableau12[],45,FALSE)</f>
        <v>#N/A</v>
      </c>
      <c r="CE139" t="e">
        <f>VLOOKUP(Tableau14[[#This Row],[dossier d''événement]],Tableau12[],46,FALSE)</f>
        <v>#N/A</v>
      </c>
      <c r="CF139" t="e">
        <f>VLOOKUP(Tableau14[[#This Row],[dossier d''événement]],Tableau12[],43,FALSE)</f>
        <v>#N/A</v>
      </c>
      <c r="CG139" t="e">
        <f>VLOOKUP(Tableau14[[#This Row],[dossier d''événement]],Tableau12[],47,FALSE)</f>
        <v>#N/A</v>
      </c>
    </row>
    <row r="140" spans="6:85">
      <c r="F140" t="e">
        <f>VLOOKUP(Tableau14[[#This Row],[dossier d''événement]],Tableau12[],2,FALSE)</f>
        <v>#N/A</v>
      </c>
      <c r="G140" t="e">
        <f>VLOOKUP(Tableau14[[#This Row],[dossier d''événement]],Tableau12[],7,FALSE)</f>
        <v>#N/A</v>
      </c>
      <c r="H140" t="e">
        <f>VLOOKUP(Tableau14[[#This Row],[dossier d''événement]],Tableau12[],8,FALSE)</f>
        <v>#N/A</v>
      </c>
      <c r="J140" t="e">
        <f>VLOOKUP(Tableau14[[#This Row],[dossier d''événement]],Tableau12[],3,FALSE)</f>
        <v>#N/A</v>
      </c>
      <c r="K140" t="e">
        <f>VLOOKUP(Tableau14[[#This Row],[dossier d''événement]],Tableau12[],44,FALSE)</f>
        <v>#N/A</v>
      </c>
      <c r="U140" t="e">
        <f>VLOOKUP(Tableau14[[#This Row],[dossier d''événement]],Tableau12[],41,FALSE)</f>
        <v>#N/A</v>
      </c>
      <c r="V140" t="e">
        <f>VLOOKUP(Tableau14[[#This Row],[dossier d''événement]],Tableau12[],10,FALSE)</f>
        <v>#N/A</v>
      </c>
      <c r="W140" t="e">
        <f>VLOOKUP(Tableau14[[#This Row],[dossier d''événement]],Tableau12[],73,FALSE)</f>
        <v>#N/A</v>
      </c>
      <c r="X140" t="e">
        <f>VLOOKUP(Tableau14[[#This Row],[dossier d''événement]],Tableau12[],74,FALSE)</f>
        <v>#N/A</v>
      </c>
      <c r="Y140" t="e">
        <f>VLOOKUP(Tableau14[[#This Row],[dossier d''événement]],Tableau12[],75,FALSE)</f>
        <v>#N/A</v>
      </c>
      <c r="Z140" t="e">
        <f>VLOOKUP(Tableau14[[#This Row],[dossier d''événement]],Tableau12[],76,FALSE)</f>
        <v>#N/A</v>
      </c>
      <c r="AA140" t="e">
        <f>VLOOKUP(Tableau14[[#This Row],[dossier d''événement]],Tableau12[],77,FALSE)</f>
        <v>#N/A</v>
      </c>
      <c r="AB140" t="e">
        <f>VLOOKUP(Tableau14[[#This Row],[dossier d''événement]],Tableau12[],78,FALSE)</f>
        <v>#N/A</v>
      </c>
      <c r="AC140" t="e">
        <f>VLOOKUP(Tableau14[[#This Row],[dossier d''événement]],Tableau12[],79,FALSE)</f>
        <v>#N/A</v>
      </c>
      <c r="AD140" t="e">
        <f>VLOOKUP(Tableau14[[#This Row],[dossier d''événement]],Tableau12[],80,FALSE)</f>
        <v>#N/A</v>
      </c>
      <c r="AE140" t="e">
        <f>VLOOKUP(Tableau14[[#This Row],[dossier d''événement]],Tableau12[],81,FALSE)</f>
        <v>#N/A</v>
      </c>
      <c r="AF140" t="e">
        <f>VLOOKUP(Tableau14[[#This Row],[dossier d''événement]],Tableau12[],82,FALSE)</f>
        <v>#N/A</v>
      </c>
      <c r="AG140" t="e">
        <f>VLOOKUP(Tableau14[[#This Row],[dossier d''événement]],Tableau12[],83,FALSE)</f>
        <v>#N/A</v>
      </c>
      <c r="AH140" t="e">
        <f>VLOOKUP(Tableau14[[#This Row],[dossier d''événement]],Tableau12[],84,FALSE)</f>
        <v>#N/A</v>
      </c>
      <c r="AI140" t="e">
        <f>VLOOKUP(Tableau14[[#This Row],[dossier d''événement]],Tableau12[],85,FALSE)</f>
        <v>#N/A</v>
      </c>
      <c r="AJ140" t="e">
        <f>VLOOKUP(Tableau14[[#This Row],[dossier d''événement]],Tableau12[],86,FALSE)</f>
        <v>#N/A</v>
      </c>
      <c r="AK140" t="e">
        <f>VLOOKUP(Tableau14[[#This Row],[dossier d''événement]],Tableau12[],87,FALSE)</f>
        <v>#N/A</v>
      </c>
      <c r="AL140" t="e">
        <f>VLOOKUP(Tableau14[[#This Row],[dossier d''événement]],Tableau12[],88,FALSE)</f>
        <v>#N/A</v>
      </c>
      <c r="AM140" t="e">
        <f>VLOOKUP(Tableau14[[#This Row],[dossier d''événement]],Tableau12[],89,FALSE)</f>
        <v>#N/A</v>
      </c>
      <c r="AN140" t="e">
        <f>VLOOKUP(Tableau14[[#This Row],[dossier d''événement]],Tableau12[],90,FALSE)</f>
        <v>#N/A</v>
      </c>
      <c r="AO140" t="e">
        <f>VLOOKUP(Tableau14[[#This Row],[dossier d''événement]],Tableau12[],11,FALSE)</f>
        <v>#N/A</v>
      </c>
      <c r="AP140" t="e">
        <f>VLOOKUP(Tableau14[[#This Row],[dossier d''événement]],Tableau12[],12,FALSE)</f>
        <v>#N/A</v>
      </c>
      <c r="AQ140" t="e">
        <f>VLOOKUP(Tableau14[[#This Row],[dossier d''événement]],Tableau12[],13,FALSE)</f>
        <v>#N/A</v>
      </c>
      <c r="AR140" t="e">
        <f>VLOOKUP(Tableau14[[#This Row],[dossier d''événement]],Tableau12[],14,FALSE)</f>
        <v>#N/A</v>
      </c>
      <c r="AS140" t="e">
        <f>VLOOKUP(Tableau14[[#This Row],[dossier d''événement]],Tableau12[],15,FALSE)</f>
        <v>#N/A</v>
      </c>
      <c r="AT140" t="e">
        <f>VLOOKUP(Tableau14[[#This Row],[dossier d''événement]],Tableau12[],16,FALSE)</f>
        <v>#N/A</v>
      </c>
      <c r="AU140" t="e">
        <f>VLOOKUP(Tableau14[[#This Row],[dossier d''événement]],Tableau12[],17,FALSE)</f>
        <v>#N/A</v>
      </c>
      <c r="AV140" t="e">
        <f>VLOOKUP(Tableau14[[#This Row],[dossier d''événement]],Tableau12[],18,FALSE)</f>
        <v>#N/A</v>
      </c>
      <c r="AW140" t="e">
        <f>VLOOKUP(Tableau14[[#This Row],[dossier d''événement]],Tableau12[],19,FALSE)</f>
        <v>#N/A</v>
      </c>
      <c r="AX140" t="e">
        <f>VLOOKUP(Tableau14[[#This Row],[dossier d''événement]],Tableau12[],20,FALSE)</f>
        <v>#N/A</v>
      </c>
      <c r="AY140" t="e">
        <f>VLOOKUP(Tableau14[[#This Row],[dossier d''événement]],Tableau12[],21,FALSE)</f>
        <v>#N/A</v>
      </c>
      <c r="AZ140" t="e">
        <f>VLOOKUP(Tableau14[[#This Row],[dossier d''événement]],Tableau12[],22,FALSE)</f>
        <v>#N/A</v>
      </c>
      <c r="BA140" t="e">
        <f>VLOOKUP(Tableau14[[#This Row],[dossier d''événement]],Tableau12[],23,FALSE)</f>
        <v>#N/A</v>
      </c>
      <c r="BB140" t="e">
        <f>VLOOKUP(Tableau14[[#This Row],[dossier d''événement]],Tableau12[],24,FALSE)</f>
        <v>#N/A</v>
      </c>
      <c r="BC140" t="e">
        <f>VLOOKUP(Tableau14[[#This Row],[dossier d''événement]],Tableau12[],25,FALSE)</f>
        <v>#N/A</v>
      </c>
      <c r="BD140" t="e">
        <f>VLOOKUP(Tableau14[[#This Row],[dossier d''événement]],Tableau12[],26,FALSE)</f>
        <v>#N/A</v>
      </c>
      <c r="BE140" t="e">
        <f>VLOOKUP(Tableau14[[#This Row],[dossier d''événement]],Tableau12[],27,FALSE)</f>
        <v>#N/A</v>
      </c>
      <c r="BF140" t="e">
        <f>VLOOKUP(Tableau14[[#This Row],[dossier d''événement]],Tableau12[],28,FALSE)</f>
        <v>#N/A</v>
      </c>
      <c r="BG140" t="e">
        <f>VLOOKUP(Tableau14[[#This Row],[dossier d''événement]],Tableau12[],29,FALSE)</f>
        <v>#N/A</v>
      </c>
      <c r="BH140" t="e">
        <f>VLOOKUP(Tableau14[[#This Row],[dossier d''événement]],Tableau12[],30,FALSE)</f>
        <v>#N/A</v>
      </c>
      <c r="BI140" t="e">
        <f>VLOOKUP(Tableau14[[#This Row],[dossier d''événement]],Tableau12[],31,FALSE)</f>
        <v>#N/A</v>
      </c>
      <c r="BJ140" t="e">
        <f>VLOOKUP(Tableau14[[#This Row],[dossier d''événement]],Tableau12[],32,FALSE)</f>
        <v>#N/A</v>
      </c>
      <c r="BK140" t="e">
        <f>VLOOKUP(Tableau14[[#This Row],[dossier d''événement]],Tableau12[],33,FALSE)</f>
        <v>#N/A</v>
      </c>
      <c r="BL140" t="e">
        <f>VLOOKUP(Tableau14[[#This Row],[dossier d''événement]],Tableau12[],34,FALSE)</f>
        <v>#N/A</v>
      </c>
      <c r="BM140" t="e">
        <f>VLOOKUP(Tableau14[[#This Row],[dossier d''événement]],Tableau12[],35,FALSE)</f>
        <v>#N/A</v>
      </c>
      <c r="BN140" t="e">
        <f>VLOOKUP(Tableau14[[#This Row],[dossier d''événement]],Tableau12[],36,FALSE)</f>
        <v>#N/A</v>
      </c>
      <c r="BO140" t="e">
        <f>VLOOKUP(Tableau14[[#This Row],[dossier d''événement]],Tableau12[],37,FALSE)</f>
        <v>#N/A</v>
      </c>
      <c r="BP140" t="e">
        <f>VLOOKUP(Tableau14[[#This Row],[dossier d''événement]],Tableau12[],38,FALSE)</f>
        <v>#N/A</v>
      </c>
      <c r="BQ140" t="e">
        <f>VLOOKUP(Tableau14[[#This Row],[dossier d''événement]],Tableau12[],39,FALSE)</f>
        <v>#N/A</v>
      </c>
      <c r="BR140" t="e">
        <f>VLOOKUP(Tableau14[[#This Row],[dossier d''événement]],Tableau12[],40,FALSE)</f>
        <v>#N/A</v>
      </c>
      <c r="BW140">
        <f>Tableau14[[#This Row],[dossier d''événement]]</f>
        <v>0</v>
      </c>
      <c r="BY140" t="e">
        <f>Tableau14[[#This Row],[Lieu Événement]]</f>
        <v>#N/A</v>
      </c>
      <c r="BZ140" t="e">
        <f>Tableau14[[#This Row],[Contact client sur le site]]</f>
        <v>#N/A</v>
      </c>
      <c r="CA140" t="e">
        <f>VLOOKUP(Tableau14[[#This Row],[dossier d''événement]],Tableau12[],45,FALSE)</f>
        <v>#N/A</v>
      </c>
      <c r="CE140" t="e">
        <f>VLOOKUP(Tableau14[[#This Row],[dossier d''événement]],Tableau12[],46,FALSE)</f>
        <v>#N/A</v>
      </c>
      <c r="CF140" t="e">
        <f>VLOOKUP(Tableau14[[#This Row],[dossier d''événement]],Tableau12[],43,FALSE)</f>
        <v>#N/A</v>
      </c>
      <c r="CG140" t="e">
        <f>VLOOKUP(Tableau14[[#This Row],[dossier d''événement]],Tableau12[],47,FALSE)</f>
        <v>#N/A</v>
      </c>
    </row>
    <row r="141" spans="6:85">
      <c r="F141" t="e">
        <f>VLOOKUP(Tableau14[[#This Row],[dossier d''événement]],Tableau12[],2,FALSE)</f>
        <v>#N/A</v>
      </c>
      <c r="G141" t="e">
        <f>VLOOKUP(Tableau14[[#This Row],[dossier d''événement]],Tableau12[],7,FALSE)</f>
        <v>#N/A</v>
      </c>
      <c r="H141" t="e">
        <f>VLOOKUP(Tableau14[[#This Row],[dossier d''événement]],Tableau12[],8,FALSE)</f>
        <v>#N/A</v>
      </c>
      <c r="J141" t="e">
        <f>VLOOKUP(Tableau14[[#This Row],[dossier d''événement]],Tableau12[],3,FALSE)</f>
        <v>#N/A</v>
      </c>
      <c r="K141" t="e">
        <f>VLOOKUP(Tableau14[[#This Row],[dossier d''événement]],Tableau12[],44,FALSE)</f>
        <v>#N/A</v>
      </c>
      <c r="U141" t="e">
        <f>VLOOKUP(Tableau14[[#This Row],[dossier d''événement]],Tableau12[],41,FALSE)</f>
        <v>#N/A</v>
      </c>
      <c r="V141" t="e">
        <f>VLOOKUP(Tableau14[[#This Row],[dossier d''événement]],Tableau12[],10,FALSE)</f>
        <v>#N/A</v>
      </c>
      <c r="W141" t="e">
        <f>VLOOKUP(Tableau14[[#This Row],[dossier d''événement]],Tableau12[],73,FALSE)</f>
        <v>#N/A</v>
      </c>
      <c r="X141" t="e">
        <f>VLOOKUP(Tableau14[[#This Row],[dossier d''événement]],Tableau12[],74,FALSE)</f>
        <v>#N/A</v>
      </c>
      <c r="Y141" t="e">
        <f>VLOOKUP(Tableau14[[#This Row],[dossier d''événement]],Tableau12[],75,FALSE)</f>
        <v>#N/A</v>
      </c>
      <c r="Z141" t="e">
        <f>VLOOKUP(Tableau14[[#This Row],[dossier d''événement]],Tableau12[],76,FALSE)</f>
        <v>#N/A</v>
      </c>
      <c r="AA141" t="e">
        <f>VLOOKUP(Tableau14[[#This Row],[dossier d''événement]],Tableau12[],77,FALSE)</f>
        <v>#N/A</v>
      </c>
      <c r="AB141" t="e">
        <f>VLOOKUP(Tableau14[[#This Row],[dossier d''événement]],Tableau12[],78,FALSE)</f>
        <v>#N/A</v>
      </c>
      <c r="AC141" t="e">
        <f>VLOOKUP(Tableau14[[#This Row],[dossier d''événement]],Tableau12[],79,FALSE)</f>
        <v>#N/A</v>
      </c>
      <c r="AD141" t="e">
        <f>VLOOKUP(Tableau14[[#This Row],[dossier d''événement]],Tableau12[],80,FALSE)</f>
        <v>#N/A</v>
      </c>
      <c r="AE141" t="e">
        <f>VLOOKUP(Tableau14[[#This Row],[dossier d''événement]],Tableau12[],81,FALSE)</f>
        <v>#N/A</v>
      </c>
      <c r="AF141" t="e">
        <f>VLOOKUP(Tableau14[[#This Row],[dossier d''événement]],Tableau12[],82,FALSE)</f>
        <v>#N/A</v>
      </c>
      <c r="AG141" t="e">
        <f>VLOOKUP(Tableau14[[#This Row],[dossier d''événement]],Tableau12[],83,FALSE)</f>
        <v>#N/A</v>
      </c>
      <c r="AH141" t="e">
        <f>VLOOKUP(Tableau14[[#This Row],[dossier d''événement]],Tableau12[],84,FALSE)</f>
        <v>#N/A</v>
      </c>
      <c r="AI141" t="e">
        <f>VLOOKUP(Tableau14[[#This Row],[dossier d''événement]],Tableau12[],85,FALSE)</f>
        <v>#N/A</v>
      </c>
      <c r="AJ141" t="e">
        <f>VLOOKUP(Tableau14[[#This Row],[dossier d''événement]],Tableau12[],86,FALSE)</f>
        <v>#N/A</v>
      </c>
      <c r="AK141" t="e">
        <f>VLOOKUP(Tableau14[[#This Row],[dossier d''événement]],Tableau12[],87,FALSE)</f>
        <v>#N/A</v>
      </c>
      <c r="AL141" t="e">
        <f>VLOOKUP(Tableau14[[#This Row],[dossier d''événement]],Tableau12[],88,FALSE)</f>
        <v>#N/A</v>
      </c>
      <c r="AM141" t="e">
        <f>VLOOKUP(Tableau14[[#This Row],[dossier d''événement]],Tableau12[],89,FALSE)</f>
        <v>#N/A</v>
      </c>
      <c r="AN141" t="e">
        <f>VLOOKUP(Tableau14[[#This Row],[dossier d''événement]],Tableau12[],90,FALSE)</f>
        <v>#N/A</v>
      </c>
      <c r="AO141" t="e">
        <f>VLOOKUP(Tableau14[[#This Row],[dossier d''événement]],Tableau12[],11,FALSE)</f>
        <v>#N/A</v>
      </c>
      <c r="AP141" t="e">
        <f>VLOOKUP(Tableau14[[#This Row],[dossier d''événement]],Tableau12[],12,FALSE)</f>
        <v>#N/A</v>
      </c>
      <c r="AQ141" t="e">
        <f>VLOOKUP(Tableau14[[#This Row],[dossier d''événement]],Tableau12[],13,FALSE)</f>
        <v>#N/A</v>
      </c>
      <c r="AR141" t="e">
        <f>VLOOKUP(Tableau14[[#This Row],[dossier d''événement]],Tableau12[],14,FALSE)</f>
        <v>#N/A</v>
      </c>
      <c r="AS141" t="e">
        <f>VLOOKUP(Tableau14[[#This Row],[dossier d''événement]],Tableau12[],15,FALSE)</f>
        <v>#N/A</v>
      </c>
      <c r="AT141" t="e">
        <f>VLOOKUP(Tableau14[[#This Row],[dossier d''événement]],Tableau12[],16,FALSE)</f>
        <v>#N/A</v>
      </c>
      <c r="AU141" t="e">
        <f>VLOOKUP(Tableau14[[#This Row],[dossier d''événement]],Tableau12[],17,FALSE)</f>
        <v>#N/A</v>
      </c>
      <c r="AV141" t="e">
        <f>VLOOKUP(Tableau14[[#This Row],[dossier d''événement]],Tableau12[],18,FALSE)</f>
        <v>#N/A</v>
      </c>
      <c r="AW141" t="e">
        <f>VLOOKUP(Tableau14[[#This Row],[dossier d''événement]],Tableau12[],19,FALSE)</f>
        <v>#N/A</v>
      </c>
      <c r="AX141" t="e">
        <f>VLOOKUP(Tableau14[[#This Row],[dossier d''événement]],Tableau12[],20,FALSE)</f>
        <v>#N/A</v>
      </c>
      <c r="AY141" t="e">
        <f>VLOOKUP(Tableau14[[#This Row],[dossier d''événement]],Tableau12[],21,FALSE)</f>
        <v>#N/A</v>
      </c>
      <c r="AZ141" t="e">
        <f>VLOOKUP(Tableau14[[#This Row],[dossier d''événement]],Tableau12[],22,FALSE)</f>
        <v>#N/A</v>
      </c>
      <c r="BA141" t="e">
        <f>VLOOKUP(Tableau14[[#This Row],[dossier d''événement]],Tableau12[],23,FALSE)</f>
        <v>#N/A</v>
      </c>
      <c r="BB141" t="e">
        <f>VLOOKUP(Tableau14[[#This Row],[dossier d''événement]],Tableau12[],24,FALSE)</f>
        <v>#N/A</v>
      </c>
      <c r="BC141" t="e">
        <f>VLOOKUP(Tableau14[[#This Row],[dossier d''événement]],Tableau12[],25,FALSE)</f>
        <v>#N/A</v>
      </c>
      <c r="BD141" t="e">
        <f>VLOOKUP(Tableau14[[#This Row],[dossier d''événement]],Tableau12[],26,FALSE)</f>
        <v>#N/A</v>
      </c>
      <c r="BE141" t="e">
        <f>VLOOKUP(Tableau14[[#This Row],[dossier d''événement]],Tableau12[],27,FALSE)</f>
        <v>#N/A</v>
      </c>
      <c r="BF141" t="e">
        <f>VLOOKUP(Tableau14[[#This Row],[dossier d''événement]],Tableau12[],28,FALSE)</f>
        <v>#N/A</v>
      </c>
      <c r="BG141" t="e">
        <f>VLOOKUP(Tableau14[[#This Row],[dossier d''événement]],Tableau12[],29,FALSE)</f>
        <v>#N/A</v>
      </c>
      <c r="BH141" t="e">
        <f>VLOOKUP(Tableau14[[#This Row],[dossier d''événement]],Tableau12[],30,FALSE)</f>
        <v>#N/A</v>
      </c>
      <c r="BI141" t="e">
        <f>VLOOKUP(Tableau14[[#This Row],[dossier d''événement]],Tableau12[],31,FALSE)</f>
        <v>#N/A</v>
      </c>
      <c r="BJ141" t="e">
        <f>VLOOKUP(Tableau14[[#This Row],[dossier d''événement]],Tableau12[],32,FALSE)</f>
        <v>#N/A</v>
      </c>
      <c r="BK141" t="e">
        <f>VLOOKUP(Tableau14[[#This Row],[dossier d''événement]],Tableau12[],33,FALSE)</f>
        <v>#N/A</v>
      </c>
      <c r="BL141" t="e">
        <f>VLOOKUP(Tableau14[[#This Row],[dossier d''événement]],Tableau12[],34,FALSE)</f>
        <v>#N/A</v>
      </c>
      <c r="BM141" t="e">
        <f>VLOOKUP(Tableau14[[#This Row],[dossier d''événement]],Tableau12[],35,FALSE)</f>
        <v>#N/A</v>
      </c>
      <c r="BN141" t="e">
        <f>VLOOKUP(Tableau14[[#This Row],[dossier d''événement]],Tableau12[],36,FALSE)</f>
        <v>#N/A</v>
      </c>
      <c r="BO141" t="e">
        <f>VLOOKUP(Tableau14[[#This Row],[dossier d''événement]],Tableau12[],37,FALSE)</f>
        <v>#N/A</v>
      </c>
      <c r="BP141" t="e">
        <f>VLOOKUP(Tableau14[[#This Row],[dossier d''événement]],Tableau12[],38,FALSE)</f>
        <v>#N/A</v>
      </c>
      <c r="BQ141" t="e">
        <f>VLOOKUP(Tableau14[[#This Row],[dossier d''événement]],Tableau12[],39,FALSE)</f>
        <v>#N/A</v>
      </c>
      <c r="BR141" t="e">
        <f>VLOOKUP(Tableau14[[#This Row],[dossier d''événement]],Tableau12[],40,FALSE)</f>
        <v>#N/A</v>
      </c>
      <c r="BW141">
        <f>Tableau14[[#This Row],[dossier d''événement]]</f>
        <v>0</v>
      </c>
      <c r="BY141" t="e">
        <f>Tableau14[[#This Row],[Lieu Événement]]</f>
        <v>#N/A</v>
      </c>
      <c r="BZ141" t="e">
        <f>Tableau14[[#This Row],[Contact client sur le site]]</f>
        <v>#N/A</v>
      </c>
      <c r="CA141" t="e">
        <f>VLOOKUP(Tableau14[[#This Row],[dossier d''événement]],Tableau12[],45,FALSE)</f>
        <v>#N/A</v>
      </c>
      <c r="CE141" t="e">
        <f>VLOOKUP(Tableau14[[#This Row],[dossier d''événement]],Tableau12[],46,FALSE)</f>
        <v>#N/A</v>
      </c>
      <c r="CF141" t="e">
        <f>VLOOKUP(Tableau14[[#This Row],[dossier d''événement]],Tableau12[],43,FALSE)</f>
        <v>#N/A</v>
      </c>
      <c r="CG141" t="e">
        <f>VLOOKUP(Tableau14[[#This Row],[dossier d''événement]],Tableau12[],47,FALSE)</f>
        <v>#N/A</v>
      </c>
    </row>
    <row r="142" spans="6:85">
      <c r="F142" t="e">
        <f>VLOOKUP(Tableau14[[#This Row],[dossier d''événement]],Tableau12[],2,FALSE)</f>
        <v>#N/A</v>
      </c>
      <c r="G142" t="e">
        <f>VLOOKUP(Tableau14[[#This Row],[dossier d''événement]],Tableau12[],7,FALSE)</f>
        <v>#N/A</v>
      </c>
      <c r="H142" t="e">
        <f>VLOOKUP(Tableau14[[#This Row],[dossier d''événement]],Tableau12[],8,FALSE)</f>
        <v>#N/A</v>
      </c>
      <c r="J142" t="e">
        <f>VLOOKUP(Tableau14[[#This Row],[dossier d''événement]],Tableau12[],3,FALSE)</f>
        <v>#N/A</v>
      </c>
      <c r="K142" t="e">
        <f>VLOOKUP(Tableau14[[#This Row],[dossier d''événement]],Tableau12[],44,FALSE)</f>
        <v>#N/A</v>
      </c>
      <c r="U142" t="e">
        <f>VLOOKUP(Tableau14[[#This Row],[dossier d''événement]],Tableau12[],41,FALSE)</f>
        <v>#N/A</v>
      </c>
      <c r="V142" t="e">
        <f>VLOOKUP(Tableau14[[#This Row],[dossier d''événement]],Tableau12[],10,FALSE)</f>
        <v>#N/A</v>
      </c>
      <c r="W142" t="e">
        <f>VLOOKUP(Tableau14[[#This Row],[dossier d''événement]],Tableau12[],73,FALSE)</f>
        <v>#N/A</v>
      </c>
      <c r="X142" t="e">
        <f>VLOOKUP(Tableau14[[#This Row],[dossier d''événement]],Tableau12[],74,FALSE)</f>
        <v>#N/A</v>
      </c>
      <c r="Y142" t="e">
        <f>VLOOKUP(Tableau14[[#This Row],[dossier d''événement]],Tableau12[],75,FALSE)</f>
        <v>#N/A</v>
      </c>
      <c r="Z142" t="e">
        <f>VLOOKUP(Tableau14[[#This Row],[dossier d''événement]],Tableau12[],76,FALSE)</f>
        <v>#N/A</v>
      </c>
      <c r="AA142" t="e">
        <f>VLOOKUP(Tableau14[[#This Row],[dossier d''événement]],Tableau12[],77,FALSE)</f>
        <v>#N/A</v>
      </c>
      <c r="AB142" t="e">
        <f>VLOOKUP(Tableau14[[#This Row],[dossier d''événement]],Tableau12[],78,FALSE)</f>
        <v>#N/A</v>
      </c>
      <c r="AC142" t="e">
        <f>VLOOKUP(Tableau14[[#This Row],[dossier d''événement]],Tableau12[],79,FALSE)</f>
        <v>#N/A</v>
      </c>
      <c r="AD142" t="e">
        <f>VLOOKUP(Tableau14[[#This Row],[dossier d''événement]],Tableau12[],80,FALSE)</f>
        <v>#N/A</v>
      </c>
      <c r="AE142" t="e">
        <f>VLOOKUP(Tableau14[[#This Row],[dossier d''événement]],Tableau12[],81,FALSE)</f>
        <v>#N/A</v>
      </c>
      <c r="AF142" t="e">
        <f>VLOOKUP(Tableau14[[#This Row],[dossier d''événement]],Tableau12[],82,FALSE)</f>
        <v>#N/A</v>
      </c>
      <c r="AG142" t="e">
        <f>VLOOKUP(Tableau14[[#This Row],[dossier d''événement]],Tableau12[],83,FALSE)</f>
        <v>#N/A</v>
      </c>
      <c r="AH142" t="e">
        <f>VLOOKUP(Tableau14[[#This Row],[dossier d''événement]],Tableau12[],84,FALSE)</f>
        <v>#N/A</v>
      </c>
      <c r="AI142" t="e">
        <f>VLOOKUP(Tableau14[[#This Row],[dossier d''événement]],Tableau12[],85,FALSE)</f>
        <v>#N/A</v>
      </c>
      <c r="AJ142" t="e">
        <f>VLOOKUP(Tableau14[[#This Row],[dossier d''événement]],Tableau12[],86,FALSE)</f>
        <v>#N/A</v>
      </c>
      <c r="AK142" t="e">
        <f>VLOOKUP(Tableau14[[#This Row],[dossier d''événement]],Tableau12[],87,FALSE)</f>
        <v>#N/A</v>
      </c>
      <c r="AL142" t="e">
        <f>VLOOKUP(Tableau14[[#This Row],[dossier d''événement]],Tableau12[],88,FALSE)</f>
        <v>#N/A</v>
      </c>
      <c r="AM142" t="e">
        <f>VLOOKUP(Tableau14[[#This Row],[dossier d''événement]],Tableau12[],89,FALSE)</f>
        <v>#N/A</v>
      </c>
      <c r="AN142" t="e">
        <f>VLOOKUP(Tableau14[[#This Row],[dossier d''événement]],Tableau12[],90,FALSE)</f>
        <v>#N/A</v>
      </c>
      <c r="AO142" t="e">
        <f>VLOOKUP(Tableau14[[#This Row],[dossier d''événement]],Tableau12[],11,FALSE)</f>
        <v>#N/A</v>
      </c>
      <c r="AP142" t="e">
        <f>VLOOKUP(Tableau14[[#This Row],[dossier d''événement]],Tableau12[],12,FALSE)</f>
        <v>#N/A</v>
      </c>
      <c r="AQ142" t="e">
        <f>VLOOKUP(Tableau14[[#This Row],[dossier d''événement]],Tableau12[],13,FALSE)</f>
        <v>#N/A</v>
      </c>
      <c r="AR142" t="e">
        <f>VLOOKUP(Tableau14[[#This Row],[dossier d''événement]],Tableau12[],14,FALSE)</f>
        <v>#N/A</v>
      </c>
      <c r="AS142" t="e">
        <f>VLOOKUP(Tableau14[[#This Row],[dossier d''événement]],Tableau12[],15,FALSE)</f>
        <v>#N/A</v>
      </c>
      <c r="AT142" t="e">
        <f>VLOOKUP(Tableau14[[#This Row],[dossier d''événement]],Tableau12[],16,FALSE)</f>
        <v>#N/A</v>
      </c>
      <c r="AU142" t="e">
        <f>VLOOKUP(Tableau14[[#This Row],[dossier d''événement]],Tableau12[],17,FALSE)</f>
        <v>#N/A</v>
      </c>
      <c r="AV142" t="e">
        <f>VLOOKUP(Tableau14[[#This Row],[dossier d''événement]],Tableau12[],18,FALSE)</f>
        <v>#N/A</v>
      </c>
      <c r="AW142" t="e">
        <f>VLOOKUP(Tableau14[[#This Row],[dossier d''événement]],Tableau12[],19,FALSE)</f>
        <v>#N/A</v>
      </c>
      <c r="AX142" t="e">
        <f>VLOOKUP(Tableau14[[#This Row],[dossier d''événement]],Tableau12[],20,FALSE)</f>
        <v>#N/A</v>
      </c>
      <c r="AY142" t="e">
        <f>VLOOKUP(Tableau14[[#This Row],[dossier d''événement]],Tableau12[],21,FALSE)</f>
        <v>#N/A</v>
      </c>
      <c r="AZ142" t="e">
        <f>VLOOKUP(Tableau14[[#This Row],[dossier d''événement]],Tableau12[],22,FALSE)</f>
        <v>#N/A</v>
      </c>
      <c r="BA142" t="e">
        <f>VLOOKUP(Tableau14[[#This Row],[dossier d''événement]],Tableau12[],23,FALSE)</f>
        <v>#N/A</v>
      </c>
      <c r="BB142" t="e">
        <f>VLOOKUP(Tableau14[[#This Row],[dossier d''événement]],Tableau12[],24,FALSE)</f>
        <v>#N/A</v>
      </c>
      <c r="BC142" t="e">
        <f>VLOOKUP(Tableau14[[#This Row],[dossier d''événement]],Tableau12[],25,FALSE)</f>
        <v>#N/A</v>
      </c>
      <c r="BD142" t="e">
        <f>VLOOKUP(Tableau14[[#This Row],[dossier d''événement]],Tableau12[],26,FALSE)</f>
        <v>#N/A</v>
      </c>
      <c r="BE142" t="e">
        <f>VLOOKUP(Tableau14[[#This Row],[dossier d''événement]],Tableau12[],27,FALSE)</f>
        <v>#N/A</v>
      </c>
      <c r="BF142" t="e">
        <f>VLOOKUP(Tableau14[[#This Row],[dossier d''événement]],Tableau12[],28,FALSE)</f>
        <v>#N/A</v>
      </c>
      <c r="BG142" t="e">
        <f>VLOOKUP(Tableau14[[#This Row],[dossier d''événement]],Tableau12[],29,FALSE)</f>
        <v>#N/A</v>
      </c>
      <c r="BH142" t="e">
        <f>VLOOKUP(Tableau14[[#This Row],[dossier d''événement]],Tableau12[],30,FALSE)</f>
        <v>#N/A</v>
      </c>
      <c r="BI142" t="e">
        <f>VLOOKUP(Tableau14[[#This Row],[dossier d''événement]],Tableau12[],31,FALSE)</f>
        <v>#N/A</v>
      </c>
      <c r="BJ142" t="e">
        <f>VLOOKUP(Tableau14[[#This Row],[dossier d''événement]],Tableau12[],32,FALSE)</f>
        <v>#N/A</v>
      </c>
      <c r="BK142" t="e">
        <f>VLOOKUP(Tableau14[[#This Row],[dossier d''événement]],Tableau12[],33,FALSE)</f>
        <v>#N/A</v>
      </c>
      <c r="BL142" t="e">
        <f>VLOOKUP(Tableau14[[#This Row],[dossier d''événement]],Tableau12[],34,FALSE)</f>
        <v>#N/A</v>
      </c>
      <c r="BM142" t="e">
        <f>VLOOKUP(Tableau14[[#This Row],[dossier d''événement]],Tableau12[],35,FALSE)</f>
        <v>#N/A</v>
      </c>
      <c r="BN142" t="e">
        <f>VLOOKUP(Tableau14[[#This Row],[dossier d''événement]],Tableau12[],36,FALSE)</f>
        <v>#N/A</v>
      </c>
      <c r="BO142" t="e">
        <f>VLOOKUP(Tableau14[[#This Row],[dossier d''événement]],Tableau12[],37,FALSE)</f>
        <v>#N/A</v>
      </c>
      <c r="BP142" t="e">
        <f>VLOOKUP(Tableau14[[#This Row],[dossier d''événement]],Tableau12[],38,FALSE)</f>
        <v>#N/A</v>
      </c>
      <c r="BQ142" t="e">
        <f>VLOOKUP(Tableau14[[#This Row],[dossier d''événement]],Tableau12[],39,FALSE)</f>
        <v>#N/A</v>
      </c>
      <c r="BR142" t="e">
        <f>VLOOKUP(Tableau14[[#This Row],[dossier d''événement]],Tableau12[],40,FALSE)</f>
        <v>#N/A</v>
      </c>
      <c r="BW142">
        <f>Tableau14[[#This Row],[dossier d''événement]]</f>
        <v>0</v>
      </c>
      <c r="BY142" t="e">
        <f>Tableau14[[#This Row],[Lieu Événement]]</f>
        <v>#N/A</v>
      </c>
      <c r="BZ142" t="e">
        <f>Tableau14[[#This Row],[Contact client sur le site]]</f>
        <v>#N/A</v>
      </c>
      <c r="CA142" t="e">
        <f>VLOOKUP(Tableau14[[#This Row],[dossier d''événement]],Tableau12[],45,FALSE)</f>
        <v>#N/A</v>
      </c>
      <c r="CE142" t="e">
        <f>VLOOKUP(Tableau14[[#This Row],[dossier d''événement]],Tableau12[],46,FALSE)</f>
        <v>#N/A</v>
      </c>
      <c r="CF142" t="e">
        <f>VLOOKUP(Tableau14[[#This Row],[dossier d''événement]],Tableau12[],43,FALSE)</f>
        <v>#N/A</v>
      </c>
      <c r="CG142" t="e">
        <f>VLOOKUP(Tableau14[[#This Row],[dossier d''événement]],Tableau12[],47,FALSE)</f>
        <v>#N/A</v>
      </c>
    </row>
    <row r="143" spans="6:85">
      <c r="F143" t="e">
        <f>VLOOKUP(Tableau14[[#This Row],[dossier d''événement]],Tableau12[],2,FALSE)</f>
        <v>#N/A</v>
      </c>
      <c r="G143" t="e">
        <f>VLOOKUP(Tableau14[[#This Row],[dossier d''événement]],Tableau12[],7,FALSE)</f>
        <v>#N/A</v>
      </c>
      <c r="H143" t="e">
        <f>VLOOKUP(Tableau14[[#This Row],[dossier d''événement]],Tableau12[],8,FALSE)</f>
        <v>#N/A</v>
      </c>
      <c r="J143" t="e">
        <f>VLOOKUP(Tableau14[[#This Row],[dossier d''événement]],Tableau12[],3,FALSE)</f>
        <v>#N/A</v>
      </c>
      <c r="K143" t="e">
        <f>VLOOKUP(Tableau14[[#This Row],[dossier d''événement]],Tableau12[],44,FALSE)</f>
        <v>#N/A</v>
      </c>
      <c r="U143" t="e">
        <f>VLOOKUP(Tableau14[[#This Row],[dossier d''événement]],Tableau12[],41,FALSE)</f>
        <v>#N/A</v>
      </c>
      <c r="V143" t="e">
        <f>VLOOKUP(Tableau14[[#This Row],[dossier d''événement]],Tableau12[],10,FALSE)</f>
        <v>#N/A</v>
      </c>
      <c r="W143" t="e">
        <f>VLOOKUP(Tableau14[[#This Row],[dossier d''événement]],Tableau12[],73,FALSE)</f>
        <v>#N/A</v>
      </c>
      <c r="X143" t="e">
        <f>VLOOKUP(Tableau14[[#This Row],[dossier d''événement]],Tableau12[],74,FALSE)</f>
        <v>#N/A</v>
      </c>
      <c r="Y143" t="e">
        <f>VLOOKUP(Tableau14[[#This Row],[dossier d''événement]],Tableau12[],75,FALSE)</f>
        <v>#N/A</v>
      </c>
      <c r="Z143" t="e">
        <f>VLOOKUP(Tableau14[[#This Row],[dossier d''événement]],Tableau12[],76,FALSE)</f>
        <v>#N/A</v>
      </c>
      <c r="AA143" t="e">
        <f>VLOOKUP(Tableau14[[#This Row],[dossier d''événement]],Tableau12[],77,FALSE)</f>
        <v>#N/A</v>
      </c>
      <c r="AB143" t="e">
        <f>VLOOKUP(Tableau14[[#This Row],[dossier d''événement]],Tableau12[],78,FALSE)</f>
        <v>#N/A</v>
      </c>
      <c r="AC143" t="e">
        <f>VLOOKUP(Tableau14[[#This Row],[dossier d''événement]],Tableau12[],79,FALSE)</f>
        <v>#N/A</v>
      </c>
      <c r="AD143" t="e">
        <f>VLOOKUP(Tableau14[[#This Row],[dossier d''événement]],Tableau12[],80,FALSE)</f>
        <v>#N/A</v>
      </c>
      <c r="AE143" t="e">
        <f>VLOOKUP(Tableau14[[#This Row],[dossier d''événement]],Tableau12[],81,FALSE)</f>
        <v>#N/A</v>
      </c>
      <c r="AF143" t="e">
        <f>VLOOKUP(Tableau14[[#This Row],[dossier d''événement]],Tableau12[],82,FALSE)</f>
        <v>#N/A</v>
      </c>
      <c r="AG143" t="e">
        <f>VLOOKUP(Tableau14[[#This Row],[dossier d''événement]],Tableau12[],83,FALSE)</f>
        <v>#N/A</v>
      </c>
      <c r="AH143" t="e">
        <f>VLOOKUP(Tableau14[[#This Row],[dossier d''événement]],Tableau12[],84,FALSE)</f>
        <v>#N/A</v>
      </c>
      <c r="AI143" t="e">
        <f>VLOOKUP(Tableau14[[#This Row],[dossier d''événement]],Tableau12[],85,FALSE)</f>
        <v>#N/A</v>
      </c>
      <c r="AJ143" t="e">
        <f>VLOOKUP(Tableau14[[#This Row],[dossier d''événement]],Tableau12[],86,FALSE)</f>
        <v>#N/A</v>
      </c>
      <c r="AK143" t="e">
        <f>VLOOKUP(Tableau14[[#This Row],[dossier d''événement]],Tableau12[],87,FALSE)</f>
        <v>#N/A</v>
      </c>
      <c r="AL143" t="e">
        <f>VLOOKUP(Tableau14[[#This Row],[dossier d''événement]],Tableau12[],88,FALSE)</f>
        <v>#N/A</v>
      </c>
      <c r="AM143" t="e">
        <f>VLOOKUP(Tableau14[[#This Row],[dossier d''événement]],Tableau12[],89,FALSE)</f>
        <v>#N/A</v>
      </c>
      <c r="AN143" t="e">
        <f>VLOOKUP(Tableau14[[#This Row],[dossier d''événement]],Tableau12[],90,FALSE)</f>
        <v>#N/A</v>
      </c>
      <c r="AO143" t="e">
        <f>VLOOKUP(Tableau14[[#This Row],[dossier d''événement]],Tableau12[],11,FALSE)</f>
        <v>#N/A</v>
      </c>
      <c r="AP143" t="e">
        <f>VLOOKUP(Tableau14[[#This Row],[dossier d''événement]],Tableau12[],12,FALSE)</f>
        <v>#N/A</v>
      </c>
      <c r="AQ143" t="e">
        <f>VLOOKUP(Tableau14[[#This Row],[dossier d''événement]],Tableau12[],13,FALSE)</f>
        <v>#N/A</v>
      </c>
      <c r="AR143" t="e">
        <f>VLOOKUP(Tableau14[[#This Row],[dossier d''événement]],Tableau12[],14,FALSE)</f>
        <v>#N/A</v>
      </c>
      <c r="AS143" t="e">
        <f>VLOOKUP(Tableau14[[#This Row],[dossier d''événement]],Tableau12[],15,FALSE)</f>
        <v>#N/A</v>
      </c>
      <c r="AT143" t="e">
        <f>VLOOKUP(Tableau14[[#This Row],[dossier d''événement]],Tableau12[],16,FALSE)</f>
        <v>#N/A</v>
      </c>
      <c r="AU143" t="e">
        <f>VLOOKUP(Tableau14[[#This Row],[dossier d''événement]],Tableau12[],17,FALSE)</f>
        <v>#N/A</v>
      </c>
      <c r="AV143" t="e">
        <f>VLOOKUP(Tableau14[[#This Row],[dossier d''événement]],Tableau12[],18,FALSE)</f>
        <v>#N/A</v>
      </c>
      <c r="AW143" t="e">
        <f>VLOOKUP(Tableau14[[#This Row],[dossier d''événement]],Tableau12[],19,FALSE)</f>
        <v>#N/A</v>
      </c>
      <c r="AX143" t="e">
        <f>VLOOKUP(Tableau14[[#This Row],[dossier d''événement]],Tableau12[],20,FALSE)</f>
        <v>#N/A</v>
      </c>
      <c r="AY143" t="e">
        <f>VLOOKUP(Tableau14[[#This Row],[dossier d''événement]],Tableau12[],21,FALSE)</f>
        <v>#N/A</v>
      </c>
      <c r="AZ143" t="e">
        <f>VLOOKUP(Tableau14[[#This Row],[dossier d''événement]],Tableau12[],22,FALSE)</f>
        <v>#N/A</v>
      </c>
      <c r="BA143" t="e">
        <f>VLOOKUP(Tableau14[[#This Row],[dossier d''événement]],Tableau12[],23,FALSE)</f>
        <v>#N/A</v>
      </c>
      <c r="BB143" t="e">
        <f>VLOOKUP(Tableau14[[#This Row],[dossier d''événement]],Tableau12[],24,FALSE)</f>
        <v>#N/A</v>
      </c>
      <c r="BC143" t="e">
        <f>VLOOKUP(Tableau14[[#This Row],[dossier d''événement]],Tableau12[],25,FALSE)</f>
        <v>#N/A</v>
      </c>
      <c r="BD143" t="e">
        <f>VLOOKUP(Tableau14[[#This Row],[dossier d''événement]],Tableau12[],26,FALSE)</f>
        <v>#N/A</v>
      </c>
      <c r="BE143" t="e">
        <f>VLOOKUP(Tableau14[[#This Row],[dossier d''événement]],Tableau12[],27,FALSE)</f>
        <v>#N/A</v>
      </c>
      <c r="BF143" t="e">
        <f>VLOOKUP(Tableau14[[#This Row],[dossier d''événement]],Tableau12[],28,FALSE)</f>
        <v>#N/A</v>
      </c>
      <c r="BG143" t="e">
        <f>VLOOKUP(Tableau14[[#This Row],[dossier d''événement]],Tableau12[],29,FALSE)</f>
        <v>#N/A</v>
      </c>
      <c r="BH143" t="e">
        <f>VLOOKUP(Tableau14[[#This Row],[dossier d''événement]],Tableau12[],30,FALSE)</f>
        <v>#N/A</v>
      </c>
      <c r="BI143" t="e">
        <f>VLOOKUP(Tableau14[[#This Row],[dossier d''événement]],Tableau12[],31,FALSE)</f>
        <v>#N/A</v>
      </c>
      <c r="BJ143" t="e">
        <f>VLOOKUP(Tableau14[[#This Row],[dossier d''événement]],Tableau12[],32,FALSE)</f>
        <v>#N/A</v>
      </c>
      <c r="BK143" t="e">
        <f>VLOOKUP(Tableau14[[#This Row],[dossier d''événement]],Tableau12[],33,FALSE)</f>
        <v>#N/A</v>
      </c>
      <c r="BL143" t="e">
        <f>VLOOKUP(Tableau14[[#This Row],[dossier d''événement]],Tableau12[],34,FALSE)</f>
        <v>#N/A</v>
      </c>
      <c r="BM143" t="e">
        <f>VLOOKUP(Tableau14[[#This Row],[dossier d''événement]],Tableau12[],35,FALSE)</f>
        <v>#N/A</v>
      </c>
      <c r="BN143" t="e">
        <f>VLOOKUP(Tableau14[[#This Row],[dossier d''événement]],Tableau12[],36,FALSE)</f>
        <v>#N/A</v>
      </c>
      <c r="BO143" t="e">
        <f>VLOOKUP(Tableau14[[#This Row],[dossier d''événement]],Tableau12[],37,FALSE)</f>
        <v>#N/A</v>
      </c>
      <c r="BP143" t="e">
        <f>VLOOKUP(Tableau14[[#This Row],[dossier d''événement]],Tableau12[],38,FALSE)</f>
        <v>#N/A</v>
      </c>
      <c r="BQ143" t="e">
        <f>VLOOKUP(Tableau14[[#This Row],[dossier d''événement]],Tableau12[],39,FALSE)</f>
        <v>#N/A</v>
      </c>
      <c r="BR143" t="e">
        <f>VLOOKUP(Tableau14[[#This Row],[dossier d''événement]],Tableau12[],40,FALSE)</f>
        <v>#N/A</v>
      </c>
      <c r="BW143">
        <f>Tableau14[[#This Row],[dossier d''événement]]</f>
        <v>0</v>
      </c>
      <c r="BY143" t="e">
        <f>Tableau14[[#This Row],[Lieu Événement]]</f>
        <v>#N/A</v>
      </c>
      <c r="BZ143" t="e">
        <f>Tableau14[[#This Row],[Contact client sur le site]]</f>
        <v>#N/A</v>
      </c>
      <c r="CA143" t="e">
        <f>VLOOKUP(Tableau14[[#This Row],[dossier d''événement]],Tableau12[],45,FALSE)</f>
        <v>#N/A</v>
      </c>
      <c r="CE143" t="e">
        <f>VLOOKUP(Tableau14[[#This Row],[dossier d''événement]],Tableau12[],46,FALSE)</f>
        <v>#N/A</v>
      </c>
      <c r="CF143" t="e">
        <f>VLOOKUP(Tableau14[[#This Row],[dossier d''événement]],Tableau12[],43,FALSE)</f>
        <v>#N/A</v>
      </c>
      <c r="CG143" t="e">
        <f>VLOOKUP(Tableau14[[#This Row],[dossier d''événement]],Tableau12[],47,FALSE)</f>
        <v>#N/A</v>
      </c>
    </row>
    <row r="144" spans="6:85">
      <c r="F144" t="e">
        <f>VLOOKUP(Tableau14[[#This Row],[dossier d''événement]],Tableau12[],2,FALSE)</f>
        <v>#N/A</v>
      </c>
      <c r="G144" t="e">
        <f>VLOOKUP(Tableau14[[#This Row],[dossier d''événement]],Tableau12[],7,FALSE)</f>
        <v>#N/A</v>
      </c>
      <c r="H144" t="e">
        <f>VLOOKUP(Tableau14[[#This Row],[dossier d''événement]],Tableau12[],8,FALSE)</f>
        <v>#N/A</v>
      </c>
      <c r="J144" t="e">
        <f>VLOOKUP(Tableau14[[#This Row],[dossier d''événement]],Tableau12[],3,FALSE)</f>
        <v>#N/A</v>
      </c>
      <c r="K144" t="e">
        <f>VLOOKUP(Tableau14[[#This Row],[dossier d''événement]],Tableau12[],44,FALSE)</f>
        <v>#N/A</v>
      </c>
      <c r="U144" t="e">
        <f>VLOOKUP(Tableau14[[#This Row],[dossier d''événement]],Tableau12[],41,FALSE)</f>
        <v>#N/A</v>
      </c>
      <c r="V144" t="e">
        <f>VLOOKUP(Tableau14[[#This Row],[dossier d''événement]],Tableau12[],10,FALSE)</f>
        <v>#N/A</v>
      </c>
      <c r="W144" t="e">
        <f>VLOOKUP(Tableau14[[#This Row],[dossier d''événement]],Tableau12[],73,FALSE)</f>
        <v>#N/A</v>
      </c>
      <c r="X144" t="e">
        <f>VLOOKUP(Tableau14[[#This Row],[dossier d''événement]],Tableau12[],74,FALSE)</f>
        <v>#N/A</v>
      </c>
      <c r="Y144" t="e">
        <f>VLOOKUP(Tableau14[[#This Row],[dossier d''événement]],Tableau12[],75,FALSE)</f>
        <v>#N/A</v>
      </c>
      <c r="Z144" t="e">
        <f>VLOOKUP(Tableau14[[#This Row],[dossier d''événement]],Tableau12[],76,FALSE)</f>
        <v>#N/A</v>
      </c>
      <c r="AA144" t="e">
        <f>VLOOKUP(Tableau14[[#This Row],[dossier d''événement]],Tableau12[],77,FALSE)</f>
        <v>#N/A</v>
      </c>
      <c r="AB144" t="e">
        <f>VLOOKUP(Tableau14[[#This Row],[dossier d''événement]],Tableau12[],78,FALSE)</f>
        <v>#N/A</v>
      </c>
      <c r="AC144" t="e">
        <f>VLOOKUP(Tableau14[[#This Row],[dossier d''événement]],Tableau12[],79,FALSE)</f>
        <v>#N/A</v>
      </c>
      <c r="AD144" t="e">
        <f>VLOOKUP(Tableau14[[#This Row],[dossier d''événement]],Tableau12[],80,FALSE)</f>
        <v>#N/A</v>
      </c>
      <c r="AE144" t="e">
        <f>VLOOKUP(Tableau14[[#This Row],[dossier d''événement]],Tableau12[],81,FALSE)</f>
        <v>#N/A</v>
      </c>
      <c r="AF144" t="e">
        <f>VLOOKUP(Tableau14[[#This Row],[dossier d''événement]],Tableau12[],82,FALSE)</f>
        <v>#N/A</v>
      </c>
      <c r="AG144" t="e">
        <f>VLOOKUP(Tableau14[[#This Row],[dossier d''événement]],Tableau12[],83,FALSE)</f>
        <v>#N/A</v>
      </c>
      <c r="AH144" t="e">
        <f>VLOOKUP(Tableau14[[#This Row],[dossier d''événement]],Tableau12[],84,FALSE)</f>
        <v>#N/A</v>
      </c>
      <c r="AI144" t="e">
        <f>VLOOKUP(Tableau14[[#This Row],[dossier d''événement]],Tableau12[],85,FALSE)</f>
        <v>#N/A</v>
      </c>
      <c r="AJ144" t="e">
        <f>VLOOKUP(Tableau14[[#This Row],[dossier d''événement]],Tableau12[],86,FALSE)</f>
        <v>#N/A</v>
      </c>
      <c r="AK144" t="e">
        <f>VLOOKUP(Tableau14[[#This Row],[dossier d''événement]],Tableau12[],87,FALSE)</f>
        <v>#N/A</v>
      </c>
      <c r="AL144" t="e">
        <f>VLOOKUP(Tableau14[[#This Row],[dossier d''événement]],Tableau12[],88,FALSE)</f>
        <v>#N/A</v>
      </c>
      <c r="AM144" t="e">
        <f>VLOOKUP(Tableau14[[#This Row],[dossier d''événement]],Tableau12[],89,FALSE)</f>
        <v>#N/A</v>
      </c>
      <c r="AN144" t="e">
        <f>VLOOKUP(Tableau14[[#This Row],[dossier d''événement]],Tableau12[],90,FALSE)</f>
        <v>#N/A</v>
      </c>
      <c r="AO144" t="e">
        <f>VLOOKUP(Tableau14[[#This Row],[dossier d''événement]],Tableau12[],11,FALSE)</f>
        <v>#N/A</v>
      </c>
      <c r="AP144" t="e">
        <f>VLOOKUP(Tableau14[[#This Row],[dossier d''événement]],Tableau12[],12,FALSE)</f>
        <v>#N/A</v>
      </c>
      <c r="AQ144" t="e">
        <f>VLOOKUP(Tableau14[[#This Row],[dossier d''événement]],Tableau12[],13,FALSE)</f>
        <v>#N/A</v>
      </c>
      <c r="AR144" t="e">
        <f>VLOOKUP(Tableau14[[#This Row],[dossier d''événement]],Tableau12[],14,FALSE)</f>
        <v>#N/A</v>
      </c>
      <c r="AS144" t="e">
        <f>VLOOKUP(Tableau14[[#This Row],[dossier d''événement]],Tableau12[],15,FALSE)</f>
        <v>#N/A</v>
      </c>
      <c r="AT144" t="e">
        <f>VLOOKUP(Tableau14[[#This Row],[dossier d''événement]],Tableau12[],16,FALSE)</f>
        <v>#N/A</v>
      </c>
      <c r="AU144" t="e">
        <f>VLOOKUP(Tableau14[[#This Row],[dossier d''événement]],Tableau12[],17,FALSE)</f>
        <v>#N/A</v>
      </c>
      <c r="AV144" t="e">
        <f>VLOOKUP(Tableau14[[#This Row],[dossier d''événement]],Tableau12[],18,FALSE)</f>
        <v>#N/A</v>
      </c>
      <c r="AW144" t="e">
        <f>VLOOKUP(Tableau14[[#This Row],[dossier d''événement]],Tableau12[],19,FALSE)</f>
        <v>#N/A</v>
      </c>
      <c r="AX144" t="e">
        <f>VLOOKUP(Tableau14[[#This Row],[dossier d''événement]],Tableau12[],20,FALSE)</f>
        <v>#N/A</v>
      </c>
      <c r="AY144" t="e">
        <f>VLOOKUP(Tableau14[[#This Row],[dossier d''événement]],Tableau12[],21,FALSE)</f>
        <v>#N/A</v>
      </c>
      <c r="AZ144" t="e">
        <f>VLOOKUP(Tableau14[[#This Row],[dossier d''événement]],Tableau12[],22,FALSE)</f>
        <v>#N/A</v>
      </c>
      <c r="BA144" t="e">
        <f>VLOOKUP(Tableau14[[#This Row],[dossier d''événement]],Tableau12[],23,FALSE)</f>
        <v>#N/A</v>
      </c>
      <c r="BB144" t="e">
        <f>VLOOKUP(Tableau14[[#This Row],[dossier d''événement]],Tableau12[],24,FALSE)</f>
        <v>#N/A</v>
      </c>
      <c r="BC144" t="e">
        <f>VLOOKUP(Tableau14[[#This Row],[dossier d''événement]],Tableau12[],25,FALSE)</f>
        <v>#N/A</v>
      </c>
      <c r="BD144" t="e">
        <f>VLOOKUP(Tableau14[[#This Row],[dossier d''événement]],Tableau12[],26,FALSE)</f>
        <v>#N/A</v>
      </c>
      <c r="BE144" t="e">
        <f>VLOOKUP(Tableau14[[#This Row],[dossier d''événement]],Tableau12[],27,FALSE)</f>
        <v>#N/A</v>
      </c>
      <c r="BF144" t="e">
        <f>VLOOKUP(Tableau14[[#This Row],[dossier d''événement]],Tableau12[],28,FALSE)</f>
        <v>#N/A</v>
      </c>
      <c r="BG144" t="e">
        <f>VLOOKUP(Tableau14[[#This Row],[dossier d''événement]],Tableau12[],29,FALSE)</f>
        <v>#N/A</v>
      </c>
      <c r="BH144" t="e">
        <f>VLOOKUP(Tableau14[[#This Row],[dossier d''événement]],Tableau12[],30,FALSE)</f>
        <v>#N/A</v>
      </c>
      <c r="BI144" t="e">
        <f>VLOOKUP(Tableau14[[#This Row],[dossier d''événement]],Tableau12[],31,FALSE)</f>
        <v>#N/A</v>
      </c>
      <c r="BJ144" t="e">
        <f>VLOOKUP(Tableau14[[#This Row],[dossier d''événement]],Tableau12[],32,FALSE)</f>
        <v>#N/A</v>
      </c>
      <c r="BK144" t="e">
        <f>VLOOKUP(Tableau14[[#This Row],[dossier d''événement]],Tableau12[],33,FALSE)</f>
        <v>#N/A</v>
      </c>
      <c r="BL144" t="e">
        <f>VLOOKUP(Tableau14[[#This Row],[dossier d''événement]],Tableau12[],34,FALSE)</f>
        <v>#N/A</v>
      </c>
      <c r="BM144" t="e">
        <f>VLOOKUP(Tableau14[[#This Row],[dossier d''événement]],Tableau12[],35,FALSE)</f>
        <v>#N/A</v>
      </c>
      <c r="BN144" t="e">
        <f>VLOOKUP(Tableau14[[#This Row],[dossier d''événement]],Tableau12[],36,FALSE)</f>
        <v>#N/A</v>
      </c>
      <c r="BO144" t="e">
        <f>VLOOKUP(Tableau14[[#This Row],[dossier d''événement]],Tableau12[],37,FALSE)</f>
        <v>#N/A</v>
      </c>
      <c r="BP144" t="e">
        <f>VLOOKUP(Tableau14[[#This Row],[dossier d''événement]],Tableau12[],38,FALSE)</f>
        <v>#N/A</v>
      </c>
      <c r="BQ144" t="e">
        <f>VLOOKUP(Tableau14[[#This Row],[dossier d''événement]],Tableau12[],39,FALSE)</f>
        <v>#N/A</v>
      </c>
      <c r="BR144" t="e">
        <f>VLOOKUP(Tableau14[[#This Row],[dossier d''événement]],Tableau12[],40,FALSE)</f>
        <v>#N/A</v>
      </c>
      <c r="BW144">
        <f>Tableau14[[#This Row],[dossier d''événement]]</f>
        <v>0</v>
      </c>
      <c r="BY144" t="e">
        <f>Tableau14[[#This Row],[Lieu Événement]]</f>
        <v>#N/A</v>
      </c>
      <c r="BZ144" t="e">
        <f>Tableau14[[#This Row],[Contact client sur le site]]</f>
        <v>#N/A</v>
      </c>
      <c r="CA144" t="e">
        <f>VLOOKUP(Tableau14[[#This Row],[dossier d''événement]],Tableau12[],45,FALSE)</f>
        <v>#N/A</v>
      </c>
      <c r="CE144" t="e">
        <f>VLOOKUP(Tableau14[[#This Row],[dossier d''événement]],Tableau12[],46,FALSE)</f>
        <v>#N/A</v>
      </c>
      <c r="CF144" t="e">
        <f>VLOOKUP(Tableau14[[#This Row],[dossier d''événement]],Tableau12[],43,FALSE)</f>
        <v>#N/A</v>
      </c>
      <c r="CG144" t="e">
        <f>VLOOKUP(Tableau14[[#This Row],[dossier d''événement]],Tableau12[],47,FALSE)</f>
        <v>#N/A</v>
      </c>
    </row>
    <row r="145" spans="6:85">
      <c r="F145" t="e">
        <f>VLOOKUP(Tableau14[[#This Row],[dossier d''événement]],Tableau12[],2,FALSE)</f>
        <v>#N/A</v>
      </c>
      <c r="G145" t="e">
        <f>VLOOKUP(Tableau14[[#This Row],[dossier d''événement]],Tableau12[],7,FALSE)</f>
        <v>#N/A</v>
      </c>
      <c r="H145" t="e">
        <f>VLOOKUP(Tableau14[[#This Row],[dossier d''événement]],Tableau12[],8,FALSE)</f>
        <v>#N/A</v>
      </c>
      <c r="J145" t="e">
        <f>VLOOKUP(Tableau14[[#This Row],[dossier d''événement]],Tableau12[],3,FALSE)</f>
        <v>#N/A</v>
      </c>
      <c r="K145" t="e">
        <f>VLOOKUP(Tableau14[[#This Row],[dossier d''événement]],Tableau12[],44,FALSE)</f>
        <v>#N/A</v>
      </c>
      <c r="U145" t="e">
        <f>VLOOKUP(Tableau14[[#This Row],[dossier d''événement]],Tableau12[],41,FALSE)</f>
        <v>#N/A</v>
      </c>
      <c r="V145" t="e">
        <f>VLOOKUP(Tableau14[[#This Row],[dossier d''événement]],Tableau12[],10,FALSE)</f>
        <v>#N/A</v>
      </c>
      <c r="W145" t="e">
        <f>VLOOKUP(Tableau14[[#This Row],[dossier d''événement]],Tableau12[],73,FALSE)</f>
        <v>#N/A</v>
      </c>
      <c r="X145" t="e">
        <f>VLOOKUP(Tableau14[[#This Row],[dossier d''événement]],Tableau12[],74,FALSE)</f>
        <v>#N/A</v>
      </c>
      <c r="Y145" t="e">
        <f>VLOOKUP(Tableau14[[#This Row],[dossier d''événement]],Tableau12[],75,FALSE)</f>
        <v>#N/A</v>
      </c>
      <c r="Z145" t="e">
        <f>VLOOKUP(Tableau14[[#This Row],[dossier d''événement]],Tableau12[],76,FALSE)</f>
        <v>#N/A</v>
      </c>
      <c r="AA145" t="e">
        <f>VLOOKUP(Tableau14[[#This Row],[dossier d''événement]],Tableau12[],77,FALSE)</f>
        <v>#N/A</v>
      </c>
      <c r="AB145" t="e">
        <f>VLOOKUP(Tableau14[[#This Row],[dossier d''événement]],Tableau12[],78,FALSE)</f>
        <v>#N/A</v>
      </c>
      <c r="AC145" t="e">
        <f>VLOOKUP(Tableau14[[#This Row],[dossier d''événement]],Tableau12[],79,FALSE)</f>
        <v>#N/A</v>
      </c>
      <c r="AD145" t="e">
        <f>VLOOKUP(Tableau14[[#This Row],[dossier d''événement]],Tableau12[],80,FALSE)</f>
        <v>#N/A</v>
      </c>
      <c r="AE145" t="e">
        <f>VLOOKUP(Tableau14[[#This Row],[dossier d''événement]],Tableau12[],81,FALSE)</f>
        <v>#N/A</v>
      </c>
      <c r="AF145" t="e">
        <f>VLOOKUP(Tableau14[[#This Row],[dossier d''événement]],Tableau12[],82,FALSE)</f>
        <v>#N/A</v>
      </c>
      <c r="AG145" t="e">
        <f>VLOOKUP(Tableau14[[#This Row],[dossier d''événement]],Tableau12[],83,FALSE)</f>
        <v>#N/A</v>
      </c>
      <c r="AH145" t="e">
        <f>VLOOKUP(Tableau14[[#This Row],[dossier d''événement]],Tableau12[],84,FALSE)</f>
        <v>#N/A</v>
      </c>
      <c r="AI145" t="e">
        <f>VLOOKUP(Tableau14[[#This Row],[dossier d''événement]],Tableau12[],85,FALSE)</f>
        <v>#N/A</v>
      </c>
      <c r="AJ145" t="e">
        <f>VLOOKUP(Tableau14[[#This Row],[dossier d''événement]],Tableau12[],86,FALSE)</f>
        <v>#N/A</v>
      </c>
      <c r="AK145" t="e">
        <f>VLOOKUP(Tableau14[[#This Row],[dossier d''événement]],Tableau12[],87,FALSE)</f>
        <v>#N/A</v>
      </c>
      <c r="AL145" t="e">
        <f>VLOOKUP(Tableau14[[#This Row],[dossier d''événement]],Tableau12[],88,FALSE)</f>
        <v>#N/A</v>
      </c>
      <c r="AM145" t="e">
        <f>VLOOKUP(Tableau14[[#This Row],[dossier d''événement]],Tableau12[],89,FALSE)</f>
        <v>#N/A</v>
      </c>
      <c r="AN145" t="e">
        <f>VLOOKUP(Tableau14[[#This Row],[dossier d''événement]],Tableau12[],90,FALSE)</f>
        <v>#N/A</v>
      </c>
      <c r="AO145" t="e">
        <f>VLOOKUP(Tableau14[[#This Row],[dossier d''événement]],Tableau12[],11,FALSE)</f>
        <v>#N/A</v>
      </c>
      <c r="AP145" t="e">
        <f>VLOOKUP(Tableau14[[#This Row],[dossier d''événement]],Tableau12[],12,FALSE)</f>
        <v>#N/A</v>
      </c>
      <c r="AQ145" t="e">
        <f>VLOOKUP(Tableau14[[#This Row],[dossier d''événement]],Tableau12[],13,FALSE)</f>
        <v>#N/A</v>
      </c>
      <c r="AR145" t="e">
        <f>VLOOKUP(Tableau14[[#This Row],[dossier d''événement]],Tableau12[],14,FALSE)</f>
        <v>#N/A</v>
      </c>
      <c r="AS145" t="e">
        <f>VLOOKUP(Tableau14[[#This Row],[dossier d''événement]],Tableau12[],15,FALSE)</f>
        <v>#N/A</v>
      </c>
      <c r="AT145" t="e">
        <f>VLOOKUP(Tableau14[[#This Row],[dossier d''événement]],Tableau12[],16,FALSE)</f>
        <v>#N/A</v>
      </c>
      <c r="AU145" t="e">
        <f>VLOOKUP(Tableau14[[#This Row],[dossier d''événement]],Tableau12[],17,FALSE)</f>
        <v>#N/A</v>
      </c>
      <c r="AV145" t="e">
        <f>VLOOKUP(Tableau14[[#This Row],[dossier d''événement]],Tableau12[],18,FALSE)</f>
        <v>#N/A</v>
      </c>
      <c r="AW145" t="e">
        <f>VLOOKUP(Tableau14[[#This Row],[dossier d''événement]],Tableau12[],19,FALSE)</f>
        <v>#N/A</v>
      </c>
      <c r="AX145" t="e">
        <f>VLOOKUP(Tableau14[[#This Row],[dossier d''événement]],Tableau12[],20,FALSE)</f>
        <v>#N/A</v>
      </c>
      <c r="AY145" t="e">
        <f>VLOOKUP(Tableau14[[#This Row],[dossier d''événement]],Tableau12[],21,FALSE)</f>
        <v>#N/A</v>
      </c>
      <c r="AZ145" t="e">
        <f>VLOOKUP(Tableau14[[#This Row],[dossier d''événement]],Tableau12[],22,FALSE)</f>
        <v>#N/A</v>
      </c>
      <c r="BA145" t="e">
        <f>VLOOKUP(Tableau14[[#This Row],[dossier d''événement]],Tableau12[],23,FALSE)</f>
        <v>#N/A</v>
      </c>
      <c r="BB145" t="e">
        <f>VLOOKUP(Tableau14[[#This Row],[dossier d''événement]],Tableau12[],24,FALSE)</f>
        <v>#N/A</v>
      </c>
      <c r="BC145" t="e">
        <f>VLOOKUP(Tableau14[[#This Row],[dossier d''événement]],Tableau12[],25,FALSE)</f>
        <v>#N/A</v>
      </c>
      <c r="BD145" t="e">
        <f>VLOOKUP(Tableau14[[#This Row],[dossier d''événement]],Tableau12[],26,FALSE)</f>
        <v>#N/A</v>
      </c>
      <c r="BE145" t="e">
        <f>VLOOKUP(Tableau14[[#This Row],[dossier d''événement]],Tableau12[],27,FALSE)</f>
        <v>#N/A</v>
      </c>
      <c r="BF145" t="e">
        <f>VLOOKUP(Tableau14[[#This Row],[dossier d''événement]],Tableau12[],28,FALSE)</f>
        <v>#N/A</v>
      </c>
      <c r="BG145" t="e">
        <f>VLOOKUP(Tableau14[[#This Row],[dossier d''événement]],Tableau12[],29,FALSE)</f>
        <v>#N/A</v>
      </c>
      <c r="BH145" t="e">
        <f>VLOOKUP(Tableau14[[#This Row],[dossier d''événement]],Tableau12[],30,FALSE)</f>
        <v>#N/A</v>
      </c>
      <c r="BI145" t="e">
        <f>VLOOKUP(Tableau14[[#This Row],[dossier d''événement]],Tableau12[],31,FALSE)</f>
        <v>#N/A</v>
      </c>
      <c r="BJ145" t="e">
        <f>VLOOKUP(Tableau14[[#This Row],[dossier d''événement]],Tableau12[],32,FALSE)</f>
        <v>#N/A</v>
      </c>
      <c r="BK145" t="e">
        <f>VLOOKUP(Tableau14[[#This Row],[dossier d''événement]],Tableau12[],33,FALSE)</f>
        <v>#N/A</v>
      </c>
      <c r="BL145" t="e">
        <f>VLOOKUP(Tableau14[[#This Row],[dossier d''événement]],Tableau12[],34,FALSE)</f>
        <v>#N/A</v>
      </c>
      <c r="BM145" t="e">
        <f>VLOOKUP(Tableau14[[#This Row],[dossier d''événement]],Tableau12[],35,FALSE)</f>
        <v>#N/A</v>
      </c>
      <c r="BN145" t="e">
        <f>VLOOKUP(Tableau14[[#This Row],[dossier d''événement]],Tableau12[],36,FALSE)</f>
        <v>#N/A</v>
      </c>
      <c r="BO145" t="e">
        <f>VLOOKUP(Tableau14[[#This Row],[dossier d''événement]],Tableau12[],37,FALSE)</f>
        <v>#N/A</v>
      </c>
      <c r="BP145" t="e">
        <f>VLOOKUP(Tableau14[[#This Row],[dossier d''événement]],Tableau12[],38,FALSE)</f>
        <v>#N/A</v>
      </c>
      <c r="BQ145" t="e">
        <f>VLOOKUP(Tableau14[[#This Row],[dossier d''événement]],Tableau12[],39,FALSE)</f>
        <v>#N/A</v>
      </c>
      <c r="BR145" t="e">
        <f>VLOOKUP(Tableau14[[#This Row],[dossier d''événement]],Tableau12[],40,FALSE)</f>
        <v>#N/A</v>
      </c>
      <c r="BW145">
        <f>Tableau14[[#This Row],[dossier d''événement]]</f>
        <v>0</v>
      </c>
      <c r="BY145" t="e">
        <f>Tableau14[[#This Row],[Lieu Événement]]</f>
        <v>#N/A</v>
      </c>
      <c r="BZ145" t="e">
        <f>Tableau14[[#This Row],[Contact client sur le site]]</f>
        <v>#N/A</v>
      </c>
      <c r="CA145" t="e">
        <f>VLOOKUP(Tableau14[[#This Row],[dossier d''événement]],Tableau12[],45,FALSE)</f>
        <v>#N/A</v>
      </c>
      <c r="CE145" t="e">
        <f>VLOOKUP(Tableau14[[#This Row],[dossier d''événement]],Tableau12[],46,FALSE)</f>
        <v>#N/A</v>
      </c>
      <c r="CF145" t="e">
        <f>VLOOKUP(Tableau14[[#This Row],[dossier d''événement]],Tableau12[],43,FALSE)</f>
        <v>#N/A</v>
      </c>
      <c r="CG145" t="e">
        <f>VLOOKUP(Tableau14[[#This Row],[dossier d''événement]],Tableau12[],47,FALSE)</f>
        <v>#N/A</v>
      </c>
    </row>
    <row r="146" spans="6:85">
      <c r="F146" t="e">
        <f>VLOOKUP(Tableau14[[#This Row],[dossier d''événement]],Tableau12[],2,FALSE)</f>
        <v>#N/A</v>
      </c>
      <c r="G146" t="e">
        <f>VLOOKUP(Tableau14[[#This Row],[dossier d''événement]],Tableau12[],7,FALSE)</f>
        <v>#N/A</v>
      </c>
      <c r="H146" t="e">
        <f>VLOOKUP(Tableau14[[#This Row],[dossier d''événement]],Tableau12[],8,FALSE)</f>
        <v>#N/A</v>
      </c>
      <c r="J146" t="e">
        <f>VLOOKUP(Tableau14[[#This Row],[dossier d''événement]],Tableau12[],3,FALSE)</f>
        <v>#N/A</v>
      </c>
      <c r="K146" t="e">
        <f>VLOOKUP(Tableau14[[#This Row],[dossier d''événement]],Tableau12[],44,FALSE)</f>
        <v>#N/A</v>
      </c>
      <c r="U146" t="e">
        <f>VLOOKUP(Tableau14[[#This Row],[dossier d''événement]],Tableau12[],41,FALSE)</f>
        <v>#N/A</v>
      </c>
      <c r="V146" t="e">
        <f>VLOOKUP(Tableau14[[#This Row],[dossier d''événement]],Tableau12[],10,FALSE)</f>
        <v>#N/A</v>
      </c>
      <c r="W146" t="e">
        <f>VLOOKUP(Tableau14[[#This Row],[dossier d''événement]],Tableau12[],73,FALSE)</f>
        <v>#N/A</v>
      </c>
      <c r="X146" t="e">
        <f>VLOOKUP(Tableau14[[#This Row],[dossier d''événement]],Tableau12[],74,FALSE)</f>
        <v>#N/A</v>
      </c>
      <c r="Y146" t="e">
        <f>VLOOKUP(Tableau14[[#This Row],[dossier d''événement]],Tableau12[],75,FALSE)</f>
        <v>#N/A</v>
      </c>
      <c r="Z146" t="e">
        <f>VLOOKUP(Tableau14[[#This Row],[dossier d''événement]],Tableau12[],76,FALSE)</f>
        <v>#N/A</v>
      </c>
      <c r="AA146" t="e">
        <f>VLOOKUP(Tableau14[[#This Row],[dossier d''événement]],Tableau12[],77,FALSE)</f>
        <v>#N/A</v>
      </c>
      <c r="AB146" t="e">
        <f>VLOOKUP(Tableau14[[#This Row],[dossier d''événement]],Tableau12[],78,FALSE)</f>
        <v>#N/A</v>
      </c>
      <c r="AC146" t="e">
        <f>VLOOKUP(Tableau14[[#This Row],[dossier d''événement]],Tableau12[],79,FALSE)</f>
        <v>#N/A</v>
      </c>
      <c r="AD146" t="e">
        <f>VLOOKUP(Tableau14[[#This Row],[dossier d''événement]],Tableau12[],80,FALSE)</f>
        <v>#N/A</v>
      </c>
      <c r="AE146" t="e">
        <f>VLOOKUP(Tableau14[[#This Row],[dossier d''événement]],Tableau12[],81,FALSE)</f>
        <v>#N/A</v>
      </c>
      <c r="AF146" t="e">
        <f>VLOOKUP(Tableau14[[#This Row],[dossier d''événement]],Tableau12[],82,FALSE)</f>
        <v>#N/A</v>
      </c>
      <c r="AG146" t="e">
        <f>VLOOKUP(Tableau14[[#This Row],[dossier d''événement]],Tableau12[],83,FALSE)</f>
        <v>#N/A</v>
      </c>
      <c r="AH146" t="e">
        <f>VLOOKUP(Tableau14[[#This Row],[dossier d''événement]],Tableau12[],84,FALSE)</f>
        <v>#N/A</v>
      </c>
      <c r="AI146" t="e">
        <f>VLOOKUP(Tableau14[[#This Row],[dossier d''événement]],Tableau12[],85,FALSE)</f>
        <v>#N/A</v>
      </c>
      <c r="AJ146" t="e">
        <f>VLOOKUP(Tableau14[[#This Row],[dossier d''événement]],Tableau12[],86,FALSE)</f>
        <v>#N/A</v>
      </c>
      <c r="AK146" t="e">
        <f>VLOOKUP(Tableau14[[#This Row],[dossier d''événement]],Tableau12[],87,FALSE)</f>
        <v>#N/A</v>
      </c>
      <c r="AL146" t="e">
        <f>VLOOKUP(Tableau14[[#This Row],[dossier d''événement]],Tableau12[],88,FALSE)</f>
        <v>#N/A</v>
      </c>
      <c r="AM146" t="e">
        <f>VLOOKUP(Tableau14[[#This Row],[dossier d''événement]],Tableau12[],89,FALSE)</f>
        <v>#N/A</v>
      </c>
      <c r="AN146" t="e">
        <f>VLOOKUP(Tableau14[[#This Row],[dossier d''événement]],Tableau12[],90,FALSE)</f>
        <v>#N/A</v>
      </c>
      <c r="AO146" t="e">
        <f>VLOOKUP(Tableau14[[#This Row],[dossier d''événement]],Tableau12[],11,FALSE)</f>
        <v>#N/A</v>
      </c>
      <c r="AP146" t="e">
        <f>VLOOKUP(Tableau14[[#This Row],[dossier d''événement]],Tableau12[],12,FALSE)</f>
        <v>#N/A</v>
      </c>
      <c r="AQ146" t="e">
        <f>VLOOKUP(Tableau14[[#This Row],[dossier d''événement]],Tableau12[],13,FALSE)</f>
        <v>#N/A</v>
      </c>
      <c r="AR146" t="e">
        <f>VLOOKUP(Tableau14[[#This Row],[dossier d''événement]],Tableau12[],14,FALSE)</f>
        <v>#N/A</v>
      </c>
      <c r="AS146" t="e">
        <f>VLOOKUP(Tableau14[[#This Row],[dossier d''événement]],Tableau12[],15,FALSE)</f>
        <v>#N/A</v>
      </c>
      <c r="AT146" t="e">
        <f>VLOOKUP(Tableau14[[#This Row],[dossier d''événement]],Tableau12[],16,FALSE)</f>
        <v>#N/A</v>
      </c>
      <c r="AU146" t="e">
        <f>VLOOKUP(Tableau14[[#This Row],[dossier d''événement]],Tableau12[],17,FALSE)</f>
        <v>#N/A</v>
      </c>
      <c r="AV146" t="e">
        <f>VLOOKUP(Tableau14[[#This Row],[dossier d''événement]],Tableau12[],18,FALSE)</f>
        <v>#N/A</v>
      </c>
      <c r="AW146" t="e">
        <f>VLOOKUP(Tableau14[[#This Row],[dossier d''événement]],Tableau12[],19,FALSE)</f>
        <v>#N/A</v>
      </c>
      <c r="AX146" t="e">
        <f>VLOOKUP(Tableau14[[#This Row],[dossier d''événement]],Tableau12[],20,FALSE)</f>
        <v>#N/A</v>
      </c>
      <c r="AY146" t="e">
        <f>VLOOKUP(Tableau14[[#This Row],[dossier d''événement]],Tableau12[],21,FALSE)</f>
        <v>#N/A</v>
      </c>
      <c r="AZ146" t="e">
        <f>VLOOKUP(Tableau14[[#This Row],[dossier d''événement]],Tableau12[],22,FALSE)</f>
        <v>#N/A</v>
      </c>
      <c r="BA146" t="e">
        <f>VLOOKUP(Tableau14[[#This Row],[dossier d''événement]],Tableau12[],23,FALSE)</f>
        <v>#N/A</v>
      </c>
      <c r="BB146" t="e">
        <f>VLOOKUP(Tableau14[[#This Row],[dossier d''événement]],Tableau12[],24,FALSE)</f>
        <v>#N/A</v>
      </c>
      <c r="BC146" t="e">
        <f>VLOOKUP(Tableau14[[#This Row],[dossier d''événement]],Tableau12[],25,FALSE)</f>
        <v>#N/A</v>
      </c>
      <c r="BD146" t="e">
        <f>VLOOKUP(Tableau14[[#This Row],[dossier d''événement]],Tableau12[],26,FALSE)</f>
        <v>#N/A</v>
      </c>
      <c r="BE146" t="e">
        <f>VLOOKUP(Tableau14[[#This Row],[dossier d''événement]],Tableau12[],27,FALSE)</f>
        <v>#N/A</v>
      </c>
      <c r="BF146" t="e">
        <f>VLOOKUP(Tableau14[[#This Row],[dossier d''événement]],Tableau12[],28,FALSE)</f>
        <v>#N/A</v>
      </c>
      <c r="BG146" t="e">
        <f>VLOOKUP(Tableau14[[#This Row],[dossier d''événement]],Tableau12[],29,FALSE)</f>
        <v>#N/A</v>
      </c>
      <c r="BH146" t="e">
        <f>VLOOKUP(Tableau14[[#This Row],[dossier d''événement]],Tableau12[],30,FALSE)</f>
        <v>#N/A</v>
      </c>
      <c r="BI146" t="e">
        <f>VLOOKUP(Tableau14[[#This Row],[dossier d''événement]],Tableau12[],31,FALSE)</f>
        <v>#N/A</v>
      </c>
      <c r="BJ146" t="e">
        <f>VLOOKUP(Tableau14[[#This Row],[dossier d''événement]],Tableau12[],32,FALSE)</f>
        <v>#N/A</v>
      </c>
      <c r="BK146" t="e">
        <f>VLOOKUP(Tableau14[[#This Row],[dossier d''événement]],Tableau12[],33,FALSE)</f>
        <v>#N/A</v>
      </c>
      <c r="BL146" t="e">
        <f>VLOOKUP(Tableau14[[#This Row],[dossier d''événement]],Tableau12[],34,FALSE)</f>
        <v>#N/A</v>
      </c>
      <c r="BM146" t="e">
        <f>VLOOKUP(Tableau14[[#This Row],[dossier d''événement]],Tableau12[],35,FALSE)</f>
        <v>#N/A</v>
      </c>
      <c r="BN146" t="e">
        <f>VLOOKUP(Tableau14[[#This Row],[dossier d''événement]],Tableau12[],36,FALSE)</f>
        <v>#N/A</v>
      </c>
      <c r="BO146" t="e">
        <f>VLOOKUP(Tableau14[[#This Row],[dossier d''événement]],Tableau12[],37,FALSE)</f>
        <v>#N/A</v>
      </c>
      <c r="BP146" t="e">
        <f>VLOOKUP(Tableau14[[#This Row],[dossier d''événement]],Tableau12[],38,FALSE)</f>
        <v>#N/A</v>
      </c>
      <c r="BQ146" t="e">
        <f>VLOOKUP(Tableau14[[#This Row],[dossier d''événement]],Tableau12[],39,FALSE)</f>
        <v>#N/A</v>
      </c>
      <c r="BR146" t="e">
        <f>VLOOKUP(Tableau14[[#This Row],[dossier d''événement]],Tableau12[],40,FALSE)</f>
        <v>#N/A</v>
      </c>
      <c r="BW146">
        <f>Tableau14[[#This Row],[dossier d''événement]]</f>
        <v>0</v>
      </c>
      <c r="BY146" t="e">
        <f>Tableau14[[#This Row],[Lieu Événement]]</f>
        <v>#N/A</v>
      </c>
      <c r="BZ146" t="e">
        <f>Tableau14[[#This Row],[Contact client sur le site]]</f>
        <v>#N/A</v>
      </c>
      <c r="CA146" t="e">
        <f>VLOOKUP(Tableau14[[#This Row],[dossier d''événement]],Tableau12[],45,FALSE)</f>
        <v>#N/A</v>
      </c>
      <c r="CE146" t="e">
        <f>VLOOKUP(Tableau14[[#This Row],[dossier d''événement]],Tableau12[],46,FALSE)</f>
        <v>#N/A</v>
      </c>
      <c r="CF146" t="e">
        <f>VLOOKUP(Tableau14[[#This Row],[dossier d''événement]],Tableau12[],43,FALSE)</f>
        <v>#N/A</v>
      </c>
      <c r="CG146" t="e">
        <f>VLOOKUP(Tableau14[[#This Row],[dossier d''événement]],Tableau12[],47,FALSE)</f>
        <v>#N/A</v>
      </c>
    </row>
    <row r="147" spans="6:85">
      <c r="F147" t="e">
        <f>VLOOKUP(Tableau14[[#This Row],[dossier d''événement]],Tableau12[],2,FALSE)</f>
        <v>#N/A</v>
      </c>
      <c r="G147" t="e">
        <f>VLOOKUP(Tableau14[[#This Row],[dossier d''événement]],Tableau12[],7,FALSE)</f>
        <v>#N/A</v>
      </c>
      <c r="H147" t="e">
        <f>VLOOKUP(Tableau14[[#This Row],[dossier d''événement]],Tableau12[],8,FALSE)</f>
        <v>#N/A</v>
      </c>
      <c r="J147" t="e">
        <f>VLOOKUP(Tableau14[[#This Row],[dossier d''événement]],Tableau12[],3,FALSE)</f>
        <v>#N/A</v>
      </c>
      <c r="K147" t="e">
        <f>VLOOKUP(Tableau14[[#This Row],[dossier d''événement]],Tableau12[],44,FALSE)</f>
        <v>#N/A</v>
      </c>
      <c r="U147" t="e">
        <f>VLOOKUP(Tableau14[[#This Row],[dossier d''événement]],Tableau12[],41,FALSE)</f>
        <v>#N/A</v>
      </c>
      <c r="V147" t="e">
        <f>VLOOKUP(Tableau14[[#This Row],[dossier d''événement]],Tableau12[],10,FALSE)</f>
        <v>#N/A</v>
      </c>
      <c r="W147" t="e">
        <f>VLOOKUP(Tableau14[[#This Row],[dossier d''événement]],Tableau12[],73,FALSE)</f>
        <v>#N/A</v>
      </c>
      <c r="X147" t="e">
        <f>VLOOKUP(Tableau14[[#This Row],[dossier d''événement]],Tableau12[],74,FALSE)</f>
        <v>#N/A</v>
      </c>
      <c r="Y147" t="e">
        <f>VLOOKUP(Tableau14[[#This Row],[dossier d''événement]],Tableau12[],75,FALSE)</f>
        <v>#N/A</v>
      </c>
      <c r="Z147" t="e">
        <f>VLOOKUP(Tableau14[[#This Row],[dossier d''événement]],Tableau12[],76,FALSE)</f>
        <v>#N/A</v>
      </c>
      <c r="AA147" t="e">
        <f>VLOOKUP(Tableau14[[#This Row],[dossier d''événement]],Tableau12[],77,FALSE)</f>
        <v>#N/A</v>
      </c>
      <c r="AB147" t="e">
        <f>VLOOKUP(Tableau14[[#This Row],[dossier d''événement]],Tableau12[],78,FALSE)</f>
        <v>#N/A</v>
      </c>
      <c r="AC147" t="e">
        <f>VLOOKUP(Tableau14[[#This Row],[dossier d''événement]],Tableau12[],79,FALSE)</f>
        <v>#N/A</v>
      </c>
      <c r="AD147" t="e">
        <f>VLOOKUP(Tableau14[[#This Row],[dossier d''événement]],Tableau12[],80,FALSE)</f>
        <v>#N/A</v>
      </c>
      <c r="AE147" t="e">
        <f>VLOOKUP(Tableau14[[#This Row],[dossier d''événement]],Tableau12[],81,FALSE)</f>
        <v>#N/A</v>
      </c>
      <c r="AF147" t="e">
        <f>VLOOKUP(Tableau14[[#This Row],[dossier d''événement]],Tableau12[],82,FALSE)</f>
        <v>#N/A</v>
      </c>
      <c r="AG147" t="e">
        <f>VLOOKUP(Tableau14[[#This Row],[dossier d''événement]],Tableau12[],83,FALSE)</f>
        <v>#N/A</v>
      </c>
      <c r="AH147" t="e">
        <f>VLOOKUP(Tableau14[[#This Row],[dossier d''événement]],Tableau12[],84,FALSE)</f>
        <v>#N/A</v>
      </c>
      <c r="AI147" t="e">
        <f>VLOOKUP(Tableau14[[#This Row],[dossier d''événement]],Tableau12[],85,FALSE)</f>
        <v>#N/A</v>
      </c>
      <c r="AJ147" t="e">
        <f>VLOOKUP(Tableau14[[#This Row],[dossier d''événement]],Tableau12[],86,FALSE)</f>
        <v>#N/A</v>
      </c>
      <c r="AK147" t="e">
        <f>VLOOKUP(Tableau14[[#This Row],[dossier d''événement]],Tableau12[],87,FALSE)</f>
        <v>#N/A</v>
      </c>
      <c r="AL147" t="e">
        <f>VLOOKUP(Tableau14[[#This Row],[dossier d''événement]],Tableau12[],88,FALSE)</f>
        <v>#N/A</v>
      </c>
      <c r="AM147" t="e">
        <f>VLOOKUP(Tableau14[[#This Row],[dossier d''événement]],Tableau12[],89,FALSE)</f>
        <v>#N/A</v>
      </c>
      <c r="AN147" t="e">
        <f>VLOOKUP(Tableau14[[#This Row],[dossier d''événement]],Tableau12[],90,FALSE)</f>
        <v>#N/A</v>
      </c>
      <c r="AO147" t="e">
        <f>VLOOKUP(Tableau14[[#This Row],[dossier d''événement]],Tableau12[],11,FALSE)</f>
        <v>#N/A</v>
      </c>
      <c r="AP147" t="e">
        <f>VLOOKUP(Tableau14[[#This Row],[dossier d''événement]],Tableau12[],12,FALSE)</f>
        <v>#N/A</v>
      </c>
      <c r="AQ147" t="e">
        <f>VLOOKUP(Tableau14[[#This Row],[dossier d''événement]],Tableau12[],13,FALSE)</f>
        <v>#N/A</v>
      </c>
      <c r="AR147" t="e">
        <f>VLOOKUP(Tableau14[[#This Row],[dossier d''événement]],Tableau12[],14,FALSE)</f>
        <v>#N/A</v>
      </c>
      <c r="AS147" t="e">
        <f>VLOOKUP(Tableau14[[#This Row],[dossier d''événement]],Tableau12[],15,FALSE)</f>
        <v>#N/A</v>
      </c>
      <c r="AT147" t="e">
        <f>VLOOKUP(Tableau14[[#This Row],[dossier d''événement]],Tableau12[],16,FALSE)</f>
        <v>#N/A</v>
      </c>
      <c r="AU147" t="e">
        <f>VLOOKUP(Tableau14[[#This Row],[dossier d''événement]],Tableau12[],17,FALSE)</f>
        <v>#N/A</v>
      </c>
      <c r="AV147" t="e">
        <f>VLOOKUP(Tableau14[[#This Row],[dossier d''événement]],Tableau12[],18,FALSE)</f>
        <v>#N/A</v>
      </c>
      <c r="AW147" t="e">
        <f>VLOOKUP(Tableau14[[#This Row],[dossier d''événement]],Tableau12[],19,FALSE)</f>
        <v>#N/A</v>
      </c>
      <c r="AX147" t="e">
        <f>VLOOKUP(Tableau14[[#This Row],[dossier d''événement]],Tableau12[],20,FALSE)</f>
        <v>#N/A</v>
      </c>
      <c r="AY147" t="e">
        <f>VLOOKUP(Tableau14[[#This Row],[dossier d''événement]],Tableau12[],21,FALSE)</f>
        <v>#N/A</v>
      </c>
      <c r="AZ147" t="e">
        <f>VLOOKUP(Tableau14[[#This Row],[dossier d''événement]],Tableau12[],22,FALSE)</f>
        <v>#N/A</v>
      </c>
      <c r="BA147" t="e">
        <f>VLOOKUP(Tableau14[[#This Row],[dossier d''événement]],Tableau12[],23,FALSE)</f>
        <v>#N/A</v>
      </c>
      <c r="BB147" t="e">
        <f>VLOOKUP(Tableau14[[#This Row],[dossier d''événement]],Tableau12[],24,FALSE)</f>
        <v>#N/A</v>
      </c>
      <c r="BC147" t="e">
        <f>VLOOKUP(Tableau14[[#This Row],[dossier d''événement]],Tableau12[],25,FALSE)</f>
        <v>#N/A</v>
      </c>
      <c r="BD147" t="e">
        <f>VLOOKUP(Tableau14[[#This Row],[dossier d''événement]],Tableau12[],26,FALSE)</f>
        <v>#N/A</v>
      </c>
      <c r="BE147" t="e">
        <f>VLOOKUP(Tableau14[[#This Row],[dossier d''événement]],Tableau12[],27,FALSE)</f>
        <v>#N/A</v>
      </c>
      <c r="BF147" t="e">
        <f>VLOOKUP(Tableau14[[#This Row],[dossier d''événement]],Tableau12[],28,FALSE)</f>
        <v>#N/A</v>
      </c>
      <c r="BG147" t="e">
        <f>VLOOKUP(Tableau14[[#This Row],[dossier d''événement]],Tableau12[],29,FALSE)</f>
        <v>#N/A</v>
      </c>
      <c r="BH147" t="e">
        <f>VLOOKUP(Tableau14[[#This Row],[dossier d''événement]],Tableau12[],30,FALSE)</f>
        <v>#N/A</v>
      </c>
      <c r="BI147" t="e">
        <f>VLOOKUP(Tableau14[[#This Row],[dossier d''événement]],Tableau12[],31,FALSE)</f>
        <v>#N/A</v>
      </c>
      <c r="BJ147" t="e">
        <f>VLOOKUP(Tableau14[[#This Row],[dossier d''événement]],Tableau12[],32,FALSE)</f>
        <v>#N/A</v>
      </c>
      <c r="BK147" t="e">
        <f>VLOOKUP(Tableau14[[#This Row],[dossier d''événement]],Tableau12[],33,FALSE)</f>
        <v>#N/A</v>
      </c>
      <c r="BL147" t="e">
        <f>VLOOKUP(Tableau14[[#This Row],[dossier d''événement]],Tableau12[],34,FALSE)</f>
        <v>#N/A</v>
      </c>
      <c r="BM147" t="e">
        <f>VLOOKUP(Tableau14[[#This Row],[dossier d''événement]],Tableau12[],35,FALSE)</f>
        <v>#N/A</v>
      </c>
      <c r="BN147" t="e">
        <f>VLOOKUP(Tableau14[[#This Row],[dossier d''événement]],Tableau12[],36,FALSE)</f>
        <v>#N/A</v>
      </c>
      <c r="BO147" t="e">
        <f>VLOOKUP(Tableau14[[#This Row],[dossier d''événement]],Tableau12[],37,FALSE)</f>
        <v>#N/A</v>
      </c>
      <c r="BP147" t="e">
        <f>VLOOKUP(Tableau14[[#This Row],[dossier d''événement]],Tableau12[],38,FALSE)</f>
        <v>#N/A</v>
      </c>
      <c r="BQ147" t="e">
        <f>VLOOKUP(Tableau14[[#This Row],[dossier d''événement]],Tableau12[],39,FALSE)</f>
        <v>#N/A</v>
      </c>
      <c r="BR147" t="e">
        <f>VLOOKUP(Tableau14[[#This Row],[dossier d''événement]],Tableau12[],40,FALSE)</f>
        <v>#N/A</v>
      </c>
      <c r="BW147">
        <f>Tableau14[[#This Row],[dossier d''événement]]</f>
        <v>0</v>
      </c>
      <c r="BY147" t="e">
        <f>Tableau14[[#This Row],[Lieu Événement]]</f>
        <v>#N/A</v>
      </c>
      <c r="BZ147" t="e">
        <f>Tableau14[[#This Row],[Contact client sur le site]]</f>
        <v>#N/A</v>
      </c>
      <c r="CA147" t="e">
        <f>VLOOKUP(Tableau14[[#This Row],[dossier d''événement]],Tableau12[],45,FALSE)</f>
        <v>#N/A</v>
      </c>
      <c r="CE147" t="e">
        <f>VLOOKUP(Tableau14[[#This Row],[dossier d''événement]],Tableau12[],46,FALSE)</f>
        <v>#N/A</v>
      </c>
      <c r="CF147" t="e">
        <f>VLOOKUP(Tableau14[[#This Row],[dossier d''événement]],Tableau12[],43,FALSE)</f>
        <v>#N/A</v>
      </c>
      <c r="CG147" t="e">
        <f>VLOOKUP(Tableau14[[#This Row],[dossier d''événement]],Tableau12[],47,FALSE)</f>
        <v>#N/A</v>
      </c>
    </row>
    <row r="148" spans="6:85">
      <c r="F148" t="e">
        <f>VLOOKUP(Tableau14[[#This Row],[dossier d''événement]],Tableau12[],2,FALSE)</f>
        <v>#N/A</v>
      </c>
      <c r="G148" t="e">
        <f>VLOOKUP(Tableau14[[#This Row],[dossier d''événement]],Tableau12[],7,FALSE)</f>
        <v>#N/A</v>
      </c>
      <c r="H148" t="e">
        <f>VLOOKUP(Tableau14[[#This Row],[dossier d''événement]],Tableau12[],8,FALSE)</f>
        <v>#N/A</v>
      </c>
      <c r="J148" t="e">
        <f>VLOOKUP(Tableau14[[#This Row],[dossier d''événement]],Tableau12[],3,FALSE)</f>
        <v>#N/A</v>
      </c>
      <c r="K148" t="e">
        <f>VLOOKUP(Tableau14[[#This Row],[dossier d''événement]],Tableau12[],44,FALSE)</f>
        <v>#N/A</v>
      </c>
      <c r="U148" t="e">
        <f>VLOOKUP(Tableau14[[#This Row],[dossier d''événement]],Tableau12[],41,FALSE)</f>
        <v>#N/A</v>
      </c>
      <c r="V148" t="e">
        <f>VLOOKUP(Tableau14[[#This Row],[dossier d''événement]],Tableau12[],10,FALSE)</f>
        <v>#N/A</v>
      </c>
      <c r="W148" t="e">
        <f>VLOOKUP(Tableau14[[#This Row],[dossier d''événement]],Tableau12[],73,FALSE)</f>
        <v>#N/A</v>
      </c>
      <c r="X148" t="e">
        <f>VLOOKUP(Tableau14[[#This Row],[dossier d''événement]],Tableau12[],74,FALSE)</f>
        <v>#N/A</v>
      </c>
      <c r="Y148" t="e">
        <f>VLOOKUP(Tableau14[[#This Row],[dossier d''événement]],Tableau12[],75,FALSE)</f>
        <v>#N/A</v>
      </c>
      <c r="Z148" t="e">
        <f>VLOOKUP(Tableau14[[#This Row],[dossier d''événement]],Tableau12[],76,FALSE)</f>
        <v>#N/A</v>
      </c>
      <c r="AA148" t="e">
        <f>VLOOKUP(Tableau14[[#This Row],[dossier d''événement]],Tableau12[],77,FALSE)</f>
        <v>#N/A</v>
      </c>
      <c r="AB148" t="e">
        <f>VLOOKUP(Tableau14[[#This Row],[dossier d''événement]],Tableau12[],78,FALSE)</f>
        <v>#N/A</v>
      </c>
      <c r="AC148" t="e">
        <f>VLOOKUP(Tableau14[[#This Row],[dossier d''événement]],Tableau12[],79,FALSE)</f>
        <v>#N/A</v>
      </c>
      <c r="AD148" t="e">
        <f>VLOOKUP(Tableau14[[#This Row],[dossier d''événement]],Tableau12[],80,FALSE)</f>
        <v>#N/A</v>
      </c>
      <c r="AE148" t="e">
        <f>VLOOKUP(Tableau14[[#This Row],[dossier d''événement]],Tableau12[],81,FALSE)</f>
        <v>#N/A</v>
      </c>
      <c r="AF148" t="e">
        <f>VLOOKUP(Tableau14[[#This Row],[dossier d''événement]],Tableau12[],82,FALSE)</f>
        <v>#N/A</v>
      </c>
      <c r="AG148" t="e">
        <f>VLOOKUP(Tableau14[[#This Row],[dossier d''événement]],Tableau12[],83,FALSE)</f>
        <v>#N/A</v>
      </c>
      <c r="AH148" t="e">
        <f>VLOOKUP(Tableau14[[#This Row],[dossier d''événement]],Tableau12[],84,FALSE)</f>
        <v>#N/A</v>
      </c>
      <c r="AI148" t="e">
        <f>VLOOKUP(Tableau14[[#This Row],[dossier d''événement]],Tableau12[],85,FALSE)</f>
        <v>#N/A</v>
      </c>
      <c r="AJ148" t="e">
        <f>VLOOKUP(Tableau14[[#This Row],[dossier d''événement]],Tableau12[],86,FALSE)</f>
        <v>#N/A</v>
      </c>
      <c r="AK148" t="e">
        <f>VLOOKUP(Tableau14[[#This Row],[dossier d''événement]],Tableau12[],87,FALSE)</f>
        <v>#N/A</v>
      </c>
      <c r="AL148" t="e">
        <f>VLOOKUP(Tableau14[[#This Row],[dossier d''événement]],Tableau12[],88,FALSE)</f>
        <v>#N/A</v>
      </c>
      <c r="AM148" t="e">
        <f>VLOOKUP(Tableau14[[#This Row],[dossier d''événement]],Tableau12[],89,FALSE)</f>
        <v>#N/A</v>
      </c>
      <c r="AN148" t="e">
        <f>VLOOKUP(Tableau14[[#This Row],[dossier d''événement]],Tableau12[],90,FALSE)</f>
        <v>#N/A</v>
      </c>
      <c r="AO148" t="e">
        <f>VLOOKUP(Tableau14[[#This Row],[dossier d''événement]],Tableau12[],11,FALSE)</f>
        <v>#N/A</v>
      </c>
      <c r="AP148" t="e">
        <f>VLOOKUP(Tableau14[[#This Row],[dossier d''événement]],Tableau12[],12,FALSE)</f>
        <v>#N/A</v>
      </c>
      <c r="AQ148" t="e">
        <f>VLOOKUP(Tableau14[[#This Row],[dossier d''événement]],Tableau12[],13,FALSE)</f>
        <v>#N/A</v>
      </c>
      <c r="AR148" t="e">
        <f>VLOOKUP(Tableau14[[#This Row],[dossier d''événement]],Tableau12[],14,FALSE)</f>
        <v>#N/A</v>
      </c>
      <c r="AS148" t="e">
        <f>VLOOKUP(Tableau14[[#This Row],[dossier d''événement]],Tableau12[],15,FALSE)</f>
        <v>#N/A</v>
      </c>
      <c r="AT148" t="e">
        <f>VLOOKUP(Tableau14[[#This Row],[dossier d''événement]],Tableau12[],16,FALSE)</f>
        <v>#N/A</v>
      </c>
      <c r="AU148" t="e">
        <f>VLOOKUP(Tableau14[[#This Row],[dossier d''événement]],Tableau12[],17,FALSE)</f>
        <v>#N/A</v>
      </c>
      <c r="AV148" t="e">
        <f>VLOOKUP(Tableau14[[#This Row],[dossier d''événement]],Tableau12[],18,FALSE)</f>
        <v>#N/A</v>
      </c>
      <c r="AW148" t="e">
        <f>VLOOKUP(Tableau14[[#This Row],[dossier d''événement]],Tableau12[],19,FALSE)</f>
        <v>#N/A</v>
      </c>
      <c r="AX148" t="e">
        <f>VLOOKUP(Tableau14[[#This Row],[dossier d''événement]],Tableau12[],20,FALSE)</f>
        <v>#N/A</v>
      </c>
      <c r="AY148" t="e">
        <f>VLOOKUP(Tableau14[[#This Row],[dossier d''événement]],Tableau12[],21,FALSE)</f>
        <v>#N/A</v>
      </c>
      <c r="AZ148" t="e">
        <f>VLOOKUP(Tableau14[[#This Row],[dossier d''événement]],Tableau12[],22,FALSE)</f>
        <v>#N/A</v>
      </c>
      <c r="BA148" t="e">
        <f>VLOOKUP(Tableau14[[#This Row],[dossier d''événement]],Tableau12[],23,FALSE)</f>
        <v>#N/A</v>
      </c>
      <c r="BB148" t="e">
        <f>VLOOKUP(Tableau14[[#This Row],[dossier d''événement]],Tableau12[],24,FALSE)</f>
        <v>#N/A</v>
      </c>
      <c r="BC148" t="e">
        <f>VLOOKUP(Tableau14[[#This Row],[dossier d''événement]],Tableau12[],25,FALSE)</f>
        <v>#N/A</v>
      </c>
      <c r="BD148" t="e">
        <f>VLOOKUP(Tableau14[[#This Row],[dossier d''événement]],Tableau12[],26,FALSE)</f>
        <v>#N/A</v>
      </c>
      <c r="BE148" t="e">
        <f>VLOOKUP(Tableau14[[#This Row],[dossier d''événement]],Tableau12[],27,FALSE)</f>
        <v>#N/A</v>
      </c>
      <c r="BF148" t="e">
        <f>VLOOKUP(Tableau14[[#This Row],[dossier d''événement]],Tableau12[],28,FALSE)</f>
        <v>#N/A</v>
      </c>
      <c r="BG148" t="e">
        <f>VLOOKUP(Tableau14[[#This Row],[dossier d''événement]],Tableau12[],29,FALSE)</f>
        <v>#N/A</v>
      </c>
      <c r="BH148" t="e">
        <f>VLOOKUP(Tableau14[[#This Row],[dossier d''événement]],Tableau12[],30,FALSE)</f>
        <v>#N/A</v>
      </c>
      <c r="BI148" t="e">
        <f>VLOOKUP(Tableau14[[#This Row],[dossier d''événement]],Tableau12[],31,FALSE)</f>
        <v>#N/A</v>
      </c>
      <c r="BJ148" t="e">
        <f>VLOOKUP(Tableau14[[#This Row],[dossier d''événement]],Tableau12[],32,FALSE)</f>
        <v>#N/A</v>
      </c>
      <c r="BK148" t="e">
        <f>VLOOKUP(Tableau14[[#This Row],[dossier d''événement]],Tableau12[],33,FALSE)</f>
        <v>#N/A</v>
      </c>
      <c r="BL148" t="e">
        <f>VLOOKUP(Tableau14[[#This Row],[dossier d''événement]],Tableau12[],34,FALSE)</f>
        <v>#N/A</v>
      </c>
      <c r="BM148" t="e">
        <f>VLOOKUP(Tableau14[[#This Row],[dossier d''événement]],Tableau12[],35,FALSE)</f>
        <v>#N/A</v>
      </c>
      <c r="BN148" t="e">
        <f>VLOOKUP(Tableau14[[#This Row],[dossier d''événement]],Tableau12[],36,FALSE)</f>
        <v>#N/A</v>
      </c>
      <c r="BO148" t="e">
        <f>VLOOKUP(Tableau14[[#This Row],[dossier d''événement]],Tableau12[],37,FALSE)</f>
        <v>#N/A</v>
      </c>
      <c r="BP148" t="e">
        <f>VLOOKUP(Tableau14[[#This Row],[dossier d''événement]],Tableau12[],38,FALSE)</f>
        <v>#N/A</v>
      </c>
      <c r="BQ148" t="e">
        <f>VLOOKUP(Tableau14[[#This Row],[dossier d''événement]],Tableau12[],39,FALSE)</f>
        <v>#N/A</v>
      </c>
      <c r="BR148" t="e">
        <f>VLOOKUP(Tableau14[[#This Row],[dossier d''événement]],Tableau12[],40,FALSE)</f>
        <v>#N/A</v>
      </c>
      <c r="BW148">
        <f>Tableau14[[#This Row],[dossier d''événement]]</f>
        <v>0</v>
      </c>
      <c r="BY148" t="e">
        <f>Tableau14[[#This Row],[Lieu Événement]]</f>
        <v>#N/A</v>
      </c>
      <c r="BZ148" t="e">
        <f>Tableau14[[#This Row],[Contact client sur le site]]</f>
        <v>#N/A</v>
      </c>
      <c r="CA148" t="e">
        <f>VLOOKUP(Tableau14[[#This Row],[dossier d''événement]],Tableau12[],45,FALSE)</f>
        <v>#N/A</v>
      </c>
      <c r="CE148" t="e">
        <f>VLOOKUP(Tableau14[[#This Row],[dossier d''événement]],Tableau12[],46,FALSE)</f>
        <v>#N/A</v>
      </c>
      <c r="CF148" t="e">
        <f>VLOOKUP(Tableau14[[#This Row],[dossier d''événement]],Tableau12[],43,FALSE)</f>
        <v>#N/A</v>
      </c>
      <c r="CG148" t="e">
        <f>VLOOKUP(Tableau14[[#This Row],[dossier d''événement]],Tableau12[],47,FALSE)</f>
        <v>#N/A</v>
      </c>
    </row>
    <row r="149" spans="6:85">
      <c r="F149" t="e">
        <f>VLOOKUP(Tableau14[[#This Row],[dossier d''événement]],Tableau12[],2,FALSE)</f>
        <v>#N/A</v>
      </c>
      <c r="G149" t="e">
        <f>VLOOKUP(Tableau14[[#This Row],[dossier d''événement]],Tableau12[],7,FALSE)</f>
        <v>#N/A</v>
      </c>
      <c r="H149" t="e">
        <f>VLOOKUP(Tableau14[[#This Row],[dossier d''événement]],Tableau12[],8,FALSE)</f>
        <v>#N/A</v>
      </c>
      <c r="J149" t="e">
        <f>VLOOKUP(Tableau14[[#This Row],[dossier d''événement]],Tableau12[],3,FALSE)</f>
        <v>#N/A</v>
      </c>
      <c r="K149" t="e">
        <f>VLOOKUP(Tableau14[[#This Row],[dossier d''événement]],Tableau12[],44,FALSE)</f>
        <v>#N/A</v>
      </c>
      <c r="U149" t="e">
        <f>VLOOKUP(Tableau14[[#This Row],[dossier d''événement]],Tableau12[],41,FALSE)</f>
        <v>#N/A</v>
      </c>
      <c r="V149" t="e">
        <f>VLOOKUP(Tableau14[[#This Row],[dossier d''événement]],Tableau12[],10,FALSE)</f>
        <v>#N/A</v>
      </c>
      <c r="W149" t="e">
        <f>VLOOKUP(Tableau14[[#This Row],[dossier d''événement]],Tableau12[],73,FALSE)</f>
        <v>#N/A</v>
      </c>
      <c r="X149" t="e">
        <f>VLOOKUP(Tableau14[[#This Row],[dossier d''événement]],Tableau12[],74,FALSE)</f>
        <v>#N/A</v>
      </c>
      <c r="Y149" t="e">
        <f>VLOOKUP(Tableau14[[#This Row],[dossier d''événement]],Tableau12[],75,FALSE)</f>
        <v>#N/A</v>
      </c>
      <c r="Z149" t="e">
        <f>VLOOKUP(Tableau14[[#This Row],[dossier d''événement]],Tableau12[],76,FALSE)</f>
        <v>#N/A</v>
      </c>
      <c r="AA149" t="e">
        <f>VLOOKUP(Tableau14[[#This Row],[dossier d''événement]],Tableau12[],77,FALSE)</f>
        <v>#N/A</v>
      </c>
      <c r="AB149" t="e">
        <f>VLOOKUP(Tableau14[[#This Row],[dossier d''événement]],Tableau12[],78,FALSE)</f>
        <v>#N/A</v>
      </c>
      <c r="AC149" t="e">
        <f>VLOOKUP(Tableau14[[#This Row],[dossier d''événement]],Tableau12[],79,FALSE)</f>
        <v>#N/A</v>
      </c>
      <c r="AD149" t="e">
        <f>VLOOKUP(Tableau14[[#This Row],[dossier d''événement]],Tableau12[],80,FALSE)</f>
        <v>#N/A</v>
      </c>
      <c r="AE149" t="e">
        <f>VLOOKUP(Tableau14[[#This Row],[dossier d''événement]],Tableau12[],81,FALSE)</f>
        <v>#N/A</v>
      </c>
      <c r="AF149" t="e">
        <f>VLOOKUP(Tableau14[[#This Row],[dossier d''événement]],Tableau12[],82,FALSE)</f>
        <v>#N/A</v>
      </c>
      <c r="AG149" t="e">
        <f>VLOOKUP(Tableau14[[#This Row],[dossier d''événement]],Tableau12[],83,FALSE)</f>
        <v>#N/A</v>
      </c>
      <c r="AH149" t="e">
        <f>VLOOKUP(Tableau14[[#This Row],[dossier d''événement]],Tableau12[],84,FALSE)</f>
        <v>#N/A</v>
      </c>
      <c r="AI149" t="e">
        <f>VLOOKUP(Tableau14[[#This Row],[dossier d''événement]],Tableau12[],85,FALSE)</f>
        <v>#N/A</v>
      </c>
      <c r="AJ149" t="e">
        <f>VLOOKUP(Tableau14[[#This Row],[dossier d''événement]],Tableau12[],86,FALSE)</f>
        <v>#N/A</v>
      </c>
      <c r="AK149" t="e">
        <f>VLOOKUP(Tableau14[[#This Row],[dossier d''événement]],Tableau12[],87,FALSE)</f>
        <v>#N/A</v>
      </c>
      <c r="AL149" t="e">
        <f>VLOOKUP(Tableau14[[#This Row],[dossier d''événement]],Tableau12[],88,FALSE)</f>
        <v>#N/A</v>
      </c>
      <c r="AM149" t="e">
        <f>VLOOKUP(Tableau14[[#This Row],[dossier d''événement]],Tableau12[],89,FALSE)</f>
        <v>#N/A</v>
      </c>
      <c r="AN149" t="e">
        <f>VLOOKUP(Tableau14[[#This Row],[dossier d''événement]],Tableau12[],90,FALSE)</f>
        <v>#N/A</v>
      </c>
      <c r="AO149" t="e">
        <f>VLOOKUP(Tableau14[[#This Row],[dossier d''événement]],Tableau12[],11,FALSE)</f>
        <v>#N/A</v>
      </c>
      <c r="AP149" t="e">
        <f>VLOOKUP(Tableau14[[#This Row],[dossier d''événement]],Tableau12[],12,FALSE)</f>
        <v>#N/A</v>
      </c>
      <c r="AQ149" t="e">
        <f>VLOOKUP(Tableau14[[#This Row],[dossier d''événement]],Tableau12[],13,FALSE)</f>
        <v>#N/A</v>
      </c>
      <c r="AR149" t="e">
        <f>VLOOKUP(Tableau14[[#This Row],[dossier d''événement]],Tableau12[],14,FALSE)</f>
        <v>#N/A</v>
      </c>
      <c r="AS149" t="e">
        <f>VLOOKUP(Tableau14[[#This Row],[dossier d''événement]],Tableau12[],15,FALSE)</f>
        <v>#N/A</v>
      </c>
      <c r="AT149" t="e">
        <f>VLOOKUP(Tableau14[[#This Row],[dossier d''événement]],Tableau12[],16,FALSE)</f>
        <v>#N/A</v>
      </c>
      <c r="AU149" t="e">
        <f>VLOOKUP(Tableau14[[#This Row],[dossier d''événement]],Tableau12[],17,FALSE)</f>
        <v>#N/A</v>
      </c>
      <c r="AV149" t="e">
        <f>VLOOKUP(Tableau14[[#This Row],[dossier d''événement]],Tableau12[],18,FALSE)</f>
        <v>#N/A</v>
      </c>
      <c r="AW149" t="e">
        <f>VLOOKUP(Tableau14[[#This Row],[dossier d''événement]],Tableau12[],19,FALSE)</f>
        <v>#N/A</v>
      </c>
      <c r="AX149" t="e">
        <f>VLOOKUP(Tableau14[[#This Row],[dossier d''événement]],Tableau12[],20,FALSE)</f>
        <v>#N/A</v>
      </c>
      <c r="AY149" t="e">
        <f>VLOOKUP(Tableau14[[#This Row],[dossier d''événement]],Tableau12[],21,FALSE)</f>
        <v>#N/A</v>
      </c>
      <c r="AZ149" t="e">
        <f>VLOOKUP(Tableau14[[#This Row],[dossier d''événement]],Tableau12[],22,FALSE)</f>
        <v>#N/A</v>
      </c>
      <c r="BA149" t="e">
        <f>VLOOKUP(Tableau14[[#This Row],[dossier d''événement]],Tableau12[],23,FALSE)</f>
        <v>#N/A</v>
      </c>
      <c r="BB149" t="e">
        <f>VLOOKUP(Tableau14[[#This Row],[dossier d''événement]],Tableau12[],24,FALSE)</f>
        <v>#N/A</v>
      </c>
      <c r="BC149" t="e">
        <f>VLOOKUP(Tableau14[[#This Row],[dossier d''événement]],Tableau12[],25,FALSE)</f>
        <v>#N/A</v>
      </c>
      <c r="BD149" t="e">
        <f>VLOOKUP(Tableau14[[#This Row],[dossier d''événement]],Tableau12[],26,FALSE)</f>
        <v>#N/A</v>
      </c>
      <c r="BE149" t="e">
        <f>VLOOKUP(Tableau14[[#This Row],[dossier d''événement]],Tableau12[],27,FALSE)</f>
        <v>#N/A</v>
      </c>
      <c r="BF149" t="e">
        <f>VLOOKUP(Tableau14[[#This Row],[dossier d''événement]],Tableau12[],28,FALSE)</f>
        <v>#N/A</v>
      </c>
      <c r="BG149" t="e">
        <f>VLOOKUP(Tableau14[[#This Row],[dossier d''événement]],Tableau12[],29,FALSE)</f>
        <v>#N/A</v>
      </c>
      <c r="BH149" t="e">
        <f>VLOOKUP(Tableau14[[#This Row],[dossier d''événement]],Tableau12[],30,FALSE)</f>
        <v>#N/A</v>
      </c>
      <c r="BI149" t="e">
        <f>VLOOKUP(Tableau14[[#This Row],[dossier d''événement]],Tableau12[],31,FALSE)</f>
        <v>#N/A</v>
      </c>
      <c r="BJ149" t="e">
        <f>VLOOKUP(Tableau14[[#This Row],[dossier d''événement]],Tableau12[],32,FALSE)</f>
        <v>#N/A</v>
      </c>
      <c r="BK149" t="e">
        <f>VLOOKUP(Tableau14[[#This Row],[dossier d''événement]],Tableau12[],33,FALSE)</f>
        <v>#N/A</v>
      </c>
      <c r="BL149" t="e">
        <f>VLOOKUP(Tableau14[[#This Row],[dossier d''événement]],Tableau12[],34,FALSE)</f>
        <v>#N/A</v>
      </c>
      <c r="BM149" t="e">
        <f>VLOOKUP(Tableau14[[#This Row],[dossier d''événement]],Tableau12[],35,FALSE)</f>
        <v>#N/A</v>
      </c>
      <c r="BN149" t="e">
        <f>VLOOKUP(Tableau14[[#This Row],[dossier d''événement]],Tableau12[],36,FALSE)</f>
        <v>#N/A</v>
      </c>
      <c r="BO149" t="e">
        <f>VLOOKUP(Tableau14[[#This Row],[dossier d''événement]],Tableau12[],37,FALSE)</f>
        <v>#N/A</v>
      </c>
      <c r="BP149" t="e">
        <f>VLOOKUP(Tableau14[[#This Row],[dossier d''événement]],Tableau12[],38,FALSE)</f>
        <v>#N/A</v>
      </c>
      <c r="BQ149" t="e">
        <f>VLOOKUP(Tableau14[[#This Row],[dossier d''événement]],Tableau12[],39,FALSE)</f>
        <v>#N/A</v>
      </c>
      <c r="BR149" t="e">
        <f>VLOOKUP(Tableau14[[#This Row],[dossier d''événement]],Tableau12[],40,FALSE)</f>
        <v>#N/A</v>
      </c>
      <c r="BW149">
        <f>Tableau14[[#This Row],[dossier d''événement]]</f>
        <v>0</v>
      </c>
      <c r="BY149" t="e">
        <f>Tableau14[[#This Row],[Lieu Événement]]</f>
        <v>#N/A</v>
      </c>
      <c r="BZ149" t="e">
        <f>Tableau14[[#This Row],[Contact client sur le site]]</f>
        <v>#N/A</v>
      </c>
      <c r="CA149" t="e">
        <f>VLOOKUP(Tableau14[[#This Row],[dossier d''événement]],Tableau12[],45,FALSE)</f>
        <v>#N/A</v>
      </c>
      <c r="CE149" t="e">
        <f>VLOOKUP(Tableau14[[#This Row],[dossier d''événement]],Tableau12[],46,FALSE)</f>
        <v>#N/A</v>
      </c>
      <c r="CF149" t="e">
        <f>VLOOKUP(Tableau14[[#This Row],[dossier d''événement]],Tableau12[],43,FALSE)</f>
        <v>#N/A</v>
      </c>
      <c r="CG149" t="e">
        <f>VLOOKUP(Tableau14[[#This Row],[dossier d''événement]],Tableau12[],47,FALSE)</f>
        <v>#N/A</v>
      </c>
    </row>
    <row r="150" spans="6:85">
      <c r="F150" t="e">
        <f>VLOOKUP(Tableau14[[#This Row],[dossier d''événement]],Tableau12[],2,FALSE)</f>
        <v>#N/A</v>
      </c>
      <c r="G150" t="e">
        <f>VLOOKUP(Tableau14[[#This Row],[dossier d''événement]],Tableau12[],7,FALSE)</f>
        <v>#N/A</v>
      </c>
      <c r="H150" t="e">
        <f>VLOOKUP(Tableau14[[#This Row],[dossier d''événement]],Tableau12[],8,FALSE)</f>
        <v>#N/A</v>
      </c>
      <c r="J150" t="e">
        <f>VLOOKUP(Tableau14[[#This Row],[dossier d''événement]],Tableau12[],3,FALSE)</f>
        <v>#N/A</v>
      </c>
      <c r="K150" t="e">
        <f>VLOOKUP(Tableau14[[#This Row],[dossier d''événement]],Tableau12[],44,FALSE)</f>
        <v>#N/A</v>
      </c>
      <c r="U150" t="e">
        <f>VLOOKUP(Tableau14[[#This Row],[dossier d''événement]],Tableau12[],41,FALSE)</f>
        <v>#N/A</v>
      </c>
      <c r="V150" t="e">
        <f>VLOOKUP(Tableau14[[#This Row],[dossier d''événement]],Tableau12[],10,FALSE)</f>
        <v>#N/A</v>
      </c>
      <c r="W150" t="e">
        <f>VLOOKUP(Tableau14[[#This Row],[dossier d''événement]],Tableau12[],73,FALSE)</f>
        <v>#N/A</v>
      </c>
      <c r="X150" t="e">
        <f>VLOOKUP(Tableau14[[#This Row],[dossier d''événement]],Tableau12[],74,FALSE)</f>
        <v>#N/A</v>
      </c>
      <c r="Y150" t="e">
        <f>VLOOKUP(Tableau14[[#This Row],[dossier d''événement]],Tableau12[],75,FALSE)</f>
        <v>#N/A</v>
      </c>
      <c r="Z150" t="e">
        <f>VLOOKUP(Tableau14[[#This Row],[dossier d''événement]],Tableau12[],76,FALSE)</f>
        <v>#N/A</v>
      </c>
      <c r="AA150" t="e">
        <f>VLOOKUP(Tableau14[[#This Row],[dossier d''événement]],Tableau12[],77,FALSE)</f>
        <v>#N/A</v>
      </c>
      <c r="AB150" t="e">
        <f>VLOOKUP(Tableau14[[#This Row],[dossier d''événement]],Tableau12[],78,FALSE)</f>
        <v>#N/A</v>
      </c>
      <c r="AC150" t="e">
        <f>VLOOKUP(Tableau14[[#This Row],[dossier d''événement]],Tableau12[],79,FALSE)</f>
        <v>#N/A</v>
      </c>
      <c r="AD150" t="e">
        <f>VLOOKUP(Tableau14[[#This Row],[dossier d''événement]],Tableau12[],80,FALSE)</f>
        <v>#N/A</v>
      </c>
      <c r="AE150" t="e">
        <f>VLOOKUP(Tableau14[[#This Row],[dossier d''événement]],Tableau12[],81,FALSE)</f>
        <v>#N/A</v>
      </c>
      <c r="AF150" t="e">
        <f>VLOOKUP(Tableau14[[#This Row],[dossier d''événement]],Tableau12[],82,FALSE)</f>
        <v>#N/A</v>
      </c>
      <c r="AG150" t="e">
        <f>VLOOKUP(Tableau14[[#This Row],[dossier d''événement]],Tableau12[],83,FALSE)</f>
        <v>#N/A</v>
      </c>
      <c r="AH150" t="e">
        <f>VLOOKUP(Tableau14[[#This Row],[dossier d''événement]],Tableau12[],84,FALSE)</f>
        <v>#N/A</v>
      </c>
      <c r="AI150" t="e">
        <f>VLOOKUP(Tableau14[[#This Row],[dossier d''événement]],Tableau12[],85,FALSE)</f>
        <v>#N/A</v>
      </c>
      <c r="AJ150" t="e">
        <f>VLOOKUP(Tableau14[[#This Row],[dossier d''événement]],Tableau12[],86,FALSE)</f>
        <v>#N/A</v>
      </c>
      <c r="AK150" t="e">
        <f>VLOOKUP(Tableau14[[#This Row],[dossier d''événement]],Tableau12[],87,FALSE)</f>
        <v>#N/A</v>
      </c>
      <c r="AL150" t="e">
        <f>VLOOKUP(Tableau14[[#This Row],[dossier d''événement]],Tableau12[],88,FALSE)</f>
        <v>#N/A</v>
      </c>
      <c r="AM150" t="e">
        <f>VLOOKUP(Tableau14[[#This Row],[dossier d''événement]],Tableau12[],89,FALSE)</f>
        <v>#N/A</v>
      </c>
      <c r="AN150" t="e">
        <f>VLOOKUP(Tableau14[[#This Row],[dossier d''événement]],Tableau12[],90,FALSE)</f>
        <v>#N/A</v>
      </c>
      <c r="AO150" t="e">
        <f>VLOOKUP(Tableau14[[#This Row],[dossier d''événement]],Tableau12[],11,FALSE)</f>
        <v>#N/A</v>
      </c>
      <c r="AP150" t="e">
        <f>VLOOKUP(Tableau14[[#This Row],[dossier d''événement]],Tableau12[],12,FALSE)</f>
        <v>#N/A</v>
      </c>
      <c r="AQ150" t="e">
        <f>VLOOKUP(Tableau14[[#This Row],[dossier d''événement]],Tableau12[],13,FALSE)</f>
        <v>#N/A</v>
      </c>
      <c r="AR150" t="e">
        <f>VLOOKUP(Tableau14[[#This Row],[dossier d''événement]],Tableau12[],14,FALSE)</f>
        <v>#N/A</v>
      </c>
      <c r="AS150" t="e">
        <f>VLOOKUP(Tableau14[[#This Row],[dossier d''événement]],Tableau12[],15,FALSE)</f>
        <v>#N/A</v>
      </c>
      <c r="AT150" t="e">
        <f>VLOOKUP(Tableau14[[#This Row],[dossier d''événement]],Tableau12[],16,FALSE)</f>
        <v>#N/A</v>
      </c>
      <c r="AU150" t="e">
        <f>VLOOKUP(Tableau14[[#This Row],[dossier d''événement]],Tableau12[],17,FALSE)</f>
        <v>#N/A</v>
      </c>
      <c r="AV150" t="e">
        <f>VLOOKUP(Tableau14[[#This Row],[dossier d''événement]],Tableau12[],18,FALSE)</f>
        <v>#N/A</v>
      </c>
      <c r="AW150" t="e">
        <f>VLOOKUP(Tableau14[[#This Row],[dossier d''événement]],Tableau12[],19,FALSE)</f>
        <v>#N/A</v>
      </c>
      <c r="AX150" t="e">
        <f>VLOOKUP(Tableau14[[#This Row],[dossier d''événement]],Tableau12[],20,FALSE)</f>
        <v>#N/A</v>
      </c>
      <c r="AY150" t="e">
        <f>VLOOKUP(Tableau14[[#This Row],[dossier d''événement]],Tableau12[],21,FALSE)</f>
        <v>#N/A</v>
      </c>
      <c r="AZ150" t="e">
        <f>VLOOKUP(Tableau14[[#This Row],[dossier d''événement]],Tableau12[],22,FALSE)</f>
        <v>#N/A</v>
      </c>
      <c r="BA150" t="e">
        <f>VLOOKUP(Tableau14[[#This Row],[dossier d''événement]],Tableau12[],23,FALSE)</f>
        <v>#N/A</v>
      </c>
      <c r="BB150" t="e">
        <f>VLOOKUP(Tableau14[[#This Row],[dossier d''événement]],Tableau12[],24,FALSE)</f>
        <v>#N/A</v>
      </c>
      <c r="BC150" t="e">
        <f>VLOOKUP(Tableau14[[#This Row],[dossier d''événement]],Tableau12[],25,FALSE)</f>
        <v>#N/A</v>
      </c>
      <c r="BD150" t="e">
        <f>VLOOKUP(Tableau14[[#This Row],[dossier d''événement]],Tableau12[],26,FALSE)</f>
        <v>#N/A</v>
      </c>
      <c r="BE150" t="e">
        <f>VLOOKUP(Tableau14[[#This Row],[dossier d''événement]],Tableau12[],27,FALSE)</f>
        <v>#N/A</v>
      </c>
      <c r="BF150" t="e">
        <f>VLOOKUP(Tableau14[[#This Row],[dossier d''événement]],Tableau12[],28,FALSE)</f>
        <v>#N/A</v>
      </c>
      <c r="BG150" t="e">
        <f>VLOOKUP(Tableau14[[#This Row],[dossier d''événement]],Tableau12[],29,FALSE)</f>
        <v>#N/A</v>
      </c>
      <c r="BH150" t="e">
        <f>VLOOKUP(Tableau14[[#This Row],[dossier d''événement]],Tableau12[],30,FALSE)</f>
        <v>#N/A</v>
      </c>
      <c r="BI150" t="e">
        <f>VLOOKUP(Tableau14[[#This Row],[dossier d''événement]],Tableau12[],31,FALSE)</f>
        <v>#N/A</v>
      </c>
      <c r="BJ150" t="e">
        <f>VLOOKUP(Tableau14[[#This Row],[dossier d''événement]],Tableau12[],32,FALSE)</f>
        <v>#N/A</v>
      </c>
      <c r="BK150" t="e">
        <f>VLOOKUP(Tableau14[[#This Row],[dossier d''événement]],Tableau12[],33,FALSE)</f>
        <v>#N/A</v>
      </c>
      <c r="BL150" t="e">
        <f>VLOOKUP(Tableau14[[#This Row],[dossier d''événement]],Tableau12[],34,FALSE)</f>
        <v>#N/A</v>
      </c>
      <c r="BM150" t="e">
        <f>VLOOKUP(Tableau14[[#This Row],[dossier d''événement]],Tableau12[],35,FALSE)</f>
        <v>#N/A</v>
      </c>
      <c r="BN150" t="e">
        <f>VLOOKUP(Tableau14[[#This Row],[dossier d''événement]],Tableau12[],36,FALSE)</f>
        <v>#N/A</v>
      </c>
      <c r="BO150" t="e">
        <f>VLOOKUP(Tableau14[[#This Row],[dossier d''événement]],Tableau12[],37,FALSE)</f>
        <v>#N/A</v>
      </c>
      <c r="BP150" t="e">
        <f>VLOOKUP(Tableau14[[#This Row],[dossier d''événement]],Tableau12[],38,FALSE)</f>
        <v>#N/A</v>
      </c>
      <c r="BQ150" t="e">
        <f>VLOOKUP(Tableau14[[#This Row],[dossier d''événement]],Tableau12[],39,FALSE)</f>
        <v>#N/A</v>
      </c>
      <c r="BR150" t="e">
        <f>VLOOKUP(Tableau14[[#This Row],[dossier d''événement]],Tableau12[],40,FALSE)</f>
        <v>#N/A</v>
      </c>
      <c r="BW150">
        <f>Tableau14[[#This Row],[dossier d''événement]]</f>
        <v>0</v>
      </c>
      <c r="BY150" t="e">
        <f>Tableau14[[#This Row],[Lieu Événement]]</f>
        <v>#N/A</v>
      </c>
      <c r="BZ150" t="e">
        <f>Tableau14[[#This Row],[Contact client sur le site]]</f>
        <v>#N/A</v>
      </c>
      <c r="CA150" t="e">
        <f>VLOOKUP(Tableau14[[#This Row],[dossier d''événement]],Tableau12[],45,FALSE)</f>
        <v>#N/A</v>
      </c>
      <c r="CE150" t="e">
        <f>VLOOKUP(Tableau14[[#This Row],[dossier d''événement]],Tableau12[],46,FALSE)</f>
        <v>#N/A</v>
      </c>
      <c r="CF150" t="e">
        <f>VLOOKUP(Tableau14[[#This Row],[dossier d''événement]],Tableau12[],43,FALSE)</f>
        <v>#N/A</v>
      </c>
      <c r="CG150" t="e">
        <f>VLOOKUP(Tableau14[[#This Row],[dossier d''événement]],Tableau12[],47,FALSE)</f>
        <v>#N/A</v>
      </c>
    </row>
    <row r="151" spans="6:85">
      <c r="F151" t="e">
        <f>VLOOKUP(Tableau14[[#This Row],[dossier d''événement]],Tableau12[],2,FALSE)</f>
        <v>#N/A</v>
      </c>
      <c r="G151" t="e">
        <f>VLOOKUP(Tableau14[[#This Row],[dossier d''événement]],Tableau12[],7,FALSE)</f>
        <v>#N/A</v>
      </c>
      <c r="H151" t="e">
        <f>VLOOKUP(Tableau14[[#This Row],[dossier d''événement]],Tableau12[],8,FALSE)</f>
        <v>#N/A</v>
      </c>
      <c r="J151" t="e">
        <f>VLOOKUP(Tableau14[[#This Row],[dossier d''événement]],Tableau12[],3,FALSE)</f>
        <v>#N/A</v>
      </c>
      <c r="K151" t="e">
        <f>VLOOKUP(Tableau14[[#This Row],[dossier d''événement]],Tableau12[],44,FALSE)</f>
        <v>#N/A</v>
      </c>
      <c r="U151" t="e">
        <f>VLOOKUP(Tableau14[[#This Row],[dossier d''événement]],Tableau12[],41,FALSE)</f>
        <v>#N/A</v>
      </c>
      <c r="V151" t="e">
        <f>VLOOKUP(Tableau14[[#This Row],[dossier d''événement]],Tableau12[],10,FALSE)</f>
        <v>#N/A</v>
      </c>
      <c r="W151" t="e">
        <f>VLOOKUP(Tableau14[[#This Row],[dossier d''événement]],Tableau12[],73,FALSE)</f>
        <v>#N/A</v>
      </c>
      <c r="X151" t="e">
        <f>VLOOKUP(Tableau14[[#This Row],[dossier d''événement]],Tableau12[],74,FALSE)</f>
        <v>#N/A</v>
      </c>
      <c r="Y151" t="e">
        <f>VLOOKUP(Tableau14[[#This Row],[dossier d''événement]],Tableau12[],75,FALSE)</f>
        <v>#N/A</v>
      </c>
      <c r="Z151" t="e">
        <f>VLOOKUP(Tableau14[[#This Row],[dossier d''événement]],Tableau12[],76,FALSE)</f>
        <v>#N/A</v>
      </c>
      <c r="AA151" t="e">
        <f>VLOOKUP(Tableau14[[#This Row],[dossier d''événement]],Tableau12[],77,FALSE)</f>
        <v>#N/A</v>
      </c>
      <c r="AB151" t="e">
        <f>VLOOKUP(Tableau14[[#This Row],[dossier d''événement]],Tableau12[],78,FALSE)</f>
        <v>#N/A</v>
      </c>
      <c r="AC151" t="e">
        <f>VLOOKUP(Tableau14[[#This Row],[dossier d''événement]],Tableau12[],79,FALSE)</f>
        <v>#N/A</v>
      </c>
      <c r="AD151" t="e">
        <f>VLOOKUP(Tableau14[[#This Row],[dossier d''événement]],Tableau12[],80,FALSE)</f>
        <v>#N/A</v>
      </c>
      <c r="AE151" t="e">
        <f>VLOOKUP(Tableau14[[#This Row],[dossier d''événement]],Tableau12[],81,FALSE)</f>
        <v>#N/A</v>
      </c>
      <c r="AF151" t="e">
        <f>VLOOKUP(Tableau14[[#This Row],[dossier d''événement]],Tableau12[],82,FALSE)</f>
        <v>#N/A</v>
      </c>
      <c r="AG151" t="e">
        <f>VLOOKUP(Tableau14[[#This Row],[dossier d''événement]],Tableau12[],83,FALSE)</f>
        <v>#N/A</v>
      </c>
      <c r="AH151" t="e">
        <f>VLOOKUP(Tableau14[[#This Row],[dossier d''événement]],Tableau12[],84,FALSE)</f>
        <v>#N/A</v>
      </c>
      <c r="AI151" t="e">
        <f>VLOOKUP(Tableau14[[#This Row],[dossier d''événement]],Tableau12[],85,FALSE)</f>
        <v>#N/A</v>
      </c>
      <c r="AJ151" t="e">
        <f>VLOOKUP(Tableau14[[#This Row],[dossier d''événement]],Tableau12[],86,FALSE)</f>
        <v>#N/A</v>
      </c>
      <c r="AK151" t="e">
        <f>VLOOKUP(Tableau14[[#This Row],[dossier d''événement]],Tableau12[],87,FALSE)</f>
        <v>#N/A</v>
      </c>
      <c r="AL151" t="e">
        <f>VLOOKUP(Tableau14[[#This Row],[dossier d''événement]],Tableau12[],88,FALSE)</f>
        <v>#N/A</v>
      </c>
      <c r="AM151" t="e">
        <f>VLOOKUP(Tableau14[[#This Row],[dossier d''événement]],Tableau12[],89,FALSE)</f>
        <v>#N/A</v>
      </c>
      <c r="AN151" t="e">
        <f>VLOOKUP(Tableau14[[#This Row],[dossier d''événement]],Tableau12[],90,FALSE)</f>
        <v>#N/A</v>
      </c>
      <c r="AO151" t="e">
        <f>VLOOKUP(Tableau14[[#This Row],[dossier d''événement]],Tableau12[],11,FALSE)</f>
        <v>#N/A</v>
      </c>
      <c r="AP151" t="e">
        <f>VLOOKUP(Tableau14[[#This Row],[dossier d''événement]],Tableau12[],12,FALSE)</f>
        <v>#N/A</v>
      </c>
      <c r="AQ151" t="e">
        <f>VLOOKUP(Tableau14[[#This Row],[dossier d''événement]],Tableau12[],13,FALSE)</f>
        <v>#N/A</v>
      </c>
      <c r="AR151" t="e">
        <f>VLOOKUP(Tableau14[[#This Row],[dossier d''événement]],Tableau12[],14,FALSE)</f>
        <v>#N/A</v>
      </c>
      <c r="AS151" t="e">
        <f>VLOOKUP(Tableau14[[#This Row],[dossier d''événement]],Tableau12[],15,FALSE)</f>
        <v>#N/A</v>
      </c>
      <c r="AT151" t="e">
        <f>VLOOKUP(Tableau14[[#This Row],[dossier d''événement]],Tableau12[],16,FALSE)</f>
        <v>#N/A</v>
      </c>
      <c r="AU151" t="e">
        <f>VLOOKUP(Tableau14[[#This Row],[dossier d''événement]],Tableau12[],17,FALSE)</f>
        <v>#N/A</v>
      </c>
      <c r="AV151" t="e">
        <f>VLOOKUP(Tableau14[[#This Row],[dossier d''événement]],Tableau12[],18,FALSE)</f>
        <v>#N/A</v>
      </c>
      <c r="AW151" t="e">
        <f>VLOOKUP(Tableau14[[#This Row],[dossier d''événement]],Tableau12[],19,FALSE)</f>
        <v>#N/A</v>
      </c>
      <c r="AX151" t="e">
        <f>VLOOKUP(Tableau14[[#This Row],[dossier d''événement]],Tableau12[],20,FALSE)</f>
        <v>#N/A</v>
      </c>
      <c r="AY151" t="e">
        <f>VLOOKUP(Tableau14[[#This Row],[dossier d''événement]],Tableau12[],21,FALSE)</f>
        <v>#N/A</v>
      </c>
      <c r="AZ151" t="e">
        <f>VLOOKUP(Tableau14[[#This Row],[dossier d''événement]],Tableau12[],22,FALSE)</f>
        <v>#N/A</v>
      </c>
      <c r="BA151" t="e">
        <f>VLOOKUP(Tableau14[[#This Row],[dossier d''événement]],Tableau12[],23,FALSE)</f>
        <v>#N/A</v>
      </c>
      <c r="BB151" t="e">
        <f>VLOOKUP(Tableau14[[#This Row],[dossier d''événement]],Tableau12[],24,FALSE)</f>
        <v>#N/A</v>
      </c>
      <c r="BC151" t="e">
        <f>VLOOKUP(Tableau14[[#This Row],[dossier d''événement]],Tableau12[],25,FALSE)</f>
        <v>#N/A</v>
      </c>
      <c r="BD151" t="e">
        <f>VLOOKUP(Tableau14[[#This Row],[dossier d''événement]],Tableau12[],26,FALSE)</f>
        <v>#N/A</v>
      </c>
      <c r="BE151" t="e">
        <f>VLOOKUP(Tableau14[[#This Row],[dossier d''événement]],Tableau12[],27,FALSE)</f>
        <v>#N/A</v>
      </c>
      <c r="BF151" t="e">
        <f>VLOOKUP(Tableau14[[#This Row],[dossier d''événement]],Tableau12[],28,FALSE)</f>
        <v>#N/A</v>
      </c>
      <c r="BG151" t="e">
        <f>VLOOKUP(Tableau14[[#This Row],[dossier d''événement]],Tableau12[],29,FALSE)</f>
        <v>#N/A</v>
      </c>
      <c r="BH151" t="e">
        <f>VLOOKUP(Tableau14[[#This Row],[dossier d''événement]],Tableau12[],30,FALSE)</f>
        <v>#N/A</v>
      </c>
      <c r="BI151" t="e">
        <f>VLOOKUP(Tableau14[[#This Row],[dossier d''événement]],Tableau12[],31,FALSE)</f>
        <v>#N/A</v>
      </c>
      <c r="BJ151" t="e">
        <f>VLOOKUP(Tableau14[[#This Row],[dossier d''événement]],Tableau12[],32,FALSE)</f>
        <v>#N/A</v>
      </c>
      <c r="BK151" t="e">
        <f>VLOOKUP(Tableau14[[#This Row],[dossier d''événement]],Tableau12[],33,FALSE)</f>
        <v>#N/A</v>
      </c>
      <c r="BL151" t="e">
        <f>VLOOKUP(Tableau14[[#This Row],[dossier d''événement]],Tableau12[],34,FALSE)</f>
        <v>#N/A</v>
      </c>
      <c r="BM151" t="e">
        <f>VLOOKUP(Tableau14[[#This Row],[dossier d''événement]],Tableau12[],35,FALSE)</f>
        <v>#N/A</v>
      </c>
      <c r="BN151" t="e">
        <f>VLOOKUP(Tableau14[[#This Row],[dossier d''événement]],Tableau12[],36,FALSE)</f>
        <v>#N/A</v>
      </c>
      <c r="BO151" t="e">
        <f>VLOOKUP(Tableau14[[#This Row],[dossier d''événement]],Tableau12[],37,FALSE)</f>
        <v>#N/A</v>
      </c>
      <c r="BP151" t="e">
        <f>VLOOKUP(Tableau14[[#This Row],[dossier d''événement]],Tableau12[],38,FALSE)</f>
        <v>#N/A</v>
      </c>
      <c r="BQ151" t="e">
        <f>VLOOKUP(Tableau14[[#This Row],[dossier d''événement]],Tableau12[],39,FALSE)</f>
        <v>#N/A</v>
      </c>
      <c r="BR151" t="e">
        <f>VLOOKUP(Tableau14[[#This Row],[dossier d''événement]],Tableau12[],40,FALSE)</f>
        <v>#N/A</v>
      </c>
      <c r="BW151">
        <f>Tableau14[[#This Row],[dossier d''événement]]</f>
        <v>0</v>
      </c>
      <c r="BY151" t="e">
        <f>Tableau14[[#This Row],[Lieu Événement]]</f>
        <v>#N/A</v>
      </c>
      <c r="BZ151" t="e">
        <f>Tableau14[[#This Row],[Contact client sur le site]]</f>
        <v>#N/A</v>
      </c>
      <c r="CA151" t="e">
        <f>VLOOKUP(Tableau14[[#This Row],[dossier d''événement]],Tableau12[],45,FALSE)</f>
        <v>#N/A</v>
      </c>
      <c r="CE151" t="e">
        <f>VLOOKUP(Tableau14[[#This Row],[dossier d''événement]],Tableau12[],46,FALSE)</f>
        <v>#N/A</v>
      </c>
      <c r="CF151" t="e">
        <f>VLOOKUP(Tableau14[[#This Row],[dossier d''événement]],Tableau12[],43,FALSE)</f>
        <v>#N/A</v>
      </c>
      <c r="CG151" t="e">
        <f>VLOOKUP(Tableau14[[#This Row],[dossier d''événement]],Tableau12[],47,FALSE)</f>
        <v>#N/A</v>
      </c>
    </row>
    <row r="152" spans="6:85">
      <c r="F152" t="e">
        <f>VLOOKUP(Tableau14[[#This Row],[dossier d''événement]],Tableau12[],2,FALSE)</f>
        <v>#N/A</v>
      </c>
      <c r="G152" t="e">
        <f>VLOOKUP(Tableau14[[#This Row],[dossier d''événement]],Tableau12[],7,FALSE)</f>
        <v>#N/A</v>
      </c>
      <c r="H152" t="e">
        <f>VLOOKUP(Tableau14[[#This Row],[dossier d''événement]],Tableau12[],8,FALSE)</f>
        <v>#N/A</v>
      </c>
      <c r="J152" t="e">
        <f>VLOOKUP(Tableau14[[#This Row],[dossier d''événement]],Tableau12[],3,FALSE)</f>
        <v>#N/A</v>
      </c>
      <c r="K152" t="e">
        <f>VLOOKUP(Tableau14[[#This Row],[dossier d''événement]],Tableau12[],44,FALSE)</f>
        <v>#N/A</v>
      </c>
      <c r="U152" t="e">
        <f>VLOOKUP(Tableau14[[#This Row],[dossier d''événement]],Tableau12[],41,FALSE)</f>
        <v>#N/A</v>
      </c>
      <c r="V152" t="e">
        <f>VLOOKUP(Tableau14[[#This Row],[dossier d''événement]],Tableau12[],10,FALSE)</f>
        <v>#N/A</v>
      </c>
      <c r="W152" t="e">
        <f>VLOOKUP(Tableau14[[#This Row],[dossier d''événement]],Tableau12[],73,FALSE)</f>
        <v>#N/A</v>
      </c>
      <c r="X152" t="e">
        <f>VLOOKUP(Tableau14[[#This Row],[dossier d''événement]],Tableau12[],74,FALSE)</f>
        <v>#N/A</v>
      </c>
      <c r="Y152" t="e">
        <f>VLOOKUP(Tableau14[[#This Row],[dossier d''événement]],Tableau12[],75,FALSE)</f>
        <v>#N/A</v>
      </c>
      <c r="Z152" t="e">
        <f>VLOOKUP(Tableau14[[#This Row],[dossier d''événement]],Tableau12[],76,FALSE)</f>
        <v>#N/A</v>
      </c>
      <c r="AA152" t="e">
        <f>VLOOKUP(Tableau14[[#This Row],[dossier d''événement]],Tableau12[],77,FALSE)</f>
        <v>#N/A</v>
      </c>
      <c r="AB152" t="e">
        <f>VLOOKUP(Tableau14[[#This Row],[dossier d''événement]],Tableau12[],78,FALSE)</f>
        <v>#N/A</v>
      </c>
      <c r="AC152" t="e">
        <f>VLOOKUP(Tableau14[[#This Row],[dossier d''événement]],Tableau12[],79,FALSE)</f>
        <v>#N/A</v>
      </c>
      <c r="AD152" t="e">
        <f>VLOOKUP(Tableau14[[#This Row],[dossier d''événement]],Tableau12[],80,FALSE)</f>
        <v>#N/A</v>
      </c>
      <c r="AE152" t="e">
        <f>VLOOKUP(Tableau14[[#This Row],[dossier d''événement]],Tableau12[],81,FALSE)</f>
        <v>#N/A</v>
      </c>
      <c r="AF152" t="e">
        <f>VLOOKUP(Tableau14[[#This Row],[dossier d''événement]],Tableau12[],82,FALSE)</f>
        <v>#N/A</v>
      </c>
      <c r="AG152" t="e">
        <f>VLOOKUP(Tableau14[[#This Row],[dossier d''événement]],Tableau12[],83,FALSE)</f>
        <v>#N/A</v>
      </c>
      <c r="AH152" t="e">
        <f>VLOOKUP(Tableau14[[#This Row],[dossier d''événement]],Tableau12[],84,FALSE)</f>
        <v>#N/A</v>
      </c>
      <c r="AI152" t="e">
        <f>VLOOKUP(Tableau14[[#This Row],[dossier d''événement]],Tableau12[],85,FALSE)</f>
        <v>#N/A</v>
      </c>
      <c r="AJ152" t="e">
        <f>VLOOKUP(Tableau14[[#This Row],[dossier d''événement]],Tableau12[],86,FALSE)</f>
        <v>#N/A</v>
      </c>
      <c r="AK152" t="e">
        <f>VLOOKUP(Tableau14[[#This Row],[dossier d''événement]],Tableau12[],87,FALSE)</f>
        <v>#N/A</v>
      </c>
      <c r="AL152" t="e">
        <f>VLOOKUP(Tableau14[[#This Row],[dossier d''événement]],Tableau12[],88,FALSE)</f>
        <v>#N/A</v>
      </c>
      <c r="AM152" t="e">
        <f>VLOOKUP(Tableau14[[#This Row],[dossier d''événement]],Tableau12[],89,FALSE)</f>
        <v>#N/A</v>
      </c>
      <c r="AN152" t="e">
        <f>VLOOKUP(Tableau14[[#This Row],[dossier d''événement]],Tableau12[],90,FALSE)</f>
        <v>#N/A</v>
      </c>
      <c r="AO152" t="e">
        <f>VLOOKUP(Tableau14[[#This Row],[dossier d''événement]],Tableau12[],11,FALSE)</f>
        <v>#N/A</v>
      </c>
      <c r="AP152" t="e">
        <f>VLOOKUP(Tableau14[[#This Row],[dossier d''événement]],Tableau12[],12,FALSE)</f>
        <v>#N/A</v>
      </c>
      <c r="AQ152" t="e">
        <f>VLOOKUP(Tableau14[[#This Row],[dossier d''événement]],Tableau12[],13,FALSE)</f>
        <v>#N/A</v>
      </c>
      <c r="AR152" t="e">
        <f>VLOOKUP(Tableau14[[#This Row],[dossier d''événement]],Tableau12[],14,FALSE)</f>
        <v>#N/A</v>
      </c>
      <c r="AS152" t="e">
        <f>VLOOKUP(Tableau14[[#This Row],[dossier d''événement]],Tableau12[],15,FALSE)</f>
        <v>#N/A</v>
      </c>
      <c r="AT152" t="e">
        <f>VLOOKUP(Tableau14[[#This Row],[dossier d''événement]],Tableau12[],16,FALSE)</f>
        <v>#N/A</v>
      </c>
      <c r="AU152" t="e">
        <f>VLOOKUP(Tableau14[[#This Row],[dossier d''événement]],Tableau12[],17,FALSE)</f>
        <v>#N/A</v>
      </c>
      <c r="AV152" t="e">
        <f>VLOOKUP(Tableau14[[#This Row],[dossier d''événement]],Tableau12[],18,FALSE)</f>
        <v>#N/A</v>
      </c>
      <c r="AW152" t="e">
        <f>VLOOKUP(Tableau14[[#This Row],[dossier d''événement]],Tableau12[],19,FALSE)</f>
        <v>#N/A</v>
      </c>
      <c r="AX152" t="e">
        <f>VLOOKUP(Tableau14[[#This Row],[dossier d''événement]],Tableau12[],20,FALSE)</f>
        <v>#N/A</v>
      </c>
      <c r="AY152" t="e">
        <f>VLOOKUP(Tableau14[[#This Row],[dossier d''événement]],Tableau12[],21,FALSE)</f>
        <v>#N/A</v>
      </c>
      <c r="AZ152" t="e">
        <f>VLOOKUP(Tableau14[[#This Row],[dossier d''événement]],Tableau12[],22,FALSE)</f>
        <v>#N/A</v>
      </c>
      <c r="BA152" t="e">
        <f>VLOOKUP(Tableau14[[#This Row],[dossier d''événement]],Tableau12[],23,FALSE)</f>
        <v>#N/A</v>
      </c>
      <c r="BB152" t="e">
        <f>VLOOKUP(Tableau14[[#This Row],[dossier d''événement]],Tableau12[],24,FALSE)</f>
        <v>#N/A</v>
      </c>
      <c r="BC152" t="e">
        <f>VLOOKUP(Tableau14[[#This Row],[dossier d''événement]],Tableau12[],25,FALSE)</f>
        <v>#N/A</v>
      </c>
      <c r="BD152" t="e">
        <f>VLOOKUP(Tableau14[[#This Row],[dossier d''événement]],Tableau12[],26,FALSE)</f>
        <v>#N/A</v>
      </c>
      <c r="BE152" t="e">
        <f>VLOOKUP(Tableau14[[#This Row],[dossier d''événement]],Tableau12[],27,FALSE)</f>
        <v>#N/A</v>
      </c>
      <c r="BF152" t="e">
        <f>VLOOKUP(Tableau14[[#This Row],[dossier d''événement]],Tableau12[],28,FALSE)</f>
        <v>#N/A</v>
      </c>
      <c r="BG152" t="e">
        <f>VLOOKUP(Tableau14[[#This Row],[dossier d''événement]],Tableau12[],29,FALSE)</f>
        <v>#N/A</v>
      </c>
      <c r="BH152" t="e">
        <f>VLOOKUP(Tableau14[[#This Row],[dossier d''événement]],Tableau12[],30,FALSE)</f>
        <v>#N/A</v>
      </c>
      <c r="BI152" t="e">
        <f>VLOOKUP(Tableau14[[#This Row],[dossier d''événement]],Tableau12[],31,FALSE)</f>
        <v>#N/A</v>
      </c>
      <c r="BJ152" t="e">
        <f>VLOOKUP(Tableau14[[#This Row],[dossier d''événement]],Tableau12[],32,FALSE)</f>
        <v>#N/A</v>
      </c>
      <c r="BK152" t="e">
        <f>VLOOKUP(Tableau14[[#This Row],[dossier d''événement]],Tableau12[],33,FALSE)</f>
        <v>#N/A</v>
      </c>
      <c r="BL152" t="e">
        <f>VLOOKUP(Tableau14[[#This Row],[dossier d''événement]],Tableau12[],34,FALSE)</f>
        <v>#N/A</v>
      </c>
      <c r="BM152" t="e">
        <f>VLOOKUP(Tableau14[[#This Row],[dossier d''événement]],Tableau12[],35,FALSE)</f>
        <v>#N/A</v>
      </c>
      <c r="BN152" t="e">
        <f>VLOOKUP(Tableau14[[#This Row],[dossier d''événement]],Tableau12[],36,FALSE)</f>
        <v>#N/A</v>
      </c>
      <c r="BO152" t="e">
        <f>VLOOKUP(Tableau14[[#This Row],[dossier d''événement]],Tableau12[],37,FALSE)</f>
        <v>#N/A</v>
      </c>
      <c r="BP152" t="e">
        <f>VLOOKUP(Tableau14[[#This Row],[dossier d''événement]],Tableau12[],38,FALSE)</f>
        <v>#N/A</v>
      </c>
      <c r="BQ152" t="e">
        <f>VLOOKUP(Tableau14[[#This Row],[dossier d''événement]],Tableau12[],39,FALSE)</f>
        <v>#N/A</v>
      </c>
      <c r="BR152" t="e">
        <f>VLOOKUP(Tableau14[[#This Row],[dossier d''événement]],Tableau12[],40,FALSE)</f>
        <v>#N/A</v>
      </c>
      <c r="BW152">
        <f>Tableau14[[#This Row],[dossier d''événement]]</f>
        <v>0</v>
      </c>
      <c r="BY152" t="e">
        <f>Tableau14[[#This Row],[Lieu Événement]]</f>
        <v>#N/A</v>
      </c>
      <c r="BZ152" t="e">
        <f>Tableau14[[#This Row],[Contact client sur le site]]</f>
        <v>#N/A</v>
      </c>
      <c r="CA152" t="e">
        <f>VLOOKUP(Tableau14[[#This Row],[dossier d''événement]],Tableau12[],45,FALSE)</f>
        <v>#N/A</v>
      </c>
      <c r="CE152" t="e">
        <f>VLOOKUP(Tableau14[[#This Row],[dossier d''événement]],Tableau12[],46,FALSE)</f>
        <v>#N/A</v>
      </c>
      <c r="CF152" t="e">
        <f>VLOOKUP(Tableau14[[#This Row],[dossier d''événement]],Tableau12[],43,FALSE)</f>
        <v>#N/A</v>
      </c>
      <c r="CG152" t="e">
        <f>VLOOKUP(Tableau14[[#This Row],[dossier d''événement]],Tableau12[],47,FALSE)</f>
        <v>#N/A</v>
      </c>
    </row>
    <row r="153" spans="6:85">
      <c r="F153" t="e">
        <f>VLOOKUP(Tableau14[[#This Row],[dossier d''événement]],Tableau12[],2,FALSE)</f>
        <v>#N/A</v>
      </c>
      <c r="G153" t="e">
        <f>VLOOKUP(Tableau14[[#This Row],[dossier d''événement]],Tableau12[],7,FALSE)</f>
        <v>#N/A</v>
      </c>
      <c r="H153" t="e">
        <f>VLOOKUP(Tableau14[[#This Row],[dossier d''événement]],Tableau12[],8,FALSE)</f>
        <v>#N/A</v>
      </c>
      <c r="J153" t="e">
        <f>VLOOKUP(Tableau14[[#This Row],[dossier d''événement]],Tableau12[],3,FALSE)</f>
        <v>#N/A</v>
      </c>
      <c r="K153" t="e">
        <f>VLOOKUP(Tableau14[[#This Row],[dossier d''événement]],Tableau12[],44,FALSE)</f>
        <v>#N/A</v>
      </c>
      <c r="U153" t="e">
        <f>VLOOKUP(Tableau14[[#This Row],[dossier d''événement]],Tableau12[],41,FALSE)</f>
        <v>#N/A</v>
      </c>
      <c r="V153" t="e">
        <f>VLOOKUP(Tableau14[[#This Row],[dossier d''événement]],Tableau12[],10,FALSE)</f>
        <v>#N/A</v>
      </c>
      <c r="W153" t="e">
        <f>VLOOKUP(Tableau14[[#This Row],[dossier d''événement]],Tableau12[],73,FALSE)</f>
        <v>#N/A</v>
      </c>
      <c r="X153" t="e">
        <f>VLOOKUP(Tableau14[[#This Row],[dossier d''événement]],Tableau12[],74,FALSE)</f>
        <v>#N/A</v>
      </c>
      <c r="Y153" t="e">
        <f>VLOOKUP(Tableau14[[#This Row],[dossier d''événement]],Tableau12[],75,FALSE)</f>
        <v>#N/A</v>
      </c>
      <c r="Z153" t="e">
        <f>VLOOKUP(Tableau14[[#This Row],[dossier d''événement]],Tableau12[],76,FALSE)</f>
        <v>#N/A</v>
      </c>
      <c r="AA153" t="e">
        <f>VLOOKUP(Tableau14[[#This Row],[dossier d''événement]],Tableau12[],77,FALSE)</f>
        <v>#N/A</v>
      </c>
      <c r="AB153" t="e">
        <f>VLOOKUP(Tableau14[[#This Row],[dossier d''événement]],Tableau12[],78,FALSE)</f>
        <v>#N/A</v>
      </c>
      <c r="AC153" t="e">
        <f>VLOOKUP(Tableau14[[#This Row],[dossier d''événement]],Tableau12[],79,FALSE)</f>
        <v>#N/A</v>
      </c>
      <c r="AD153" t="e">
        <f>VLOOKUP(Tableau14[[#This Row],[dossier d''événement]],Tableau12[],80,FALSE)</f>
        <v>#N/A</v>
      </c>
      <c r="AE153" t="e">
        <f>VLOOKUP(Tableau14[[#This Row],[dossier d''événement]],Tableau12[],81,FALSE)</f>
        <v>#N/A</v>
      </c>
      <c r="AF153" t="e">
        <f>VLOOKUP(Tableau14[[#This Row],[dossier d''événement]],Tableau12[],82,FALSE)</f>
        <v>#N/A</v>
      </c>
      <c r="AG153" t="e">
        <f>VLOOKUP(Tableau14[[#This Row],[dossier d''événement]],Tableau12[],83,FALSE)</f>
        <v>#N/A</v>
      </c>
      <c r="AH153" t="e">
        <f>VLOOKUP(Tableau14[[#This Row],[dossier d''événement]],Tableau12[],84,FALSE)</f>
        <v>#N/A</v>
      </c>
      <c r="AI153" t="e">
        <f>VLOOKUP(Tableau14[[#This Row],[dossier d''événement]],Tableau12[],85,FALSE)</f>
        <v>#N/A</v>
      </c>
      <c r="AJ153" t="e">
        <f>VLOOKUP(Tableau14[[#This Row],[dossier d''événement]],Tableau12[],86,FALSE)</f>
        <v>#N/A</v>
      </c>
      <c r="AK153" t="e">
        <f>VLOOKUP(Tableau14[[#This Row],[dossier d''événement]],Tableau12[],87,FALSE)</f>
        <v>#N/A</v>
      </c>
      <c r="AL153" t="e">
        <f>VLOOKUP(Tableau14[[#This Row],[dossier d''événement]],Tableau12[],88,FALSE)</f>
        <v>#N/A</v>
      </c>
      <c r="AM153" t="e">
        <f>VLOOKUP(Tableau14[[#This Row],[dossier d''événement]],Tableau12[],89,FALSE)</f>
        <v>#N/A</v>
      </c>
      <c r="AN153" t="e">
        <f>VLOOKUP(Tableau14[[#This Row],[dossier d''événement]],Tableau12[],90,FALSE)</f>
        <v>#N/A</v>
      </c>
      <c r="AO153" t="e">
        <f>VLOOKUP(Tableau14[[#This Row],[dossier d''événement]],Tableau12[],11,FALSE)</f>
        <v>#N/A</v>
      </c>
      <c r="AP153" t="e">
        <f>VLOOKUP(Tableau14[[#This Row],[dossier d''événement]],Tableau12[],12,FALSE)</f>
        <v>#N/A</v>
      </c>
      <c r="AQ153" t="e">
        <f>VLOOKUP(Tableau14[[#This Row],[dossier d''événement]],Tableau12[],13,FALSE)</f>
        <v>#N/A</v>
      </c>
      <c r="AR153" t="e">
        <f>VLOOKUP(Tableau14[[#This Row],[dossier d''événement]],Tableau12[],14,FALSE)</f>
        <v>#N/A</v>
      </c>
      <c r="AS153" t="e">
        <f>VLOOKUP(Tableau14[[#This Row],[dossier d''événement]],Tableau12[],15,FALSE)</f>
        <v>#N/A</v>
      </c>
      <c r="AT153" t="e">
        <f>VLOOKUP(Tableau14[[#This Row],[dossier d''événement]],Tableau12[],16,FALSE)</f>
        <v>#N/A</v>
      </c>
      <c r="AU153" t="e">
        <f>VLOOKUP(Tableau14[[#This Row],[dossier d''événement]],Tableau12[],17,FALSE)</f>
        <v>#N/A</v>
      </c>
      <c r="AV153" t="e">
        <f>VLOOKUP(Tableau14[[#This Row],[dossier d''événement]],Tableau12[],18,FALSE)</f>
        <v>#N/A</v>
      </c>
      <c r="AW153" t="e">
        <f>VLOOKUP(Tableau14[[#This Row],[dossier d''événement]],Tableau12[],19,FALSE)</f>
        <v>#N/A</v>
      </c>
      <c r="AX153" t="e">
        <f>VLOOKUP(Tableau14[[#This Row],[dossier d''événement]],Tableau12[],20,FALSE)</f>
        <v>#N/A</v>
      </c>
      <c r="AY153" t="e">
        <f>VLOOKUP(Tableau14[[#This Row],[dossier d''événement]],Tableau12[],21,FALSE)</f>
        <v>#N/A</v>
      </c>
      <c r="AZ153" t="e">
        <f>VLOOKUP(Tableau14[[#This Row],[dossier d''événement]],Tableau12[],22,FALSE)</f>
        <v>#N/A</v>
      </c>
      <c r="BA153" t="e">
        <f>VLOOKUP(Tableau14[[#This Row],[dossier d''événement]],Tableau12[],23,FALSE)</f>
        <v>#N/A</v>
      </c>
      <c r="BB153" t="e">
        <f>VLOOKUP(Tableau14[[#This Row],[dossier d''événement]],Tableau12[],24,FALSE)</f>
        <v>#N/A</v>
      </c>
      <c r="BC153" t="e">
        <f>VLOOKUP(Tableau14[[#This Row],[dossier d''événement]],Tableau12[],25,FALSE)</f>
        <v>#N/A</v>
      </c>
      <c r="BD153" t="e">
        <f>VLOOKUP(Tableau14[[#This Row],[dossier d''événement]],Tableau12[],26,FALSE)</f>
        <v>#N/A</v>
      </c>
      <c r="BE153" t="e">
        <f>VLOOKUP(Tableau14[[#This Row],[dossier d''événement]],Tableau12[],27,FALSE)</f>
        <v>#N/A</v>
      </c>
      <c r="BF153" t="e">
        <f>VLOOKUP(Tableau14[[#This Row],[dossier d''événement]],Tableau12[],28,FALSE)</f>
        <v>#N/A</v>
      </c>
      <c r="BG153" t="e">
        <f>VLOOKUP(Tableau14[[#This Row],[dossier d''événement]],Tableau12[],29,FALSE)</f>
        <v>#N/A</v>
      </c>
      <c r="BH153" t="e">
        <f>VLOOKUP(Tableau14[[#This Row],[dossier d''événement]],Tableau12[],30,FALSE)</f>
        <v>#N/A</v>
      </c>
      <c r="BI153" t="e">
        <f>VLOOKUP(Tableau14[[#This Row],[dossier d''événement]],Tableau12[],31,FALSE)</f>
        <v>#N/A</v>
      </c>
      <c r="BJ153" t="e">
        <f>VLOOKUP(Tableau14[[#This Row],[dossier d''événement]],Tableau12[],32,FALSE)</f>
        <v>#N/A</v>
      </c>
      <c r="BK153" t="e">
        <f>VLOOKUP(Tableau14[[#This Row],[dossier d''événement]],Tableau12[],33,FALSE)</f>
        <v>#N/A</v>
      </c>
      <c r="BL153" t="e">
        <f>VLOOKUP(Tableau14[[#This Row],[dossier d''événement]],Tableau12[],34,FALSE)</f>
        <v>#N/A</v>
      </c>
      <c r="BM153" t="e">
        <f>VLOOKUP(Tableau14[[#This Row],[dossier d''événement]],Tableau12[],35,FALSE)</f>
        <v>#N/A</v>
      </c>
      <c r="BN153" t="e">
        <f>VLOOKUP(Tableau14[[#This Row],[dossier d''événement]],Tableau12[],36,FALSE)</f>
        <v>#N/A</v>
      </c>
      <c r="BO153" t="e">
        <f>VLOOKUP(Tableau14[[#This Row],[dossier d''événement]],Tableau12[],37,FALSE)</f>
        <v>#N/A</v>
      </c>
      <c r="BP153" t="e">
        <f>VLOOKUP(Tableau14[[#This Row],[dossier d''événement]],Tableau12[],38,FALSE)</f>
        <v>#N/A</v>
      </c>
      <c r="BQ153" t="e">
        <f>VLOOKUP(Tableau14[[#This Row],[dossier d''événement]],Tableau12[],39,FALSE)</f>
        <v>#N/A</v>
      </c>
      <c r="BR153" t="e">
        <f>VLOOKUP(Tableau14[[#This Row],[dossier d''événement]],Tableau12[],40,FALSE)</f>
        <v>#N/A</v>
      </c>
      <c r="BW153">
        <f>Tableau14[[#This Row],[dossier d''événement]]</f>
        <v>0</v>
      </c>
      <c r="BY153" t="e">
        <f>Tableau14[[#This Row],[Lieu Événement]]</f>
        <v>#N/A</v>
      </c>
      <c r="BZ153" t="e">
        <f>Tableau14[[#This Row],[Contact client sur le site]]</f>
        <v>#N/A</v>
      </c>
      <c r="CA153" t="e">
        <f>VLOOKUP(Tableau14[[#This Row],[dossier d''événement]],Tableau12[],45,FALSE)</f>
        <v>#N/A</v>
      </c>
      <c r="CE153" t="e">
        <f>VLOOKUP(Tableau14[[#This Row],[dossier d''événement]],Tableau12[],46,FALSE)</f>
        <v>#N/A</v>
      </c>
      <c r="CF153" t="e">
        <f>VLOOKUP(Tableau14[[#This Row],[dossier d''événement]],Tableau12[],43,FALSE)</f>
        <v>#N/A</v>
      </c>
      <c r="CG153" t="e">
        <f>VLOOKUP(Tableau14[[#This Row],[dossier d''événement]],Tableau12[],47,FALSE)</f>
        <v>#N/A</v>
      </c>
    </row>
    <row r="154" spans="6:85">
      <c r="F154" t="e">
        <f>VLOOKUP(Tableau14[[#This Row],[dossier d''événement]],Tableau12[],2,FALSE)</f>
        <v>#N/A</v>
      </c>
      <c r="G154" t="e">
        <f>VLOOKUP(Tableau14[[#This Row],[dossier d''événement]],Tableau12[],7,FALSE)</f>
        <v>#N/A</v>
      </c>
      <c r="H154" t="e">
        <f>VLOOKUP(Tableau14[[#This Row],[dossier d''événement]],Tableau12[],8,FALSE)</f>
        <v>#N/A</v>
      </c>
      <c r="J154" t="e">
        <f>VLOOKUP(Tableau14[[#This Row],[dossier d''événement]],Tableau12[],3,FALSE)</f>
        <v>#N/A</v>
      </c>
      <c r="K154" t="e">
        <f>VLOOKUP(Tableau14[[#This Row],[dossier d''événement]],Tableau12[],44,FALSE)</f>
        <v>#N/A</v>
      </c>
      <c r="U154" t="e">
        <f>VLOOKUP(Tableau14[[#This Row],[dossier d''événement]],Tableau12[],41,FALSE)</f>
        <v>#N/A</v>
      </c>
      <c r="V154" t="e">
        <f>VLOOKUP(Tableau14[[#This Row],[dossier d''événement]],Tableau12[],10,FALSE)</f>
        <v>#N/A</v>
      </c>
      <c r="W154" t="e">
        <f>VLOOKUP(Tableau14[[#This Row],[dossier d''événement]],Tableau12[],73,FALSE)</f>
        <v>#N/A</v>
      </c>
      <c r="X154" t="e">
        <f>VLOOKUP(Tableau14[[#This Row],[dossier d''événement]],Tableau12[],74,FALSE)</f>
        <v>#N/A</v>
      </c>
      <c r="Y154" t="e">
        <f>VLOOKUP(Tableau14[[#This Row],[dossier d''événement]],Tableau12[],75,FALSE)</f>
        <v>#N/A</v>
      </c>
      <c r="Z154" t="e">
        <f>VLOOKUP(Tableau14[[#This Row],[dossier d''événement]],Tableau12[],76,FALSE)</f>
        <v>#N/A</v>
      </c>
      <c r="AA154" t="e">
        <f>VLOOKUP(Tableau14[[#This Row],[dossier d''événement]],Tableau12[],77,FALSE)</f>
        <v>#N/A</v>
      </c>
      <c r="AB154" t="e">
        <f>VLOOKUP(Tableau14[[#This Row],[dossier d''événement]],Tableau12[],78,FALSE)</f>
        <v>#N/A</v>
      </c>
      <c r="AC154" t="e">
        <f>VLOOKUP(Tableau14[[#This Row],[dossier d''événement]],Tableau12[],79,FALSE)</f>
        <v>#N/A</v>
      </c>
      <c r="AD154" t="e">
        <f>VLOOKUP(Tableau14[[#This Row],[dossier d''événement]],Tableau12[],80,FALSE)</f>
        <v>#N/A</v>
      </c>
      <c r="AE154" t="e">
        <f>VLOOKUP(Tableau14[[#This Row],[dossier d''événement]],Tableau12[],81,FALSE)</f>
        <v>#N/A</v>
      </c>
      <c r="AF154" t="e">
        <f>VLOOKUP(Tableau14[[#This Row],[dossier d''événement]],Tableau12[],82,FALSE)</f>
        <v>#N/A</v>
      </c>
      <c r="AG154" t="e">
        <f>VLOOKUP(Tableau14[[#This Row],[dossier d''événement]],Tableau12[],83,FALSE)</f>
        <v>#N/A</v>
      </c>
      <c r="AH154" t="e">
        <f>VLOOKUP(Tableau14[[#This Row],[dossier d''événement]],Tableau12[],84,FALSE)</f>
        <v>#N/A</v>
      </c>
      <c r="AI154" t="e">
        <f>VLOOKUP(Tableau14[[#This Row],[dossier d''événement]],Tableau12[],85,FALSE)</f>
        <v>#N/A</v>
      </c>
      <c r="AJ154" t="e">
        <f>VLOOKUP(Tableau14[[#This Row],[dossier d''événement]],Tableau12[],86,FALSE)</f>
        <v>#N/A</v>
      </c>
      <c r="AK154" t="e">
        <f>VLOOKUP(Tableau14[[#This Row],[dossier d''événement]],Tableau12[],87,FALSE)</f>
        <v>#N/A</v>
      </c>
      <c r="AL154" t="e">
        <f>VLOOKUP(Tableau14[[#This Row],[dossier d''événement]],Tableau12[],88,FALSE)</f>
        <v>#N/A</v>
      </c>
      <c r="AM154" t="e">
        <f>VLOOKUP(Tableau14[[#This Row],[dossier d''événement]],Tableau12[],89,FALSE)</f>
        <v>#N/A</v>
      </c>
      <c r="AN154" t="e">
        <f>VLOOKUP(Tableau14[[#This Row],[dossier d''événement]],Tableau12[],90,FALSE)</f>
        <v>#N/A</v>
      </c>
      <c r="AO154" t="e">
        <f>VLOOKUP(Tableau14[[#This Row],[dossier d''événement]],Tableau12[],11,FALSE)</f>
        <v>#N/A</v>
      </c>
      <c r="AP154" t="e">
        <f>VLOOKUP(Tableau14[[#This Row],[dossier d''événement]],Tableau12[],12,FALSE)</f>
        <v>#N/A</v>
      </c>
      <c r="AQ154" t="e">
        <f>VLOOKUP(Tableau14[[#This Row],[dossier d''événement]],Tableau12[],13,FALSE)</f>
        <v>#N/A</v>
      </c>
      <c r="AR154" t="e">
        <f>VLOOKUP(Tableau14[[#This Row],[dossier d''événement]],Tableau12[],14,FALSE)</f>
        <v>#N/A</v>
      </c>
      <c r="AS154" t="e">
        <f>VLOOKUP(Tableau14[[#This Row],[dossier d''événement]],Tableau12[],15,FALSE)</f>
        <v>#N/A</v>
      </c>
      <c r="AT154" t="e">
        <f>VLOOKUP(Tableau14[[#This Row],[dossier d''événement]],Tableau12[],16,FALSE)</f>
        <v>#N/A</v>
      </c>
      <c r="AU154" t="e">
        <f>VLOOKUP(Tableau14[[#This Row],[dossier d''événement]],Tableau12[],17,FALSE)</f>
        <v>#N/A</v>
      </c>
      <c r="AV154" t="e">
        <f>VLOOKUP(Tableau14[[#This Row],[dossier d''événement]],Tableau12[],18,FALSE)</f>
        <v>#N/A</v>
      </c>
      <c r="AW154" t="e">
        <f>VLOOKUP(Tableau14[[#This Row],[dossier d''événement]],Tableau12[],19,FALSE)</f>
        <v>#N/A</v>
      </c>
      <c r="AX154" t="e">
        <f>VLOOKUP(Tableau14[[#This Row],[dossier d''événement]],Tableau12[],20,FALSE)</f>
        <v>#N/A</v>
      </c>
      <c r="AY154" t="e">
        <f>VLOOKUP(Tableau14[[#This Row],[dossier d''événement]],Tableau12[],21,FALSE)</f>
        <v>#N/A</v>
      </c>
      <c r="AZ154" t="e">
        <f>VLOOKUP(Tableau14[[#This Row],[dossier d''événement]],Tableau12[],22,FALSE)</f>
        <v>#N/A</v>
      </c>
      <c r="BA154" t="e">
        <f>VLOOKUP(Tableau14[[#This Row],[dossier d''événement]],Tableau12[],23,FALSE)</f>
        <v>#N/A</v>
      </c>
      <c r="BB154" t="e">
        <f>VLOOKUP(Tableau14[[#This Row],[dossier d''événement]],Tableau12[],24,FALSE)</f>
        <v>#N/A</v>
      </c>
      <c r="BC154" t="e">
        <f>VLOOKUP(Tableau14[[#This Row],[dossier d''événement]],Tableau12[],25,FALSE)</f>
        <v>#N/A</v>
      </c>
      <c r="BD154" t="e">
        <f>VLOOKUP(Tableau14[[#This Row],[dossier d''événement]],Tableau12[],26,FALSE)</f>
        <v>#N/A</v>
      </c>
      <c r="BE154" t="e">
        <f>VLOOKUP(Tableau14[[#This Row],[dossier d''événement]],Tableau12[],27,FALSE)</f>
        <v>#N/A</v>
      </c>
      <c r="BF154" t="e">
        <f>VLOOKUP(Tableau14[[#This Row],[dossier d''événement]],Tableau12[],28,FALSE)</f>
        <v>#N/A</v>
      </c>
      <c r="BG154" t="e">
        <f>VLOOKUP(Tableau14[[#This Row],[dossier d''événement]],Tableau12[],29,FALSE)</f>
        <v>#N/A</v>
      </c>
      <c r="BH154" t="e">
        <f>VLOOKUP(Tableau14[[#This Row],[dossier d''événement]],Tableau12[],30,FALSE)</f>
        <v>#N/A</v>
      </c>
      <c r="BI154" t="e">
        <f>VLOOKUP(Tableau14[[#This Row],[dossier d''événement]],Tableau12[],31,FALSE)</f>
        <v>#N/A</v>
      </c>
      <c r="BJ154" t="e">
        <f>VLOOKUP(Tableau14[[#This Row],[dossier d''événement]],Tableau12[],32,FALSE)</f>
        <v>#N/A</v>
      </c>
      <c r="BK154" t="e">
        <f>VLOOKUP(Tableau14[[#This Row],[dossier d''événement]],Tableau12[],33,FALSE)</f>
        <v>#N/A</v>
      </c>
      <c r="BL154" t="e">
        <f>VLOOKUP(Tableau14[[#This Row],[dossier d''événement]],Tableau12[],34,FALSE)</f>
        <v>#N/A</v>
      </c>
      <c r="BM154" t="e">
        <f>VLOOKUP(Tableau14[[#This Row],[dossier d''événement]],Tableau12[],35,FALSE)</f>
        <v>#N/A</v>
      </c>
      <c r="BN154" t="e">
        <f>VLOOKUP(Tableau14[[#This Row],[dossier d''événement]],Tableau12[],36,FALSE)</f>
        <v>#N/A</v>
      </c>
      <c r="BO154" t="e">
        <f>VLOOKUP(Tableau14[[#This Row],[dossier d''événement]],Tableau12[],37,FALSE)</f>
        <v>#N/A</v>
      </c>
      <c r="BP154" t="e">
        <f>VLOOKUP(Tableau14[[#This Row],[dossier d''événement]],Tableau12[],38,FALSE)</f>
        <v>#N/A</v>
      </c>
      <c r="BQ154" t="e">
        <f>VLOOKUP(Tableau14[[#This Row],[dossier d''événement]],Tableau12[],39,FALSE)</f>
        <v>#N/A</v>
      </c>
      <c r="BR154" t="e">
        <f>VLOOKUP(Tableau14[[#This Row],[dossier d''événement]],Tableau12[],40,FALSE)</f>
        <v>#N/A</v>
      </c>
      <c r="BW154">
        <f>Tableau14[[#This Row],[dossier d''événement]]</f>
        <v>0</v>
      </c>
      <c r="BY154" t="e">
        <f>Tableau14[[#This Row],[Lieu Événement]]</f>
        <v>#N/A</v>
      </c>
      <c r="BZ154" t="e">
        <f>Tableau14[[#This Row],[Contact client sur le site]]</f>
        <v>#N/A</v>
      </c>
      <c r="CA154" t="e">
        <f>VLOOKUP(Tableau14[[#This Row],[dossier d''événement]],Tableau12[],45,FALSE)</f>
        <v>#N/A</v>
      </c>
      <c r="CE154" t="e">
        <f>VLOOKUP(Tableau14[[#This Row],[dossier d''événement]],Tableau12[],46,FALSE)</f>
        <v>#N/A</v>
      </c>
      <c r="CF154" t="e">
        <f>VLOOKUP(Tableau14[[#This Row],[dossier d''événement]],Tableau12[],43,FALSE)</f>
        <v>#N/A</v>
      </c>
      <c r="CG154" t="e">
        <f>VLOOKUP(Tableau14[[#This Row],[dossier d''événement]],Tableau12[],47,FALSE)</f>
        <v>#N/A</v>
      </c>
    </row>
    <row r="155" spans="6:85">
      <c r="F155" t="e">
        <f>VLOOKUP(Tableau14[[#This Row],[dossier d''événement]],Tableau12[],2,FALSE)</f>
        <v>#N/A</v>
      </c>
      <c r="G155" t="e">
        <f>VLOOKUP(Tableau14[[#This Row],[dossier d''événement]],Tableau12[],7,FALSE)</f>
        <v>#N/A</v>
      </c>
      <c r="H155" t="e">
        <f>VLOOKUP(Tableau14[[#This Row],[dossier d''événement]],Tableau12[],8,FALSE)</f>
        <v>#N/A</v>
      </c>
      <c r="J155" t="e">
        <f>VLOOKUP(Tableau14[[#This Row],[dossier d''événement]],Tableau12[],3,FALSE)</f>
        <v>#N/A</v>
      </c>
      <c r="K155" t="e">
        <f>VLOOKUP(Tableau14[[#This Row],[dossier d''événement]],Tableau12[],44,FALSE)</f>
        <v>#N/A</v>
      </c>
      <c r="U155" t="e">
        <f>VLOOKUP(Tableau14[[#This Row],[dossier d''événement]],Tableau12[],41,FALSE)</f>
        <v>#N/A</v>
      </c>
      <c r="V155" t="e">
        <f>VLOOKUP(Tableau14[[#This Row],[dossier d''événement]],Tableau12[],10,FALSE)</f>
        <v>#N/A</v>
      </c>
      <c r="W155" t="e">
        <f>VLOOKUP(Tableau14[[#This Row],[dossier d''événement]],Tableau12[],73,FALSE)</f>
        <v>#N/A</v>
      </c>
      <c r="X155" t="e">
        <f>VLOOKUP(Tableau14[[#This Row],[dossier d''événement]],Tableau12[],74,FALSE)</f>
        <v>#N/A</v>
      </c>
      <c r="Y155" t="e">
        <f>VLOOKUP(Tableau14[[#This Row],[dossier d''événement]],Tableau12[],75,FALSE)</f>
        <v>#N/A</v>
      </c>
      <c r="Z155" t="e">
        <f>VLOOKUP(Tableau14[[#This Row],[dossier d''événement]],Tableau12[],76,FALSE)</f>
        <v>#N/A</v>
      </c>
      <c r="AA155" t="e">
        <f>VLOOKUP(Tableau14[[#This Row],[dossier d''événement]],Tableau12[],77,FALSE)</f>
        <v>#N/A</v>
      </c>
      <c r="AB155" t="e">
        <f>VLOOKUP(Tableau14[[#This Row],[dossier d''événement]],Tableau12[],78,FALSE)</f>
        <v>#N/A</v>
      </c>
      <c r="AC155" t="e">
        <f>VLOOKUP(Tableau14[[#This Row],[dossier d''événement]],Tableau12[],79,FALSE)</f>
        <v>#N/A</v>
      </c>
      <c r="AD155" t="e">
        <f>VLOOKUP(Tableau14[[#This Row],[dossier d''événement]],Tableau12[],80,FALSE)</f>
        <v>#N/A</v>
      </c>
      <c r="AE155" t="e">
        <f>VLOOKUP(Tableau14[[#This Row],[dossier d''événement]],Tableau12[],81,FALSE)</f>
        <v>#N/A</v>
      </c>
      <c r="AF155" t="e">
        <f>VLOOKUP(Tableau14[[#This Row],[dossier d''événement]],Tableau12[],82,FALSE)</f>
        <v>#N/A</v>
      </c>
      <c r="AG155" t="e">
        <f>VLOOKUP(Tableau14[[#This Row],[dossier d''événement]],Tableau12[],83,FALSE)</f>
        <v>#N/A</v>
      </c>
      <c r="AH155" t="e">
        <f>VLOOKUP(Tableau14[[#This Row],[dossier d''événement]],Tableau12[],84,FALSE)</f>
        <v>#N/A</v>
      </c>
      <c r="AI155" t="e">
        <f>VLOOKUP(Tableau14[[#This Row],[dossier d''événement]],Tableau12[],85,FALSE)</f>
        <v>#N/A</v>
      </c>
      <c r="AJ155" t="e">
        <f>VLOOKUP(Tableau14[[#This Row],[dossier d''événement]],Tableau12[],86,FALSE)</f>
        <v>#N/A</v>
      </c>
      <c r="AK155" t="e">
        <f>VLOOKUP(Tableau14[[#This Row],[dossier d''événement]],Tableau12[],87,FALSE)</f>
        <v>#N/A</v>
      </c>
      <c r="AL155" t="e">
        <f>VLOOKUP(Tableau14[[#This Row],[dossier d''événement]],Tableau12[],88,FALSE)</f>
        <v>#N/A</v>
      </c>
      <c r="AM155" t="e">
        <f>VLOOKUP(Tableau14[[#This Row],[dossier d''événement]],Tableau12[],89,FALSE)</f>
        <v>#N/A</v>
      </c>
      <c r="AN155" t="e">
        <f>VLOOKUP(Tableau14[[#This Row],[dossier d''événement]],Tableau12[],90,FALSE)</f>
        <v>#N/A</v>
      </c>
      <c r="AO155" t="e">
        <f>VLOOKUP(Tableau14[[#This Row],[dossier d''événement]],Tableau12[],11,FALSE)</f>
        <v>#N/A</v>
      </c>
      <c r="AP155" t="e">
        <f>VLOOKUP(Tableau14[[#This Row],[dossier d''événement]],Tableau12[],12,FALSE)</f>
        <v>#N/A</v>
      </c>
      <c r="AQ155" t="e">
        <f>VLOOKUP(Tableau14[[#This Row],[dossier d''événement]],Tableau12[],13,FALSE)</f>
        <v>#N/A</v>
      </c>
      <c r="AR155" t="e">
        <f>VLOOKUP(Tableau14[[#This Row],[dossier d''événement]],Tableau12[],14,FALSE)</f>
        <v>#N/A</v>
      </c>
      <c r="AS155" t="e">
        <f>VLOOKUP(Tableau14[[#This Row],[dossier d''événement]],Tableau12[],15,FALSE)</f>
        <v>#N/A</v>
      </c>
      <c r="AT155" t="e">
        <f>VLOOKUP(Tableau14[[#This Row],[dossier d''événement]],Tableau12[],16,FALSE)</f>
        <v>#N/A</v>
      </c>
      <c r="AU155" t="e">
        <f>VLOOKUP(Tableau14[[#This Row],[dossier d''événement]],Tableau12[],17,FALSE)</f>
        <v>#N/A</v>
      </c>
      <c r="AV155" t="e">
        <f>VLOOKUP(Tableau14[[#This Row],[dossier d''événement]],Tableau12[],18,FALSE)</f>
        <v>#N/A</v>
      </c>
      <c r="AW155" t="e">
        <f>VLOOKUP(Tableau14[[#This Row],[dossier d''événement]],Tableau12[],19,FALSE)</f>
        <v>#N/A</v>
      </c>
      <c r="AX155" t="e">
        <f>VLOOKUP(Tableau14[[#This Row],[dossier d''événement]],Tableau12[],20,FALSE)</f>
        <v>#N/A</v>
      </c>
      <c r="AY155" t="e">
        <f>VLOOKUP(Tableau14[[#This Row],[dossier d''événement]],Tableau12[],21,FALSE)</f>
        <v>#N/A</v>
      </c>
      <c r="AZ155" t="e">
        <f>VLOOKUP(Tableau14[[#This Row],[dossier d''événement]],Tableau12[],22,FALSE)</f>
        <v>#N/A</v>
      </c>
      <c r="BA155" t="e">
        <f>VLOOKUP(Tableau14[[#This Row],[dossier d''événement]],Tableau12[],23,FALSE)</f>
        <v>#N/A</v>
      </c>
      <c r="BB155" t="e">
        <f>VLOOKUP(Tableau14[[#This Row],[dossier d''événement]],Tableau12[],24,FALSE)</f>
        <v>#N/A</v>
      </c>
      <c r="BC155" t="e">
        <f>VLOOKUP(Tableau14[[#This Row],[dossier d''événement]],Tableau12[],25,FALSE)</f>
        <v>#N/A</v>
      </c>
      <c r="BD155" t="e">
        <f>VLOOKUP(Tableau14[[#This Row],[dossier d''événement]],Tableau12[],26,FALSE)</f>
        <v>#N/A</v>
      </c>
      <c r="BE155" t="e">
        <f>VLOOKUP(Tableau14[[#This Row],[dossier d''événement]],Tableau12[],27,FALSE)</f>
        <v>#N/A</v>
      </c>
      <c r="BF155" t="e">
        <f>VLOOKUP(Tableau14[[#This Row],[dossier d''événement]],Tableau12[],28,FALSE)</f>
        <v>#N/A</v>
      </c>
      <c r="BG155" t="e">
        <f>VLOOKUP(Tableau14[[#This Row],[dossier d''événement]],Tableau12[],29,FALSE)</f>
        <v>#N/A</v>
      </c>
      <c r="BH155" t="e">
        <f>VLOOKUP(Tableau14[[#This Row],[dossier d''événement]],Tableau12[],30,FALSE)</f>
        <v>#N/A</v>
      </c>
      <c r="BI155" t="e">
        <f>VLOOKUP(Tableau14[[#This Row],[dossier d''événement]],Tableau12[],31,FALSE)</f>
        <v>#N/A</v>
      </c>
      <c r="BJ155" t="e">
        <f>VLOOKUP(Tableau14[[#This Row],[dossier d''événement]],Tableau12[],32,FALSE)</f>
        <v>#N/A</v>
      </c>
      <c r="BK155" t="e">
        <f>VLOOKUP(Tableau14[[#This Row],[dossier d''événement]],Tableau12[],33,FALSE)</f>
        <v>#N/A</v>
      </c>
      <c r="BL155" t="e">
        <f>VLOOKUP(Tableau14[[#This Row],[dossier d''événement]],Tableau12[],34,FALSE)</f>
        <v>#N/A</v>
      </c>
      <c r="BM155" t="e">
        <f>VLOOKUP(Tableau14[[#This Row],[dossier d''événement]],Tableau12[],35,FALSE)</f>
        <v>#N/A</v>
      </c>
      <c r="BN155" t="e">
        <f>VLOOKUP(Tableau14[[#This Row],[dossier d''événement]],Tableau12[],36,FALSE)</f>
        <v>#N/A</v>
      </c>
      <c r="BO155" t="e">
        <f>VLOOKUP(Tableau14[[#This Row],[dossier d''événement]],Tableau12[],37,FALSE)</f>
        <v>#N/A</v>
      </c>
      <c r="BP155" t="e">
        <f>VLOOKUP(Tableau14[[#This Row],[dossier d''événement]],Tableau12[],38,FALSE)</f>
        <v>#N/A</v>
      </c>
      <c r="BQ155" t="e">
        <f>VLOOKUP(Tableau14[[#This Row],[dossier d''événement]],Tableau12[],39,FALSE)</f>
        <v>#N/A</v>
      </c>
      <c r="BR155" t="e">
        <f>VLOOKUP(Tableau14[[#This Row],[dossier d''événement]],Tableau12[],40,FALSE)</f>
        <v>#N/A</v>
      </c>
      <c r="BW155">
        <f>Tableau14[[#This Row],[dossier d''événement]]</f>
        <v>0</v>
      </c>
      <c r="BZ155" t="e">
        <f>Tableau14[[#This Row],[Contact client sur le site]]</f>
        <v>#N/A</v>
      </c>
      <c r="CA155" t="e">
        <f>VLOOKUP(Tableau14[[#This Row],[dossier d''événement]],Tableau12[],45,FALSE)</f>
        <v>#N/A</v>
      </c>
      <c r="CE155" t="e">
        <f>VLOOKUP(Tableau14[[#This Row],[dossier d''événement]],Tableau12[],46,FALSE)</f>
        <v>#N/A</v>
      </c>
      <c r="CF155" t="e">
        <f>VLOOKUP(Tableau14[[#This Row],[dossier d''événement]],Tableau12[],43,FALSE)</f>
        <v>#N/A</v>
      </c>
      <c r="CG155" t="e">
        <f>VLOOKUP(Tableau14[[#This Row],[dossier d''événement]],Tableau12[],47,FALSE)</f>
        <v>#N/A</v>
      </c>
    </row>
    <row r="156" spans="6:85">
      <c r="F156" t="e">
        <f>VLOOKUP(Tableau14[[#This Row],[dossier d''événement]],Tableau12[],2,FALSE)</f>
        <v>#N/A</v>
      </c>
      <c r="G156" t="e">
        <f>VLOOKUP(Tableau14[[#This Row],[dossier d''événement]],Tableau12[],7,FALSE)</f>
        <v>#N/A</v>
      </c>
      <c r="H156" t="e">
        <f>VLOOKUP(Tableau14[[#This Row],[dossier d''événement]],Tableau12[],8,FALSE)</f>
        <v>#N/A</v>
      </c>
      <c r="J156" t="e">
        <f>VLOOKUP(Tableau14[[#This Row],[dossier d''événement]],Tableau12[],3,FALSE)</f>
        <v>#N/A</v>
      </c>
      <c r="K156" t="e">
        <f>VLOOKUP(Tableau14[[#This Row],[dossier d''événement]],Tableau12[],44,FALSE)</f>
        <v>#N/A</v>
      </c>
      <c r="U156" t="e">
        <f>VLOOKUP(Tableau14[[#This Row],[dossier d''événement]],Tableau12[],41,FALSE)</f>
        <v>#N/A</v>
      </c>
      <c r="V156" t="e">
        <f>VLOOKUP(Tableau14[[#This Row],[dossier d''événement]],Tableau12[],10,FALSE)</f>
        <v>#N/A</v>
      </c>
      <c r="W156" t="e">
        <f>VLOOKUP(Tableau14[[#This Row],[dossier d''événement]],Tableau12[],73,FALSE)</f>
        <v>#N/A</v>
      </c>
      <c r="X156" t="e">
        <f>VLOOKUP(Tableau14[[#This Row],[dossier d''événement]],Tableau12[],74,FALSE)</f>
        <v>#N/A</v>
      </c>
      <c r="Y156" t="e">
        <f>VLOOKUP(Tableau14[[#This Row],[dossier d''événement]],Tableau12[],75,FALSE)</f>
        <v>#N/A</v>
      </c>
      <c r="Z156" t="e">
        <f>VLOOKUP(Tableau14[[#This Row],[dossier d''événement]],Tableau12[],76,FALSE)</f>
        <v>#N/A</v>
      </c>
      <c r="AA156" t="e">
        <f>VLOOKUP(Tableau14[[#This Row],[dossier d''événement]],Tableau12[],77,FALSE)</f>
        <v>#N/A</v>
      </c>
      <c r="AB156" t="e">
        <f>VLOOKUP(Tableau14[[#This Row],[dossier d''événement]],Tableau12[],78,FALSE)</f>
        <v>#N/A</v>
      </c>
      <c r="AC156" t="e">
        <f>VLOOKUP(Tableau14[[#This Row],[dossier d''événement]],Tableau12[],79,FALSE)</f>
        <v>#N/A</v>
      </c>
      <c r="AD156" t="e">
        <f>VLOOKUP(Tableau14[[#This Row],[dossier d''événement]],Tableau12[],80,FALSE)</f>
        <v>#N/A</v>
      </c>
      <c r="AE156" t="e">
        <f>VLOOKUP(Tableau14[[#This Row],[dossier d''événement]],Tableau12[],81,FALSE)</f>
        <v>#N/A</v>
      </c>
      <c r="AF156" t="e">
        <f>VLOOKUP(Tableau14[[#This Row],[dossier d''événement]],Tableau12[],82,FALSE)</f>
        <v>#N/A</v>
      </c>
      <c r="AG156" t="e">
        <f>VLOOKUP(Tableau14[[#This Row],[dossier d''événement]],Tableau12[],83,FALSE)</f>
        <v>#N/A</v>
      </c>
      <c r="AH156" t="e">
        <f>VLOOKUP(Tableau14[[#This Row],[dossier d''événement]],Tableau12[],84,FALSE)</f>
        <v>#N/A</v>
      </c>
      <c r="AI156" t="e">
        <f>VLOOKUP(Tableau14[[#This Row],[dossier d''événement]],Tableau12[],85,FALSE)</f>
        <v>#N/A</v>
      </c>
      <c r="AJ156" t="e">
        <f>VLOOKUP(Tableau14[[#This Row],[dossier d''événement]],Tableau12[],86,FALSE)</f>
        <v>#N/A</v>
      </c>
      <c r="AK156" t="e">
        <f>VLOOKUP(Tableau14[[#This Row],[dossier d''événement]],Tableau12[],87,FALSE)</f>
        <v>#N/A</v>
      </c>
      <c r="AL156" t="e">
        <f>VLOOKUP(Tableau14[[#This Row],[dossier d''événement]],Tableau12[],88,FALSE)</f>
        <v>#N/A</v>
      </c>
      <c r="AM156" t="e">
        <f>VLOOKUP(Tableau14[[#This Row],[dossier d''événement]],Tableau12[],89,FALSE)</f>
        <v>#N/A</v>
      </c>
      <c r="AN156" t="e">
        <f>VLOOKUP(Tableau14[[#This Row],[dossier d''événement]],Tableau12[],90,FALSE)</f>
        <v>#N/A</v>
      </c>
      <c r="AO156" t="e">
        <f>VLOOKUP(Tableau14[[#This Row],[dossier d''événement]],Tableau12[],11,FALSE)</f>
        <v>#N/A</v>
      </c>
      <c r="AP156" t="e">
        <f>VLOOKUP(Tableau14[[#This Row],[dossier d''événement]],Tableau12[],12,FALSE)</f>
        <v>#N/A</v>
      </c>
      <c r="AQ156" t="e">
        <f>VLOOKUP(Tableau14[[#This Row],[dossier d''événement]],Tableau12[],13,FALSE)</f>
        <v>#N/A</v>
      </c>
      <c r="AR156" t="e">
        <f>VLOOKUP(Tableau14[[#This Row],[dossier d''événement]],Tableau12[],14,FALSE)</f>
        <v>#N/A</v>
      </c>
      <c r="AS156" t="e">
        <f>VLOOKUP(Tableau14[[#This Row],[dossier d''événement]],Tableau12[],15,FALSE)</f>
        <v>#N/A</v>
      </c>
      <c r="AT156" t="e">
        <f>VLOOKUP(Tableau14[[#This Row],[dossier d''événement]],Tableau12[],16,FALSE)</f>
        <v>#N/A</v>
      </c>
      <c r="AU156" t="e">
        <f>VLOOKUP(Tableau14[[#This Row],[dossier d''événement]],Tableau12[],17,FALSE)</f>
        <v>#N/A</v>
      </c>
      <c r="AV156" t="e">
        <f>VLOOKUP(Tableau14[[#This Row],[dossier d''événement]],Tableau12[],18,FALSE)</f>
        <v>#N/A</v>
      </c>
      <c r="AW156" t="e">
        <f>VLOOKUP(Tableau14[[#This Row],[dossier d''événement]],Tableau12[],19,FALSE)</f>
        <v>#N/A</v>
      </c>
      <c r="AX156" t="e">
        <f>VLOOKUP(Tableau14[[#This Row],[dossier d''événement]],Tableau12[],20,FALSE)</f>
        <v>#N/A</v>
      </c>
      <c r="AY156" t="e">
        <f>VLOOKUP(Tableau14[[#This Row],[dossier d''événement]],Tableau12[],21,FALSE)</f>
        <v>#N/A</v>
      </c>
      <c r="AZ156" t="e">
        <f>VLOOKUP(Tableau14[[#This Row],[dossier d''événement]],Tableau12[],22,FALSE)</f>
        <v>#N/A</v>
      </c>
      <c r="BA156" t="e">
        <f>VLOOKUP(Tableau14[[#This Row],[dossier d''événement]],Tableau12[],23,FALSE)</f>
        <v>#N/A</v>
      </c>
      <c r="BB156" t="e">
        <f>VLOOKUP(Tableau14[[#This Row],[dossier d''événement]],Tableau12[],24,FALSE)</f>
        <v>#N/A</v>
      </c>
      <c r="BC156" t="e">
        <f>VLOOKUP(Tableau14[[#This Row],[dossier d''événement]],Tableau12[],25,FALSE)</f>
        <v>#N/A</v>
      </c>
      <c r="BD156" t="e">
        <f>VLOOKUP(Tableau14[[#This Row],[dossier d''événement]],Tableau12[],26,FALSE)</f>
        <v>#N/A</v>
      </c>
      <c r="BE156" t="e">
        <f>VLOOKUP(Tableau14[[#This Row],[dossier d''événement]],Tableau12[],27,FALSE)</f>
        <v>#N/A</v>
      </c>
      <c r="BF156" t="e">
        <f>VLOOKUP(Tableau14[[#This Row],[dossier d''événement]],Tableau12[],28,FALSE)</f>
        <v>#N/A</v>
      </c>
      <c r="BG156" t="e">
        <f>VLOOKUP(Tableau14[[#This Row],[dossier d''événement]],Tableau12[],29,FALSE)</f>
        <v>#N/A</v>
      </c>
      <c r="BH156" t="e">
        <f>VLOOKUP(Tableau14[[#This Row],[dossier d''événement]],Tableau12[],30,FALSE)</f>
        <v>#N/A</v>
      </c>
      <c r="BI156" t="e">
        <f>VLOOKUP(Tableau14[[#This Row],[dossier d''événement]],Tableau12[],31,FALSE)</f>
        <v>#N/A</v>
      </c>
      <c r="BJ156" t="e">
        <f>VLOOKUP(Tableau14[[#This Row],[dossier d''événement]],Tableau12[],32,FALSE)</f>
        <v>#N/A</v>
      </c>
      <c r="BK156" t="e">
        <f>VLOOKUP(Tableau14[[#This Row],[dossier d''événement]],Tableau12[],33,FALSE)</f>
        <v>#N/A</v>
      </c>
      <c r="BL156" t="e">
        <f>VLOOKUP(Tableau14[[#This Row],[dossier d''événement]],Tableau12[],34,FALSE)</f>
        <v>#N/A</v>
      </c>
      <c r="BM156" t="e">
        <f>VLOOKUP(Tableau14[[#This Row],[dossier d''événement]],Tableau12[],35,FALSE)</f>
        <v>#N/A</v>
      </c>
      <c r="BN156" t="e">
        <f>VLOOKUP(Tableau14[[#This Row],[dossier d''événement]],Tableau12[],36,FALSE)</f>
        <v>#N/A</v>
      </c>
      <c r="BO156" t="e">
        <f>VLOOKUP(Tableau14[[#This Row],[dossier d''événement]],Tableau12[],37,FALSE)</f>
        <v>#N/A</v>
      </c>
      <c r="BP156" t="e">
        <f>VLOOKUP(Tableau14[[#This Row],[dossier d''événement]],Tableau12[],38,FALSE)</f>
        <v>#N/A</v>
      </c>
      <c r="BQ156" t="e">
        <f>VLOOKUP(Tableau14[[#This Row],[dossier d''événement]],Tableau12[],39,FALSE)</f>
        <v>#N/A</v>
      </c>
      <c r="BR156" t="e">
        <f>VLOOKUP(Tableau14[[#This Row],[dossier d''événement]],Tableau12[],40,FALSE)</f>
        <v>#N/A</v>
      </c>
      <c r="BW156">
        <f>Tableau14[[#This Row],[dossier d''événement]]</f>
        <v>0</v>
      </c>
      <c r="BZ156" t="e">
        <f>Tableau14[[#This Row],[Contact client sur le site]]</f>
        <v>#N/A</v>
      </c>
      <c r="CA156" t="e">
        <f>VLOOKUP(Tableau14[[#This Row],[dossier d''événement]],Tableau12[],45,FALSE)</f>
        <v>#N/A</v>
      </c>
      <c r="CE156" t="e">
        <f>VLOOKUP(Tableau14[[#This Row],[dossier d''événement]],Tableau12[],46,FALSE)</f>
        <v>#N/A</v>
      </c>
      <c r="CF156" t="e">
        <f>VLOOKUP(Tableau14[[#This Row],[dossier d''événement]],Tableau12[],43,FALSE)</f>
        <v>#N/A</v>
      </c>
      <c r="CG156" t="e">
        <f>VLOOKUP(Tableau14[[#This Row],[dossier d''événement]],Tableau12[],47,FALSE)</f>
        <v>#N/A</v>
      </c>
    </row>
    <row r="157" spans="6:85">
      <c r="F157" t="e">
        <f>VLOOKUP(Tableau14[[#This Row],[dossier d''événement]],Tableau12[],2,FALSE)</f>
        <v>#N/A</v>
      </c>
      <c r="G157" t="e">
        <f>VLOOKUP(Tableau14[[#This Row],[dossier d''événement]],Tableau12[],7,FALSE)</f>
        <v>#N/A</v>
      </c>
      <c r="H157" t="e">
        <f>VLOOKUP(Tableau14[[#This Row],[dossier d''événement]],Tableau12[],8,FALSE)</f>
        <v>#N/A</v>
      </c>
      <c r="J157" t="e">
        <f>VLOOKUP(Tableau14[[#This Row],[dossier d''événement]],Tableau12[],3,FALSE)</f>
        <v>#N/A</v>
      </c>
      <c r="K157" t="e">
        <f>VLOOKUP(Tableau14[[#This Row],[dossier d''événement]],Tableau12[],44,FALSE)</f>
        <v>#N/A</v>
      </c>
      <c r="U157" t="e">
        <f>VLOOKUP(Tableau14[[#This Row],[dossier d''événement]],Tableau12[],41,FALSE)</f>
        <v>#N/A</v>
      </c>
      <c r="V157" t="e">
        <f>VLOOKUP(Tableau14[[#This Row],[dossier d''événement]],Tableau12[],10,FALSE)</f>
        <v>#N/A</v>
      </c>
      <c r="W157" t="e">
        <f>VLOOKUP(Tableau14[[#This Row],[dossier d''événement]],Tableau12[],73,FALSE)</f>
        <v>#N/A</v>
      </c>
      <c r="X157" t="e">
        <f>VLOOKUP(Tableau14[[#This Row],[dossier d''événement]],Tableau12[],74,FALSE)</f>
        <v>#N/A</v>
      </c>
      <c r="Y157" t="e">
        <f>VLOOKUP(Tableau14[[#This Row],[dossier d''événement]],Tableau12[],75,FALSE)</f>
        <v>#N/A</v>
      </c>
      <c r="Z157" t="e">
        <f>VLOOKUP(Tableau14[[#This Row],[dossier d''événement]],Tableau12[],76,FALSE)</f>
        <v>#N/A</v>
      </c>
      <c r="AA157" t="e">
        <f>VLOOKUP(Tableau14[[#This Row],[dossier d''événement]],Tableau12[],77,FALSE)</f>
        <v>#N/A</v>
      </c>
      <c r="AB157" t="e">
        <f>VLOOKUP(Tableau14[[#This Row],[dossier d''événement]],Tableau12[],78,FALSE)</f>
        <v>#N/A</v>
      </c>
      <c r="AC157" t="e">
        <f>VLOOKUP(Tableau14[[#This Row],[dossier d''événement]],Tableau12[],79,FALSE)</f>
        <v>#N/A</v>
      </c>
      <c r="AD157" t="e">
        <f>VLOOKUP(Tableau14[[#This Row],[dossier d''événement]],Tableau12[],80,FALSE)</f>
        <v>#N/A</v>
      </c>
      <c r="AE157" t="e">
        <f>VLOOKUP(Tableau14[[#This Row],[dossier d''événement]],Tableau12[],81,FALSE)</f>
        <v>#N/A</v>
      </c>
      <c r="AF157" t="e">
        <f>VLOOKUP(Tableau14[[#This Row],[dossier d''événement]],Tableau12[],82,FALSE)</f>
        <v>#N/A</v>
      </c>
      <c r="AG157" t="e">
        <f>VLOOKUP(Tableau14[[#This Row],[dossier d''événement]],Tableau12[],83,FALSE)</f>
        <v>#N/A</v>
      </c>
      <c r="AH157" t="e">
        <f>VLOOKUP(Tableau14[[#This Row],[dossier d''événement]],Tableau12[],84,FALSE)</f>
        <v>#N/A</v>
      </c>
      <c r="AI157" t="e">
        <f>VLOOKUP(Tableau14[[#This Row],[dossier d''événement]],Tableau12[],85,FALSE)</f>
        <v>#N/A</v>
      </c>
      <c r="AJ157" t="e">
        <f>VLOOKUP(Tableau14[[#This Row],[dossier d''événement]],Tableau12[],86,FALSE)</f>
        <v>#N/A</v>
      </c>
      <c r="AK157" t="e">
        <f>VLOOKUP(Tableau14[[#This Row],[dossier d''événement]],Tableau12[],87,FALSE)</f>
        <v>#N/A</v>
      </c>
      <c r="AL157" t="e">
        <f>VLOOKUP(Tableau14[[#This Row],[dossier d''événement]],Tableau12[],88,FALSE)</f>
        <v>#N/A</v>
      </c>
      <c r="AM157" t="e">
        <f>VLOOKUP(Tableau14[[#This Row],[dossier d''événement]],Tableau12[],89,FALSE)</f>
        <v>#N/A</v>
      </c>
      <c r="AN157" t="e">
        <f>VLOOKUP(Tableau14[[#This Row],[dossier d''événement]],Tableau12[],90,FALSE)</f>
        <v>#N/A</v>
      </c>
      <c r="AO157" t="e">
        <f>VLOOKUP(Tableau14[[#This Row],[dossier d''événement]],Tableau12[],11,FALSE)</f>
        <v>#N/A</v>
      </c>
      <c r="AP157" t="e">
        <f>VLOOKUP(Tableau14[[#This Row],[dossier d''événement]],Tableau12[],12,FALSE)</f>
        <v>#N/A</v>
      </c>
      <c r="AQ157" t="e">
        <f>VLOOKUP(Tableau14[[#This Row],[dossier d''événement]],Tableau12[],13,FALSE)</f>
        <v>#N/A</v>
      </c>
      <c r="AR157" t="e">
        <f>VLOOKUP(Tableau14[[#This Row],[dossier d''événement]],Tableau12[],14,FALSE)</f>
        <v>#N/A</v>
      </c>
      <c r="AS157" t="e">
        <f>VLOOKUP(Tableau14[[#This Row],[dossier d''événement]],Tableau12[],15,FALSE)</f>
        <v>#N/A</v>
      </c>
      <c r="AT157" t="e">
        <f>VLOOKUP(Tableau14[[#This Row],[dossier d''événement]],Tableau12[],16,FALSE)</f>
        <v>#N/A</v>
      </c>
      <c r="AU157" t="e">
        <f>VLOOKUP(Tableau14[[#This Row],[dossier d''événement]],Tableau12[],17,FALSE)</f>
        <v>#N/A</v>
      </c>
      <c r="AV157" t="e">
        <f>VLOOKUP(Tableau14[[#This Row],[dossier d''événement]],Tableau12[],18,FALSE)</f>
        <v>#N/A</v>
      </c>
      <c r="AW157" t="e">
        <f>VLOOKUP(Tableau14[[#This Row],[dossier d''événement]],Tableau12[],19,FALSE)</f>
        <v>#N/A</v>
      </c>
      <c r="AX157" t="e">
        <f>VLOOKUP(Tableau14[[#This Row],[dossier d''événement]],Tableau12[],20,FALSE)</f>
        <v>#N/A</v>
      </c>
      <c r="AY157" t="e">
        <f>VLOOKUP(Tableau14[[#This Row],[dossier d''événement]],Tableau12[],21,FALSE)</f>
        <v>#N/A</v>
      </c>
      <c r="AZ157" t="e">
        <f>VLOOKUP(Tableau14[[#This Row],[dossier d''événement]],Tableau12[],22,FALSE)</f>
        <v>#N/A</v>
      </c>
      <c r="BA157" t="e">
        <f>VLOOKUP(Tableau14[[#This Row],[dossier d''événement]],Tableau12[],23,FALSE)</f>
        <v>#N/A</v>
      </c>
      <c r="BB157" t="e">
        <f>VLOOKUP(Tableau14[[#This Row],[dossier d''événement]],Tableau12[],24,FALSE)</f>
        <v>#N/A</v>
      </c>
      <c r="BC157" t="e">
        <f>VLOOKUP(Tableau14[[#This Row],[dossier d''événement]],Tableau12[],25,FALSE)</f>
        <v>#N/A</v>
      </c>
      <c r="BD157" t="e">
        <f>VLOOKUP(Tableau14[[#This Row],[dossier d''événement]],Tableau12[],26,FALSE)</f>
        <v>#N/A</v>
      </c>
      <c r="BE157" t="e">
        <f>VLOOKUP(Tableau14[[#This Row],[dossier d''événement]],Tableau12[],27,FALSE)</f>
        <v>#N/A</v>
      </c>
      <c r="BF157" t="e">
        <f>VLOOKUP(Tableau14[[#This Row],[dossier d''événement]],Tableau12[],28,FALSE)</f>
        <v>#N/A</v>
      </c>
      <c r="BG157" t="e">
        <f>VLOOKUP(Tableau14[[#This Row],[dossier d''événement]],Tableau12[],29,FALSE)</f>
        <v>#N/A</v>
      </c>
      <c r="BH157" t="e">
        <f>VLOOKUP(Tableau14[[#This Row],[dossier d''événement]],Tableau12[],30,FALSE)</f>
        <v>#N/A</v>
      </c>
      <c r="BI157" t="e">
        <f>VLOOKUP(Tableau14[[#This Row],[dossier d''événement]],Tableau12[],31,FALSE)</f>
        <v>#N/A</v>
      </c>
      <c r="BJ157" t="e">
        <f>VLOOKUP(Tableau14[[#This Row],[dossier d''événement]],Tableau12[],32,FALSE)</f>
        <v>#N/A</v>
      </c>
      <c r="BK157" t="e">
        <f>VLOOKUP(Tableau14[[#This Row],[dossier d''événement]],Tableau12[],33,FALSE)</f>
        <v>#N/A</v>
      </c>
      <c r="BL157" t="e">
        <f>VLOOKUP(Tableau14[[#This Row],[dossier d''événement]],Tableau12[],34,FALSE)</f>
        <v>#N/A</v>
      </c>
      <c r="BM157" t="e">
        <f>VLOOKUP(Tableau14[[#This Row],[dossier d''événement]],Tableau12[],35,FALSE)</f>
        <v>#N/A</v>
      </c>
      <c r="BN157" t="e">
        <f>VLOOKUP(Tableau14[[#This Row],[dossier d''événement]],Tableau12[],36,FALSE)</f>
        <v>#N/A</v>
      </c>
      <c r="BO157" t="e">
        <f>VLOOKUP(Tableau14[[#This Row],[dossier d''événement]],Tableau12[],37,FALSE)</f>
        <v>#N/A</v>
      </c>
      <c r="BP157" t="e">
        <f>VLOOKUP(Tableau14[[#This Row],[dossier d''événement]],Tableau12[],38,FALSE)</f>
        <v>#N/A</v>
      </c>
      <c r="BQ157" t="e">
        <f>VLOOKUP(Tableau14[[#This Row],[dossier d''événement]],Tableau12[],39,FALSE)</f>
        <v>#N/A</v>
      </c>
      <c r="BR157" t="e">
        <f>VLOOKUP(Tableau14[[#This Row],[dossier d''événement]],Tableau12[],40,FALSE)</f>
        <v>#N/A</v>
      </c>
      <c r="BW157">
        <f>Tableau14[[#This Row],[dossier d''événement]]</f>
        <v>0</v>
      </c>
      <c r="BZ157" t="e">
        <f>Tableau14[[#This Row],[Contact client sur le site]]</f>
        <v>#N/A</v>
      </c>
      <c r="CA157" t="e">
        <f>VLOOKUP(Tableau14[[#This Row],[dossier d''événement]],Tableau12[],45,FALSE)</f>
        <v>#N/A</v>
      </c>
      <c r="CE157" t="e">
        <f>VLOOKUP(Tableau14[[#This Row],[dossier d''événement]],Tableau12[],46,FALSE)</f>
        <v>#N/A</v>
      </c>
      <c r="CF157" t="e">
        <f>VLOOKUP(Tableau14[[#This Row],[dossier d''événement]],Tableau12[],43,FALSE)</f>
        <v>#N/A</v>
      </c>
      <c r="CG157" t="e">
        <f>VLOOKUP(Tableau14[[#This Row],[dossier d''événement]],Tableau12[],47,FALSE)</f>
        <v>#N/A</v>
      </c>
    </row>
    <row r="158" spans="6:85">
      <c r="F158" t="e">
        <f>VLOOKUP(Tableau14[[#This Row],[dossier d''événement]],Tableau12[],2,FALSE)</f>
        <v>#N/A</v>
      </c>
      <c r="G158" t="e">
        <f>VLOOKUP(Tableau14[[#This Row],[dossier d''événement]],Tableau12[],7,FALSE)</f>
        <v>#N/A</v>
      </c>
      <c r="H158" t="e">
        <f>VLOOKUP(Tableau14[[#This Row],[dossier d''événement]],Tableau12[],8,FALSE)</f>
        <v>#N/A</v>
      </c>
      <c r="J158" t="e">
        <f>VLOOKUP(Tableau14[[#This Row],[dossier d''événement]],Tableau12[],3,FALSE)</f>
        <v>#N/A</v>
      </c>
      <c r="K158" t="e">
        <f>VLOOKUP(Tableau14[[#This Row],[dossier d''événement]],Tableau12[],44,FALSE)</f>
        <v>#N/A</v>
      </c>
      <c r="U158" t="e">
        <f>VLOOKUP(Tableau14[[#This Row],[dossier d''événement]],Tableau12[],41,FALSE)</f>
        <v>#N/A</v>
      </c>
      <c r="V158" t="e">
        <f>VLOOKUP(Tableau14[[#This Row],[dossier d''événement]],Tableau12[],10,FALSE)</f>
        <v>#N/A</v>
      </c>
      <c r="W158" t="e">
        <f>VLOOKUP(Tableau14[[#This Row],[dossier d''événement]],Tableau12[],73,FALSE)</f>
        <v>#N/A</v>
      </c>
      <c r="X158" t="e">
        <f>VLOOKUP(Tableau14[[#This Row],[dossier d''événement]],Tableau12[],74,FALSE)</f>
        <v>#N/A</v>
      </c>
      <c r="Y158" t="e">
        <f>VLOOKUP(Tableau14[[#This Row],[dossier d''événement]],Tableau12[],75,FALSE)</f>
        <v>#N/A</v>
      </c>
      <c r="Z158" t="e">
        <f>VLOOKUP(Tableau14[[#This Row],[dossier d''événement]],Tableau12[],76,FALSE)</f>
        <v>#N/A</v>
      </c>
      <c r="AA158" t="e">
        <f>VLOOKUP(Tableau14[[#This Row],[dossier d''événement]],Tableau12[],77,FALSE)</f>
        <v>#N/A</v>
      </c>
      <c r="AB158" t="e">
        <f>VLOOKUP(Tableau14[[#This Row],[dossier d''événement]],Tableau12[],78,FALSE)</f>
        <v>#N/A</v>
      </c>
      <c r="AC158" t="e">
        <f>VLOOKUP(Tableau14[[#This Row],[dossier d''événement]],Tableau12[],79,FALSE)</f>
        <v>#N/A</v>
      </c>
      <c r="AD158" t="e">
        <f>VLOOKUP(Tableau14[[#This Row],[dossier d''événement]],Tableau12[],80,FALSE)</f>
        <v>#N/A</v>
      </c>
      <c r="AE158" t="e">
        <f>VLOOKUP(Tableau14[[#This Row],[dossier d''événement]],Tableau12[],81,FALSE)</f>
        <v>#N/A</v>
      </c>
      <c r="AF158" t="e">
        <f>VLOOKUP(Tableau14[[#This Row],[dossier d''événement]],Tableau12[],82,FALSE)</f>
        <v>#N/A</v>
      </c>
      <c r="AG158" t="e">
        <f>VLOOKUP(Tableau14[[#This Row],[dossier d''événement]],Tableau12[],83,FALSE)</f>
        <v>#N/A</v>
      </c>
      <c r="AH158" t="e">
        <f>VLOOKUP(Tableau14[[#This Row],[dossier d''événement]],Tableau12[],84,FALSE)</f>
        <v>#N/A</v>
      </c>
      <c r="AI158" t="e">
        <f>VLOOKUP(Tableau14[[#This Row],[dossier d''événement]],Tableau12[],85,FALSE)</f>
        <v>#N/A</v>
      </c>
      <c r="AJ158" t="e">
        <f>VLOOKUP(Tableau14[[#This Row],[dossier d''événement]],Tableau12[],86,FALSE)</f>
        <v>#N/A</v>
      </c>
      <c r="AK158" t="e">
        <f>VLOOKUP(Tableau14[[#This Row],[dossier d''événement]],Tableau12[],87,FALSE)</f>
        <v>#N/A</v>
      </c>
      <c r="AL158" t="e">
        <f>VLOOKUP(Tableau14[[#This Row],[dossier d''événement]],Tableau12[],88,FALSE)</f>
        <v>#N/A</v>
      </c>
      <c r="AM158" t="e">
        <f>VLOOKUP(Tableau14[[#This Row],[dossier d''événement]],Tableau12[],89,FALSE)</f>
        <v>#N/A</v>
      </c>
      <c r="AN158" t="e">
        <f>VLOOKUP(Tableau14[[#This Row],[dossier d''événement]],Tableau12[],90,FALSE)</f>
        <v>#N/A</v>
      </c>
      <c r="AO158" t="e">
        <f>VLOOKUP(Tableau14[[#This Row],[dossier d''événement]],Tableau12[],11,FALSE)</f>
        <v>#N/A</v>
      </c>
      <c r="AP158" t="e">
        <f>VLOOKUP(Tableau14[[#This Row],[dossier d''événement]],Tableau12[],12,FALSE)</f>
        <v>#N/A</v>
      </c>
      <c r="AQ158" t="e">
        <f>VLOOKUP(Tableau14[[#This Row],[dossier d''événement]],Tableau12[],13,FALSE)</f>
        <v>#N/A</v>
      </c>
      <c r="AR158" t="e">
        <f>VLOOKUP(Tableau14[[#This Row],[dossier d''événement]],Tableau12[],14,FALSE)</f>
        <v>#N/A</v>
      </c>
      <c r="AS158" t="e">
        <f>VLOOKUP(Tableau14[[#This Row],[dossier d''événement]],Tableau12[],15,FALSE)</f>
        <v>#N/A</v>
      </c>
      <c r="AT158" t="e">
        <f>VLOOKUP(Tableau14[[#This Row],[dossier d''événement]],Tableau12[],16,FALSE)</f>
        <v>#N/A</v>
      </c>
      <c r="AU158" t="e">
        <f>VLOOKUP(Tableau14[[#This Row],[dossier d''événement]],Tableau12[],17,FALSE)</f>
        <v>#N/A</v>
      </c>
      <c r="AV158" t="e">
        <f>VLOOKUP(Tableau14[[#This Row],[dossier d''événement]],Tableau12[],18,FALSE)</f>
        <v>#N/A</v>
      </c>
      <c r="AW158" t="e">
        <f>VLOOKUP(Tableau14[[#This Row],[dossier d''événement]],Tableau12[],19,FALSE)</f>
        <v>#N/A</v>
      </c>
      <c r="AX158" t="e">
        <f>VLOOKUP(Tableau14[[#This Row],[dossier d''événement]],Tableau12[],20,FALSE)</f>
        <v>#N/A</v>
      </c>
      <c r="AY158" t="e">
        <f>VLOOKUP(Tableau14[[#This Row],[dossier d''événement]],Tableau12[],21,FALSE)</f>
        <v>#N/A</v>
      </c>
      <c r="AZ158" t="e">
        <f>VLOOKUP(Tableau14[[#This Row],[dossier d''événement]],Tableau12[],22,FALSE)</f>
        <v>#N/A</v>
      </c>
      <c r="BA158" t="e">
        <f>VLOOKUP(Tableau14[[#This Row],[dossier d''événement]],Tableau12[],23,FALSE)</f>
        <v>#N/A</v>
      </c>
      <c r="BB158" t="e">
        <f>VLOOKUP(Tableau14[[#This Row],[dossier d''événement]],Tableau12[],24,FALSE)</f>
        <v>#N/A</v>
      </c>
      <c r="BC158" t="e">
        <f>VLOOKUP(Tableau14[[#This Row],[dossier d''événement]],Tableau12[],25,FALSE)</f>
        <v>#N/A</v>
      </c>
      <c r="BD158" t="e">
        <f>VLOOKUP(Tableau14[[#This Row],[dossier d''événement]],Tableau12[],26,FALSE)</f>
        <v>#N/A</v>
      </c>
      <c r="BE158" t="e">
        <f>VLOOKUP(Tableau14[[#This Row],[dossier d''événement]],Tableau12[],27,FALSE)</f>
        <v>#N/A</v>
      </c>
      <c r="BF158" t="e">
        <f>VLOOKUP(Tableau14[[#This Row],[dossier d''événement]],Tableau12[],28,FALSE)</f>
        <v>#N/A</v>
      </c>
      <c r="BG158" t="e">
        <f>VLOOKUP(Tableau14[[#This Row],[dossier d''événement]],Tableau12[],29,FALSE)</f>
        <v>#N/A</v>
      </c>
      <c r="BH158" t="e">
        <f>VLOOKUP(Tableau14[[#This Row],[dossier d''événement]],Tableau12[],30,FALSE)</f>
        <v>#N/A</v>
      </c>
      <c r="BI158" t="e">
        <f>VLOOKUP(Tableau14[[#This Row],[dossier d''événement]],Tableau12[],31,FALSE)</f>
        <v>#N/A</v>
      </c>
      <c r="BJ158" t="e">
        <f>VLOOKUP(Tableau14[[#This Row],[dossier d''événement]],Tableau12[],32,FALSE)</f>
        <v>#N/A</v>
      </c>
      <c r="BK158" t="e">
        <f>VLOOKUP(Tableau14[[#This Row],[dossier d''événement]],Tableau12[],33,FALSE)</f>
        <v>#N/A</v>
      </c>
      <c r="BL158" t="e">
        <f>VLOOKUP(Tableau14[[#This Row],[dossier d''événement]],Tableau12[],34,FALSE)</f>
        <v>#N/A</v>
      </c>
      <c r="BM158" t="e">
        <f>VLOOKUP(Tableau14[[#This Row],[dossier d''événement]],Tableau12[],35,FALSE)</f>
        <v>#N/A</v>
      </c>
      <c r="BN158" t="e">
        <f>VLOOKUP(Tableau14[[#This Row],[dossier d''événement]],Tableau12[],36,FALSE)</f>
        <v>#N/A</v>
      </c>
      <c r="BO158" t="e">
        <f>VLOOKUP(Tableau14[[#This Row],[dossier d''événement]],Tableau12[],37,FALSE)</f>
        <v>#N/A</v>
      </c>
      <c r="BP158" t="e">
        <f>VLOOKUP(Tableau14[[#This Row],[dossier d''événement]],Tableau12[],38,FALSE)</f>
        <v>#N/A</v>
      </c>
      <c r="BQ158" t="e">
        <f>VLOOKUP(Tableau14[[#This Row],[dossier d''événement]],Tableau12[],39,FALSE)</f>
        <v>#N/A</v>
      </c>
      <c r="BR158" t="e">
        <f>VLOOKUP(Tableau14[[#This Row],[dossier d''événement]],Tableau12[],40,FALSE)</f>
        <v>#N/A</v>
      </c>
      <c r="BW158">
        <f>Tableau14[[#This Row],[dossier d''événement]]</f>
        <v>0</v>
      </c>
      <c r="BZ158" t="e">
        <f>Tableau14[[#This Row],[Contact client sur le site]]</f>
        <v>#N/A</v>
      </c>
      <c r="CA158" t="e">
        <f>VLOOKUP(Tableau14[[#This Row],[dossier d''événement]],Tableau12[],45,FALSE)</f>
        <v>#N/A</v>
      </c>
      <c r="CE158" t="e">
        <f>VLOOKUP(Tableau14[[#This Row],[dossier d''événement]],Tableau12[],46,FALSE)</f>
        <v>#N/A</v>
      </c>
      <c r="CF158" t="e">
        <f>VLOOKUP(Tableau14[[#This Row],[dossier d''événement]],Tableau12[],43,FALSE)</f>
        <v>#N/A</v>
      </c>
      <c r="CG158" t="e">
        <f>VLOOKUP(Tableau14[[#This Row],[dossier d''événement]],Tableau12[],47,FALSE)</f>
        <v>#N/A</v>
      </c>
    </row>
    <row r="159" spans="6:85">
      <c r="F159" t="e">
        <f>VLOOKUP(Tableau14[[#This Row],[dossier d''événement]],Tableau12[],2,FALSE)</f>
        <v>#N/A</v>
      </c>
      <c r="G159" t="e">
        <f>VLOOKUP(Tableau14[[#This Row],[dossier d''événement]],Tableau12[],7,FALSE)</f>
        <v>#N/A</v>
      </c>
      <c r="H159" t="e">
        <f>VLOOKUP(Tableau14[[#This Row],[dossier d''événement]],Tableau12[],8,FALSE)</f>
        <v>#N/A</v>
      </c>
      <c r="J159" t="e">
        <f>VLOOKUP(Tableau14[[#This Row],[dossier d''événement]],Tableau12[],3,FALSE)</f>
        <v>#N/A</v>
      </c>
      <c r="K159" t="e">
        <f>VLOOKUP(Tableau14[[#This Row],[dossier d''événement]],Tableau12[],44,FALSE)</f>
        <v>#N/A</v>
      </c>
      <c r="U159" t="e">
        <f>VLOOKUP(Tableau14[[#This Row],[dossier d''événement]],Tableau12[],41,FALSE)</f>
        <v>#N/A</v>
      </c>
      <c r="V159" t="e">
        <f>VLOOKUP(Tableau14[[#This Row],[dossier d''événement]],Tableau12[],10,FALSE)</f>
        <v>#N/A</v>
      </c>
      <c r="W159" t="e">
        <f>VLOOKUP(Tableau14[[#This Row],[dossier d''événement]],Tableau12[],73,FALSE)</f>
        <v>#N/A</v>
      </c>
      <c r="X159" t="e">
        <f>VLOOKUP(Tableau14[[#This Row],[dossier d''événement]],Tableau12[],74,FALSE)</f>
        <v>#N/A</v>
      </c>
      <c r="Y159" t="e">
        <f>VLOOKUP(Tableau14[[#This Row],[dossier d''événement]],Tableau12[],75,FALSE)</f>
        <v>#N/A</v>
      </c>
      <c r="Z159" t="e">
        <f>VLOOKUP(Tableau14[[#This Row],[dossier d''événement]],Tableau12[],76,FALSE)</f>
        <v>#N/A</v>
      </c>
      <c r="AA159" t="e">
        <f>VLOOKUP(Tableau14[[#This Row],[dossier d''événement]],Tableau12[],77,FALSE)</f>
        <v>#N/A</v>
      </c>
      <c r="AB159" t="e">
        <f>VLOOKUP(Tableau14[[#This Row],[dossier d''événement]],Tableau12[],78,FALSE)</f>
        <v>#N/A</v>
      </c>
      <c r="AC159" t="e">
        <f>VLOOKUP(Tableau14[[#This Row],[dossier d''événement]],Tableau12[],79,FALSE)</f>
        <v>#N/A</v>
      </c>
      <c r="AD159" t="e">
        <f>VLOOKUP(Tableau14[[#This Row],[dossier d''événement]],Tableau12[],80,FALSE)</f>
        <v>#N/A</v>
      </c>
      <c r="AE159" t="e">
        <f>VLOOKUP(Tableau14[[#This Row],[dossier d''événement]],Tableau12[],81,FALSE)</f>
        <v>#N/A</v>
      </c>
      <c r="AF159" t="e">
        <f>VLOOKUP(Tableau14[[#This Row],[dossier d''événement]],Tableau12[],82,FALSE)</f>
        <v>#N/A</v>
      </c>
      <c r="AG159" t="e">
        <f>VLOOKUP(Tableau14[[#This Row],[dossier d''événement]],Tableau12[],83,FALSE)</f>
        <v>#N/A</v>
      </c>
      <c r="AH159" t="e">
        <f>VLOOKUP(Tableau14[[#This Row],[dossier d''événement]],Tableau12[],84,FALSE)</f>
        <v>#N/A</v>
      </c>
      <c r="AI159" t="e">
        <f>VLOOKUP(Tableau14[[#This Row],[dossier d''événement]],Tableau12[],85,FALSE)</f>
        <v>#N/A</v>
      </c>
      <c r="AJ159" t="e">
        <f>VLOOKUP(Tableau14[[#This Row],[dossier d''événement]],Tableau12[],86,FALSE)</f>
        <v>#N/A</v>
      </c>
      <c r="AK159" t="e">
        <f>VLOOKUP(Tableau14[[#This Row],[dossier d''événement]],Tableau12[],87,FALSE)</f>
        <v>#N/A</v>
      </c>
      <c r="AL159" t="e">
        <f>VLOOKUP(Tableau14[[#This Row],[dossier d''événement]],Tableau12[],88,FALSE)</f>
        <v>#N/A</v>
      </c>
      <c r="AM159" t="e">
        <f>VLOOKUP(Tableau14[[#This Row],[dossier d''événement]],Tableau12[],89,FALSE)</f>
        <v>#N/A</v>
      </c>
      <c r="AN159" t="e">
        <f>VLOOKUP(Tableau14[[#This Row],[dossier d''événement]],Tableau12[],90,FALSE)</f>
        <v>#N/A</v>
      </c>
      <c r="AO159" t="e">
        <f>VLOOKUP(Tableau14[[#This Row],[dossier d''événement]],Tableau12[],11,FALSE)</f>
        <v>#N/A</v>
      </c>
      <c r="AP159" t="e">
        <f>VLOOKUP(Tableau14[[#This Row],[dossier d''événement]],Tableau12[],12,FALSE)</f>
        <v>#N/A</v>
      </c>
      <c r="AQ159" t="e">
        <f>VLOOKUP(Tableau14[[#This Row],[dossier d''événement]],Tableau12[],13,FALSE)</f>
        <v>#N/A</v>
      </c>
      <c r="AR159" t="e">
        <f>VLOOKUP(Tableau14[[#This Row],[dossier d''événement]],Tableau12[],14,FALSE)</f>
        <v>#N/A</v>
      </c>
      <c r="AS159" t="e">
        <f>VLOOKUP(Tableau14[[#This Row],[dossier d''événement]],Tableau12[],15,FALSE)</f>
        <v>#N/A</v>
      </c>
      <c r="AT159" t="e">
        <f>VLOOKUP(Tableau14[[#This Row],[dossier d''événement]],Tableau12[],16,FALSE)</f>
        <v>#N/A</v>
      </c>
      <c r="AU159" t="e">
        <f>VLOOKUP(Tableau14[[#This Row],[dossier d''événement]],Tableau12[],17,FALSE)</f>
        <v>#N/A</v>
      </c>
      <c r="AV159" t="e">
        <f>VLOOKUP(Tableau14[[#This Row],[dossier d''événement]],Tableau12[],18,FALSE)</f>
        <v>#N/A</v>
      </c>
      <c r="AW159" t="e">
        <f>VLOOKUP(Tableau14[[#This Row],[dossier d''événement]],Tableau12[],19,FALSE)</f>
        <v>#N/A</v>
      </c>
      <c r="AX159" t="e">
        <f>VLOOKUP(Tableau14[[#This Row],[dossier d''événement]],Tableau12[],20,FALSE)</f>
        <v>#N/A</v>
      </c>
      <c r="AY159" t="e">
        <f>VLOOKUP(Tableau14[[#This Row],[dossier d''événement]],Tableau12[],21,FALSE)</f>
        <v>#N/A</v>
      </c>
      <c r="AZ159" t="e">
        <f>VLOOKUP(Tableau14[[#This Row],[dossier d''événement]],Tableau12[],22,FALSE)</f>
        <v>#N/A</v>
      </c>
      <c r="BA159" t="e">
        <f>VLOOKUP(Tableau14[[#This Row],[dossier d''événement]],Tableau12[],23,FALSE)</f>
        <v>#N/A</v>
      </c>
      <c r="BB159" t="e">
        <f>VLOOKUP(Tableau14[[#This Row],[dossier d''événement]],Tableau12[],24,FALSE)</f>
        <v>#N/A</v>
      </c>
      <c r="BC159" t="e">
        <f>VLOOKUP(Tableau14[[#This Row],[dossier d''événement]],Tableau12[],25,FALSE)</f>
        <v>#N/A</v>
      </c>
      <c r="BD159" t="e">
        <f>VLOOKUP(Tableau14[[#This Row],[dossier d''événement]],Tableau12[],26,FALSE)</f>
        <v>#N/A</v>
      </c>
      <c r="BE159" t="e">
        <f>VLOOKUP(Tableau14[[#This Row],[dossier d''événement]],Tableau12[],27,FALSE)</f>
        <v>#N/A</v>
      </c>
      <c r="BF159" t="e">
        <f>VLOOKUP(Tableau14[[#This Row],[dossier d''événement]],Tableau12[],28,FALSE)</f>
        <v>#N/A</v>
      </c>
      <c r="BG159" t="e">
        <f>VLOOKUP(Tableau14[[#This Row],[dossier d''événement]],Tableau12[],29,FALSE)</f>
        <v>#N/A</v>
      </c>
      <c r="BH159" t="e">
        <f>VLOOKUP(Tableau14[[#This Row],[dossier d''événement]],Tableau12[],30,FALSE)</f>
        <v>#N/A</v>
      </c>
      <c r="BI159" t="e">
        <f>VLOOKUP(Tableau14[[#This Row],[dossier d''événement]],Tableau12[],31,FALSE)</f>
        <v>#N/A</v>
      </c>
      <c r="BJ159" t="e">
        <f>VLOOKUP(Tableau14[[#This Row],[dossier d''événement]],Tableau12[],32,FALSE)</f>
        <v>#N/A</v>
      </c>
      <c r="BK159" t="e">
        <f>VLOOKUP(Tableau14[[#This Row],[dossier d''événement]],Tableau12[],33,FALSE)</f>
        <v>#N/A</v>
      </c>
      <c r="BL159" t="e">
        <f>VLOOKUP(Tableau14[[#This Row],[dossier d''événement]],Tableau12[],34,FALSE)</f>
        <v>#N/A</v>
      </c>
      <c r="BM159" t="e">
        <f>VLOOKUP(Tableau14[[#This Row],[dossier d''événement]],Tableau12[],35,FALSE)</f>
        <v>#N/A</v>
      </c>
      <c r="BN159" t="e">
        <f>VLOOKUP(Tableau14[[#This Row],[dossier d''événement]],Tableau12[],36,FALSE)</f>
        <v>#N/A</v>
      </c>
      <c r="BO159" t="e">
        <f>VLOOKUP(Tableau14[[#This Row],[dossier d''événement]],Tableau12[],37,FALSE)</f>
        <v>#N/A</v>
      </c>
      <c r="BP159" t="e">
        <f>VLOOKUP(Tableau14[[#This Row],[dossier d''événement]],Tableau12[],38,FALSE)</f>
        <v>#N/A</v>
      </c>
      <c r="BQ159" t="e">
        <f>VLOOKUP(Tableau14[[#This Row],[dossier d''événement]],Tableau12[],39,FALSE)</f>
        <v>#N/A</v>
      </c>
      <c r="BR159" t="e">
        <f>VLOOKUP(Tableau14[[#This Row],[dossier d''événement]],Tableau12[],40,FALSE)</f>
        <v>#N/A</v>
      </c>
      <c r="BW159">
        <f>Tableau14[[#This Row],[dossier d''événement]]</f>
        <v>0</v>
      </c>
      <c r="BZ159" t="e">
        <f>Tableau14[[#This Row],[Contact client sur le site]]</f>
        <v>#N/A</v>
      </c>
      <c r="CA159" t="e">
        <f>VLOOKUP(Tableau14[[#This Row],[dossier d''événement]],Tableau12[],45,FALSE)</f>
        <v>#N/A</v>
      </c>
      <c r="CE159" t="e">
        <f>VLOOKUP(Tableau14[[#This Row],[dossier d''événement]],Tableau12[],46,FALSE)</f>
        <v>#N/A</v>
      </c>
      <c r="CF159" t="e">
        <f>VLOOKUP(Tableau14[[#This Row],[dossier d''événement]],Tableau12[],43,FALSE)</f>
        <v>#N/A</v>
      </c>
      <c r="CG159" t="e">
        <f>VLOOKUP(Tableau14[[#This Row],[dossier d''événement]],Tableau12[],47,FALSE)</f>
        <v>#N/A</v>
      </c>
    </row>
    <row r="160" spans="6:85">
      <c r="F160" t="e">
        <f>VLOOKUP(Tableau14[[#This Row],[dossier d''événement]],Tableau12[],2,FALSE)</f>
        <v>#N/A</v>
      </c>
      <c r="G160" t="e">
        <f>VLOOKUP(Tableau14[[#This Row],[dossier d''événement]],Tableau12[],7,FALSE)</f>
        <v>#N/A</v>
      </c>
      <c r="H160" t="e">
        <f>VLOOKUP(Tableau14[[#This Row],[dossier d''événement]],Tableau12[],8,FALSE)</f>
        <v>#N/A</v>
      </c>
      <c r="J160" t="e">
        <f>VLOOKUP(Tableau14[[#This Row],[dossier d''événement]],Tableau12[],3,FALSE)</f>
        <v>#N/A</v>
      </c>
      <c r="K160" t="e">
        <f>VLOOKUP(Tableau14[[#This Row],[dossier d''événement]],Tableau12[],44,FALSE)</f>
        <v>#N/A</v>
      </c>
      <c r="U160" t="e">
        <f>VLOOKUP(Tableau14[[#This Row],[dossier d''événement]],Tableau12[],41,FALSE)</f>
        <v>#N/A</v>
      </c>
      <c r="V160" t="e">
        <f>VLOOKUP(Tableau14[[#This Row],[dossier d''événement]],Tableau12[],10,FALSE)</f>
        <v>#N/A</v>
      </c>
      <c r="W160" t="e">
        <f>VLOOKUP(Tableau14[[#This Row],[dossier d''événement]],Tableau12[],73,FALSE)</f>
        <v>#N/A</v>
      </c>
      <c r="X160" t="e">
        <f>VLOOKUP(Tableau14[[#This Row],[dossier d''événement]],Tableau12[],74,FALSE)</f>
        <v>#N/A</v>
      </c>
      <c r="Y160" t="e">
        <f>VLOOKUP(Tableau14[[#This Row],[dossier d''événement]],Tableau12[],75,FALSE)</f>
        <v>#N/A</v>
      </c>
      <c r="Z160" t="e">
        <f>VLOOKUP(Tableau14[[#This Row],[dossier d''événement]],Tableau12[],76,FALSE)</f>
        <v>#N/A</v>
      </c>
      <c r="AA160" t="e">
        <f>VLOOKUP(Tableau14[[#This Row],[dossier d''événement]],Tableau12[],77,FALSE)</f>
        <v>#N/A</v>
      </c>
      <c r="AB160" t="e">
        <f>VLOOKUP(Tableau14[[#This Row],[dossier d''événement]],Tableau12[],78,FALSE)</f>
        <v>#N/A</v>
      </c>
      <c r="AC160" t="e">
        <f>VLOOKUP(Tableau14[[#This Row],[dossier d''événement]],Tableau12[],79,FALSE)</f>
        <v>#N/A</v>
      </c>
      <c r="AD160" t="e">
        <f>VLOOKUP(Tableau14[[#This Row],[dossier d''événement]],Tableau12[],80,FALSE)</f>
        <v>#N/A</v>
      </c>
      <c r="AE160" t="e">
        <f>VLOOKUP(Tableau14[[#This Row],[dossier d''événement]],Tableau12[],81,FALSE)</f>
        <v>#N/A</v>
      </c>
      <c r="AF160" t="e">
        <f>VLOOKUP(Tableau14[[#This Row],[dossier d''événement]],Tableau12[],82,FALSE)</f>
        <v>#N/A</v>
      </c>
      <c r="AG160" t="e">
        <f>VLOOKUP(Tableau14[[#This Row],[dossier d''événement]],Tableau12[],83,FALSE)</f>
        <v>#N/A</v>
      </c>
      <c r="AH160" t="e">
        <f>VLOOKUP(Tableau14[[#This Row],[dossier d''événement]],Tableau12[],84,FALSE)</f>
        <v>#N/A</v>
      </c>
      <c r="AI160" t="e">
        <f>VLOOKUP(Tableau14[[#This Row],[dossier d''événement]],Tableau12[],85,FALSE)</f>
        <v>#N/A</v>
      </c>
      <c r="AJ160" t="e">
        <f>VLOOKUP(Tableau14[[#This Row],[dossier d''événement]],Tableau12[],86,FALSE)</f>
        <v>#N/A</v>
      </c>
      <c r="AK160" t="e">
        <f>VLOOKUP(Tableau14[[#This Row],[dossier d''événement]],Tableau12[],87,FALSE)</f>
        <v>#N/A</v>
      </c>
      <c r="AL160" t="e">
        <f>VLOOKUP(Tableau14[[#This Row],[dossier d''événement]],Tableau12[],88,FALSE)</f>
        <v>#N/A</v>
      </c>
      <c r="AM160" t="e">
        <f>VLOOKUP(Tableau14[[#This Row],[dossier d''événement]],Tableau12[],89,FALSE)</f>
        <v>#N/A</v>
      </c>
      <c r="AN160" t="e">
        <f>VLOOKUP(Tableau14[[#This Row],[dossier d''événement]],Tableau12[],90,FALSE)</f>
        <v>#N/A</v>
      </c>
      <c r="AO160" t="e">
        <f>VLOOKUP(Tableau14[[#This Row],[dossier d''événement]],Tableau12[],11,FALSE)</f>
        <v>#N/A</v>
      </c>
      <c r="AP160" t="e">
        <f>VLOOKUP(Tableau14[[#This Row],[dossier d''événement]],Tableau12[],12,FALSE)</f>
        <v>#N/A</v>
      </c>
      <c r="AQ160" t="e">
        <f>VLOOKUP(Tableau14[[#This Row],[dossier d''événement]],Tableau12[],13,FALSE)</f>
        <v>#N/A</v>
      </c>
      <c r="AR160" t="e">
        <f>VLOOKUP(Tableau14[[#This Row],[dossier d''événement]],Tableau12[],14,FALSE)</f>
        <v>#N/A</v>
      </c>
      <c r="AS160" t="e">
        <f>VLOOKUP(Tableau14[[#This Row],[dossier d''événement]],Tableau12[],15,FALSE)</f>
        <v>#N/A</v>
      </c>
      <c r="AT160" t="e">
        <f>VLOOKUP(Tableau14[[#This Row],[dossier d''événement]],Tableau12[],16,FALSE)</f>
        <v>#N/A</v>
      </c>
      <c r="AU160" t="e">
        <f>VLOOKUP(Tableau14[[#This Row],[dossier d''événement]],Tableau12[],17,FALSE)</f>
        <v>#N/A</v>
      </c>
      <c r="AV160" t="e">
        <f>VLOOKUP(Tableau14[[#This Row],[dossier d''événement]],Tableau12[],18,FALSE)</f>
        <v>#N/A</v>
      </c>
      <c r="AW160" t="e">
        <f>VLOOKUP(Tableau14[[#This Row],[dossier d''événement]],Tableau12[],19,FALSE)</f>
        <v>#N/A</v>
      </c>
      <c r="AX160" t="e">
        <f>VLOOKUP(Tableau14[[#This Row],[dossier d''événement]],Tableau12[],20,FALSE)</f>
        <v>#N/A</v>
      </c>
      <c r="AY160" t="e">
        <f>VLOOKUP(Tableau14[[#This Row],[dossier d''événement]],Tableau12[],21,FALSE)</f>
        <v>#N/A</v>
      </c>
      <c r="AZ160" t="e">
        <f>VLOOKUP(Tableau14[[#This Row],[dossier d''événement]],Tableau12[],22,FALSE)</f>
        <v>#N/A</v>
      </c>
      <c r="BA160" t="e">
        <f>VLOOKUP(Tableau14[[#This Row],[dossier d''événement]],Tableau12[],23,FALSE)</f>
        <v>#N/A</v>
      </c>
      <c r="BB160" t="e">
        <f>VLOOKUP(Tableau14[[#This Row],[dossier d''événement]],Tableau12[],24,FALSE)</f>
        <v>#N/A</v>
      </c>
      <c r="BC160" t="e">
        <f>VLOOKUP(Tableau14[[#This Row],[dossier d''événement]],Tableau12[],25,FALSE)</f>
        <v>#N/A</v>
      </c>
      <c r="BD160" t="e">
        <f>VLOOKUP(Tableau14[[#This Row],[dossier d''événement]],Tableau12[],26,FALSE)</f>
        <v>#N/A</v>
      </c>
      <c r="BE160" t="e">
        <f>VLOOKUP(Tableau14[[#This Row],[dossier d''événement]],Tableau12[],27,FALSE)</f>
        <v>#N/A</v>
      </c>
      <c r="BF160" t="e">
        <f>VLOOKUP(Tableau14[[#This Row],[dossier d''événement]],Tableau12[],28,FALSE)</f>
        <v>#N/A</v>
      </c>
      <c r="BG160" t="e">
        <f>VLOOKUP(Tableau14[[#This Row],[dossier d''événement]],Tableau12[],29,FALSE)</f>
        <v>#N/A</v>
      </c>
      <c r="BH160" t="e">
        <f>VLOOKUP(Tableau14[[#This Row],[dossier d''événement]],Tableau12[],30,FALSE)</f>
        <v>#N/A</v>
      </c>
      <c r="BI160" t="e">
        <f>VLOOKUP(Tableau14[[#This Row],[dossier d''événement]],Tableau12[],31,FALSE)</f>
        <v>#N/A</v>
      </c>
      <c r="BJ160" t="e">
        <f>VLOOKUP(Tableau14[[#This Row],[dossier d''événement]],Tableau12[],32,FALSE)</f>
        <v>#N/A</v>
      </c>
      <c r="BK160" t="e">
        <f>VLOOKUP(Tableau14[[#This Row],[dossier d''événement]],Tableau12[],33,FALSE)</f>
        <v>#N/A</v>
      </c>
      <c r="BL160" t="e">
        <f>VLOOKUP(Tableau14[[#This Row],[dossier d''événement]],Tableau12[],34,FALSE)</f>
        <v>#N/A</v>
      </c>
      <c r="BM160" t="e">
        <f>VLOOKUP(Tableau14[[#This Row],[dossier d''événement]],Tableau12[],35,FALSE)</f>
        <v>#N/A</v>
      </c>
      <c r="BN160" t="e">
        <f>VLOOKUP(Tableau14[[#This Row],[dossier d''événement]],Tableau12[],36,FALSE)</f>
        <v>#N/A</v>
      </c>
      <c r="BO160" t="e">
        <f>VLOOKUP(Tableau14[[#This Row],[dossier d''événement]],Tableau12[],37,FALSE)</f>
        <v>#N/A</v>
      </c>
      <c r="BP160" t="e">
        <f>VLOOKUP(Tableau14[[#This Row],[dossier d''événement]],Tableau12[],38,FALSE)</f>
        <v>#N/A</v>
      </c>
      <c r="BQ160" t="e">
        <f>VLOOKUP(Tableau14[[#This Row],[dossier d''événement]],Tableau12[],39,FALSE)</f>
        <v>#N/A</v>
      </c>
      <c r="BR160" t="e">
        <f>VLOOKUP(Tableau14[[#This Row],[dossier d''événement]],Tableau12[],40,FALSE)</f>
        <v>#N/A</v>
      </c>
      <c r="BW160">
        <f>Tableau14[[#This Row],[dossier d''événement]]</f>
        <v>0</v>
      </c>
      <c r="BZ160" t="e">
        <f>Tableau14[[#This Row],[Contact client sur le site]]</f>
        <v>#N/A</v>
      </c>
      <c r="CA160" t="e">
        <f>VLOOKUP(Tableau14[[#This Row],[dossier d''événement]],Tableau12[],45,FALSE)</f>
        <v>#N/A</v>
      </c>
      <c r="CE160" t="e">
        <f>VLOOKUP(Tableau14[[#This Row],[dossier d''événement]],Tableau12[],46,FALSE)</f>
        <v>#N/A</v>
      </c>
      <c r="CF160" t="e">
        <f>VLOOKUP(Tableau14[[#This Row],[dossier d''événement]],Tableau12[],43,FALSE)</f>
        <v>#N/A</v>
      </c>
      <c r="CG160" t="e">
        <f>VLOOKUP(Tableau14[[#This Row],[dossier d''événement]],Tableau12[],47,FALSE)</f>
        <v>#N/A</v>
      </c>
    </row>
    <row r="161" spans="6:85">
      <c r="F161" t="e">
        <f>VLOOKUP(Tableau14[[#This Row],[dossier d''événement]],Tableau12[],2,FALSE)</f>
        <v>#N/A</v>
      </c>
      <c r="G161" t="e">
        <f>VLOOKUP(Tableau14[[#This Row],[dossier d''événement]],Tableau12[],7,FALSE)</f>
        <v>#N/A</v>
      </c>
      <c r="H161" t="e">
        <f>VLOOKUP(Tableau14[[#This Row],[dossier d''événement]],Tableau12[],8,FALSE)</f>
        <v>#N/A</v>
      </c>
      <c r="J161" t="e">
        <f>VLOOKUP(Tableau14[[#This Row],[dossier d''événement]],Tableau12[],3,FALSE)</f>
        <v>#N/A</v>
      </c>
      <c r="K161" t="e">
        <f>VLOOKUP(Tableau14[[#This Row],[dossier d''événement]],Tableau12[],44,FALSE)</f>
        <v>#N/A</v>
      </c>
      <c r="U161" t="e">
        <f>VLOOKUP(Tableau14[[#This Row],[dossier d''événement]],Tableau12[],41,FALSE)</f>
        <v>#N/A</v>
      </c>
      <c r="V161" t="e">
        <f>VLOOKUP(Tableau14[[#This Row],[dossier d''événement]],Tableau12[],10,FALSE)</f>
        <v>#N/A</v>
      </c>
      <c r="W161" t="e">
        <f>VLOOKUP(Tableau14[[#This Row],[dossier d''événement]],Tableau12[],73,FALSE)</f>
        <v>#N/A</v>
      </c>
      <c r="X161" t="e">
        <f>VLOOKUP(Tableau14[[#This Row],[dossier d''événement]],Tableau12[],74,FALSE)</f>
        <v>#N/A</v>
      </c>
      <c r="Y161" t="e">
        <f>VLOOKUP(Tableau14[[#This Row],[dossier d''événement]],Tableau12[],75,FALSE)</f>
        <v>#N/A</v>
      </c>
      <c r="Z161" t="e">
        <f>VLOOKUP(Tableau14[[#This Row],[dossier d''événement]],Tableau12[],76,FALSE)</f>
        <v>#N/A</v>
      </c>
      <c r="AA161" t="e">
        <f>VLOOKUP(Tableau14[[#This Row],[dossier d''événement]],Tableau12[],77,FALSE)</f>
        <v>#N/A</v>
      </c>
      <c r="AB161" t="e">
        <f>VLOOKUP(Tableau14[[#This Row],[dossier d''événement]],Tableau12[],78,FALSE)</f>
        <v>#N/A</v>
      </c>
      <c r="AC161" t="e">
        <f>VLOOKUP(Tableau14[[#This Row],[dossier d''événement]],Tableau12[],79,FALSE)</f>
        <v>#N/A</v>
      </c>
      <c r="AD161" t="e">
        <f>VLOOKUP(Tableau14[[#This Row],[dossier d''événement]],Tableau12[],80,FALSE)</f>
        <v>#N/A</v>
      </c>
      <c r="AE161" t="e">
        <f>VLOOKUP(Tableau14[[#This Row],[dossier d''événement]],Tableau12[],81,FALSE)</f>
        <v>#N/A</v>
      </c>
      <c r="AF161" t="e">
        <f>VLOOKUP(Tableau14[[#This Row],[dossier d''événement]],Tableau12[],82,FALSE)</f>
        <v>#N/A</v>
      </c>
      <c r="AG161" t="e">
        <f>VLOOKUP(Tableau14[[#This Row],[dossier d''événement]],Tableau12[],83,FALSE)</f>
        <v>#N/A</v>
      </c>
      <c r="AH161" t="e">
        <f>VLOOKUP(Tableau14[[#This Row],[dossier d''événement]],Tableau12[],84,FALSE)</f>
        <v>#N/A</v>
      </c>
      <c r="AI161" t="e">
        <f>VLOOKUP(Tableau14[[#This Row],[dossier d''événement]],Tableau12[],85,FALSE)</f>
        <v>#N/A</v>
      </c>
      <c r="AJ161" t="e">
        <f>VLOOKUP(Tableau14[[#This Row],[dossier d''événement]],Tableau12[],86,FALSE)</f>
        <v>#N/A</v>
      </c>
      <c r="AK161" t="e">
        <f>VLOOKUP(Tableau14[[#This Row],[dossier d''événement]],Tableau12[],87,FALSE)</f>
        <v>#N/A</v>
      </c>
      <c r="AL161" t="e">
        <f>VLOOKUP(Tableau14[[#This Row],[dossier d''événement]],Tableau12[],88,FALSE)</f>
        <v>#N/A</v>
      </c>
      <c r="AM161" t="e">
        <f>VLOOKUP(Tableau14[[#This Row],[dossier d''événement]],Tableau12[],89,FALSE)</f>
        <v>#N/A</v>
      </c>
      <c r="AN161" t="e">
        <f>VLOOKUP(Tableau14[[#This Row],[dossier d''événement]],Tableau12[],90,FALSE)</f>
        <v>#N/A</v>
      </c>
      <c r="AO161" t="e">
        <f>VLOOKUP(Tableau14[[#This Row],[dossier d''événement]],Tableau12[],11,FALSE)</f>
        <v>#N/A</v>
      </c>
      <c r="AP161" t="e">
        <f>VLOOKUP(Tableau14[[#This Row],[dossier d''événement]],Tableau12[],12,FALSE)</f>
        <v>#N/A</v>
      </c>
      <c r="AQ161" t="e">
        <f>VLOOKUP(Tableau14[[#This Row],[dossier d''événement]],Tableau12[],13,FALSE)</f>
        <v>#N/A</v>
      </c>
      <c r="AR161" t="e">
        <f>VLOOKUP(Tableau14[[#This Row],[dossier d''événement]],Tableau12[],14,FALSE)</f>
        <v>#N/A</v>
      </c>
      <c r="AS161" t="e">
        <f>VLOOKUP(Tableau14[[#This Row],[dossier d''événement]],Tableau12[],15,FALSE)</f>
        <v>#N/A</v>
      </c>
      <c r="AT161" t="e">
        <f>VLOOKUP(Tableau14[[#This Row],[dossier d''événement]],Tableau12[],16,FALSE)</f>
        <v>#N/A</v>
      </c>
      <c r="AU161" t="e">
        <f>VLOOKUP(Tableau14[[#This Row],[dossier d''événement]],Tableau12[],17,FALSE)</f>
        <v>#N/A</v>
      </c>
      <c r="AV161" t="e">
        <f>VLOOKUP(Tableau14[[#This Row],[dossier d''événement]],Tableau12[],18,FALSE)</f>
        <v>#N/A</v>
      </c>
      <c r="AW161" t="e">
        <f>VLOOKUP(Tableau14[[#This Row],[dossier d''événement]],Tableau12[],19,FALSE)</f>
        <v>#N/A</v>
      </c>
      <c r="AX161" t="e">
        <f>VLOOKUP(Tableau14[[#This Row],[dossier d''événement]],Tableau12[],20,FALSE)</f>
        <v>#N/A</v>
      </c>
      <c r="AY161" t="e">
        <f>VLOOKUP(Tableau14[[#This Row],[dossier d''événement]],Tableau12[],21,FALSE)</f>
        <v>#N/A</v>
      </c>
      <c r="AZ161" t="e">
        <f>VLOOKUP(Tableau14[[#This Row],[dossier d''événement]],Tableau12[],22,FALSE)</f>
        <v>#N/A</v>
      </c>
      <c r="BA161" t="e">
        <f>VLOOKUP(Tableau14[[#This Row],[dossier d''événement]],Tableau12[],23,FALSE)</f>
        <v>#N/A</v>
      </c>
      <c r="BB161" t="e">
        <f>VLOOKUP(Tableau14[[#This Row],[dossier d''événement]],Tableau12[],24,FALSE)</f>
        <v>#N/A</v>
      </c>
      <c r="BC161" t="e">
        <f>VLOOKUP(Tableau14[[#This Row],[dossier d''événement]],Tableau12[],25,FALSE)</f>
        <v>#N/A</v>
      </c>
      <c r="BD161" t="e">
        <f>VLOOKUP(Tableau14[[#This Row],[dossier d''événement]],Tableau12[],26,FALSE)</f>
        <v>#N/A</v>
      </c>
      <c r="BE161" t="e">
        <f>VLOOKUP(Tableau14[[#This Row],[dossier d''événement]],Tableau12[],27,FALSE)</f>
        <v>#N/A</v>
      </c>
      <c r="BF161" t="e">
        <f>VLOOKUP(Tableau14[[#This Row],[dossier d''événement]],Tableau12[],28,FALSE)</f>
        <v>#N/A</v>
      </c>
      <c r="BG161" t="e">
        <f>VLOOKUP(Tableau14[[#This Row],[dossier d''événement]],Tableau12[],29,FALSE)</f>
        <v>#N/A</v>
      </c>
      <c r="BH161" t="e">
        <f>VLOOKUP(Tableau14[[#This Row],[dossier d''événement]],Tableau12[],30,FALSE)</f>
        <v>#N/A</v>
      </c>
      <c r="BI161" t="e">
        <f>VLOOKUP(Tableau14[[#This Row],[dossier d''événement]],Tableau12[],31,FALSE)</f>
        <v>#N/A</v>
      </c>
      <c r="BJ161" t="e">
        <f>VLOOKUP(Tableau14[[#This Row],[dossier d''événement]],Tableau12[],32,FALSE)</f>
        <v>#N/A</v>
      </c>
      <c r="BK161" t="e">
        <f>VLOOKUP(Tableau14[[#This Row],[dossier d''événement]],Tableau12[],33,FALSE)</f>
        <v>#N/A</v>
      </c>
      <c r="BL161" t="e">
        <f>VLOOKUP(Tableau14[[#This Row],[dossier d''événement]],Tableau12[],34,FALSE)</f>
        <v>#N/A</v>
      </c>
      <c r="BM161" t="e">
        <f>VLOOKUP(Tableau14[[#This Row],[dossier d''événement]],Tableau12[],35,FALSE)</f>
        <v>#N/A</v>
      </c>
      <c r="BN161" t="e">
        <f>VLOOKUP(Tableau14[[#This Row],[dossier d''événement]],Tableau12[],36,FALSE)</f>
        <v>#N/A</v>
      </c>
      <c r="BO161" t="e">
        <f>VLOOKUP(Tableau14[[#This Row],[dossier d''événement]],Tableau12[],37,FALSE)</f>
        <v>#N/A</v>
      </c>
      <c r="BP161" t="e">
        <f>VLOOKUP(Tableau14[[#This Row],[dossier d''événement]],Tableau12[],38,FALSE)</f>
        <v>#N/A</v>
      </c>
      <c r="BQ161" t="e">
        <f>VLOOKUP(Tableau14[[#This Row],[dossier d''événement]],Tableau12[],39,FALSE)</f>
        <v>#N/A</v>
      </c>
      <c r="BR161" t="e">
        <f>VLOOKUP(Tableau14[[#This Row],[dossier d''événement]],Tableau12[],40,FALSE)</f>
        <v>#N/A</v>
      </c>
      <c r="BW161">
        <f>Tableau14[[#This Row],[dossier d''événement]]</f>
        <v>0</v>
      </c>
      <c r="BZ161" t="e">
        <f>Tableau14[[#This Row],[Contact client sur le site]]</f>
        <v>#N/A</v>
      </c>
      <c r="CA161" t="e">
        <f>VLOOKUP(Tableau14[[#This Row],[dossier d''événement]],Tableau12[],45,FALSE)</f>
        <v>#N/A</v>
      </c>
      <c r="CE161" t="e">
        <f>VLOOKUP(Tableau14[[#This Row],[dossier d''événement]],Tableau12[],46,FALSE)</f>
        <v>#N/A</v>
      </c>
      <c r="CF161" t="e">
        <f>VLOOKUP(Tableau14[[#This Row],[dossier d''événement]],Tableau12[],43,FALSE)</f>
        <v>#N/A</v>
      </c>
      <c r="CG161" t="e">
        <f>VLOOKUP(Tableau14[[#This Row],[dossier d''événement]],Tableau12[],47,FALSE)</f>
        <v>#N/A</v>
      </c>
    </row>
    <row r="162" spans="6:85">
      <c r="F162" t="e">
        <f>VLOOKUP(Tableau14[[#This Row],[dossier d''événement]],Tableau12[],2,FALSE)</f>
        <v>#N/A</v>
      </c>
      <c r="G162" t="e">
        <f>VLOOKUP(Tableau14[[#This Row],[dossier d''événement]],Tableau12[],7,FALSE)</f>
        <v>#N/A</v>
      </c>
      <c r="H162" t="e">
        <f>VLOOKUP(Tableau14[[#This Row],[dossier d''événement]],Tableau12[],8,FALSE)</f>
        <v>#N/A</v>
      </c>
      <c r="J162" t="e">
        <f>VLOOKUP(Tableau14[[#This Row],[dossier d''événement]],Tableau12[],3,FALSE)</f>
        <v>#N/A</v>
      </c>
      <c r="K162" t="e">
        <f>VLOOKUP(Tableau14[[#This Row],[dossier d''événement]],Tableau12[],44,FALSE)</f>
        <v>#N/A</v>
      </c>
      <c r="U162" t="e">
        <f>VLOOKUP(Tableau14[[#This Row],[dossier d''événement]],Tableau12[],41,FALSE)</f>
        <v>#N/A</v>
      </c>
      <c r="V162" t="e">
        <f>VLOOKUP(Tableau14[[#This Row],[dossier d''événement]],Tableau12[],10,FALSE)</f>
        <v>#N/A</v>
      </c>
      <c r="W162" t="e">
        <f>VLOOKUP(Tableau14[[#This Row],[dossier d''événement]],Tableau12[],73,FALSE)</f>
        <v>#N/A</v>
      </c>
      <c r="X162" t="e">
        <f>VLOOKUP(Tableau14[[#This Row],[dossier d''événement]],Tableau12[],74,FALSE)</f>
        <v>#N/A</v>
      </c>
      <c r="Y162" t="e">
        <f>VLOOKUP(Tableau14[[#This Row],[dossier d''événement]],Tableau12[],75,FALSE)</f>
        <v>#N/A</v>
      </c>
      <c r="Z162" t="e">
        <f>VLOOKUP(Tableau14[[#This Row],[dossier d''événement]],Tableau12[],76,FALSE)</f>
        <v>#N/A</v>
      </c>
      <c r="AA162" t="e">
        <f>VLOOKUP(Tableau14[[#This Row],[dossier d''événement]],Tableau12[],77,FALSE)</f>
        <v>#N/A</v>
      </c>
      <c r="AB162" t="e">
        <f>VLOOKUP(Tableau14[[#This Row],[dossier d''événement]],Tableau12[],78,FALSE)</f>
        <v>#N/A</v>
      </c>
      <c r="AC162" t="e">
        <f>VLOOKUP(Tableau14[[#This Row],[dossier d''événement]],Tableau12[],79,FALSE)</f>
        <v>#N/A</v>
      </c>
      <c r="AD162" t="e">
        <f>VLOOKUP(Tableau14[[#This Row],[dossier d''événement]],Tableau12[],80,FALSE)</f>
        <v>#N/A</v>
      </c>
      <c r="AE162" t="e">
        <f>VLOOKUP(Tableau14[[#This Row],[dossier d''événement]],Tableau12[],81,FALSE)</f>
        <v>#N/A</v>
      </c>
      <c r="AF162" t="e">
        <f>VLOOKUP(Tableau14[[#This Row],[dossier d''événement]],Tableau12[],82,FALSE)</f>
        <v>#N/A</v>
      </c>
      <c r="AG162" t="e">
        <f>VLOOKUP(Tableau14[[#This Row],[dossier d''événement]],Tableau12[],83,FALSE)</f>
        <v>#N/A</v>
      </c>
      <c r="AH162" t="e">
        <f>VLOOKUP(Tableau14[[#This Row],[dossier d''événement]],Tableau12[],84,FALSE)</f>
        <v>#N/A</v>
      </c>
      <c r="AI162" t="e">
        <f>VLOOKUP(Tableau14[[#This Row],[dossier d''événement]],Tableau12[],85,FALSE)</f>
        <v>#N/A</v>
      </c>
      <c r="AJ162" t="e">
        <f>VLOOKUP(Tableau14[[#This Row],[dossier d''événement]],Tableau12[],86,FALSE)</f>
        <v>#N/A</v>
      </c>
      <c r="AK162" t="e">
        <f>VLOOKUP(Tableau14[[#This Row],[dossier d''événement]],Tableau12[],87,FALSE)</f>
        <v>#N/A</v>
      </c>
      <c r="AL162" t="e">
        <f>VLOOKUP(Tableau14[[#This Row],[dossier d''événement]],Tableau12[],88,FALSE)</f>
        <v>#N/A</v>
      </c>
      <c r="AM162" t="e">
        <f>VLOOKUP(Tableau14[[#This Row],[dossier d''événement]],Tableau12[],89,FALSE)</f>
        <v>#N/A</v>
      </c>
      <c r="AN162" t="e">
        <f>VLOOKUP(Tableau14[[#This Row],[dossier d''événement]],Tableau12[],90,FALSE)</f>
        <v>#N/A</v>
      </c>
      <c r="AO162" t="e">
        <f>VLOOKUP(Tableau14[[#This Row],[dossier d''événement]],Tableau12[],11,FALSE)</f>
        <v>#N/A</v>
      </c>
      <c r="AP162" t="e">
        <f>VLOOKUP(Tableau14[[#This Row],[dossier d''événement]],Tableau12[],12,FALSE)</f>
        <v>#N/A</v>
      </c>
      <c r="AQ162" t="e">
        <f>VLOOKUP(Tableau14[[#This Row],[dossier d''événement]],Tableau12[],13,FALSE)</f>
        <v>#N/A</v>
      </c>
      <c r="AR162" t="e">
        <f>VLOOKUP(Tableau14[[#This Row],[dossier d''événement]],Tableau12[],14,FALSE)</f>
        <v>#N/A</v>
      </c>
      <c r="AS162" t="e">
        <f>VLOOKUP(Tableau14[[#This Row],[dossier d''événement]],Tableau12[],15,FALSE)</f>
        <v>#N/A</v>
      </c>
      <c r="AT162" t="e">
        <f>VLOOKUP(Tableau14[[#This Row],[dossier d''événement]],Tableau12[],16,FALSE)</f>
        <v>#N/A</v>
      </c>
      <c r="AU162" t="e">
        <f>VLOOKUP(Tableau14[[#This Row],[dossier d''événement]],Tableau12[],17,FALSE)</f>
        <v>#N/A</v>
      </c>
      <c r="AV162" t="e">
        <f>VLOOKUP(Tableau14[[#This Row],[dossier d''événement]],Tableau12[],18,FALSE)</f>
        <v>#N/A</v>
      </c>
      <c r="AW162" t="e">
        <f>VLOOKUP(Tableau14[[#This Row],[dossier d''événement]],Tableau12[],19,FALSE)</f>
        <v>#N/A</v>
      </c>
      <c r="AX162" t="e">
        <f>VLOOKUP(Tableau14[[#This Row],[dossier d''événement]],Tableau12[],20,FALSE)</f>
        <v>#N/A</v>
      </c>
      <c r="AY162" t="e">
        <f>VLOOKUP(Tableau14[[#This Row],[dossier d''événement]],Tableau12[],21,FALSE)</f>
        <v>#N/A</v>
      </c>
      <c r="AZ162" t="e">
        <f>VLOOKUP(Tableau14[[#This Row],[dossier d''événement]],Tableau12[],22,FALSE)</f>
        <v>#N/A</v>
      </c>
      <c r="BA162" t="e">
        <f>VLOOKUP(Tableau14[[#This Row],[dossier d''événement]],Tableau12[],23,FALSE)</f>
        <v>#N/A</v>
      </c>
      <c r="BB162" t="e">
        <f>VLOOKUP(Tableau14[[#This Row],[dossier d''événement]],Tableau12[],24,FALSE)</f>
        <v>#N/A</v>
      </c>
      <c r="BC162" t="e">
        <f>VLOOKUP(Tableau14[[#This Row],[dossier d''événement]],Tableau12[],25,FALSE)</f>
        <v>#N/A</v>
      </c>
      <c r="BD162" t="e">
        <f>VLOOKUP(Tableau14[[#This Row],[dossier d''événement]],Tableau12[],26,FALSE)</f>
        <v>#N/A</v>
      </c>
      <c r="BE162" t="e">
        <f>VLOOKUP(Tableau14[[#This Row],[dossier d''événement]],Tableau12[],27,FALSE)</f>
        <v>#N/A</v>
      </c>
      <c r="BF162" t="e">
        <f>VLOOKUP(Tableau14[[#This Row],[dossier d''événement]],Tableau12[],28,FALSE)</f>
        <v>#N/A</v>
      </c>
      <c r="BG162" t="e">
        <f>VLOOKUP(Tableau14[[#This Row],[dossier d''événement]],Tableau12[],29,FALSE)</f>
        <v>#N/A</v>
      </c>
      <c r="BH162" t="e">
        <f>VLOOKUP(Tableau14[[#This Row],[dossier d''événement]],Tableau12[],30,FALSE)</f>
        <v>#N/A</v>
      </c>
      <c r="BI162" t="e">
        <f>VLOOKUP(Tableau14[[#This Row],[dossier d''événement]],Tableau12[],31,FALSE)</f>
        <v>#N/A</v>
      </c>
      <c r="BJ162" t="e">
        <f>VLOOKUP(Tableau14[[#This Row],[dossier d''événement]],Tableau12[],32,FALSE)</f>
        <v>#N/A</v>
      </c>
      <c r="BK162" t="e">
        <f>VLOOKUP(Tableau14[[#This Row],[dossier d''événement]],Tableau12[],33,FALSE)</f>
        <v>#N/A</v>
      </c>
      <c r="BL162" t="e">
        <f>VLOOKUP(Tableau14[[#This Row],[dossier d''événement]],Tableau12[],34,FALSE)</f>
        <v>#N/A</v>
      </c>
      <c r="BM162" t="e">
        <f>VLOOKUP(Tableau14[[#This Row],[dossier d''événement]],Tableau12[],35,FALSE)</f>
        <v>#N/A</v>
      </c>
      <c r="BN162" t="e">
        <f>VLOOKUP(Tableau14[[#This Row],[dossier d''événement]],Tableau12[],36,FALSE)</f>
        <v>#N/A</v>
      </c>
      <c r="BO162" t="e">
        <f>VLOOKUP(Tableau14[[#This Row],[dossier d''événement]],Tableau12[],37,FALSE)</f>
        <v>#N/A</v>
      </c>
      <c r="BP162" t="e">
        <f>VLOOKUP(Tableau14[[#This Row],[dossier d''événement]],Tableau12[],38,FALSE)</f>
        <v>#N/A</v>
      </c>
      <c r="BQ162" t="e">
        <f>VLOOKUP(Tableau14[[#This Row],[dossier d''événement]],Tableau12[],39,FALSE)</f>
        <v>#N/A</v>
      </c>
      <c r="BR162" t="e">
        <f>VLOOKUP(Tableau14[[#This Row],[dossier d''événement]],Tableau12[],40,FALSE)</f>
        <v>#N/A</v>
      </c>
      <c r="BW162">
        <f>Tableau14[[#This Row],[dossier d''événement]]</f>
        <v>0</v>
      </c>
      <c r="BZ162" t="e">
        <f>Tableau14[[#This Row],[Contact client sur le site]]</f>
        <v>#N/A</v>
      </c>
      <c r="CA162" t="e">
        <f>VLOOKUP(Tableau14[[#This Row],[dossier d''événement]],Tableau12[],45,FALSE)</f>
        <v>#N/A</v>
      </c>
      <c r="CE162" t="e">
        <f>VLOOKUP(Tableau14[[#This Row],[dossier d''événement]],Tableau12[],46,FALSE)</f>
        <v>#N/A</v>
      </c>
      <c r="CF162" t="e">
        <f>VLOOKUP(Tableau14[[#This Row],[dossier d''événement]],Tableau12[],43,FALSE)</f>
        <v>#N/A</v>
      </c>
      <c r="CG162" t="e">
        <f>VLOOKUP(Tableau14[[#This Row],[dossier d''événement]],Tableau12[],47,FALSE)</f>
        <v>#N/A</v>
      </c>
    </row>
    <row r="163" spans="6:85">
      <c r="F163" t="e">
        <f>VLOOKUP(Tableau14[[#This Row],[dossier d''événement]],Tableau12[],2,FALSE)</f>
        <v>#N/A</v>
      </c>
      <c r="G163" t="e">
        <f>VLOOKUP(Tableau14[[#This Row],[dossier d''événement]],Tableau12[],7,FALSE)</f>
        <v>#N/A</v>
      </c>
      <c r="H163" t="e">
        <f>VLOOKUP(Tableau14[[#This Row],[dossier d''événement]],Tableau12[],8,FALSE)</f>
        <v>#N/A</v>
      </c>
      <c r="J163" t="e">
        <f>VLOOKUP(Tableau14[[#This Row],[dossier d''événement]],Tableau12[],3,FALSE)</f>
        <v>#N/A</v>
      </c>
      <c r="K163" t="e">
        <f>VLOOKUP(Tableau14[[#This Row],[dossier d''événement]],Tableau12[],44,FALSE)</f>
        <v>#N/A</v>
      </c>
      <c r="U163" t="e">
        <f>VLOOKUP(Tableau14[[#This Row],[dossier d''événement]],Tableau12[],41,FALSE)</f>
        <v>#N/A</v>
      </c>
      <c r="V163" t="e">
        <f>VLOOKUP(Tableau14[[#This Row],[dossier d''événement]],Tableau12[],10,FALSE)</f>
        <v>#N/A</v>
      </c>
      <c r="W163" t="e">
        <f>VLOOKUP(Tableau14[[#This Row],[dossier d''événement]],Tableau12[],73,FALSE)</f>
        <v>#N/A</v>
      </c>
      <c r="X163" t="e">
        <f>VLOOKUP(Tableau14[[#This Row],[dossier d''événement]],Tableau12[],74,FALSE)</f>
        <v>#N/A</v>
      </c>
      <c r="Y163" t="e">
        <f>VLOOKUP(Tableau14[[#This Row],[dossier d''événement]],Tableau12[],75,FALSE)</f>
        <v>#N/A</v>
      </c>
      <c r="Z163" t="e">
        <f>VLOOKUP(Tableau14[[#This Row],[dossier d''événement]],Tableau12[],76,FALSE)</f>
        <v>#N/A</v>
      </c>
      <c r="AA163" t="e">
        <f>VLOOKUP(Tableau14[[#This Row],[dossier d''événement]],Tableau12[],77,FALSE)</f>
        <v>#N/A</v>
      </c>
      <c r="AB163" t="e">
        <f>VLOOKUP(Tableau14[[#This Row],[dossier d''événement]],Tableau12[],78,FALSE)</f>
        <v>#N/A</v>
      </c>
      <c r="AC163" t="e">
        <f>VLOOKUP(Tableau14[[#This Row],[dossier d''événement]],Tableau12[],79,FALSE)</f>
        <v>#N/A</v>
      </c>
      <c r="AD163" t="e">
        <f>VLOOKUP(Tableau14[[#This Row],[dossier d''événement]],Tableau12[],80,FALSE)</f>
        <v>#N/A</v>
      </c>
      <c r="AE163" t="e">
        <f>VLOOKUP(Tableau14[[#This Row],[dossier d''événement]],Tableau12[],81,FALSE)</f>
        <v>#N/A</v>
      </c>
      <c r="AF163" t="e">
        <f>VLOOKUP(Tableau14[[#This Row],[dossier d''événement]],Tableau12[],82,FALSE)</f>
        <v>#N/A</v>
      </c>
      <c r="AG163" t="e">
        <f>VLOOKUP(Tableau14[[#This Row],[dossier d''événement]],Tableau12[],83,FALSE)</f>
        <v>#N/A</v>
      </c>
      <c r="AH163" t="e">
        <f>VLOOKUP(Tableau14[[#This Row],[dossier d''événement]],Tableau12[],84,FALSE)</f>
        <v>#N/A</v>
      </c>
      <c r="AI163" t="e">
        <f>VLOOKUP(Tableau14[[#This Row],[dossier d''événement]],Tableau12[],85,FALSE)</f>
        <v>#N/A</v>
      </c>
      <c r="AJ163" t="e">
        <f>VLOOKUP(Tableau14[[#This Row],[dossier d''événement]],Tableau12[],86,FALSE)</f>
        <v>#N/A</v>
      </c>
      <c r="AK163" t="e">
        <f>VLOOKUP(Tableau14[[#This Row],[dossier d''événement]],Tableau12[],87,FALSE)</f>
        <v>#N/A</v>
      </c>
      <c r="AL163" t="e">
        <f>VLOOKUP(Tableau14[[#This Row],[dossier d''événement]],Tableau12[],88,FALSE)</f>
        <v>#N/A</v>
      </c>
      <c r="AM163" t="e">
        <f>VLOOKUP(Tableau14[[#This Row],[dossier d''événement]],Tableau12[],89,FALSE)</f>
        <v>#N/A</v>
      </c>
      <c r="AN163" t="e">
        <f>VLOOKUP(Tableau14[[#This Row],[dossier d''événement]],Tableau12[],90,FALSE)</f>
        <v>#N/A</v>
      </c>
      <c r="AO163" t="e">
        <f>VLOOKUP(Tableau14[[#This Row],[dossier d''événement]],Tableau12[],11,FALSE)</f>
        <v>#N/A</v>
      </c>
      <c r="AP163" t="e">
        <f>VLOOKUP(Tableau14[[#This Row],[dossier d''événement]],Tableau12[],12,FALSE)</f>
        <v>#N/A</v>
      </c>
      <c r="AQ163" t="e">
        <f>VLOOKUP(Tableau14[[#This Row],[dossier d''événement]],Tableau12[],13,FALSE)</f>
        <v>#N/A</v>
      </c>
      <c r="AR163" t="e">
        <f>VLOOKUP(Tableau14[[#This Row],[dossier d''événement]],Tableau12[],14,FALSE)</f>
        <v>#N/A</v>
      </c>
      <c r="AS163" t="e">
        <f>VLOOKUP(Tableau14[[#This Row],[dossier d''événement]],Tableau12[],15,FALSE)</f>
        <v>#N/A</v>
      </c>
      <c r="AT163" t="e">
        <f>VLOOKUP(Tableau14[[#This Row],[dossier d''événement]],Tableau12[],16,FALSE)</f>
        <v>#N/A</v>
      </c>
      <c r="AU163" t="e">
        <f>VLOOKUP(Tableau14[[#This Row],[dossier d''événement]],Tableau12[],17,FALSE)</f>
        <v>#N/A</v>
      </c>
      <c r="AV163" t="e">
        <f>VLOOKUP(Tableau14[[#This Row],[dossier d''événement]],Tableau12[],18,FALSE)</f>
        <v>#N/A</v>
      </c>
      <c r="AW163" t="e">
        <f>VLOOKUP(Tableau14[[#This Row],[dossier d''événement]],Tableau12[],19,FALSE)</f>
        <v>#N/A</v>
      </c>
      <c r="AX163" t="e">
        <f>VLOOKUP(Tableau14[[#This Row],[dossier d''événement]],Tableau12[],20,FALSE)</f>
        <v>#N/A</v>
      </c>
      <c r="AY163" t="e">
        <f>VLOOKUP(Tableau14[[#This Row],[dossier d''événement]],Tableau12[],21,FALSE)</f>
        <v>#N/A</v>
      </c>
      <c r="AZ163" t="e">
        <f>VLOOKUP(Tableau14[[#This Row],[dossier d''événement]],Tableau12[],22,FALSE)</f>
        <v>#N/A</v>
      </c>
      <c r="BA163" t="e">
        <f>VLOOKUP(Tableau14[[#This Row],[dossier d''événement]],Tableau12[],23,FALSE)</f>
        <v>#N/A</v>
      </c>
      <c r="BB163" t="e">
        <f>VLOOKUP(Tableau14[[#This Row],[dossier d''événement]],Tableau12[],24,FALSE)</f>
        <v>#N/A</v>
      </c>
      <c r="BC163" t="e">
        <f>VLOOKUP(Tableau14[[#This Row],[dossier d''événement]],Tableau12[],25,FALSE)</f>
        <v>#N/A</v>
      </c>
      <c r="BD163" t="e">
        <f>VLOOKUP(Tableau14[[#This Row],[dossier d''événement]],Tableau12[],26,FALSE)</f>
        <v>#N/A</v>
      </c>
      <c r="BE163" t="e">
        <f>VLOOKUP(Tableau14[[#This Row],[dossier d''événement]],Tableau12[],27,FALSE)</f>
        <v>#N/A</v>
      </c>
      <c r="BF163" t="e">
        <f>VLOOKUP(Tableau14[[#This Row],[dossier d''événement]],Tableau12[],28,FALSE)</f>
        <v>#N/A</v>
      </c>
      <c r="BG163" t="e">
        <f>VLOOKUP(Tableau14[[#This Row],[dossier d''événement]],Tableau12[],29,FALSE)</f>
        <v>#N/A</v>
      </c>
      <c r="BH163" t="e">
        <f>VLOOKUP(Tableau14[[#This Row],[dossier d''événement]],Tableau12[],30,FALSE)</f>
        <v>#N/A</v>
      </c>
      <c r="BI163" t="e">
        <f>VLOOKUP(Tableau14[[#This Row],[dossier d''événement]],Tableau12[],31,FALSE)</f>
        <v>#N/A</v>
      </c>
      <c r="BJ163" t="e">
        <f>VLOOKUP(Tableau14[[#This Row],[dossier d''événement]],Tableau12[],32,FALSE)</f>
        <v>#N/A</v>
      </c>
      <c r="BK163" t="e">
        <f>VLOOKUP(Tableau14[[#This Row],[dossier d''événement]],Tableau12[],33,FALSE)</f>
        <v>#N/A</v>
      </c>
      <c r="BL163" t="e">
        <f>VLOOKUP(Tableau14[[#This Row],[dossier d''événement]],Tableau12[],34,FALSE)</f>
        <v>#N/A</v>
      </c>
      <c r="BM163" t="e">
        <f>VLOOKUP(Tableau14[[#This Row],[dossier d''événement]],Tableau12[],35,FALSE)</f>
        <v>#N/A</v>
      </c>
      <c r="BN163" t="e">
        <f>VLOOKUP(Tableau14[[#This Row],[dossier d''événement]],Tableau12[],36,FALSE)</f>
        <v>#N/A</v>
      </c>
      <c r="BO163" t="e">
        <f>VLOOKUP(Tableau14[[#This Row],[dossier d''événement]],Tableau12[],37,FALSE)</f>
        <v>#N/A</v>
      </c>
      <c r="BP163" t="e">
        <f>VLOOKUP(Tableau14[[#This Row],[dossier d''événement]],Tableau12[],38,FALSE)</f>
        <v>#N/A</v>
      </c>
      <c r="BQ163" t="e">
        <f>VLOOKUP(Tableau14[[#This Row],[dossier d''événement]],Tableau12[],39,FALSE)</f>
        <v>#N/A</v>
      </c>
      <c r="BR163" t="e">
        <f>VLOOKUP(Tableau14[[#This Row],[dossier d''événement]],Tableau12[],40,FALSE)</f>
        <v>#N/A</v>
      </c>
      <c r="BW163">
        <f>Tableau14[[#This Row],[dossier d''événement]]</f>
        <v>0</v>
      </c>
      <c r="BZ163" t="e">
        <f>Tableau14[[#This Row],[Contact client sur le site]]</f>
        <v>#N/A</v>
      </c>
      <c r="CA163" t="e">
        <f>VLOOKUP(Tableau14[[#This Row],[dossier d''événement]],Tableau12[],45,FALSE)</f>
        <v>#N/A</v>
      </c>
      <c r="CE163" t="e">
        <f>VLOOKUP(Tableau14[[#This Row],[dossier d''événement]],Tableau12[],46,FALSE)</f>
        <v>#N/A</v>
      </c>
      <c r="CF163" t="e">
        <f>VLOOKUP(Tableau14[[#This Row],[dossier d''événement]],Tableau12[],43,FALSE)</f>
        <v>#N/A</v>
      </c>
      <c r="CG163" t="e">
        <f>VLOOKUP(Tableau14[[#This Row],[dossier d''événement]],Tableau12[],47,FALSE)</f>
        <v>#N/A</v>
      </c>
    </row>
    <row r="164" spans="6:85">
      <c r="F164" t="e">
        <f>VLOOKUP(Tableau14[[#This Row],[dossier d''événement]],Tableau12[],2,FALSE)</f>
        <v>#N/A</v>
      </c>
      <c r="G164" t="e">
        <f>VLOOKUP(Tableau14[[#This Row],[dossier d''événement]],Tableau12[],7,FALSE)</f>
        <v>#N/A</v>
      </c>
      <c r="H164" t="e">
        <f>VLOOKUP(Tableau14[[#This Row],[dossier d''événement]],Tableau12[],8,FALSE)</f>
        <v>#N/A</v>
      </c>
      <c r="J164" t="e">
        <f>VLOOKUP(Tableau14[[#This Row],[dossier d''événement]],Tableau12[],3,FALSE)</f>
        <v>#N/A</v>
      </c>
      <c r="K164" t="e">
        <f>VLOOKUP(Tableau14[[#This Row],[dossier d''événement]],Tableau12[],44,FALSE)</f>
        <v>#N/A</v>
      </c>
      <c r="U164" t="e">
        <f>VLOOKUP(Tableau14[[#This Row],[dossier d''événement]],Tableau12[],41,FALSE)</f>
        <v>#N/A</v>
      </c>
      <c r="V164" t="e">
        <f>VLOOKUP(Tableau14[[#This Row],[dossier d''événement]],Tableau12[],10,FALSE)</f>
        <v>#N/A</v>
      </c>
      <c r="W164" t="e">
        <f>VLOOKUP(Tableau14[[#This Row],[dossier d''événement]],Tableau12[],73,FALSE)</f>
        <v>#N/A</v>
      </c>
      <c r="X164" t="e">
        <f>VLOOKUP(Tableau14[[#This Row],[dossier d''événement]],Tableau12[],74,FALSE)</f>
        <v>#N/A</v>
      </c>
      <c r="Y164" t="e">
        <f>VLOOKUP(Tableau14[[#This Row],[dossier d''événement]],Tableau12[],75,FALSE)</f>
        <v>#N/A</v>
      </c>
      <c r="Z164" t="e">
        <f>VLOOKUP(Tableau14[[#This Row],[dossier d''événement]],Tableau12[],76,FALSE)</f>
        <v>#N/A</v>
      </c>
      <c r="AA164" t="e">
        <f>VLOOKUP(Tableau14[[#This Row],[dossier d''événement]],Tableau12[],77,FALSE)</f>
        <v>#N/A</v>
      </c>
      <c r="AB164" t="e">
        <f>VLOOKUP(Tableau14[[#This Row],[dossier d''événement]],Tableau12[],78,FALSE)</f>
        <v>#N/A</v>
      </c>
      <c r="AC164" t="e">
        <f>VLOOKUP(Tableau14[[#This Row],[dossier d''événement]],Tableau12[],79,FALSE)</f>
        <v>#N/A</v>
      </c>
      <c r="AD164" t="e">
        <f>VLOOKUP(Tableau14[[#This Row],[dossier d''événement]],Tableau12[],80,FALSE)</f>
        <v>#N/A</v>
      </c>
      <c r="AE164" t="e">
        <f>VLOOKUP(Tableau14[[#This Row],[dossier d''événement]],Tableau12[],81,FALSE)</f>
        <v>#N/A</v>
      </c>
      <c r="AF164" t="e">
        <f>VLOOKUP(Tableau14[[#This Row],[dossier d''événement]],Tableau12[],82,FALSE)</f>
        <v>#N/A</v>
      </c>
      <c r="AG164" t="e">
        <f>VLOOKUP(Tableau14[[#This Row],[dossier d''événement]],Tableau12[],83,FALSE)</f>
        <v>#N/A</v>
      </c>
      <c r="AH164" t="e">
        <f>VLOOKUP(Tableau14[[#This Row],[dossier d''événement]],Tableau12[],84,FALSE)</f>
        <v>#N/A</v>
      </c>
      <c r="AI164" t="e">
        <f>VLOOKUP(Tableau14[[#This Row],[dossier d''événement]],Tableau12[],85,FALSE)</f>
        <v>#N/A</v>
      </c>
      <c r="AJ164" t="e">
        <f>VLOOKUP(Tableau14[[#This Row],[dossier d''événement]],Tableau12[],86,FALSE)</f>
        <v>#N/A</v>
      </c>
      <c r="AK164" t="e">
        <f>VLOOKUP(Tableau14[[#This Row],[dossier d''événement]],Tableau12[],87,FALSE)</f>
        <v>#N/A</v>
      </c>
      <c r="AL164" t="e">
        <f>VLOOKUP(Tableau14[[#This Row],[dossier d''événement]],Tableau12[],88,FALSE)</f>
        <v>#N/A</v>
      </c>
      <c r="AM164" t="e">
        <f>VLOOKUP(Tableau14[[#This Row],[dossier d''événement]],Tableau12[],89,FALSE)</f>
        <v>#N/A</v>
      </c>
      <c r="AN164" t="e">
        <f>VLOOKUP(Tableau14[[#This Row],[dossier d''événement]],Tableau12[],90,FALSE)</f>
        <v>#N/A</v>
      </c>
      <c r="AO164" t="e">
        <f>VLOOKUP(Tableau14[[#This Row],[dossier d''événement]],Tableau12[],11,FALSE)</f>
        <v>#N/A</v>
      </c>
      <c r="AP164" t="e">
        <f>VLOOKUP(Tableau14[[#This Row],[dossier d''événement]],Tableau12[],12,FALSE)</f>
        <v>#N/A</v>
      </c>
      <c r="AQ164" t="e">
        <f>VLOOKUP(Tableau14[[#This Row],[dossier d''événement]],Tableau12[],13,FALSE)</f>
        <v>#N/A</v>
      </c>
      <c r="AR164" t="e">
        <f>VLOOKUP(Tableau14[[#This Row],[dossier d''événement]],Tableau12[],14,FALSE)</f>
        <v>#N/A</v>
      </c>
      <c r="AS164" t="e">
        <f>VLOOKUP(Tableau14[[#This Row],[dossier d''événement]],Tableau12[],15,FALSE)</f>
        <v>#N/A</v>
      </c>
      <c r="AT164" t="e">
        <f>VLOOKUP(Tableau14[[#This Row],[dossier d''événement]],Tableau12[],16,FALSE)</f>
        <v>#N/A</v>
      </c>
      <c r="AU164" t="e">
        <f>VLOOKUP(Tableau14[[#This Row],[dossier d''événement]],Tableau12[],17,FALSE)</f>
        <v>#N/A</v>
      </c>
      <c r="AV164" t="e">
        <f>VLOOKUP(Tableau14[[#This Row],[dossier d''événement]],Tableau12[],18,FALSE)</f>
        <v>#N/A</v>
      </c>
      <c r="AW164" t="e">
        <f>VLOOKUP(Tableau14[[#This Row],[dossier d''événement]],Tableau12[],19,FALSE)</f>
        <v>#N/A</v>
      </c>
      <c r="AX164" t="e">
        <f>VLOOKUP(Tableau14[[#This Row],[dossier d''événement]],Tableau12[],20,FALSE)</f>
        <v>#N/A</v>
      </c>
      <c r="AY164" t="e">
        <f>VLOOKUP(Tableau14[[#This Row],[dossier d''événement]],Tableau12[],21,FALSE)</f>
        <v>#N/A</v>
      </c>
      <c r="AZ164" t="e">
        <f>VLOOKUP(Tableau14[[#This Row],[dossier d''événement]],Tableau12[],22,FALSE)</f>
        <v>#N/A</v>
      </c>
      <c r="BA164" t="e">
        <f>VLOOKUP(Tableau14[[#This Row],[dossier d''événement]],Tableau12[],23,FALSE)</f>
        <v>#N/A</v>
      </c>
      <c r="BB164" t="e">
        <f>VLOOKUP(Tableau14[[#This Row],[dossier d''événement]],Tableau12[],24,FALSE)</f>
        <v>#N/A</v>
      </c>
      <c r="BC164" t="e">
        <f>VLOOKUP(Tableau14[[#This Row],[dossier d''événement]],Tableau12[],25,FALSE)</f>
        <v>#N/A</v>
      </c>
      <c r="BD164" t="e">
        <f>VLOOKUP(Tableau14[[#This Row],[dossier d''événement]],Tableau12[],26,FALSE)</f>
        <v>#N/A</v>
      </c>
      <c r="BE164" t="e">
        <f>VLOOKUP(Tableau14[[#This Row],[dossier d''événement]],Tableau12[],27,FALSE)</f>
        <v>#N/A</v>
      </c>
      <c r="BF164" t="e">
        <f>VLOOKUP(Tableau14[[#This Row],[dossier d''événement]],Tableau12[],28,FALSE)</f>
        <v>#N/A</v>
      </c>
      <c r="BG164" t="e">
        <f>VLOOKUP(Tableau14[[#This Row],[dossier d''événement]],Tableau12[],29,FALSE)</f>
        <v>#N/A</v>
      </c>
      <c r="BH164" t="e">
        <f>VLOOKUP(Tableau14[[#This Row],[dossier d''événement]],Tableau12[],30,FALSE)</f>
        <v>#N/A</v>
      </c>
      <c r="BI164" t="e">
        <f>VLOOKUP(Tableau14[[#This Row],[dossier d''événement]],Tableau12[],31,FALSE)</f>
        <v>#N/A</v>
      </c>
      <c r="BJ164" t="e">
        <f>VLOOKUP(Tableau14[[#This Row],[dossier d''événement]],Tableau12[],32,FALSE)</f>
        <v>#N/A</v>
      </c>
      <c r="BK164" t="e">
        <f>VLOOKUP(Tableau14[[#This Row],[dossier d''événement]],Tableau12[],33,FALSE)</f>
        <v>#N/A</v>
      </c>
      <c r="BL164" t="e">
        <f>VLOOKUP(Tableau14[[#This Row],[dossier d''événement]],Tableau12[],34,FALSE)</f>
        <v>#N/A</v>
      </c>
      <c r="BM164" t="e">
        <f>VLOOKUP(Tableau14[[#This Row],[dossier d''événement]],Tableau12[],35,FALSE)</f>
        <v>#N/A</v>
      </c>
      <c r="BN164" t="e">
        <f>VLOOKUP(Tableau14[[#This Row],[dossier d''événement]],Tableau12[],36,FALSE)</f>
        <v>#N/A</v>
      </c>
      <c r="BO164" t="e">
        <f>VLOOKUP(Tableau14[[#This Row],[dossier d''événement]],Tableau12[],37,FALSE)</f>
        <v>#N/A</v>
      </c>
      <c r="BP164" t="e">
        <f>VLOOKUP(Tableau14[[#This Row],[dossier d''événement]],Tableau12[],38,FALSE)</f>
        <v>#N/A</v>
      </c>
      <c r="BQ164" t="e">
        <f>VLOOKUP(Tableau14[[#This Row],[dossier d''événement]],Tableau12[],39,FALSE)</f>
        <v>#N/A</v>
      </c>
      <c r="BR164" t="e">
        <f>VLOOKUP(Tableau14[[#This Row],[dossier d''événement]],Tableau12[],40,FALSE)</f>
        <v>#N/A</v>
      </c>
      <c r="BW164">
        <f>Tableau14[[#This Row],[dossier d''événement]]</f>
        <v>0</v>
      </c>
      <c r="BZ164" t="e">
        <f>Tableau14[[#This Row],[Contact client sur le site]]</f>
        <v>#N/A</v>
      </c>
      <c r="CA164" t="e">
        <f>VLOOKUP(Tableau14[[#This Row],[dossier d''événement]],Tableau12[],45,FALSE)</f>
        <v>#N/A</v>
      </c>
      <c r="CE164" t="e">
        <f>VLOOKUP(Tableau14[[#This Row],[dossier d''événement]],Tableau12[],46,FALSE)</f>
        <v>#N/A</v>
      </c>
      <c r="CF164" t="e">
        <f>VLOOKUP(Tableau14[[#This Row],[dossier d''événement]],Tableau12[],43,FALSE)</f>
        <v>#N/A</v>
      </c>
      <c r="CG164" t="e">
        <f>VLOOKUP(Tableau14[[#This Row],[dossier d''événement]],Tableau12[],47,FALSE)</f>
        <v>#N/A</v>
      </c>
    </row>
    <row r="165" spans="6:85">
      <c r="F165" t="e">
        <f>VLOOKUP(Tableau14[[#This Row],[dossier d''événement]],Tableau12[],2,FALSE)</f>
        <v>#N/A</v>
      </c>
      <c r="G165" t="e">
        <f>VLOOKUP(Tableau14[[#This Row],[dossier d''événement]],Tableau12[],7,FALSE)</f>
        <v>#N/A</v>
      </c>
      <c r="H165" t="e">
        <f>VLOOKUP(Tableau14[[#This Row],[dossier d''événement]],Tableau12[],8,FALSE)</f>
        <v>#N/A</v>
      </c>
      <c r="J165" t="e">
        <f>VLOOKUP(Tableau14[[#This Row],[dossier d''événement]],Tableau12[],3,FALSE)</f>
        <v>#N/A</v>
      </c>
      <c r="K165" t="e">
        <f>VLOOKUP(Tableau14[[#This Row],[dossier d''événement]],Tableau12[],44,FALSE)</f>
        <v>#N/A</v>
      </c>
      <c r="U165" t="e">
        <f>VLOOKUP(Tableau14[[#This Row],[dossier d''événement]],Tableau12[],41,FALSE)</f>
        <v>#N/A</v>
      </c>
      <c r="V165" t="e">
        <f>VLOOKUP(Tableau14[[#This Row],[dossier d''événement]],Tableau12[],10,FALSE)</f>
        <v>#N/A</v>
      </c>
      <c r="W165" t="e">
        <f>VLOOKUP(Tableau14[[#This Row],[dossier d''événement]],Tableau12[],73,FALSE)</f>
        <v>#N/A</v>
      </c>
      <c r="X165" t="e">
        <f>VLOOKUP(Tableau14[[#This Row],[dossier d''événement]],Tableau12[],74,FALSE)</f>
        <v>#N/A</v>
      </c>
      <c r="Y165" t="e">
        <f>VLOOKUP(Tableau14[[#This Row],[dossier d''événement]],Tableau12[],75,FALSE)</f>
        <v>#N/A</v>
      </c>
      <c r="Z165" t="e">
        <f>VLOOKUP(Tableau14[[#This Row],[dossier d''événement]],Tableau12[],76,FALSE)</f>
        <v>#N/A</v>
      </c>
      <c r="AA165" t="e">
        <f>VLOOKUP(Tableau14[[#This Row],[dossier d''événement]],Tableau12[],77,FALSE)</f>
        <v>#N/A</v>
      </c>
      <c r="AB165" t="e">
        <f>VLOOKUP(Tableau14[[#This Row],[dossier d''événement]],Tableau12[],78,FALSE)</f>
        <v>#N/A</v>
      </c>
      <c r="AC165" t="e">
        <f>VLOOKUP(Tableau14[[#This Row],[dossier d''événement]],Tableau12[],79,FALSE)</f>
        <v>#N/A</v>
      </c>
      <c r="AD165" t="e">
        <f>VLOOKUP(Tableau14[[#This Row],[dossier d''événement]],Tableau12[],80,FALSE)</f>
        <v>#N/A</v>
      </c>
      <c r="AE165" t="e">
        <f>VLOOKUP(Tableau14[[#This Row],[dossier d''événement]],Tableau12[],81,FALSE)</f>
        <v>#N/A</v>
      </c>
      <c r="AF165" t="e">
        <f>VLOOKUP(Tableau14[[#This Row],[dossier d''événement]],Tableau12[],82,FALSE)</f>
        <v>#N/A</v>
      </c>
      <c r="AG165" t="e">
        <f>VLOOKUP(Tableau14[[#This Row],[dossier d''événement]],Tableau12[],83,FALSE)</f>
        <v>#N/A</v>
      </c>
      <c r="AH165" t="e">
        <f>VLOOKUP(Tableau14[[#This Row],[dossier d''événement]],Tableau12[],84,FALSE)</f>
        <v>#N/A</v>
      </c>
      <c r="AI165" t="e">
        <f>VLOOKUP(Tableau14[[#This Row],[dossier d''événement]],Tableau12[],85,FALSE)</f>
        <v>#N/A</v>
      </c>
      <c r="AJ165" t="e">
        <f>VLOOKUP(Tableau14[[#This Row],[dossier d''événement]],Tableau12[],86,FALSE)</f>
        <v>#N/A</v>
      </c>
      <c r="AK165" t="e">
        <f>VLOOKUP(Tableau14[[#This Row],[dossier d''événement]],Tableau12[],87,FALSE)</f>
        <v>#N/A</v>
      </c>
      <c r="AL165" t="e">
        <f>VLOOKUP(Tableau14[[#This Row],[dossier d''événement]],Tableau12[],88,FALSE)</f>
        <v>#N/A</v>
      </c>
      <c r="AM165" t="e">
        <f>VLOOKUP(Tableau14[[#This Row],[dossier d''événement]],Tableau12[],89,FALSE)</f>
        <v>#N/A</v>
      </c>
      <c r="AN165" t="e">
        <f>VLOOKUP(Tableau14[[#This Row],[dossier d''événement]],Tableau12[],90,FALSE)</f>
        <v>#N/A</v>
      </c>
      <c r="AO165" t="e">
        <f>VLOOKUP(Tableau14[[#This Row],[dossier d''événement]],Tableau12[],11,FALSE)</f>
        <v>#N/A</v>
      </c>
      <c r="AP165" t="e">
        <f>VLOOKUP(Tableau14[[#This Row],[dossier d''événement]],Tableau12[],12,FALSE)</f>
        <v>#N/A</v>
      </c>
      <c r="AQ165" t="e">
        <f>VLOOKUP(Tableau14[[#This Row],[dossier d''événement]],Tableau12[],13,FALSE)</f>
        <v>#N/A</v>
      </c>
      <c r="AR165" t="e">
        <f>VLOOKUP(Tableau14[[#This Row],[dossier d''événement]],Tableau12[],14,FALSE)</f>
        <v>#N/A</v>
      </c>
      <c r="AS165" t="e">
        <f>VLOOKUP(Tableau14[[#This Row],[dossier d''événement]],Tableau12[],15,FALSE)</f>
        <v>#N/A</v>
      </c>
      <c r="AT165" t="e">
        <f>VLOOKUP(Tableau14[[#This Row],[dossier d''événement]],Tableau12[],16,FALSE)</f>
        <v>#N/A</v>
      </c>
      <c r="AU165" t="e">
        <f>VLOOKUP(Tableau14[[#This Row],[dossier d''événement]],Tableau12[],17,FALSE)</f>
        <v>#N/A</v>
      </c>
      <c r="AV165" t="e">
        <f>VLOOKUP(Tableau14[[#This Row],[dossier d''événement]],Tableau12[],18,FALSE)</f>
        <v>#N/A</v>
      </c>
      <c r="AW165" t="e">
        <f>VLOOKUP(Tableau14[[#This Row],[dossier d''événement]],Tableau12[],19,FALSE)</f>
        <v>#N/A</v>
      </c>
      <c r="AX165" t="e">
        <f>VLOOKUP(Tableau14[[#This Row],[dossier d''événement]],Tableau12[],20,FALSE)</f>
        <v>#N/A</v>
      </c>
      <c r="AY165" t="e">
        <f>VLOOKUP(Tableau14[[#This Row],[dossier d''événement]],Tableau12[],21,FALSE)</f>
        <v>#N/A</v>
      </c>
      <c r="AZ165" t="e">
        <f>VLOOKUP(Tableau14[[#This Row],[dossier d''événement]],Tableau12[],22,FALSE)</f>
        <v>#N/A</v>
      </c>
      <c r="BA165" t="e">
        <f>VLOOKUP(Tableau14[[#This Row],[dossier d''événement]],Tableau12[],23,FALSE)</f>
        <v>#N/A</v>
      </c>
      <c r="BB165" t="e">
        <f>VLOOKUP(Tableau14[[#This Row],[dossier d''événement]],Tableau12[],24,FALSE)</f>
        <v>#N/A</v>
      </c>
      <c r="BC165" t="e">
        <f>VLOOKUP(Tableau14[[#This Row],[dossier d''événement]],Tableau12[],25,FALSE)</f>
        <v>#N/A</v>
      </c>
      <c r="BD165" t="e">
        <f>VLOOKUP(Tableau14[[#This Row],[dossier d''événement]],Tableau12[],26,FALSE)</f>
        <v>#N/A</v>
      </c>
      <c r="BE165" t="e">
        <f>VLOOKUP(Tableau14[[#This Row],[dossier d''événement]],Tableau12[],27,FALSE)</f>
        <v>#N/A</v>
      </c>
      <c r="BF165" t="e">
        <f>VLOOKUP(Tableau14[[#This Row],[dossier d''événement]],Tableau12[],28,FALSE)</f>
        <v>#N/A</v>
      </c>
      <c r="BG165" t="e">
        <f>VLOOKUP(Tableau14[[#This Row],[dossier d''événement]],Tableau12[],29,FALSE)</f>
        <v>#N/A</v>
      </c>
      <c r="BH165" t="e">
        <f>VLOOKUP(Tableau14[[#This Row],[dossier d''événement]],Tableau12[],30,FALSE)</f>
        <v>#N/A</v>
      </c>
      <c r="BI165" t="e">
        <f>VLOOKUP(Tableau14[[#This Row],[dossier d''événement]],Tableau12[],31,FALSE)</f>
        <v>#N/A</v>
      </c>
      <c r="BJ165" t="e">
        <f>VLOOKUP(Tableau14[[#This Row],[dossier d''événement]],Tableau12[],32,FALSE)</f>
        <v>#N/A</v>
      </c>
      <c r="BK165" t="e">
        <f>VLOOKUP(Tableau14[[#This Row],[dossier d''événement]],Tableau12[],33,FALSE)</f>
        <v>#N/A</v>
      </c>
      <c r="BL165" t="e">
        <f>VLOOKUP(Tableau14[[#This Row],[dossier d''événement]],Tableau12[],34,FALSE)</f>
        <v>#N/A</v>
      </c>
      <c r="BM165" t="e">
        <f>VLOOKUP(Tableau14[[#This Row],[dossier d''événement]],Tableau12[],35,FALSE)</f>
        <v>#N/A</v>
      </c>
      <c r="BN165" t="e">
        <f>VLOOKUP(Tableau14[[#This Row],[dossier d''événement]],Tableau12[],36,FALSE)</f>
        <v>#N/A</v>
      </c>
      <c r="BO165" t="e">
        <f>VLOOKUP(Tableau14[[#This Row],[dossier d''événement]],Tableau12[],37,FALSE)</f>
        <v>#N/A</v>
      </c>
      <c r="BP165" t="e">
        <f>VLOOKUP(Tableau14[[#This Row],[dossier d''événement]],Tableau12[],38,FALSE)</f>
        <v>#N/A</v>
      </c>
      <c r="BQ165" t="e">
        <f>VLOOKUP(Tableau14[[#This Row],[dossier d''événement]],Tableau12[],39,FALSE)</f>
        <v>#N/A</v>
      </c>
      <c r="BR165" t="e">
        <f>VLOOKUP(Tableau14[[#This Row],[dossier d''événement]],Tableau12[],40,FALSE)</f>
        <v>#N/A</v>
      </c>
      <c r="BW165">
        <f>Tableau14[[#This Row],[dossier d''événement]]</f>
        <v>0</v>
      </c>
      <c r="BZ165" t="e">
        <f>Tableau14[[#This Row],[Contact client sur le site]]</f>
        <v>#N/A</v>
      </c>
      <c r="CA165" t="e">
        <f>VLOOKUP(Tableau14[[#This Row],[dossier d''événement]],Tableau12[],45,FALSE)</f>
        <v>#N/A</v>
      </c>
      <c r="CE165" t="e">
        <f>VLOOKUP(Tableau14[[#This Row],[dossier d''événement]],Tableau12[],46,FALSE)</f>
        <v>#N/A</v>
      </c>
      <c r="CF165" t="e">
        <f>VLOOKUP(Tableau14[[#This Row],[dossier d''événement]],Tableau12[],43,FALSE)</f>
        <v>#N/A</v>
      </c>
      <c r="CG165" t="e">
        <f>VLOOKUP(Tableau14[[#This Row],[dossier d''événement]],Tableau12[],47,FALSE)</f>
        <v>#N/A</v>
      </c>
    </row>
    <row r="166" spans="6:85">
      <c r="F166" t="e">
        <f>VLOOKUP(Tableau14[[#This Row],[dossier d''événement]],Tableau12[],2,FALSE)</f>
        <v>#N/A</v>
      </c>
      <c r="G166" t="e">
        <f>VLOOKUP(Tableau14[[#This Row],[dossier d''événement]],Tableau12[],7,FALSE)</f>
        <v>#N/A</v>
      </c>
      <c r="H166" t="e">
        <f>VLOOKUP(Tableau14[[#This Row],[dossier d''événement]],Tableau12[],8,FALSE)</f>
        <v>#N/A</v>
      </c>
      <c r="J166" t="e">
        <f>VLOOKUP(Tableau14[[#This Row],[dossier d''événement]],Tableau12[],3,FALSE)</f>
        <v>#N/A</v>
      </c>
      <c r="K166" t="e">
        <f>VLOOKUP(Tableau14[[#This Row],[dossier d''événement]],Tableau12[],44,FALSE)</f>
        <v>#N/A</v>
      </c>
      <c r="U166" t="e">
        <f>VLOOKUP(Tableau14[[#This Row],[dossier d''événement]],Tableau12[],41,FALSE)</f>
        <v>#N/A</v>
      </c>
      <c r="V166" t="e">
        <f>VLOOKUP(Tableau14[[#This Row],[dossier d''événement]],Tableau12[],10,FALSE)</f>
        <v>#N/A</v>
      </c>
      <c r="W166" t="e">
        <f>VLOOKUP(Tableau14[[#This Row],[dossier d''événement]],Tableau12[],73,FALSE)</f>
        <v>#N/A</v>
      </c>
      <c r="X166" t="e">
        <f>VLOOKUP(Tableau14[[#This Row],[dossier d''événement]],Tableau12[],74,FALSE)</f>
        <v>#N/A</v>
      </c>
      <c r="Y166" t="e">
        <f>VLOOKUP(Tableau14[[#This Row],[dossier d''événement]],Tableau12[],75,FALSE)</f>
        <v>#N/A</v>
      </c>
      <c r="Z166" t="e">
        <f>VLOOKUP(Tableau14[[#This Row],[dossier d''événement]],Tableau12[],76,FALSE)</f>
        <v>#N/A</v>
      </c>
      <c r="AA166" t="e">
        <f>VLOOKUP(Tableau14[[#This Row],[dossier d''événement]],Tableau12[],77,FALSE)</f>
        <v>#N/A</v>
      </c>
      <c r="AB166" t="e">
        <f>VLOOKUP(Tableau14[[#This Row],[dossier d''événement]],Tableau12[],78,FALSE)</f>
        <v>#N/A</v>
      </c>
      <c r="AC166" t="e">
        <f>VLOOKUP(Tableau14[[#This Row],[dossier d''événement]],Tableau12[],79,FALSE)</f>
        <v>#N/A</v>
      </c>
      <c r="AD166" t="e">
        <f>VLOOKUP(Tableau14[[#This Row],[dossier d''événement]],Tableau12[],80,FALSE)</f>
        <v>#N/A</v>
      </c>
      <c r="AE166" t="e">
        <f>VLOOKUP(Tableau14[[#This Row],[dossier d''événement]],Tableau12[],81,FALSE)</f>
        <v>#N/A</v>
      </c>
      <c r="AF166" t="e">
        <f>VLOOKUP(Tableau14[[#This Row],[dossier d''événement]],Tableau12[],82,FALSE)</f>
        <v>#N/A</v>
      </c>
      <c r="AG166" t="e">
        <f>VLOOKUP(Tableau14[[#This Row],[dossier d''événement]],Tableau12[],83,FALSE)</f>
        <v>#N/A</v>
      </c>
      <c r="AH166" t="e">
        <f>VLOOKUP(Tableau14[[#This Row],[dossier d''événement]],Tableau12[],84,FALSE)</f>
        <v>#N/A</v>
      </c>
      <c r="AI166" t="e">
        <f>VLOOKUP(Tableau14[[#This Row],[dossier d''événement]],Tableau12[],85,FALSE)</f>
        <v>#N/A</v>
      </c>
      <c r="AJ166" t="e">
        <f>VLOOKUP(Tableau14[[#This Row],[dossier d''événement]],Tableau12[],86,FALSE)</f>
        <v>#N/A</v>
      </c>
      <c r="AK166" t="e">
        <f>VLOOKUP(Tableau14[[#This Row],[dossier d''événement]],Tableau12[],87,FALSE)</f>
        <v>#N/A</v>
      </c>
      <c r="AL166" t="e">
        <f>VLOOKUP(Tableau14[[#This Row],[dossier d''événement]],Tableau12[],88,FALSE)</f>
        <v>#N/A</v>
      </c>
      <c r="AM166" t="e">
        <f>VLOOKUP(Tableau14[[#This Row],[dossier d''événement]],Tableau12[],89,FALSE)</f>
        <v>#N/A</v>
      </c>
      <c r="AN166" t="e">
        <f>VLOOKUP(Tableau14[[#This Row],[dossier d''événement]],Tableau12[],90,FALSE)</f>
        <v>#N/A</v>
      </c>
      <c r="AO166" t="e">
        <f>VLOOKUP(Tableau14[[#This Row],[dossier d''événement]],Tableau12[],11,FALSE)</f>
        <v>#N/A</v>
      </c>
      <c r="AP166" t="e">
        <f>VLOOKUP(Tableau14[[#This Row],[dossier d''événement]],Tableau12[],12,FALSE)</f>
        <v>#N/A</v>
      </c>
      <c r="AQ166" t="e">
        <f>VLOOKUP(Tableau14[[#This Row],[dossier d''événement]],Tableau12[],13,FALSE)</f>
        <v>#N/A</v>
      </c>
      <c r="AR166" t="e">
        <f>VLOOKUP(Tableau14[[#This Row],[dossier d''événement]],Tableau12[],14,FALSE)</f>
        <v>#N/A</v>
      </c>
      <c r="AS166" t="e">
        <f>VLOOKUP(Tableau14[[#This Row],[dossier d''événement]],Tableau12[],15,FALSE)</f>
        <v>#N/A</v>
      </c>
      <c r="AT166" t="e">
        <f>VLOOKUP(Tableau14[[#This Row],[dossier d''événement]],Tableau12[],16,FALSE)</f>
        <v>#N/A</v>
      </c>
      <c r="AU166" t="e">
        <f>VLOOKUP(Tableau14[[#This Row],[dossier d''événement]],Tableau12[],17,FALSE)</f>
        <v>#N/A</v>
      </c>
      <c r="AV166" t="e">
        <f>VLOOKUP(Tableau14[[#This Row],[dossier d''événement]],Tableau12[],18,FALSE)</f>
        <v>#N/A</v>
      </c>
      <c r="AW166" t="e">
        <f>VLOOKUP(Tableau14[[#This Row],[dossier d''événement]],Tableau12[],19,FALSE)</f>
        <v>#N/A</v>
      </c>
      <c r="AX166" t="e">
        <f>VLOOKUP(Tableau14[[#This Row],[dossier d''événement]],Tableau12[],20,FALSE)</f>
        <v>#N/A</v>
      </c>
      <c r="AY166" t="e">
        <f>VLOOKUP(Tableau14[[#This Row],[dossier d''événement]],Tableau12[],21,FALSE)</f>
        <v>#N/A</v>
      </c>
      <c r="AZ166" t="e">
        <f>VLOOKUP(Tableau14[[#This Row],[dossier d''événement]],Tableau12[],22,FALSE)</f>
        <v>#N/A</v>
      </c>
      <c r="BA166" t="e">
        <f>VLOOKUP(Tableau14[[#This Row],[dossier d''événement]],Tableau12[],23,FALSE)</f>
        <v>#N/A</v>
      </c>
      <c r="BB166" t="e">
        <f>VLOOKUP(Tableau14[[#This Row],[dossier d''événement]],Tableau12[],24,FALSE)</f>
        <v>#N/A</v>
      </c>
      <c r="BC166" t="e">
        <f>VLOOKUP(Tableau14[[#This Row],[dossier d''événement]],Tableau12[],25,FALSE)</f>
        <v>#N/A</v>
      </c>
      <c r="BD166" t="e">
        <f>VLOOKUP(Tableau14[[#This Row],[dossier d''événement]],Tableau12[],26,FALSE)</f>
        <v>#N/A</v>
      </c>
      <c r="BE166" t="e">
        <f>VLOOKUP(Tableau14[[#This Row],[dossier d''événement]],Tableau12[],27,FALSE)</f>
        <v>#N/A</v>
      </c>
      <c r="BF166" t="e">
        <f>VLOOKUP(Tableau14[[#This Row],[dossier d''événement]],Tableau12[],28,FALSE)</f>
        <v>#N/A</v>
      </c>
      <c r="BG166" t="e">
        <f>VLOOKUP(Tableau14[[#This Row],[dossier d''événement]],Tableau12[],29,FALSE)</f>
        <v>#N/A</v>
      </c>
      <c r="BH166" t="e">
        <f>VLOOKUP(Tableau14[[#This Row],[dossier d''événement]],Tableau12[],30,FALSE)</f>
        <v>#N/A</v>
      </c>
      <c r="BI166" t="e">
        <f>VLOOKUP(Tableau14[[#This Row],[dossier d''événement]],Tableau12[],31,FALSE)</f>
        <v>#N/A</v>
      </c>
      <c r="BJ166" t="e">
        <f>VLOOKUP(Tableau14[[#This Row],[dossier d''événement]],Tableau12[],32,FALSE)</f>
        <v>#N/A</v>
      </c>
      <c r="BK166" t="e">
        <f>VLOOKUP(Tableau14[[#This Row],[dossier d''événement]],Tableau12[],33,FALSE)</f>
        <v>#N/A</v>
      </c>
      <c r="BL166" t="e">
        <f>VLOOKUP(Tableau14[[#This Row],[dossier d''événement]],Tableau12[],34,FALSE)</f>
        <v>#N/A</v>
      </c>
      <c r="BM166" t="e">
        <f>VLOOKUP(Tableau14[[#This Row],[dossier d''événement]],Tableau12[],35,FALSE)</f>
        <v>#N/A</v>
      </c>
      <c r="BN166" t="e">
        <f>VLOOKUP(Tableau14[[#This Row],[dossier d''événement]],Tableau12[],36,FALSE)</f>
        <v>#N/A</v>
      </c>
      <c r="BO166" t="e">
        <f>VLOOKUP(Tableau14[[#This Row],[dossier d''événement]],Tableau12[],37,FALSE)</f>
        <v>#N/A</v>
      </c>
      <c r="BP166" t="e">
        <f>VLOOKUP(Tableau14[[#This Row],[dossier d''événement]],Tableau12[],38,FALSE)</f>
        <v>#N/A</v>
      </c>
      <c r="BQ166" t="e">
        <f>VLOOKUP(Tableau14[[#This Row],[dossier d''événement]],Tableau12[],39,FALSE)</f>
        <v>#N/A</v>
      </c>
      <c r="BR166" t="e">
        <f>VLOOKUP(Tableau14[[#This Row],[dossier d''événement]],Tableau12[],40,FALSE)</f>
        <v>#N/A</v>
      </c>
      <c r="BW166">
        <f>Tableau14[[#This Row],[dossier d''événement]]</f>
        <v>0</v>
      </c>
      <c r="BZ166" t="e">
        <f>Tableau14[[#This Row],[Contact client sur le site]]</f>
        <v>#N/A</v>
      </c>
      <c r="CA166" t="e">
        <f>VLOOKUP(Tableau14[[#This Row],[dossier d''événement]],Tableau12[],45,FALSE)</f>
        <v>#N/A</v>
      </c>
      <c r="CE166" t="e">
        <f>VLOOKUP(Tableau14[[#This Row],[dossier d''événement]],Tableau12[],46,FALSE)</f>
        <v>#N/A</v>
      </c>
      <c r="CF166" t="e">
        <f>VLOOKUP(Tableau14[[#This Row],[dossier d''événement]],Tableau12[],43,FALSE)</f>
        <v>#N/A</v>
      </c>
      <c r="CG166" t="e">
        <f>VLOOKUP(Tableau14[[#This Row],[dossier d''événement]],Tableau12[],47,FALSE)</f>
        <v>#N/A</v>
      </c>
    </row>
    <row r="167" spans="6:85">
      <c r="F167" t="e">
        <f>VLOOKUP(Tableau14[[#This Row],[dossier d''événement]],Tableau12[],2,FALSE)</f>
        <v>#N/A</v>
      </c>
      <c r="G167" t="e">
        <f>VLOOKUP(Tableau14[[#This Row],[dossier d''événement]],Tableau12[],7,FALSE)</f>
        <v>#N/A</v>
      </c>
      <c r="H167" t="e">
        <f>VLOOKUP(Tableau14[[#This Row],[dossier d''événement]],Tableau12[],8,FALSE)</f>
        <v>#N/A</v>
      </c>
      <c r="J167" t="e">
        <f>VLOOKUP(Tableau14[[#This Row],[dossier d''événement]],Tableau12[],3,FALSE)</f>
        <v>#N/A</v>
      </c>
      <c r="K167" t="e">
        <f>VLOOKUP(Tableau14[[#This Row],[dossier d''événement]],Tableau12[],44,FALSE)</f>
        <v>#N/A</v>
      </c>
      <c r="U167" t="e">
        <f>VLOOKUP(Tableau14[[#This Row],[dossier d''événement]],Tableau12[],41,FALSE)</f>
        <v>#N/A</v>
      </c>
      <c r="V167" t="e">
        <f>VLOOKUP(Tableau14[[#This Row],[dossier d''événement]],Tableau12[],10,FALSE)</f>
        <v>#N/A</v>
      </c>
      <c r="W167" t="e">
        <f>VLOOKUP(Tableau14[[#This Row],[dossier d''événement]],Tableau12[],73,FALSE)</f>
        <v>#N/A</v>
      </c>
      <c r="X167" t="e">
        <f>VLOOKUP(Tableau14[[#This Row],[dossier d''événement]],Tableau12[],74,FALSE)</f>
        <v>#N/A</v>
      </c>
      <c r="Y167" t="e">
        <f>VLOOKUP(Tableau14[[#This Row],[dossier d''événement]],Tableau12[],75,FALSE)</f>
        <v>#N/A</v>
      </c>
      <c r="Z167" t="e">
        <f>VLOOKUP(Tableau14[[#This Row],[dossier d''événement]],Tableau12[],76,FALSE)</f>
        <v>#N/A</v>
      </c>
      <c r="AA167" t="e">
        <f>VLOOKUP(Tableau14[[#This Row],[dossier d''événement]],Tableau12[],77,FALSE)</f>
        <v>#N/A</v>
      </c>
      <c r="AB167" t="e">
        <f>VLOOKUP(Tableau14[[#This Row],[dossier d''événement]],Tableau12[],78,FALSE)</f>
        <v>#N/A</v>
      </c>
      <c r="AC167" t="e">
        <f>VLOOKUP(Tableau14[[#This Row],[dossier d''événement]],Tableau12[],79,FALSE)</f>
        <v>#N/A</v>
      </c>
      <c r="AD167" t="e">
        <f>VLOOKUP(Tableau14[[#This Row],[dossier d''événement]],Tableau12[],80,FALSE)</f>
        <v>#N/A</v>
      </c>
      <c r="AE167" t="e">
        <f>VLOOKUP(Tableau14[[#This Row],[dossier d''événement]],Tableau12[],81,FALSE)</f>
        <v>#N/A</v>
      </c>
      <c r="AF167" t="e">
        <f>VLOOKUP(Tableau14[[#This Row],[dossier d''événement]],Tableau12[],82,FALSE)</f>
        <v>#N/A</v>
      </c>
      <c r="AG167" t="e">
        <f>VLOOKUP(Tableau14[[#This Row],[dossier d''événement]],Tableau12[],83,FALSE)</f>
        <v>#N/A</v>
      </c>
      <c r="AH167" t="e">
        <f>VLOOKUP(Tableau14[[#This Row],[dossier d''événement]],Tableau12[],84,FALSE)</f>
        <v>#N/A</v>
      </c>
      <c r="AI167" t="e">
        <f>VLOOKUP(Tableau14[[#This Row],[dossier d''événement]],Tableau12[],85,FALSE)</f>
        <v>#N/A</v>
      </c>
      <c r="AJ167" t="e">
        <f>VLOOKUP(Tableau14[[#This Row],[dossier d''événement]],Tableau12[],86,FALSE)</f>
        <v>#N/A</v>
      </c>
      <c r="AK167" t="e">
        <f>VLOOKUP(Tableau14[[#This Row],[dossier d''événement]],Tableau12[],87,FALSE)</f>
        <v>#N/A</v>
      </c>
      <c r="AL167" t="e">
        <f>VLOOKUP(Tableau14[[#This Row],[dossier d''événement]],Tableau12[],88,FALSE)</f>
        <v>#N/A</v>
      </c>
      <c r="AM167" t="e">
        <f>VLOOKUP(Tableau14[[#This Row],[dossier d''événement]],Tableau12[],89,FALSE)</f>
        <v>#N/A</v>
      </c>
      <c r="AN167" t="e">
        <f>VLOOKUP(Tableau14[[#This Row],[dossier d''événement]],Tableau12[],90,FALSE)</f>
        <v>#N/A</v>
      </c>
      <c r="AO167" t="e">
        <f>VLOOKUP(Tableau14[[#This Row],[dossier d''événement]],Tableau12[],11,FALSE)</f>
        <v>#N/A</v>
      </c>
      <c r="AP167" t="e">
        <f>VLOOKUP(Tableau14[[#This Row],[dossier d''événement]],Tableau12[],12,FALSE)</f>
        <v>#N/A</v>
      </c>
      <c r="AQ167" t="e">
        <f>VLOOKUP(Tableau14[[#This Row],[dossier d''événement]],Tableau12[],13,FALSE)</f>
        <v>#N/A</v>
      </c>
      <c r="AR167" t="e">
        <f>VLOOKUP(Tableau14[[#This Row],[dossier d''événement]],Tableau12[],14,FALSE)</f>
        <v>#N/A</v>
      </c>
      <c r="AS167" t="e">
        <f>VLOOKUP(Tableau14[[#This Row],[dossier d''événement]],Tableau12[],15,FALSE)</f>
        <v>#N/A</v>
      </c>
      <c r="AT167" t="e">
        <f>VLOOKUP(Tableau14[[#This Row],[dossier d''événement]],Tableau12[],16,FALSE)</f>
        <v>#N/A</v>
      </c>
      <c r="AU167" t="e">
        <f>VLOOKUP(Tableau14[[#This Row],[dossier d''événement]],Tableau12[],17,FALSE)</f>
        <v>#N/A</v>
      </c>
      <c r="AV167" t="e">
        <f>VLOOKUP(Tableau14[[#This Row],[dossier d''événement]],Tableau12[],18,FALSE)</f>
        <v>#N/A</v>
      </c>
      <c r="AW167" t="e">
        <f>VLOOKUP(Tableau14[[#This Row],[dossier d''événement]],Tableau12[],19,FALSE)</f>
        <v>#N/A</v>
      </c>
      <c r="AX167" t="e">
        <f>VLOOKUP(Tableau14[[#This Row],[dossier d''événement]],Tableau12[],20,FALSE)</f>
        <v>#N/A</v>
      </c>
      <c r="AY167" t="e">
        <f>VLOOKUP(Tableau14[[#This Row],[dossier d''événement]],Tableau12[],21,FALSE)</f>
        <v>#N/A</v>
      </c>
      <c r="AZ167" t="e">
        <f>VLOOKUP(Tableau14[[#This Row],[dossier d''événement]],Tableau12[],22,FALSE)</f>
        <v>#N/A</v>
      </c>
      <c r="BA167" t="e">
        <f>VLOOKUP(Tableau14[[#This Row],[dossier d''événement]],Tableau12[],23,FALSE)</f>
        <v>#N/A</v>
      </c>
      <c r="BB167" t="e">
        <f>VLOOKUP(Tableau14[[#This Row],[dossier d''événement]],Tableau12[],24,FALSE)</f>
        <v>#N/A</v>
      </c>
      <c r="BC167" t="e">
        <f>VLOOKUP(Tableau14[[#This Row],[dossier d''événement]],Tableau12[],25,FALSE)</f>
        <v>#N/A</v>
      </c>
      <c r="BD167" t="e">
        <f>VLOOKUP(Tableau14[[#This Row],[dossier d''événement]],Tableau12[],26,FALSE)</f>
        <v>#N/A</v>
      </c>
      <c r="BE167" t="e">
        <f>VLOOKUP(Tableau14[[#This Row],[dossier d''événement]],Tableau12[],27,FALSE)</f>
        <v>#N/A</v>
      </c>
      <c r="BF167" t="e">
        <f>VLOOKUP(Tableau14[[#This Row],[dossier d''événement]],Tableau12[],28,FALSE)</f>
        <v>#N/A</v>
      </c>
      <c r="BG167" t="e">
        <f>VLOOKUP(Tableau14[[#This Row],[dossier d''événement]],Tableau12[],29,FALSE)</f>
        <v>#N/A</v>
      </c>
      <c r="BH167" t="e">
        <f>VLOOKUP(Tableau14[[#This Row],[dossier d''événement]],Tableau12[],30,FALSE)</f>
        <v>#N/A</v>
      </c>
      <c r="BI167" t="e">
        <f>VLOOKUP(Tableau14[[#This Row],[dossier d''événement]],Tableau12[],31,FALSE)</f>
        <v>#N/A</v>
      </c>
      <c r="BJ167" t="e">
        <f>VLOOKUP(Tableau14[[#This Row],[dossier d''événement]],Tableau12[],32,FALSE)</f>
        <v>#N/A</v>
      </c>
      <c r="BK167" t="e">
        <f>VLOOKUP(Tableau14[[#This Row],[dossier d''événement]],Tableau12[],33,FALSE)</f>
        <v>#N/A</v>
      </c>
      <c r="BL167" t="e">
        <f>VLOOKUP(Tableau14[[#This Row],[dossier d''événement]],Tableau12[],34,FALSE)</f>
        <v>#N/A</v>
      </c>
      <c r="BM167" t="e">
        <f>VLOOKUP(Tableau14[[#This Row],[dossier d''événement]],Tableau12[],35,FALSE)</f>
        <v>#N/A</v>
      </c>
      <c r="BN167" t="e">
        <f>VLOOKUP(Tableau14[[#This Row],[dossier d''événement]],Tableau12[],36,FALSE)</f>
        <v>#N/A</v>
      </c>
      <c r="BO167" t="e">
        <f>VLOOKUP(Tableau14[[#This Row],[dossier d''événement]],Tableau12[],37,FALSE)</f>
        <v>#N/A</v>
      </c>
      <c r="BP167" t="e">
        <f>VLOOKUP(Tableau14[[#This Row],[dossier d''événement]],Tableau12[],38,FALSE)</f>
        <v>#N/A</v>
      </c>
      <c r="BQ167" t="e">
        <f>VLOOKUP(Tableau14[[#This Row],[dossier d''événement]],Tableau12[],39,FALSE)</f>
        <v>#N/A</v>
      </c>
      <c r="BR167" t="e">
        <f>VLOOKUP(Tableau14[[#This Row],[dossier d''événement]],Tableau12[],40,FALSE)</f>
        <v>#N/A</v>
      </c>
      <c r="BW167">
        <f>Tableau14[[#This Row],[dossier d''événement]]</f>
        <v>0</v>
      </c>
      <c r="BZ167" t="e">
        <f>Tableau14[[#This Row],[Contact client sur le site]]</f>
        <v>#N/A</v>
      </c>
      <c r="CA167" t="e">
        <f>VLOOKUP(Tableau14[[#This Row],[dossier d''événement]],Tableau12[],45,FALSE)</f>
        <v>#N/A</v>
      </c>
      <c r="CE167" t="e">
        <f>VLOOKUP(Tableau14[[#This Row],[dossier d''événement]],Tableau12[],46,FALSE)</f>
        <v>#N/A</v>
      </c>
      <c r="CF167" t="e">
        <f>VLOOKUP(Tableau14[[#This Row],[dossier d''événement]],Tableau12[],43,FALSE)</f>
        <v>#N/A</v>
      </c>
      <c r="CG167" t="e">
        <f>VLOOKUP(Tableau14[[#This Row],[dossier d''événement]],Tableau12[],47,FALSE)</f>
        <v>#N/A</v>
      </c>
    </row>
    <row r="168" spans="6:85">
      <c r="F168" t="e">
        <f>VLOOKUP(Tableau14[[#This Row],[dossier d''événement]],Tableau12[],2,FALSE)</f>
        <v>#N/A</v>
      </c>
      <c r="G168" t="e">
        <f>VLOOKUP(Tableau14[[#This Row],[dossier d''événement]],Tableau12[],7,FALSE)</f>
        <v>#N/A</v>
      </c>
      <c r="H168" t="e">
        <f>VLOOKUP(Tableau14[[#This Row],[dossier d''événement]],Tableau12[],8,FALSE)</f>
        <v>#N/A</v>
      </c>
      <c r="J168" t="e">
        <f>VLOOKUP(Tableau14[[#This Row],[dossier d''événement]],Tableau12[],3,FALSE)</f>
        <v>#N/A</v>
      </c>
      <c r="K168" t="e">
        <f>VLOOKUP(Tableau14[[#This Row],[dossier d''événement]],Tableau12[],44,FALSE)</f>
        <v>#N/A</v>
      </c>
      <c r="U168" t="e">
        <f>VLOOKUP(Tableau14[[#This Row],[dossier d''événement]],Tableau12[],41,FALSE)</f>
        <v>#N/A</v>
      </c>
      <c r="V168" t="e">
        <f>VLOOKUP(Tableau14[[#This Row],[dossier d''événement]],Tableau12[],10,FALSE)</f>
        <v>#N/A</v>
      </c>
      <c r="W168" t="e">
        <f>VLOOKUP(Tableau14[[#This Row],[dossier d''événement]],Tableau12[],73,FALSE)</f>
        <v>#N/A</v>
      </c>
      <c r="X168" t="e">
        <f>VLOOKUP(Tableau14[[#This Row],[dossier d''événement]],Tableau12[],74,FALSE)</f>
        <v>#N/A</v>
      </c>
      <c r="Y168" t="e">
        <f>VLOOKUP(Tableau14[[#This Row],[dossier d''événement]],Tableau12[],75,FALSE)</f>
        <v>#N/A</v>
      </c>
      <c r="Z168" t="e">
        <f>VLOOKUP(Tableau14[[#This Row],[dossier d''événement]],Tableau12[],76,FALSE)</f>
        <v>#N/A</v>
      </c>
      <c r="AA168" t="e">
        <f>VLOOKUP(Tableau14[[#This Row],[dossier d''événement]],Tableau12[],77,FALSE)</f>
        <v>#N/A</v>
      </c>
      <c r="AB168" t="e">
        <f>VLOOKUP(Tableau14[[#This Row],[dossier d''événement]],Tableau12[],78,FALSE)</f>
        <v>#N/A</v>
      </c>
      <c r="AC168" t="e">
        <f>VLOOKUP(Tableau14[[#This Row],[dossier d''événement]],Tableau12[],79,FALSE)</f>
        <v>#N/A</v>
      </c>
      <c r="AD168" t="e">
        <f>VLOOKUP(Tableau14[[#This Row],[dossier d''événement]],Tableau12[],80,FALSE)</f>
        <v>#N/A</v>
      </c>
      <c r="AE168" t="e">
        <f>VLOOKUP(Tableau14[[#This Row],[dossier d''événement]],Tableau12[],81,FALSE)</f>
        <v>#N/A</v>
      </c>
      <c r="AF168" t="e">
        <f>VLOOKUP(Tableau14[[#This Row],[dossier d''événement]],Tableau12[],82,FALSE)</f>
        <v>#N/A</v>
      </c>
      <c r="AG168" t="e">
        <f>VLOOKUP(Tableau14[[#This Row],[dossier d''événement]],Tableau12[],83,FALSE)</f>
        <v>#N/A</v>
      </c>
      <c r="AH168" t="e">
        <f>VLOOKUP(Tableau14[[#This Row],[dossier d''événement]],Tableau12[],84,FALSE)</f>
        <v>#N/A</v>
      </c>
      <c r="AI168" t="e">
        <f>VLOOKUP(Tableau14[[#This Row],[dossier d''événement]],Tableau12[],85,FALSE)</f>
        <v>#N/A</v>
      </c>
      <c r="AJ168" t="e">
        <f>VLOOKUP(Tableau14[[#This Row],[dossier d''événement]],Tableau12[],86,FALSE)</f>
        <v>#N/A</v>
      </c>
      <c r="AK168" t="e">
        <f>VLOOKUP(Tableau14[[#This Row],[dossier d''événement]],Tableau12[],87,FALSE)</f>
        <v>#N/A</v>
      </c>
      <c r="AL168" t="e">
        <f>VLOOKUP(Tableau14[[#This Row],[dossier d''événement]],Tableau12[],88,FALSE)</f>
        <v>#N/A</v>
      </c>
      <c r="AM168" t="e">
        <f>VLOOKUP(Tableau14[[#This Row],[dossier d''événement]],Tableau12[],89,FALSE)</f>
        <v>#N/A</v>
      </c>
      <c r="AN168" t="e">
        <f>VLOOKUP(Tableau14[[#This Row],[dossier d''événement]],Tableau12[],90,FALSE)</f>
        <v>#N/A</v>
      </c>
      <c r="AO168" t="e">
        <f>VLOOKUP(Tableau14[[#This Row],[dossier d''événement]],Tableau12[],11,FALSE)</f>
        <v>#N/A</v>
      </c>
      <c r="AP168" t="e">
        <f>VLOOKUP(Tableau14[[#This Row],[dossier d''événement]],Tableau12[],12,FALSE)</f>
        <v>#N/A</v>
      </c>
      <c r="AQ168" t="e">
        <f>VLOOKUP(Tableau14[[#This Row],[dossier d''événement]],Tableau12[],13,FALSE)</f>
        <v>#N/A</v>
      </c>
      <c r="AR168" t="e">
        <f>VLOOKUP(Tableau14[[#This Row],[dossier d''événement]],Tableau12[],14,FALSE)</f>
        <v>#N/A</v>
      </c>
      <c r="AS168" t="e">
        <f>VLOOKUP(Tableau14[[#This Row],[dossier d''événement]],Tableau12[],15,FALSE)</f>
        <v>#N/A</v>
      </c>
      <c r="AT168" t="e">
        <f>VLOOKUP(Tableau14[[#This Row],[dossier d''événement]],Tableau12[],16,FALSE)</f>
        <v>#N/A</v>
      </c>
      <c r="AU168" t="e">
        <f>VLOOKUP(Tableau14[[#This Row],[dossier d''événement]],Tableau12[],17,FALSE)</f>
        <v>#N/A</v>
      </c>
      <c r="AV168" t="e">
        <f>VLOOKUP(Tableau14[[#This Row],[dossier d''événement]],Tableau12[],18,FALSE)</f>
        <v>#N/A</v>
      </c>
      <c r="AW168" t="e">
        <f>VLOOKUP(Tableau14[[#This Row],[dossier d''événement]],Tableau12[],19,FALSE)</f>
        <v>#N/A</v>
      </c>
      <c r="AX168" t="e">
        <f>VLOOKUP(Tableau14[[#This Row],[dossier d''événement]],Tableau12[],20,FALSE)</f>
        <v>#N/A</v>
      </c>
      <c r="AY168" t="e">
        <f>VLOOKUP(Tableau14[[#This Row],[dossier d''événement]],Tableau12[],21,FALSE)</f>
        <v>#N/A</v>
      </c>
      <c r="AZ168" t="e">
        <f>VLOOKUP(Tableau14[[#This Row],[dossier d''événement]],Tableau12[],22,FALSE)</f>
        <v>#N/A</v>
      </c>
      <c r="BA168" t="e">
        <f>VLOOKUP(Tableau14[[#This Row],[dossier d''événement]],Tableau12[],23,FALSE)</f>
        <v>#N/A</v>
      </c>
      <c r="BB168" t="e">
        <f>VLOOKUP(Tableau14[[#This Row],[dossier d''événement]],Tableau12[],24,FALSE)</f>
        <v>#N/A</v>
      </c>
      <c r="BC168" t="e">
        <f>VLOOKUP(Tableau14[[#This Row],[dossier d''événement]],Tableau12[],25,FALSE)</f>
        <v>#N/A</v>
      </c>
      <c r="BD168" t="e">
        <f>VLOOKUP(Tableau14[[#This Row],[dossier d''événement]],Tableau12[],26,FALSE)</f>
        <v>#N/A</v>
      </c>
      <c r="BE168" t="e">
        <f>VLOOKUP(Tableau14[[#This Row],[dossier d''événement]],Tableau12[],27,FALSE)</f>
        <v>#N/A</v>
      </c>
      <c r="BF168" t="e">
        <f>VLOOKUP(Tableau14[[#This Row],[dossier d''événement]],Tableau12[],28,FALSE)</f>
        <v>#N/A</v>
      </c>
      <c r="BG168" t="e">
        <f>VLOOKUP(Tableau14[[#This Row],[dossier d''événement]],Tableau12[],29,FALSE)</f>
        <v>#N/A</v>
      </c>
      <c r="BH168" t="e">
        <f>VLOOKUP(Tableau14[[#This Row],[dossier d''événement]],Tableau12[],30,FALSE)</f>
        <v>#N/A</v>
      </c>
      <c r="BI168" t="e">
        <f>VLOOKUP(Tableau14[[#This Row],[dossier d''événement]],Tableau12[],31,FALSE)</f>
        <v>#N/A</v>
      </c>
      <c r="BJ168" t="e">
        <f>VLOOKUP(Tableau14[[#This Row],[dossier d''événement]],Tableau12[],32,FALSE)</f>
        <v>#N/A</v>
      </c>
      <c r="BK168" t="e">
        <f>VLOOKUP(Tableau14[[#This Row],[dossier d''événement]],Tableau12[],33,FALSE)</f>
        <v>#N/A</v>
      </c>
      <c r="BL168" t="e">
        <f>VLOOKUP(Tableau14[[#This Row],[dossier d''événement]],Tableau12[],34,FALSE)</f>
        <v>#N/A</v>
      </c>
      <c r="BM168" t="e">
        <f>VLOOKUP(Tableau14[[#This Row],[dossier d''événement]],Tableau12[],35,FALSE)</f>
        <v>#N/A</v>
      </c>
      <c r="BN168" t="e">
        <f>VLOOKUP(Tableau14[[#This Row],[dossier d''événement]],Tableau12[],36,FALSE)</f>
        <v>#N/A</v>
      </c>
      <c r="BO168" t="e">
        <f>VLOOKUP(Tableau14[[#This Row],[dossier d''événement]],Tableau12[],37,FALSE)</f>
        <v>#N/A</v>
      </c>
      <c r="BP168" t="e">
        <f>VLOOKUP(Tableau14[[#This Row],[dossier d''événement]],Tableau12[],38,FALSE)</f>
        <v>#N/A</v>
      </c>
      <c r="BQ168" t="e">
        <f>VLOOKUP(Tableau14[[#This Row],[dossier d''événement]],Tableau12[],39,FALSE)</f>
        <v>#N/A</v>
      </c>
      <c r="BR168" t="e">
        <f>VLOOKUP(Tableau14[[#This Row],[dossier d''événement]],Tableau12[],40,FALSE)</f>
        <v>#N/A</v>
      </c>
      <c r="BW168">
        <f>Tableau14[[#This Row],[dossier d''événement]]</f>
        <v>0</v>
      </c>
      <c r="BZ168" t="e">
        <f>Tableau14[[#This Row],[Contact client sur le site]]</f>
        <v>#N/A</v>
      </c>
      <c r="CA168" t="e">
        <f>VLOOKUP(Tableau14[[#This Row],[dossier d''événement]],Tableau12[],45,FALSE)</f>
        <v>#N/A</v>
      </c>
      <c r="CE168" t="e">
        <f>VLOOKUP(Tableau14[[#This Row],[dossier d''événement]],Tableau12[],46,FALSE)</f>
        <v>#N/A</v>
      </c>
      <c r="CF168" t="e">
        <f>VLOOKUP(Tableau14[[#This Row],[dossier d''événement]],Tableau12[],43,FALSE)</f>
        <v>#N/A</v>
      </c>
      <c r="CG168" t="e">
        <f>VLOOKUP(Tableau14[[#This Row],[dossier d''événement]],Tableau12[],47,FALSE)</f>
        <v>#N/A</v>
      </c>
    </row>
    <row r="169" spans="6:85">
      <c r="F169" t="e">
        <f>VLOOKUP(Tableau14[[#This Row],[dossier d''événement]],Tableau12[],2,FALSE)</f>
        <v>#N/A</v>
      </c>
      <c r="G169" t="e">
        <f>VLOOKUP(Tableau14[[#This Row],[dossier d''événement]],Tableau12[],7,FALSE)</f>
        <v>#N/A</v>
      </c>
      <c r="H169" t="e">
        <f>VLOOKUP(Tableau14[[#This Row],[dossier d''événement]],Tableau12[],8,FALSE)</f>
        <v>#N/A</v>
      </c>
      <c r="J169" t="e">
        <f>VLOOKUP(Tableau14[[#This Row],[dossier d''événement]],Tableau12[],3,FALSE)</f>
        <v>#N/A</v>
      </c>
      <c r="K169" t="e">
        <f>VLOOKUP(Tableau14[[#This Row],[dossier d''événement]],Tableau12[],44,FALSE)</f>
        <v>#N/A</v>
      </c>
      <c r="U169" t="e">
        <f>VLOOKUP(Tableau14[[#This Row],[dossier d''événement]],Tableau12[],41,FALSE)</f>
        <v>#N/A</v>
      </c>
      <c r="V169" t="e">
        <f>VLOOKUP(Tableau14[[#This Row],[dossier d''événement]],Tableau12[],10,FALSE)</f>
        <v>#N/A</v>
      </c>
      <c r="W169" t="e">
        <f>VLOOKUP(Tableau14[[#This Row],[dossier d''événement]],Tableau12[],73,FALSE)</f>
        <v>#N/A</v>
      </c>
      <c r="X169" t="e">
        <f>VLOOKUP(Tableau14[[#This Row],[dossier d''événement]],Tableau12[],74,FALSE)</f>
        <v>#N/A</v>
      </c>
      <c r="Y169" t="e">
        <f>VLOOKUP(Tableau14[[#This Row],[dossier d''événement]],Tableau12[],75,FALSE)</f>
        <v>#N/A</v>
      </c>
      <c r="Z169" t="e">
        <f>VLOOKUP(Tableau14[[#This Row],[dossier d''événement]],Tableau12[],76,FALSE)</f>
        <v>#N/A</v>
      </c>
      <c r="AA169" t="e">
        <f>VLOOKUP(Tableau14[[#This Row],[dossier d''événement]],Tableau12[],77,FALSE)</f>
        <v>#N/A</v>
      </c>
      <c r="AB169" t="e">
        <f>VLOOKUP(Tableau14[[#This Row],[dossier d''événement]],Tableau12[],78,FALSE)</f>
        <v>#N/A</v>
      </c>
      <c r="AC169" t="e">
        <f>VLOOKUP(Tableau14[[#This Row],[dossier d''événement]],Tableau12[],79,FALSE)</f>
        <v>#N/A</v>
      </c>
      <c r="AD169" t="e">
        <f>VLOOKUP(Tableau14[[#This Row],[dossier d''événement]],Tableau12[],80,FALSE)</f>
        <v>#N/A</v>
      </c>
      <c r="AE169" t="e">
        <f>VLOOKUP(Tableau14[[#This Row],[dossier d''événement]],Tableau12[],81,FALSE)</f>
        <v>#N/A</v>
      </c>
      <c r="AF169" t="e">
        <f>VLOOKUP(Tableau14[[#This Row],[dossier d''événement]],Tableau12[],82,FALSE)</f>
        <v>#N/A</v>
      </c>
      <c r="AG169" t="e">
        <f>VLOOKUP(Tableau14[[#This Row],[dossier d''événement]],Tableau12[],83,FALSE)</f>
        <v>#N/A</v>
      </c>
      <c r="AH169" t="e">
        <f>VLOOKUP(Tableau14[[#This Row],[dossier d''événement]],Tableau12[],84,FALSE)</f>
        <v>#N/A</v>
      </c>
      <c r="AI169" t="e">
        <f>VLOOKUP(Tableau14[[#This Row],[dossier d''événement]],Tableau12[],85,FALSE)</f>
        <v>#N/A</v>
      </c>
      <c r="AJ169" t="e">
        <f>VLOOKUP(Tableau14[[#This Row],[dossier d''événement]],Tableau12[],86,FALSE)</f>
        <v>#N/A</v>
      </c>
      <c r="AK169" t="e">
        <f>VLOOKUP(Tableau14[[#This Row],[dossier d''événement]],Tableau12[],87,FALSE)</f>
        <v>#N/A</v>
      </c>
      <c r="AL169" t="e">
        <f>VLOOKUP(Tableau14[[#This Row],[dossier d''événement]],Tableau12[],88,FALSE)</f>
        <v>#N/A</v>
      </c>
      <c r="AM169" t="e">
        <f>VLOOKUP(Tableau14[[#This Row],[dossier d''événement]],Tableau12[],89,FALSE)</f>
        <v>#N/A</v>
      </c>
      <c r="AN169" t="e">
        <f>VLOOKUP(Tableau14[[#This Row],[dossier d''événement]],Tableau12[],90,FALSE)</f>
        <v>#N/A</v>
      </c>
      <c r="AO169" t="e">
        <f>VLOOKUP(Tableau14[[#This Row],[dossier d''événement]],Tableau12[],11,FALSE)</f>
        <v>#N/A</v>
      </c>
      <c r="AP169" t="e">
        <f>VLOOKUP(Tableau14[[#This Row],[dossier d''événement]],Tableau12[],12,FALSE)</f>
        <v>#N/A</v>
      </c>
      <c r="AQ169" t="e">
        <f>VLOOKUP(Tableau14[[#This Row],[dossier d''événement]],Tableau12[],13,FALSE)</f>
        <v>#N/A</v>
      </c>
      <c r="AR169" t="e">
        <f>VLOOKUP(Tableau14[[#This Row],[dossier d''événement]],Tableau12[],14,FALSE)</f>
        <v>#N/A</v>
      </c>
      <c r="AS169" t="e">
        <f>VLOOKUP(Tableau14[[#This Row],[dossier d''événement]],Tableau12[],15,FALSE)</f>
        <v>#N/A</v>
      </c>
      <c r="AT169" t="e">
        <f>VLOOKUP(Tableau14[[#This Row],[dossier d''événement]],Tableau12[],16,FALSE)</f>
        <v>#N/A</v>
      </c>
      <c r="AU169" t="e">
        <f>VLOOKUP(Tableau14[[#This Row],[dossier d''événement]],Tableau12[],17,FALSE)</f>
        <v>#N/A</v>
      </c>
      <c r="AV169" t="e">
        <f>VLOOKUP(Tableau14[[#This Row],[dossier d''événement]],Tableau12[],18,FALSE)</f>
        <v>#N/A</v>
      </c>
      <c r="AW169" t="e">
        <f>VLOOKUP(Tableau14[[#This Row],[dossier d''événement]],Tableau12[],19,FALSE)</f>
        <v>#N/A</v>
      </c>
      <c r="AX169" t="e">
        <f>VLOOKUP(Tableau14[[#This Row],[dossier d''événement]],Tableau12[],20,FALSE)</f>
        <v>#N/A</v>
      </c>
      <c r="AY169" t="e">
        <f>VLOOKUP(Tableau14[[#This Row],[dossier d''événement]],Tableau12[],21,FALSE)</f>
        <v>#N/A</v>
      </c>
      <c r="AZ169" t="e">
        <f>VLOOKUP(Tableau14[[#This Row],[dossier d''événement]],Tableau12[],22,FALSE)</f>
        <v>#N/A</v>
      </c>
      <c r="BA169" t="e">
        <f>VLOOKUP(Tableau14[[#This Row],[dossier d''événement]],Tableau12[],23,FALSE)</f>
        <v>#N/A</v>
      </c>
      <c r="BB169" t="e">
        <f>VLOOKUP(Tableau14[[#This Row],[dossier d''événement]],Tableau12[],24,FALSE)</f>
        <v>#N/A</v>
      </c>
      <c r="BC169" t="e">
        <f>VLOOKUP(Tableau14[[#This Row],[dossier d''événement]],Tableau12[],25,FALSE)</f>
        <v>#N/A</v>
      </c>
      <c r="BD169" t="e">
        <f>VLOOKUP(Tableau14[[#This Row],[dossier d''événement]],Tableau12[],26,FALSE)</f>
        <v>#N/A</v>
      </c>
      <c r="BE169" t="e">
        <f>VLOOKUP(Tableau14[[#This Row],[dossier d''événement]],Tableau12[],27,FALSE)</f>
        <v>#N/A</v>
      </c>
      <c r="BF169" t="e">
        <f>VLOOKUP(Tableau14[[#This Row],[dossier d''événement]],Tableau12[],28,FALSE)</f>
        <v>#N/A</v>
      </c>
      <c r="BG169" t="e">
        <f>VLOOKUP(Tableau14[[#This Row],[dossier d''événement]],Tableau12[],29,FALSE)</f>
        <v>#N/A</v>
      </c>
      <c r="BH169" t="e">
        <f>VLOOKUP(Tableau14[[#This Row],[dossier d''événement]],Tableau12[],30,FALSE)</f>
        <v>#N/A</v>
      </c>
      <c r="BI169" t="e">
        <f>VLOOKUP(Tableau14[[#This Row],[dossier d''événement]],Tableau12[],31,FALSE)</f>
        <v>#N/A</v>
      </c>
      <c r="BJ169" t="e">
        <f>VLOOKUP(Tableau14[[#This Row],[dossier d''événement]],Tableau12[],32,FALSE)</f>
        <v>#N/A</v>
      </c>
      <c r="BK169" t="e">
        <f>VLOOKUP(Tableau14[[#This Row],[dossier d''événement]],Tableau12[],33,FALSE)</f>
        <v>#N/A</v>
      </c>
      <c r="BL169" t="e">
        <f>VLOOKUP(Tableau14[[#This Row],[dossier d''événement]],Tableau12[],34,FALSE)</f>
        <v>#N/A</v>
      </c>
      <c r="BM169" t="e">
        <f>VLOOKUP(Tableau14[[#This Row],[dossier d''événement]],Tableau12[],35,FALSE)</f>
        <v>#N/A</v>
      </c>
      <c r="BN169" t="e">
        <f>VLOOKUP(Tableau14[[#This Row],[dossier d''événement]],Tableau12[],36,FALSE)</f>
        <v>#N/A</v>
      </c>
      <c r="BO169" t="e">
        <f>VLOOKUP(Tableau14[[#This Row],[dossier d''événement]],Tableau12[],37,FALSE)</f>
        <v>#N/A</v>
      </c>
      <c r="BP169" t="e">
        <f>VLOOKUP(Tableau14[[#This Row],[dossier d''événement]],Tableau12[],38,FALSE)</f>
        <v>#N/A</v>
      </c>
      <c r="BQ169" t="e">
        <f>VLOOKUP(Tableau14[[#This Row],[dossier d''événement]],Tableau12[],39,FALSE)</f>
        <v>#N/A</v>
      </c>
      <c r="BR169" t="e">
        <f>VLOOKUP(Tableau14[[#This Row],[dossier d''événement]],Tableau12[],40,FALSE)</f>
        <v>#N/A</v>
      </c>
      <c r="BW169">
        <f>Tableau14[[#This Row],[dossier d''événement]]</f>
        <v>0</v>
      </c>
      <c r="BZ169" t="e">
        <f>Tableau14[[#This Row],[Contact client sur le site]]</f>
        <v>#N/A</v>
      </c>
      <c r="CA169" t="e">
        <f>VLOOKUP(Tableau14[[#This Row],[dossier d''événement]],Tableau12[],45,FALSE)</f>
        <v>#N/A</v>
      </c>
      <c r="CE169" t="e">
        <f>VLOOKUP(Tableau14[[#This Row],[dossier d''événement]],Tableau12[],46,FALSE)</f>
        <v>#N/A</v>
      </c>
      <c r="CF169" t="e">
        <f>VLOOKUP(Tableau14[[#This Row],[dossier d''événement]],Tableau12[],43,FALSE)</f>
        <v>#N/A</v>
      </c>
      <c r="CG169" t="e">
        <f>VLOOKUP(Tableau14[[#This Row],[dossier d''événement]],Tableau12[],47,FALSE)</f>
        <v>#N/A</v>
      </c>
    </row>
    <row r="170" spans="6:85">
      <c r="F170" t="e">
        <f>VLOOKUP(Tableau14[[#This Row],[dossier d''événement]],Tableau12[],2,FALSE)</f>
        <v>#N/A</v>
      </c>
      <c r="G170" t="e">
        <f>VLOOKUP(Tableau14[[#This Row],[dossier d''événement]],Tableau12[],7,FALSE)</f>
        <v>#N/A</v>
      </c>
      <c r="H170" t="e">
        <f>VLOOKUP(Tableau14[[#This Row],[dossier d''événement]],Tableau12[],8,FALSE)</f>
        <v>#N/A</v>
      </c>
      <c r="J170" t="e">
        <f>VLOOKUP(Tableau14[[#This Row],[dossier d''événement]],Tableau12[],3,FALSE)</f>
        <v>#N/A</v>
      </c>
      <c r="K170" t="e">
        <f>VLOOKUP(Tableau14[[#This Row],[dossier d''événement]],Tableau12[],44,FALSE)</f>
        <v>#N/A</v>
      </c>
      <c r="U170" t="e">
        <f>VLOOKUP(Tableau14[[#This Row],[dossier d''événement]],Tableau12[],41,FALSE)</f>
        <v>#N/A</v>
      </c>
      <c r="V170" t="e">
        <f>VLOOKUP(Tableau14[[#This Row],[dossier d''événement]],Tableau12[],10,FALSE)</f>
        <v>#N/A</v>
      </c>
      <c r="W170" t="e">
        <f>VLOOKUP(Tableau14[[#This Row],[dossier d''événement]],Tableau12[],73,FALSE)</f>
        <v>#N/A</v>
      </c>
      <c r="X170" t="e">
        <f>VLOOKUP(Tableau14[[#This Row],[dossier d''événement]],Tableau12[],74,FALSE)</f>
        <v>#N/A</v>
      </c>
      <c r="Y170" t="e">
        <f>VLOOKUP(Tableau14[[#This Row],[dossier d''événement]],Tableau12[],75,FALSE)</f>
        <v>#N/A</v>
      </c>
      <c r="Z170" t="e">
        <f>VLOOKUP(Tableau14[[#This Row],[dossier d''événement]],Tableau12[],76,FALSE)</f>
        <v>#N/A</v>
      </c>
      <c r="AA170" t="e">
        <f>VLOOKUP(Tableau14[[#This Row],[dossier d''événement]],Tableau12[],77,FALSE)</f>
        <v>#N/A</v>
      </c>
      <c r="AB170" t="e">
        <f>VLOOKUP(Tableau14[[#This Row],[dossier d''événement]],Tableau12[],78,FALSE)</f>
        <v>#N/A</v>
      </c>
      <c r="AC170" t="e">
        <f>VLOOKUP(Tableau14[[#This Row],[dossier d''événement]],Tableau12[],79,FALSE)</f>
        <v>#N/A</v>
      </c>
      <c r="AD170" t="e">
        <f>VLOOKUP(Tableau14[[#This Row],[dossier d''événement]],Tableau12[],80,FALSE)</f>
        <v>#N/A</v>
      </c>
      <c r="AE170" t="e">
        <f>VLOOKUP(Tableau14[[#This Row],[dossier d''événement]],Tableau12[],81,FALSE)</f>
        <v>#N/A</v>
      </c>
      <c r="AF170" t="e">
        <f>VLOOKUP(Tableau14[[#This Row],[dossier d''événement]],Tableau12[],82,FALSE)</f>
        <v>#N/A</v>
      </c>
      <c r="AG170" t="e">
        <f>VLOOKUP(Tableau14[[#This Row],[dossier d''événement]],Tableau12[],83,FALSE)</f>
        <v>#N/A</v>
      </c>
      <c r="AH170" t="e">
        <f>VLOOKUP(Tableau14[[#This Row],[dossier d''événement]],Tableau12[],84,FALSE)</f>
        <v>#N/A</v>
      </c>
      <c r="AI170" t="e">
        <f>VLOOKUP(Tableau14[[#This Row],[dossier d''événement]],Tableau12[],85,FALSE)</f>
        <v>#N/A</v>
      </c>
      <c r="AJ170" t="e">
        <f>VLOOKUP(Tableau14[[#This Row],[dossier d''événement]],Tableau12[],86,FALSE)</f>
        <v>#N/A</v>
      </c>
      <c r="AK170" t="e">
        <f>VLOOKUP(Tableau14[[#This Row],[dossier d''événement]],Tableau12[],87,FALSE)</f>
        <v>#N/A</v>
      </c>
      <c r="AL170" t="e">
        <f>VLOOKUP(Tableau14[[#This Row],[dossier d''événement]],Tableau12[],88,FALSE)</f>
        <v>#N/A</v>
      </c>
      <c r="AM170" t="e">
        <f>VLOOKUP(Tableau14[[#This Row],[dossier d''événement]],Tableau12[],89,FALSE)</f>
        <v>#N/A</v>
      </c>
      <c r="AN170" t="e">
        <f>VLOOKUP(Tableau14[[#This Row],[dossier d''événement]],Tableau12[],90,FALSE)</f>
        <v>#N/A</v>
      </c>
      <c r="AO170" t="e">
        <f>VLOOKUP(Tableau14[[#This Row],[dossier d''événement]],Tableau12[],11,FALSE)</f>
        <v>#N/A</v>
      </c>
      <c r="AP170" t="e">
        <f>VLOOKUP(Tableau14[[#This Row],[dossier d''événement]],Tableau12[],12,FALSE)</f>
        <v>#N/A</v>
      </c>
      <c r="AQ170" t="e">
        <f>VLOOKUP(Tableau14[[#This Row],[dossier d''événement]],Tableau12[],13,FALSE)</f>
        <v>#N/A</v>
      </c>
      <c r="AR170" t="e">
        <f>VLOOKUP(Tableau14[[#This Row],[dossier d''événement]],Tableau12[],14,FALSE)</f>
        <v>#N/A</v>
      </c>
      <c r="AS170" t="e">
        <f>VLOOKUP(Tableau14[[#This Row],[dossier d''événement]],Tableau12[],15,FALSE)</f>
        <v>#N/A</v>
      </c>
      <c r="AT170" t="e">
        <f>VLOOKUP(Tableau14[[#This Row],[dossier d''événement]],Tableau12[],16,FALSE)</f>
        <v>#N/A</v>
      </c>
      <c r="AU170" t="e">
        <f>VLOOKUP(Tableau14[[#This Row],[dossier d''événement]],Tableau12[],17,FALSE)</f>
        <v>#N/A</v>
      </c>
      <c r="AV170" t="e">
        <f>VLOOKUP(Tableau14[[#This Row],[dossier d''événement]],Tableau12[],18,FALSE)</f>
        <v>#N/A</v>
      </c>
      <c r="AW170" t="e">
        <f>VLOOKUP(Tableau14[[#This Row],[dossier d''événement]],Tableau12[],19,FALSE)</f>
        <v>#N/A</v>
      </c>
      <c r="AX170" t="e">
        <f>VLOOKUP(Tableau14[[#This Row],[dossier d''événement]],Tableau12[],20,FALSE)</f>
        <v>#N/A</v>
      </c>
      <c r="AY170" t="e">
        <f>VLOOKUP(Tableau14[[#This Row],[dossier d''événement]],Tableau12[],21,FALSE)</f>
        <v>#N/A</v>
      </c>
      <c r="AZ170" t="e">
        <f>VLOOKUP(Tableau14[[#This Row],[dossier d''événement]],Tableau12[],22,FALSE)</f>
        <v>#N/A</v>
      </c>
      <c r="BA170" t="e">
        <f>VLOOKUP(Tableau14[[#This Row],[dossier d''événement]],Tableau12[],23,FALSE)</f>
        <v>#N/A</v>
      </c>
      <c r="BB170" t="e">
        <f>VLOOKUP(Tableau14[[#This Row],[dossier d''événement]],Tableau12[],24,FALSE)</f>
        <v>#N/A</v>
      </c>
      <c r="BC170" t="e">
        <f>VLOOKUP(Tableau14[[#This Row],[dossier d''événement]],Tableau12[],25,FALSE)</f>
        <v>#N/A</v>
      </c>
      <c r="BD170" t="e">
        <f>VLOOKUP(Tableau14[[#This Row],[dossier d''événement]],Tableau12[],26,FALSE)</f>
        <v>#N/A</v>
      </c>
      <c r="BE170" t="e">
        <f>VLOOKUP(Tableau14[[#This Row],[dossier d''événement]],Tableau12[],27,FALSE)</f>
        <v>#N/A</v>
      </c>
      <c r="BF170" t="e">
        <f>VLOOKUP(Tableau14[[#This Row],[dossier d''événement]],Tableau12[],28,FALSE)</f>
        <v>#N/A</v>
      </c>
      <c r="BG170" t="e">
        <f>VLOOKUP(Tableau14[[#This Row],[dossier d''événement]],Tableau12[],29,FALSE)</f>
        <v>#N/A</v>
      </c>
      <c r="BH170" t="e">
        <f>VLOOKUP(Tableau14[[#This Row],[dossier d''événement]],Tableau12[],30,FALSE)</f>
        <v>#N/A</v>
      </c>
      <c r="BI170" t="e">
        <f>VLOOKUP(Tableau14[[#This Row],[dossier d''événement]],Tableau12[],31,FALSE)</f>
        <v>#N/A</v>
      </c>
      <c r="BJ170" t="e">
        <f>VLOOKUP(Tableau14[[#This Row],[dossier d''événement]],Tableau12[],32,FALSE)</f>
        <v>#N/A</v>
      </c>
      <c r="BK170" t="e">
        <f>VLOOKUP(Tableau14[[#This Row],[dossier d''événement]],Tableau12[],33,FALSE)</f>
        <v>#N/A</v>
      </c>
      <c r="BL170" t="e">
        <f>VLOOKUP(Tableau14[[#This Row],[dossier d''événement]],Tableau12[],34,FALSE)</f>
        <v>#N/A</v>
      </c>
      <c r="BM170" t="e">
        <f>VLOOKUP(Tableau14[[#This Row],[dossier d''événement]],Tableau12[],35,FALSE)</f>
        <v>#N/A</v>
      </c>
      <c r="BN170" t="e">
        <f>VLOOKUP(Tableau14[[#This Row],[dossier d''événement]],Tableau12[],36,FALSE)</f>
        <v>#N/A</v>
      </c>
      <c r="BO170" t="e">
        <f>VLOOKUP(Tableau14[[#This Row],[dossier d''événement]],Tableau12[],37,FALSE)</f>
        <v>#N/A</v>
      </c>
      <c r="BP170" t="e">
        <f>VLOOKUP(Tableau14[[#This Row],[dossier d''événement]],Tableau12[],38,FALSE)</f>
        <v>#N/A</v>
      </c>
      <c r="BQ170" t="e">
        <f>VLOOKUP(Tableau14[[#This Row],[dossier d''événement]],Tableau12[],39,FALSE)</f>
        <v>#N/A</v>
      </c>
      <c r="BR170" t="e">
        <f>VLOOKUP(Tableau14[[#This Row],[dossier d''événement]],Tableau12[],40,FALSE)</f>
        <v>#N/A</v>
      </c>
      <c r="BW170">
        <f>Tableau14[[#This Row],[dossier d''événement]]</f>
        <v>0</v>
      </c>
      <c r="BZ170" t="e">
        <f>Tableau14[[#This Row],[Contact client sur le site]]</f>
        <v>#N/A</v>
      </c>
      <c r="CA170" t="e">
        <f>VLOOKUP(Tableau14[[#This Row],[dossier d''événement]],Tableau12[],45,FALSE)</f>
        <v>#N/A</v>
      </c>
      <c r="CE170" t="e">
        <f>VLOOKUP(Tableau14[[#This Row],[dossier d''événement]],Tableau12[],46,FALSE)</f>
        <v>#N/A</v>
      </c>
      <c r="CF170" t="e">
        <f>VLOOKUP(Tableau14[[#This Row],[dossier d''événement]],Tableau12[],43,FALSE)</f>
        <v>#N/A</v>
      </c>
      <c r="CG170" t="e">
        <f>VLOOKUP(Tableau14[[#This Row],[dossier d''événement]],Tableau12[],47,FALSE)</f>
        <v>#N/A</v>
      </c>
    </row>
    <row r="171" spans="6:85">
      <c r="F171" t="e">
        <f>VLOOKUP(Tableau14[[#This Row],[dossier d''événement]],Tableau12[],2,FALSE)</f>
        <v>#N/A</v>
      </c>
      <c r="G171" t="e">
        <f>VLOOKUP(Tableau14[[#This Row],[dossier d''événement]],Tableau12[],7,FALSE)</f>
        <v>#N/A</v>
      </c>
      <c r="H171" t="e">
        <f>VLOOKUP(Tableau14[[#This Row],[dossier d''événement]],Tableau12[],8,FALSE)</f>
        <v>#N/A</v>
      </c>
      <c r="J171" t="e">
        <f>VLOOKUP(Tableau14[[#This Row],[dossier d''événement]],Tableau12[],3,FALSE)</f>
        <v>#N/A</v>
      </c>
      <c r="K171" t="e">
        <f>VLOOKUP(Tableau14[[#This Row],[dossier d''événement]],Tableau12[],44,FALSE)</f>
        <v>#N/A</v>
      </c>
      <c r="U171" t="e">
        <f>VLOOKUP(Tableau14[[#This Row],[dossier d''événement]],Tableau12[],41,FALSE)</f>
        <v>#N/A</v>
      </c>
      <c r="V171" t="e">
        <f>VLOOKUP(Tableau14[[#This Row],[dossier d''événement]],Tableau12[],10,FALSE)</f>
        <v>#N/A</v>
      </c>
      <c r="W171" t="e">
        <f>VLOOKUP(Tableau14[[#This Row],[dossier d''événement]],Tableau12[],73,FALSE)</f>
        <v>#N/A</v>
      </c>
      <c r="X171" t="e">
        <f>VLOOKUP(Tableau14[[#This Row],[dossier d''événement]],Tableau12[],74,FALSE)</f>
        <v>#N/A</v>
      </c>
      <c r="Y171" t="e">
        <f>VLOOKUP(Tableau14[[#This Row],[dossier d''événement]],Tableau12[],75,FALSE)</f>
        <v>#N/A</v>
      </c>
      <c r="Z171" t="e">
        <f>VLOOKUP(Tableau14[[#This Row],[dossier d''événement]],Tableau12[],76,FALSE)</f>
        <v>#N/A</v>
      </c>
      <c r="AA171" t="e">
        <f>VLOOKUP(Tableau14[[#This Row],[dossier d''événement]],Tableau12[],77,FALSE)</f>
        <v>#N/A</v>
      </c>
      <c r="AB171" t="e">
        <f>VLOOKUP(Tableau14[[#This Row],[dossier d''événement]],Tableau12[],78,FALSE)</f>
        <v>#N/A</v>
      </c>
      <c r="AC171" t="e">
        <f>VLOOKUP(Tableau14[[#This Row],[dossier d''événement]],Tableau12[],79,FALSE)</f>
        <v>#N/A</v>
      </c>
      <c r="AD171" t="e">
        <f>VLOOKUP(Tableau14[[#This Row],[dossier d''événement]],Tableau12[],80,FALSE)</f>
        <v>#N/A</v>
      </c>
      <c r="AE171" t="e">
        <f>VLOOKUP(Tableau14[[#This Row],[dossier d''événement]],Tableau12[],81,FALSE)</f>
        <v>#N/A</v>
      </c>
      <c r="AF171" t="e">
        <f>VLOOKUP(Tableau14[[#This Row],[dossier d''événement]],Tableau12[],82,FALSE)</f>
        <v>#N/A</v>
      </c>
      <c r="AG171" t="e">
        <f>VLOOKUP(Tableau14[[#This Row],[dossier d''événement]],Tableau12[],83,FALSE)</f>
        <v>#N/A</v>
      </c>
      <c r="AH171" t="e">
        <f>VLOOKUP(Tableau14[[#This Row],[dossier d''événement]],Tableau12[],84,FALSE)</f>
        <v>#N/A</v>
      </c>
      <c r="AI171" t="e">
        <f>VLOOKUP(Tableau14[[#This Row],[dossier d''événement]],Tableau12[],85,FALSE)</f>
        <v>#N/A</v>
      </c>
      <c r="AJ171" t="e">
        <f>VLOOKUP(Tableau14[[#This Row],[dossier d''événement]],Tableau12[],86,FALSE)</f>
        <v>#N/A</v>
      </c>
      <c r="AK171" t="e">
        <f>VLOOKUP(Tableau14[[#This Row],[dossier d''événement]],Tableau12[],87,FALSE)</f>
        <v>#N/A</v>
      </c>
      <c r="AL171" t="e">
        <f>VLOOKUP(Tableau14[[#This Row],[dossier d''événement]],Tableau12[],88,FALSE)</f>
        <v>#N/A</v>
      </c>
      <c r="AM171" t="e">
        <f>VLOOKUP(Tableau14[[#This Row],[dossier d''événement]],Tableau12[],89,FALSE)</f>
        <v>#N/A</v>
      </c>
      <c r="AN171" t="e">
        <f>VLOOKUP(Tableau14[[#This Row],[dossier d''événement]],Tableau12[],90,FALSE)</f>
        <v>#N/A</v>
      </c>
      <c r="AO171" t="e">
        <f>VLOOKUP(Tableau14[[#This Row],[dossier d''événement]],Tableau12[],11,FALSE)</f>
        <v>#N/A</v>
      </c>
      <c r="AP171" t="e">
        <f>VLOOKUP(Tableau14[[#This Row],[dossier d''événement]],Tableau12[],12,FALSE)</f>
        <v>#N/A</v>
      </c>
      <c r="AQ171" t="e">
        <f>VLOOKUP(Tableau14[[#This Row],[dossier d''événement]],Tableau12[],13,FALSE)</f>
        <v>#N/A</v>
      </c>
      <c r="AR171" t="e">
        <f>VLOOKUP(Tableau14[[#This Row],[dossier d''événement]],Tableau12[],14,FALSE)</f>
        <v>#N/A</v>
      </c>
      <c r="AS171" t="e">
        <f>VLOOKUP(Tableau14[[#This Row],[dossier d''événement]],Tableau12[],15,FALSE)</f>
        <v>#N/A</v>
      </c>
      <c r="AT171" t="e">
        <f>VLOOKUP(Tableau14[[#This Row],[dossier d''événement]],Tableau12[],16,FALSE)</f>
        <v>#N/A</v>
      </c>
      <c r="AU171" t="e">
        <f>VLOOKUP(Tableau14[[#This Row],[dossier d''événement]],Tableau12[],17,FALSE)</f>
        <v>#N/A</v>
      </c>
      <c r="AV171" t="e">
        <f>VLOOKUP(Tableau14[[#This Row],[dossier d''événement]],Tableau12[],18,FALSE)</f>
        <v>#N/A</v>
      </c>
      <c r="AW171" t="e">
        <f>VLOOKUP(Tableau14[[#This Row],[dossier d''événement]],Tableau12[],19,FALSE)</f>
        <v>#N/A</v>
      </c>
      <c r="AX171" t="e">
        <f>VLOOKUP(Tableau14[[#This Row],[dossier d''événement]],Tableau12[],20,FALSE)</f>
        <v>#N/A</v>
      </c>
      <c r="AY171" t="e">
        <f>VLOOKUP(Tableau14[[#This Row],[dossier d''événement]],Tableau12[],21,FALSE)</f>
        <v>#N/A</v>
      </c>
      <c r="AZ171" t="e">
        <f>VLOOKUP(Tableau14[[#This Row],[dossier d''événement]],Tableau12[],22,FALSE)</f>
        <v>#N/A</v>
      </c>
      <c r="BA171" t="e">
        <f>VLOOKUP(Tableau14[[#This Row],[dossier d''événement]],Tableau12[],23,FALSE)</f>
        <v>#N/A</v>
      </c>
      <c r="BB171" t="e">
        <f>VLOOKUP(Tableau14[[#This Row],[dossier d''événement]],Tableau12[],24,FALSE)</f>
        <v>#N/A</v>
      </c>
      <c r="BC171" t="e">
        <f>VLOOKUP(Tableau14[[#This Row],[dossier d''événement]],Tableau12[],25,FALSE)</f>
        <v>#N/A</v>
      </c>
      <c r="BD171" t="e">
        <f>VLOOKUP(Tableau14[[#This Row],[dossier d''événement]],Tableau12[],26,FALSE)</f>
        <v>#N/A</v>
      </c>
      <c r="BE171" t="e">
        <f>VLOOKUP(Tableau14[[#This Row],[dossier d''événement]],Tableau12[],27,FALSE)</f>
        <v>#N/A</v>
      </c>
      <c r="BF171" t="e">
        <f>VLOOKUP(Tableau14[[#This Row],[dossier d''événement]],Tableau12[],28,FALSE)</f>
        <v>#N/A</v>
      </c>
      <c r="BG171" t="e">
        <f>VLOOKUP(Tableau14[[#This Row],[dossier d''événement]],Tableau12[],29,FALSE)</f>
        <v>#N/A</v>
      </c>
      <c r="BH171" t="e">
        <f>VLOOKUP(Tableau14[[#This Row],[dossier d''événement]],Tableau12[],30,FALSE)</f>
        <v>#N/A</v>
      </c>
      <c r="BI171" t="e">
        <f>VLOOKUP(Tableau14[[#This Row],[dossier d''événement]],Tableau12[],31,FALSE)</f>
        <v>#N/A</v>
      </c>
      <c r="BJ171" t="e">
        <f>VLOOKUP(Tableau14[[#This Row],[dossier d''événement]],Tableau12[],32,FALSE)</f>
        <v>#N/A</v>
      </c>
      <c r="BK171" t="e">
        <f>VLOOKUP(Tableau14[[#This Row],[dossier d''événement]],Tableau12[],33,FALSE)</f>
        <v>#N/A</v>
      </c>
      <c r="BL171" t="e">
        <f>VLOOKUP(Tableau14[[#This Row],[dossier d''événement]],Tableau12[],34,FALSE)</f>
        <v>#N/A</v>
      </c>
      <c r="BM171" t="e">
        <f>VLOOKUP(Tableau14[[#This Row],[dossier d''événement]],Tableau12[],35,FALSE)</f>
        <v>#N/A</v>
      </c>
      <c r="BN171" t="e">
        <f>VLOOKUP(Tableau14[[#This Row],[dossier d''événement]],Tableau12[],36,FALSE)</f>
        <v>#N/A</v>
      </c>
      <c r="BO171" t="e">
        <f>VLOOKUP(Tableau14[[#This Row],[dossier d''événement]],Tableau12[],37,FALSE)</f>
        <v>#N/A</v>
      </c>
      <c r="BP171" t="e">
        <f>VLOOKUP(Tableau14[[#This Row],[dossier d''événement]],Tableau12[],38,FALSE)</f>
        <v>#N/A</v>
      </c>
      <c r="BQ171" t="e">
        <f>VLOOKUP(Tableau14[[#This Row],[dossier d''événement]],Tableau12[],39,FALSE)</f>
        <v>#N/A</v>
      </c>
      <c r="BR171" t="e">
        <f>VLOOKUP(Tableau14[[#This Row],[dossier d''événement]],Tableau12[],40,FALSE)</f>
        <v>#N/A</v>
      </c>
      <c r="BW171">
        <f>Tableau14[[#This Row],[dossier d''événement]]</f>
        <v>0</v>
      </c>
      <c r="BZ171" t="e">
        <f>Tableau14[[#This Row],[Contact client sur le site]]</f>
        <v>#N/A</v>
      </c>
      <c r="CA171" t="e">
        <f>VLOOKUP(Tableau14[[#This Row],[dossier d''événement]],Tableau12[],45,FALSE)</f>
        <v>#N/A</v>
      </c>
      <c r="CE171" t="e">
        <f>VLOOKUP(Tableau14[[#This Row],[dossier d''événement]],Tableau12[],46,FALSE)</f>
        <v>#N/A</v>
      </c>
      <c r="CF171" t="e">
        <f>VLOOKUP(Tableau14[[#This Row],[dossier d''événement]],Tableau12[],43,FALSE)</f>
        <v>#N/A</v>
      </c>
      <c r="CG171" t="e">
        <f>VLOOKUP(Tableau14[[#This Row],[dossier d''événement]],Tableau12[],47,FALSE)</f>
        <v>#N/A</v>
      </c>
    </row>
    <row r="172" spans="6:85">
      <c r="F172" t="e">
        <f>VLOOKUP(Tableau14[[#This Row],[dossier d''événement]],Tableau12[],2,FALSE)</f>
        <v>#N/A</v>
      </c>
      <c r="G172" t="e">
        <f>VLOOKUP(Tableau14[[#This Row],[dossier d''événement]],Tableau12[],7,FALSE)</f>
        <v>#N/A</v>
      </c>
      <c r="H172" t="e">
        <f>VLOOKUP(Tableau14[[#This Row],[dossier d''événement]],Tableau12[],8,FALSE)</f>
        <v>#N/A</v>
      </c>
      <c r="J172" t="e">
        <f>VLOOKUP(Tableau14[[#This Row],[dossier d''événement]],Tableau12[],3,FALSE)</f>
        <v>#N/A</v>
      </c>
      <c r="K172" t="e">
        <f>VLOOKUP(Tableau14[[#This Row],[dossier d''événement]],Tableau12[],44,FALSE)</f>
        <v>#N/A</v>
      </c>
      <c r="U172" t="e">
        <f>VLOOKUP(Tableau14[[#This Row],[dossier d''événement]],Tableau12[],41,FALSE)</f>
        <v>#N/A</v>
      </c>
      <c r="V172" t="e">
        <f>VLOOKUP(Tableau14[[#This Row],[dossier d''événement]],Tableau12[],10,FALSE)</f>
        <v>#N/A</v>
      </c>
      <c r="W172" t="e">
        <f>VLOOKUP(Tableau14[[#This Row],[dossier d''événement]],Tableau12[],73,FALSE)</f>
        <v>#N/A</v>
      </c>
      <c r="X172" t="e">
        <f>VLOOKUP(Tableau14[[#This Row],[dossier d''événement]],Tableau12[],74,FALSE)</f>
        <v>#N/A</v>
      </c>
      <c r="Y172" t="e">
        <f>VLOOKUP(Tableau14[[#This Row],[dossier d''événement]],Tableau12[],75,FALSE)</f>
        <v>#N/A</v>
      </c>
      <c r="Z172" t="e">
        <f>VLOOKUP(Tableau14[[#This Row],[dossier d''événement]],Tableau12[],76,FALSE)</f>
        <v>#N/A</v>
      </c>
      <c r="AA172" t="e">
        <f>VLOOKUP(Tableau14[[#This Row],[dossier d''événement]],Tableau12[],77,FALSE)</f>
        <v>#N/A</v>
      </c>
      <c r="AB172" t="e">
        <f>VLOOKUP(Tableau14[[#This Row],[dossier d''événement]],Tableau12[],78,FALSE)</f>
        <v>#N/A</v>
      </c>
      <c r="AC172" t="e">
        <f>VLOOKUP(Tableau14[[#This Row],[dossier d''événement]],Tableau12[],79,FALSE)</f>
        <v>#N/A</v>
      </c>
      <c r="AD172" t="e">
        <f>VLOOKUP(Tableau14[[#This Row],[dossier d''événement]],Tableau12[],80,FALSE)</f>
        <v>#N/A</v>
      </c>
      <c r="AE172" t="e">
        <f>VLOOKUP(Tableau14[[#This Row],[dossier d''événement]],Tableau12[],81,FALSE)</f>
        <v>#N/A</v>
      </c>
      <c r="AF172" t="e">
        <f>VLOOKUP(Tableau14[[#This Row],[dossier d''événement]],Tableau12[],82,FALSE)</f>
        <v>#N/A</v>
      </c>
      <c r="AG172" t="e">
        <f>VLOOKUP(Tableau14[[#This Row],[dossier d''événement]],Tableau12[],83,FALSE)</f>
        <v>#N/A</v>
      </c>
      <c r="AH172" t="e">
        <f>VLOOKUP(Tableau14[[#This Row],[dossier d''événement]],Tableau12[],84,FALSE)</f>
        <v>#N/A</v>
      </c>
      <c r="AI172" t="e">
        <f>VLOOKUP(Tableau14[[#This Row],[dossier d''événement]],Tableau12[],85,FALSE)</f>
        <v>#N/A</v>
      </c>
      <c r="AJ172" t="e">
        <f>VLOOKUP(Tableau14[[#This Row],[dossier d''événement]],Tableau12[],86,FALSE)</f>
        <v>#N/A</v>
      </c>
      <c r="AK172" t="e">
        <f>VLOOKUP(Tableau14[[#This Row],[dossier d''événement]],Tableau12[],87,FALSE)</f>
        <v>#N/A</v>
      </c>
      <c r="AL172" t="e">
        <f>VLOOKUP(Tableau14[[#This Row],[dossier d''événement]],Tableau12[],88,FALSE)</f>
        <v>#N/A</v>
      </c>
      <c r="AM172" t="e">
        <f>VLOOKUP(Tableau14[[#This Row],[dossier d''événement]],Tableau12[],89,FALSE)</f>
        <v>#N/A</v>
      </c>
      <c r="AN172" t="e">
        <f>VLOOKUP(Tableau14[[#This Row],[dossier d''événement]],Tableau12[],90,FALSE)</f>
        <v>#N/A</v>
      </c>
      <c r="AO172" t="e">
        <f>VLOOKUP(Tableau14[[#This Row],[dossier d''événement]],Tableau12[],11,FALSE)</f>
        <v>#N/A</v>
      </c>
      <c r="AP172" t="e">
        <f>VLOOKUP(Tableau14[[#This Row],[dossier d''événement]],Tableau12[],12,FALSE)</f>
        <v>#N/A</v>
      </c>
      <c r="AQ172" t="e">
        <f>VLOOKUP(Tableau14[[#This Row],[dossier d''événement]],Tableau12[],13,FALSE)</f>
        <v>#N/A</v>
      </c>
      <c r="AR172" t="e">
        <f>VLOOKUP(Tableau14[[#This Row],[dossier d''événement]],Tableau12[],14,FALSE)</f>
        <v>#N/A</v>
      </c>
      <c r="AS172" t="e">
        <f>VLOOKUP(Tableau14[[#This Row],[dossier d''événement]],Tableau12[],15,FALSE)</f>
        <v>#N/A</v>
      </c>
      <c r="AT172" t="e">
        <f>VLOOKUP(Tableau14[[#This Row],[dossier d''événement]],Tableau12[],16,FALSE)</f>
        <v>#N/A</v>
      </c>
      <c r="AU172" t="e">
        <f>VLOOKUP(Tableau14[[#This Row],[dossier d''événement]],Tableau12[],17,FALSE)</f>
        <v>#N/A</v>
      </c>
      <c r="AV172" t="e">
        <f>VLOOKUP(Tableau14[[#This Row],[dossier d''événement]],Tableau12[],18,FALSE)</f>
        <v>#N/A</v>
      </c>
      <c r="AW172" t="e">
        <f>VLOOKUP(Tableau14[[#This Row],[dossier d''événement]],Tableau12[],19,FALSE)</f>
        <v>#N/A</v>
      </c>
      <c r="AX172" t="e">
        <f>VLOOKUP(Tableau14[[#This Row],[dossier d''événement]],Tableau12[],20,FALSE)</f>
        <v>#N/A</v>
      </c>
      <c r="AY172" t="e">
        <f>VLOOKUP(Tableau14[[#This Row],[dossier d''événement]],Tableau12[],21,FALSE)</f>
        <v>#N/A</v>
      </c>
      <c r="AZ172" t="e">
        <f>VLOOKUP(Tableau14[[#This Row],[dossier d''événement]],Tableau12[],22,FALSE)</f>
        <v>#N/A</v>
      </c>
      <c r="BA172" t="e">
        <f>VLOOKUP(Tableau14[[#This Row],[dossier d''événement]],Tableau12[],23,FALSE)</f>
        <v>#N/A</v>
      </c>
      <c r="BB172" t="e">
        <f>VLOOKUP(Tableau14[[#This Row],[dossier d''événement]],Tableau12[],24,FALSE)</f>
        <v>#N/A</v>
      </c>
      <c r="BC172" t="e">
        <f>VLOOKUP(Tableau14[[#This Row],[dossier d''événement]],Tableau12[],25,FALSE)</f>
        <v>#N/A</v>
      </c>
      <c r="BD172" t="e">
        <f>VLOOKUP(Tableau14[[#This Row],[dossier d''événement]],Tableau12[],26,FALSE)</f>
        <v>#N/A</v>
      </c>
      <c r="BE172" t="e">
        <f>VLOOKUP(Tableau14[[#This Row],[dossier d''événement]],Tableau12[],27,FALSE)</f>
        <v>#N/A</v>
      </c>
      <c r="BF172" t="e">
        <f>VLOOKUP(Tableau14[[#This Row],[dossier d''événement]],Tableau12[],28,FALSE)</f>
        <v>#N/A</v>
      </c>
      <c r="BG172" t="e">
        <f>VLOOKUP(Tableau14[[#This Row],[dossier d''événement]],Tableau12[],29,FALSE)</f>
        <v>#N/A</v>
      </c>
      <c r="BH172" t="e">
        <f>VLOOKUP(Tableau14[[#This Row],[dossier d''événement]],Tableau12[],30,FALSE)</f>
        <v>#N/A</v>
      </c>
      <c r="BI172" t="e">
        <f>VLOOKUP(Tableau14[[#This Row],[dossier d''événement]],Tableau12[],31,FALSE)</f>
        <v>#N/A</v>
      </c>
      <c r="BJ172" t="e">
        <f>VLOOKUP(Tableau14[[#This Row],[dossier d''événement]],Tableau12[],32,FALSE)</f>
        <v>#N/A</v>
      </c>
      <c r="BK172" t="e">
        <f>VLOOKUP(Tableau14[[#This Row],[dossier d''événement]],Tableau12[],33,FALSE)</f>
        <v>#N/A</v>
      </c>
      <c r="BL172" t="e">
        <f>VLOOKUP(Tableau14[[#This Row],[dossier d''événement]],Tableau12[],34,FALSE)</f>
        <v>#N/A</v>
      </c>
      <c r="BM172" t="e">
        <f>VLOOKUP(Tableau14[[#This Row],[dossier d''événement]],Tableau12[],35,FALSE)</f>
        <v>#N/A</v>
      </c>
      <c r="BN172" t="e">
        <f>VLOOKUP(Tableau14[[#This Row],[dossier d''événement]],Tableau12[],36,FALSE)</f>
        <v>#N/A</v>
      </c>
      <c r="BO172" t="e">
        <f>VLOOKUP(Tableau14[[#This Row],[dossier d''événement]],Tableau12[],37,FALSE)</f>
        <v>#N/A</v>
      </c>
      <c r="BP172" t="e">
        <f>VLOOKUP(Tableau14[[#This Row],[dossier d''événement]],Tableau12[],38,FALSE)</f>
        <v>#N/A</v>
      </c>
      <c r="BQ172" t="e">
        <f>VLOOKUP(Tableau14[[#This Row],[dossier d''événement]],Tableau12[],39,FALSE)</f>
        <v>#N/A</v>
      </c>
      <c r="BR172" t="e">
        <f>VLOOKUP(Tableau14[[#This Row],[dossier d''événement]],Tableau12[],40,FALSE)</f>
        <v>#N/A</v>
      </c>
      <c r="BW172">
        <f>Tableau14[[#This Row],[dossier d''événement]]</f>
        <v>0</v>
      </c>
      <c r="BZ172" t="e">
        <f>Tableau14[[#This Row],[Contact client sur le site]]</f>
        <v>#N/A</v>
      </c>
      <c r="CA172" t="e">
        <f>VLOOKUP(Tableau14[[#This Row],[dossier d''événement]],Tableau12[],45,FALSE)</f>
        <v>#N/A</v>
      </c>
      <c r="CE172" t="e">
        <f>VLOOKUP(Tableau14[[#This Row],[dossier d''événement]],Tableau12[],46,FALSE)</f>
        <v>#N/A</v>
      </c>
      <c r="CF172" t="e">
        <f>VLOOKUP(Tableau14[[#This Row],[dossier d''événement]],Tableau12[],43,FALSE)</f>
        <v>#N/A</v>
      </c>
      <c r="CG172" t="e">
        <f>VLOOKUP(Tableau14[[#This Row],[dossier d''événement]],Tableau12[],47,FALSE)</f>
        <v>#N/A</v>
      </c>
    </row>
    <row r="173" spans="6:85">
      <c r="F173" t="e">
        <f>VLOOKUP(Tableau14[[#This Row],[dossier d''événement]],Tableau12[],2,FALSE)</f>
        <v>#N/A</v>
      </c>
      <c r="G173" t="e">
        <f>VLOOKUP(Tableau14[[#This Row],[dossier d''événement]],Tableau12[],7,FALSE)</f>
        <v>#N/A</v>
      </c>
      <c r="H173" t="e">
        <f>VLOOKUP(Tableau14[[#This Row],[dossier d''événement]],Tableau12[],8,FALSE)</f>
        <v>#N/A</v>
      </c>
      <c r="J173" t="e">
        <f>VLOOKUP(Tableau14[[#This Row],[dossier d''événement]],Tableau12[],3,FALSE)</f>
        <v>#N/A</v>
      </c>
      <c r="K173" t="e">
        <f>VLOOKUP(Tableau14[[#This Row],[dossier d''événement]],Tableau12[],44,FALSE)</f>
        <v>#N/A</v>
      </c>
      <c r="W173" t="e">
        <f>VLOOKUP(Tableau14[[#This Row],[dossier d''événement]],Tableau12[],73,FALSE)</f>
        <v>#N/A</v>
      </c>
      <c r="X173" t="e">
        <f>VLOOKUP(Tableau14[[#This Row],[dossier d''événement]],Tableau12[],74,FALSE)</f>
        <v>#N/A</v>
      </c>
      <c r="Y173" t="e">
        <f>VLOOKUP(Tableau14[[#This Row],[dossier d''événement]],Tableau12[],75,FALSE)</f>
        <v>#N/A</v>
      </c>
      <c r="Z173" t="e">
        <f>VLOOKUP(Tableau14[[#This Row],[dossier d''événement]],Tableau12[],76,FALSE)</f>
        <v>#N/A</v>
      </c>
      <c r="AA173" t="e">
        <f>VLOOKUP(Tableau14[[#This Row],[dossier d''événement]],Tableau12[],77,FALSE)</f>
        <v>#N/A</v>
      </c>
      <c r="AB173" t="e">
        <f>VLOOKUP(Tableau14[[#This Row],[dossier d''événement]],Tableau12[],78,FALSE)</f>
        <v>#N/A</v>
      </c>
      <c r="AC173" t="e">
        <f>VLOOKUP(Tableau14[[#This Row],[dossier d''événement]],Tableau12[],79,FALSE)</f>
        <v>#N/A</v>
      </c>
      <c r="AD173" t="e">
        <f>VLOOKUP(Tableau14[[#This Row],[dossier d''événement]],Tableau12[],80,FALSE)</f>
        <v>#N/A</v>
      </c>
      <c r="AE173" t="e">
        <f>VLOOKUP(Tableau14[[#This Row],[dossier d''événement]],Tableau12[],81,FALSE)</f>
        <v>#N/A</v>
      </c>
      <c r="AF173" t="e">
        <f>VLOOKUP(Tableau14[[#This Row],[dossier d''événement]],Tableau12[],82,FALSE)</f>
        <v>#N/A</v>
      </c>
      <c r="AG173" t="e">
        <f>VLOOKUP(Tableau14[[#This Row],[dossier d''événement]],Tableau12[],83,FALSE)</f>
        <v>#N/A</v>
      </c>
      <c r="AH173" t="e">
        <f>VLOOKUP(Tableau14[[#This Row],[dossier d''événement]],Tableau12[],84,FALSE)</f>
        <v>#N/A</v>
      </c>
      <c r="AI173" t="e">
        <f>VLOOKUP(Tableau14[[#This Row],[dossier d''événement]],Tableau12[],85,FALSE)</f>
        <v>#N/A</v>
      </c>
      <c r="AJ173" t="e">
        <f>VLOOKUP(Tableau14[[#This Row],[dossier d''événement]],Tableau12[],86,FALSE)</f>
        <v>#N/A</v>
      </c>
      <c r="AK173" t="e">
        <f>VLOOKUP(Tableau14[[#This Row],[dossier d''événement]],Tableau12[],87,FALSE)</f>
        <v>#N/A</v>
      </c>
      <c r="AL173" t="e">
        <f>VLOOKUP(Tableau14[[#This Row],[dossier d''événement]],Tableau12[],88,FALSE)</f>
        <v>#N/A</v>
      </c>
      <c r="AM173" t="e">
        <f>VLOOKUP(Tableau14[[#This Row],[dossier d''événement]],Tableau12[],89,FALSE)</f>
        <v>#N/A</v>
      </c>
      <c r="AN173" t="e">
        <f>VLOOKUP(Tableau14[[#This Row],[dossier d''événement]],Tableau12[],90,FALSE)</f>
        <v>#N/A</v>
      </c>
      <c r="AO173" t="e">
        <f>VLOOKUP(Tableau14[[#This Row],[dossier d''événement]],Tableau12[],11,FALSE)</f>
        <v>#N/A</v>
      </c>
      <c r="AP173" t="e">
        <f>VLOOKUP(Tableau14[[#This Row],[dossier d''événement]],Tableau12[],12,FALSE)</f>
        <v>#N/A</v>
      </c>
      <c r="AQ173" t="e">
        <f>VLOOKUP(Tableau14[[#This Row],[dossier d''événement]],Tableau12[],13,FALSE)</f>
        <v>#N/A</v>
      </c>
      <c r="AR173" t="e">
        <f>VLOOKUP(Tableau14[[#This Row],[dossier d''événement]],Tableau12[],14,FALSE)</f>
        <v>#N/A</v>
      </c>
      <c r="AS173" t="e">
        <f>VLOOKUP(Tableau14[[#This Row],[dossier d''événement]],Tableau12[],15,FALSE)</f>
        <v>#N/A</v>
      </c>
      <c r="AT173" t="e">
        <f>VLOOKUP(Tableau14[[#This Row],[dossier d''événement]],Tableau12[],16,FALSE)</f>
        <v>#N/A</v>
      </c>
      <c r="AU173" t="e">
        <f>VLOOKUP(Tableau14[[#This Row],[dossier d''événement]],Tableau12[],17,FALSE)</f>
        <v>#N/A</v>
      </c>
      <c r="AV173" t="e">
        <f>VLOOKUP(Tableau14[[#This Row],[dossier d''événement]],Tableau12[],18,FALSE)</f>
        <v>#N/A</v>
      </c>
      <c r="AW173" t="e">
        <f>VLOOKUP(Tableau14[[#This Row],[dossier d''événement]],Tableau12[],19,FALSE)</f>
        <v>#N/A</v>
      </c>
      <c r="AX173" t="e">
        <f>VLOOKUP(Tableau14[[#This Row],[dossier d''événement]],Tableau12[],20,FALSE)</f>
        <v>#N/A</v>
      </c>
      <c r="AY173" t="e">
        <f>VLOOKUP(Tableau14[[#This Row],[dossier d''événement]],Tableau12[],21,FALSE)</f>
        <v>#N/A</v>
      </c>
      <c r="AZ173" t="e">
        <f>VLOOKUP(Tableau14[[#This Row],[dossier d''événement]],Tableau12[],22,FALSE)</f>
        <v>#N/A</v>
      </c>
      <c r="BA173" t="e">
        <f>VLOOKUP(Tableau14[[#This Row],[dossier d''événement]],Tableau12[],23,FALSE)</f>
        <v>#N/A</v>
      </c>
      <c r="BB173" t="e">
        <f>VLOOKUP(Tableau14[[#This Row],[dossier d''événement]],Tableau12[],24,FALSE)</f>
        <v>#N/A</v>
      </c>
      <c r="BC173" t="e">
        <f>VLOOKUP(Tableau14[[#This Row],[dossier d''événement]],Tableau12[],25,FALSE)</f>
        <v>#N/A</v>
      </c>
      <c r="BD173" t="e">
        <f>VLOOKUP(Tableau14[[#This Row],[dossier d''événement]],Tableau12[],26,FALSE)</f>
        <v>#N/A</v>
      </c>
      <c r="BE173" t="e">
        <f>VLOOKUP(Tableau14[[#This Row],[dossier d''événement]],Tableau12[],27,FALSE)</f>
        <v>#N/A</v>
      </c>
      <c r="BF173" t="e">
        <f>VLOOKUP(Tableau14[[#This Row],[dossier d''événement]],Tableau12[],28,FALSE)</f>
        <v>#N/A</v>
      </c>
      <c r="BG173" t="e">
        <f>VLOOKUP(Tableau14[[#This Row],[dossier d''événement]],Tableau12[],29,FALSE)</f>
        <v>#N/A</v>
      </c>
      <c r="BH173" t="e">
        <f>VLOOKUP(Tableau14[[#This Row],[dossier d''événement]],Tableau12[],30,FALSE)</f>
        <v>#N/A</v>
      </c>
      <c r="BI173" t="e">
        <f>VLOOKUP(Tableau14[[#This Row],[dossier d''événement]],Tableau12[],31,FALSE)</f>
        <v>#N/A</v>
      </c>
      <c r="BJ173" t="e">
        <f>VLOOKUP(Tableau14[[#This Row],[dossier d''événement]],Tableau12[],32,FALSE)</f>
        <v>#N/A</v>
      </c>
      <c r="BK173" t="e">
        <f>VLOOKUP(Tableau14[[#This Row],[dossier d''événement]],Tableau12[],33,FALSE)</f>
        <v>#N/A</v>
      </c>
      <c r="BL173" t="e">
        <f>VLOOKUP(Tableau14[[#This Row],[dossier d''événement]],Tableau12[],34,FALSE)</f>
        <v>#N/A</v>
      </c>
      <c r="BM173" t="e">
        <f>VLOOKUP(Tableau14[[#This Row],[dossier d''événement]],Tableau12[],35,FALSE)</f>
        <v>#N/A</v>
      </c>
      <c r="BN173" t="e">
        <f>VLOOKUP(Tableau14[[#This Row],[dossier d''événement]],Tableau12[],36,FALSE)</f>
        <v>#N/A</v>
      </c>
      <c r="BO173" t="e">
        <f>VLOOKUP(Tableau14[[#This Row],[dossier d''événement]],Tableau12[],37,FALSE)</f>
        <v>#N/A</v>
      </c>
      <c r="BP173" t="e">
        <f>VLOOKUP(Tableau14[[#This Row],[dossier d''événement]],Tableau12[],38,FALSE)</f>
        <v>#N/A</v>
      </c>
      <c r="BQ173" t="e">
        <f>VLOOKUP(Tableau14[[#This Row],[dossier d''événement]],Tableau12[],39,FALSE)</f>
        <v>#N/A</v>
      </c>
      <c r="BR173" t="e">
        <f>VLOOKUP(Tableau14[[#This Row],[dossier d''événement]],Tableau12[],40,FALSE)</f>
        <v>#N/A</v>
      </c>
      <c r="BW173">
        <f>Tableau14[[#This Row],[dossier d''événement]]</f>
        <v>0</v>
      </c>
      <c r="BZ173" t="e">
        <f>Tableau14[[#This Row],[Contact client sur le site]]</f>
        <v>#N/A</v>
      </c>
      <c r="CA173" t="e">
        <f>VLOOKUP(Tableau14[[#This Row],[dossier d''événement]],Tableau12[],45,FALSE)</f>
        <v>#N/A</v>
      </c>
      <c r="CE173" t="e">
        <f>VLOOKUP(Tableau14[[#This Row],[dossier d''événement]],Tableau12[],46,FALSE)</f>
        <v>#N/A</v>
      </c>
      <c r="CF173" t="e">
        <f>VLOOKUP(Tableau14[[#This Row],[dossier d''événement]],Tableau12[],43,FALSE)</f>
        <v>#N/A</v>
      </c>
      <c r="CG173" t="e">
        <f>VLOOKUP(Tableau14[[#This Row],[dossier d''événement]],Tableau12[],47,FALSE)</f>
        <v>#N/A</v>
      </c>
    </row>
    <row r="174" spans="6:85">
      <c r="F174" t="e">
        <f>VLOOKUP(Tableau14[[#This Row],[dossier d''événement]],Tableau12[],2,FALSE)</f>
        <v>#N/A</v>
      </c>
      <c r="G174" t="e">
        <f>VLOOKUP(Tableau14[[#This Row],[dossier d''événement]],Tableau12[],7,FALSE)</f>
        <v>#N/A</v>
      </c>
      <c r="H174" t="e">
        <f>VLOOKUP(Tableau14[[#This Row],[dossier d''événement]],Tableau12[],8,FALSE)</f>
        <v>#N/A</v>
      </c>
      <c r="J174" t="e">
        <f>VLOOKUP(Tableau14[[#This Row],[dossier d''événement]],Tableau12[],3,FALSE)</f>
        <v>#N/A</v>
      </c>
      <c r="K174" t="e">
        <f>VLOOKUP(Tableau14[[#This Row],[dossier d''événement]],Tableau12[],44,FALSE)</f>
        <v>#N/A</v>
      </c>
      <c r="W174" t="e">
        <f>VLOOKUP(Tableau14[[#This Row],[dossier d''événement]],Tableau12[],73,FALSE)</f>
        <v>#N/A</v>
      </c>
      <c r="X174" t="e">
        <f>VLOOKUP(Tableau14[[#This Row],[dossier d''événement]],Tableau12[],74,FALSE)</f>
        <v>#N/A</v>
      </c>
      <c r="Y174" t="e">
        <f>VLOOKUP(Tableau14[[#This Row],[dossier d''événement]],Tableau12[],75,FALSE)</f>
        <v>#N/A</v>
      </c>
      <c r="Z174" t="e">
        <f>VLOOKUP(Tableau14[[#This Row],[dossier d''événement]],Tableau12[],76,FALSE)</f>
        <v>#N/A</v>
      </c>
      <c r="AA174" t="e">
        <f>VLOOKUP(Tableau14[[#This Row],[dossier d''événement]],Tableau12[],77,FALSE)</f>
        <v>#N/A</v>
      </c>
      <c r="AB174" t="e">
        <f>VLOOKUP(Tableau14[[#This Row],[dossier d''événement]],Tableau12[],78,FALSE)</f>
        <v>#N/A</v>
      </c>
      <c r="AC174" t="e">
        <f>VLOOKUP(Tableau14[[#This Row],[dossier d''événement]],Tableau12[],79,FALSE)</f>
        <v>#N/A</v>
      </c>
      <c r="AD174" t="e">
        <f>VLOOKUP(Tableau14[[#This Row],[dossier d''événement]],Tableau12[],80,FALSE)</f>
        <v>#N/A</v>
      </c>
      <c r="AE174" t="e">
        <f>VLOOKUP(Tableau14[[#This Row],[dossier d''événement]],Tableau12[],81,FALSE)</f>
        <v>#N/A</v>
      </c>
      <c r="AF174" t="e">
        <f>VLOOKUP(Tableau14[[#This Row],[dossier d''événement]],Tableau12[],82,FALSE)</f>
        <v>#N/A</v>
      </c>
      <c r="AG174" t="e">
        <f>VLOOKUP(Tableau14[[#This Row],[dossier d''événement]],Tableau12[],83,FALSE)</f>
        <v>#N/A</v>
      </c>
      <c r="AH174" t="e">
        <f>VLOOKUP(Tableau14[[#This Row],[dossier d''événement]],Tableau12[],84,FALSE)</f>
        <v>#N/A</v>
      </c>
      <c r="AI174" t="e">
        <f>VLOOKUP(Tableau14[[#This Row],[dossier d''événement]],Tableau12[],85,FALSE)</f>
        <v>#N/A</v>
      </c>
      <c r="AJ174" t="e">
        <f>VLOOKUP(Tableau14[[#This Row],[dossier d''événement]],Tableau12[],86,FALSE)</f>
        <v>#N/A</v>
      </c>
      <c r="AK174" t="e">
        <f>VLOOKUP(Tableau14[[#This Row],[dossier d''événement]],Tableau12[],87,FALSE)</f>
        <v>#N/A</v>
      </c>
      <c r="AL174" t="e">
        <f>VLOOKUP(Tableau14[[#This Row],[dossier d''événement]],Tableau12[],88,FALSE)</f>
        <v>#N/A</v>
      </c>
      <c r="AM174" t="e">
        <f>VLOOKUP(Tableau14[[#This Row],[dossier d''événement]],Tableau12[],89,FALSE)</f>
        <v>#N/A</v>
      </c>
      <c r="AN174" t="e">
        <f>VLOOKUP(Tableau14[[#This Row],[dossier d''événement]],Tableau12[],90,FALSE)</f>
        <v>#N/A</v>
      </c>
      <c r="AO174" t="e">
        <f>VLOOKUP(Tableau14[[#This Row],[dossier d''événement]],Tableau12[],11,FALSE)</f>
        <v>#N/A</v>
      </c>
      <c r="AP174" t="e">
        <f>VLOOKUP(Tableau14[[#This Row],[dossier d''événement]],Tableau12[],12,FALSE)</f>
        <v>#N/A</v>
      </c>
      <c r="AQ174" t="e">
        <f>VLOOKUP(Tableau14[[#This Row],[dossier d''événement]],Tableau12[],13,FALSE)</f>
        <v>#N/A</v>
      </c>
      <c r="AR174" t="e">
        <f>VLOOKUP(Tableau14[[#This Row],[dossier d''événement]],Tableau12[],14,FALSE)</f>
        <v>#N/A</v>
      </c>
      <c r="AS174" t="e">
        <f>VLOOKUP(Tableau14[[#This Row],[dossier d''événement]],Tableau12[],15,FALSE)</f>
        <v>#N/A</v>
      </c>
      <c r="AT174" t="e">
        <f>VLOOKUP(Tableau14[[#This Row],[dossier d''événement]],Tableau12[],16,FALSE)</f>
        <v>#N/A</v>
      </c>
      <c r="AU174" t="e">
        <f>VLOOKUP(Tableau14[[#This Row],[dossier d''événement]],Tableau12[],17,FALSE)</f>
        <v>#N/A</v>
      </c>
      <c r="AV174" t="e">
        <f>VLOOKUP(Tableau14[[#This Row],[dossier d''événement]],Tableau12[],18,FALSE)</f>
        <v>#N/A</v>
      </c>
      <c r="AW174" t="e">
        <f>VLOOKUP(Tableau14[[#This Row],[dossier d''événement]],Tableau12[],19,FALSE)</f>
        <v>#N/A</v>
      </c>
      <c r="AX174" t="e">
        <f>VLOOKUP(Tableau14[[#This Row],[dossier d''événement]],Tableau12[],20,FALSE)</f>
        <v>#N/A</v>
      </c>
      <c r="AY174" t="e">
        <f>VLOOKUP(Tableau14[[#This Row],[dossier d''événement]],Tableau12[],21,FALSE)</f>
        <v>#N/A</v>
      </c>
      <c r="AZ174" t="e">
        <f>VLOOKUP(Tableau14[[#This Row],[dossier d''événement]],Tableau12[],22,FALSE)</f>
        <v>#N/A</v>
      </c>
      <c r="BA174" t="e">
        <f>VLOOKUP(Tableau14[[#This Row],[dossier d''événement]],Tableau12[],23,FALSE)</f>
        <v>#N/A</v>
      </c>
      <c r="BB174" t="e">
        <f>VLOOKUP(Tableau14[[#This Row],[dossier d''événement]],Tableau12[],24,FALSE)</f>
        <v>#N/A</v>
      </c>
      <c r="BC174" t="e">
        <f>VLOOKUP(Tableau14[[#This Row],[dossier d''événement]],Tableau12[],25,FALSE)</f>
        <v>#N/A</v>
      </c>
      <c r="BD174" t="e">
        <f>VLOOKUP(Tableau14[[#This Row],[dossier d''événement]],Tableau12[],26,FALSE)</f>
        <v>#N/A</v>
      </c>
      <c r="BE174" t="e">
        <f>VLOOKUP(Tableau14[[#This Row],[dossier d''événement]],Tableau12[],27,FALSE)</f>
        <v>#N/A</v>
      </c>
      <c r="BF174" t="e">
        <f>VLOOKUP(Tableau14[[#This Row],[dossier d''événement]],Tableau12[],28,FALSE)</f>
        <v>#N/A</v>
      </c>
      <c r="BG174" t="e">
        <f>VLOOKUP(Tableau14[[#This Row],[dossier d''événement]],Tableau12[],29,FALSE)</f>
        <v>#N/A</v>
      </c>
      <c r="BH174" t="e">
        <f>VLOOKUP(Tableau14[[#This Row],[dossier d''événement]],Tableau12[],30,FALSE)</f>
        <v>#N/A</v>
      </c>
      <c r="BI174" t="e">
        <f>VLOOKUP(Tableau14[[#This Row],[dossier d''événement]],Tableau12[],31,FALSE)</f>
        <v>#N/A</v>
      </c>
      <c r="BJ174" t="e">
        <f>VLOOKUP(Tableau14[[#This Row],[dossier d''événement]],Tableau12[],32,FALSE)</f>
        <v>#N/A</v>
      </c>
      <c r="BK174" t="e">
        <f>VLOOKUP(Tableau14[[#This Row],[dossier d''événement]],Tableau12[],33,FALSE)</f>
        <v>#N/A</v>
      </c>
      <c r="BL174" t="e">
        <f>VLOOKUP(Tableau14[[#This Row],[dossier d''événement]],Tableau12[],34,FALSE)</f>
        <v>#N/A</v>
      </c>
      <c r="BM174" t="e">
        <f>VLOOKUP(Tableau14[[#This Row],[dossier d''événement]],Tableau12[],35,FALSE)</f>
        <v>#N/A</v>
      </c>
      <c r="BN174" t="e">
        <f>VLOOKUP(Tableau14[[#This Row],[dossier d''événement]],Tableau12[],36,FALSE)</f>
        <v>#N/A</v>
      </c>
      <c r="BO174" t="e">
        <f>VLOOKUP(Tableau14[[#This Row],[dossier d''événement]],Tableau12[],37,FALSE)</f>
        <v>#N/A</v>
      </c>
      <c r="BP174" t="e">
        <f>VLOOKUP(Tableau14[[#This Row],[dossier d''événement]],Tableau12[],38,FALSE)</f>
        <v>#N/A</v>
      </c>
      <c r="BQ174" t="e">
        <f>VLOOKUP(Tableau14[[#This Row],[dossier d''événement]],Tableau12[],39,FALSE)</f>
        <v>#N/A</v>
      </c>
      <c r="BR174" t="e">
        <f>VLOOKUP(Tableau14[[#This Row],[dossier d''événement]],Tableau12[],40,FALSE)</f>
        <v>#N/A</v>
      </c>
      <c r="BW174">
        <f>Tableau14[[#This Row],[dossier d''événement]]</f>
        <v>0</v>
      </c>
      <c r="BZ174" t="e">
        <f>Tableau14[[#This Row],[Contact client sur le site]]</f>
        <v>#N/A</v>
      </c>
      <c r="CA174" t="e">
        <f>VLOOKUP(Tableau14[[#This Row],[dossier d''événement]],Tableau12[],45,FALSE)</f>
        <v>#N/A</v>
      </c>
      <c r="CE174" t="e">
        <f>VLOOKUP(Tableau14[[#This Row],[dossier d''événement]],Tableau12[],46,FALSE)</f>
        <v>#N/A</v>
      </c>
      <c r="CF174" t="e">
        <f>VLOOKUP(Tableau14[[#This Row],[dossier d''événement]],Tableau12[],43,FALSE)</f>
        <v>#N/A</v>
      </c>
      <c r="CG174" t="e">
        <f>VLOOKUP(Tableau14[[#This Row],[dossier d''événement]],Tableau12[],47,FALSE)</f>
        <v>#N/A</v>
      </c>
    </row>
    <row r="175" spans="6:85">
      <c r="F175" t="e">
        <f>VLOOKUP(Tableau14[[#This Row],[dossier d''événement]],Tableau12[],2,FALSE)</f>
        <v>#N/A</v>
      </c>
      <c r="G175" t="e">
        <f>VLOOKUP(Tableau14[[#This Row],[dossier d''événement]],Tableau12[],7,FALSE)</f>
        <v>#N/A</v>
      </c>
      <c r="H175" t="e">
        <f>VLOOKUP(Tableau14[[#This Row],[dossier d''événement]],Tableau12[],8,FALSE)</f>
        <v>#N/A</v>
      </c>
      <c r="J175" t="e">
        <f>VLOOKUP(Tableau14[[#This Row],[dossier d''événement]],Tableau12[],3,FALSE)</f>
        <v>#N/A</v>
      </c>
      <c r="K175" t="e">
        <f>VLOOKUP(Tableau14[[#This Row],[dossier d''événement]],Tableau12[],44,FALSE)</f>
        <v>#N/A</v>
      </c>
      <c r="W175" t="e">
        <f>VLOOKUP(Tableau14[[#This Row],[dossier d''événement]],Tableau12[],73,FALSE)</f>
        <v>#N/A</v>
      </c>
      <c r="X175" t="e">
        <f>VLOOKUP(Tableau14[[#This Row],[dossier d''événement]],Tableau12[],74,FALSE)</f>
        <v>#N/A</v>
      </c>
      <c r="Y175" t="e">
        <f>VLOOKUP(Tableau14[[#This Row],[dossier d''événement]],Tableau12[],75,FALSE)</f>
        <v>#N/A</v>
      </c>
      <c r="Z175" t="e">
        <f>VLOOKUP(Tableau14[[#This Row],[dossier d''événement]],Tableau12[],76,FALSE)</f>
        <v>#N/A</v>
      </c>
      <c r="AA175" t="e">
        <f>VLOOKUP(Tableau14[[#This Row],[dossier d''événement]],Tableau12[],77,FALSE)</f>
        <v>#N/A</v>
      </c>
      <c r="AB175" t="e">
        <f>VLOOKUP(Tableau14[[#This Row],[dossier d''événement]],Tableau12[],78,FALSE)</f>
        <v>#N/A</v>
      </c>
      <c r="AC175" t="e">
        <f>VLOOKUP(Tableau14[[#This Row],[dossier d''événement]],Tableau12[],79,FALSE)</f>
        <v>#N/A</v>
      </c>
      <c r="AD175" t="e">
        <f>VLOOKUP(Tableau14[[#This Row],[dossier d''événement]],Tableau12[],80,FALSE)</f>
        <v>#N/A</v>
      </c>
      <c r="AE175" t="e">
        <f>VLOOKUP(Tableau14[[#This Row],[dossier d''événement]],Tableau12[],81,FALSE)</f>
        <v>#N/A</v>
      </c>
      <c r="AF175" t="e">
        <f>VLOOKUP(Tableau14[[#This Row],[dossier d''événement]],Tableau12[],82,FALSE)</f>
        <v>#N/A</v>
      </c>
      <c r="AG175" t="e">
        <f>VLOOKUP(Tableau14[[#This Row],[dossier d''événement]],Tableau12[],83,FALSE)</f>
        <v>#N/A</v>
      </c>
      <c r="AH175" t="e">
        <f>VLOOKUP(Tableau14[[#This Row],[dossier d''événement]],Tableau12[],84,FALSE)</f>
        <v>#N/A</v>
      </c>
      <c r="AI175" t="e">
        <f>VLOOKUP(Tableau14[[#This Row],[dossier d''événement]],Tableau12[],85,FALSE)</f>
        <v>#N/A</v>
      </c>
      <c r="AJ175" t="e">
        <f>VLOOKUP(Tableau14[[#This Row],[dossier d''événement]],Tableau12[],86,FALSE)</f>
        <v>#N/A</v>
      </c>
      <c r="AK175" t="e">
        <f>VLOOKUP(Tableau14[[#This Row],[dossier d''événement]],Tableau12[],87,FALSE)</f>
        <v>#N/A</v>
      </c>
      <c r="AL175" t="e">
        <f>VLOOKUP(Tableau14[[#This Row],[dossier d''événement]],Tableau12[],88,FALSE)</f>
        <v>#N/A</v>
      </c>
      <c r="AM175" t="e">
        <f>VLOOKUP(Tableau14[[#This Row],[dossier d''événement]],Tableau12[],89,FALSE)</f>
        <v>#N/A</v>
      </c>
      <c r="AN175" t="e">
        <f>VLOOKUP(Tableau14[[#This Row],[dossier d''événement]],Tableau12[],90,FALSE)</f>
        <v>#N/A</v>
      </c>
      <c r="AO175" t="e">
        <f>VLOOKUP(Tableau14[[#This Row],[dossier d''événement]],Tableau12[],11,FALSE)</f>
        <v>#N/A</v>
      </c>
      <c r="AP175" t="e">
        <f>VLOOKUP(Tableau14[[#This Row],[dossier d''événement]],Tableau12[],12,FALSE)</f>
        <v>#N/A</v>
      </c>
      <c r="AQ175" t="e">
        <f>VLOOKUP(Tableau14[[#This Row],[dossier d''événement]],Tableau12[],13,FALSE)</f>
        <v>#N/A</v>
      </c>
      <c r="AR175" t="e">
        <f>VLOOKUP(Tableau14[[#This Row],[dossier d''événement]],Tableau12[],14,FALSE)</f>
        <v>#N/A</v>
      </c>
      <c r="AS175" t="e">
        <f>VLOOKUP(Tableau14[[#This Row],[dossier d''événement]],Tableau12[],15,FALSE)</f>
        <v>#N/A</v>
      </c>
      <c r="AT175" t="e">
        <f>VLOOKUP(Tableau14[[#This Row],[dossier d''événement]],Tableau12[],16,FALSE)</f>
        <v>#N/A</v>
      </c>
      <c r="AU175" t="e">
        <f>VLOOKUP(Tableau14[[#This Row],[dossier d''événement]],Tableau12[],17,FALSE)</f>
        <v>#N/A</v>
      </c>
      <c r="AV175" t="e">
        <f>VLOOKUP(Tableau14[[#This Row],[dossier d''événement]],Tableau12[],18,FALSE)</f>
        <v>#N/A</v>
      </c>
      <c r="AW175" t="e">
        <f>VLOOKUP(Tableau14[[#This Row],[dossier d''événement]],Tableau12[],19,FALSE)</f>
        <v>#N/A</v>
      </c>
      <c r="AX175" t="e">
        <f>VLOOKUP(Tableau14[[#This Row],[dossier d''événement]],Tableau12[],20,FALSE)</f>
        <v>#N/A</v>
      </c>
      <c r="AY175" t="e">
        <f>VLOOKUP(Tableau14[[#This Row],[dossier d''événement]],Tableau12[],21,FALSE)</f>
        <v>#N/A</v>
      </c>
      <c r="AZ175" t="e">
        <f>VLOOKUP(Tableau14[[#This Row],[dossier d''événement]],Tableau12[],22,FALSE)</f>
        <v>#N/A</v>
      </c>
      <c r="BA175" t="e">
        <f>VLOOKUP(Tableau14[[#This Row],[dossier d''événement]],Tableau12[],23,FALSE)</f>
        <v>#N/A</v>
      </c>
      <c r="BB175" t="e">
        <f>VLOOKUP(Tableau14[[#This Row],[dossier d''événement]],Tableau12[],24,FALSE)</f>
        <v>#N/A</v>
      </c>
      <c r="BC175" t="e">
        <f>VLOOKUP(Tableau14[[#This Row],[dossier d''événement]],Tableau12[],25,FALSE)</f>
        <v>#N/A</v>
      </c>
      <c r="BD175" t="e">
        <f>VLOOKUP(Tableau14[[#This Row],[dossier d''événement]],Tableau12[],26,FALSE)</f>
        <v>#N/A</v>
      </c>
      <c r="BE175" t="e">
        <f>VLOOKUP(Tableau14[[#This Row],[dossier d''événement]],Tableau12[],27,FALSE)</f>
        <v>#N/A</v>
      </c>
      <c r="BF175" t="e">
        <f>VLOOKUP(Tableau14[[#This Row],[dossier d''événement]],Tableau12[],28,FALSE)</f>
        <v>#N/A</v>
      </c>
      <c r="BG175" t="e">
        <f>VLOOKUP(Tableau14[[#This Row],[dossier d''événement]],Tableau12[],29,FALSE)</f>
        <v>#N/A</v>
      </c>
      <c r="BH175" t="e">
        <f>VLOOKUP(Tableau14[[#This Row],[dossier d''événement]],Tableau12[],30,FALSE)</f>
        <v>#N/A</v>
      </c>
      <c r="BI175" t="e">
        <f>VLOOKUP(Tableau14[[#This Row],[dossier d''événement]],Tableau12[],31,FALSE)</f>
        <v>#N/A</v>
      </c>
      <c r="BJ175" t="e">
        <f>VLOOKUP(Tableau14[[#This Row],[dossier d''événement]],Tableau12[],32,FALSE)</f>
        <v>#N/A</v>
      </c>
      <c r="BK175" t="e">
        <f>VLOOKUP(Tableau14[[#This Row],[dossier d''événement]],Tableau12[],33,FALSE)</f>
        <v>#N/A</v>
      </c>
      <c r="BL175" t="e">
        <f>VLOOKUP(Tableau14[[#This Row],[dossier d''événement]],Tableau12[],34,FALSE)</f>
        <v>#N/A</v>
      </c>
      <c r="BM175" t="e">
        <f>VLOOKUP(Tableau14[[#This Row],[dossier d''événement]],Tableau12[],35,FALSE)</f>
        <v>#N/A</v>
      </c>
      <c r="BN175" t="e">
        <f>VLOOKUP(Tableau14[[#This Row],[dossier d''événement]],Tableau12[],36,FALSE)</f>
        <v>#N/A</v>
      </c>
      <c r="BO175" t="e">
        <f>VLOOKUP(Tableau14[[#This Row],[dossier d''événement]],Tableau12[],37,FALSE)</f>
        <v>#N/A</v>
      </c>
      <c r="BP175" t="e">
        <f>VLOOKUP(Tableau14[[#This Row],[dossier d''événement]],Tableau12[],38,FALSE)</f>
        <v>#N/A</v>
      </c>
      <c r="BQ175" t="e">
        <f>VLOOKUP(Tableau14[[#This Row],[dossier d''événement]],Tableau12[],39,FALSE)</f>
        <v>#N/A</v>
      </c>
      <c r="BR175" t="e">
        <f>VLOOKUP(Tableau14[[#This Row],[dossier d''événement]],Tableau12[],40,FALSE)</f>
        <v>#N/A</v>
      </c>
      <c r="BW175">
        <f>Tableau14[[#This Row],[dossier d''événement]]</f>
        <v>0</v>
      </c>
      <c r="BZ175" t="e">
        <f>Tableau14[[#This Row],[Contact client sur le site]]</f>
        <v>#N/A</v>
      </c>
      <c r="CA175" t="e">
        <f>VLOOKUP(Tableau14[[#This Row],[dossier d''événement]],Tableau12[],45,FALSE)</f>
        <v>#N/A</v>
      </c>
      <c r="CE175" t="e">
        <f>VLOOKUP(Tableau14[[#This Row],[dossier d''événement]],Tableau12[],46,FALSE)</f>
        <v>#N/A</v>
      </c>
      <c r="CF175" t="e">
        <f>VLOOKUP(Tableau14[[#This Row],[dossier d''événement]],Tableau12[],43,FALSE)</f>
        <v>#N/A</v>
      </c>
      <c r="CG175" t="e">
        <f>VLOOKUP(Tableau14[[#This Row],[dossier d''événement]],Tableau12[],47,FALSE)</f>
        <v>#N/A</v>
      </c>
    </row>
    <row r="176" spans="6:85">
      <c r="F176" t="e">
        <f>VLOOKUP(Tableau14[[#This Row],[dossier d''événement]],Tableau12[],2,FALSE)</f>
        <v>#N/A</v>
      </c>
      <c r="G176" t="e">
        <f>VLOOKUP(Tableau14[[#This Row],[dossier d''événement]],Tableau12[],7,FALSE)</f>
        <v>#N/A</v>
      </c>
      <c r="H176" t="e">
        <f>VLOOKUP(Tableau14[[#This Row],[dossier d''événement]],Tableau12[],8,FALSE)</f>
        <v>#N/A</v>
      </c>
      <c r="J176" t="e">
        <f>VLOOKUP(Tableau14[[#This Row],[dossier d''événement]],Tableau12[],3,FALSE)</f>
        <v>#N/A</v>
      </c>
      <c r="K176" t="e">
        <f>VLOOKUP(Tableau14[[#This Row],[dossier d''événement]],Tableau12[],44,FALSE)</f>
        <v>#N/A</v>
      </c>
      <c r="W176" t="e">
        <f>VLOOKUP(Tableau14[[#This Row],[dossier d''événement]],Tableau12[],73,FALSE)</f>
        <v>#N/A</v>
      </c>
      <c r="X176" t="e">
        <f>VLOOKUP(Tableau14[[#This Row],[dossier d''événement]],Tableau12[],74,FALSE)</f>
        <v>#N/A</v>
      </c>
      <c r="Y176" t="e">
        <f>VLOOKUP(Tableau14[[#This Row],[dossier d''événement]],Tableau12[],75,FALSE)</f>
        <v>#N/A</v>
      </c>
      <c r="Z176" t="e">
        <f>VLOOKUP(Tableau14[[#This Row],[dossier d''événement]],Tableau12[],76,FALSE)</f>
        <v>#N/A</v>
      </c>
      <c r="AA176" t="e">
        <f>VLOOKUP(Tableau14[[#This Row],[dossier d''événement]],Tableau12[],77,FALSE)</f>
        <v>#N/A</v>
      </c>
      <c r="AB176" t="e">
        <f>VLOOKUP(Tableau14[[#This Row],[dossier d''événement]],Tableau12[],78,FALSE)</f>
        <v>#N/A</v>
      </c>
      <c r="AC176" t="e">
        <f>VLOOKUP(Tableau14[[#This Row],[dossier d''événement]],Tableau12[],79,FALSE)</f>
        <v>#N/A</v>
      </c>
      <c r="AD176" t="e">
        <f>VLOOKUP(Tableau14[[#This Row],[dossier d''événement]],Tableau12[],80,FALSE)</f>
        <v>#N/A</v>
      </c>
      <c r="AE176" t="e">
        <f>VLOOKUP(Tableau14[[#This Row],[dossier d''événement]],Tableau12[],81,FALSE)</f>
        <v>#N/A</v>
      </c>
      <c r="AF176" t="e">
        <f>VLOOKUP(Tableau14[[#This Row],[dossier d''événement]],Tableau12[],82,FALSE)</f>
        <v>#N/A</v>
      </c>
      <c r="AG176" t="e">
        <f>VLOOKUP(Tableau14[[#This Row],[dossier d''événement]],Tableau12[],83,FALSE)</f>
        <v>#N/A</v>
      </c>
      <c r="AH176" t="e">
        <f>VLOOKUP(Tableau14[[#This Row],[dossier d''événement]],Tableau12[],84,FALSE)</f>
        <v>#N/A</v>
      </c>
      <c r="AI176" t="e">
        <f>VLOOKUP(Tableau14[[#This Row],[dossier d''événement]],Tableau12[],85,FALSE)</f>
        <v>#N/A</v>
      </c>
      <c r="AJ176" t="e">
        <f>VLOOKUP(Tableau14[[#This Row],[dossier d''événement]],Tableau12[],86,FALSE)</f>
        <v>#N/A</v>
      </c>
      <c r="AK176" t="e">
        <f>VLOOKUP(Tableau14[[#This Row],[dossier d''événement]],Tableau12[],87,FALSE)</f>
        <v>#N/A</v>
      </c>
      <c r="AL176" t="e">
        <f>VLOOKUP(Tableau14[[#This Row],[dossier d''événement]],Tableau12[],88,FALSE)</f>
        <v>#N/A</v>
      </c>
      <c r="AM176" t="e">
        <f>VLOOKUP(Tableau14[[#This Row],[dossier d''événement]],Tableau12[],89,FALSE)</f>
        <v>#N/A</v>
      </c>
      <c r="AN176" t="e">
        <f>VLOOKUP(Tableau14[[#This Row],[dossier d''événement]],Tableau12[],90,FALSE)</f>
        <v>#N/A</v>
      </c>
      <c r="AO176" t="e">
        <f>VLOOKUP(Tableau14[[#This Row],[dossier d''événement]],Tableau12[],11,FALSE)</f>
        <v>#N/A</v>
      </c>
      <c r="AP176" t="e">
        <f>VLOOKUP(Tableau14[[#This Row],[dossier d''événement]],Tableau12[],12,FALSE)</f>
        <v>#N/A</v>
      </c>
      <c r="AQ176" t="e">
        <f>VLOOKUP(Tableau14[[#This Row],[dossier d''événement]],Tableau12[],13,FALSE)</f>
        <v>#N/A</v>
      </c>
      <c r="AR176" t="e">
        <f>VLOOKUP(Tableau14[[#This Row],[dossier d''événement]],Tableau12[],14,FALSE)</f>
        <v>#N/A</v>
      </c>
      <c r="AS176" t="e">
        <f>VLOOKUP(Tableau14[[#This Row],[dossier d''événement]],Tableau12[],15,FALSE)</f>
        <v>#N/A</v>
      </c>
      <c r="AT176" t="e">
        <f>VLOOKUP(Tableau14[[#This Row],[dossier d''événement]],Tableau12[],16,FALSE)</f>
        <v>#N/A</v>
      </c>
      <c r="AU176" t="e">
        <f>VLOOKUP(Tableau14[[#This Row],[dossier d''événement]],Tableau12[],17,FALSE)</f>
        <v>#N/A</v>
      </c>
      <c r="AV176" t="e">
        <f>VLOOKUP(Tableau14[[#This Row],[dossier d''événement]],Tableau12[],18,FALSE)</f>
        <v>#N/A</v>
      </c>
      <c r="AW176" t="e">
        <f>VLOOKUP(Tableau14[[#This Row],[dossier d''événement]],Tableau12[],19,FALSE)</f>
        <v>#N/A</v>
      </c>
      <c r="AX176" t="e">
        <f>VLOOKUP(Tableau14[[#This Row],[dossier d''événement]],Tableau12[],20,FALSE)</f>
        <v>#N/A</v>
      </c>
      <c r="AY176" t="e">
        <f>VLOOKUP(Tableau14[[#This Row],[dossier d''événement]],Tableau12[],21,FALSE)</f>
        <v>#N/A</v>
      </c>
      <c r="AZ176" t="e">
        <f>VLOOKUP(Tableau14[[#This Row],[dossier d''événement]],Tableau12[],22,FALSE)</f>
        <v>#N/A</v>
      </c>
      <c r="BA176" t="e">
        <f>VLOOKUP(Tableau14[[#This Row],[dossier d''événement]],Tableau12[],23,FALSE)</f>
        <v>#N/A</v>
      </c>
      <c r="BB176" t="e">
        <f>VLOOKUP(Tableau14[[#This Row],[dossier d''événement]],Tableau12[],24,FALSE)</f>
        <v>#N/A</v>
      </c>
      <c r="BC176" t="e">
        <f>VLOOKUP(Tableau14[[#This Row],[dossier d''événement]],Tableau12[],25,FALSE)</f>
        <v>#N/A</v>
      </c>
      <c r="BD176" t="e">
        <f>VLOOKUP(Tableau14[[#This Row],[dossier d''événement]],Tableau12[],26,FALSE)</f>
        <v>#N/A</v>
      </c>
      <c r="BE176" t="e">
        <f>VLOOKUP(Tableau14[[#This Row],[dossier d''événement]],Tableau12[],27,FALSE)</f>
        <v>#N/A</v>
      </c>
      <c r="BF176" t="e">
        <f>VLOOKUP(Tableau14[[#This Row],[dossier d''événement]],Tableau12[],28,FALSE)</f>
        <v>#N/A</v>
      </c>
      <c r="BG176" t="e">
        <f>VLOOKUP(Tableau14[[#This Row],[dossier d''événement]],Tableau12[],29,FALSE)</f>
        <v>#N/A</v>
      </c>
      <c r="BH176" t="e">
        <f>VLOOKUP(Tableau14[[#This Row],[dossier d''événement]],Tableau12[],30,FALSE)</f>
        <v>#N/A</v>
      </c>
      <c r="BI176" t="e">
        <f>VLOOKUP(Tableau14[[#This Row],[dossier d''événement]],Tableau12[],31,FALSE)</f>
        <v>#N/A</v>
      </c>
      <c r="BJ176" t="e">
        <f>VLOOKUP(Tableau14[[#This Row],[dossier d''événement]],Tableau12[],32,FALSE)</f>
        <v>#N/A</v>
      </c>
      <c r="BK176" t="e">
        <f>VLOOKUP(Tableau14[[#This Row],[dossier d''événement]],Tableau12[],33,FALSE)</f>
        <v>#N/A</v>
      </c>
      <c r="BL176" t="e">
        <f>VLOOKUP(Tableau14[[#This Row],[dossier d''événement]],Tableau12[],34,FALSE)</f>
        <v>#N/A</v>
      </c>
      <c r="BM176" t="e">
        <f>VLOOKUP(Tableau14[[#This Row],[dossier d''événement]],Tableau12[],35,FALSE)</f>
        <v>#N/A</v>
      </c>
      <c r="BN176" t="e">
        <f>VLOOKUP(Tableau14[[#This Row],[dossier d''événement]],Tableau12[],36,FALSE)</f>
        <v>#N/A</v>
      </c>
      <c r="BO176" t="e">
        <f>VLOOKUP(Tableau14[[#This Row],[dossier d''événement]],Tableau12[],37,FALSE)</f>
        <v>#N/A</v>
      </c>
      <c r="BP176" t="e">
        <f>VLOOKUP(Tableau14[[#This Row],[dossier d''événement]],Tableau12[],38,FALSE)</f>
        <v>#N/A</v>
      </c>
      <c r="BQ176" t="e">
        <f>VLOOKUP(Tableau14[[#This Row],[dossier d''événement]],Tableau12[],39,FALSE)</f>
        <v>#N/A</v>
      </c>
      <c r="BR176" t="e">
        <f>VLOOKUP(Tableau14[[#This Row],[dossier d''événement]],Tableau12[],40,FALSE)</f>
        <v>#N/A</v>
      </c>
      <c r="BZ176" t="e">
        <f>Tableau14[[#This Row],[Contact client sur le site]]</f>
        <v>#N/A</v>
      </c>
      <c r="CA176" t="e">
        <f>VLOOKUP(Tableau14[[#This Row],[dossier d''événement]],Tableau12[],45,FALSE)</f>
        <v>#N/A</v>
      </c>
      <c r="CE176" t="e">
        <f>VLOOKUP(Tableau14[[#This Row],[dossier d''événement]],Tableau12[],46,FALSE)</f>
        <v>#N/A</v>
      </c>
      <c r="CF176" t="e">
        <f>VLOOKUP(Tableau14[[#This Row],[dossier d''événement]],Tableau12[],43,FALSE)</f>
        <v>#N/A</v>
      </c>
      <c r="CG176" t="e">
        <f>VLOOKUP(Tableau14[[#This Row],[dossier d''événement]],Tableau12[],47,FALSE)</f>
        <v>#N/A</v>
      </c>
    </row>
    <row r="177" spans="6:85">
      <c r="F177" t="e">
        <f>VLOOKUP(Tableau14[[#This Row],[dossier d''événement]],Tableau12[],2,FALSE)</f>
        <v>#N/A</v>
      </c>
      <c r="G177" t="e">
        <f>VLOOKUP(Tableau14[[#This Row],[dossier d''événement]],Tableau12[],7,FALSE)</f>
        <v>#N/A</v>
      </c>
      <c r="H177" t="e">
        <f>VLOOKUP(Tableau14[[#This Row],[dossier d''événement]],Tableau12[],8,FALSE)</f>
        <v>#N/A</v>
      </c>
      <c r="J177" t="e">
        <f>VLOOKUP(Tableau14[[#This Row],[dossier d''événement]],Tableau12[],3,FALSE)</f>
        <v>#N/A</v>
      </c>
      <c r="K177" t="e">
        <f>VLOOKUP(Tableau14[[#This Row],[dossier d''événement]],Tableau12[],44,FALSE)</f>
        <v>#N/A</v>
      </c>
      <c r="W177" t="e">
        <f>VLOOKUP(Tableau14[[#This Row],[dossier d''événement]],Tableau12[],73,FALSE)</f>
        <v>#N/A</v>
      </c>
      <c r="X177" t="e">
        <f>VLOOKUP(Tableau14[[#This Row],[dossier d''événement]],Tableau12[],74,FALSE)</f>
        <v>#N/A</v>
      </c>
      <c r="Y177" t="e">
        <f>VLOOKUP(Tableau14[[#This Row],[dossier d''événement]],Tableau12[],75,FALSE)</f>
        <v>#N/A</v>
      </c>
      <c r="Z177" t="e">
        <f>VLOOKUP(Tableau14[[#This Row],[dossier d''événement]],Tableau12[],76,FALSE)</f>
        <v>#N/A</v>
      </c>
      <c r="AA177" t="e">
        <f>VLOOKUP(Tableau14[[#This Row],[dossier d''événement]],Tableau12[],77,FALSE)</f>
        <v>#N/A</v>
      </c>
      <c r="AB177" t="e">
        <f>VLOOKUP(Tableau14[[#This Row],[dossier d''événement]],Tableau12[],78,FALSE)</f>
        <v>#N/A</v>
      </c>
      <c r="AC177" t="e">
        <f>VLOOKUP(Tableau14[[#This Row],[dossier d''événement]],Tableau12[],79,FALSE)</f>
        <v>#N/A</v>
      </c>
      <c r="AD177" t="e">
        <f>VLOOKUP(Tableau14[[#This Row],[dossier d''événement]],Tableau12[],80,FALSE)</f>
        <v>#N/A</v>
      </c>
      <c r="AE177" t="e">
        <f>VLOOKUP(Tableau14[[#This Row],[dossier d''événement]],Tableau12[],81,FALSE)</f>
        <v>#N/A</v>
      </c>
      <c r="AF177" t="e">
        <f>VLOOKUP(Tableau14[[#This Row],[dossier d''événement]],Tableau12[],82,FALSE)</f>
        <v>#N/A</v>
      </c>
      <c r="AG177" t="e">
        <f>VLOOKUP(Tableau14[[#This Row],[dossier d''événement]],Tableau12[],83,FALSE)</f>
        <v>#N/A</v>
      </c>
      <c r="AH177" t="e">
        <f>VLOOKUP(Tableau14[[#This Row],[dossier d''événement]],Tableau12[],84,FALSE)</f>
        <v>#N/A</v>
      </c>
      <c r="AI177" t="e">
        <f>VLOOKUP(Tableau14[[#This Row],[dossier d''événement]],Tableau12[],85,FALSE)</f>
        <v>#N/A</v>
      </c>
      <c r="AJ177" t="e">
        <f>VLOOKUP(Tableau14[[#This Row],[dossier d''événement]],Tableau12[],86,FALSE)</f>
        <v>#N/A</v>
      </c>
      <c r="AK177" t="e">
        <f>VLOOKUP(Tableau14[[#This Row],[dossier d''événement]],Tableau12[],87,FALSE)</f>
        <v>#N/A</v>
      </c>
      <c r="AL177" t="e">
        <f>VLOOKUP(Tableau14[[#This Row],[dossier d''événement]],Tableau12[],88,FALSE)</f>
        <v>#N/A</v>
      </c>
      <c r="AM177" t="e">
        <f>VLOOKUP(Tableau14[[#This Row],[dossier d''événement]],Tableau12[],89,FALSE)</f>
        <v>#N/A</v>
      </c>
      <c r="AN177" t="e">
        <f>VLOOKUP(Tableau14[[#This Row],[dossier d''événement]],Tableau12[],90,FALSE)</f>
        <v>#N/A</v>
      </c>
      <c r="AO177" t="e">
        <f>VLOOKUP(Tableau14[[#This Row],[dossier d''événement]],Tableau12[],11,FALSE)</f>
        <v>#N/A</v>
      </c>
      <c r="AP177" t="e">
        <f>VLOOKUP(Tableau14[[#This Row],[dossier d''événement]],Tableau12[],12,FALSE)</f>
        <v>#N/A</v>
      </c>
      <c r="AQ177" t="e">
        <f>VLOOKUP(Tableau14[[#This Row],[dossier d''événement]],Tableau12[],13,FALSE)</f>
        <v>#N/A</v>
      </c>
      <c r="AR177" t="e">
        <f>VLOOKUP(Tableau14[[#This Row],[dossier d''événement]],Tableau12[],14,FALSE)</f>
        <v>#N/A</v>
      </c>
      <c r="AS177" t="e">
        <f>VLOOKUP(Tableau14[[#This Row],[dossier d''événement]],Tableau12[],15,FALSE)</f>
        <v>#N/A</v>
      </c>
      <c r="AT177" t="e">
        <f>VLOOKUP(Tableau14[[#This Row],[dossier d''événement]],Tableau12[],16,FALSE)</f>
        <v>#N/A</v>
      </c>
      <c r="AU177" t="e">
        <f>VLOOKUP(Tableau14[[#This Row],[dossier d''événement]],Tableau12[],17,FALSE)</f>
        <v>#N/A</v>
      </c>
      <c r="AV177" t="e">
        <f>VLOOKUP(Tableau14[[#This Row],[dossier d''événement]],Tableau12[],18,FALSE)</f>
        <v>#N/A</v>
      </c>
      <c r="AW177" t="e">
        <f>VLOOKUP(Tableau14[[#This Row],[dossier d''événement]],Tableau12[],19,FALSE)</f>
        <v>#N/A</v>
      </c>
      <c r="AX177" t="e">
        <f>VLOOKUP(Tableau14[[#This Row],[dossier d''événement]],Tableau12[],20,FALSE)</f>
        <v>#N/A</v>
      </c>
      <c r="AY177" t="e">
        <f>VLOOKUP(Tableau14[[#This Row],[dossier d''événement]],Tableau12[],21,FALSE)</f>
        <v>#N/A</v>
      </c>
      <c r="AZ177" t="e">
        <f>VLOOKUP(Tableau14[[#This Row],[dossier d''événement]],Tableau12[],22,FALSE)</f>
        <v>#N/A</v>
      </c>
      <c r="BA177" t="e">
        <f>VLOOKUP(Tableau14[[#This Row],[dossier d''événement]],Tableau12[],23,FALSE)</f>
        <v>#N/A</v>
      </c>
      <c r="BB177" t="e">
        <f>VLOOKUP(Tableau14[[#This Row],[dossier d''événement]],Tableau12[],24,FALSE)</f>
        <v>#N/A</v>
      </c>
      <c r="BC177" t="e">
        <f>VLOOKUP(Tableau14[[#This Row],[dossier d''événement]],Tableau12[],25,FALSE)</f>
        <v>#N/A</v>
      </c>
      <c r="BD177" t="e">
        <f>VLOOKUP(Tableau14[[#This Row],[dossier d''événement]],Tableau12[],26,FALSE)</f>
        <v>#N/A</v>
      </c>
      <c r="BE177" t="e">
        <f>VLOOKUP(Tableau14[[#This Row],[dossier d''événement]],Tableau12[],27,FALSE)</f>
        <v>#N/A</v>
      </c>
      <c r="BF177" t="e">
        <f>VLOOKUP(Tableau14[[#This Row],[dossier d''événement]],Tableau12[],28,FALSE)</f>
        <v>#N/A</v>
      </c>
      <c r="BG177" t="e">
        <f>VLOOKUP(Tableau14[[#This Row],[dossier d''événement]],Tableau12[],29,FALSE)</f>
        <v>#N/A</v>
      </c>
      <c r="BH177" t="e">
        <f>VLOOKUP(Tableau14[[#This Row],[dossier d''événement]],Tableau12[],30,FALSE)</f>
        <v>#N/A</v>
      </c>
      <c r="BI177" t="e">
        <f>VLOOKUP(Tableau14[[#This Row],[dossier d''événement]],Tableau12[],31,FALSE)</f>
        <v>#N/A</v>
      </c>
      <c r="BJ177" t="e">
        <f>VLOOKUP(Tableau14[[#This Row],[dossier d''événement]],Tableau12[],32,FALSE)</f>
        <v>#N/A</v>
      </c>
      <c r="BK177" t="e">
        <f>VLOOKUP(Tableau14[[#This Row],[dossier d''événement]],Tableau12[],33,FALSE)</f>
        <v>#N/A</v>
      </c>
      <c r="BL177" t="e">
        <f>VLOOKUP(Tableau14[[#This Row],[dossier d''événement]],Tableau12[],34,FALSE)</f>
        <v>#N/A</v>
      </c>
      <c r="BM177" t="e">
        <f>VLOOKUP(Tableau14[[#This Row],[dossier d''événement]],Tableau12[],35,FALSE)</f>
        <v>#N/A</v>
      </c>
      <c r="BN177" t="e">
        <f>VLOOKUP(Tableau14[[#This Row],[dossier d''événement]],Tableau12[],36,FALSE)</f>
        <v>#N/A</v>
      </c>
      <c r="BO177" t="e">
        <f>VLOOKUP(Tableau14[[#This Row],[dossier d''événement]],Tableau12[],37,FALSE)</f>
        <v>#N/A</v>
      </c>
      <c r="BP177" t="e">
        <f>VLOOKUP(Tableau14[[#This Row],[dossier d''événement]],Tableau12[],38,FALSE)</f>
        <v>#N/A</v>
      </c>
      <c r="BQ177" t="e">
        <f>VLOOKUP(Tableau14[[#This Row],[dossier d''événement]],Tableau12[],39,FALSE)</f>
        <v>#N/A</v>
      </c>
      <c r="BR177" t="e">
        <f>VLOOKUP(Tableau14[[#This Row],[dossier d''événement]],Tableau12[],40,FALSE)</f>
        <v>#N/A</v>
      </c>
      <c r="BZ177" t="e">
        <f>Tableau14[[#This Row],[Contact client sur le site]]</f>
        <v>#N/A</v>
      </c>
      <c r="CA177" t="e">
        <f>VLOOKUP(Tableau14[[#This Row],[dossier d''événement]],Tableau12[],45,FALSE)</f>
        <v>#N/A</v>
      </c>
      <c r="CE177" t="e">
        <f>VLOOKUP(Tableau14[[#This Row],[dossier d''événement]],Tableau12[],46,FALSE)</f>
        <v>#N/A</v>
      </c>
      <c r="CF177" t="e">
        <f>VLOOKUP(Tableau14[[#This Row],[dossier d''événement]],Tableau12[],43,FALSE)</f>
        <v>#N/A</v>
      </c>
      <c r="CG177" t="e">
        <f>VLOOKUP(Tableau14[[#This Row],[dossier d''événement]],Tableau12[],47,FALSE)</f>
        <v>#N/A</v>
      </c>
    </row>
    <row r="178" spans="6:85">
      <c r="F178" t="e">
        <f>VLOOKUP(Tableau14[[#This Row],[dossier d''événement]],Tableau12[],2,FALSE)</f>
        <v>#N/A</v>
      </c>
      <c r="G178" t="e">
        <f>VLOOKUP(Tableau14[[#This Row],[dossier d''événement]],Tableau12[],7,FALSE)</f>
        <v>#N/A</v>
      </c>
      <c r="H178" t="e">
        <f>VLOOKUP(Tableau14[[#This Row],[dossier d''événement]],Tableau12[],8,FALSE)</f>
        <v>#N/A</v>
      </c>
      <c r="J178" t="e">
        <f>VLOOKUP(Tableau14[[#This Row],[dossier d''événement]],Tableau12[],3,FALSE)</f>
        <v>#N/A</v>
      </c>
      <c r="K178" t="e">
        <f>VLOOKUP(Tableau14[[#This Row],[dossier d''événement]],Tableau12[],44,FALSE)</f>
        <v>#N/A</v>
      </c>
      <c r="W178" t="e">
        <f>VLOOKUP(Tableau14[[#This Row],[dossier d''événement]],Tableau12[],73,FALSE)</f>
        <v>#N/A</v>
      </c>
      <c r="X178" t="e">
        <f>VLOOKUP(Tableau14[[#This Row],[dossier d''événement]],Tableau12[],74,FALSE)</f>
        <v>#N/A</v>
      </c>
      <c r="Y178" t="e">
        <f>VLOOKUP(Tableau14[[#This Row],[dossier d''événement]],Tableau12[],75,FALSE)</f>
        <v>#N/A</v>
      </c>
      <c r="Z178" t="e">
        <f>VLOOKUP(Tableau14[[#This Row],[dossier d''événement]],Tableau12[],76,FALSE)</f>
        <v>#N/A</v>
      </c>
      <c r="AA178" t="e">
        <f>VLOOKUP(Tableau14[[#This Row],[dossier d''événement]],Tableau12[],77,FALSE)</f>
        <v>#N/A</v>
      </c>
      <c r="AB178" t="e">
        <f>VLOOKUP(Tableau14[[#This Row],[dossier d''événement]],Tableau12[],78,FALSE)</f>
        <v>#N/A</v>
      </c>
      <c r="AC178" t="e">
        <f>VLOOKUP(Tableau14[[#This Row],[dossier d''événement]],Tableau12[],79,FALSE)</f>
        <v>#N/A</v>
      </c>
      <c r="AD178" t="e">
        <f>VLOOKUP(Tableau14[[#This Row],[dossier d''événement]],Tableau12[],80,FALSE)</f>
        <v>#N/A</v>
      </c>
      <c r="AE178" t="e">
        <f>VLOOKUP(Tableau14[[#This Row],[dossier d''événement]],Tableau12[],81,FALSE)</f>
        <v>#N/A</v>
      </c>
      <c r="AF178" t="e">
        <f>VLOOKUP(Tableau14[[#This Row],[dossier d''événement]],Tableau12[],82,FALSE)</f>
        <v>#N/A</v>
      </c>
      <c r="AG178" t="e">
        <f>VLOOKUP(Tableau14[[#This Row],[dossier d''événement]],Tableau12[],83,FALSE)</f>
        <v>#N/A</v>
      </c>
      <c r="AH178" t="e">
        <f>VLOOKUP(Tableau14[[#This Row],[dossier d''événement]],Tableau12[],84,FALSE)</f>
        <v>#N/A</v>
      </c>
      <c r="AI178" t="e">
        <f>VLOOKUP(Tableau14[[#This Row],[dossier d''événement]],Tableau12[],85,FALSE)</f>
        <v>#N/A</v>
      </c>
      <c r="AJ178" t="e">
        <f>VLOOKUP(Tableau14[[#This Row],[dossier d''événement]],Tableau12[],86,FALSE)</f>
        <v>#N/A</v>
      </c>
      <c r="AK178" t="e">
        <f>VLOOKUP(Tableau14[[#This Row],[dossier d''événement]],Tableau12[],87,FALSE)</f>
        <v>#N/A</v>
      </c>
      <c r="AL178" t="e">
        <f>VLOOKUP(Tableau14[[#This Row],[dossier d''événement]],Tableau12[],88,FALSE)</f>
        <v>#N/A</v>
      </c>
      <c r="AM178" t="e">
        <f>VLOOKUP(Tableau14[[#This Row],[dossier d''événement]],Tableau12[],89,FALSE)</f>
        <v>#N/A</v>
      </c>
      <c r="AN178" t="e">
        <f>VLOOKUP(Tableau14[[#This Row],[dossier d''événement]],Tableau12[],90,FALSE)</f>
        <v>#N/A</v>
      </c>
      <c r="AO178" t="e">
        <f>VLOOKUP(Tableau14[[#This Row],[dossier d''événement]],Tableau12[],11,FALSE)</f>
        <v>#N/A</v>
      </c>
      <c r="AP178" t="e">
        <f>VLOOKUP(Tableau14[[#This Row],[dossier d''événement]],Tableau12[],12,FALSE)</f>
        <v>#N/A</v>
      </c>
      <c r="AQ178" t="e">
        <f>VLOOKUP(Tableau14[[#This Row],[dossier d''événement]],Tableau12[],13,FALSE)</f>
        <v>#N/A</v>
      </c>
      <c r="AR178" t="e">
        <f>VLOOKUP(Tableau14[[#This Row],[dossier d''événement]],Tableau12[],14,FALSE)</f>
        <v>#N/A</v>
      </c>
      <c r="AS178" t="e">
        <f>VLOOKUP(Tableau14[[#This Row],[dossier d''événement]],Tableau12[],15,FALSE)</f>
        <v>#N/A</v>
      </c>
      <c r="AT178" t="e">
        <f>VLOOKUP(Tableau14[[#This Row],[dossier d''événement]],Tableau12[],16,FALSE)</f>
        <v>#N/A</v>
      </c>
      <c r="AU178" t="e">
        <f>VLOOKUP(Tableau14[[#This Row],[dossier d''événement]],Tableau12[],17,FALSE)</f>
        <v>#N/A</v>
      </c>
      <c r="AV178" t="e">
        <f>VLOOKUP(Tableau14[[#This Row],[dossier d''événement]],Tableau12[],18,FALSE)</f>
        <v>#N/A</v>
      </c>
      <c r="AW178" t="e">
        <f>VLOOKUP(Tableau14[[#This Row],[dossier d''événement]],Tableau12[],19,FALSE)</f>
        <v>#N/A</v>
      </c>
      <c r="AX178" t="e">
        <f>VLOOKUP(Tableau14[[#This Row],[dossier d''événement]],Tableau12[],20,FALSE)</f>
        <v>#N/A</v>
      </c>
      <c r="AY178" t="e">
        <f>VLOOKUP(Tableau14[[#This Row],[dossier d''événement]],Tableau12[],21,FALSE)</f>
        <v>#N/A</v>
      </c>
      <c r="AZ178" t="e">
        <f>VLOOKUP(Tableau14[[#This Row],[dossier d''événement]],Tableau12[],22,FALSE)</f>
        <v>#N/A</v>
      </c>
      <c r="BA178" t="e">
        <f>VLOOKUP(Tableau14[[#This Row],[dossier d''événement]],Tableau12[],23,FALSE)</f>
        <v>#N/A</v>
      </c>
      <c r="BB178" t="e">
        <f>VLOOKUP(Tableau14[[#This Row],[dossier d''événement]],Tableau12[],24,FALSE)</f>
        <v>#N/A</v>
      </c>
      <c r="BC178" t="e">
        <f>VLOOKUP(Tableau14[[#This Row],[dossier d''événement]],Tableau12[],25,FALSE)</f>
        <v>#N/A</v>
      </c>
      <c r="BD178" t="e">
        <f>VLOOKUP(Tableau14[[#This Row],[dossier d''événement]],Tableau12[],26,FALSE)</f>
        <v>#N/A</v>
      </c>
      <c r="BE178" t="e">
        <f>VLOOKUP(Tableau14[[#This Row],[dossier d''événement]],Tableau12[],27,FALSE)</f>
        <v>#N/A</v>
      </c>
      <c r="BF178" t="e">
        <f>VLOOKUP(Tableau14[[#This Row],[dossier d''événement]],Tableau12[],28,FALSE)</f>
        <v>#N/A</v>
      </c>
      <c r="BG178" t="e">
        <f>VLOOKUP(Tableau14[[#This Row],[dossier d''événement]],Tableau12[],29,FALSE)</f>
        <v>#N/A</v>
      </c>
      <c r="BH178" t="e">
        <f>VLOOKUP(Tableau14[[#This Row],[dossier d''événement]],Tableau12[],30,FALSE)</f>
        <v>#N/A</v>
      </c>
      <c r="BI178" t="e">
        <f>VLOOKUP(Tableau14[[#This Row],[dossier d''événement]],Tableau12[],31,FALSE)</f>
        <v>#N/A</v>
      </c>
      <c r="BJ178" t="e">
        <f>VLOOKUP(Tableau14[[#This Row],[dossier d''événement]],Tableau12[],32,FALSE)</f>
        <v>#N/A</v>
      </c>
      <c r="BK178" t="e">
        <f>VLOOKUP(Tableau14[[#This Row],[dossier d''événement]],Tableau12[],33,FALSE)</f>
        <v>#N/A</v>
      </c>
      <c r="BL178" t="e">
        <f>VLOOKUP(Tableau14[[#This Row],[dossier d''événement]],Tableau12[],34,FALSE)</f>
        <v>#N/A</v>
      </c>
      <c r="BM178" t="e">
        <f>VLOOKUP(Tableau14[[#This Row],[dossier d''événement]],Tableau12[],35,FALSE)</f>
        <v>#N/A</v>
      </c>
      <c r="BN178" t="e">
        <f>VLOOKUP(Tableau14[[#This Row],[dossier d''événement]],Tableau12[],36,FALSE)</f>
        <v>#N/A</v>
      </c>
      <c r="BO178" t="e">
        <f>VLOOKUP(Tableau14[[#This Row],[dossier d''événement]],Tableau12[],37,FALSE)</f>
        <v>#N/A</v>
      </c>
      <c r="BP178" t="e">
        <f>VLOOKUP(Tableau14[[#This Row],[dossier d''événement]],Tableau12[],38,FALSE)</f>
        <v>#N/A</v>
      </c>
      <c r="BQ178" t="e">
        <f>VLOOKUP(Tableau14[[#This Row],[dossier d''événement]],Tableau12[],39,FALSE)</f>
        <v>#N/A</v>
      </c>
      <c r="BR178" t="e">
        <f>VLOOKUP(Tableau14[[#This Row],[dossier d''événement]],Tableau12[],40,FALSE)</f>
        <v>#N/A</v>
      </c>
      <c r="BZ178" t="e">
        <f>Tableau14[[#This Row],[Contact client sur le site]]</f>
        <v>#N/A</v>
      </c>
      <c r="CA178" t="e">
        <f>VLOOKUP(Tableau14[[#This Row],[dossier d''événement]],Tableau12[],45,FALSE)</f>
        <v>#N/A</v>
      </c>
      <c r="CE178" t="e">
        <f>VLOOKUP(Tableau14[[#This Row],[dossier d''événement]],Tableau12[],46,FALSE)</f>
        <v>#N/A</v>
      </c>
      <c r="CF178" t="e">
        <f>VLOOKUP(Tableau14[[#This Row],[dossier d''événement]],Tableau12[],43,FALSE)</f>
        <v>#N/A</v>
      </c>
      <c r="CG178" t="e">
        <f>VLOOKUP(Tableau14[[#This Row],[dossier d''événement]],Tableau12[],47,FALSE)</f>
        <v>#N/A</v>
      </c>
    </row>
    <row r="179" spans="6:85">
      <c r="F179" t="e">
        <f>VLOOKUP(Tableau14[[#This Row],[dossier d''événement]],Tableau12[],2,FALSE)</f>
        <v>#N/A</v>
      </c>
      <c r="G179" t="e">
        <f>VLOOKUP(Tableau14[[#This Row],[dossier d''événement]],Tableau12[],7,FALSE)</f>
        <v>#N/A</v>
      </c>
      <c r="H179" t="e">
        <f>VLOOKUP(Tableau14[[#This Row],[dossier d''événement]],Tableau12[],8,FALSE)</f>
        <v>#N/A</v>
      </c>
      <c r="J179" t="e">
        <f>VLOOKUP(Tableau14[[#This Row],[dossier d''événement]],Tableau12[],3,FALSE)</f>
        <v>#N/A</v>
      </c>
      <c r="K179" t="e">
        <f>VLOOKUP(Tableau14[[#This Row],[dossier d''événement]],Tableau12[],44,FALSE)</f>
        <v>#N/A</v>
      </c>
      <c r="W179" t="e">
        <f>VLOOKUP(Tableau14[[#This Row],[dossier d''événement]],Tableau12[],73,FALSE)</f>
        <v>#N/A</v>
      </c>
      <c r="X179" t="e">
        <f>VLOOKUP(Tableau14[[#This Row],[dossier d''événement]],Tableau12[],74,FALSE)</f>
        <v>#N/A</v>
      </c>
      <c r="Y179" t="e">
        <f>VLOOKUP(Tableau14[[#This Row],[dossier d''événement]],Tableau12[],75,FALSE)</f>
        <v>#N/A</v>
      </c>
      <c r="Z179" t="e">
        <f>VLOOKUP(Tableau14[[#This Row],[dossier d''événement]],Tableau12[],76,FALSE)</f>
        <v>#N/A</v>
      </c>
      <c r="AA179" t="e">
        <f>VLOOKUP(Tableau14[[#This Row],[dossier d''événement]],Tableau12[],77,FALSE)</f>
        <v>#N/A</v>
      </c>
      <c r="AB179" t="e">
        <f>VLOOKUP(Tableau14[[#This Row],[dossier d''événement]],Tableau12[],78,FALSE)</f>
        <v>#N/A</v>
      </c>
      <c r="AC179" t="e">
        <f>VLOOKUP(Tableau14[[#This Row],[dossier d''événement]],Tableau12[],79,FALSE)</f>
        <v>#N/A</v>
      </c>
      <c r="AD179" t="e">
        <f>VLOOKUP(Tableau14[[#This Row],[dossier d''événement]],Tableau12[],80,FALSE)</f>
        <v>#N/A</v>
      </c>
      <c r="AE179" t="e">
        <f>VLOOKUP(Tableau14[[#This Row],[dossier d''événement]],Tableau12[],81,FALSE)</f>
        <v>#N/A</v>
      </c>
      <c r="AF179" t="e">
        <f>VLOOKUP(Tableau14[[#This Row],[dossier d''événement]],Tableau12[],82,FALSE)</f>
        <v>#N/A</v>
      </c>
      <c r="AG179" t="e">
        <f>VLOOKUP(Tableau14[[#This Row],[dossier d''événement]],Tableau12[],83,FALSE)</f>
        <v>#N/A</v>
      </c>
      <c r="AH179" t="e">
        <f>VLOOKUP(Tableau14[[#This Row],[dossier d''événement]],Tableau12[],84,FALSE)</f>
        <v>#N/A</v>
      </c>
      <c r="AI179" t="e">
        <f>VLOOKUP(Tableau14[[#This Row],[dossier d''événement]],Tableau12[],85,FALSE)</f>
        <v>#N/A</v>
      </c>
      <c r="AJ179" t="e">
        <f>VLOOKUP(Tableau14[[#This Row],[dossier d''événement]],Tableau12[],86,FALSE)</f>
        <v>#N/A</v>
      </c>
      <c r="AK179" t="e">
        <f>VLOOKUP(Tableau14[[#This Row],[dossier d''événement]],Tableau12[],87,FALSE)</f>
        <v>#N/A</v>
      </c>
      <c r="AL179" t="e">
        <f>VLOOKUP(Tableau14[[#This Row],[dossier d''événement]],Tableau12[],88,FALSE)</f>
        <v>#N/A</v>
      </c>
      <c r="AM179" t="e">
        <f>VLOOKUP(Tableau14[[#This Row],[dossier d''événement]],Tableau12[],89,FALSE)</f>
        <v>#N/A</v>
      </c>
      <c r="AN179" t="e">
        <f>VLOOKUP(Tableau14[[#This Row],[dossier d''événement]],Tableau12[],90,FALSE)</f>
        <v>#N/A</v>
      </c>
      <c r="AO179" t="e">
        <f>VLOOKUP(Tableau14[[#This Row],[dossier d''événement]],Tableau12[],11,FALSE)</f>
        <v>#N/A</v>
      </c>
      <c r="AP179" t="e">
        <f>VLOOKUP(Tableau14[[#This Row],[dossier d''événement]],Tableau12[],12,FALSE)</f>
        <v>#N/A</v>
      </c>
      <c r="AQ179" t="e">
        <f>VLOOKUP(Tableau14[[#This Row],[dossier d''événement]],Tableau12[],13,FALSE)</f>
        <v>#N/A</v>
      </c>
      <c r="AR179" t="e">
        <f>VLOOKUP(Tableau14[[#This Row],[dossier d''événement]],Tableau12[],14,FALSE)</f>
        <v>#N/A</v>
      </c>
      <c r="AS179" t="e">
        <f>VLOOKUP(Tableau14[[#This Row],[dossier d''événement]],Tableau12[],15,FALSE)</f>
        <v>#N/A</v>
      </c>
      <c r="AT179" t="e">
        <f>VLOOKUP(Tableau14[[#This Row],[dossier d''événement]],Tableau12[],16,FALSE)</f>
        <v>#N/A</v>
      </c>
      <c r="AU179" t="e">
        <f>VLOOKUP(Tableau14[[#This Row],[dossier d''événement]],Tableau12[],17,FALSE)</f>
        <v>#N/A</v>
      </c>
      <c r="AV179" t="e">
        <f>VLOOKUP(Tableau14[[#This Row],[dossier d''événement]],Tableau12[],18,FALSE)</f>
        <v>#N/A</v>
      </c>
      <c r="AW179" t="e">
        <f>VLOOKUP(Tableau14[[#This Row],[dossier d''événement]],Tableau12[],19,FALSE)</f>
        <v>#N/A</v>
      </c>
      <c r="AX179" t="e">
        <f>VLOOKUP(Tableau14[[#This Row],[dossier d''événement]],Tableau12[],20,FALSE)</f>
        <v>#N/A</v>
      </c>
      <c r="AY179" t="e">
        <f>VLOOKUP(Tableau14[[#This Row],[dossier d''événement]],Tableau12[],21,FALSE)</f>
        <v>#N/A</v>
      </c>
      <c r="AZ179" t="e">
        <f>VLOOKUP(Tableau14[[#This Row],[dossier d''événement]],Tableau12[],22,FALSE)</f>
        <v>#N/A</v>
      </c>
      <c r="BA179" t="e">
        <f>VLOOKUP(Tableau14[[#This Row],[dossier d''événement]],Tableau12[],23,FALSE)</f>
        <v>#N/A</v>
      </c>
      <c r="BB179" t="e">
        <f>VLOOKUP(Tableau14[[#This Row],[dossier d''événement]],Tableau12[],24,FALSE)</f>
        <v>#N/A</v>
      </c>
      <c r="BC179" t="e">
        <f>VLOOKUP(Tableau14[[#This Row],[dossier d''événement]],Tableau12[],25,FALSE)</f>
        <v>#N/A</v>
      </c>
      <c r="BD179" t="e">
        <f>VLOOKUP(Tableau14[[#This Row],[dossier d''événement]],Tableau12[],26,FALSE)</f>
        <v>#N/A</v>
      </c>
      <c r="BE179" t="e">
        <f>VLOOKUP(Tableau14[[#This Row],[dossier d''événement]],Tableau12[],27,FALSE)</f>
        <v>#N/A</v>
      </c>
      <c r="BF179" t="e">
        <f>VLOOKUP(Tableau14[[#This Row],[dossier d''événement]],Tableau12[],28,FALSE)</f>
        <v>#N/A</v>
      </c>
      <c r="BG179" t="e">
        <f>VLOOKUP(Tableau14[[#This Row],[dossier d''événement]],Tableau12[],29,FALSE)</f>
        <v>#N/A</v>
      </c>
      <c r="BH179" t="e">
        <f>VLOOKUP(Tableau14[[#This Row],[dossier d''événement]],Tableau12[],30,FALSE)</f>
        <v>#N/A</v>
      </c>
      <c r="BI179" t="e">
        <f>VLOOKUP(Tableau14[[#This Row],[dossier d''événement]],Tableau12[],31,FALSE)</f>
        <v>#N/A</v>
      </c>
      <c r="BJ179" t="e">
        <f>VLOOKUP(Tableau14[[#This Row],[dossier d''événement]],Tableau12[],32,FALSE)</f>
        <v>#N/A</v>
      </c>
      <c r="BK179" t="e">
        <f>VLOOKUP(Tableau14[[#This Row],[dossier d''événement]],Tableau12[],33,FALSE)</f>
        <v>#N/A</v>
      </c>
      <c r="BL179" t="e">
        <f>VLOOKUP(Tableau14[[#This Row],[dossier d''événement]],Tableau12[],34,FALSE)</f>
        <v>#N/A</v>
      </c>
      <c r="BM179" t="e">
        <f>VLOOKUP(Tableau14[[#This Row],[dossier d''événement]],Tableau12[],35,FALSE)</f>
        <v>#N/A</v>
      </c>
      <c r="BN179" t="e">
        <f>VLOOKUP(Tableau14[[#This Row],[dossier d''événement]],Tableau12[],36,FALSE)</f>
        <v>#N/A</v>
      </c>
      <c r="BO179" t="e">
        <f>VLOOKUP(Tableau14[[#This Row],[dossier d''événement]],Tableau12[],37,FALSE)</f>
        <v>#N/A</v>
      </c>
      <c r="BP179" t="e">
        <f>VLOOKUP(Tableau14[[#This Row],[dossier d''événement]],Tableau12[],38,FALSE)</f>
        <v>#N/A</v>
      </c>
      <c r="BQ179" t="e">
        <f>VLOOKUP(Tableau14[[#This Row],[dossier d''événement]],Tableau12[],39,FALSE)</f>
        <v>#N/A</v>
      </c>
      <c r="BR179" t="e">
        <f>VLOOKUP(Tableau14[[#This Row],[dossier d''événement]],Tableau12[],40,FALSE)</f>
        <v>#N/A</v>
      </c>
      <c r="BZ179" t="e">
        <f>Tableau14[[#This Row],[Contact client sur le site]]</f>
        <v>#N/A</v>
      </c>
      <c r="CA179" t="e">
        <f>VLOOKUP(Tableau14[[#This Row],[dossier d''événement]],Tableau12[],45,FALSE)</f>
        <v>#N/A</v>
      </c>
      <c r="CE179" t="e">
        <f>VLOOKUP(Tableau14[[#This Row],[dossier d''événement]],Tableau12[],46,FALSE)</f>
        <v>#N/A</v>
      </c>
      <c r="CF179" t="e">
        <f>VLOOKUP(Tableau14[[#This Row],[dossier d''événement]],Tableau12[],43,FALSE)</f>
        <v>#N/A</v>
      </c>
      <c r="CG179" t="e">
        <f>VLOOKUP(Tableau14[[#This Row],[dossier d''événement]],Tableau12[],47,FALSE)</f>
        <v>#N/A</v>
      </c>
    </row>
    <row r="180" spans="6:85">
      <c r="F180" t="e">
        <f>VLOOKUP(Tableau14[[#This Row],[dossier d''événement]],Tableau12[],2,FALSE)</f>
        <v>#N/A</v>
      </c>
      <c r="G180" t="e">
        <f>VLOOKUP(Tableau14[[#This Row],[dossier d''événement]],Tableau12[],7,FALSE)</f>
        <v>#N/A</v>
      </c>
      <c r="H180" t="e">
        <f>VLOOKUP(Tableau14[[#This Row],[dossier d''événement]],Tableau12[],8,FALSE)</f>
        <v>#N/A</v>
      </c>
      <c r="J180" t="e">
        <f>VLOOKUP(Tableau14[[#This Row],[dossier d''événement]],Tableau12[],3,FALSE)</f>
        <v>#N/A</v>
      </c>
      <c r="K180" t="e">
        <f>VLOOKUP(Tableau14[[#This Row],[dossier d''événement]],Tableau12[],44,FALSE)</f>
        <v>#N/A</v>
      </c>
      <c r="W180" t="e">
        <f>VLOOKUP(Tableau14[[#This Row],[dossier d''événement]],Tableau12[],73,FALSE)</f>
        <v>#N/A</v>
      </c>
      <c r="X180" t="e">
        <f>VLOOKUP(Tableau14[[#This Row],[dossier d''événement]],Tableau12[],74,FALSE)</f>
        <v>#N/A</v>
      </c>
      <c r="Y180" t="e">
        <f>VLOOKUP(Tableau14[[#This Row],[dossier d''événement]],Tableau12[],75,FALSE)</f>
        <v>#N/A</v>
      </c>
      <c r="Z180" t="e">
        <f>VLOOKUP(Tableau14[[#This Row],[dossier d''événement]],Tableau12[],76,FALSE)</f>
        <v>#N/A</v>
      </c>
      <c r="AA180" t="e">
        <f>VLOOKUP(Tableau14[[#This Row],[dossier d''événement]],Tableau12[],77,FALSE)</f>
        <v>#N/A</v>
      </c>
      <c r="AB180" t="e">
        <f>VLOOKUP(Tableau14[[#This Row],[dossier d''événement]],Tableau12[],78,FALSE)</f>
        <v>#N/A</v>
      </c>
      <c r="AC180" t="e">
        <f>VLOOKUP(Tableau14[[#This Row],[dossier d''événement]],Tableau12[],79,FALSE)</f>
        <v>#N/A</v>
      </c>
      <c r="AD180" t="e">
        <f>VLOOKUP(Tableau14[[#This Row],[dossier d''événement]],Tableau12[],80,FALSE)</f>
        <v>#N/A</v>
      </c>
      <c r="AE180" t="e">
        <f>VLOOKUP(Tableau14[[#This Row],[dossier d''événement]],Tableau12[],81,FALSE)</f>
        <v>#N/A</v>
      </c>
      <c r="AF180" t="e">
        <f>VLOOKUP(Tableau14[[#This Row],[dossier d''événement]],Tableau12[],82,FALSE)</f>
        <v>#N/A</v>
      </c>
      <c r="AG180" t="e">
        <f>VLOOKUP(Tableau14[[#This Row],[dossier d''événement]],Tableau12[],83,FALSE)</f>
        <v>#N/A</v>
      </c>
      <c r="AH180" t="e">
        <f>VLOOKUP(Tableau14[[#This Row],[dossier d''événement]],Tableau12[],84,FALSE)</f>
        <v>#N/A</v>
      </c>
      <c r="AI180" t="e">
        <f>VLOOKUP(Tableau14[[#This Row],[dossier d''événement]],Tableau12[],85,FALSE)</f>
        <v>#N/A</v>
      </c>
      <c r="AJ180" t="e">
        <f>VLOOKUP(Tableau14[[#This Row],[dossier d''événement]],Tableau12[],86,FALSE)</f>
        <v>#N/A</v>
      </c>
      <c r="AK180" t="e">
        <f>VLOOKUP(Tableau14[[#This Row],[dossier d''événement]],Tableau12[],87,FALSE)</f>
        <v>#N/A</v>
      </c>
      <c r="AL180" t="e">
        <f>VLOOKUP(Tableau14[[#This Row],[dossier d''événement]],Tableau12[],88,FALSE)</f>
        <v>#N/A</v>
      </c>
      <c r="AM180" t="e">
        <f>VLOOKUP(Tableau14[[#This Row],[dossier d''événement]],Tableau12[],89,FALSE)</f>
        <v>#N/A</v>
      </c>
      <c r="AN180" t="e">
        <f>VLOOKUP(Tableau14[[#This Row],[dossier d''événement]],Tableau12[],90,FALSE)</f>
        <v>#N/A</v>
      </c>
      <c r="AO180" t="e">
        <f>VLOOKUP(Tableau14[[#This Row],[dossier d''événement]],Tableau12[],11,FALSE)</f>
        <v>#N/A</v>
      </c>
      <c r="AP180" t="e">
        <f>VLOOKUP(Tableau14[[#This Row],[dossier d''événement]],Tableau12[],12,FALSE)</f>
        <v>#N/A</v>
      </c>
      <c r="AQ180" t="e">
        <f>VLOOKUP(Tableau14[[#This Row],[dossier d''événement]],Tableau12[],13,FALSE)</f>
        <v>#N/A</v>
      </c>
      <c r="AR180" t="e">
        <f>VLOOKUP(Tableau14[[#This Row],[dossier d''événement]],Tableau12[],14,FALSE)</f>
        <v>#N/A</v>
      </c>
      <c r="AS180" t="e">
        <f>VLOOKUP(Tableau14[[#This Row],[dossier d''événement]],Tableau12[],15,FALSE)</f>
        <v>#N/A</v>
      </c>
      <c r="AT180" t="e">
        <f>VLOOKUP(Tableau14[[#This Row],[dossier d''événement]],Tableau12[],16,FALSE)</f>
        <v>#N/A</v>
      </c>
      <c r="AU180" t="e">
        <f>VLOOKUP(Tableau14[[#This Row],[dossier d''événement]],Tableau12[],17,FALSE)</f>
        <v>#N/A</v>
      </c>
      <c r="AV180" t="e">
        <f>VLOOKUP(Tableau14[[#This Row],[dossier d''événement]],Tableau12[],18,FALSE)</f>
        <v>#N/A</v>
      </c>
      <c r="AW180" t="e">
        <f>VLOOKUP(Tableau14[[#This Row],[dossier d''événement]],Tableau12[],19,FALSE)</f>
        <v>#N/A</v>
      </c>
      <c r="AX180" t="e">
        <f>VLOOKUP(Tableau14[[#This Row],[dossier d''événement]],Tableau12[],20,FALSE)</f>
        <v>#N/A</v>
      </c>
      <c r="AY180" t="e">
        <f>VLOOKUP(Tableau14[[#This Row],[dossier d''événement]],Tableau12[],21,FALSE)</f>
        <v>#N/A</v>
      </c>
      <c r="AZ180" t="e">
        <f>VLOOKUP(Tableau14[[#This Row],[dossier d''événement]],Tableau12[],22,FALSE)</f>
        <v>#N/A</v>
      </c>
      <c r="BA180" t="e">
        <f>VLOOKUP(Tableau14[[#This Row],[dossier d''événement]],Tableau12[],23,FALSE)</f>
        <v>#N/A</v>
      </c>
      <c r="BB180" t="e">
        <f>VLOOKUP(Tableau14[[#This Row],[dossier d''événement]],Tableau12[],24,FALSE)</f>
        <v>#N/A</v>
      </c>
      <c r="BC180" t="e">
        <f>VLOOKUP(Tableau14[[#This Row],[dossier d''événement]],Tableau12[],25,FALSE)</f>
        <v>#N/A</v>
      </c>
      <c r="BD180" t="e">
        <f>VLOOKUP(Tableau14[[#This Row],[dossier d''événement]],Tableau12[],26,FALSE)</f>
        <v>#N/A</v>
      </c>
      <c r="BE180" t="e">
        <f>VLOOKUP(Tableau14[[#This Row],[dossier d''événement]],Tableau12[],27,FALSE)</f>
        <v>#N/A</v>
      </c>
      <c r="BF180" t="e">
        <f>VLOOKUP(Tableau14[[#This Row],[dossier d''événement]],Tableau12[],28,FALSE)</f>
        <v>#N/A</v>
      </c>
      <c r="BG180" t="e">
        <f>VLOOKUP(Tableau14[[#This Row],[dossier d''événement]],Tableau12[],29,FALSE)</f>
        <v>#N/A</v>
      </c>
      <c r="BH180" t="e">
        <f>VLOOKUP(Tableau14[[#This Row],[dossier d''événement]],Tableau12[],30,FALSE)</f>
        <v>#N/A</v>
      </c>
      <c r="BI180" t="e">
        <f>VLOOKUP(Tableau14[[#This Row],[dossier d''événement]],Tableau12[],31,FALSE)</f>
        <v>#N/A</v>
      </c>
      <c r="BJ180" t="e">
        <f>VLOOKUP(Tableau14[[#This Row],[dossier d''événement]],Tableau12[],32,FALSE)</f>
        <v>#N/A</v>
      </c>
      <c r="BK180" t="e">
        <f>VLOOKUP(Tableau14[[#This Row],[dossier d''événement]],Tableau12[],33,FALSE)</f>
        <v>#N/A</v>
      </c>
      <c r="BL180" t="e">
        <f>VLOOKUP(Tableau14[[#This Row],[dossier d''événement]],Tableau12[],34,FALSE)</f>
        <v>#N/A</v>
      </c>
      <c r="BM180" t="e">
        <f>VLOOKUP(Tableau14[[#This Row],[dossier d''événement]],Tableau12[],35,FALSE)</f>
        <v>#N/A</v>
      </c>
      <c r="BN180" t="e">
        <f>VLOOKUP(Tableau14[[#This Row],[dossier d''événement]],Tableau12[],36,FALSE)</f>
        <v>#N/A</v>
      </c>
      <c r="BO180" t="e">
        <f>VLOOKUP(Tableau14[[#This Row],[dossier d''événement]],Tableau12[],37,FALSE)</f>
        <v>#N/A</v>
      </c>
      <c r="BP180" t="e">
        <f>VLOOKUP(Tableau14[[#This Row],[dossier d''événement]],Tableau12[],38,FALSE)</f>
        <v>#N/A</v>
      </c>
      <c r="BQ180" t="e">
        <f>VLOOKUP(Tableau14[[#This Row],[dossier d''événement]],Tableau12[],39,FALSE)</f>
        <v>#N/A</v>
      </c>
      <c r="BR180" t="e">
        <f>VLOOKUP(Tableau14[[#This Row],[dossier d''événement]],Tableau12[],40,FALSE)</f>
        <v>#N/A</v>
      </c>
      <c r="BZ180" t="e">
        <f>Tableau14[[#This Row],[Contact client sur le site]]</f>
        <v>#N/A</v>
      </c>
      <c r="CA180" t="e">
        <f>VLOOKUP(Tableau14[[#This Row],[dossier d''événement]],Tableau12[],45,FALSE)</f>
        <v>#N/A</v>
      </c>
      <c r="CE180" t="e">
        <f>VLOOKUP(Tableau14[[#This Row],[dossier d''événement]],Tableau12[],46,FALSE)</f>
        <v>#N/A</v>
      </c>
      <c r="CF180" t="e">
        <f>VLOOKUP(Tableau14[[#This Row],[dossier d''événement]],Tableau12[],43,FALSE)</f>
        <v>#N/A</v>
      </c>
      <c r="CG180" t="e">
        <f>VLOOKUP(Tableau14[[#This Row],[dossier d''événement]],Tableau12[],47,FALSE)</f>
        <v>#N/A</v>
      </c>
    </row>
    <row r="181" spans="6:85">
      <c r="F181" t="e">
        <f>VLOOKUP(Tableau14[[#This Row],[dossier d''événement]],Tableau12[],2,FALSE)</f>
        <v>#N/A</v>
      </c>
      <c r="G181" t="e">
        <f>VLOOKUP(Tableau14[[#This Row],[dossier d''événement]],Tableau12[],7,FALSE)</f>
        <v>#N/A</v>
      </c>
      <c r="H181" t="e">
        <f>VLOOKUP(Tableau14[[#This Row],[dossier d''événement]],Tableau12[],8,FALSE)</f>
        <v>#N/A</v>
      </c>
      <c r="J181" t="e">
        <f>VLOOKUP(Tableau14[[#This Row],[dossier d''événement]],Tableau12[],3,FALSE)</f>
        <v>#N/A</v>
      </c>
      <c r="K181" t="e">
        <f>VLOOKUP(Tableau14[[#This Row],[dossier d''événement]],Tableau12[],44,FALSE)</f>
        <v>#N/A</v>
      </c>
      <c r="W181" t="e">
        <f>VLOOKUP(Tableau14[[#This Row],[dossier d''événement]],Tableau12[],73,FALSE)</f>
        <v>#N/A</v>
      </c>
      <c r="X181" t="e">
        <f>VLOOKUP(Tableau14[[#This Row],[dossier d''événement]],Tableau12[],74,FALSE)</f>
        <v>#N/A</v>
      </c>
      <c r="Y181" t="e">
        <f>VLOOKUP(Tableau14[[#This Row],[dossier d''événement]],Tableau12[],75,FALSE)</f>
        <v>#N/A</v>
      </c>
      <c r="Z181" t="e">
        <f>VLOOKUP(Tableau14[[#This Row],[dossier d''événement]],Tableau12[],76,FALSE)</f>
        <v>#N/A</v>
      </c>
      <c r="AA181" t="e">
        <f>VLOOKUP(Tableau14[[#This Row],[dossier d''événement]],Tableau12[],77,FALSE)</f>
        <v>#N/A</v>
      </c>
      <c r="AB181" t="e">
        <f>VLOOKUP(Tableau14[[#This Row],[dossier d''événement]],Tableau12[],78,FALSE)</f>
        <v>#N/A</v>
      </c>
      <c r="AC181" t="e">
        <f>VLOOKUP(Tableau14[[#This Row],[dossier d''événement]],Tableau12[],79,FALSE)</f>
        <v>#N/A</v>
      </c>
      <c r="AD181" t="e">
        <f>VLOOKUP(Tableau14[[#This Row],[dossier d''événement]],Tableau12[],80,FALSE)</f>
        <v>#N/A</v>
      </c>
      <c r="AE181" t="e">
        <f>VLOOKUP(Tableau14[[#This Row],[dossier d''événement]],Tableau12[],81,FALSE)</f>
        <v>#N/A</v>
      </c>
      <c r="AF181" t="e">
        <f>VLOOKUP(Tableau14[[#This Row],[dossier d''événement]],Tableau12[],82,FALSE)</f>
        <v>#N/A</v>
      </c>
      <c r="AG181" t="e">
        <f>VLOOKUP(Tableau14[[#This Row],[dossier d''événement]],Tableau12[],83,FALSE)</f>
        <v>#N/A</v>
      </c>
      <c r="AH181" t="e">
        <f>VLOOKUP(Tableau14[[#This Row],[dossier d''événement]],Tableau12[],84,FALSE)</f>
        <v>#N/A</v>
      </c>
      <c r="AI181" t="e">
        <f>VLOOKUP(Tableau14[[#This Row],[dossier d''événement]],Tableau12[],85,FALSE)</f>
        <v>#N/A</v>
      </c>
      <c r="AJ181" t="e">
        <f>VLOOKUP(Tableau14[[#This Row],[dossier d''événement]],Tableau12[],86,FALSE)</f>
        <v>#N/A</v>
      </c>
      <c r="AK181" t="e">
        <f>VLOOKUP(Tableau14[[#This Row],[dossier d''événement]],Tableau12[],87,FALSE)</f>
        <v>#N/A</v>
      </c>
      <c r="AL181" t="e">
        <f>VLOOKUP(Tableau14[[#This Row],[dossier d''événement]],Tableau12[],88,FALSE)</f>
        <v>#N/A</v>
      </c>
      <c r="AM181" t="e">
        <f>VLOOKUP(Tableau14[[#This Row],[dossier d''événement]],Tableau12[],89,FALSE)</f>
        <v>#N/A</v>
      </c>
      <c r="AN181" t="e">
        <f>VLOOKUP(Tableau14[[#This Row],[dossier d''événement]],Tableau12[],90,FALSE)</f>
        <v>#N/A</v>
      </c>
      <c r="AO181" t="e">
        <f>VLOOKUP(Tableau14[[#This Row],[dossier d''événement]],Tableau12[],11,FALSE)</f>
        <v>#N/A</v>
      </c>
      <c r="AP181" t="e">
        <f>VLOOKUP(Tableau14[[#This Row],[dossier d''événement]],Tableau12[],12,FALSE)</f>
        <v>#N/A</v>
      </c>
      <c r="AQ181" t="e">
        <f>VLOOKUP(Tableau14[[#This Row],[dossier d''événement]],Tableau12[],13,FALSE)</f>
        <v>#N/A</v>
      </c>
      <c r="AR181" t="e">
        <f>VLOOKUP(Tableau14[[#This Row],[dossier d''événement]],Tableau12[],14,FALSE)</f>
        <v>#N/A</v>
      </c>
      <c r="AS181" t="e">
        <f>VLOOKUP(Tableau14[[#This Row],[dossier d''événement]],Tableau12[],15,FALSE)</f>
        <v>#N/A</v>
      </c>
      <c r="AT181" t="e">
        <f>VLOOKUP(Tableau14[[#This Row],[dossier d''événement]],Tableau12[],16,FALSE)</f>
        <v>#N/A</v>
      </c>
      <c r="AU181" t="e">
        <f>VLOOKUP(Tableau14[[#This Row],[dossier d''événement]],Tableau12[],17,FALSE)</f>
        <v>#N/A</v>
      </c>
      <c r="AV181" t="e">
        <f>VLOOKUP(Tableau14[[#This Row],[dossier d''événement]],Tableau12[],18,FALSE)</f>
        <v>#N/A</v>
      </c>
      <c r="AW181" t="e">
        <f>VLOOKUP(Tableau14[[#This Row],[dossier d''événement]],Tableau12[],19,FALSE)</f>
        <v>#N/A</v>
      </c>
      <c r="AX181" t="e">
        <f>VLOOKUP(Tableau14[[#This Row],[dossier d''événement]],Tableau12[],20,FALSE)</f>
        <v>#N/A</v>
      </c>
      <c r="AY181" t="e">
        <f>VLOOKUP(Tableau14[[#This Row],[dossier d''événement]],Tableau12[],21,FALSE)</f>
        <v>#N/A</v>
      </c>
      <c r="AZ181" t="e">
        <f>VLOOKUP(Tableau14[[#This Row],[dossier d''événement]],Tableau12[],22,FALSE)</f>
        <v>#N/A</v>
      </c>
      <c r="BA181" t="e">
        <f>VLOOKUP(Tableau14[[#This Row],[dossier d''événement]],Tableau12[],23,FALSE)</f>
        <v>#N/A</v>
      </c>
      <c r="BB181" t="e">
        <f>VLOOKUP(Tableau14[[#This Row],[dossier d''événement]],Tableau12[],24,FALSE)</f>
        <v>#N/A</v>
      </c>
      <c r="BC181" t="e">
        <f>VLOOKUP(Tableau14[[#This Row],[dossier d''événement]],Tableau12[],25,FALSE)</f>
        <v>#N/A</v>
      </c>
      <c r="BD181" t="e">
        <f>VLOOKUP(Tableau14[[#This Row],[dossier d''événement]],Tableau12[],26,FALSE)</f>
        <v>#N/A</v>
      </c>
      <c r="BE181" t="e">
        <f>VLOOKUP(Tableau14[[#This Row],[dossier d''événement]],Tableau12[],27,FALSE)</f>
        <v>#N/A</v>
      </c>
      <c r="BF181" t="e">
        <f>VLOOKUP(Tableau14[[#This Row],[dossier d''événement]],Tableau12[],28,FALSE)</f>
        <v>#N/A</v>
      </c>
      <c r="BG181" t="e">
        <f>VLOOKUP(Tableau14[[#This Row],[dossier d''événement]],Tableau12[],29,FALSE)</f>
        <v>#N/A</v>
      </c>
      <c r="BH181" t="e">
        <f>VLOOKUP(Tableau14[[#This Row],[dossier d''événement]],Tableau12[],30,FALSE)</f>
        <v>#N/A</v>
      </c>
      <c r="BI181" t="e">
        <f>VLOOKUP(Tableau14[[#This Row],[dossier d''événement]],Tableau12[],31,FALSE)</f>
        <v>#N/A</v>
      </c>
      <c r="BJ181" t="e">
        <f>VLOOKUP(Tableau14[[#This Row],[dossier d''événement]],Tableau12[],32,FALSE)</f>
        <v>#N/A</v>
      </c>
      <c r="BK181" t="e">
        <f>VLOOKUP(Tableau14[[#This Row],[dossier d''événement]],Tableau12[],33,FALSE)</f>
        <v>#N/A</v>
      </c>
      <c r="BL181" t="e">
        <f>VLOOKUP(Tableau14[[#This Row],[dossier d''événement]],Tableau12[],34,FALSE)</f>
        <v>#N/A</v>
      </c>
      <c r="BM181" t="e">
        <f>VLOOKUP(Tableau14[[#This Row],[dossier d''événement]],Tableau12[],35,FALSE)</f>
        <v>#N/A</v>
      </c>
      <c r="BN181" t="e">
        <f>VLOOKUP(Tableau14[[#This Row],[dossier d''événement]],Tableau12[],36,FALSE)</f>
        <v>#N/A</v>
      </c>
      <c r="BO181" t="e">
        <f>VLOOKUP(Tableau14[[#This Row],[dossier d''événement]],Tableau12[],37,FALSE)</f>
        <v>#N/A</v>
      </c>
      <c r="BP181" t="e">
        <f>VLOOKUP(Tableau14[[#This Row],[dossier d''événement]],Tableau12[],38,FALSE)</f>
        <v>#N/A</v>
      </c>
      <c r="BQ181" t="e">
        <f>VLOOKUP(Tableau14[[#This Row],[dossier d''événement]],Tableau12[],39,FALSE)</f>
        <v>#N/A</v>
      </c>
      <c r="BR181" t="e">
        <f>VLOOKUP(Tableau14[[#This Row],[dossier d''événement]],Tableau12[],40,FALSE)</f>
        <v>#N/A</v>
      </c>
      <c r="BZ181" t="e">
        <f>Tableau14[[#This Row],[Contact client sur le site]]</f>
        <v>#N/A</v>
      </c>
      <c r="CA181" t="e">
        <f>VLOOKUP(Tableau14[[#This Row],[dossier d''événement]],Tableau12[],45,FALSE)</f>
        <v>#N/A</v>
      </c>
      <c r="CE181" t="e">
        <f>VLOOKUP(Tableau14[[#This Row],[dossier d''événement]],Tableau12[],46,FALSE)</f>
        <v>#N/A</v>
      </c>
      <c r="CF181" t="e">
        <f>VLOOKUP(Tableau14[[#This Row],[dossier d''événement]],Tableau12[],43,FALSE)</f>
        <v>#N/A</v>
      </c>
      <c r="CG181" t="e">
        <f>VLOOKUP(Tableau14[[#This Row],[dossier d''événement]],Tableau12[],47,FALSE)</f>
        <v>#N/A</v>
      </c>
    </row>
    <row r="182" spans="6:85">
      <c r="F182" t="e">
        <f>VLOOKUP(Tableau14[[#This Row],[dossier d''événement]],Tableau12[],2,FALSE)</f>
        <v>#N/A</v>
      </c>
      <c r="G182" t="e">
        <f>VLOOKUP(Tableau14[[#This Row],[dossier d''événement]],Tableau12[],7,FALSE)</f>
        <v>#N/A</v>
      </c>
      <c r="H182" t="e">
        <f>VLOOKUP(Tableau14[[#This Row],[dossier d''événement]],Tableau12[],8,FALSE)</f>
        <v>#N/A</v>
      </c>
      <c r="J182" t="e">
        <f>VLOOKUP(Tableau14[[#This Row],[dossier d''événement]],Tableau12[],3,FALSE)</f>
        <v>#N/A</v>
      </c>
      <c r="K182" t="e">
        <f>VLOOKUP(Tableau14[[#This Row],[dossier d''événement]],Tableau12[],44,FALSE)</f>
        <v>#N/A</v>
      </c>
      <c r="W182" t="e">
        <f>VLOOKUP(Tableau14[[#This Row],[dossier d''événement]],Tableau12[],73,FALSE)</f>
        <v>#N/A</v>
      </c>
      <c r="X182" t="e">
        <f>VLOOKUP(Tableau14[[#This Row],[dossier d''événement]],Tableau12[],74,FALSE)</f>
        <v>#N/A</v>
      </c>
      <c r="Y182" t="e">
        <f>VLOOKUP(Tableau14[[#This Row],[dossier d''événement]],Tableau12[],75,FALSE)</f>
        <v>#N/A</v>
      </c>
      <c r="Z182" t="e">
        <f>VLOOKUP(Tableau14[[#This Row],[dossier d''événement]],Tableau12[],76,FALSE)</f>
        <v>#N/A</v>
      </c>
      <c r="AA182" t="e">
        <f>VLOOKUP(Tableau14[[#This Row],[dossier d''événement]],Tableau12[],77,FALSE)</f>
        <v>#N/A</v>
      </c>
      <c r="AB182" t="e">
        <f>VLOOKUP(Tableau14[[#This Row],[dossier d''événement]],Tableau12[],78,FALSE)</f>
        <v>#N/A</v>
      </c>
      <c r="AC182" t="e">
        <f>VLOOKUP(Tableau14[[#This Row],[dossier d''événement]],Tableau12[],79,FALSE)</f>
        <v>#N/A</v>
      </c>
      <c r="AD182" t="e">
        <f>VLOOKUP(Tableau14[[#This Row],[dossier d''événement]],Tableau12[],80,FALSE)</f>
        <v>#N/A</v>
      </c>
      <c r="AE182" t="e">
        <f>VLOOKUP(Tableau14[[#This Row],[dossier d''événement]],Tableau12[],81,FALSE)</f>
        <v>#N/A</v>
      </c>
      <c r="AF182" t="e">
        <f>VLOOKUP(Tableau14[[#This Row],[dossier d''événement]],Tableau12[],82,FALSE)</f>
        <v>#N/A</v>
      </c>
      <c r="AG182" t="e">
        <f>VLOOKUP(Tableau14[[#This Row],[dossier d''événement]],Tableau12[],83,FALSE)</f>
        <v>#N/A</v>
      </c>
      <c r="AH182" t="e">
        <f>VLOOKUP(Tableau14[[#This Row],[dossier d''événement]],Tableau12[],84,FALSE)</f>
        <v>#N/A</v>
      </c>
      <c r="AI182" t="e">
        <f>VLOOKUP(Tableau14[[#This Row],[dossier d''événement]],Tableau12[],85,FALSE)</f>
        <v>#N/A</v>
      </c>
      <c r="AJ182" t="e">
        <f>VLOOKUP(Tableau14[[#This Row],[dossier d''événement]],Tableau12[],86,FALSE)</f>
        <v>#N/A</v>
      </c>
      <c r="AK182" t="e">
        <f>VLOOKUP(Tableau14[[#This Row],[dossier d''événement]],Tableau12[],87,FALSE)</f>
        <v>#N/A</v>
      </c>
      <c r="AL182" t="e">
        <f>VLOOKUP(Tableau14[[#This Row],[dossier d''événement]],Tableau12[],88,FALSE)</f>
        <v>#N/A</v>
      </c>
      <c r="AM182" t="e">
        <f>VLOOKUP(Tableau14[[#This Row],[dossier d''événement]],Tableau12[],89,FALSE)</f>
        <v>#N/A</v>
      </c>
      <c r="AN182" t="e">
        <f>VLOOKUP(Tableau14[[#This Row],[dossier d''événement]],Tableau12[],90,FALSE)</f>
        <v>#N/A</v>
      </c>
      <c r="AO182" t="e">
        <f>VLOOKUP(Tableau14[[#This Row],[dossier d''événement]],Tableau12[],11,FALSE)</f>
        <v>#N/A</v>
      </c>
      <c r="AP182" t="e">
        <f>VLOOKUP(Tableau14[[#This Row],[dossier d''événement]],Tableau12[],12,FALSE)</f>
        <v>#N/A</v>
      </c>
      <c r="AQ182" t="e">
        <f>VLOOKUP(Tableau14[[#This Row],[dossier d''événement]],Tableau12[],13,FALSE)</f>
        <v>#N/A</v>
      </c>
      <c r="AR182" t="e">
        <f>VLOOKUP(Tableau14[[#This Row],[dossier d''événement]],Tableau12[],14,FALSE)</f>
        <v>#N/A</v>
      </c>
      <c r="AS182" t="e">
        <f>VLOOKUP(Tableau14[[#This Row],[dossier d''événement]],Tableau12[],15,FALSE)</f>
        <v>#N/A</v>
      </c>
      <c r="AT182" t="e">
        <f>VLOOKUP(Tableau14[[#This Row],[dossier d''événement]],Tableau12[],16,FALSE)</f>
        <v>#N/A</v>
      </c>
      <c r="AU182" t="e">
        <f>VLOOKUP(Tableau14[[#This Row],[dossier d''événement]],Tableau12[],17,FALSE)</f>
        <v>#N/A</v>
      </c>
      <c r="AV182" t="e">
        <f>VLOOKUP(Tableau14[[#This Row],[dossier d''événement]],Tableau12[],18,FALSE)</f>
        <v>#N/A</v>
      </c>
      <c r="AW182" t="e">
        <f>VLOOKUP(Tableau14[[#This Row],[dossier d''événement]],Tableau12[],19,FALSE)</f>
        <v>#N/A</v>
      </c>
      <c r="AX182" t="e">
        <f>VLOOKUP(Tableau14[[#This Row],[dossier d''événement]],Tableau12[],20,FALSE)</f>
        <v>#N/A</v>
      </c>
      <c r="AY182" t="e">
        <f>VLOOKUP(Tableau14[[#This Row],[dossier d''événement]],Tableau12[],21,FALSE)</f>
        <v>#N/A</v>
      </c>
      <c r="AZ182" t="e">
        <f>VLOOKUP(Tableau14[[#This Row],[dossier d''événement]],Tableau12[],22,FALSE)</f>
        <v>#N/A</v>
      </c>
      <c r="BA182" t="e">
        <f>VLOOKUP(Tableau14[[#This Row],[dossier d''événement]],Tableau12[],23,FALSE)</f>
        <v>#N/A</v>
      </c>
      <c r="BB182" t="e">
        <f>VLOOKUP(Tableau14[[#This Row],[dossier d''événement]],Tableau12[],24,FALSE)</f>
        <v>#N/A</v>
      </c>
      <c r="BC182" t="e">
        <f>VLOOKUP(Tableau14[[#This Row],[dossier d''événement]],Tableau12[],25,FALSE)</f>
        <v>#N/A</v>
      </c>
      <c r="BD182" t="e">
        <f>VLOOKUP(Tableau14[[#This Row],[dossier d''événement]],Tableau12[],26,FALSE)</f>
        <v>#N/A</v>
      </c>
      <c r="BE182" t="e">
        <f>VLOOKUP(Tableau14[[#This Row],[dossier d''événement]],Tableau12[],27,FALSE)</f>
        <v>#N/A</v>
      </c>
      <c r="BF182" t="e">
        <f>VLOOKUP(Tableau14[[#This Row],[dossier d''événement]],Tableau12[],28,FALSE)</f>
        <v>#N/A</v>
      </c>
      <c r="BG182" t="e">
        <f>VLOOKUP(Tableau14[[#This Row],[dossier d''événement]],Tableau12[],29,FALSE)</f>
        <v>#N/A</v>
      </c>
      <c r="BH182" t="e">
        <f>VLOOKUP(Tableau14[[#This Row],[dossier d''événement]],Tableau12[],30,FALSE)</f>
        <v>#N/A</v>
      </c>
      <c r="BI182" t="e">
        <f>VLOOKUP(Tableau14[[#This Row],[dossier d''événement]],Tableau12[],31,FALSE)</f>
        <v>#N/A</v>
      </c>
      <c r="BJ182" t="e">
        <f>VLOOKUP(Tableau14[[#This Row],[dossier d''événement]],Tableau12[],32,FALSE)</f>
        <v>#N/A</v>
      </c>
      <c r="BK182" t="e">
        <f>VLOOKUP(Tableau14[[#This Row],[dossier d''événement]],Tableau12[],33,FALSE)</f>
        <v>#N/A</v>
      </c>
      <c r="BL182" t="e">
        <f>VLOOKUP(Tableau14[[#This Row],[dossier d''événement]],Tableau12[],34,FALSE)</f>
        <v>#N/A</v>
      </c>
      <c r="BM182" t="e">
        <f>VLOOKUP(Tableau14[[#This Row],[dossier d''événement]],Tableau12[],35,FALSE)</f>
        <v>#N/A</v>
      </c>
      <c r="BN182" t="e">
        <f>VLOOKUP(Tableau14[[#This Row],[dossier d''événement]],Tableau12[],36,FALSE)</f>
        <v>#N/A</v>
      </c>
      <c r="BO182" t="e">
        <f>VLOOKUP(Tableau14[[#This Row],[dossier d''événement]],Tableau12[],37,FALSE)</f>
        <v>#N/A</v>
      </c>
      <c r="BP182" t="e">
        <f>VLOOKUP(Tableau14[[#This Row],[dossier d''événement]],Tableau12[],38,FALSE)</f>
        <v>#N/A</v>
      </c>
      <c r="BQ182" t="e">
        <f>VLOOKUP(Tableau14[[#This Row],[dossier d''événement]],Tableau12[],39,FALSE)</f>
        <v>#N/A</v>
      </c>
      <c r="BR182" t="e">
        <f>VLOOKUP(Tableau14[[#This Row],[dossier d''événement]],Tableau12[],40,FALSE)</f>
        <v>#N/A</v>
      </c>
      <c r="BZ182" t="e">
        <f>Tableau14[[#This Row],[Contact client sur le site]]</f>
        <v>#N/A</v>
      </c>
      <c r="CA182" t="e">
        <f>VLOOKUP(Tableau14[[#This Row],[dossier d''événement]],Tableau12[],45,FALSE)</f>
        <v>#N/A</v>
      </c>
      <c r="CE182" t="e">
        <f>VLOOKUP(Tableau14[[#This Row],[dossier d''événement]],Tableau12[],46,FALSE)</f>
        <v>#N/A</v>
      </c>
      <c r="CF182" t="e">
        <f>VLOOKUP(Tableau14[[#This Row],[dossier d''événement]],Tableau12[],43,FALSE)</f>
        <v>#N/A</v>
      </c>
      <c r="CG182" t="e">
        <f>VLOOKUP(Tableau14[[#This Row],[dossier d''événement]],Tableau12[],47,FALSE)</f>
        <v>#N/A</v>
      </c>
    </row>
    <row r="183" spans="6:85">
      <c r="F183" t="e">
        <f>VLOOKUP(Tableau14[[#This Row],[dossier d''événement]],Tableau12[],2,FALSE)</f>
        <v>#N/A</v>
      </c>
      <c r="G183" t="e">
        <f>VLOOKUP(Tableau14[[#This Row],[dossier d''événement]],Tableau12[],7,FALSE)</f>
        <v>#N/A</v>
      </c>
      <c r="H183" t="e">
        <f>VLOOKUP(Tableau14[[#This Row],[dossier d''événement]],Tableau12[],8,FALSE)</f>
        <v>#N/A</v>
      </c>
      <c r="J183" t="e">
        <f>VLOOKUP(Tableau14[[#This Row],[dossier d''événement]],Tableau12[],3,FALSE)</f>
        <v>#N/A</v>
      </c>
      <c r="K183" t="e">
        <f>VLOOKUP(Tableau14[[#This Row],[dossier d''événement]],Tableau12[],44,FALSE)</f>
        <v>#N/A</v>
      </c>
      <c r="W183" t="e">
        <f>VLOOKUP(Tableau14[[#This Row],[dossier d''événement]],Tableau12[],73,FALSE)</f>
        <v>#N/A</v>
      </c>
      <c r="X183" t="e">
        <f>VLOOKUP(Tableau14[[#This Row],[dossier d''événement]],Tableau12[],74,FALSE)</f>
        <v>#N/A</v>
      </c>
      <c r="Y183" t="e">
        <f>VLOOKUP(Tableau14[[#This Row],[dossier d''événement]],Tableau12[],75,FALSE)</f>
        <v>#N/A</v>
      </c>
      <c r="Z183" t="e">
        <f>VLOOKUP(Tableau14[[#This Row],[dossier d''événement]],Tableau12[],76,FALSE)</f>
        <v>#N/A</v>
      </c>
      <c r="AA183" t="e">
        <f>VLOOKUP(Tableau14[[#This Row],[dossier d''événement]],Tableau12[],77,FALSE)</f>
        <v>#N/A</v>
      </c>
      <c r="AB183" t="e">
        <f>VLOOKUP(Tableau14[[#This Row],[dossier d''événement]],Tableau12[],78,FALSE)</f>
        <v>#N/A</v>
      </c>
      <c r="AC183" t="e">
        <f>VLOOKUP(Tableau14[[#This Row],[dossier d''événement]],Tableau12[],79,FALSE)</f>
        <v>#N/A</v>
      </c>
      <c r="AD183" t="e">
        <f>VLOOKUP(Tableau14[[#This Row],[dossier d''événement]],Tableau12[],80,FALSE)</f>
        <v>#N/A</v>
      </c>
      <c r="AE183" t="e">
        <f>VLOOKUP(Tableau14[[#This Row],[dossier d''événement]],Tableau12[],81,FALSE)</f>
        <v>#N/A</v>
      </c>
      <c r="AF183" t="e">
        <f>VLOOKUP(Tableau14[[#This Row],[dossier d''événement]],Tableau12[],82,FALSE)</f>
        <v>#N/A</v>
      </c>
      <c r="AG183" t="e">
        <f>VLOOKUP(Tableau14[[#This Row],[dossier d''événement]],Tableau12[],83,FALSE)</f>
        <v>#N/A</v>
      </c>
      <c r="AH183" t="e">
        <f>VLOOKUP(Tableau14[[#This Row],[dossier d''événement]],Tableau12[],84,FALSE)</f>
        <v>#N/A</v>
      </c>
      <c r="AI183" t="e">
        <f>VLOOKUP(Tableau14[[#This Row],[dossier d''événement]],Tableau12[],85,FALSE)</f>
        <v>#N/A</v>
      </c>
      <c r="AJ183" t="e">
        <f>VLOOKUP(Tableau14[[#This Row],[dossier d''événement]],Tableau12[],86,FALSE)</f>
        <v>#N/A</v>
      </c>
      <c r="AK183" t="e">
        <f>VLOOKUP(Tableau14[[#This Row],[dossier d''événement]],Tableau12[],87,FALSE)</f>
        <v>#N/A</v>
      </c>
      <c r="AL183" t="e">
        <f>VLOOKUP(Tableau14[[#This Row],[dossier d''événement]],Tableau12[],88,FALSE)</f>
        <v>#N/A</v>
      </c>
      <c r="AM183" t="e">
        <f>VLOOKUP(Tableau14[[#This Row],[dossier d''événement]],Tableau12[],89,FALSE)</f>
        <v>#N/A</v>
      </c>
      <c r="AN183" t="e">
        <f>VLOOKUP(Tableau14[[#This Row],[dossier d''événement]],Tableau12[],90,FALSE)</f>
        <v>#N/A</v>
      </c>
      <c r="AO183" t="e">
        <f>VLOOKUP(Tableau14[[#This Row],[dossier d''événement]],Tableau12[],11,FALSE)</f>
        <v>#N/A</v>
      </c>
      <c r="AP183" t="e">
        <f>VLOOKUP(Tableau14[[#This Row],[dossier d''événement]],Tableau12[],12,FALSE)</f>
        <v>#N/A</v>
      </c>
      <c r="AQ183" t="e">
        <f>VLOOKUP(Tableau14[[#This Row],[dossier d''événement]],Tableau12[],13,FALSE)</f>
        <v>#N/A</v>
      </c>
      <c r="AR183" t="e">
        <f>VLOOKUP(Tableau14[[#This Row],[dossier d''événement]],Tableau12[],14,FALSE)</f>
        <v>#N/A</v>
      </c>
      <c r="AS183" t="e">
        <f>VLOOKUP(Tableau14[[#This Row],[dossier d''événement]],Tableau12[],15,FALSE)</f>
        <v>#N/A</v>
      </c>
      <c r="AT183" t="e">
        <f>VLOOKUP(Tableau14[[#This Row],[dossier d''événement]],Tableau12[],16,FALSE)</f>
        <v>#N/A</v>
      </c>
      <c r="AU183" t="e">
        <f>VLOOKUP(Tableau14[[#This Row],[dossier d''événement]],Tableau12[],17,FALSE)</f>
        <v>#N/A</v>
      </c>
      <c r="AV183" t="e">
        <f>VLOOKUP(Tableau14[[#This Row],[dossier d''événement]],Tableau12[],18,FALSE)</f>
        <v>#N/A</v>
      </c>
      <c r="AW183" t="e">
        <f>VLOOKUP(Tableau14[[#This Row],[dossier d''événement]],Tableau12[],19,FALSE)</f>
        <v>#N/A</v>
      </c>
      <c r="AX183" t="e">
        <f>VLOOKUP(Tableau14[[#This Row],[dossier d''événement]],Tableau12[],20,FALSE)</f>
        <v>#N/A</v>
      </c>
      <c r="AY183" t="e">
        <f>VLOOKUP(Tableau14[[#This Row],[dossier d''événement]],Tableau12[],21,FALSE)</f>
        <v>#N/A</v>
      </c>
      <c r="AZ183" t="e">
        <f>VLOOKUP(Tableau14[[#This Row],[dossier d''événement]],Tableau12[],22,FALSE)</f>
        <v>#N/A</v>
      </c>
      <c r="BA183" t="e">
        <f>VLOOKUP(Tableau14[[#This Row],[dossier d''événement]],Tableau12[],23,FALSE)</f>
        <v>#N/A</v>
      </c>
      <c r="BB183" t="e">
        <f>VLOOKUP(Tableau14[[#This Row],[dossier d''événement]],Tableau12[],24,FALSE)</f>
        <v>#N/A</v>
      </c>
      <c r="BC183" t="e">
        <f>VLOOKUP(Tableau14[[#This Row],[dossier d''événement]],Tableau12[],25,FALSE)</f>
        <v>#N/A</v>
      </c>
      <c r="BD183" t="e">
        <f>VLOOKUP(Tableau14[[#This Row],[dossier d''événement]],Tableau12[],26,FALSE)</f>
        <v>#N/A</v>
      </c>
      <c r="BE183" t="e">
        <f>VLOOKUP(Tableau14[[#This Row],[dossier d''événement]],Tableau12[],27,FALSE)</f>
        <v>#N/A</v>
      </c>
      <c r="BF183" t="e">
        <f>VLOOKUP(Tableau14[[#This Row],[dossier d''événement]],Tableau12[],28,FALSE)</f>
        <v>#N/A</v>
      </c>
      <c r="BG183" t="e">
        <f>VLOOKUP(Tableau14[[#This Row],[dossier d''événement]],Tableau12[],29,FALSE)</f>
        <v>#N/A</v>
      </c>
      <c r="BH183" t="e">
        <f>VLOOKUP(Tableau14[[#This Row],[dossier d''événement]],Tableau12[],30,FALSE)</f>
        <v>#N/A</v>
      </c>
      <c r="BI183" t="e">
        <f>VLOOKUP(Tableau14[[#This Row],[dossier d''événement]],Tableau12[],31,FALSE)</f>
        <v>#N/A</v>
      </c>
      <c r="BJ183" t="e">
        <f>VLOOKUP(Tableau14[[#This Row],[dossier d''événement]],Tableau12[],32,FALSE)</f>
        <v>#N/A</v>
      </c>
      <c r="BK183" t="e">
        <f>VLOOKUP(Tableau14[[#This Row],[dossier d''événement]],Tableau12[],33,FALSE)</f>
        <v>#N/A</v>
      </c>
      <c r="BL183" t="e">
        <f>VLOOKUP(Tableau14[[#This Row],[dossier d''événement]],Tableau12[],34,FALSE)</f>
        <v>#N/A</v>
      </c>
      <c r="BM183" t="e">
        <f>VLOOKUP(Tableau14[[#This Row],[dossier d''événement]],Tableau12[],35,FALSE)</f>
        <v>#N/A</v>
      </c>
      <c r="BN183" t="e">
        <f>VLOOKUP(Tableau14[[#This Row],[dossier d''événement]],Tableau12[],36,FALSE)</f>
        <v>#N/A</v>
      </c>
      <c r="BO183" t="e">
        <f>VLOOKUP(Tableau14[[#This Row],[dossier d''événement]],Tableau12[],37,FALSE)</f>
        <v>#N/A</v>
      </c>
      <c r="BP183" t="e">
        <f>VLOOKUP(Tableau14[[#This Row],[dossier d''événement]],Tableau12[],38,FALSE)</f>
        <v>#N/A</v>
      </c>
      <c r="BQ183" t="e">
        <f>VLOOKUP(Tableau14[[#This Row],[dossier d''événement]],Tableau12[],39,FALSE)</f>
        <v>#N/A</v>
      </c>
      <c r="BR183" t="e">
        <f>VLOOKUP(Tableau14[[#This Row],[dossier d''événement]],Tableau12[],40,FALSE)</f>
        <v>#N/A</v>
      </c>
      <c r="BZ183" t="e">
        <f>Tableau14[[#This Row],[Contact client sur le site]]</f>
        <v>#N/A</v>
      </c>
      <c r="CA183" t="e">
        <f>VLOOKUP(Tableau14[[#This Row],[dossier d''événement]],Tableau12[],45,FALSE)</f>
        <v>#N/A</v>
      </c>
      <c r="CE183" t="e">
        <f>VLOOKUP(Tableau14[[#This Row],[dossier d''événement]],Tableau12[],46,FALSE)</f>
        <v>#N/A</v>
      </c>
      <c r="CF183" t="e">
        <f>VLOOKUP(Tableau14[[#This Row],[dossier d''événement]],Tableau12[],43,FALSE)</f>
        <v>#N/A</v>
      </c>
      <c r="CG183" t="e">
        <f>VLOOKUP(Tableau14[[#This Row],[dossier d''événement]],Tableau12[],47,FALSE)</f>
        <v>#N/A</v>
      </c>
    </row>
    <row r="184" spans="6:85">
      <c r="F184" t="e">
        <f>VLOOKUP(Tableau14[[#This Row],[dossier d''événement]],Tableau12[],2,FALSE)</f>
        <v>#N/A</v>
      </c>
      <c r="G184" t="e">
        <f>VLOOKUP(Tableau14[[#This Row],[dossier d''événement]],Tableau12[],7,FALSE)</f>
        <v>#N/A</v>
      </c>
      <c r="H184" t="e">
        <f>VLOOKUP(Tableau14[[#This Row],[dossier d''événement]],Tableau12[],8,FALSE)</f>
        <v>#N/A</v>
      </c>
      <c r="J184" t="e">
        <f>VLOOKUP(Tableau14[[#This Row],[dossier d''événement]],Tableau12[],3,FALSE)</f>
        <v>#N/A</v>
      </c>
      <c r="K184" t="e">
        <f>VLOOKUP(Tableau14[[#This Row],[dossier d''événement]],Tableau12[],44,FALSE)</f>
        <v>#N/A</v>
      </c>
      <c r="W184" t="e">
        <f>VLOOKUP(Tableau14[[#This Row],[dossier d''événement]],Tableau12[],73,FALSE)</f>
        <v>#N/A</v>
      </c>
      <c r="X184" t="e">
        <f>VLOOKUP(Tableau14[[#This Row],[dossier d''événement]],Tableau12[],74,FALSE)</f>
        <v>#N/A</v>
      </c>
      <c r="Y184" t="e">
        <f>VLOOKUP(Tableau14[[#This Row],[dossier d''événement]],Tableau12[],75,FALSE)</f>
        <v>#N/A</v>
      </c>
      <c r="Z184" t="e">
        <f>VLOOKUP(Tableau14[[#This Row],[dossier d''événement]],Tableau12[],76,FALSE)</f>
        <v>#N/A</v>
      </c>
      <c r="AA184" t="e">
        <f>VLOOKUP(Tableau14[[#This Row],[dossier d''événement]],Tableau12[],77,FALSE)</f>
        <v>#N/A</v>
      </c>
      <c r="AB184" t="e">
        <f>VLOOKUP(Tableau14[[#This Row],[dossier d''événement]],Tableau12[],78,FALSE)</f>
        <v>#N/A</v>
      </c>
      <c r="AC184" t="e">
        <f>VLOOKUP(Tableau14[[#This Row],[dossier d''événement]],Tableau12[],79,FALSE)</f>
        <v>#N/A</v>
      </c>
      <c r="AD184" t="e">
        <f>VLOOKUP(Tableau14[[#This Row],[dossier d''événement]],Tableau12[],80,FALSE)</f>
        <v>#N/A</v>
      </c>
      <c r="AE184" t="e">
        <f>VLOOKUP(Tableau14[[#This Row],[dossier d''événement]],Tableau12[],81,FALSE)</f>
        <v>#N/A</v>
      </c>
      <c r="AF184" t="e">
        <f>VLOOKUP(Tableau14[[#This Row],[dossier d''événement]],Tableau12[],82,FALSE)</f>
        <v>#N/A</v>
      </c>
      <c r="AG184" t="e">
        <f>VLOOKUP(Tableau14[[#This Row],[dossier d''événement]],Tableau12[],83,FALSE)</f>
        <v>#N/A</v>
      </c>
      <c r="AH184" t="e">
        <f>VLOOKUP(Tableau14[[#This Row],[dossier d''événement]],Tableau12[],84,FALSE)</f>
        <v>#N/A</v>
      </c>
      <c r="AI184" t="e">
        <f>VLOOKUP(Tableau14[[#This Row],[dossier d''événement]],Tableau12[],85,FALSE)</f>
        <v>#N/A</v>
      </c>
      <c r="AJ184" t="e">
        <f>VLOOKUP(Tableau14[[#This Row],[dossier d''événement]],Tableau12[],86,FALSE)</f>
        <v>#N/A</v>
      </c>
      <c r="AK184" t="e">
        <f>VLOOKUP(Tableau14[[#This Row],[dossier d''événement]],Tableau12[],87,FALSE)</f>
        <v>#N/A</v>
      </c>
      <c r="AL184" t="e">
        <f>VLOOKUP(Tableau14[[#This Row],[dossier d''événement]],Tableau12[],88,FALSE)</f>
        <v>#N/A</v>
      </c>
      <c r="AM184" t="e">
        <f>VLOOKUP(Tableau14[[#This Row],[dossier d''événement]],Tableau12[],89,FALSE)</f>
        <v>#N/A</v>
      </c>
      <c r="AN184" t="e">
        <f>VLOOKUP(Tableau14[[#This Row],[dossier d''événement]],Tableau12[],90,FALSE)</f>
        <v>#N/A</v>
      </c>
      <c r="AO184" t="e">
        <f>VLOOKUP(Tableau14[[#This Row],[dossier d''événement]],Tableau12[],11,FALSE)</f>
        <v>#N/A</v>
      </c>
      <c r="AP184" t="e">
        <f>VLOOKUP(Tableau14[[#This Row],[dossier d''événement]],Tableau12[],12,FALSE)</f>
        <v>#N/A</v>
      </c>
      <c r="AQ184" t="e">
        <f>VLOOKUP(Tableau14[[#This Row],[dossier d''événement]],Tableau12[],13,FALSE)</f>
        <v>#N/A</v>
      </c>
      <c r="AR184" t="e">
        <f>VLOOKUP(Tableau14[[#This Row],[dossier d''événement]],Tableau12[],14,FALSE)</f>
        <v>#N/A</v>
      </c>
      <c r="AS184" t="e">
        <f>VLOOKUP(Tableau14[[#This Row],[dossier d''événement]],Tableau12[],15,FALSE)</f>
        <v>#N/A</v>
      </c>
      <c r="AT184" t="e">
        <f>VLOOKUP(Tableau14[[#This Row],[dossier d''événement]],Tableau12[],16,FALSE)</f>
        <v>#N/A</v>
      </c>
      <c r="AU184" t="e">
        <f>VLOOKUP(Tableau14[[#This Row],[dossier d''événement]],Tableau12[],17,FALSE)</f>
        <v>#N/A</v>
      </c>
      <c r="AV184" t="e">
        <f>VLOOKUP(Tableau14[[#This Row],[dossier d''événement]],Tableau12[],18,FALSE)</f>
        <v>#N/A</v>
      </c>
      <c r="AW184" t="e">
        <f>VLOOKUP(Tableau14[[#This Row],[dossier d''événement]],Tableau12[],19,FALSE)</f>
        <v>#N/A</v>
      </c>
      <c r="AX184" t="e">
        <f>VLOOKUP(Tableau14[[#This Row],[dossier d''événement]],Tableau12[],20,FALSE)</f>
        <v>#N/A</v>
      </c>
      <c r="AY184" t="e">
        <f>VLOOKUP(Tableau14[[#This Row],[dossier d''événement]],Tableau12[],21,FALSE)</f>
        <v>#N/A</v>
      </c>
      <c r="AZ184" t="e">
        <f>VLOOKUP(Tableau14[[#This Row],[dossier d''événement]],Tableau12[],22,FALSE)</f>
        <v>#N/A</v>
      </c>
      <c r="BA184" t="e">
        <f>VLOOKUP(Tableau14[[#This Row],[dossier d''événement]],Tableau12[],23,FALSE)</f>
        <v>#N/A</v>
      </c>
      <c r="BB184" t="e">
        <f>VLOOKUP(Tableau14[[#This Row],[dossier d''événement]],Tableau12[],24,FALSE)</f>
        <v>#N/A</v>
      </c>
      <c r="BC184" t="e">
        <f>VLOOKUP(Tableau14[[#This Row],[dossier d''événement]],Tableau12[],25,FALSE)</f>
        <v>#N/A</v>
      </c>
      <c r="BD184" t="e">
        <f>VLOOKUP(Tableau14[[#This Row],[dossier d''événement]],Tableau12[],26,FALSE)</f>
        <v>#N/A</v>
      </c>
      <c r="BE184" t="e">
        <f>VLOOKUP(Tableau14[[#This Row],[dossier d''événement]],Tableau12[],27,FALSE)</f>
        <v>#N/A</v>
      </c>
      <c r="BF184" t="e">
        <f>VLOOKUP(Tableau14[[#This Row],[dossier d''événement]],Tableau12[],28,FALSE)</f>
        <v>#N/A</v>
      </c>
      <c r="BG184" t="e">
        <f>VLOOKUP(Tableau14[[#This Row],[dossier d''événement]],Tableau12[],29,FALSE)</f>
        <v>#N/A</v>
      </c>
      <c r="BH184" t="e">
        <f>VLOOKUP(Tableau14[[#This Row],[dossier d''événement]],Tableau12[],30,FALSE)</f>
        <v>#N/A</v>
      </c>
      <c r="BI184" t="e">
        <f>VLOOKUP(Tableau14[[#This Row],[dossier d''événement]],Tableau12[],31,FALSE)</f>
        <v>#N/A</v>
      </c>
      <c r="BJ184" t="e">
        <f>VLOOKUP(Tableau14[[#This Row],[dossier d''événement]],Tableau12[],32,FALSE)</f>
        <v>#N/A</v>
      </c>
      <c r="BK184" t="e">
        <f>VLOOKUP(Tableau14[[#This Row],[dossier d''événement]],Tableau12[],33,FALSE)</f>
        <v>#N/A</v>
      </c>
      <c r="BL184" t="e">
        <f>VLOOKUP(Tableau14[[#This Row],[dossier d''événement]],Tableau12[],34,FALSE)</f>
        <v>#N/A</v>
      </c>
      <c r="BM184" t="e">
        <f>VLOOKUP(Tableau14[[#This Row],[dossier d''événement]],Tableau12[],35,FALSE)</f>
        <v>#N/A</v>
      </c>
      <c r="BN184" t="e">
        <f>VLOOKUP(Tableau14[[#This Row],[dossier d''événement]],Tableau12[],36,FALSE)</f>
        <v>#N/A</v>
      </c>
      <c r="BO184" t="e">
        <f>VLOOKUP(Tableau14[[#This Row],[dossier d''événement]],Tableau12[],37,FALSE)</f>
        <v>#N/A</v>
      </c>
      <c r="BP184" t="e">
        <f>VLOOKUP(Tableau14[[#This Row],[dossier d''événement]],Tableau12[],38,FALSE)</f>
        <v>#N/A</v>
      </c>
      <c r="BQ184" t="e">
        <f>VLOOKUP(Tableau14[[#This Row],[dossier d''événement]],Tableau12[],39,FALSE)</f>
        <v>#N/A</v>
      </c>
      <c r="BR184" t="e">
        <f>VLOOKUP(Tableau14[[#This Row],[dossier d''événement]],Tableau12[],40,FALSE)</f>
        <v>#N/A</v>
      </c>
      <c r="BZ184" t="e">
        <f>Tableau14[[#This Row],[Contact client sur le site]]</f>
        <v>#N/A</v>
      </c>
      <c r="CA184" t="e">
        <f>VLOOKUP(Tableau14[[#This Row],[dossier d''événement]],Tableau12[],45,FALSE)</f>
        <v>#N/A</v>
      </c>
      <c r="CE184" t="e">
        <f>VLOOKUP(Tableau14[[#This Row],[dossier d''événement]],Tableau12[],46,FALSE)</f>
        <v>#N/A</v>
      </c>
      <c r="CF184" t="e">
        <f>VLOOKUP(Tableau14[[#This Row],[dossier d''événement]],Tableau12[],43,FALSE)</f>
        <v>#N/A</v>
      </c>
      <c r="CG184" t="e">
        <f>VLOOKUP(Tableau14[[#This Row],[dossier d''événement]],Tableau12[],47,FALSE)</f>
        <v>#N/A</v>
      </c>
    </row>
    <row r="185" spans="6:85">
      <c r="F185" t="e">
        <f>VLOOKUP(Tableau14[[#This Row],[dossier d''événement]],Tableau12[],2,FALSE)</f>
        <v>#N/A</v>
      </c>
      <c r="G185" t="e">
        <f>VLOOKUP(Tableau14[[#This Row],[dossier d''événement]],Tableau12[],7,FALSE)</f>
        <v>#N/A</v>
      </c>
      <c r="H185" t="e">
        <f>VLOOKUP(Tableau14[[#This Row],[dossier d''événement]],Tableau12[],8,FALSE)</f>
        <v>#N/A</v>
      </c>
      <c r="J185" t="e">
        <f>VLOOKUP(Tableau14[[#This Row],[dossier d''événement]],Tableau12[],3,FALSE)</f>
        <v>#N/A</v>
      </c>
      <c r="K185" t="e">
        <f>VLOOKUP(Tableau14[[#This Row],[dossier d''événement]],Tableau12[],44,FALSE)</f>
        <v>#N/A</v>
      </c>
      <c r="W185" t="e">
        <f>VLOOKUP(Tableau14[[#This Row],[dossier d''événement]],Tableau12[],73,FALSE)</f>
        <v>#N/A</v>
      </c>
      <c r="X185" t="e">
        <f>VLOOKUP(Tableau14[[#This Row],[dossier d''événement]],Tableau12[],74,FALSE)</f>
        <v>#N/A</v>
      </c>
      <c r="Y185" t="e">
        <f>VLOOKUP(Tableau14[[#This Row],[dossier d''événement]],Tableau12[],75,FALSE)</f>
        <v>#N/A</v>
      </c>
      <c r="Z185" t="e">
        <f>VLOOKUP(Tableau14[[#This Row],[dossier d''événement]],Tableau12[],76,FALSE)</f>
        <v>#N/A</v>
      </c>
      <c r="AA185" t="e">
        <f>VLOOKUP(Tableau14[[#This Row],[dossier d''événement]],Tableau12[],77,FALSE)</f>
        <v>#N/A</v>
      </c>
      <c r="AB185" t="e">
        <f>VLOOKUP(Tableau14[[#This Row],[dossier d''événement]],Tableau12[],78,FALSE)</f>
        <v>#N/A</v>
      </c>
      <c r="AC185" t="e">
        <f>VLOOKUP(Tableau14[[#This Row],[dossier d''événement]],Tableau12[],79,FALSE)</f>
        <v>#N/A</v>
      </c>
      <c r="AD185" t="e">
        <f>VLOOKUP(Tableau14[[#This Row],[dossier d''événement]],Tableau12[],80,FALSE)</f>
        <v>#N/A</v>
      </c>
      <c r="AE185" t="e">
        <f>VLOOKUP(Tableau14[[#This Row],[dossier d''événement]],Tableau12[],81,FALSE)</f>
        <v>#N/A</v>
      </c>
      <c r="AF185" t="e">
        <f>VLOOKUP(Tableau14[[#This Row],[dossier d''événement]],Tableau12[],82,FALSE)</f>
        <v>#N/A</v>
      </c>
      <c r="AG185" t="e">
        <f>VLOOKUP(Tableau14[[#This Row],[dossier d''événement]],Tableau12[],83,FALSE)</f>
        <v>#N/A</v>
      </c>
      <c r="AH185" t="e">
        <f>VLOOKUP(Tableau14[[#This Row],[dossier d''événement]],Tableau12[],84,FALSE)</f>
        <v>#N/A</v>
      </c>
      <c r="AI185" t="e">
        <f>VLOOKUP(Tableau14[[#This Row],[dossier d''événement]],Tableau12[],85,FALSE)</f>
        <v>#N/A</v>
      </c>
      <c r="AJ185" t="e">
        <f>VLOOKUP(Tableau14[[#This Row],[dossier d''événement]],Tableau12[],86,FALSE)</f>
        <v>#N/A</v>
      </c>
      <c r="AK185" t="e">
        <f>VLOOKUP(Tableau14[[#This Row],[dossier d''événement]],Tableau12[],87,FALSE)</f>
        <v>#N/A</v>
      </c>
      <c r="AL185" t="e">
        <f>VLOOKUP(Tableau14[[#This Row],[dossier d''événement]],Tableau12[],88,FALSE)</f>
        <v>#N/A</v>
      </c>
      <c r="AM185" t="e">
        <f>VLOOKUP(Tableau14[[#This Row],[dossier d''événement]],Tableau12[],89,FALSE)</f>
        <v>#N/A</v>
      </c>
      <c r="AN185" t="e">
        <f>VLOOKUP(Tableau14[[#This Row],[dossier d''événement]],Tableau12[],90,FALSE)</f>
        <v>#N/A</v>
      </c>
      <c r="AO185" t="e">
        <f>VLOOKUP(Tableau14[[#This Row],[dossier d''événement]],Tableau12[],11,FALSE)</f>
        <v>#N/A</v>
      </c>
      <c r="AP185" t="e">
        <f>VLOOKUP(Tableau14[[#This Row],[dossier d''événement]],Tableau12[],12,FALSE)</f>
        <v>#N/A</v>
      </c>
      <c r="AQ185" t="e">
        <f>VLOOKUP(Tableau14[[#This Row],[dossier d''événement]],Tableau12[],13,FALSE)</f>
        <v>#N/A</v>
      </c>
      <c r="AR185" t="e">
        <f>VLOOKUP(Tableau14[[#This Row],[dossier d''événement]],Tableau12[],14,FALSE)</f>
        <v>#N/A</v>
      </c>
      <c r="AS185" t="e">
        <f>VLOOKUP(Tableau14[[#This Row],[dossier d''événement]],Tableau12[],15,FALSE)</f>
        <v>#N/A</v>
      </c>
      <c r="AT185" t="e">
        <f>VLOOKUP(Tableau14[[#This Row],[dossier d''événement]],Tableau12[],16,FALSE)</f>
        <v>#N/A</v>
      </c>
      <c r="AU185" t="e">
        <f>VLOOKUP(Tableau14[[#This Row],[dossier d''événement]],Tableau12[],17,FALSE)</f>
        <v>#N/A</v>
      </c>
      <c r="AV185" t="e">
        <f>VLOOKUP(Tableau14[[#This Row],[dossier d''événement]],Tableau12[],18,FALSE)</f>
        <v>#N/A</v>
      </c>
      <c r="AW185" t="e">
        <f>VLOOKUP(Tableau14[[#This Row],[dossier d''événement]],Tableau12[],19,FALSE)</f>
        <v>#N/A</v>
      </c>
      <c r="AX185" t="e">
        <f>VLOOKUP(Tableau14[[#This Row],[dossier d''événement]],Tableau12[],20,FALSE)</f>
        <v>#N/A</v>
      </c>
      <c r="AY185" t="e">
        <f>VLOOKUP(Tableau14[[#This Row],[dossier d''événement]],Tableau12[],21,FALSE)</f>
        <v>#N/A</v>
      </c>
      <c r="AZ185" t="e">
        <f>VLOOKUP(Tableau14[[#This Row],[dossier d''événement]],Tableau12[],22,FALSE)</f>
        <v>#N/A</v>
      </c>
      <c r="BA185" t="e">
        <f>VLOOKUP(Tableau14[[#This Row],[dossier d''événement]],Tableau12[],23,FALSE)</f>
        <v>#N/A</v>
      </c>
      <c r="BB185" t="e">
        <f>VLOOKUP(Tableau14[[#This Row],[dossier d''événement]],Tableau12[],24,FALSE)</f>
        <v>#N/A</v>
      </c>
      <c r="BC185" t="e">
        <f>VLOOKUP(Tableau14[[#This Row],[dossier d''événement]],Tableau12[],25,FALSE)</f>
        <v>#N/A</v>
      </c>
      <c r="BD185" t="e">
        <f>VLOOKUP(Tableau14[[#This Row],[dossier d''événement]],Tableau12[],26,FALSE)</f>
        <v>#N/A</v>
      </c>
      <c r="BE185" t="e">
        <f>VLOOKUP(Tableau14[[#This Row],[dossier d''événement]],Tableau12[],27,FALSE)</f>
        <v>#N/A</v>
      </c>
      <c r="BF185" t="e">
        <f>VLOOKUP(Tableau14[[#This Row],[dossier d''événement]],Tableau12[],28,FALSE)</f>
        <v>#N/A</v>
      </c>
      <c r="BG185" t="e">
        <f>VLOOKUP(Tableau14[[#This Row],[dossier d''événement]],Tableau12[],29,FALSE)</f>
        <v>#N/A</v>
      </c>
      <c r="BH185" t="e">
        <f>VLOOKUP(Tableau14[[#This Row],[dossier d''événement]],Tableau12[],30,FALSE)</f>
        <v>#N/A</v>
      </c>
      <c r="BI185" t="e">
        <f>VLOOKUP(Tableau14[[#This Row],[dossier d''événement]],Tableau12[],31,FALSE)</f>
        <v>#N/A</v>
      </c>
      <c r="BJ185" t="e">
        <f>VLOOKUP(Tableau14[[#This Row],[dossier d''événement]],Tableau12[],32,FALSE)</f>
        <v>#N/A</v>
      </c>
      <c r="BK185" t="e">
        <f>VLOOKUP(Tableau14[[#This Row],[dossier d''événement]],Tableau12[],33,FALSE)</f>
        <v>#N/A</v>
      </c>
      <c r="BL185" t="e">
        <f>VLOOKUP(Tableau14[[#This Row],[dossier d''événement]],Tableau12[],34,FALSE)</f>
        <v>#N/A</v>
      </c>
      <c r="BM185" t="e">
        <f>VLOOKUP(Tableau14[[#This Row],[dossier d''événement]],Tableau12[],35,FALSE)</f>
        <v>#N/A</v>
      </c>
      <c r="BN185" t="e">
        <f>VLOOKUP(Tableau14[[#This Row],[dossier d''événement]],Tableau12[],36,FALSE)</f>
        <v>#N/A</v>
      </c>
      <c r="BO185" t="e">
        <f>VLOOKUP(Tableau14[[#This Row],[dossier d''événement]],Tableau12[],37,FALSE)</f>
        <v>#N/A</v>
      </c>
      <c r="BP185" t="e">
        <f>VLOOKUP(Tableau14[[#This Row],[dossier d''événement]],Tableau12[],38,FALSE)</f>
        <v>#N/A</v>
      </c>
      <c r="BQ185" t="e">
        <f>VLOOKUP(Tableau14[[#This Row],[dossier d''événement]],Tableau12[],39,FALSE)</f>
        <v>#N/A</v>
      </c>
      <c r="BR185" t="e">
        <f>VLOOKUP(Tableau14[[#This Row],[dossier d''événement]],Tableau12[],40,FALSE)</f>
        <v>#N/A</v>
      </c>
      <c r="BZ185" t="e">
        <f>Tableau14[[#This Row],[Contact client sur le site]]</f>
        <v>#N/A</v>
      </c>
      <c r="CA185" t="e">
        <f>VLOOKUP(Tableau14[[#This Row],[dossier d''événement]],Tableau12[],45,FALSE)</f>
        <v>#N/A</v>
      </c>
      <c r="CE185" t="e">
        <f>VLOOKUP(Tableau14[[#This Row],[dossier d''événement]],Tableau12[],46,FALSE)</f>
        <v>#N/A</v>
      </c>
      <c r="CF185" t="e">
        <f>VLOOKUP(Tableau14[[#This Row],[dossier d''événement]],Tableau12[],43,FALSE)</f>
        <v>#N/A</v>
      </c>
      <c r="CG185" t="e">
        <f>VLOOKUP(Tableau14[[#This Row],[dossier d''événement]],Tableau12[],47,FALSE)</f>
        <v>#N/A</v>
      </c>
    </row>
    <row r="186" spans="6:85">
      <c r="F186" t="e">
        <f>VLOOKUP(Tableau14[[#This Row],[dossier d''événement]],Tableau12[],2,FALSE)</f>
        <v>#N/A</v>
      </c>
      <c r="G186" t="e">
        <f>VLOOKUP(Tableau14[[#This Row],[dossier d''événement]],Tableau12[],7,FALSE)</f>
        <v>#N/A</v>
      </c>
      <c r="H186" t="e">
        <f>VLOOKUP(Tableau14[[#This Row],[dossier d''événement]],Tableau12[],8,FALSE)</f>
        <v>#N/A</v>
      </c>
      <c r="J186" t="e">
        <f>VLOOKUP(Tableau14[[#This Row],[dossier d''événement]],Tableau12[],3,FALSE)</f>
        <v>#N/A</v>
      </c>
      <c r="K186" t="e">
        <f>VLOOKUP(Tableau14[[#This Row],[dossier d''événement]],Tableau12[],44,FALSE)</f>
        <v>#N/A</v>
      </c>
      <c r="W186" t="e">
        <f>VLOOKUP(Tableau14[[#This Row],[dossier d''événement]],Tableau12[],73,FALSE)</f>
        <v>#N/A</v>
      </c>
      <c r="X186" t="e">
        <f>VLOOKUP(Tableau14[[#This Row],[dossier d''événement]],Tableau12[],74,FALSE)</f>
        <v>#N/A</v>
      </c>
      <c r="Y186" t="e">
        <f>VLOOKUP(Tableau14[[#This Row],[dossier d''événement]],Tableau12[],75,FALSE)</f>
        <v>#N/A</v>
      </c>
      <c r="Z186" t="e">
        <f>VLOOKUP(Tableau14[[#This Row],[dossier d''événement]],Tableau12[],76,FALSE)</f>
        <v>#N/A</v>
      </c>
      <c r="AA186" t="e">
        <f>VLOOKUP(Tableau14[[#This Row],[dossier d''événement]],Tableau12[],77,FALSE)</f>
        <v>#N/A</v>
      </c>
      <c r="AB186" t="e">
        <f>VLOOKUP(Tableau14[[#This Row],[dossier d''événement]],Tableau12[],78,FALSE)</f>
        <v>#N/A</v>
      </c>
      <c r="AC186" t="e">
        <f>VLOOKUP(Tableau14[[#This Row],[dossier d''événement]],Tableau12[],79,FALSE)</f>
        <v>#N/A</v>
      </c>
      <c r="AD186" t="e">
        <f>VLOOKUP(Tableau14[[#This Row],[dossier d''événement]],Tableau12[],80,FALSE)</f>
        <v>#N/A</v>
      </c>
      <c r="AE186" t="e">
        <f>VLOOKUP(Tableau14[[#This Row],[dossier d''événement]],Tableau12[],81,FALSE)</f>
        <v>#N/A</v>
      </c>
      <c r="AF186" t="e">
        <f>VLOOKUP(Tableau14[[#This Row],[dossier d''événement]],Tableau12[],82,FALSE)</f>
        <v>#N/A</v>
      </c>
      <c r="AG186" t="e">
        <f>VLOOKUP(Tableau14[[#This Row],[dossier d''événement]],Tableau12[],83,FALSE)</f>
        <v>#N/A</v>
      </c>
      <c r="AH186" t="e">
        <f>VLOOKUP(Tableau14[[#This Row],[dossier d''événement]],Tableau12[],84,FALSE)</f>
        <v>#N/A</v>
      </c>
      <c r="AI186" t="e">
        <f>VLOOKUP(Tableau14[[#This Row],[dossier d''événement]],Tableau12[],85,FALSE)</f>
        <v>#N/A</v>
      </c>
      <c r="AJ186" t="e">
        <f>VLOOKUP(Tableau14[[#This Row],[dossier d''événement]],Tableau12[],86,FALSE)</f>
        <v>#N/A</v>
      </c>
      <c r="AK186" t="e">
        <f>VLOOKUP(Tableau14[[#This Row],[dossier d''événement]],Tableau12[],87,FALSE)</f>
        <v>#N/A</v>
      </c>
      <c r="AL186" t="e">
        <f>VLOOKUP(Tableau14[[#This Row],[dossier d''événement]],Tableau12[],88,FALSE)</f>
        <v>#N/A</v>
      </c>
      <c r="AM186" t="e">
        <f>VLOOKUP(Tableau14[[#This Row],[dossier d''événement]],Tableau12[],89,FALSE)</f>
        <v>#N/A</v>
      </c>
      <c r="AN186" t="e">
        <f>VLOOKUP(Tableau14[[#This Row],[dossier d''événement]],Tableau12[],90,FALSE)</f>
        <v>#N/A</v>
      </c>
      <c r="AO186" t="e">
        <f>VLOOKUP(Tableau14[[#This Row],[dossier d''événement]],Tableau12[],11,FALSE)</f>
        <v>#N/A</v>
      </c>
      <c r="AP186" t="e">
        <f>VLOOKUP(Tableau14[[#This Row],[dossier d''événement]],Tableau12[],12,FALSE)</f>
        <v>#N/A</v>
      </c>
      <c r="AQ186" t="e">
        <f>VLOOKUP(Tableau14[[#This Row],[dossier d''événement]],Tableau12[],13,FALSE)</f>
        <v>#N/A</v>
      </c>
      <c r="AR186" t="e">
        <f>VLOOKUP(Tableau14[[#This Row],[dossier d''événement]],Tableau12[],14,FALSE)</f>
        <v>#N/A</v>
      </c>
      <c r="AS186" t="e">
        <f>VLOOKUP(Tableau14[[#This Row],[dossier d''événement]],Tableau12[],15,FALSE)</f>
        <v>#N/A</v>
      </c>
      <c r="AT186" t="e">
        <f>VLOOKUP(Tableau14[[#This Row],[dossier d''événement]],Tableau12[],16,FALSE)</f>
        <v>#N/A</v>
      </c>
      <c r="AU186" t="e">
        <f>VLOOKUP(Tableau14[[#This Row],[dossier d''événement]],Tableau12[],17,FALSE)</f>
        <v>#N/A</v>
      </c>
      <c r="AV186" t="e">
        <f>VLOOKUP(Tableau14[[#This Row],[dossier d''événement]],Tableau12[],18,FALSE)</f>
        <v>#N/A</v>
      </c>
      <c r="AW186" t="e">
        <f>VLOOKUP(Tableau14[[#This Row],[dossier d''événement]],Tableau12[],19,FALSE)</f>
        <v>#N/A</v>
      </c>
      <c r="AX186" t="e">
        <f>VLOOKUP(Tableau14[[#This Row],[dossier d''événement]],Tableau12[],20,FALSE)</f>
        <v>#N/A</v>
      </c>
      <c r="AY186" t="e">
        <f>VLOOKUP(Tableau14[[#This Row],[dossier d''événement]],Tableau12[],21,FALSE)</f>
        <v>#N/A</v>
      </c>
      <c r="AZ186" t="e">
        <f>VLOOKUP(Tableau14[[#This Row],[dossier d''événement]],Tableau12[],22,FALSE)</f>
        <v>#N/A</v>
      </c>
      <c r="BA186" t="e">
        <f>VLOOKUP(Tableau14[[#This Row],[dossier d''événement]],Tableau12[],23,FALSE)</f>
        <v>#N/A</v>
      </c>
      <c r="BB186" t="e">
        <f>VLOOKUP(Tableau14[[#This Row],[dossier d''événement]],Tableau12[],24,FALSE)</f>
        <v>#N/A</v>
      </c>
      <c r="BC186" t="e">
        <f>VLOOKUP(Tableau14[[#This Row],[dossier d''événement]],Tableau12[],25,FALSE)</f>
        <v>#N/A</v>
      </c>
      <c r="BD186" t="e">
        <f>VLOOKUP(Tableau14[[#This Row],[dossier d''événement]],Tableau12[],26,FALSE)</f>
        <v>#N/A</v>
      </c>
      <c r="BE186" t="e">
        <f>VLOOKUP(Tableau14[[#This Row],[dossier d''événement]],Tableau12[],27,FALSE)</f>
        <v>#N/A</v>
      </c>
      <c r="BF186" t="e">
        <f>VLOOKUP(Tableau14[[#This Row],[dossier d''événement]],Tableau12[],28,FALSE)</f>
        <v>#N/A</v>
      </c>
      <c r="BG186" t="e">
        <f>VLOOKUP(Tableau14[[#This Row],[dossier d''événement]],Tableau12[],29,FALSE)</f>
        <v>#N/A</v>
      </c>
      <c r="BH186" t="e">
        <f>VLOOKUP(Tableau14[[#This Row],[dossier d''événement]],Tableau12[],30,FALSE)</f>
        <v>#N/A</v>
      </c>
      <c r="BI186" t="e">
        <f>VLOOKUP(Tableau14[[#This Row],[dossier d''événement]],Tableau12[],31,FALSE)</f>
        <v>#N/A</v>
      </c>
      <c r="BJ186" t="e">
        <f>VLOOKUP(Tableau14[[#This Row],[dossier d''événement]],Tableau12[],32,FALSE)</f>
        <v>#N/A</v>
      </c>
      <c r="BK186" t="e">
        <f>VLOOKUP(Tableau14[[#This Row],[dossier d''événement]],Tableau12[],33,FALSE)</f>
        <v>#N/A</v>
      </c>
      <c r="BL186" t="e">
        <f>VLOOKUP(Tableau14[[#This Row],[dossier d''événement]],Tableau12[],34,FALSE)</f>
        <v>#N/A</v>
      </c>
      <c r="BM186" t="e">
        <f>VLOOKUP(Tableau14[[#This Row],[dossier d''événement]],Tableau12[],35,FALSE)</f>
        <v>#N/A</v>
      </c>
      <c r="BN186" t="e">
        <f>VLOOKUP(Tableau14[[#This Row],[dossier d''événement]],Tableau12[],36,FALSE)</f>
        <v>#N/A</v>
      </c>
      <c r="BO186" t="e">
        <f>VLOOKUP(Tableau14[[#This Row],[dossier d''événement]],Tableau12[],37,FALSE)</f>
        <v>#N/A</v>
      </c>
      <c r="BP186" t="e">
        <f>VLOOKUP(Tableau14[[#This Row],[dossier d''événement]],Tableau12[],38,FALSE)</f>
        <v>#N/A</v>
      </c>
      <c r="BQ186" t="e">
        <f>VLOOKUP(Tableau14[[#This Row],[dossier d''événement]],Tableau12[],39,FALSE)</f>
        <v>#N/A</v>
      </c>
      <c r="BR186" t="e">
        <f>VLOOKUP(Tableau14[[#This Row],[dossier d''événement]],Tableau12[],40,FALSE)</f>
        <v>#N/A</v>
      </c>
      <c r="BZ186" t="e">
        <f>Tableau14[[#This Row],[Contact client sur le site]]</f>
        <v>#N/A</v>
      </c>
      <c r="CA186" t="e">
        <f>VLOOKUP(Tableau14[[#This Row],[dossier d''événement]],Tableau12[],45,FALSE)</f>
        <v>#N/A</v>
      </c>
      <c r="CE186" t="e">
        <f>VLOOKUP(Tableau14[[#This Row],[dossier d''événement]],Tableau12[],46,FALSE)</f>
        <v>#N/A</v>
      </c>
      <c r="CF186" t="e">
        <f>VLOOKUP(Tableau14[[#This Row],[dossier d''événement]],Tableau12[],43,FALSE)</f>
        <v>#N/A</v>
      </c>
      <c r="CG186" t="e">
        <f>VLOOKUP(Tableau14[[#This Row],[dossier d''événement]],Tableau12[],47,FALSE)</f>
        <v>#N/A</v>
      </c>
    </row>
    <row r="187" spans="6:85">
      <c r="F187" t="e">
        <f>VLOOKUP(Tableau14[[#This Row],[dossier d''événement]],Tableau12[],2,FALSE)</f>
        <v>#N/A</v>
      </c>
      <c r="G187" t="e">
        <f>VLOOKUP(Tableau14[[#This Row],[dossier d''événement]],Tableau12[],7,FALSE)</f>
        <v>#N/A</v>
      </c>
      <c r="H187" t="e">
        <f>VLOOKUP(Tableau14[[#This Row],[dossier d''événement]],Tableau12[],8,FALSE)</f>
        <v>#N/A</v>
      </c>
      <c r="J187" t="e">
        <f>VLOOKUP(Tableau14[[#This Row],[dossier d''événement]],Tableau12[],3,FALSE)</f>
        <v>#N/A</v>
      </c>
      <c r="K187" t="e">
        <f>VLOOKUP(Tableau14[[#This Row],[dossier d''événement]],Tableau12[],44,FALSE)</f>
        <v>#N/A</v>
      </c>
      <c r="W187" t="e">
        <f>VLOOKUP(Tableau14[[#This Row],[dossier d''événement]],Tableau12[],73,FALSE)</f>
        <v>#N/A</v>
      </c>
      <c r="X187" t="e">
        <f>VLOOKUP(Tableau14[[#This Row],[dossier d''événement]],Tableau12[],74,FALSE)</f>
        <v>#N/A</v>
      </c>
      <c r="Y187" t="e">
        <f>VLOOKUP(Tableau14[[#This Row],[dossier d''événement]],Tableau12[],75,FALSE)</f>
        <v>#N/A</v>
      </c>
      <c r="Z187" t="e">
        <f>VLOOKUP(Tableau14[[#This Row],[dossier d''événement]],Tableau12[],76,FALSE)</f>
        <v>#N/A</v>
      </c>
      <c r="AA187" t="e">
        <f>VLOOKUP(Tableau14[[#This Row],[dossier d''événement]],Tableau12[],77,FALSE)</f>
        <v>#N/A</v>
      </c>
      <c r="AB187" t="e">
        <f>VLOOKUP(Tableau14[[#This Row],[dossier d''événement]],Tableau12[],78,FALSE)</f>
        <v>#N/A</v>
      </c>
      <c r="AC187" t="e">
        <f>VLOOKUP(Tableau14[[#This Row],[dossier d''événement]],Tableau12[],79,FALSE)</f>
        <v>#N/A</v>
      </c>
      <c r="AD187" t="e">
        <f>VLOOKUP(Tableau14[[#This Row],[dossier d''événement]],Tableau12[],80,FALSE)</f>
        <v>#N/A</v>
      </c>
      <c r="AE187" t="e">
        <f>VLOOKUP(Tableau14[[#This Row],[dossier d''événement]],Tableau12[],81,FALSE)</f>
        <v>#N/A</v>
      </c>
      <c r="AF187" t="e">
        <f>VLOOKUP(Tableau14[[#This Row],[dossier d''événement]],Tableau12[],82,FALSE)</f>
        <v>#N/A</v>
      </c>
      <c r="AG187" t="e">
        <f>VLOOKUP(Tableau14[[#This Row],[dossier d''événement]],Tableau12[],83,FALSE)</f>
        <v>#N/A</v>
      </c>
      <c r="AH187" t="e">
        <f>VLOOKUP(Tableau14[[#This Row],[dossier d''événement]],Tableau12[],84,FALSE)</f>
        <v>#N/A</v>
      </c>
      <c r="AI187" t="e">
        <f>VLOOKUP(Tableau14[[#This Row],[dossier d''événement]],Tableau12[],85,FALSE)</f>
        <v>#N/A</v>
      </c>
      <c r="AJ187" t="e">
        <f>VLOOKUP(Tableau14[[#This Row],[dossier d''événement]],Tableau12[],86,FALSE)</f>
        <v>#N/A</v>
      </c>
      <c r="AK187" t="e">
        <f>VLOOKUP(Tableau14[[#This Row],[dossier d''événement]],Tableau12[],87,FALSE)</f>
        <v>#N/A</v>
      </c>
      <c r="AL187" t="e">
        <f>VLOOKUP(Tableau14[[#This Row],[dossier d''événement]],Tableau12[],88,FALSE)</f>
        <v>#N/A</v>
      </c>
      <c r="AM187" t="e">
        <f>VLOOKUP(Tableau14[[#This Row],[dossier d''événement]],Tableau12[],89,FALSE)</f>
        <v>#N/A</v>
      </c>
      <c r="AN187" t="e">
        <f>VLOOKUP(Tableau14[[#This Row],[dossier d''événement]],Tableau12[],90,FALSE)</f>
        <v>#N/A</v>
      </c>
      <c r="AO187" t="e">
        <f>VLOOKUP(Tableau14[[#This Row],[dossier d''événement]],Tableau12[],11,FALSE)</f>
        <v>#N/A</v>
      </c>
      <c r="AP187" t="e">
        <f>VLOOKUP(Tableau14[[#This Row],[dossier d''événement]],Tableau12[],12,FALSE)</f>
        <v>#N/A</v>
      </c>
      <c r="AQ187" t="e">
        <f>VLOOKUP(Tableau14[[#This Row],[dossier d''événement]],Tableau12[],13,FALSE)</f>
        <v>#N/A</v>
      </c>
      <c r="AR187" t="e">
        <f>VLOOKUP(Tableau14[[#This Row],[dossier d''événement]],Tableau12[],14,FALSE)</f>
        <v>#N/A</v>
      </c>
      <c r="AS187" t="e">
        <f>VLOOKUP(Tableau14[[#This Row],[dossier d''événement]],Tableau12[],15,FALSE)</f>
        <v>#N/A</v>
      </c>
      <c r="AT187" t="e">
        <f>VLOOKUP(Tableau14[[#This Row],[dossier d''événement]],Tableau12[],16,FALSE)</f>
        <v>#N/A</v>
      </c>
      <c r="AU187" t="e">
        <f>VLOOKUP(Tableau14[[#This Row],[dossier d''événement]],Tableau12[],17,FALSE)</f>
        <v>#N/A</v>
      </c>
      <c r="AV187" t="e">
        <f>VLOOKUP(Tableau14[[#This Row],[dossier d''événement]],Tableau12[],18,FALSE)</f>
        <v>#N/A</v>
      </c>
      <c r="AW187" t="e">
        <f>VLOOKUP(Tableau14[[#This Row],[dossier d''événement]],Tableau12[],19,FALSE)</f>
        <v>#N/A</v>
      </c>
      <c r="AX187" t="e">
        <f>VLOOKUP(Tableau14[[#This Row],[dossier d''événement]],Tableau12[],20,FALSE)</f>
        <v>#N/A</v>
      </c>
      <c r="AY187" t="e">
        <f>VLOOKUP(Tableau14[[#This Row],[dossier d''événement]],Tableau12[],21,FALSE)</f>
        <v>#N/A</v>
      </c>
      <c r="AZ187" t="e">
        <f>VLOOKUP(Tableau14[[#This Row],[dossier d''événement]],Tableau12[],22,FALSE)</f>
        <v>#N/A</v>
      </c>
      <c r="BA187" t="e">
        <f>VLOOKUP(Tableau14[[#This Row],[dossier d''événement]],Tableau12[],23,FALSE)</f>
        <v>#N/A</v>
      </c>
      <c r="BB187" t="e">
        <f>VLOOKUP(Tableau14[[#This Row],[dossier d''événement]],Tableau12[],24,FALSE)</f>
        <v>#N/A</v>
      </c>
      <c r="BC187" t="e">
        <f>VLOOKUP(Tableau14[[#This Row],[dossier d''événement]],Tableau12[],25,FALSE)</f>
        <v>#N/A</v>
      </c>
      <c r="BD187" t="e">
        <f>VLOOKUP(Tableau14[[#This Row],[dossier d''événement]],Tableau12[],26,FALSE)</f>
        <v>#N/A</v>
      </c>
      <c r="BE187" t="e">
        <f>VLOOKUP(Tableau14[[#This Row],[dossier d''événement]],Tableau12[],27,FALSE)</f>
        <v>#N/A</v>
      </c>
      <c r="BF187" t="e">
        <f>VLOOKUP(Tableau14[[#This Row],[dossier d''événement]],Tableau12[],28,FALSE)</f>
        <v>#N/A</v>
      </c>
      <c r="BG187" t="e">
        <f>VLOOKUP(Tableau14[[#This Row],[dossier d''événement]],Tableau12[],29,FALSE)</f>
        <v>#N/A</v>
      </c>
      <c r="BH187" t="e">
        <f>VLOOKUP(Tableau14[[#This Row],[dossier d''événement]],Tableau12[],30,FALSE)</f>
        <v>#N/A</v>
      </c>
      <c r="BI187" t="e">
        <f>VLOOKUP(Tableau14[[#This Row],[dossier d''événement]],Tableau12[],31,FALSE)</f>
        <v>#N/A</v>
      </c>
      <c r="BJ187" t="e">
        <f>VLOOKUP(Tableau14[[#This Row],[dossier d''événement]],Tableau12[],32,FALSE)</f>
        <v>#N/A</v>
      </c>
      <c r="BK187" t="e">
        <f>VLOOKUP(Tableau14[[#This Row],[dossier d''événement]],Tableau12[],33,FALSE)</f>
        <v>#N/A</v>
      </c>
      <c r="BL187" t="e">
        <f>VLOOKUP(Tableau14[[#This Row],[dossier d''événement]],Tableau12[],34,FALSE)</f>
        <v>#N/A</v>
      </c>
      <c r="BM187" t="e">
        <f>VLOOKUP(Tableau14[[#This Row],[dossier d''événement]],Tableau12[],35,FALSE)</f>
        <v>#N/A</v>
      </c>
      <c r="BN187" t="e">
        <f>VLOOKUP(Tableau14[[#This Row],[dossier d''événement]],Tableau12[],36,FALSE)</f>
        <v>#N/A</v>
      </c>
      <c r="BO187" t="e">
        <f>VLOOKUP(Tableau14[[#This Row],[dossier d''événement]],Tableau12[],37,FALSE)</f>
        <v>#N/A</v>
      </c>
      <c r="BP187" t="e">
        <f>VLOOKUP(Tableau14[[#This Row],[dossier d''événement]],Tableau12[],38,FALSE)</f>
        <v>#N/A</v>
      </c>
      <c r="BQ187" t="e">
        <f>VLOOKUP(Tableau14[[#This Row],[dossier d''événement]],Tableau12[],39,FALSE)</f>
        <v>#N/A</v>
      </c>
      <c r="BR187" t="e">
        <f>VLOOKUP(Tableau14[[#This Row],[dossier d''événement]],Tableau12[],40,FALSE)</f>
        <v>#N/A</v>
      </c>
      <c r="BZ187" t="e">
        <f>Tableau14[[#This Row],[Contact client sur le site]]</f>
        <v>#N/A</v>
      </c>
      <c r="CA187" t="e">
        <f>VLOOKUP(Tableau14[[#This Row],[dossier d''événement]],Tableau12[],45,FALSE)</f>
        <v>#N/A</v>
      </c>
      <c r="CE187" t="e">
        <f>VLOOKUP(Tableau14[[#This Row],[dossier d''événement]],Tableau12[],46,FALSE)</f>
        <v>#N/A</v>
      </c>
      <c r="CF187" t="e">
        <f>VLOOKUP(Tableau14[[#This Row],[dossier d''événement]],Tableau12[],43,FALSE)</f>
        <v>#N/A</v>
      </c>
      <c r="CG187" t="e">
        <f>VLOOKUP(Tableau14[[#This Row],[dossier d''événement]],Tableau12[],47,FALSE)</f>
        <v>#N/A</v>
      </c>
    </row>
    <row r="188" spans="6:85">
      <c r="F188" t="e">
        <f>VLOOKUP(Tableau14[[#This Row],[dossier d''événement]],Tableau12[],2,FALSE)</f>
        <v>#N/A</v>
      </c>
      <c r="G188" t="e">
        <f>VLOOKUP(Tableau14[[#This Row],[dossier d''événement]],Tableau12[],7,FALSE)</f>
        <v>#N/A</v>
      </c>
      <c r="H188" t="e">
        <f>VLOOKUP(Tableau14[[#This Row],[dossier d''événement]],Tableau12[],8,FALSE)</f>
        <v>#N/A</v>
      </c>
      <c r="J188" t="e">
        <f>VLOOKUP(Tableau14[[#This Row],[dossier d''événement]],Tableau12[],3,FALSE)</f>
        <v>#N/A</v>
      </c>
      <c r="K188" t="e">
        <f>VLOOKUP(Tableau14[[#This Row],[dossier d''événement]],Tableau12[],44,FALSE)</f>
        <v>#N/A</v>
      </c>
      <c r="W188" t="e">
        <f>VLOOKUP(Tableau14[[#This Row],[dossier d''événement]],Tableau12[],73,FALSE)</f>
        <v>#N/A</v>
      </c>
      <c r="X188" t="e">
        <f>VLOOKUP(Tableau14[[#This Row],[dossier d''événement]],Tableau12[],74,FALSE)</f>
        <v>#N/A</v>
      </c>
      <c r="Y188" t="e">
        <f>VLOOKUP(Tableau14[[#This Row],[dossier d''événement]],Tableau12[],75,FALSE)</f>
        <v>#N/A</v>
      </c>
      <c r="Z188" t="e">
        <f>VLOOKUP(Tableau14[[#This Row],[dossier d''événement]],Tableau12[],76,FALSE)</f>
        <v>#N/A</v>
      </c>
      <c r="AA188" t="e">
        <f>VLOOKUP(Tableau14[[#This Row],[dossier d''événement]],Tableau12[],77,FALSE)</f>
        <v>#N/A</v>
      </c>
      <c r="AB188" t="e">
        <f>VLOOKUP(Tableau14[[#This Row],[dossier d''événement]],Tableau12[],78,FALSE)</f>
        <v>#N/A</v>
      </c>
      <c r="AC188" t="e">
        <f>VLOOKUP(Tableau14[[#This Row],[dossier d''événement]],Tableau12[],79,FALSE)</f>
        <v>#N/A</v>
      </c>
      <c r="AD188" t="e">
        <f>VLOOKUP(Tableau14[[#This Row],[dossier d''événement]],Tableau12[],80,FALSE)</f>
        <v>#N/A</v>
      </c>
      <c r="AE188" t="e">
        <f>VLOOKUP(Tableau14[[#This Row],[dossier d''événement]],Tableau12[],81,FALSE)</f>
        <v>#N/A</v>
      </c>
      <c r="AF188" t="e">
        <f>VLOOKUP(Tableau14[[#This Row],[dossier d''événement]],Tableau12[],82,FALSE)</f>
        <v>#N/A</v>
      </c>
      <c r="AG188" t="e">
        <f>VLOOKUP(Tableau14[[#This Row],[dossier d''événement]],Tableau12[],83,FALSE)</f>
        <v>#N/A</v>
      </c>
      <c r="AH188" t="e">
        <f>VLOOKUP(Tableau14[[#This Row],[dossier d''événement]],Tableau12[],84,FALSE)</f>
        <v>#N/A</v>
      </c>
      <c r="AI188" t="e">
        <f>VLOOKUP(Tableau14[[#This Row],[dossier d''événement]],Tableau12[],85,FALSE)</f>
        <v>#N/A</v>
      </c>
      <c r="AJ188" t="e">
        <f>VLOOKUP(Tableau14[[#This Row],[dossier d''événement]],Tableau12[],86,FALSE)</f>
        <v>#N/A</v>
      </c>
      <c r="AK188" t="e">
        <f>VLOOKUP(Tableau14[[#This Row],[dossier d''événement]],Tableau12[],87,FALSE)</f>
        <v>#N/A</v>
      </c>
      <c r="AL188" t="e">
        <f>VLOOKUP(Tableau14[[#This Row],[dossier d''événement]],Tableau12[],88,FALSE)</f>
        <v>#N/A</v>
      </c>
      <c r="AM188" t="e">
        <f>VLOOKUP(Tableau14[[#This Row],[dossier d''événement]],Tableau12[],89,FALSE)</f>
        <v>#N/A</v>
      </c>
      <c r="AN188" t="e">
        <f>VLOOKUP(Tableau14[[#This Row],[dossier d''événement]],Tableau12[],90,FALSE)</f>
        <v>#N/A</v>
      </c>
      <c r="AO188" t="e">
        <f>VLOOKUP(Tableau14[[#This Row],[dossier d''événement]],Tableau12[],11,FALSE)</f>
        <v>#N/A</v>
      </c>
      <c r="AP188" t="e">
        <f>VLOOKUP(Tableau14[[#This Row],[dossier d''événement]],Tableau12[],12,FALSE)</f>
        <v>#N/A</v>
      </c>
      <c r="AQ188" t="e">
        <f>VLOOKUP(Tableau14[[#This Row],[dossier d''événement]],Tableau12[],13,FALSE)</f>
        <v>#N/A</v>
      </c>
      <c r="AR188" t="e">
        <f>VLOOKUP(Tableau14[[#This Row],[dossier d''événement]],Tableau12[],14,FALSE)</f>
        <v>#N/A</v>
      </c>
      <c r="AS188" t="e">
        <f>VLOOKUP(Tableau14[[#This Row],[dossier d''événement]],Tableau12[],15,FALSE)</f>
        <v>#N/A</v>
      </c>
      <c r="AT188" t="e">
        <f>VLOOKUP(Tableau14[[#This Row],[dossier d''événement]],Tableau12[],16,FALSE)</f>
        <v>#N/A</v>
      </c>
      <c r="AU188" t="e">
        <f>VLOOKUP(Tableau14[[#This Row],[dossier d''événement]],Tableau12[],17,FALSE)</f>
        <v>#N/A</v>
      </c>
      <c r="AV188" t="e">
        <f>VLOOKUP(Tableau14[[#This Row],[dossier d''événement]],Tableau12[],18,FALSE)</f>
        <v>#N/A</v>
      </c>
      <c r="AW188" t="e">
        <f>VLOOKUP(Tableau14[[#This Row],[dossier d''événement]],Tableau12[],19,FALSE)</f>
        <v>#N/A</v>
      </c>
      <c r="AX188" t="e">
        <f>VLOOKUP(Tableau14[[#This Row],[dossier d''événement]],Tableau12[],20,FALSE)</f>
        <v>#N/A</v>
      </c>
      <c r="AY188" t="e">
        <f>VLOOKUP(Tableau14[[#This Row],[dossier d''événement]],Tableau12[],21,FALSE)</f>
        <v>#N/A</v>
      </c>
      <c r="AZ188" t="e">
        <f>VLOOKUP(Tableau14[[#This Row],[dossier d''événement]],Tableau12[],22,FALSE)</f>
        <v>#N/A</v>
      </c>
      <c r="BA188" t="e">
        <f>VLOOKUP(Tableau14[[#This Row],[dossier d''événement]],Tableau12[],23,FALSE)</f>
        <v>#N/A</v>
      </c>
      <c r="BB188" t="e">
        <f>VLOOKUP(Tableau14[[#This Row],[dossier d''événement]],Tableau12[],24,FALSE)</f>
        <v>#N/A</v>
      </c>
      <c r="BC188" t="e">
        <f>VLOOKUP(Tableau14[[#This Row],[dossier d''événement]],Tableau12[],25,FALSE)</f>
        <v>#N/A</v>
      </c>
      <c r="BD188" t="e">
        <f>VLOOKUP(Tableau14[[#This Row],[dossier d''événement]],Tableau12[],26,FALSE)</f>
        <v>#N/A</v>
      </c>
      <c r="BE188" t="e">
        <f>VLOOKUP(Tableau14[[#This Row],[dossier d''événement]],Tableau12[],27,FALSE)</f>
        <v>#N/A</v>
      </c>
      <c r="BF188" t="e">
        <f>VLOOKUP(Tableau14[[#This Row],[dossier d''événement]],Tableau12[],28,FALSE)</f>
        <v>#N/A</v>
      </c>
      <c r="BG188" t="e">
        <f>VLOOKUP(Tableau14[[#This Row],[dossier d''événement]],Tableau12[],29,FALSE)</f>
        <v>#N/A</v>
      </c>
      <c r="BH188" t="e">
        <f>VLOOKUP(Tableau14[[#This Row],[dossier d''événement]],Tableau12[],30,FALSE)</f>
        <v>#N/A</v>
      </c>
      <c r="BI188" t="e">
        <f>VLOOKUP(Tableau14[[#This Row],[dossier d''événement]],Tableau12[],31,FALSE)</f>
        <v>#N/A</v>
      </c>
      <c r="BJ188" t="e">
        <f>VLOOKUP(Tableau14[[#This Row],[dossier d''événement]],Tableau12[],32,FALSE)</f>
        <v>#N/A</v>
      </c>
      <c r="BK188" t="e">
        <f>VLOOKUP(Tableau14[[#This Row],[dossier d''événement]],Tableau12[],33,FALSE)</f>
        <v>#N/A</v>
      </c>
      <c r="BL188" t="e">
        <f>VLOOKUP(Tableau14[[#This Row],[dossier d''événement]],Tableau12[],34,FALSE)</f>
        <v>#N/A</v>
      </c>
      <c r="BM188" t="e">
        <f>VLOOKUP(Tableau14[[#This Row],[dossier d''événement]],Tableau12[],35,FALSE)</f>
        <v>#N/A</v>
      </c>
      <c r="BN188" t="e">
        <f>VLOOKUP(Tableau14[[#This Row],[dossier d''événement]],Tableau12[],36,FALSE)</f>
        <v>#N/A</v>
      </c>
      <c r="BO188" t="e">
        <f>VLOOKUP(Tableau14[[#This Row],[dossier d''événement]],Tableau12[],37,FALSE)</f>
        <v>#N/A</v>
      </c>
      <c r="BP188" t="e">
        <f>VLOOKUP(Tableau14[[#This Row],[dossier d''événement]],Tableau12[],38,FALSE)</f>
        <v>#N/A</v>
      </c>
      <c r="BQ188" t="e">
        <f>VLOOKUP(Tableau14[[#This Row],[dossier d''événement]],Tableau12[],39,FALSE)</f>
        <v>#N/A</v>
      </c>
      <c r="BR188" t="e">
        <f>VLOOKUP(Tableau14[[#This Row],[dossier d''événement]],Tableau12[],40,FALSE)</f>
        <v>#N/A</v>
      </c>
      <c r="BZ188" t="e">
        <f>Tableau14[[#This Row],[Contact client sur le site]]</f>
        <v>#N/A</v>
      </c>
      <c r="CA188" t="e">
        <f>VLOOKUP(Tableau14[[#This Row],[dossier d''événement]],Tableau12[],45,FALSE)</f>
        <v>#N/A</v>
      </c>
      <c r="CE188" t="e">
        <f>VLOOKUP(Tableau14[[#This Row],[dossier d''événement]],Tableau12[],46,FALSE)</f>
        <v>#N/A</v>
      </c>
      <c r="CF188" t="e">
        <f>VLOOKUP(Tableau14[[#This Row],[dossier d''événement]],Tableau12[],43,FALSE)</f>
        <v>#N/A</v>
      </c>
      <c r="CG188" t="e">
        <f>VLOOKUP(Tableau14[[#This Row],[dossier d''événement]],Tableau12[],47,FALSE)</f>
        <v>#N/A</v>
      </c>
    </row>
    <row r="189" spans="6:85">
      <c r="F189" t="e">
        <f>VLOOKUP(Tableau14[[#This Row],[dossier d''événement]],Tableau12[],2,FALSE)</f>
        <v>#N/A</v>
      </c>
      <c r="G189" t="e">
        <f>VLOOKUP(Tableau14[[#This Row],[dossier d''événement]],Tableau12[],7,FALSE)</f>
        <v>#N/A</v>
      </c>
      <c r="H189" t="e">
        <f>VLOOKUP(Tableau14[[#This Row],[dossier d''événement]],Tableau12[],8,FALSE)</f>
        <v>#N/A</v>
      </c>
      <c r="J189" t="e">
        <f>VLOOKUP(Tableau14[[#This Row],[dossier d''événement]],Tableau12[],3,FALSE)</f>
        <v>#N/A</v>
      </c>
      <c r="K189" t="e">
        <f>VLOOKUP(Tableau14[[#This Row],[dossier d''événement]],Tableau12[],44,FALSE)</f>
        <v>#N/A</v>
      </c>
      <c r="W189" t="e">
        <f>VLOOKUP(Tableau14[[#This Row],[dossier d''événement]],Tableau12[],73,FALSE)</f>
        <v>#N/A</v>
      </c>
      <c r="X189" t="e">
        <f>VLOOKUP(Tableau14[[#This Row],[dossier d''événement]],Tableau12[],74,FALSE)</f>
        <v>#N/A</v>
      </c>
      <c r="Y189" t="e">
        <f>VLOOKUP(Tableau14[[#This Row],[dossier d''événement]],Tableau12[],75,FALSE)</f>
        <v>#N/A</v>
      </c>
      <c r="Z189" t="e">
        <f>VLOOKUP(Tableau14[[#This Row],[dossier d''événement]],Tableau12[],76,FALSE)</f>
        <v>#N/A</v>
      </c>
      <c r="AA189" t="e">
        <f>VLOOKUP(Tableau14[[#This Row],[dossier d''événement]],Tableau12[],77,FALSE)</f>
        <v>#N/A</v>
      </c>
      <c r="AB189" t="e">
        <f>VLOOKUP(Tableau14[[#This Row],[dossier d''événement]],Tableau12[],78,FALSE)</f>
        <v>#N/A</v>
      </c>
      <c r="AC189" t="e">
        <f>VLOOKUP(Tableau14[[#This Row],[dossier d''événement]],Tableau12[],79,FALSE)</f>
        <v>#N/A</v>
      </c>
      <c r="AD189" t="e">
        <f>VLOOKUP(Tableau14[[#This Row],[dossier d''événement]],Tableau12[],80,FALSE)</f>
        <v>#N/A</v>
      </c>
      <c r="AE189" t="e">
        <f>VLOOKUP(Tableau14[[#This Row],[dossier d''événement]],Tableau12[],81,FALSE)</f>
        <v>#N/A</v>
      </c>
      <c r="AF189" t="e">
        <f>VLOOKUP(Tableau14[[#This Row],[dossier d''événement]],Tableau12[],82,FALSE)</f>
        <v>#N/A</v>
      </c>
      <c r="AG189" t="e">
        <f>VLOOKUP(Tableau14[[#This Row],[dossier d''événement]],Tableau12[],83,FALSE)</f>
        <v>#N/A</v>
      </c>
      <c r="AH189" t="e">
        <f>VLOOKUP(Tableau14[[#This Row],[dossier d''événement]],Tableau12[],84,FALSE)</f>
        <v>#N/A</v>
      </c>
      <c r="AI189" t="e">
        <f>VLOOKUP(Tableau14[[#This Row],[dossier d''événement]],Tableau12[],85,FALSE)</f>
        <v>#N/A</v>
      </c>
      <c r="AJ189" t="e">
        <f>VLOOKUP(Tableau14[[#This Row],[dossier d''événement]],Tableau12[],86,FALSE)</f>
        <v>#N/A</v>
      </c>
      <c r="AK189" t="e">
        <f>VLOOKUP(Tableau14[[#This Row],[dossier d''événement]],Tableau12[],87,FALSE)</f>
        <v>#N/A</v>
      </c>
      <c r="AL189" t="e">
        <f>VLOOKUP(Tableau14[[#This Row],[dossier d''événement]],Tableau12[],88,FALSE)</f>
        <v>#N/A</v>
      </c>
      <c r="AM189" t="e">
        <f>VLOOKUP(Tableau14[[#This Row],[dossier d''événement]],Tableau12[],89,FALSE)</f>
        <v>#N/A</v>
      </c>
      <c r="AN189" t="e">
        <f>VLOOKUP(Tableau14[[#This Row],[dossier d''événement]],Tableau12[],90,FALSE)</f>
        <v>#N/A</v>
      </c>
      <c r="AO189" t="e">
        <f>VLOOKUP(Tableau14[[#This Row],[dossier d''événement]],Tableau12[],11,FALSE)</f>
        <v>#N/A</v>
      </c>
      <c r="AP189" t="e">
        <f>VLOOKUP(Tableau14[[#This Row],[dossier d''événement]],Tableau12[],12,FALSE)</f>
        <v>#N/A</v>
      </c>
      <c r="AQ189" t="e">
        <f>VLOOKUP(Tableau14[[#This Row],[dossier d''événement]],Tableau12[],13,FALSE)</f>
        <v>#N/A</v>
      </c>
      <c r="AR189" t="e">
        <f>VLOOKUP(Tableau14[[#This Row],[dossier d''événement]],Tableau12[],14,FALSE)</f>
        <v>#N/A</v>
      </c>
      <c r="AS189" t="e">
        <f>VLOOKUP(Tableau14[[#This Row],[dossier d''événement]],Tableau12[],15,FALSE)</f>
        <v>#N/A</v>
      </c>
      <c r="AT189" t="e">
        <f>VLOOKUP(Tableau14[[#This Row],[dossier d''événement]],Tableau12[],16,FALSE)</f>
        <v>#N/A</v>
      </c>
      <c r="AU189" t="e">
        <f>VLOOKUP(Tableau14[[#This Row],[dossier d''événement]],Tableau12[],17,FALSE)</f>
        <v>#N/A</v>
      </c>
      <c r="AV189" t="e">
        <f>VLOOKUP(Tableau14[[#This Row],[dossier d''événement]],Tableau12[],18,FALSE)</f>
        <v>#N/A</v>
      </c>
      <c r="AW189" t="e">
        <f>VLOOKUP(Tableau14[[#This Row],[dossier d''événement]],Tableau12[],19,FALSE)</f>
        <v>#N/A</v>
      </c>
      <c r="AX189" t="e">
        <f>VLOOKUP(Tableau14[[#This Row],[dossier d''événement]],Tableau12[],20,FALSE)</f>
        <v>#N/A</v>
      </c>
      <c r="AY189" t="e">
        <f>VLOOKUP(Tableau14[[#This Row],[dossier d''événement]],Tableau12[],21,FALSE)</f>
        <v>#N/A</v>
      </c>
      <c r="AZ189" t="e">
        <f>VLOOKUP(Tableau14[[#This Row],[dossier d''événement]],Tableau12[],22,FALSE)</f>
        <v>#N/A</v>
      </c>
      <c r="BA189" t="e">
        <f>VLOOKUP(Tableau14[[#This Row],[dossier d''événement]],Tableau12[],23,FALSE)</f>
        <v>#N/A</v>
      </c>
      <c r="BB189" t="e">
        <f>VLOOKUP(Tableau14[[#This Row],[dossier d''événement]],Tableau12[],24,FALSE)</f>
        <v>#N/A</v>
      </c>
      <c r="BC189" t="e">
        <f>VLOOKUP(Tableau14[[#This Row],[dossier d''événement]],Tableau12[],25,FALSE)</f>
        <v>#N/A</v>
      </c>
      <c r="BD189" t="e">
        <f>VLOOKUP(Tableau14[[#This Row],[dossier d''événement]],Tableau12[],26,FALSE)</f>
        <v>#N/A</v>
      </c>
      <c r="BE189" t="e">
        <f>VLOOKUP(Tableau14[[#This Row],[dossier d''événement]],Tableau12[],27,FALSE)</f>
        <v>#N/A</v>
      </c>
      <c r="BF189" t="e">
        <f>VLOOKUP(Tableau14[[#This Row],[dossier d''événement]],Tableau12[],28,FALSE)</f>
        <v>#N/A</v>
      </c>
      <c r="BG189" t="e">
        <f>VLOOKUP(Tableau14[[#This Row],[dossier d''événement]],Tableau12[],29,FALSE)</f>
        <v>#N/A</v>
      </c>
      <c r="BH189" t="e">
        <f>VLOOKUP(Tableau14[[#This Row],[dossier d''événement]],Tableau12[],30,FALSE)</f>
        <v>#N/A</v>
      </c>
      <c r="BI189" t="e">
        <f>VLOOKUP(Tableau14[[#This Row],[dossier d''événement]],Tableau12[],31,FALSE)</f>
        <v>#N/A</v>
      </c>
      <c r="BJ189" t="e">
        <f>VLOOKUP(Tableau14[[#This Row],[dossier d''événement]],Tableau12[],32,FALSE)</f>
        <v>#N/A</v>
      </c>
      <c r="BK189" t="e">
        <f>VLOOKUP(Tableau14[[#This Row],[dossier d''événement]],Tableau12[],33,FALSE)</f>
        <v>#N/A</v>
      </c>
      <c r="BL189" t="e">
        <f>VLOOKUP(Tableau14[[#This Row],[dossier d''événement]],Tableau12[],34,FALSE)</f>
        <v>#N/A</v>
      </c>
      <c r="BM189" t="e">
        <f>VLOOKUP(Tableau14[[#This Row],[dossier d''événement]],Tableau12[],35,FALSE)</f>
        <v>#N/A</v>
      </c>
      <c r="BN189" t="e">
        <f>VLOOKUP(Tableau14[[#This Row],[dossier d''événement]],Tableau12[],36,FALSE)</f>
        <v>#N/A</v>
      </c>
      <c r="BO189" t="e">
        <f>VLOOKUP(Tableau14[[#This Row],[dossier d''événement]],Tableau12[],37,FALSE)</f>
        <v>#N/A</v>
      </c>
      <c r="BP189" t="e">
        <f>VLOOKUP(Tableau14[[#This Row],[dossier d''événement]],Tableau12[],38,FALSE)</f>
        <v>#N/A</v>
      </c>
      <c r="BQ189" t="e">
        <f>VLOOKUP(Tableau14[[#This Row],[dossier d''événement]],Tableau12[],39,FALSE)</f>
        <v>#N/A</v>
      </c>
      <c r="BR189" t="e">
        <f>VLOOKUP(Tableau14[[#This Row],[dossier d''événement]],Tableau12[],40,FALSE)</f>
        <v>#N/A</v>
      </c>
      <c r="BZ189" t="e">
        <f>Tableau14[[#This Row],[Contact client sur le site]]</f>
        <v>#N/A</v>
      </c>
      <c r="CA189" t="e">
        <f>VLOOKUP(Tableau14[[#This Row],[dossier d''événement]],Tableau12[],45,FALSE)</f>
        <v>#N/A</v>
      </c>
      <c r="CE189" t="e">
        <f>VLOOKUP(Tableau14[[#This Row],[dossier d''événement]],Tableau12[],46,FALSE)</f>
        <v>#N/A</v>
      </c>
      <c r="CF189" t="e">
        <f>VLOOKUP(Tableau14[[#This Row],[dossier d''événement]],Tableau12[],43,FALSE)</f>
        <v>#N/A</v>
      </c>
      <c r="CG189" t="e">
        <f>VLOOKUP(Tableau14[[#This Row],[dossier d''événement]],Tableau12[],47,FALSE)</f>
        <v>#N/A</v>
      </c>
    </row>
    <row r="190" spans="6:85">
      <c r="F190" t="e">
        <f>VLOOKUP(Tableau14[[#This Row],[dossier d''événement]],Tableau12[],2,FALSE)</f>
        <v>#N/A</v>
      </c>
      <c r="G190" t="e">
        <f>VLOOKUP(Tableau14[[#This Row],[dossier d''événement]],Tableau12[],7,FALSE)</f>
        <v>#N/A</v>
      </c>
      <c r="H190" t="e">
        <f>VLOOKUP(Tableau14[[#This Row],[dossier d''événement]],Tableau12[],8,FALSE)</f>
        <v>#N/A</v>
      </c>
      <c r="J190" t="e">
        <f>VLOOKUP(Tableau14[[#This Row],[dossier d''événement]],Tableau12[],3,FALSE)</f>
        <v>#N/A</v>
      </c>
      <c r="K190" t="e">
        <f>VLOOKUP(Tableau14[[#This Row],[dossier d''événement]],Tableau12[],44,FALSE)</f>
        <v>#N/A</v>
      </c>
      <c r="W190" t="e">
        <f>VLOOKUP(Tableau14[[#This Row],[dossier d''événement]],Tableau12[],73,FALSE)</f>
        <v>#N/A</v>
      </c>
      <c r="X190" t="e">
        <f>VLOOKUP(Tableau14[[#This Row],[dossier d''événement]],Tableau12[],74,FALSE)</f>
        <v>#N/A</v>
      </c>
      <c r="Y190" t="e">
        <f>VLOOKUP(Tableau14[[#This Row],[dossier d''événement]],Tableau12[],75,FALSE)</f>
        <v>#N/A</v>
      </c>
      <c r="Z190" t="e">
        <f>VLOOKUP(Tableau14[[#This Row],[dossier d''événement]],Tableau12[],76,FALSE)</f>
        <v>#N/A</v>
      </c>
      <c r="AA190" t="e">
        <f>VLOOKUP(Tableau14[[#This Row],[dossier d''événement]],Tableau12[],77,FALSE)</f>
        <v>#N/A</v>
      </c>
      <c r="AB190" t="e">
        <f>VLOOKUP(Tableau14[[#This Row],[dossier d''événement]],Tableau12[],78,FALSE)</f>
        <v>#N/A</v>
      </c>
      <c r="AC190" t="e">
        <f>VLOOKUP(Tableau14[[#This Row],[dossier d''événement]],Tableau12[],79,FALSE)</f>
        <v>#N/A</v>
      </c>
      <c r="AD190" t="e">
        <f>VLOOKUP(Tableau14[[#This Row],[dossier d''événement]],Tableau12[],80,FALSE)</f>
        <v>#N/A</v>
      </c>
      <c r="AE190" t="e">
        <f>VLOOKUP(Tableau14[[#This Row],[dossier d''événement]],Tableau12[],81,FALSE)</f>
        <v>#N/A</v>
      </c>
      <c r="AF190" t="e">
        <f>VLOOKUP(Tableau14[[#This Row],[dossier d''événement]],Tableau12[],82,FALSE)</f>
        <v>#N/A</v>
      </c>
      <c r="AG190" t="e">
        <f>VLOOKUP(Tableau14[[#This Row],[dossier d''événement]],Tableau12[],83,FALSE)</f>
        <v>#N/A</v>
      </c>
      <c r="AH190" t="e">
        <f>VLOOKUP(Tableau14[[#This Row],[dossier d''événement]],Tableau12[],84,FALSE)</f>
        <v>#N/A</v>
      </c>
      <c r="AI190" t="e">
        <f>VLOOKUP(Tableau14[[#This Row],[dossier d''événement]],Tableau12[],85,FALSE)</f>
        <v>#N/A</v>
      </c>
      <c r="AJ190" t="e">
        <f>VLOOKUP(Tableau14[[#This Row],[dossier d''événement]],Tableau12[],86,FALSE)</f>
        <v>#N/A</v>
      </c>
      <c r="AK190" t="e">
        <f>VLOOKUP(Tableau14[[#This Row],[dossier d''événement]],Tableau12[],87,FALSE)</f>
        <v>#N/A</v>
      </c>
      <c r="AL190" t="e">
        <f>VLOOKUP(Tableau14[[#This Row],[dossier d''événement]],Tableau12[],88,FALSE)</f>
        <v>#N/A</v>
      </c>
      <c r="AM190" t="e">
        <f>VLOOKUP(Tableau14[[#This Row],[dossier d''événement]],Tableau12[],89,FALSE)</f>
        <v>#N/A</v>
      </c>
      <c r="AN190" t="e">
        <f>VLOOKUP(Tableau14[[#This Row],[dossier d''événement]],Tableau12[],90,FALSE)</f>
        <v>#N/A</v>
      </c>
      <c r="AO190" t="e">
        <f>VLOOKUP(Tableau14[[#This Row],[dossier d''événement]],Tableau12[],11,FALSE)</f>
        <v>#N/A</v>
      </c>
      <c r="AP190" t="e">
        <f>VLOOKUP(Tableau14[[#This Row],[dossier d''événement]],Tableau12[],12,FALSE)</f>
        <v>#N/A</v>
      </c>
      <c r="AQ190" t="e">
        <f>VLOOKUP(Tableau14[[#This Row],[dossier d''événement]],Tableau12[],13,FALSE)</f>
        <v>#N/A</v>
      </c>
      <c r="AR190" t="e">
        <f>VLOOKUP(Tableau14[[#This Row],[dossier d''événement]],Tableau12[],14,FALSE)</f>
        <v>#N/A</v>
      </c>
      <c r="AS190" t="e">
        <f>VLOOKUP(Tableau14[[#This Row],[dossier d''événement]],Tableau12[],15,FALSE)</f>
        <v>#N/A</v>
      </c>
      <c r="AT190" t="e">
        <f>VLOOKUP(Tableau14[[#This Row],[dossier d''événement]],Tableau12[],16,FALSE)</f>
        <v>#N/A</v>
      </c>
      <c r="AU190" t="e">
        <f>VLOOKUP(Tableau14[[#This Row],[dossier d''événement]],Tableau12[],17,FALSE)</f>
        <v>#N/A</v>
      </c>
      <c r="AV190" t="e">
        <f>VLOOKUP(Tableau14[[#This Row],[dossier d''événement]],Tableau12[],18,FALSE)</f>
        <v>#N/A</v>
      </c>
      <c r="AW190" t="e">
        <f>VLOOKUP(Tableau14[[#This Row],[dossier d''événement]],Tableau12[],19,FALSE)</f>
        <v>#N/A</v>
      </c>
      <c r="AX190" t="e">
        <f>VLOOKUP(Tableau14[[#This Row],[dossier d''événement]],Tableau12[],20,FALSE)</f>
        <v>#N/A</v>
      </c>
      <c r="AY190" t="e">
        <f>VLOOKUP(Tableau14[[#This Row],[dossier d''événement]],Tableau12[],21,FALSE)</f>
        <v>#N/A</v>
      </c>
      <c r="AZ190" t="e">
        <f>VLOOKUP(Tableau14[[#This Row],[dossier d''événement]],Tableau12[],22,FALSE)</f>
        <v>#N/A</v>
      </c>
      <c r="BA190" t="e">
        <f>VLOOKUP(Tableau14[[#This Row],[dossier d''événement]],Tableau12[],23,FALSE)</f>
        <v>#N/A</v>
      </c>
      <c r="BB190" t="e">
        <f>VLOOKUP(Tableau14[[#This Row],[dossier d''événement]],Tableau12[],24,FALSE)</f>
        <v>#N/A</v>
      </c>
      <c r="BC190" t="e">
        <f>VLOOKUP(Tableau14[[#This Row],[dossier d''événement]],Tableau12[],25,FALSE)</f>
        <v>#N/A</v>
      </c>
      <c r="BD190" t="e">
        <f>VLOOKUP(Tableau14[[#This Row],[dossier d''événement]],Tableau12[],26,FALSE)</f>
        <v>#N/A</v>
      </c>
      <c r="BE190" t="e">
        <f>VLOOKUP(Tableau14[[#This Row],[dossier d''événement]],Tableau12[],27,FALSE)</f>
        <v>#N/A</v>
      </c>
      <c r="BF190" t="e">
        <f>VLOOKUP(Tableau14[[#This Row],[dossier d''événement]],Tableau12[],28,FALSE)</f>
        <v>#N/A</v>
      </c>
      <c r="BG190" t="e">
        <f>VLOOKUP(Tableau14[[#This Row],[dossier d''événement]],Tableau12[],29,FALSE)</f>
        <v>#N/A</v>
      </c>
      <c r="BH190" t="e">
        <f>VLOOKUP(Tableau14[[#This Row],[dossier d''événement]],Tableau12[],30,FALSE)</f>
        <v>#N/A</v>
      </c>
      <c r="BI190" t="e">
        <f>VLOOKUP(Tableau14[[#This Row],[dossier d''événement]],Tableau12[],31,FALSE)</f>
        <v>#N/A</v>
      </c>
      <c r="BJ190" t="e">
        <f>VLOOKUP(Tableau14[[#This Row],[dossier d''événement]],Tableau12[],32,FALSE)</f>
        <v>#N/A</v>
      </c>
      <c r="BK190" t="e">
        <f>VLOOKUP(Tableau14[[#This Row],[dossier d''événement]],Tableau12[],33,FALSE)</f>
        <v>#N/A</v>
      </c>
      <c r="BL190" t="e">
        <f>VLOOKUP(Tableau14[[#This Row],[dossier d''événement]],Tableau12[],34,FALSE)</f>
        <v>#N/A</v>
      </c>
      <c r="BM190" t="e">
        <f>VLOOKUP(Tableau14[[#This Row],[dossier d''événement]],Tableau12[],35,FALSE)</f>
        <v>#N/A</v>
      </c>
      <c r="BN190" t="e">
        <f>VLOOKUP(Tableau14[[#This Row],[dossier d''événement]],Tableau12[],36,FALSE)</f>
        <v>#N/A</v>
      </c>
      <c r="BO190" t="e">
        <f>VLOOKUP(Tableau14[[#This Row],[dossier d''événement]],Tableau12[],37,FALSE)</f>
        <v>#N/A</v>
      </c>
      <c r="BP190" t="e">
        <f>VLOOKUP(Tableau14[[#This Row],[dossier d''événement]],Tableau12[],38,FALSE)</f>
        <v>#N/A</v>
      </c>
      <c r="BQ190" t="e">
        <f>VLOOKUP(Tableau14[[#This Row],[dossier d''événement]],Tableau12[],39,FALSE)</f>
        <v>#N/A</v>
      </c>
      <c r="BR190" t="e">
        <f>VLOOKUP(Tableau14[[#This Row],[dossier d''événement]],Tableau12[],40,FALSE)</f>
        <v>#N/A</v>
      </c>
      <c r="CA190" t="e">
        <f>VLOOKUP(Tableau14[[#This Row],[dossier d''événement]],Tableau12[],45,FALSE)</f>
        <v>#N/A</v>
      </c>
      <c r="CE190" t="e">
        <f>VLOOKUP(Tableau14[[#This Row],[dossier d''événement]],Tableau12[],46,FALSE)</f>
        <v>#N/A</v>
      </c>
      <c r="CF190" t="e">
        <f>VLOOKUP(Tableau14[[#This Row],[dossier d''événement]],Tableau12[],43,FALSE)</f>
        <v>#N/A</v>
      </c>
      <c r="CG190" t="e">
        <f>VLOOKUP(Tableau14[[#This Row],[dossier d''événement]],Tableau12[],47,FALSE)</f>
        <v>#N/A</v>
      </c>
    </row>
    <row r="191" spans="6:85">
      <c r="F191" t="e">
        <f>VLOOKUP(Tableau14[[#This Row],[dossier d''événement]],Tableau12[],2,FALSE)</f>
        <v>#N/A</v>
      </c>
      <c r="G191" t="e">
        <f>VLOOKUP(Tableau14[[#This Row],[dossier d''événement]],Tableau12[],7,FALSE)</f>
        <v>#N/A</v>
      </c>
      <c r="H191" t="e">
        <f>VLOOKUP(Tableau14[[#This Row],[dossier d''événement]],Tableau12[],8,FALSE)</f>
        <v>#N/A</v>
      </c>
      <c r="J191" t="e">
        <f>VLOOKUP(Tableau14[[#This Row],[dossier d''événement]],Tableau12[],3,FALSE)</f>
        <v>#N/A</v>
      </c>
      <c r="K191" t="e">
        <f>VLOOKUP(Tableau14[[#This Row],[dossier d''événement]],Tableau12[],44,FALSE)</f>
        <v>#N/A</v>
      </c>
      <c r="W191" t="e">
        <f>VLOOKUP(Tableau14[[#This Row],[dossier d''événement]],Tableau12[],73,FALSE)</f>
        <v>#N/A</v>
      </c>
      <c r="X191" t="e">
        <f>VLOOKUP(Tableau14[[#This Row],[dossier d''événement]],Tableau12[],74,FALSE)</f>
        <v>#N/A</v>
      </c>
      <c r="Y191" t="e">
        <f>VLOOKUP(Tableau14[[#This Row],[dossier d''événement]],Tableau12[],75,FALSE)</f>
        <v>#N/A</v>
      </c>
      <c r="Z191" t="e">
        <f>VLOOKUP(Tableau14[[#This Row],[dossier d''événement]],Tableau12[],76,FALSE)</f>
        <v>#N/A</v>
      </c>
      <c r="AA191" t="e">
        <f>VLOOKUP(Tableau14[[#This Row],[dossier d''événement]],Tableau12[],77,FALSE)</f>
        <v>#N/A</v>
      </c>
      <c r="AB191" t="e">
        <f>VLOOKUP(Tableau14[[#This Row],[dossier d''événement]],Tableau12[],78,FALSE)</f>
        <v>#N/A</v>
      </c>
      <c r="AC191" t="e">
        <f>VLOOKUP(Tableau14[[#This Row],[dossier d''événement]],Tableau12[],79,FALSE)</f>
        <v>#N/A</v>
      </c>
      <c r="AD191" t="e">
        <f>VLOOKUP(Tableau14[[#This Row],[dossier d''événement]],Tableau12[],80,FALSE)</f>
        <v>#N/A</v>
      </c>
      <c r="AE191" t="e">
        <f>VLOOKUP(Tableau14[[#This Row],[dossier d''événement]],Tableau12[],81,FALSE)</f>
        <v>#N/A</v>
      </c>
      <c r="AF191" t="e">
        <f>VLOOKUP(Tableau14[[#This Row],[dossier d''événement]],Tableau12[],82,FALSE)</f>
        <v>#N/A</v>
      </c>
      <c r="AG191" t="e">
        <f>VLOOKUP(Tableau14[[#This Row],[dossier d''événement]],Tableau12[],83,FALSE)</f>
        <v>#N/A</v>
      </c>
      <c r="AH191" t="e">
        <f>VLOOKUP(Tableau14[[#This Row],[dossier d''événement]],Tableau12[],84,FALSE)</f>
        <v>#N/A</v>
      </c>
      <c r="AI191" t="e">
        <f>VLOOKUP(Tableau14[[#This Row],[dossier d''événement]],Tableau12[],85,FALSE)</f>
        <v>#N/A</v>
      </c>
      <c r="AJ191" t="e">
        <f>VLOOKUP(Tableau14[[#This Row],[dossier d''événement]],Tableau12[],86,FALSE)</f>
        <v>#N/A</v>
      </c>
      <c r="AK191" t="e">
        <f>VLOOKUP(Tableau14[[#This Row],[dossier d''événement]],Tableau12[],87,FALSE)</f>
        <v>#N/A</v>
      </c>
      <c r="AL191" t="e">
        <f>VLOOKUP(Tableau14[[#This Row],[dossier d''événement]],Tableau12[],88,FALSE)</f>
        <v>#N/A</v>
      </c>
      <c r="AM191" t="e">
        <f>VLOOKUP(Tableau14[[#This Row],[dossier d''événement]],Tableau12[],89,FALSE)</f>
        <v>#N/A</v>
      </c>
      <c r="AN191" t="e">
        <f>VLOOKUP(Tableau14[[#This Row],[dossier d''événement]],Tableau12[],90,FALSE)</f>
        <v>#N/A</v>
      </c>
      <c r="AO191" t="e">
        <f>VLOOKUP(Tableau14[[#This Row],[dossier d''événement]],Tableau12[],11,FALSE)</f>
        <v>#N/A</v>
      </c>
      <c r="AP191" t="e">
        <f>VLOOKUP(Tableau14[[#This Row],[dossier d''événement]],Tableau12[],12,FALSE)</f>
        <v>#N/A</v>
      </c>
      <c r="AQ191" t="e">
        <f>VLOOKUP(Tableau14[[#This Row],[dossier d''événement]],Tableau12[],13,FALSE)</f>
        <v>#N/A</v>
      </c>
      <c r="AR191" t="e">
        <f>VLOOKUP(Tableau14[[#This Row],[dossier d''événement]],Tableau12[],14,FALSE)</f>
        <v>#N/A</v>
      </c>
      <c r="AS191" t="e">
        <f>VLOOKUP(Tableau14[[#This Row],[dossier d''événement]],Tableau12[],15,FALSE)</f>
        <v>#N/A</v>
      </c>
      <c r="AT191" t="e">
        <f>VLOOKUP(Tableau14[[#This Row],[dossier d''événement]],Tableau12[],16,FALSE)</f>
        <v>#N/A</v>
      </c>
      <c r="AU191" t="e">
        <f>VLOOKUP(Tableau14[[#This Row],[dossier d''événement]],Tableau12[],17,FALSE)</f>
        <v>#N/A</v>
      </c>
      <c r="AV191" t="e">
        <f>VLOOKUP(Tableau14[[#This Row],[dossier d''événement]],Tableau12[],18,FALSE)</f>
        <v>#N/A</v>
      </c>
      <c r="AW191" t="e">
        <f>VLOOKUP(Tableau14[[#This Row],[dossier d''événement]],Tableau12[],19,FALSE)</f>
        <v>#N/A</v>
      </c>
      <c r="AX191" t="e">
        <f>VLOOKUP(Tableau14[[#This Row],[dossier d''événement]],Tableau12[],20,FALSE)</f>
        <v>#N/A</v>
      </c>
      <c r="AY191" t="e">
        <f>VLOOKUP(Tableau14[[#This Row],[dossier d''événement]],Tableau12[],21,FALSE)</f>
        <v>#N/A</v>
      </c>
      <c r="AZ191" t="e">
        <f>VLOOKUP(Tableau14[[#This Row],[dossier d''événement]],Tableau12[],22,FALSE)</f>
        <v>#N/A</v>
      </c>
      <c r="BA191" t="e">
        <f>VLOOKUP(Tableau14[[#This Row],[dossier d''événement]],Tableau12[],23,FALSE)</f>
        <v>#N/A</v>
      </c>
      <c r="BB191" t="e">
        <f>VLOOKUP(Tableau14[[#This Row],[dossier d''événement]],Tableau12[],24,FALSE)</f>
        <v>#N/A</v>
      </c>
      <c r="BC191" t="e">
        <f>VLOOKUP(Tableau14[[#This Row],[dossier d''événement]],Tableau12[],25,FALSE)</f>
        <v>#N/A</v>
      </c>
      <c r="BD191" t="e">
        <f>VLOOKUP(Tableau14[[#This Row],[dossier d''événement]],Tableau12[],26,FALSE)</f>
        <v>#N/A</v>
      </c>
      <c r="BE191" t="e">
        <f>VLOOKUP(Tableau14[[#This Row],[dossier d''événement]],Tableau12[],27,FALSE)</f>
        <v>#N/A</v>
      </c>
      <c r="BF191" t="e">
        <f>VLOOKUP(Tableau14[[#This Row],[dossier d''événement]],Tableau12[],28,FALSE)</f>
        <v>#N/A</v>
      </c>
      <c r="BG191" t="e">
        <f>VLOOKUP(Tableau14[[#This Row],[dossier d''événement]],Tableau12[],29,FALSE)</f>
        <v>#N/A</v>
      </c>
      <c r="BH191" t="e">
        <f>VLOOKUP(Tableau14[[#This Row],[dossier d''événement]],Tableau12[],30,FALSE)</f>
        <v>#N/A</v>
      </c>
      <c r="BI191" t="e">
        <f>VLOOKUP(Tableau14[[#This Row],[dossier d''événement]],Tableau12[],31,FALSE)</f>
        <v>#N/A</v>
      </c>
      <c r="BJ191" t="e">
        <f>VLOOKUP(Tableau14[[#This Row],[dossier d''événement]],Tableau12[],32,FALSE)</f>
        <v>#N/A</v>
      </c>
      <c r="BK191" t="e">
        <f>VLOOKUP(Tableau14[[#This Row],[dossier d''événement]],Tableau12[],33,FALSE)</f>
        <v>#N/A</v>
      </c>
      <c r="BL191" t="e">
        <f>VLOOKUP(Tableau14[[#This Row],[dossier d''événement]],Tableau12[],34,FALSE)</f>
        <v>#N/A</v>
      </c>
      <c r="BM191" t="e">
        <f>VLOOKUP(Tableau14[[#This Row],[dossier d''événement]],Tableau12[],35,FALSE)</f>
        <v>#N/A</v>
      </c>
      <c r="BN191" t="e">
        <f>VLOOKUP(Tableau14[[#This Row],[dossier d''événement]],Tableau12[],36,FALSE)</f>
        <v>#N/A</v>
      </c>
      <c r="BO191" t="e">
        <f>VLOOKUP(Tableau14[[#This Row],[dossier d''événement]],Tableau12[],37,FALSE)</f>
        <v>#N/A</v>
      </c>
      <c r="BP191" t="e">
        <f>VLOOKUP(Tableau14[[#This Row],[dossier d''événement]],Tableau12[],38,FALSE)</f>
        <v>#N/A</v>
      </c>
      <c r="BQ191" t="e">
        <f>VLOOKUP(Tableau14[[#This Row],[dossier d''événement]],Tableau12[],39,FALSE)</f>
        <v>#N/A</v>
      </c>
      <c r="BR191" t="e">
        <f>VLOOKUP(Tableau14[[#This Row],[dossier d''événement]],Tableau12[],40,FALSE)</f>
        <v>#N/A</v>
      </c>
      <c r="CA191" t="e">
        <f>VLOOKUP(Tableau14[[#This Row],[dossier d''événement]],Tableau12[],45,FALSE)</f>
        <v>#N/A</v>
      </c>
      <c r="CE191" t="e">
        <f>VLOOKUP(Tableau14[[#This Row],[dossier d''événement]],Tableau12[],46,FALSE)</f>
        <v>#N/A</v>
      </c>
      <c r="CF191" t="e">
        <f>VLOOKUP(Tableau14[[#This Row],[dossier d''événement]],Tableau12[],43,FALSE)</f>
        <v>#N/A</v>
      </c>
      <c r="CG191" t="e">
        <f>VLOOKUP(Tableau14[[#This Row],[dossier d''événement]],Tableau12[],47,FALSE)</f>
        <v>#N/A</v>
      </c>
    </row>
    <row r="192" spans="6:85">
      <c r="F192" t="e">
        <f>VLOOKUP(Tableau14[[#This Row],[dossier d''événement]],Tableau12[],2,FALSE)</f>
        <v>#N/A</v>
      </c>
      <c r="G192" t="e">
        <f>VLOOKUP(Tableau14[[#This Row],[dossier d''événement]],Tableau12[],7,FALSE)</f>
        <v>#N/A</v>
      </c>
      <c r="H192" t="e">
        <f>VLOOKUP(Tableau14[[#This Row],[dossier d''événement]],Tableau12[],8,FALSE)</f>
        <v>#N/A</v>
      </c>
      <c r="J192" t="e">
        <f>VLOOKUP(Tableau14[[#This Row],[dossier d''événement]],Tableau12[],3,FALSE)</f>
        <v>#N/A</v>
      </c>
      <c r="K192" t="e">
        <f>VLOOKUP(Tableau14[[#This Row],[dossier d''événement]],Tableau12[],44,FALSE)</f>
        <v>#N/A</v>
      </c>
      <c r="W192" t="e">
        <f>VLOOKUP(Tableau14[[#This Row],[dossier d''événement]],Tableau12[],73,FALSE)</f>
        <v>#N/A</v>
      </c>
      <c r="X192" t="e">
        <f>VLOOKUP(Tableau14[[#This Row],[dossier d''événement]],Tableau12[],74,FALSE)</f>
        <v>#N/A</v>
      </c>
      <c r="Y192" t="e">
        <f>VLOOKUP(Tableau14[[#This Row],[dossier d''événement]],Tableau12[],75,FALSE)</f>
        <v>#N/A</v>
      </c>
      <c r="Z192" t="e">
        <f>VLOOKUP(Tableau14[[#This Row],[dossier d''événement]],Tableau12[],76,FALSE)</f>
        <v>#N/A</v>
      </c>
      <c r="AA192" t="e">
        <f>VLOOKUP(Tableau14[[#This Row],[dossier d''événement]],Tableau12[],77,FALSE)</f>
        <v>#N/A</v>
      </c>
      <c r="AB192" t="e">
        <f>VLOOKUP(Tableau14[[#This Row],[dossier d''événement]],Tableau12[],78,FALSE)</f>
        <v>#N/A</v>
      </c>
      <c r="AC192" t="e">
        <f>VLOOKUP(Tableau14[[#This Row],[dossier d''événement]],Tableau12[],79,FALSE)</f>
        <v>#N/A</v>
      </c>
      <c r="AD192" t="e">
        <f>VLOOKUP(Tableau14[[#This Row],[dossier d''événement]],Tableau12[],80,FALSE)</f>
        <v>#N/A</v>
      </c>
      <c r="AE192" t="e">
        <f>VLOOKUP(Tableau14[[#This Row],[dossier d''événement]],Tableau12[],81,FALSE)</f>
        <v>#N/A</v>
      </c>
      <c r="AF192" t="e">
        <f>VLOOKUP(Tableau14[[#This Row],[dossier d''événement]],Tableau12[],82,FALSE)</f>
        <v>#N/A</v>
      </c>
      <c r="AG192" t="e">
        <f>VLOOKUP(Tableau14[[#This Row],[dossier d''événement]],Tableau12[],83,FALSE)</f>
        <v>#N/A</v>
      </c>
      <c r="AH192" t="e">
        <f>VLOOKUP(Tableau14[[#This Row],[dossier d''événement]],Tableau12[],84,FALSE)</f>
        <v>#N/A</v>
      </c>
      <c r="AI192" t="e">
        <f>VLOOKUP(Tableau14[[#This Row],[dossier d''événement]],Tableau12[],85,FALSE)</f>
        <v>#N/A</v>
      </c>
      <c r="AJ192" t="e">
        <f>VLOOKUP(Tableau14[[#This Row],[dossier d''événement]],Tableau12[],86,FALSE)</f>
        <v>#N/A</v>
      </c>
      <c r="AK192" t="e">
        <f>VLOOKUP(Tableau14[[#This Row],[dossier d''événement]],Tableau12[],87,FALSE)</f>
        <v>#N/A</v>
      </c>
      <c r="AL192" t="e">
        <f>VLOOKUP(Tableau14[[#This Row],[dossier d''événement]],Tableau12[],88,FALSE)</f>
        <v>#N/A</v>
      </c>
      <c r="AM192" t="e">
        <f>VLOOKUP(Tableau14[[#This Row],[dossier d''événement]],Tableau12[],89,FALSE)</f>
        <v>#N/A</v>
      </c>
      <c r="AN192" t="e">
        <f>VLOOKUP(Tableau14[[#This Row],[dossier d''événement]],Tableau12[],90,FALSE)</f>
        <v>#N/A</v>
      </c>
      <c r="AO192" t="e">
        <f>VLOOKUP(Tableau14[[#This Row],[dossier d''événement]],Tableau12[],11,FALSE)</f>
        <v>#N/A</v>
      </c>
      <c r="AP192" t="e">
        <f>VLOOKUP(Tableau14[[#This Row],[dossier d''événement]],Tableau12[],12,FALSE)</f>
        <v>#N/A</v>
      </c>
      <c r="AQ192" t="e">
        <f>VLOOKUP(Tableau14[[#This Row],[dossier d''événement]],Tableau12[],13,FALSE)</f>
        <v>#N/A</v>
      </c>
      <c r="AR192" t="e">
        <f>VLOOKUP(Tableau14[[#This Row],[dossier d''événement]],Tableau12[],14,FALSE)</f>
        <v>#N/A</v>
      </c>
      <c r="AS192" t="e">
        <f>VLOOKUP(Tableau14[[#This Row],[dossier d''événement]],Tableau12[],15,FALSE)</f>
        <v>#N/A</v>
      </c>
      <c r="AT192" t="e">
        <f>VLOOKUP(Tableau14[[#This Row],[dossier d''événement]],Tableau12[],16,FALSE)</f>
        <v>#N/A</v>
      </c>
      <c r="AU192" t="e">
        <f>VLOOKUP(Tableau14[[#This Row],[dossier d''événement]],Tableau12[],17,FALSE)</f>
        <v>#N/A</v>
      </c>
      <c r="AV192" t="e">
        <f>VLOOKUP(Tableau14[[#This Row],[dossier d''événement]],Tableau12[],18,FALSE)</f>
        <v>#N/A</v>
      </c>
      <c r="AW192" t="e">
        <f>VLOOKUP(Tableau14[[#This Row],[dossier d''événement]],Tableau12[],19,FALSE)</f>
        <v>#N/A</v>
      </c>
      <c r="AX192" t="e">
        <f>VLOOKUP(Tableau14[[#This Row],[dossier d''événement]],Tableau12[],20,FALSE)</f>
        <v>#N/A</v>
      </c>
      <c r="AY192" t="e">
        <f>VLOOKUP(Tableau14[[#This Row],[dossier d''événement]],Tableau12[],21,FALSE)</f>
        <v>#N/A</v>
      </c>
      <c r="AZ192" t="e">
        <f>VLOOKUP(Tableau14[[#This Row],[dossier d''événement]],Tableau12[],22,FALSE)</f>
        <v>#N/A</v>
      </c>
      <c r="BA192" t="e">
        <f>VLOOKUP(Tableau14[[#This Row],[dossier d''événement]],Tableau12[],23,FALSE)</f>
        <v>#N/A</v>
      </c>
      <c r="BB192" t="e">
        <f>VLOOKUP(Tableau14[[#This Row],[dossier d''événement]],Tableau12[],24,FALSE)</f>
        <v>#N/A</v>
      </c>
      <c r="BC192" t="e">
        <f>VLOOKUP(Tableau14[[#This Row],[dossier d''événement]],Tableau12[],25,FALSE)</f>
        <v>#N/A</v>
      </c>
      <c r="BD192" t="e">
        <f>VLOOKUP(Tableau14[[#This Row],[dossier d''événement]],Tableau12[],26,FALSE)</f>
        <v>#N/A</v>
      </c>
      <c r="BE192" t="e">
        <f>VLOOKUP(Tableau14[[#This Row],[dossier d''événement]],Tableau12[],27,FALSE)</f>
        <v>#N/A</v>
      </c>
      <c r="BF192" t="e">
        <f>VLOOKUP(Tableau14[[#This Row],[dossier d''événement]],Tableau12[],28,FALSE)</f>
        <v>#N/A</v>
      </c>
      <c r="BG192" t="e">
        <f>VLOOKUP(Tableau14[[#This Row],[dossier d''événement]],Tableau12[],29,FALSE)</f>
        <v>#N/A</v>
      </c>
      <c r="BH192" t="e">
        <f>VLOOKUP(Tableau14[[#This Row],[dossier d''événement]],Tableau12[],30,FALSE)</f>
        <v>#N/A</v>
      </c>
      <c r="BI192" t="e">
        <f>VLOOKUP(Tableau14[[#This Row],[dossier d''événement]],Tableau12[],31,FALSE)</f>
        <v>#N/A</v>
      </c>
      <c r="BJ192" t="e">
        <f>VLOOKUP(Tableau14[[#This Row],[dossier d''événement]],Tableau12[],32,FALSE)</f>
        <v>#N/A</v>
      </c>
      <c r="BK192" t="e">
        <f>VLOOKUP(Tableau14[[#This Row],[dossier d''événement]],Tableau12[],33,FALSE)</f>
        <v>#N/A</v>
      </c>
      <c r="BL192" t="e">
        <f>VLOOKUP(Tableau14[[#This Row],[dossier d''événement]],Tableau12[],34,FALSE)</f>
        <v>#N/A</v>
      </c>
      <c r="BM192" t="e">
        <f>VLOOKUP(Tableau14[[#This Row],[dossier d''événement]],Tableau12[],35,FALSE)</f>
        <v>#N/A</v>
      </c>
      <c r="BN192" t="e">
        <f>VLOOKUP(Tableau14[[#This Row],[dossier d''événement]],Tableau12[],36,FALSE)</f>
        <v>#N/A</v>
      </c>
      <c r="BO192" t="e">
        <f>VLOOKUP(Tableau14[[#This Row],[dossier d''événement]],Tableau12[],37,FALSE)</f>
        <v>#N/A</v>
      </c>
      <c r="BP192" t="e">
        <f>VLOOKUP(Tableau14[[#This Row],[dossier d''événement]],Tableau12[],38,FALSE)</f>
        <v>#N/A</v>
      </c>
      <c r="BQ192" t="e">
        <f>VLOOKUP(Tableau14[[#This Row],[dossier d''événement]],Tableau12[],39,FALSE)</f>
        <v>#N/A</v>
      </c>
      <c r="BR192" t="e">
        <f>VLOOKUP(Tableau14[[#This Row],[dossier d''événement]],Tableau12[],40,FALSE)</f>
        <v>#N/A</v>
      </c>
      <c r="CA192" t="e">
        <f>VLOOKUP(Tableau14[[#This Row],[dossier d''événement]],Tableau12[],45,FALSE)</f>
        <v>#N/A</v>
      </c>
      <c r="CE192" t="e">
        <f>VLOOKUP(Tableau14[[#This Row],[dossier d''événement]],Tableau12[],46,FALSE)</f>
        <v>#N/A</v>
      </c>
      <c r="CF192" t="e">
        <f>VLOOKUP(Tableau14[[#This Row],[dossier d''événement]],Tableau12[],43,FALSE)</f>
        <v>#N/A</v>
      </c>
      <c r="CG192" t="e">
        <f>VLOOKUP(Tableau14[[#This Row],[dossier d''événement]],Tableau12[],47,FALSE)</f>
        <v>#N/A</v>
      </c>
    </row>
    <row r="193" spans="6:85">
      <c r="F193" t="e">
        <f>VLOOKUP(Tableau14[[#This Row],[dossier d''événement]],Tableau12[],2,FALSE)</f>
        <v>#N/A</v>
      </c>
      <c r="G193" t="e">
        <f>VLOOKUP(Tableau14[[#This Row],[dossier d''événement]],Tableau12[],7,FALSE)</f>
        <v>#N/A</v>
      </c>
      <c r="H193" t="e">
        <f>VLOOKUP(Tableau14[[#This Row],[dossier d''événement]],Tableau12[],8,FALSE)</f>
        <v>#N/A</v>
      </c>
      <c r="J193" t="e">
        <f>VLOOKUP(Tableau14[[#This Row],[dossier d''événement]],Tableau12[],3,FALSE)</f>
        <v>#N/A</v>
      </c>
      <c r="K193" t="e">
        <f>VLOOKUP(Tableau14[[#This Row],[dossier d''événement]],Tableau12[],44,FALSE)</f>
        <v>#N/A</v>
      </c>
      <c r="W193" t="e">
        <f>VLOOKUP(Tableau14[[#This Row],[dossier d''événement]],Tableau12[],73,FALSE)</f>
        <v>#N/A</v>
      </c>
      <c r="X193" t="e">
        <f>VLOOKUP(Tableau14[[#This Row],[dossier d''événement]],Tableau12[],74,FALSE)</f>
        <v>#N/A</v>
      </c>
      <c r="Y193" t="e">
        <f>VLOOKUP(Tableau14[[#This Row],[dossier d''événement]],Tableau12[],75,FALSE)</f>
        <v>#N/A</v>
      </c>
      <c r="Z193" t="e">
        <f>VLOOKUP(Tableau14[[#This Row],[dossier d''événement]],Tableau12[],76,FALSE)</f>
        <v>#N/A</v>
      </c>
      <c r="AA193" t="e">
        <f>VLOOKUP(Tableau14[[#This Row],[dossier d''événement]],Tableau12[],77,FALSE)</f>
        <v>#N/A</v>
      </c>
      <c r="AB193" t="e">
        <f>VLOOKUP(Tableau14[[#This Row],[dossier d''événement]],Tableau12[],78,FALSE)</f>
        <v>#N/A</v>
      </c>
      <c r="AC193" t="e">
        <f>VLOOKUP(Tableau14[[#This Row],[dossier d''événement]],Tableau12[],79,FALSE)</f>
        <v>#N/A</v>
      </c>
      <c r="AD193" t="e">
        <f>VLOOKUP(Tableau14[[#This Row],[dossier d''événement]],Tableau12[],80,FALSE)</f>
        <v>#N/A</v>
      </c>
      <c r="AE193" t="e">
        <f>VLOOKUP(Tableau14[[#This Row],[dossier d''événement]],Tableau12[],81,FALSE)</f>
        <v>#N/A</v>
      </c>
      <c r="AF193" t="e">
        <f>VLOOKUP(Tableau14[[#This Row],[dossier d''événement]],Tableau12[],82,FALSE)</f>
        <v>#N/A</v>
      </c>
      <c r="AG193" t="e">
        <f>VLOOKUP(Tableau14[[#This Row],[dossier d''événement]],Tableau12[],83,FALSE)</f>
        <v>#N/A</v>
      </c>
      <c r="AH193" t="e">
        <f>VLOOKUP(Tableau14[[#This Row],[dossier d''événement]],Tableau12[],84,FALSE)</f>
        <v>#N/A</v>
      </c>
      <c r="AI193" t="e">
        <f>VLOOKUP(Tableau14[[#This Row],[dossier d''événement]],Tableau12[],85,FALSE)</f>
        <v>#N/A</v>
      </c>
      <c r="AJ193" t="e">
        <f>VLOOKUP(Tableau14[[#This Row],[dossier d''événement]],Tableau12[],86,FALSE)</f>
        <v>#N/A</v>
      </c>
      <c r="AK193" t="e">
        <f>VLOOKUP(Tableau14[[#This Row],[dossier d''événement]],Tableau12[],87,FALSE)</f>
        <v>#N/A</v>
      </c>
      <c r="AL193" t="e">
        <f>VLOOKUP(Tableau14[[#This Row],[dossier d''événement]],Tableau12[],88,FALSE)</f>
        <v>#N/A</v>
      </c>
      <c r="AM193" t="e">
        <f>VLOOKUP(Tableau14[[#This Row],[dossier d''événement]],Tableau12[],89,FALSE)</f>
        <v>#N/A</v>
      </c>
      <c r="AN193" t="e">
        <f>VLOOKUP(Tableau14[[#This Row],[dossier d''événement]],Tableau12[],90,FALSE)</f>
        <v>#N/A</v>
      </c>
      <c r="AO193" t="e">
        <f>VLOOKUP(Tableau14[[#This Row],[dossier d''événement]],Tableau12[],11,FALSE)</f>
        <v>#N/A</v>
      </c>
      <c r="AP193" t="e">
        <f>VLOOKUP(Tableau14[[#This Row],[dossier d''événement]],Tableau12[],12,FALSE)</f>
        <v>#N/A</v>
      </c>
      <c r="AQ193" t="e">
        <f>VLOOKUP(Tableau14[[#This Row],[dossier d''événement]],Tableau12[],13,FALSE)</f>
        <v>#N/A</v>
      </c>
      <c r="AR193" t="e">
        <f>VLOOKUP(Tableau14[[#This Row],[dossier d''événement]],Tableau12[],14,FALSE)</f>
        <v>#N/A</v>
      </c>
      <c r="AS193" t="e">
        <f>VLOOKUP(Tableau14[[#This Row],[dossier d''événement]],Tableau12[],15,FALSE)</f>
        <v>#N/A</v>
      </c>
      <c r="AT193" t="e">
        <f>VLOOKUP(Tableau14[[#This Row],[dossier d''événement]],Tableau12[],16,FALSE)</f>
        <v>#N/A</v>
      </c>
      <c r="AU193" t="e">
        <f>VLOOKUP(Tableau14[[#This Row],[dossier d''événement]],Tableau12[],17,FALSE)</f>
        <v>#N/A</v>
      </c>
      <c r="AV193" t="e">
        <f>VLOOKUP(Tableau14[[#This Row],[dossier d''événement]],Tableau12[],18,FALSE)</f>
        <v>#N/A</v>
      </c>
      <c r="AW193" t="e">
        <f>VLOOKUP(Tableau14[[#This Row],[dossier d''événement]],Tableau12[],19,FALSE)</f>
        <v>#N/A</v>
      </c>
      <c r="AX193" t="e">
        <f>VLOOKUP(Tableau14[[#This Row],[dossier d''événement]],Tableau12[],20,FALSE)</f>
        <v>#N/A</v>
      </c>
      <c r="AY193" t="e">
        <f>VLOOKUP(Tableau14[[#This Row],[dossier d''événement]],Tableau12[],21,FALSE)</f>
        <v>#N/A</v>
      </c>
      <c r="AZ193" t="e">
        <f>VLOOKUP(Tableau14[[#This Row],[dossier d''événement]],Tableau12[],22,FALSE)</f>
        <v>#N/A</v>
      </c>
      <c r="BA193" t="e">
        <f>VLOOKUP(Tableau14[[#This Row],[dossier d''événement]],Tableau12[],23,FALSE)</f>
        <v>#N/A</v>
      </c>
      <c r="BB193" t="e">
        <f>VLOOKUP(Tableau14[[#This Row],[dossier d''événement]],Tableau12[],24,FALSE)</f>
        <v>#N/A</v>
      </c>
      <c r="BC193" t="e">
        <f>VLOOKUP(Tableau14[[#This Row],[dossier d''événement]],Tableau12[],25,FALSE)</f>
        <v>#N/A</v>
      </c>
      <c r="BD193" t="e">
        <f>VLOOKUP(Tableau14[[#This Row],[dossier d''événement]],Tableau12[],26,FALSE)</f>
        <v>#N/A</v>
      </c>
      <c r="BE193" t="e">
        <f>VLOOKUP(Tableau14[[#This Row],[dossier d''événement]],Tableau12[],27,FALSE)</f>
        <v>#N/A</v>
      </c>
      <c r="BF193" t="e">
        <f>VLOOKUP(Tableau14[[#This Row],[dossier d''événement]],Tableau12[],28,FALSE)</f>
        <v>#N/A</v>
      </c>
      <c r="BG193" t="e">
        <f>VLOOKUP(Tableau14[[#This Row],[dossier d''événement]],Tableau12[],29,FALSE)</f>
        <v>#N/A</v>
      </c>
      <c r="BH193" t="e">
        <f>VLOOKUP(Tableau14[[#This Row],[dossier d''événement]],Tableau12[],30,FALSE)</f>
        <v>#N/A</v>
      </c>
      <c r="BI193" t="e">
        <f>VLOOKUP(Tableau14[[#This Row],[dossier d''événement]],Tableau12[],31,FALSE)</f>
        <v>#N/A</v>
      </c>
      <c r="BJ193" t="e">
        <f>VLOOKUP(Tableau14[[#This Row],[dossier d''événement]],Tableau12[],32,FALSE)</f>
        <v>#N/A</v>
      </c>
      <c r="BK193" t="e">
        <f>VLOOKUP(Tableau14[[#This Row],[dossier d''événement]],Tableau12[],33,FALSE)</f>
        <v>#N/A</v>
      </c>
      <c r="BL193" t="e">
        <f>VLOOKUP(Tableau14[[#This Row],[dossier d''événement]],Tableau12[],34,FALSE)</f>
        <v>#N/A</v>
      </c>
      <c r="BM193" t="e">
        <f>VLOOKUP(Tableau14[[#This Row],[dossier d''événement]],Tableau12[],35,FALSE)</f>
        <v>#N/A</v>
      </c>
      <c r="BN193" t="e">
        <f>VLOOKUP(Tableau14[[#This Row],[dossier d''événement]],Tableau12[],36,FALSE)</f>
        <v>#N/A</v>
      </c>
      <c r="BO193" t="e">
        <f>VLOOKUP(Tableau14[[#This Row],[dossier d''événement]],Tableau12[],37,FALSE)</f>
        <v>#N/A</v>
      </c>
      <c r="BP193" t="e">
        <f>VLOOKUP(Tableau14[[#This Row],[dossier d''événement]],Tableau12[],38,FALSE)</f>
        <v>#N/A</v>
      </c>
      <c r="BQ193" t="e">
        <f>VLOOKUP(Tableau14[[#This Row],[dossier d''événement]],Tableau12[],39,FALSE)</f>
        <v>#N/A</v>
      </c>
      <c r="BR193" t="e">
        <f>VLOOKUP(Tableau14[[#This Row],[dossier d''événement]],Tableau12[],40,FALSE)</f>
        <v>#N/A</v>
      </c>
      <c r="CA193" t="e">
        <f>VLOOKUP(Tableau14[[#This Row],[dossier d''événement]],Tableau12[],45,FALSE)</f>
        <v>#N/A</v>
      </c>
      <c r="CE193" t="e">
        <f>VLOOKUP(Tableau14[[#This Row],[dossier d''événement]],Tableau12[],46,FALSE)</f>
        <v>#N/A</v>
      </c>
      <c r="CF193" t="e">
        <f>VLOOKUP(Tableau14[[#This Row],[dossier d''événement]],Tableau12[],43,FALSE)</f>
        <v>#N/A</v>
      </c>
      <c r="CG193" t="e">
        <f>VLOOKUP(Tableau14[[#This Row],[dossier d''événement]],Tableau12[],47,FALSE)</f>
        <v>#N/A</v>
      </c>
    </row>
    <row r="194" spans="6:85">
      <c r="F194" t="e">
        <f>VLOOKUP(Tableau14[[#This Row],[dossier d''événement]],Tableau12[],2,FALSE)</f>
        <v>#N/A</v>
      </c>
      <c r="G194" t="e">
        <f>VLOOKUP(Tableau14[[#This Row],[dossier d''événement]],Tableau12[],7,FALSE)</f>
        <v>#N/A</v>
      </c>
      <c r="H194" t="e">
        <f>VLOOKUP(Tableau14[[#This Row],[dossier d''événement]],Tableau12[],8,FALSE)</f>
        <v>#N/A</v>
      </c>
      <c r="J194" t="e">
        <f>VLOOKUP(Tableau14[[#This Row],[dossier d''événement]],Tableau12[],3,FALSE)</f>
        <v>#N/A</v>
      </c>
      <c r="K194" t="e">
        <f>VLOOKUP(Tableau14[[#This Row],[dossier d''événement]],Tableau12[],44,FALSE)</f>
        <v>#N/A</v>
      </c>
      <c r="W194" t="e">
        <f>VLOOKUP(Tableau14[[#This Row],[dossier d''événement]],Tableau12[],73,FALSE)</f>
        <v>#N/A</v>
      </c>
      <c r="X194" t="e">
        <f>VLOOKUP(Tableau14[[#This Row],[dossier d''événement]],Tableau12[],74,FALSE)</f>
        <v>#N/A</v>
      </c>
      <c r="Y194" t="e">
        <f>VLOOKUP(Tableau14[[#This Row],[dossier d''événement]],Tableau12[],75,FALSE)</f>
        <v>#N/A</v>
      </c>
      <c r="Z194" t="e">
        <f>VLOOKUP(Tableau14[[#This Row],[dossier d''événement]],Tableau12[],76,FALSE)</f>
        <v>#N/A</v>
      </c>
      <c r="AA194" t="e">
        <f>VLOOKUP(Tableau14[[#This Row],[dossier d''événement]],Tableau12[],77,FALSE)</f>
        <v>#N/A</v>
      </c>
      <c r="AB194" t="e">
        <f>VLOOKUP(Tableau14[[#This Row],[dossier d''événement]],Tableau12[],78,FALSE)</f>
        <v>#N/A</v>
      </c>
      <c r="AC194" t="e">
        <f>VLOOKUP(Tableau14[[#This Row],[dossier d''événement]],Tableau12[],79,FALSE)</f>
        <v>#N/A</v>
      </c>
      <c r="AD194" t="e">
        <f>VLOOKUP(Tableau14[[#This Row],[dossier d''événement]],Tableau12[],80,FALSE)</f>
        <v>#N/A</v>
      </c>
      <c r="AE194" t="e">
        <f>VLOOKUP(Tableau14[[#This Row],[dossier d''événement]],Tableau12[],81,FALSE)</f>
        <v>#N/A</v>
      </c>
      <c r="AF194" t="e">
        <f>VLOOKUP(Tableau14[[#This Row],[dossier d''événement]],Tableau12[],82,FALSE)</f>
        <v>#N/A</v>
      </c>
      <c r="AG194" t="e">
        <f>VLOOKUP(Tableau14[[#This Row],[dossier d''événement]],Tableau12[],83,FALSE)</f>
        <v>#N/A</v>
      </c>
      <c r="AH194" t="e">
        <f>VLOOKUP(Tableau14[[#This Row],[dossier d''événement]],Tableau12[],84,FALSE)</f>
        <v>#N/A</v>
      </c>
      <c r="AI194" t="e">
        <f>VLOOKUP(Tableau14[[#This Row],[dossier d''événement]],Tableau12[],85,FALSE)</f>
        <v>#N/A</v>
      </c>
      <c r="AJ194" t="e">
        <f>VLOOKUP(Tableau14[[#This Row],[dossier d''événement]],Tableau12[],86,FALSE)</f>
        <v>#N/A</v>
      </c>
      <c r="AK194" t="e">
        <f>VLOOKUP(Tableau14[[#This Row],[dossier d''événement]],Tableau12[],87,FALSE)</f>
        <v>#N/A</v>
      </c>
      <c r="AL194" t="e">
        <f>VLOOKUP(Tableau14[[#This Row],[dossier d''événement]],Tableau12[],88,FALSE)</f>
        <v>#N/A</v>
      </c>
      <c r="AM194" t="e">
        <f>VLOOKUP(Tableau14[[#This Row],[dossier d''événement]],Tableau12[],89,FALSE)</f>
        <v>#N/A</v>
      </c>
      <c r="AN194" t="e">
        <f>VLOOKUP(Tableau14[[#This Row],[dossier d''événement]],Tableau12[],90,FALSE)</f>
        <v>#N/A</v>
      </c>
      <c r="AO194" t="e">
        <f>VLOOKUP(Tableau14[[#This Row],[dossier d''événement]],Tableau12[],11,FALSE)</f>
        <v>#N/A</v>
      </c>
      <c r="AP194" t="e">
        <f>VLOOKUP(Tableau14[[#This Row],[dossier d''événement]],Tableau12[],12,FALSE)</f>
        <v>#N/A</v>
      </c>
      <c r="AQ194" t="e">
        <f>VLOOKUP(Tableau14[[#This Row],[dossier d''événement]],Tableau12[],13,FALSE)</f>
        <v>#N/A</v>
      </c>
      <c r="AR194" t="e">
        <f>VLOOKUP(Tableau14[[#This Row],[dossier d''événement]],Tableau12[],14,FALSE)</f>
        <v>#N/A</v>
      </c>
      <c r="AS194" t="e">
        <f>VLOOKUP(Tableau14[[#This Row],[dossier d''événement]],Tableau12[],15,FALSE)</f>
        <v>#N/A</v>
      </c>
      <c r="AT194" t="e">
        <f>VLOOKUP(Tableau14[[#This Row],[dossier d''événement]],Tableau12[],16,FALSE)</f>
        <v>#N/A</v>
      </c>
      <c r="AU194" t="e">
        <f>VLOOKUP(Tableau14[[#This Row],[dossier d''événement]],Tableau12[],17,FALSE)</f>
        <v>#N/A</v>
      </c>
      <c r="AV194" t="e">
        <f>VLOOKUP(Tableau14[[#This Row],[dossier d''événement]],Tableau12[],18,FALSE)</f>
        <v>#N/A</v>
      </c>
      <c r="AW194" t="e">
        <f>VLOOKUP(Tableau14[[#This Row],[dossier d''événement]],Tableau12[],19,FALSE)</f>
        <v>#N/A</v>
      </c>
      <c r="AX194" t="e">
        <f>VLOOKUP(Tableau14[[#This Row],[dossier d''événement]],Tableau12[],20,FALSE)</f>
        <v>#N/A</v>
      </c>
      <c r="AY194" t="e">
        <f>VLOOKUP(Tableau14[[#This Row],[dossier d''événement]],Tableau12[],21,FALSE)</f>
        <v>#N/A</v>
      </c>
      <c r="AZ194" t="e">
        <f>VLOOKUP(Tableau14[[#This Row],[dossier d''événement]],Tableau12[],22,FALSE)</f>
        <v>#N/A</v>
      </c>
      <c r="BA194" t="e">
        <f>VLOOKUP(Tableau14[[#This Row],[dossier d''événement]],Tableau12[],23,FALSE)</f>
        <v>#N/A</v>
      </c>
      <c r="BB194" t="e">
        <f>VLOOKUP(Tableau14[[#This Row],[dossier d''événement]],Tableau12[],24,FALSE)</f>
        <v>#N/A</v>
      </c>
      <c r="BC194" t="e">
        <f>VLOOKUP(Tableau14[[#This Row],[dossier d''événement]],Tableau12[],25,FALSE)</f>
        <v>#N/A</v>
      </c>
      <c r="BD194" t="e">
        <f>VLOOKUP(Tableau14[[#This Row],[dossier d''événement]],Tableau12[],26,FALSE)</f>
        <v>#N/A</v>
      </c>
      <c r="BE194" t="e">
        <f>VLOOKUP(Tableau14[[#This Row],[dossier d''événement]],Tableau12[],27,FALSE)</f>
        <v>#N/A</v>
      </c>
      <c r="BF194" t="e">
        <f>VLOOKUP(Tableau14[[#This Row],[dossier d''événement]],Tableau12[],28,FALSE)</f>
        <v>#N/A</v>
      </c>
      <c r="BG194" t="e">
        <f>VLOOKUP(Tableau14[[#This Row],[dossier d''événement]],Tableau12[],29,FALSE)</f>
        <v>#N/A</v>
      </c>
      <c r="BH194" t="e">
        <f>VLOOKUP(Tableau14[[#This Row],[dossier d''événement]],Tableau12[],30,FALSE)</f>
        <v>#N/A</v>
      </c>
      <c r="BI194" t="e">
        <f>VLOOKUP(Tableau14[[#This Row],[dossier d''événement]],Tableau12[],31,FALSE)</f>
        <v>#N/A</v>
      </c>
      <c r="BJ194" t="e">
        <f>VLOOKUP(Tableau14[[#This Row],[dossier d''événement]],Tableau12[],32,FALSE)</f>
        <v>#N/A</v>
      </c>
      <c r="BK194" t="e">
        <f>VLOOKUP(Tableau14[[#This Row],[dossier d''événement]],Tableau12[],33,FALSE)</f>
        <v>#N/A</v>
      </c>
      <c r="BL194" t="e">
        <f>VLOOKUP(Tableau14[[#This Row],[dossier d''événement]],Tableau12[],34,FALSE)</f>
        <v>#N/A</v>
      </c>
      <c r="BM194" t="e">
        <f>VLOOKUP(Tableau14[[#This Row],[dossier d''événement]],Tableau12[],35,FALSE)</f>
        <v>#N/A</v>
      </c>
      <c r="BN194" t="e">
        <f>VLOOKUP(Tableau14[[#This Row],[dossier d''événement]],Tableau12[],36,FALSE)</f>
        <v>#N/A</v>
      </c>
      <c r="BO194" t="e">
        <f>VLOOKUP(Tableau14[[#This Row],[dossier d''événement]],Tableau12[],37,FALSE)</f>
        <v>#N/A</v>
      </c>
      <c r="BP194" t="e">
        <f>VLOOKUP(Tableau14[[#This Row],[dossier d''événement]],Tableau12[],38,FALSE)</f>
        <v>#N/A</v>
      </c>
      <c r="BQ194" t="e">
        <f>VLOOKUP(Tableau14[[#This Row],[dossier d''événement]],Tableau12[],39,FALSE)</f>
        <v>#N/A</v>
      </c>
      <c r="BR194" t="e">
        <f>VLOOKUP(Tableau14[[#This Row],[dossier d''événement]],Tableau12[],40,FALSE)</f>
        <v>#N/A</v>
      </c>
      <c r="CA194" t="e">
        <f>VLOOKUP(Tableau14[[#This Row],[dossier d''événement]],Tableau12[],45,FALSE)</f>
        <v>#N/A</v>
      </c>
      <c r="CE194" t="e">
        <f>VLOOKUP(Tableau14[[#This Row],[dossier d''événement]],Tableau12[],46,FALSE)</f>
        <v>#N/A</v>
      </c>
      <c r="CF194" t="e">
        <f>VLOOKUP(Tableau14[[#This Row],[dossier d''événement]],Tableau12[],43,FALSE)</f>
        <v>#N/A</v>
      </c>
      <c r="CG194" t="e">
        <f>VLOOKUP(Tableau14[[#This Row],[dossier d''événement]],Tableau12[],47,FALSE)</f>
        <v>#N/A</v>
      </c>
    </row>
    <row r="195" spans="6:85">
      <c r="F195" t="e">
        <f>VLOOKUP(Tableau14[[#This Row],[dossier d''événement]],Tableau12[],2,FALSE)</f>
        <v>#N/A</v>
      </c>
      <c r="G195" t="e">
        <f>VLOOKUP(Tableau14[[#This Row],[dossier d''événement]],Tableau12[],7,FALSE)</f>
        <v>#N/A</v>
      </c>
      <c r="H195" t="e">
        <f>VLOOKUP(Tableau14[[#This Row],[dossier d''événement]],Tableau12[],8,FALSE)</f>
        <v>#N/A</v>
      </c>
      <c r="J195" t="e">
        <f>VLOOKUP(Tableau14[[#This Row],[dossier d''événement]],Tableau12[],3,FALSE)</f>
        <v>#N/A</v>
      </c>
      <c r="K195" t="e">
        <f>VLOOKUP(Tableau14[[#This Row],[dossier d''événement]],Tableau12[],44,FALSE)</f>
        <v>#N/A</v>
      </c>
      <c r="W195" t="e">
        <f>VLOOKUP(Tableau14[[#This Row],[dossier d''événement]],Tableau12[],73,FALSE)</f>
        <v>#N/A</v>
      </c>
      <c r="X195" t="e">
        <f>VLOOKUP(Tableau14[[#This Row],[dossier d''événement]],Tableau12[],74,FALSE)</f>
        <v>#N/A</v>
      </c>
      <c r="Y195" t="e">
        <f>VLOOKUP(Tableau14[[#This Row],[dossier d''événement]],Tableau12[],75,FALSE)</f>
        <v>#N/A</v>
      </c>
      <c r="Z195" t="e">
        <f>VLOOKUP(Tableau14[[#This Row],[dossier d''événement]],Tableau12[],76,FALSE)</f>
        <v>#N/A</v>
      </c>
      <c r="AA195" t="e">
        <f>VLOOKUP(Tableau14[[#This Row],[dossier d''événement]],Tableau12[],77,FALSE)</f>
        <v>#N/A</v>
      </c>
      <c r="AB195" t="e">
        <f>VLOOKUP(Tableau14[[#This Row],[dossier d''événement]],Tableau12[],78,FALSE)</f>
        <v>#N/A</v>
      </c>
      <c r="AC195" t="e">
        <f>VLOOKUP(Tableau14[[#This Row],[dossier d''événement]],Tableau12[],79,FALSE)</f>
        <v>#N/A</v>
      </c>
      <c r="AD195" t="e">
        <f>VLOOKUP(Tableau14[[#This Row],[dossier d''événement]],Tableau12[],80,FALSE)</f>
        <v>#N/A</v>
      </c>
      <c r="AE195" t="e">
        <f>VLOOKUP(Tableau14[[#This Row],[dossier d''événement]],Tableau12[],81,FALSE)</f>
        <v>#N/A</v>
      </c>
      <c r="AF195" t="e">
        <f>VLOOKUP(Tableau14[[#This Row],[dossier d''événement]],Tableau12[],82,FALSE)</f>
        <v>#N/A</v>
      </c>
      <c r="AG195" t="e">
        <f>VLOOKUP(Tableau14[[#This Row],[dossier d''événement]],Tableau12[],83,FALSE)</f>
        <v>#N/A</v>
      </c>
      <c r="AH195" t="e">
        <f>VLOOKUP(Tableau14[[#This Row],[dossier d''événement]],Tableau12[],84,FALSE)</f>
        <v>#N/A</v>
      </c>
      <c r="AI195" t="e">
        <f>VLOOKUP(Tableau14[[#This Row],[dossier d''événement]],Tableau12[],85,FALSE)</f>
        <v>#N/A</v>
      </c>
      <c r="AJ195" t="e">
        <f>VLOOKUP(Tableau14[[#This Row],[dossier d''événement]],Tableau12[],86,FALSE)</f>
        <v>#N/A</v>
      </c>
      <c r="AK195" t="e">
        <f>VLOOKUP(Tableau14[[#This Row],[dossier d''événement]],Tableau12[],87,FALSE)</f>
        <v>#N/A</v>
      </c>
      <c r="AL195" t="e">
        <f>VLOOKUP(Tableau14[[#This Row],[dossier d''événement]],Tableau12[],88,FALSE)</f>
        <v>#N/A</v>
      </c>
      <c r="AM195" t="e">
        <f>VLOOKUP(Tableau14[[#This Row],[dossier d''événement]],Tableau12[],89,FALSE)</f>
        <v>#N/A</v>
      </c>
      <c r="AN195" t="e">
        <f>VLOOKUP(Tableau14[[#This Row],[dossier d''événement]],Tableau12[],90,FALSE)</f>
        <v>#N/A</v>
      </c>
      <c r="AO195" t="e">
        <f>VLOOKUP(Tableau14[[#This Row],[dossier d''événement]],Tableau12[],11,FALSE)</f>
        <v>#N/A</v>
      </c>
      <c r="AP195" t="e">
        <f>VLOOKUP(Tableau14[[#This Row],[dossier d''événement]],Tableau12[],12,FALSE)</f>
        <v>#N/A</v>
      </c>
      <c r="AQ195" t="e">
        <f>VLOOKUP(Tableau14[[#This Row],[dossier d''événement]],Tableau12[],13,FALSE)</f>
        <v>#N/A</v>
      </c>
      <c r="AR195" t="e">
        <f>VLOOKUP(Tableau14[[#This Row],[dossier d''événement]],Tableau12[],14,FALSE)</f>
        <v>#N/A</v>
      </c>
      <c r="AS195" t="e">
        <f>VLOOKUP(Tableau14[[#This Row],[dossier d''événement]],Tableau12[],15,FALSE)</f>
        <v>#N/A</v>
      </c>
      <c r="AT195" t="e">
        <f>VLOOKUP(Tableau14[[#This Row],[dossier d''événement]],Tableau12[],16,FALSE)</f>
        <v>#N/A</v>
      </c>
      <c r="AU195" t="e">
        <f>VLOOKUP(Tableau14[[#This Row],[dossier d''événement]],Tableau12[],17,FALSE)</f>
        <v>#N/A</v>
      </c>
      <c r="AV195" t="e">
        <f>VLOOKUP(Tableau14[[#This Row],[dossier d''événement]],Tableau12[],18,FALSE)</f>
        <v>#N/A</v>
      </c>
      <c r="AW195" t="e">
        <f>VLOOKUP(Tableau14[[#This Row],[dossier d''événement]],Tableau12[],19,FALSE)</f>
        <v>#N/A</v>
      </c>
      <c r="AX195" t="e">
        <f>VLOOKUP(Tableau14[[#This Row],[dossier d''événement]],Tableau12[],20,FALSE)</f>
        <v>#N/A</v>
      </c>
      <c r="AY195" t="e">
        <f>VLOOKUP(Tableau14[[#This Row],[dossier d''événement]],Tableau12[],21,FALSE)</f>
        <v>#N/A</v>
      </c>
      <c r="AZ195" t="e">
        <f>VLOOKUP(Tableau14[[#This Row],[dossier d''événement]],Tableau12[],22,FALSE)</f>
        <v>#N/A</v>
      </c>
      <c r="BA195" t="e">
        <f>VLOOKUP(Tableau14[[#This Row],[dossier d''événement]],Tableau12[],23,FALSE)</f>
        <v>#N/A</v>
      </c>
      <c r="BB195" t="e">
        <f>VLOOKUP(Tableau14[[#This Row],[dossier d''événement]],Tableau12[],24,FALSE)</f>
        <v>#N/A</v>
      </c>
      <c r="BC195" t="e">
        <f>VLOOKUP(Tableau14[[#This Row],[dossier d''événement]],Tableau12[],25,FALSE)</f>
        <v>#N/A</v>
      </c>
      <c r="BD195" t="e">
        <f>VLOOKUP(Tableau14[[#This Row],[dossier d''événement]],Tableau12[],26,FALSE)</f>
        <v>#N/A</v>
      </c>
      <c r="BE195" t="e">
        <f>VLOOKUP(Tableau14[[#This Row],[dossier d''événement]],Tableau12[],27,FALSE)</f>
        <v>#N/A</v>
      </c>
      <c r="BF195" t="e">
        <f>VLOOKUP(Tableau14[[#This Row],[dossier d''événement]],Tableau12[],28,FALSE)</f>
        <v>#N/A</v>
      </c>
      <c r="BG195" t="e">
        <f>VLOOKUP(Tableau14[[#This Row],[dossier d''événement]],Tableau12[],29,FALSE)</f>
        <v>#N/A</v>
      </c>
      <c r="BH195" t="e">
        <f>VLOOKUP(Tableau14[[#This Row],[dossier d''événement]],Tableau12[],30,FALSE)</f>
        <v>#N/A</v>
      </c>
      <c r="BI195" t="e">
        <f>VLOOKUP(Tableau14[[#This Row],[dossier d''événement]],Tableau12[],31,FALSE)</f>
        <v>#N/A</v>
      </c>
      <c r="BJ195" t="e">
        <f>VLOOKUP(Tableau14[[#This Row],[dossier d''événement]],Tableau12[],32,FALSE)</f>
        <v>#N/A</v>
      </c>
      <c r="BK195" t="e">
        <f>VLOOKUP(Tableau14[[#This Row],[dossier d''événement]],Tableau12[],33,FALSE)</f>
        <v>#N/A</v>
      </c>
      <c r="BL195" t="e">
        <f>VLOOKUP(Tableau14[[#This Row],[dossier d''événement]],Tableau12[],34,FALSE)</f>
        <v>#N/A</v>
      </c>
      <c r="BM195" t="e">
        <f>VLOOKUP(Tableau14[[#This Row],[dossier d''événement]],Tableau12[],35,FALSE)</f>
        <v>#N/A</v>
      </c>
      <c r="BN195" t="e">
        <f>VLOOKUP(Tableau14[[#This Row],[dossier d''événement]],Tableau12[],36,FALSE)</f>
        <v>#N/A</v>
      </c>
      <c r="BO195" t="e">
        <f>VLOOKUP(Tableau14[[#This Row],[dossier d''événement]],Tableau12[],37,FALSE)</f>
        <v>#N/A</v>
      </c>
      <c r="BP195" t="e">
        <f>VLOOKUP(Tableau14[[#This Row],[dossier d''événement]],Tableau12[],38,FALSE)</f>
        <v>#N/A</v>
      </c>
      <c r="BQ195" t="e">
        <f>VLOOKUP(Tableau14[[#This Row],[dossier d''événement]],Tableau12[],39,FALSE)</f>
        <v>#N/A</v>
      </c>
      <c r="BR195" t="e">
        <f>VLOOKUP(Tableau14[[#This Row],[dossier d''événement]],Tableau12[],40,FALSE)</f>
        <v>#N/A</v>
      </c>
      <c r="CA195" t="e">
        <f>VLOOKUP(Tableau14[[#This Row],[dossier d''événement]],Tableau12[],45,FALSE)</f>
        <v>#N/A</v>
      </c>
      <c r="CE195" t="e">
        <f>VLOOKUP(Tableau14[[#This Row],[dossier d''événement]],Tableau12[],46,FALSE)</f>
        <v>#N/A</v>
      </c>
      <c r="CF195" t="e">
        <f>VLOOKUP(Tableau14[[#This Row],[dossier d''événement]],Tableau12[],43,FALSE)</f>
        <v>#N/A</v>
      </c>
      <c r="CG195" t="e">
        <f>VLOOKUP(Tableau14[[#This Row],[dossier d''événement]],Tableau12[],47,FALSE)</f>
        <v>#N/A</v>
      </c>
    </row>
    <row r="196" spans="6:85">
      <c r="F196" t="e">
        <f>VLOOKUP(Tableau14[[#This Row],[dossier d''événement]],Tableau12[],2,FALSE)</f>
        <v>#N/A</v>
      </c>
      <c r="G196" t="e">
        <f>VLOOKUP(Tableau14[[#This Row],[dossier d''événement]],Tableau12[],7,FALSE)</f>
        <v>#N/A</v>
      </c>
      <c r="H196" t="e">
        <f>VLOOKUP(Tableau14[[#This Row],[dossier d''événement]],Tableau12[],8,FALSE)</f>
        <v>#N/A</v>
      </c>
      <c r="J196" t="e">
        <f>VLOOKUP(Tableau14[[#This Row],[dossier d''événement]],Tableau12[],3,FALSE)</f>
        <v>#N/A</v>
      </c>
      <c r="K196" t="e">
        <f>VLOOKUP(Tableau14[[#This Row],[dossier d''événement]],Tableau12[],44,FALSE)</f>
        <v>#N/A</v>
      </c>
      <c r="W196" t="e">
        <f>VLOOKUP(Tableau14[[#This Row],[dossier d''événement]],Tableau12[],73,FALSE)</f>
        <v>#N/A</v>
      </c>
      <c r="X196" t="e">
        <f>VLOOKUP(Tableau14[[#This Row],[dossier d''événement]],Tableau12[],74,FALSE)</f>
        <v>#N/A</v>
      </c>
      <c r="Y196" t="e">
        <f>VLOOKUP(Tableau14[[#This Row],[dossier d''événement]],Tableau12[],75,FALSE)</f>
        <v>#N/A</v>
      </c>
      <c r="Z196" t="e">
        <f>VLOOKUP(Tableau14[[#This Row],[dossier d''événement]],Tableau12[],76,FALSE)</f>
        <v>#N/A</v>
      </c>
      <c r="AA196" t="e">
        <f>VLOOKUP(Tableau14[[#This Row],[dossier d''événement]],Tableau12[],77,FALSE)</f>
        <v>#N/A</v>
      </c>
      <c r="AB196" t="e">
        <f>VLOOKUP(Tableau14[[#This Row],[dossier d''événement]],Tableau12[],78,FALSE)</f>
        <v>#N/A</v>
      </c>
      <c r="AC196" t="e">
        <f>VLOOKUP(Tableau14[[#This Row],[dossier d''événement]],Tableau12[],79,FALSE)</f>
        <v>#N/A</v>
      </c>
      <c r="AD196" t="e">
        <f>VLOOKUP(Tableau14[[#This Row],[dossier d''événement]],Tableau12[],80,FALSE)</f>
        <v>#N/A</v>
      </c>
      <c r="AE196" t="e">
        <f>VLOOKUP(Tableau14[[#This Row],[dossier d''événement]],Tableau12[],81,FALSE)</f>
        <v>#N/A</v>
      </c>
      <c r="AF196" t="e">
        <f>VLOOKUP(Tableau14[[#This Row],[dossier d''événement]],Tableau12[],82,FALSE)</f>
        <v>#N/A</v>
      </c>
      <c r="AG196" t="e">
        <f>VLOOKUP(Tableau14[[#This Row],[dossier d''événement]],Tableau12[],83,FALSE)</f>
        <v>#N/A</v>
      </c>
      <c r="AH196" t="e">
        <f>VLOOKUP(Tableau14[[#This Row],[dossier d''événement]],Tableau12[],84,FALSE)</f>
        <v>#N/A</v>
      </c>
      <c r="AI196" t="e">
        <f>VLOOKUP(Tableau14[[#This Row],[dossier d''événement]],Tableau12[],85,FALSE)</f>
        <v>#N/A</v>
      </c>
      <c r="AJ196" t="e">
        <f>VLOOKUP(Tableau14[[#This Row],[dossier d''événement]],Tableau12[],86,FALSE)</f>
        <v>#N/A</v>
      </c>
      <c r="AK196" t="e">
        <f>VLOOKUP(Tableau14[[#This Row],[dossier d''événement]],Tableau12[],87,FALSE)</f>
        <v>#N/A</v>
      </c>
      <c r="AL196" t="e">
        <f>VLOOKUP(Tableau14[[#This Row],[dossier d''événement]],Tableau12[],88,FALSE)</f>
        <v>#N/A</v>
      </c>
      <c r="AM196" t="e">
        <f>VLOOKUP(Tableau14[[#This Row],[dossier d''événement]],Tableau12[],89,FALSE)</f>
        <v>#N/A</v>
      </c>
      <c r="AN196" t="e">
        <f>VLOOKUP(Tableau14[[#This Row],[dossier d''événement]],Tableau12[],90,FALSE)</f>
        <v>#N/A</v>
      </c>
      <c r="AO196" t="e">
        <f>VLOOKUP(Tableau14[[#This Row],[dossier d''événement]],Tableau12[],11,FALSE)</f>
        <v>#N/A</v>
      </c>
      <c r="AP196" t="e">
        <f>VLOOKUP(Tableau14[[#This Row],[dossier d''événement]],Tableau12[],12,FALSE)</f>
        <v>#N/A</v>
      </c>
      <c r="AQ196" t="e">
        <f>VLOOKUP(Tableau14[[#This Row],[dossier d''événement]],Tableau12[],13,FALSE)</f>
        <v>#N/A</v>
      </c>
      <c r="AR196" t="e">
        <f>VLOOKUP(Tableau14[[#This Row],[dossier d''événement]],Tableau12[],14,FALSE)</f>
        <v>#N/A</v>
      </c>
      <c r="AS196" t="e">
        <f>VLOOKUP(Tableau14[[#This Row],[dossier d''événement]],Tableau12[],15,FALSE)</f>
        <v>#N/A</v>
      </c>
      <c r="AT196" t="e">
        <f>VLOOKUP(Tableau14[[#This Row],[dossier d''événement]],Tableau12[],16,FALSE)</f>
        <v>#N/A</v>
      </c>
      <c r="AU196" t="e">
        <f>VLOOKUP(Tableau14[[#This Row],[dossier d''événement]],Tableau12[],17,FALSE)</f>
        <v>#N/A</v>
      </c>
      <c r="AV196" t="e">
        <f>VLOOKUP(Tableau14[[#This Row],[dossier d''événement]],Tableau12[],18,FALSE)</f>
        <v>#N/A</v>
      </c>
      <c r="AW196" t="e">
        <f>VLOOKUP(Tableau14[[#This Row],[dossier d''événement]],Tableau12[],19,FALSE)</f>
        <v>#N/A</v>
      </c>
      <c r="AX196" t="e">
        <f>VLOOKUP(Tableau14[[#This Row],[dossier d''événement]],Tableau12[],20,FALSE)</f>
        <v>#N/A</v>
      </c>
      <c r="AY196" t="e">
        <f>VLOOKUP(Tableau14[[#This Row],[dossier d''événement]],Tableau12[],21,FALSE)</f>
        <v>#N/A</v>
      </c>
      <c r="AZ196" t="e">
        <f>VLOOKUP(Tableau14[[#This Row],[dossier d''événement]],Tableau12[],22,FALSE)</f>
        <v>#N/A</v>
      </c>
      <c r="BA196" t="e">
        <f>VLOOKUP(Tableau14[[#This Row],[dossier d''événement]],Tableau12[],23,FALSE)</f>
        <v>#N/A</v>
      </c>
      <c r="BB196" t="e">
        <f>VLOOKUP(Tableau14[[#This Row],[dossier d''événement]],Tableau12[],24,FALSE)</f>
        <v>#N/A</v>
      </c>
      <c r="BC196" t="e">
        <f>VLOOKUP(Tableau14[[#This Row],[dossier d''événement]],Tableau12[],25,FALSE)</f>
        <v>#N/A</v>
      </c>
      <c r="BD196" t="e">
        <f>VLOOKUP(Tableau14[[#This Row],[dossier d''événement]],Tableau12[],26,FALSE)</f>
        <v>#N/A</v>
      </c>
      <c r="BE196" t="e">
        <f>VLOOKUP(Tableau14[[#This Row],[dossier d''événement]],Tableau12[],27,FALSE)</f>
        <v>#N/A</v>
      </c>
      <c r="BF196" t="e">
        <f>VLOOKUP(Tableau14[[#This Row],[dossier d''événement]],Tableau12[],28,FALSE)</f>
        <v>#N/A</v>
      </c>
      <c r="BG196" t="e">
        <f>VLOOKUP(Tableau14[[#This Row],[dossier d''événement]],Tableau12[],29,FALSE)</f>
        <v>#N/A</v>
      </c>
      <c r="BH196" t="e">
        <f>VLOOKUP(Tableau14[[#This Row],[dossier d''événement]],Tableau12[],30,FALSE)</f>
        <v>#N/A</v>
      </c>
      <c r="BI196" t="e">
        <f>VLOOKUP(Tableau14[[#This Row],[dossier d''événement]],Tableau12[],31,FALSE)</f>
        <v>#N/A</v>
      </c>
      <c r="BJ196" t="e">
        <f>VLOOKUP(Tableau14[[#This Row],[dossier d''événement]],Tableau12[],32,FALSE)</f>
        <v>#N/A</v>
      </c>
      <c r="BK196" t="e">
        <f>VLOOKUP(Tableau14[[#This Row],[dossier d''événement]],Tableau12[],33,FALSE)</f>
        <v>#N/A</v>
      </c>
      <c r="BL196" t="e">
        <f>VLOOKUP(Tableau14[[#This Row],[dossier d''événement]],Tableau12[],34,FALSE)</f>
        <v>#N/A</v>
      </c>
      <c r="BM196" t="e">
        <f>VLOOKUP(Tableau14[[#This Row],[dossier d''événement]],Tableau12[],35,FALSE)</f>
        <v>#N/A</v>
      </c>
      <c r="BN196" t="e">
        <f>VLOOKUP(Tableau14[[#This Row],[dossier d''événement]],Tableau12[],36,FALSE)</f>
        <v>#N/A</v>
      </c>
      <c r="BO196" t="e">
        <f>VLOOKUP(Tableau14[[#This Row],[dossier d''événement]],Tableau12[],37,FALSE)</f>
        <v>#N/A</v>
      </c>
      <c r="BP196" t="e">
        <f>VLOOKUP(Tableau14[[#This Row],[dossier d''événement]],Tableau12[],38,FALSE)</f>
        <v>#N/A</v>
      </c>
      <c r="BQ196" t="e">
        <f>VLOOKUP(Tableau14[[#This Row],[dossier d''événement]],Tableau12[],39,FALSE)</f>
        <v>#N/A</v>
      </c>
      <c r="BR196" t="e">
        <f>VLOOKUP(Tableau14[[#This Row],[dossier d''événement]],Tableau12[],40,FALSE)</f>
        <v>#N/A</v>
      </c>
      <c r="CA196" t="e">
        <f>VLOOKUP(Tableau14[[#This Row],[dossier d''événement]],Tableau12[],45,FALSE)</f>
        <v>#N/A</v>
      </c>
      <c r="CE196" t="e">
        <f>VLOOKUP(Tableau14[[#This Row],[dossier d''événement]],Tableau12[],46,FALSE)</f>
        <v>#N/A</v>
      </c>
      <c r="CF196" t="e">
        <f>VLOOKUP(Tableau14[[#This Row],[dossier d''événement]],Tableau12[],43,FALSE)</f>
        <v>#N/A</v>
      </c>
      <c r="CG196" t="e">
        <f>VLOOKUP(Tableau14[[#This Row],[dossier d''événement]],Tableau12[],47,FALSE)</f>
        <v>#N/A</v>
      </c>
    </row>
    <row r="197" spans="6:85">
      <c r="F197" t="e">
        <f>VLOOKUP(Tableau14[[#This Row],[dossier d''événement]],Tableau12[],2,FALSE)</f>
        <v>#N/A</v>
      </c>
      <c r="G197" t="e">
        <f>VLOOKUP(Tableau14[[#This Row],[dossier d''événement]],Tableau12[],7,FALSE)</f>
        <v>#N/A</v>
      </c>
      <c r="H197" t="e">
        <f>VLOOKUP(Tableau14[[#This Row],[dossier d''événement]],Tableau12[],8,FALSE)</f>
        <v>#N/A</v>
      </c>
      <c r="J197" t="e">
        <f>VLOOKUP(Tableau14[[#This Row],[dossier d''événement]],Tableau12[],3,FALSE)</f>
        <v>#N/A</v>
      </c>
      <c r="K197" t="e">
        <f>VLOOKUP(Tableau14[[#This Row],[dossier d''événement]],Tableau12[],44,FALSE)</f>
        <v>#N/A</v>
      </c>
      <c r="W197" t="e">
        <f>VLOOKUP(Tableau14[[#This Row],[dossier d''événement]],Tableau12[],73,FALSE)</f>
        <v>#N/A</v>
      </c>
      <c r="X197" t="e">
        <f>VLOOKUP(Tableau14[[#This Row],[dossier d''événement]],Tableau12[],74,FALSE)</f>
        <v>#N/A</v>
      </c>
      <c r="Y197" t="e">
        <f>VLOOKUP(Tableau14[[#This Row],[dossier d''événement]],Tableau12[],75,FALSE)</f>
        <v>#N/A</v>
      </c>
      <c r="Z197" t="e">
        <f>VLOOKUP(Tableau14[[#This Row],[dossier d''événement]],Tableau12[],76,FALSE)</f>
        <v>#N/A</v>
      </c>
      <c r="AA197" t="e">
        <f>VLOOKUP(Tableau14[[#This Row],[dossier d''événement]],Tableau12[],77,FALSE)</f>
        <v>#N/A</v>
      </c>
      <c r="AB197" t="e">
        <f>VLOOKUP(Tableau14[[#This Row],[dossier d''événement]],Tableau12[],78,FALSE)</f>
        <v>#N/A</v>
      </c>
      <c r="AC197" t="e">
        <f>VLOOKUP(Tableau14[[#This Row],[dossier d''événement]],Tableau12[],79,FALSE)</f>
        <v>#N/A</v>
      </c>
      <c r="AD197" t="e">
        <f>VLOOKUP(Tableau14[[#This Row],[dossier d''événement]],Tableau12[],80,FALSE)</f>
        <v>#N/A</v>
      </c>
      <c r="AE197" t="e">
        <f>VLOOKUP(Tableau14[[#This Row],[dossier d''événement]],Tableau12[],81,FALSE)</f>
        <v>#N/A</v>
      </c>
      <c r="AF197" t="e">
        <f>VLOOKUP(Tableau14[[#This Row],[dossier d''événement]],Tableau12[],82,FALSE)</f>
        <v>#N/A</v>
      </c>
      <c r="AG197" t="e">
        <f>VLOOKUP(Tableau14[[#This Row],[dossier d''événement]],Tableau12[],83,FALSE)</f>
        <v>#N/A</v>
      </c>
      <c r="AH197" t="e">
        <f>VLOOKUP(Tableau14[[#This Row],[dossier d''événement]],Tableau12[],84,FALSE)</f>
        <v>#N/A</v>
      </c>
      <c r="AI197" t="e">
        <f>VLOOKUP(Tableau14[[#This Row],[dossier d''événement]],Tableau12[],85,FALSE)</f>
        <v>#N/A</v>
      </c>
      <c r="AJ197" t="e">
        <f>VLOOKUP(Tableau14[[#This Row],[dossier d''événement]],Tableau12[],86,FALSE)</f>
        <v>#N/A</v>
      </c>
      <c r="AK197" t="e">
        <f>VLOOKUP(Tableau14[[#This Row],[dossier d''événement]],Tableau12[],87,FALSE)</f>
        <v>#N/A</v>
      </c>
      <c r="AL197" t="e">
        <f>VLOOKUP(Tableau14[[#This Row],[dossier d''événement]],Tableau12[],88,FALSE)</f>
        <v>#N/A</v>
      </c>
      <c r="AM197" t="e">
        <f>VLOOKUP(Tableau14[[#This Row],[dossier d''événement]],Tableau12[],89,FALSE)</f>
        <v>#N/A</v>
      </c>
      <c r="AN197" t="e">
        <f>VLOOKUP(Tableau14[[#This Row],[dossier d''événement]],Tableau12[],90,FALSE)</f>
        <v>#N/A</v>
      </c>
      <c r="AO197" t="e">
        <f>VLOOKUP(Tableau14[[#This Row],[dossier d''événement]],Tableau12[],11,FALSE)</f>
        <v>#N/A</v>
      </c>
      <c r="AP197" t="e">
        <f>VLOOKUP(Tableau14[[#This Row],[dossier d''événement]],Tableau12[],12,FALSE)</f>
        <v>#N/A</v>
      </c>
      <c r="AQ197" t="e">
        <f>VLOOKUP(Tableau14[[#This Row],[dossier d''événement]],Tableau12[],13,FALSE)</f>
        <v>#N/A</v>
      </c>
      <c r="AR197" t="e">
        <f>VLOOKUP(Tableau14[[#This Row],[dossier d''événement]],Tableau12[],14,FALSE)</f>
        <v>#N/A</v>
      </c>
      <c r="AS197" t="e">
        <f>VLOOKUP(Tableau14[[#This Row],[dossier d''événement]],Tableau12[],15,FALSE)</f>
        <v>#N/A</v>
      </c>
      <c r="AT197" t="e">
        <f>VLOOKUP(Tableau14[[#This Row],[dossier d''événement]],Tableau12[],16,FALSE)</f>
        <v>#N/A</v>
      </c>
      <c r="AU197" t="e">
        <f>VLOOKUP(Tableau14[[#This Row],[dossier d''événement]],Tableau12[],17,FALSE)</f>
        <v>#N/A</v>
      </c>
      <c r="AV197" t="e">
        <f>VLOOKUP(Tableau14[[#This Row],[dossier d''événement]],Tableau12[],18,FALSE)</f>
        <v>#N/A</v>
      </c>
      <c r="AW197" t="e">
        <f>VLOOKUP(Tableau14[[#This Row],[dossier d''événement]],Tableau12[],19,FALSE)</f>
        <v>#N/A</v>
      </c>
      <c r="AX197" t="e">
        <f>VLOOKUP(Tableau14[[#This Row],[dossier d''événement]],Tableau12[],20,FALSE)</f>
        <v>#N/A</v>
      </c>
      <c r="AY197" t="e">
        <f>VLOOKUP(Tableau14[[#This Row],[dossier d''événement]],Tableau12[],21,FALSE)</f>
        <v>#N/A</v>
      </c>
      <c r="AZ197" t="e">
        <f>VLOOKUP(Tableau14[[#This Row],[dossier d''événement]],Tableau12[],22,FALSE)</f>
        <v>#N/A</v>
      </c>
      <c r="BA197" t="e">
        <f>VLOOKUP(Tableau14[[#This Row],[dossier d''événement]],Tableau12[],23,FALSE)</f>
        <v>#N/A</v>
      </c>
      <c r="BB197" t="e">
        <f>VLOOKUP(Tableau14[[#This Row],[dossier d''événement]],Tableau12[],24,FALSE)</f>
        <v>#N/A</v>
      </c>
      <c r="BC197" t="e">
        <f>VLOOKUP(Tableau14[[#This Row],[dossier d''événement]],Tableau12[],25,FALSE)</f>
        <v>#N/A</v>
      </c>
      <c r="BD197" t="e">
        <f>VLOOKUP(Tableau14[[#This Row],[dossier d''événement]],Tableau12[],26,FALSE)</f>
        <v>#N/A</v>
      </c>
      <c r="BE197" t="e">
        <f>VLOOKUP(Tableau14[[#This Row],[dossier d''événement]],Tableau12[],27,FALSE)</f>
        <v>#N/A</v>
      </c>
      <c r="BF197" t="e">
        <f>VLOOKUP(Tableau14[[#This Row],[dossier d''événement]],Tableau12[],28,FALSE)</f>
        <v>#N/A</v>
      </c>
      <c r="BG197" t="e">
        <f>VLOOKUP(Tableau14[[#This Row],[dossier d''événement]],Tableau12[],29,FALSE)</f>
        <v>#N/A</v>
      </c>
      <c r="BH197" t="e">
        <f>VLOOKUP(Tableau14[[#This Row],[dossier d''événement]],Tableau12[],30,FALSE)</f>
        <v>#N/A</v>
      </c>
      <c r="BI197" t="e">
        <f>VLOOKUP(Tableau14[[#This Row],[dossier d''événement]],Tableau12[],31,FALSE)</f>
        <v>#N/A</v>
      </c>
      <c r="BJ197" t="e">
        <f>VLOOKUP(Tableau14[[#This Row],[dossier d''événement]],Tableau12[],32,FALSE)</f>
        <v>#N/A</v>
      </c>
      <c r="BK197" t="e">
        <f>VLOOKUP(Tableau14[[#This Row],[dossier d''événement]],Tableau12[],33,FALSE)</f>
        <v>#N/A</v>
      </c>
      <c r="BL197" t="e">
        <f>VLOOKUP(Tableau14[[#This Row],[dossier d''événement]],Tableau12[],34,FALSE)</f>
        <v>#N/A</v>
      </c>
      <c r="BM197" t="e">
        <f>VLOOKUP(Tableau14[[#This Row],[dossier d''événement]],Tableau12[],35,FALSE)</f>
        <v>#N/A</v>
      </c>
      <c r="BN197" t="e">
        <f>VLOOKUP(Tableau14[[#This Row],[dossier d''événement]],Tableau12[],36,FALSE)</f>
        <v>#N/A</v>
      </c>
      <c r="BO197" t="e">
        <f>VLOOKUP(Tableau14[[#This Row],[dossier d''événement]],Tableau12[],37,FALSE)</f>
        <v>#N/A</v>
      </c>
      <c r="BP197" t="e">
        <f>VLOOKUP(Tableau14[[#This Row],[dossier d''événement]],Tableau12[],38,FALSE)</f>
        <v>#N/A</v>
      </c>
      <c r="BQ197" t="e">
        <f>VLOOKUP(Tableau14[[#This Row],[dossier d''événement]],Tableau12[],39,FALSE)</f>
        <v>#N/A</v>
      </c>
      <c r="BR197" t="e">
        <f>VLOOKUP(Tableau14[[#This Row],[dossier d''événement]],Tableau12[],40,FALSE)</f>
        <v>#N/A</v>
      </c>
      <c r="CA197" t="e">
        <f>VLOOKUP(Tableau14[[#This Row],[dossier d''événement]],Tableau12[],45,FALSE)</f>
        <v>#N/A</v>
      </c>
      <c r="CE197" t="e">
        <f>VLOOKUP(Tableau14[[#This Row],[dossier d''événement]],Tableau12[],46,FALSE)</f>
        <v>#N/A</v>
      </c>
      <c r="CF197" t="e">
        <f>VLOOKUP(Tableau14[[#This Row],[dossier d''événement]],Tableau12[],43,FALSE)</f>
        <v>#N/A</v>
      </c>
      <c r="CG197" t="e">
        <f>VLOOKUP(Tableau14[[#This Row],[dossier d''événement]],Tableau12[],47,FALSE)</f>
        <v>#N/A</v>
      </c>
    </row>
    <row r="198" spans="6:85">
      <c r="F198" t="e">
        <f>VLOOKUP(Tableau14[[#This Row],[dossier d''événement]],Tableau12[],2,FALSE)</f>
        <v>#N/A</v>
      </c>
      <c r="G198" t="e">
        <f>VLOOKUP(Tableau14[[#This Row],[dossier d''événement]],Tableau12[],7,FALSE)</f>
        <v>#N/A</v>
      </c>
      <c r="H198" t="e">
        <f>VLOOKUP(Tableau14[[#This Row],[dossier d''événement]],Tableau12[],8,FALSE)</f>
        <v>#N/A</v>
      </c>
      <c r="J198" t="e">
        <f>VLOOKUP(Tableau14[[#This Row],[dossier d''événement]],Tableau12[],3,FALSE)</f>
        <v>#N/A</v>
      </c>
      <c r="K198" t="e">
        <f>VLOOKUP(Tableau14[[#This Row],[dossier d''événement]],Tableau12[],44,FALSE)</f>
        <v>#N/A</v>
      </c>
      <c r="W198" t="e">
        <f>VLOOKUP(Tableau14[[#This Row],[dossier d''événement]],Tableau12[],73,FALSE)</f>
        <v>#N/A</v>
      </c>
      <c r="X198" t="e">
        <f>VLOOKUP(Tableau14[[#This Row],[dossier d''événement]],Tableau12[],74,FALSE)</f>
        <v>#N/A</v>
      </c>
      <c r="Y198" t="e">
        <f>VLOOKUP(Tableau14[[#This Row],[dossier d''événement]],Tableau12[],75,FALSE)</f>
        <v>#N/A</v>
      </c>
      <c r="Z198" t="e">
        <f>VLOOKUP(Tableau14[[#This Row],[dossier d''événement]],Tableau12[],76,FALSE)</f>
        <v>#N/A</v>
      </c>
      <c r="AA198" t="e">
        <f>VLOOKUP(Tableau14[[#This Row],[dossier d''événement]],Tableau12[],77,FALSE)</f>
        <v>#N/A</v>
      </c>
      <c r="AB198" t="e">
        <f>VLOOKUP(Tableau14[[#This Row],[dossier d''événement]],Tableau12[],78,FALSE)</f>
        <v>#N/A</v>
      </c>
      <c r="AC198" t="e">
        <f>VLOOKUP(Tableau14[[#This Row],[dossier d''événement]],Tableau12[],79,FALSE)</f>
        <v>#N/A</v>
      </c>
      <c r="AD198" t="e">
        <f>VLOOKUP(Tableau14[[#This Row],[dossier d''événement]],Tableau12[],80,FALSE)</f>
        <v>#N/A</v>
      </c>
      <c r="AE198" t="e">
        <f>VLOOKUP(Tableau14[[#This Row],[dossier d''événement]],Tableau12[],81,FALSE)</f>
        <v>#N/A</v>
      </c>
      <c r="AF198" t="e">
        <f>VLOOKUP(Tableau14[[#This Row],[dossier d''événement]],Tableau12[],82,FALSE)</f>
        <v>#N/A</v>
      </c>
      <c r="AG198" t="e">
        <f>VLOOKUP(Tableau14[[#This Row],[dossier d''événement]],Tableau12[],83,FALSE)</f>
        <v>#N/A</v>
      </c>
      <c r="AH198" t="e">
        <f>VLOOKUP(Tableau14[[#This Row],[dossier d''événement]],Tableau12[],84,FALSE)</f>
        <v>#N/A</v>
      </c>
      <c r="AI198" t="e">
        <f>VLOOKUP(Tableau14[[#This Row],[dossier d''événement]],Tableau12[],85,FALSE)</f>
        <v>#N/A</v>
      </c>
      <c r="AJ198" t="e">
        <f>VLOOKUP(Tableau14[[#This Row],[dossier d''événement]],Tableau12[],86,FALSE)</f>
        <v>#N/A</v>
      </c>
      <c r="AK198" t="e">
        <f>VLOOKUP(Tableau14[[#This Row],[dossier d''événement]],Tableau12[],87,FALSE)</f>
        <v>#N/A</v>
      </c>
      <c r="AL198" t="e">
        <f>VLOOKUP(Tableau14[[#This Row],[dossier d''événement]],Tableau12[],88,FALSE)</f>
        <v>#N/A</v>
      </c>
      <c r="AM198" t="e">
        <f>VLOOKUP(Tableau14[[#This Row],[dossier d''événement]],Tableau12[],89,FALSE)</f>
        <v>#N/A</v>
      </c>
      <c r="AN198" t="e">
        <f>VLOOKUP(Tableau14[[#This Row],[dossier d''événement]],Tableau12[],90,FALSE)</f>
        <v>#N/A</v>
      </c>
      <c r="AO198" t="e">
        <f>VLOOKUP(Tableau14[[#This Row],[dossier d''événement]],Tableau12[],11,FALSE)</f>
        <v>#N/A</v>
      </c>
      <c r="AP198" t="e">
        <f>VLOOKUP(Tableau14[[#This Row],[dossier d''événement]],Tableau12[],12,FALSE)</f>
        <v>#N/A</v>
      </c>
      <c r="AQ198" t="e">
        <f>VLOOKUP(Tableau14[[#This Row],[dossier d''événement]],Tableau12[],13,FALSE)</f>
        <v>#N/A</v>
      </c>
      <c r="AR198" t="e">
        <f>VLOOKUP(Tableau14[[#This Row],[dossier d''événement]],Tableau12[],14,FALSE)</f>
        <v>#N/A</v>
      </c>
      <c r="AS198" t="e">
        <f>VLOOKUP(Tableau14[[#This Row],[dossier d''événement]],Tableau12[],15,FALSE)</f>
        <v>#N/A</v>
      </c>
      <c r="AT198" t="e">
        <f>VLOOKUP(Tableau14[[#This Row],[dossier d''événement]],Tableau12[],16,FALSE)</f>
        <v>#N/A</v>
      </c>
      <c r="AU198" t="e">
        <f>VLOOKUP(Tableau14[[#This Row],[dossier d''événement]],Tableau12[],17,FALSE)</f>
        <v>#N/A</v>
      </c>
      <c r="AV198" t="e">
        <f>VLOOKUP(Tableau14[[#This Row],[dossier d''événement]],Tableau12[],18,FALSE)</f>
        <v>#N/A</v>
      </c>
      <c r="AW198" t="e">
        <f>VLOOKUP(Tableau14[[#This Row],[dossier d''événement]],Tableau12[],19,FALSE)</f>
        <v>#N/A</v>
      </c>
      <c r="AX198" t="e">
        <f>VLOOKUP(Tableau14[[#This Row],[dossier d''événement]],Tableau12[],20,FALSE)</f>
        <v>#N/A</v>
      </c>
      <c r="AY198" t="e">
        <f>VLOOKUP(Tableau14[[#This Row],[dossier d''événement]],Tableau12[],21,FALSE)</f>
        <v>#N/A</v>
      </c>
      <c r="AZ198" t="e">
        <f>VLOOKUP(Tableau14[[#This Row],[dossier d''événement]],Tableau12[],22,FALSE)</f>
        <v>#N/A</v>
      </c>
      <c r="BA198" t="e">
        <f>VLOOKUP(Tableau14[[#This Row],[dossier d''événement]],Tableau12[],23,FALSE)</f>
        <v>#N/A</v>
      </c>
      <c r="BB198" t="e">
        <f>VLOOKUP(Tableau14[[#This Row],[dossier d''événement]],Tableau12[],24,FALSE)</f>
        <v>#N/A</v>
      </c>
      <c r="BC198" t="e">
        <f>VLOOKUP(Tableau14[[#This Row],[dossier d''événement]],Tableau12[],25,FALSE)</f>
        <v>#N/A</v>
      </c>
      <c r="BD198" t="e">
        <f>VLOOKUP(Tableau14[[#This Row],[dossier d''événement]],Tableau12[],26,FALSE)</f>
        <v>#N/A</v>
      </c>
      <c r="BE198" t="e">
        <f>VLOOKUP(Tableau14[[#This Row],[dossier d''événement]],Tableau12[],27,FALSE)</f>
        <v>#N/A</v>
      </c>
      <c r="BF198" t="e">
        <f>VLOOKUP(Tableau14[[#This Row],[dossier d''événement]],Tableau12[],28,FALSE)</f>
        <v>#N/A</v>
      </c>
      <c r="BG198" t="e">
        <f>VLOOKUP(Tableau14[[#This Row],[dossier d''événement]],Tableau12[],29,FALSE)</f>
        <v>#N/A</v>
      </c>
      <c r="BH198" t="e">
        <f>VLOOKUP(Tableau14[[#This Row],[dossier d''événement]],Tableau12[],30,FALSE)</f>
        <v>#N/A</v>
      </c>
      <c r="BI198" t="e">
        <f>VLOOKUP(Tableau14[[#This Row],[dossier d''événement]],Tableau12[],31,FALSE)</f>
        <v>#N/A</v>
      </c>
      <c r="BJ198" t="e">
        <f>VLOOKUP(Tableau14[[#This Row],[dossier d''événement]],Tableau12[],32,FALSE)</f>
        <v>#N/A</v>
      </c>
      <c r="BK198" t="e">
        <f>VLOOKUP(Tableau14[[#This Row],[dossier d''événement]],Tableau12[],33,FALSE)</f>
        <v>#N/A</v>
      </c>
      <c r="BL198" t="e">
        <f>VLOOKUP(Tableau14[[#This Row],[dossier d''événement]],Tableau12[],34,FALSE)</f>
        <v>#N/A</v>
      </c>
      <c r="BM198" t="e">
        <f>VLOOKUP(Tableau14[[#This Row],[dossier d''événement]],Tableau12[],35,FALSE)</f>
        <v>#N/A</v>
      </c>
      <c r="BN198" t="e">
        <f>VLOOKUP(Tableau14[[#This Row],[dossier d''événement]],Tableau12[],36,FALSE)</f>
        <v>#N/A</v>
      </c>
      <c r="BO198" t="e">
        <f>VLOOKUP(Tableau14[[#This Row],[dossier d''événement]],Tableau12[],37,FALSE)</f>
        <v>#N/A</v>
      </c>
      <c r="BP198" t="e">
        <f>VLOOKUP(Tableau14[[#This Row],[dossier d''événement]],Tableau12[],38,FALSE)</f>
        <v>#N/A</v>
      </c>
      <c r="BQ198" t="e">
        <f>VLOOKUP(Tableau14[[#This Row],[dossier d''événement]],Tableau12[],39,FALSE)</f>
        <v>#N/A</v>
      </c>
      <c r="BR198" t="e">
        <f>VLOOKUP(Tableau14[[#This Row],[dossier d''événement]],Tableau12[],40,FALSE)</f>
        <v>#N/A</v>
      </c>
      <c r="CA198" t="e">
        <f>VLOOKUP(Tableau14[[#This Row],[dossier d''événement]],Tableau12[],45,FALSE)</f>
        <v>#N/A</v>
      </c>
      <c r="CE198" t="e">
        <f>VLOOKUP(Tableau14[[#This Row],[dossier d''événement]],Tableau12[],46,FALSE)</f>
        <v>#N/A</v>
      </c>
      <c r="CF198" t="e">
        <f>VLOOKUP(Tableau14[[#This Row],[dossier d''événement]],Tableau12[],43,FALSE)</f>
        <v>#N/A</v>
      </c>
      <c r="CG198" t="e">
        <f>VLOOKUP(Tableau14[[#This Row],[dossier d''événement]],Tableau12[],47,FALSE)</f>
        <v>#N/A</v>
      </c>
    </row>
    <row r="199" spans="6:85">
      <c r="F199" t="e">
        <f>VLOOKUP(Tableau14[[#This Row],[dossier d''événement]],Tableau12[],2,FALSE)</f>
        <v>#N/A</v>
      </c>
      <c r="G199" t="e">
        <f>VLOOKUP(Tableau14[[#This Row],[dossier d''événement]],Tableau12[],7,FALSE)</f>
        <v>#N/A</v>
      </c>
      <c r="H199" t="e">
        <f>VLOOKUP(Tableau14[[#This Row],[dossier d''événement]],Tableau12[],8,FALSE)</f>
        <v>#N/A</v>
      </c>
      <c r="J199" t="e">
        <f>VLOOKUP(Tableau14[[#This Row],[dossier d''événement]],Tableau12[],3,FALSE)</f>
        <v>#N/A</v>
      </c>
      <c r="K199" t="e">
        <f>VLOOKUP(Tableau14[[#This Row],[dossier d''événement]],Tableau12[],44,FALSE)</f>
        <v>#N/A</v>
      </c>
      <c r="W199" t="e">
        <f>VLOOKUP(Tableau14[[#This Row],[dossier d''événement]],Tableau12[],73,FALSE)</f>
        <v>#N/A</v>
      </c>
      <c r="X199" t="e">
        <f>VLOOKUP(Tableau14[[#This Row],[dossier d''événement]],Tableau12[],74,FALSE)</f>
        <v>#N/A</v>
      </c>
      <c r="Y199" t="e">
        <f>VLOOKUP(Tableau14[[#This Row],[dossier d''événement]],Tableau12[],75,FALSE)</f>
        <v>#N/A</v>
      </c>
      <c r="Z199" t="e">
        <f>VLOOKUP(Tableau14[[#This Row],[dossier d''événement]],Tableau12[],76,FALSE)</f>
        <v>#N/A</v>
      </c>
      <c r="AA199" t="e">
        <f>VLOOKUP(Tableau14[[#This Row],[dossier d''événement]],Tableau12[],77,FALSE)</f>
        <v>#N/A</v>
      </c>
      <c r="AB199" t="e">
        <f>VLOOKUP(Tableau14[[#This Row],[dossier d''événement]],Tableau12[],78,FALSE)</f>
        <v>#N/A</v>
      </c>
      <c r="AC199" t="e">
        <f>VLOOKUP(Tableau14[[#This Row],[dossier d''événement]],Tableau12[],79,FALSE)</f>
        <v>#N/A</v>
      </c>
      <c r="AD199" t="e">
        <f>VLOOKUP(Tableau14[[#This Row],[dossier d''événement]],Tableau12[],80,FALSE)</f>
        <v>#N/A</v>
      </c>
      <c r="AE199" t="e">
        <f>VLOOKUP(Tableau14[[#This Row],[dossier d''événement]],Tableau12[],81,FALSE)</f>
        <v>#N/A</v>
      </c>
      <c r="AF199" t="e">
        <f>VLOOKUP(Tableau14[[#This Row],[dossier d''événement]],Tableau12[],82,FALSE)</f>
        <v>#N/A</v>
      </c>
      <c r="AG199" t="e">
        <f>VLOOKUP(Tableau14[[#This Row],[dossier d''événement]],Tableau12[],83,FALSE)</f>
        <v>#N/A</v>
      </c>
      <c r="AH199" t="e">
        <f>VLOOKUP(Tableau14[[#This Row],[dossier d''événement]],Tableau12[],84,FALSE)</f>
        <v>#N/A</v>
      </c>
      <c r="AI199" t="e">
        <f>VLOOKUP(Tableau14[[#This Row],[dossier d''événement]],Tableau12[],85,FALSE)</f>
        <v>#N/A</v>
      </c>
      <c r="AJ199" t="e">
        <f>VLOOKUP(Tableau14[[#This Row],[dossier d''événement]],Tableau12[],86,FALSE)</f>
        <v>#N/A</v>
      </c>
      <c r="AK199" t="e">
        <f>VLOOKUP(Tableau14[[#This Row],[dossier d''événement]],Tableau12[],87,FALSE)</f>
        <v>#N/A</v>
      </c>
      <c r="AL199" t="e">
        <f>VLOOKUP(Tableau14[[#This Row],[dossier d''événement]],Tableau12[],88,FALSE)</f>
        <v>#N/A</v>
      </c>
      <c r="AM199" t="e">
        <f>VLOOKUP(Tableau14[[#This Row],[dossier d''événement]],Tableau12[],89,FALSE)</f>
        <v>#N/A</v>
      </c>
      <c r="AN199" t="e">
        <f>VLOOKUP(Tableau14[[#This Row],[dossier d''événement]],Tableau12[],90,FALSE)</f>
        <v>#N/A</v>
      </c>
      <c r="AO199" t="e">
        <f>VLOOKUP(Tableau14[[#This Row],[dossier d''événement]],Tableau12[],11,FALSE)</f>
        <v>#N/A</v>
      </c>
      <c r="AP199" t="e">
        <f>VLOOKUP(Tableau14[[#This Row],[dossier d''événement]],Tableau12[],12,FALSE)</f>
        <v>#N/A</v>
      </c>
      <c r="AQ199" t="e">
        <f>VLOOKUP(Tableau14[[#This Row],[dossier d''événement]],Tableau12[],13,FALSE)</f>
        <v>#N/A</v>
      </c>
      <c r="AR199" t="e">
        <f>VLOOKUP(Tableau14[[#This Row],[dossier d''événement]],Tableau12[],14,FALSE)</f>
        <v>#N/A</v>
      </c>
      <c r="AS199" t="e">
        <f>VLOOKUP(Tableau14[[#This Row],[dossier d''événement]],Tableau12[],15,FALSE)</f>
        <v>#N/A</v>
      </c>
      <c r="AT199" t="e">
        <f>VLOOKUP(Tableau14[[#This Row],[dossier d''événement]],Tableau12[],16,FALSE)</f>
        <v>#N/A</v>
      </c>
      <c r="AU199" t="e">
        <f>VLOOKUP(Tableau14[[#This Row],[dossier d''événement]],Tableau12[],17,FALSE)</f>
        <v>#N/A</v>
      </c>
      <c r="AV199" t="e">
        <f>VLOOKUP(Tableau14[[#This Row],[dossier d''événement]],Tableau12[],18,FALSE)</f>
        <v>#N/A</v>
      </c>
      <c r="AW199" t="e">
        <f>VLOOKUP(Tableau14[[#This Row],[dossier d''événement]],Tableau12[],19,FALSE)</f>
        <v>#N/A</v>
      </c>
      <c r="AX199" t="e">
        <f>VLOOKUP(Tableau14[[#This Row],[dossier d''événement]],Tableau12[],20,FALSE)</f>
        <v>#N/A</v>
      </c>
      <c r="AY199" t="e">
        <f>VLOOKUP(Tableau14[[#This Row],[dossier d''événement]],Tableau12[],21,FALSE)</f>
        <v>#N/A</v>
      </c>
      <c r="AZ199" t="e">
        <f>VLOOKUP(Tableau14[[#This Row],[dossier d''événement]],Tableau12[],22,FALSE)</f>
        <v>#N/A</v>
      </c>
      <c r="BA199" t="e">
        <f>VLOOKUP(Tableau14[[#This Row],[dossier d''événement]],Tableau12[],23,FALSE)</f>
        <v>#N/A</v>
      </c>
      <c r="BB199" t="e">
        <f>VLOOKUP(Tableau14[[#This Row],[dossier d''événement]],Tableau12[],24,FALSE)</f>
        <v>#N/A</v>
      </c>
      <c r="BC199" t="e">
        <f>VLOOKUP(Tableau14[[#This Row],[dossier d''événement]],Tableau12[],25,FALSE)</f>
        <v>#N/A</v>
      </c>
      <c r="BD199" t="e">
        <f>VLOOKUP(Tableau14[[#This Row],[dossier d''événement]],Tableau12[],26,FALSE)</f>
        <v>#N/A</v>
      </c>
      <c r="BE199" t="e">
        <f>VLOOKUP(Tableau14[[#This Row],[dossier d''événement]],Tableau12[],27,FALSE)</f>
        <v>#N/A</v>
      </c>
      <c r="BF199" t="e">
        <f>VLOOKUP(Tableau14[[#This Row],[dossier d''événement]],Tableau12[],28,FALSE)</f>
        <v>#N/A</v>
      </c>
      <c r="BG199" t="e">
        <f>VLOOKUP(Tableau14[[#This Row],[dossier d''événement]],Tableau12[],29,FALSE)</f>
        <v>#N/A</v>
      </c>
      <c r="BH199" t="e">
        <f>VLOOKUP(Tableau14[[#This Row],[dossier d''événement]],Tableau12[],30,FALSE)</f>
        <v>#N/A</v>
      </c>
      <c r="BI199" t="e">
        <f>VLOOKUP(Tableau14[[#This Row],[dossier d''événement]],Tableau12[],31,FALSE)</f>
        <v>#N/A</v>
      </c>
      <c r="BJ199" t="e">
        <f>VLOOKUP(Tableau14[[#This Row],[dossier d''événement]],Tableau12[],32,FALSE)</f>
        <v>#N/A</v>
      </c>
      <c r="BK199" t="e">
        <f>VLOOKUP(Tableau14[[#This Row],[dossier d''événement]],Tableau12[],33,FALSE)</f>
        <v>#N/A</v>
      </c>
      <c r="BL199" t="e">
        <f>VLOOKUP(Tableau14[[#This Row],[dossier d''événement]],Tableau12[],34,FALSE)</f>
        <v>#N/A</v>
      </c>
      <c r="BM199" t="e">
        <f>VLOOKUP(Tableau14[[#This Row],[dossier d''événement]],Tableau12[],35,FALSE)</f>
        <v>#N/A</v>
      </c>
      <c r="BN199" t="e">
        <f>VLOOKUP(Tableau14[[#This Row],[dossier d''événement]],Tableau12[],36,FALSE)</f>
        <v>#N/A</v>
      </c>
      <c r="BO199" t="e">
        <f>VLOOKUP(Tableau14[[#This Row],[dossier d''événement]],Tableau12[],37,FALSE)</f>
        <v>#N/A</v>
      </c>
      <c r="BP199" t="e">
        <f>VLOOKUP(Tableau14[[#This Row],[dossier d''événement]],Tableau12[],38,FALSE)</f>
        <v>#N/A</v>
      </c>
      <c r="BQ199" t="e">
        <f>VLOOKUP(Tableau14[[#This Row],[dossier d''événement]],Tableau12[],39,FALSE)</f>
        <v>#N/A</v>
      </c>
      <c r="BR199" t="e">
        <f>VLOOKUP(Tableau14[[#This Row],[dossier d''événement]],Tableau12[],40,FALSE)</f>
        <v>#N/A</v>
      </c>
      <c r="CA199" t="e">
        <f>VLOOKUP(Tableau14[[#This Row],[dossier d''événement]],Tableau12[],45,FALSE)</f>
        <v>#N/A</v>
      </c>
      <c r="CE199" t="e">
        <f>VLOOKUP(Tableau14[[#This Row],[dossier d''événement]],Tableau12[],46,FALSE)</f>
        <v>#N/A</v>
      </c>
      <c r="CF199" t="e">
        <f>VLOOKUP(Tableau14[[#This Row],[dossier d''événement]],Tableau12[],43,FALSE)</f>
        <v>#N/A</v>
      </c>
      <c r="CG199" t="e">
        <f>VLOOKUP(Tableau14[[#This Row],[dossier d''événement]],Tableau12[],47,FALSE)</f>
        <v>#N/A</v>
      </c>
    </row>
    <row r="200" spans="6:85">
      <c r="F200" t="e">
        <f>VLOOKUP(Tableau14[[#This Row],[dossier d''événement]],Tableau12[],2,FALSE)</f>
        <v>#N/A</v>
      </c>
      <c r="G200" t="e">
        <f>VLOOKUP(Tableau14[[#This Row],[dossier d''événement]],Tableau12[],7,FALSE)</f>
        <v>#N/A</v>
      </c>
      <c r="H200" t="e">
        <f>VLOOKUP(Tableau14[[#This Row],[dossier d''événement]],Tableau12[],8,FALSE)</f>
        <v>#N/A</v>
      </c>
      <c r="J200" t="e">
        <f>VLOOKUP(Tableau14[[#This Row],[dossier d''événement]],Tableau12[],3,FALSE)</f>
        <v>#N/A</v>
      </c>
      <c r="K200" t="e">
        <f>VLOOKUP(Tableau14[[#This Row],[dossier d''événement]],Tableau12[],44,FALSE)</f>
        <v>#N/A</v>
      </c>
      <c r="W200" t="e">
        <f>VLOOKUP(Tableau14[[#This Row],[dossier d''événement]],Tableau12[],73,FALSE)</f>
        <v>#N/A</v>
      </c>
      <c r="X200" t="e">
        <f>VLOOKUP(Tableau14[[#This Row],[dossier d''événement]],Tableau12[],74,FALSE)</f>
        <v>#N/A</v>
      </c>
      <c r="Y200" t="e">
        <f>VLOOKUP(Tableau14[[#This Row],[dossier d''événement]],Tableau12[],75,FALSE)</f>
        <v>#N/A</v>
      </c>
      <c r="Z200" t="e">
        <f>VLOOKUP(Tableau14[[#This Row],[dossier d''événement]],Tableau12[],76,FALSE)</f>
        <v>#N/A</v>
      </c>
      <c r="AA200" t="e">
        <f>VLOOKUP(Tableau14[[#This Row],[dossier d''événement]],Tableau12[],77,FALSE)</f>
        <v>#N/A</v>
      </c>
      <c r="AB200" t="e">
        <f>VLOOKUP(Tableau14[[#This Row],[dossier d''événement]],Tableau12[],78,FALSE)</f>
        <v>#N/A</v>
      </c>
      <c r="AC200" t="e">
        <f>VLOOKUP(Tableau14[[#This Row],[dossier d''événement]],Tableau12[],79,FALSE)</f>
        <v>#N/A</v>
      </c>
      <c r="AD200" t="e">
        <f>VLOOKUP(Tableau14[[#This Row],[dossier d''événement]],Tableau12[],80,FALSE)</f>
        <v>#N/A</v>
      </c>
      <c r="AE200" t="e">
        <f>VLOOKUP(Tableau14[[#This Row],[dossier d''événement]],Tableau12[],81,FALSE)</f>
        <v>#N/A</v>
      </c>
      <c r="AF200" t="e">
        <f>VLOOKUP(Tableau14[[#This Row],[dossier d''événement]],Tableau12[],82,FALSE)</f>
        <v>#N/A</v>
      </c>
      <c r="AG200" t="e">
        <f>VLOOKUP(Tableau14[[#This Row],[dossier d''événement]],Tableau12[],83,FALSE)</f>
        <v>#N/A</v>
      </c>
      <c r="AH200" t="e">
        <f>VLOOKUP(Tableau14[[#This Row],[dossier d''événement]],Tableau12[],84,FALSE)</f>
        <v>#N/A</v>
      </c>
      <c r="AI200" t="e">
        <f>VLOOKUP(Tableau14[[#This Row],[dossier d''événement]],Tableau12[],85,FALSE)</f>
        <v>#N/A</v>
      </c>
      <c r="AJ200" t="e">
        <f>VLOOKUP(Tableau14[[#This Row],[dossier d''événement]],Tableau12[],86,FALSE)</f>
        <v>#N/A</v>
      </c>
      <c r="AK200" t="e">
        <f>VLOOKUP(Tableau14[[#This Row],[dossier d''événement]],Tableau12[],87,FALSE)</f>
        <v>#N/A</v>
      </c>
      <c r="AL200" t="e">
        <f>VLOOKUP(Tableau14[[#This Row],[dossier d''événement]],Tableau12[],88,FALSE)</f>
        <v>#N/A</v>
      </c>
      <c r="AM200" t="e">
        <f>VLOOKUP(Tableau14[[#This Row],[dossier d''événement]],Tableau12[],89,FALSE)</f>
        <v>#N/A</v>
      </c>
      <c r="AN200" t="e">
        <f>VLOOKUP(Tableau14[[#This Row],[dossier d''événement]],Tableau12[],90,FALSE)</f>
        <v>#N/A</v>
      </c>
      <c r="AO200" t="e">
        <f>VLOOKUP(Tableau14[[#This Row],[dossier d''événement]],Tableau12[],11,FALSE)</f>
        <v>#N/A</v>
      </c>
      <c r="AP200" t="e">
        <f>VLOOKUP(Tableau14[[#This Row],[dossier d''événement]],Tableau12[],12,FALSE)</f>
        <v>#N/A</v>
      </c>
      <c r="AQ200" t="e">
        <f>VLOOKUP(Tableau14[[#This Row],[dossier d''événement]],Tableau12[],13,FALSE)</f>
        <v>#N/A</v>
      </c>
      <c r="AR200" t="e">
        <f>VLOOKUP(Tableau14[[#This Row],[dossier d''événement]],Tableau12[],14,FALSE)</f>
        <v>#N/A</v>
      </c>
      <c r="AS200" t="e">
        <f>VLOOKUP(Tableau14[[#This Row],[dossier d''événement]],Tableau12[],15,FALSE)</f>
        <v>#N/A</v>
      </c>
      <c r="AT200" t="e">
        <f>VLOOKUP(Tableau14[[#This Row],[dossier d''événement]],Tableau12[],16,FALSE)</f>
        <v>#N/A</v>
      </c>
      <c r="AU200" t="e">
        <f>VLOOKUP(Tableau14[[#This Row],[dossier d''événement]],Tableau12[],17,FALSE)</f>
        <v>#N/A</v>
      </c>
      <c r="AV200" t="e">
        <f>VLOOKUP(Tableau14[[#This Row],[dossier d''événement]],Tableau12[],18,FALSE)</f>
        <v>#N/A</v>
      </c>
      <c r="AW200" t="e">
        <f>VLOOKUP(Tableau14[[#This Row],[dossier d''événement]],Tableau12[],19,FALSE)</f>
        <v>#N/A</v>
      </c>
      <c r="AX200" t="e">
        <f>VLOOKUP(Tableau14[[#This Row],[dossier d''événement]],Tableau12[],20,FALSE)</f>
        <v>#N/A</v>
      </c>
      <c r="AY200" t="e">
        <f>VLOOKUP(Tableau14[[#This Row],[dossier d''événement]],Tableau12[],21,FALSE)</f>
        <v>#N/A</v>
      </c>
      <c r="AZ200" t="e">
        <f>VLOOKUP(Tableau14[[#This Row],[dossier d''événement]],Tableau12[],22,FALSE)</f>
        <v>#N/A</v>
      </c>
      <c r="BA200" t="e">
        <f>VLOOKUP(Tableau14[[#This Row],[dossier d''événement]],Tableau12[],23,FALSE)</f>
        <v>#N/A</v>
      </c>
      <c r="BB200" t="e">
        <f>VLOOKUP(Tableau14[[#This Row],[dossier d''événement]],Tableau12[],24,FALSE)</f>
        <v>#N/A</v>
      </c>
      <c r="BC200" t="e">
        <f>VLOOKUP(Tableau14[[#This Row],[dossier d''événement]],Tableau12[],25,FALSE)</f>
        <v>#N/A</v>
      </c>
      <c r="BD200" t="e">
        <f>VLOOKUP(Tableau14[[#This Row],[dossier d''événement]],Tableau12[],26,FALSE)</f>
        <v>#N/A</v>
      </c>
      <c r="BE200" t="e">
        <f>VLOOKUP(Tableau14[[#This Row],[dossier d''événement]],Tableau12[],27,FALSE)</f>
        <v>#N/A</v>
      </c>
      <c r="BF200" t="e">
        <f>VLOOKUP(Tableau14[[#This Row],[dossier d''événement]],Tableau12[],28,FALSE)</f>
        <v>#N/A</v>
      </c>
      <c r="BG200" t="e">
        <f>VLOOKUP(Tableau14[[#This Row],[dossier d''événement]],Tableau12[],29,FALSE)</f>
        <v>#N/A</v>
      </c>
      <c r="BH200" t="e">
        <f>VLOOKUP(Tableau14[[#This Row],[dossier d''événement]],Tableau12[],30,FALSE)</f>
        <v>#N/A</v>
      </c>
      <c r="BI200" t="e">
        <f>VLOOKUP(Tableau14[[#This Row],[dossier d''événement]],Tableau12[],31,FALSE)</f>
        <v>#N/A</v>
      </c>
      <c r="BJ200" t="e">
        <f>VLOOKUP(Tableau14[[#This Row],[dossier d''événement]],Tableau12[],32,FALSE)</f>
        <v>#N/A</v>
      </c>
      <c r="BK200" t="e">
        <f>VLOOKUP(Tableau14[[#This Row],[dossier d''événement]],Tableau12[],33,FALSE)</f>
        <v>#N/A</v>
      </c>
      <c r="BL200" t="e">
        <f>VLOOKUP(Tableau14[[#This Row],[dossier d''événement]],Tableau12[],34,FALSE)</f>
        <v>#N/A</v>
      </c>
      <c r="BM200" t="e">
        <f>VLOOKUP(Tableau14[[#This Row],[dossier d''événement]],Tableau12[],35,FALSE)</f>
        <v>#N/A</v>
      </c>
      <c r="BN200" t="e">
        <f>VLOOKUP(Tableau14[[#This Row],[dossier d''événement]],Tableau12[],36,FALSE)</f>
        <v>#N/A</v>
      </c>
      <c r="BO200" t="e">
        <f>VLOOKUP(Tableau14[[#This Row],[dossier d''événement]],Tableau12[],37,FALSE)</f>
        <v>#N/A</v>
      </c>
      <c r="BP200" t="e">
        <f>VLOOKUP(Tableau14[[#This Row],[dossier d''événement]],Tableau12[],38,FALSE)</f>
        <v>#N/A</v>
      </c>
      <c r="BQ200" t="e">
        <f>VLOOKUP(Tableau14[[#This Row],[dossier d''événement]],Tableau12[],39,FALSE)</f>
        <v>#N/A</v>
      </c>
      <c r="BR200" t="e">
        <f>VLOOKUP(Tableau14[[#This Row],[dossier d''événement]],Tableau12[],40,FALSE)</f>
        <v>#N/A</v>
      </c>
      <c r="CA200" t="e">
        <f>VLOOKUP(Tableau14[[#This Row],[dossier d''événement]],Tableau12[],45,FALSE)</f>
        <v>#N/A</v>
      </c>
      <c r="CE200" t="e">
        <f>VLOOKUP(Tableau14[[#This Row],[dossier d''événement]],Tableau12[],46,FALSE)</f>
        <v>#N/A</v>
      </c>
      <c r="CF200" t="e">
        <f>VLOOKUP(Tableau14[[#This Row],[dossier d''événement]],Tableau12[],43,FALSE)</f>
        <v>#N/A</v>
      </c>
      <c r="CG200" t="e">
        <f>VLOOKUP(Tableau14[[#This Row],[dossier d''événement]],Tableau12[],47,FALSE)</f>
        <v>#N/A</v>
      </c>
    </row>
    <row r="201" spans="6:85">
      <c r="F201" t="e">
        <f>VLOOKUP(Tableau14[[#This Row],[dossier d''événement]],Tableau12[],2,FALSE)</f>
        <v>#N/A</v>
      </c>
      <c r="G201" t="e">
        <f>VLOOKUP(Tableau14[[#This Row],[dossier d''événement]],Tableau12[],7,FALSE)</f>
        <v>#N/A</v>
      </c>
      <c r="H201" t="e">
        <f>VLOOKUP(Tableau14[[#This Row],[dossier d''événement]],Tableau12[],8,FALSE)</f>
        <v>#N/A</v>
      </c>
      <c r="J201" t="e">
        <f>VLOOKUP(Tableau14[[#This Row],[dossier d''événement]],Tableau12[],3,FALSE)</f>
        <v>#N/A</v>
      </c>
      <c r="K201" t="e">
        <f>VLOOKUP(Tableau14[[#This Row],[dossier d''événement]],Tableau12[],44,FALSE)</f>
        <v>#N/A</v>
      </c>
      <c r="W201" t="e">
        <f>VLOOKUP(Tableau14[[#This Row],[dossier d''événement]],Tableau12[],73,FALSE)</f>
        <v>#N/A</v>
      </c>
      <c r="X201" t="e">
        <f>VLOOKUP(Tableau14[[#This Row],[dossier d''événement]],Tableau12[],74,FALSE)</f>
        <v>#N/A</v>
      </c>
      <c r="Y201" t="e">
        <f>VLOOKUP(Tableau14[[#This Row],[dossier d''événement]],Tableau12[],75,FALSE)</f>
        <v>#N/A</v>
      </c>
      <c r="Z201" t="e">
        <f>VLOOKUP(Tableau14[[#This Row],[dossier d''événement]],Tableau12[],76,FALSE)</f>
        <v>#N/A</v>
      </c>
      <c r="AA201" t="e">
        <f>VLOOKUP(Tableau14[[#This Row],[dossier d''événement]],Tableau12[],77,FALSE)</f>
        <v>#N/A</v>
      </c>
      <c r="AB201" t="e">
        <f>VLOOKUP(Tableau14[[#This Row],[dossier d''événement]],Tableau12[],78,FALSE)</f>
        <v>#N/A</v>
      </c>
      <c r="AC201" t="e">
        <f>VLOOKUP(Tableau14[[#This Row],[dossier d''événement]],Tableau12[],79,FALSE)</f>
        <v>#N/A</v>
      </c>
      <c r="AD201" t="e">
        <f>VLOOKUP(Tableau14[[#This Row],[dossier d''événement]],Tableau12[],80,FALSE)</f>
        <v>#N/A</v>
      </c>
      <c r="AE201" t="e">
        <f>VLOOKUP(Tableau14[[#This Row],[dossier d''événement]],Tableau12[],81,FALSE)</f>
        <v>#N/A</v>
      </c>
      <c r="AF201" t="e">
        <f>VLOOKUP(Tableau14[[#This Row],[dossier d''événement]],Tableau12[],82,FALSE)</f>
        <v>#N/A</v>
      </c>
      <c r="AG201" t="e">
        <f>VLOOKUP(Tableau14[[#This Row],[dossier d''événement]],Tableau12[],83,FALSE)</f>
        <v>#N/A</v>
      </c>
      <c r="AH201" t="e">
        <f>VLOOKUP(Tableau14[[#This Row],[dossier d''événement]],Tableau12[],84,FALSE)</f>
        <v>#N/A</v>
      </c>
      <c r="AI201" t="e">
        <f>VLOOKUP(Tableau14[[#This Row],[dossier d''événement]],Tableau12[],85,FALSE)</f>
        <v>#N/A</v>
      </c>
      <c r="AJ201" t="e">
        <f>VLOOKUP(Tableau14[[#This Row],[dossier d''événement]],Tableau12[],86,FALSE)</f>
        <v>#N/A</v>
      </c>
      <c r="AK201" t="e">
        <f>VLOOKUP(Tableau14[[#This Row],[dossier d''événement]],Tableau12[],87,FALSE)</f>
        <v>#N/A</v>
      </c>
      <c r="AL201" t="e">
        <f>VLOOKUP(Tableau14[[#This Row],[dossier d''événement]],Tableau12[],88,FALSE)</f>
        <v>#N/A</v>
      </c>
      <c r="AM201" t="e">
        <f>VLOOKUP(Tableau14[[#This Row],[dossier d''événement]],Tableau12[],89,FALSE)</f>
        <v>#N/A</v>
      </c>
      <c r="AN201" t="e">
        <f>VLOOKUP(Tableau14[[#This Row],[dossier d''événement]],Tableau12[],90,FALSE)</f>
        <v>#N/A</v>
      </c>
      <c r="AO201" t="e">
        <f>VLOOKUP(Tableau14[[#This Row],[dossier d''événement]],Tableau12[],11,FALSE)</f>
        <v>#N/A</v>
      </c>
      <c r="AP201" t="e">
        <f>VLOOKUP(Tableau14[[#This Row],[dossier d''événement]],Tableau12[],12,FALSE)</f>
        <v>#N/A</v>
      </c>
      <c r="AQ201" t="e">
        <f>VLOOKUP(Tableau14[[#This Row],[dossier d''événement]],Tableau12[],13,FALSE)</f>
        <v>#N/A</v>
      </c>
      <c r="AR201" t="e">
        <f>VLOOKUP(Tableau14[[#This Row],[dossier d''événement]],Tableau12[],14,FALSE)</f>
        <v>#N/A</v>
      </c>
      <c r="AS201" t="e">
        <f>VLOOKUP(Tableau14[[#This Row],[dossier d''événement]],Tableau12[],15,FALSE)</f>
        <v>#N/A</v>
      </c>
      <c r="AT201" t="e">
        <f>VLOOKUP(Tableau14[[#This Row],[dossier d''événement]],Tableau12[],16,FALSE)</f>
        <v>#N/A</v>
      </c>
      <c r="AU201" t="e">
        <f>VLOOKUP(Tableau14[[#This Row],[dossier d''événement]],Tableau12[],17,FALSE)</f>
        <v>#N/A</v>
      </c>
      <c r="AV201" t="e">
        <f>VLOOKUP(Tableau14[[#This Row],[dossier d''événement]],Tableau12[],18,FALSE)</f>
        <v>#N/A</v>
      </c>
      <c r="AW201" t="e">
        <f>VLOOKUP(Tableau14[[#This Row],[dossier d''événement]],Tableau12[],19,FALSE)</f>
        <v>#N/A</v>
      </c>
      <c r="AX201" t="e">
        <f>VLOOKUP(Tableau14[[#This Row],[dossier d''événement]],Tableau12[],20,FALSE)</f>
        <v>#N/A</v>
      </c>
      <c r="AY201" t="e">
        <f>VLOOKUP(Tableau14[[#This Row],[dossier d''événement]],Tableau12[],21,FALSE)</f>
        <v>#N/A</v>
      </c>
      <c r="AZ201" t="e">
        <f>VLOOKUP(Tableau14[[#This Row],[dossier d''événement]],Tableau12[],22,FALSE)</f>
        <v>#N/A</v>
      </c>
      <c r="BA201" t="e">
        <f>VLOOKUP(Tableau14[[#This Row],[dossier d''événement]],Tableau12[],23,FALSE)</f>
        <v>#N/A</v>
      </c>
      <c r="BB201" t="e">
        <f>VLOOKUP(Tableau14[[#This Row],[dossier d''événement]],Tableau12[],24,FALSE)</f>
        <v>#N/A</v>
      </c>
      <c r="BC201" t="e">
        <f>VLOOKUP(Tableau14[[#This Row],[dossier d''événement]],Tableau12[],25,FALSE)</f>
        <v>#N/A</v>
      </c>
      <c r="BD201" t="e">
        <f>VLOOKUP(Tableau14[[#This Row],[dossier d''événement]],Tableau12[],26,FALSE)</f>
        <v>#N/A</v>
      </c>
      <c r="BE201" t="e">
        <f>VLOOKUP(Tableau14[[#This Row],[dossier d''événement]],Tableau12[],27,FALSE)</f>
        <v>#N/A</v>
      </c>
      <c r="BF201" t="e">
        <f>VLOOKUP(Tableau14[[#This Row],[dossier d''événement]],Tableau12[],28,FALSE)</f>
        <v>#N/A</v>
      </c>
      <c r="BG201" t="e">
        <f>VLOOKUP(Tableau14[[#This Row],[dossier d''événement]],Tableau12[],29,FALSE)</f>
        <v>#N/A</v>
      </c>
      <c r="BH201" t="e">
        <f>VLOOKUP(Tableau14[[#This Row],[dossier d''événement]],Tableau12[],30,FALSE)</f>
        <v>#N/A</v>
      </c>
      <c r="BI201" t="e">
        <f>VLOOKUP(Tableau14[[#This Row],[dossier d''événement]],Tableau12[],31,FALSE)</f>
        <v>#N/A</v>
      </c>
      <c r="BJ201" t="e">
        <f>VLOOKUP(Tableau14[[#This Row],[dossier d''événement]],Tableau12[],32,FALSE)</f>
        <v>#N/A</v>
      </c>
      <c r="BK201" t="e">
        <f>VLOOKUP(Tableau14[[#This Row],[dossier d''événement]],Tableau12[],33,FALSE)</f>
        <v>#N/A</v>
      </c>
      <c r="BL201" t="e">
        <f>VLOOKUP(Tableau14[[#This Row],[dossier d''événement]],Tableau12[],34,FALSE)</f>
        <v>#N/A</v>
      </c>
      <c r="BM201" t="e">
        <f>VLOOKUP(Tableau14[[#This Row],[dossier d''événement]],Tableau12[],35,FALSE)</f>
        <v>#N/A</v>
      </c>
      <c r="BN201" t="e">
        <f>VLOOKUP(Tableau14[[#This Row],[dossier d''événement]],Tableau12[],36,FALSE)</f>
        <v>#N/A</v>
      </c>
      <c r="BO201" t="e">
        <f>VLOOKUP(Tableau14[[#This Row],[dossier d''événement]],Tableau12[],37,FALSE)</f>
        <v>#N/A</v>
      </c>
      <c r="BP201" t="e">
        <f>VLOOKUP(Tableau14[[#This Row],[dossier d''événement]],Tableau12[],38,FALSE)</f>
        <v>#N/A</v>
      </c>
      <c r="BQ201" t="e">
        <f>VLOOKUP(Tableau14[[#This Row],[dossier d''événement]],Tableau12[],39,FALSE)</f>
        <v>#N/A</v>
      </c>
      <c r="BR201" t="e">
        <f>VLOOKUP(Tableau14[[#This Row],[dossier d''événement]],Tableau12[],40,FALSE)</f>
        <v>#N/A</v>
      </c>
      <c r="CA201" t="e">
        <f>VLOOKUP(Tableau14[[#This Row],[dossier d''événement]],Tableau12[],45,FALSE)</f>
        <v>#N/A</v>
      </c>
      <c r="CE201" t="e">
        <f>VLOOKUP(Tableau14[[#This Row],[dossier d''événement]],Tableau12[],46,FALSE)</f>
        <v>#N/A</v>
      </c>
      <c r="CF201" t="e">
        <f>VLOOKUP(Tableau14[[#This Row],[dossier d''événement]],Tableau12[],43,FALSE)</f>
        <v>#N/A</v>
      </c>
      <c r="CG201" t="e">
        <f>VLOOKUP(Tableau14[[#This Row],[dossier d''événement]],Tableau12[],47,FALSE)</f>
        <v>#N/A</v>
      </c>
    </row>
    <row r="202" spans="6:85">
      <c r="F202" t="e">
        <f>VLOOKUP(Tableau14[[#This Row],[dossier d''événement]],Tableau12[],2,FALSE)</f>
        <v>#N/A</v>
      </c>
      <c r="G202" t="e">
        <f>VLOOKUP(Tableau14[[#This Row],[dossier d''événement]],Tableau12[],7,FALSE)</f>
        <v>#N/A</v>
      </c>
      <c r="H202" t="e">
        <f>VLOOKUP(Tableau14[[#This Row],[dossier d''événement]],Tableau12[],8,FALSE)</f>
        <v>#N/A</v>
      </c>
      <c r="J202" t="e">
        <f>VLOOKUP(Tableau14[[#This Row],[dossier d''événement]],Tableau12[],3,FALSE)</f>
        <v>#N/A</v>
      </c>
      <c r="K202" t="e">
        <f>VLOOKUP(Tableau14[[#This Row],[dossier d''événement]],Tableau12[],44,FALSE)</f>
        <v>#N/A</v>
      </c>
      <c r="W202" t="e">
        <f>VLOOKUP(Tableau14[[#This Row],[dossier d''événement]],Tableau12[],73,FALSE)</f>
        <v>#N/A</v>
      </c>
      <c r="X202" t="e">
        <f>VLOOKUP(Tableau14[[#This Row],[dossier d''événement]],Tableau12[],74,FALSE)</f>
        <v>#N/A</v>
      </c>
      <c r="Y202" t="e">
        <f>VLOOKUP(Tableau14[[#This Row],[dossier d''événement]],Tableau12[],75,FALSE)</f>
        <v>#N/A</v>
      </c>
      <c r="Z202" t="e">
        <f>VLOOKUP(Tableau14[[#This Row],[dossier d''événement]],Tableau12[],76,FALSE)</f>
        <v>#N/A</v>
      </c>
      <c r="AA202" t="e">
        <f>VLOOKUP(Tableau14[[#This Row],[dossier d''événement]],Tableau12[],77,FALSE)</f>
        <v>#N/A</v>
      </c>
      <c r="AB202" t="e">
        <f>VLOOKUP(Tableau14[[#This Row],[dossier d''événement]],Tableau12[],78,FALSE)</f>
        <v>#N/A</v>
      </c>
      <c r="AC202" t="e">
        <f>VLOOKUP(Tableau14[[#This Row],[dossier d''événement]],Tableau12[],79,FALSE)</f>
        <v>#N/A</v>
      </c>
      <c r="AD202" t="e">
        <f>VLOOKUP(Tableau14[[#This Row],[dossier d''événement]],Tableau12[],80,FALSE)</f>
        <v>#N/A</v>
      </c>
      <c r="AE202" t="e">
        <f>VLOOKUP(Tableau14[[#This Row],[dossier d''événement]],Tableau12[],81,FALSE)</f>
        <v>#N/A</v>
      </c>
      <c r="AF202" t="e">
        <f>VLOOKUP(Tableau14[[#This Row],[dossier d''événement]],Tableau12[],82,FALSE)</f>
        <v>#N/A</v>
      </c>
      <c r="AG202" t="e">
        <f>VLOOKUP(Tableau14[[#This Row],[dossier d''événement]],Tableau12[],83,FALSE)</f>
        <v>#N/A</v>
      </c>
      <c r="AH202" t="e">
        <f>VLOOKUP(Tableau14[[#This Row],[dossier d''événement]],Tableau12[],84,FALSE)</f>
        <v>#N/A</v>
      </c>
      <c r="AI202" t="e">
        <f>VLOOKUP(Tableau14[[#This Row],[dossier d''événement]],Tableau12[],85,FALSE)</f>
        <v>#N/A</v>
      </c>
      <c r="AJ202" t="e">
        <f>VLOOKUP(Tableau14[[#This Row],[dossier d''événement]],Tableau12[],86,FALSE)</f>
        <v>#N/A</v>
      </c>
      <c r="AK202" t="e">
        <f>VLOOKUP(Tableau14[[#This Row],[dossier d''événement]],Tableau12[],87,FALSE)</f>
        <v>#N/A</v>
      </c>
      <c r="AL202" t="e">
        <f>VLOOKUP(Tableau14[[#This Row],[dossier d''événement]],Tableau12[],88,FALSE)</f>
        <v>#N/A</v>
      </c>
      <c r="AM202" t="e">
        <f>VLOOKUP(Tableau14[[#This Row],[dossier d''événement]],Tableau12[],89,FALSE)</f>
        <v>#N/A</v>
      </c>
      <c r="AN202" t="e">
        <f>VLOOKUP(Tableau14[[#This Row],[dossier d''événement]],Tableau12[],90,FALSE)</f>
        <v>#N/A</v>
      </c>
      <c r="AO202" t="e">
        <f>VLOOKUP(Tableau14[[#This Row],[dossier d''événement]],Tableau12[],11,FALSE)</f>
        <v>#N/A</v>
      </c>
      <c r="AP202" t="e">
        <f>VLOOKUP(Tableau14[[#This Row],[dossier d''événement]],Tableau12[],12,FALSE)</f>
        <v>#N/A</v>
      </c>
      <c r="AQ202" t="e">
        <f>VLOOKUP(Tableau14[[#This Row],[dossier d''événement]],Tableau12[],13,FALSE)</f>
        <v>#N/A</v>
      </c>
      <c r="AR202" t="e">
        <f>VLOOKUP(Tableau14[[#This Row],[dossier d''événement]],Tableau12[],14,FALSE)</f>
        <v>#N/A</v>
      </c>
      <c r="AS202" t="e">
        <f>VLOOKUP(Tableau14[[#This Row],[dossier d''événement]],Tableau12[],15,FALSE)</f>
        <v>#N/A</v>
      </c>
      <c r="AT202" t="e">
        <f>VLOOKUP(Tableau14[[#This Row],[dossier d''événement]],Tableau12[],16,FALSE)</f>
        <v>#N/A</v>
      </c>
      <c r="AU202" t="e">
        <f>VLOOKUP(Tableau14[[#This Row],[dossier d''événement]],Tableau12[],17,FALSE)</f>
        <v>#N/A</v>
      </c>
      <c r="AV202" t="e">
        <f>VLOOKUP(Tableau14[[#This Row],[dossier d''événement]],Tableau12[],18,FALSE)</f>
        <v>#N/A</v>
      </c>
      <c r="AW202" t="e">
        <f>VLOOKUP(Tableau14[[#This Row],[dossier d''événement]],Tableau12[],19,FALSE)</f>
        <v>#N/A</v>
      </c>
      <c r="AX202" t="e">
        <f>VLOOKUP(Tableau14[[#This Row],[dossier d''événement]],Tableau12[],20,FALSE)</f>
        <v>#N/A</v>
      </c>
      <c r="AY202" t="e">
        <f>VLOOKUP(Tableau14[[#This Row],[dossier d''événement]],Tableau12[],21,FALSE)</f>
        <v>#N/A</v>
      </c>
      <c r="AZ202" t="e">
        <f>VLOOKUP(Tableau14[[#This Row],[dossier d''événement]],Tableau12[],22,FALSE)</f>
        <v>#N/A</v>
      </c>
      <c r="BA202" t="e">
        <f>VLOOKUP(Tableau14[[#This Row],[dossier d''événement]],Tableau12[],23,FALSE)</f>
        <v>#N/A</v>
      </c>
      <c r="BB202" t="e">
        <f>VLOOKUP(Tableau14[[#This Row],[dossier d''événement]],Tableau12[],24,FALSE)</f>
        <v>#N/A</v>
      </c>
      <c r="BC202" t="e">
        <f>VLOOKUP(Tableau14[[#This Row],[dossier d''événement]],Tableau12[],25,FALSE)</f>
        <v>#N/A</v>
      </c>
      <c r="BD202" t="e">
        <f>VLOOKUP(Tableau14[[#This Row],[dossier d''événement]],Tableau12[],26,FALSE)</f>
        <v>#N/A</v>
      </c>
      <c r="BE202" t="e">
        <f>VLOOKUP(Tableau14[[#This Row],[dossier d''événement]],Tableau12[],27,FALSE)</f>
        <v>#N/A</v>
      </c>
      <c r="BF202" t="e">
        <f>VLOOKUP(Tableau14[[#This Row],[dossier d''événement]],Tableau12[],28,FALSE)</f>
        <v>#N/A</v>
      </c>
      <c r="BG202" t="e">
        <f>VLOOKUP(Tableau14[[#This Row],[dossier d''événement]],Tableau12[],29,FALSE)</f>
        <v>#N/A</v>
      </c>
      <c r="BH202" t="e">
        <f>VLOOKUP(Tableau14[[#This Row],[dossier d''événement]],Tableau12[],30,FALSE)</f>
        <v>#N/A</v>
      </c>
      <c r="BI202" t="e">
        <f>VLOOKUP(Tableau14[[#This Row],[dossier d''événement]],Tableau12[],31,FALSE)</f>
        <v>#N/A</v>
      </c>
      <c r="BJ202" t="e">
        <f>VLOOKUP(Tableau14[[#This Row],[dossier d''événement]],Tableau12[],32,FALSE)</f>
        <v>#N/A</v>
      </c>
      <c r="BK202" t="e">
        <f>VLOOKUP(Tableau14[[#This Row],[dossier d''événement]],Tableau12[],33,FALSE)</f>
        <v>#N/A</v>
      </c>
      <c r="BL202" t="e">
        <f>VLOOKUP(Tableau14[[#This Row],[dossier d''événement]],Tableau12[],34,FALSE)</f>
        <v>#N/A</v>
      </c>
      <c r="BM202" t="e">
        <f>VLOOKUP(Tableau14[[#This Row],[dossier d''événement]],Tableau12[],35,FALSE)</f>
        <v>#N/A</v>
      </c>
      <c r="BN202" t="e">
        <f>VLOOKUP(Tableau14[[#This Row],[dossier d''événement]],Tableau12[],36,FALSE)</f>
        <v>#N/A</v>
      </c>
      <c r="BO202" t="e">
        <f>VLOOKUP(Tableau14[[#This Row],[dossier d''événement]],Tableau12[],37,FALSE)</f>
        <v>#N/A</v>
      </c>
      <c r="BP202" t="e">
        <f>VLOOKUP(Tableau14[[#This Row],[dossier d''événement]],Tableau12[],38,FALSE)</f>
        <v>#N/A</v>
      </c>
      <c r="BQ202" t="e">
        <f>VLOOKUP(Tableau14[[#This Row],[dossier d''événement]],Tableau12[],39,FALSE)</f>
        <v>#N/A</v>
      </c>
      <c r="BR202" t="e">
        <f>VLOOKUP(Tableau14[[#This Row],[dossier d''événement]],Tableau12[],40,FALSE)</f>
        <v>#N/A</v>
      </c>
      <c r="CE202" t="e">
        <f>VLOOKUP(Tableau14[[#This Row],[dossier d''événement]],Tableau12[],46,FALSE)</f>
        <v>#N/A</v>
      </c>
      <c r="CF202" t="e">
        <f>VLOOKUP(Tableau14[[#This Row],[dossier d''événement]],Tableau12[],43,FALSE)</f>
        <v>#N/A</v>
      </c>
      <c r="CG202" t="e">
        <f>VLOOKUP(Tableau14[[#This Row],[dossier d''événement]],Tableau12[],47,FALSE)</f>
        <v>#N/A</v>
      </c>
    </row>
    <row r="203" spans="6:85">
      <c r="F203" t="e">
        <f>VLOOKUP(Tableau14[[#This Row],[dossier d''événement]],Tableau12[],2,FALSE)</f>
        <v>#N/A</v>
      </c>
      <c r="G203" t="e">
        <f>VLOOKUP(Tableau14[[#This Row],[dossier d''événement]],Tableau12[],7,FALSE)</f>
        <v>#N/A</v>
      </c>
      <c r="H203" t="e">
        <f>VLOOKUP(Tableau14[[#This Row],[dossier d''événement]],Tableau12[],8,FALSE)</f>
        <v>#N/A</v>
      </c>
      <c r="J203" t="e">
        <f>VLOOKUP(Tableau14[[#This Row],[dossier d''événement]],Tableau12[],3,FALSE)</f>
        <v>#N/A</v>
      </c>
      <c r="K203" t="e">
        <f>VLOOKUP(Tableau14[[#This Row],[dossier d''événement]],Tableau12[],44,FALSE)</f>
        <v>#N/A</v>
      </c>
      <c r="W203" t="e">
        <f>VLOOKUP(Tableau14[[#This Row],[dossier d''événement]],Tableau12[],73,FALSE)</f>
        <v>#N/A</v>
      </c>
      <c r="X203" t="e">
        <f>VLOOKUP(Tableau14[[#This Row],[dossier d''événement]],Tableau12[],74,FALSE)</f>
        <v>#N/A</v>
      </c>
      <c r="Y203" t="e">
        <f>VLOOKUP(Tableau14[[#This Row],[dossier d''événement]],Tableau12[],75,FALSE)</f>
        <v>#N/A</v>
      </c>
      <c r="Z203" t="e">
        <f>VLOOKUP(Tableau14[[#This Row],[dossier d''événement]],Tableau12[],76,FALSE)</f>
        <v>#N/A</v>
      </c>
      <c r="AA203" t="e">
        <f>VLOOKUP(Tableau14[[#This Row],[dossier d''événement]],Tableau12[],77,FALSE)</f>
        <v>#N/A</v>
      </c>
      <c r="AB203" t="e">
        <f>VLOOKUP(Tableau14[[#This Row],[dossier d''événement]],Tableau12[],78,FALSE)</f>
        <v>#N/A</v>
      </c>
      <c r="AC203" t="e">
        <f>VLOOKUP(Tableau14[[#This Row],[dossier d''événement]],Tableau12[],79,FALSE)</f>
        <v>#N/A</v>
      </c>
      <c r="AD203" t="e">
        <f>VLOOKUP(Tableau14[[#This Row],[dossier d''événement]],Tableau12[],80,FALSE)</f>
        <v>#N/A</v>
      </c>
      <c r="AE203" t="e">
        <f>VLOOKUP(Tableau14[[#This Row],[dossier d''événement]],Tableau12[],81,FALSE)</f>
        <v>#N/A</v>
      </c>
      <c r="AF203" t="e">
        <f>VLOOKUP(Tableau14[[#This Row],[dossier d''événement]],Tableau12[],82,FALSE)</f>
        <v>#N/A</v>
      </c>
      <c r="AG203" t="e">
        <f>VLOOKUP(Tableau14[[#This Row],[dossier d''événement]],Tableau12[],83,FALSE)</f>
        <v>#N/A</v>
      </c>
      <c r="AH203" t="e">
        <f>VLOOKUP(Tableau14[[#This Row],[dossier d''événement]],Tableau12[],84,FALSE)</f>
        <v>#N/A</v>
      </c>
      <c r="AI203" t="e">
        <f>VLOOKUP(Tableau14[[#This Row],[dossier d''événement]],Tableau12[],85,FALSE)</f>
        <v>#N/A</v>
      </c>
      <c r="AJ203" t="e">
        <f>VLOOKUP(Tableau14[[#This Row],[dossier d''événement]],Tableau12[],86,FALSE)</f>
        <v>#N/A</v>
      </c>
      <c r="AK203" t="e">
        <f>VLOOKUP(Tableau14[[#This Row],[dossier d''événement]],Tableau12[],87,FALSE)</f>
        <v>#N/A</v>
      </c>
      <c r="AL203" t="e">
        <f>VLOOKUP(Tableau14[[#This Row],[dossier d''événement]],Tableau12[],88,FALSE)</f>
        <v>#N/A</v>
      </c>
      <c r="AM203" t="e">
        <f>VLOOKUP(Tableau14[[#This Row],[dossier d''événement]],Tableau12[],89,FALSE)</f>
        <v>#N/A</v>
      </c>
      <c r="AN203" t="e">
        <f>VLOOKUP(Tableau14[[#This Row],[dossier d''événement]],Tableau12[],90,FALSE)</f>
        <v>#N/A</v>
      </c>
      <c r="AO203" t="e">
        <f>VLOOKUP(Tableau14[[#This Row],[dossier d''événement]],Tableau12[],11,FALSE)</f>
        <v>#N/A</v>
      </c>
      <c r="AP203" t="e">
        <f>VLOOKUP(Tableau14[[#This Row],[dossier d''événement]],Tableau12[],12,FALSE)</f>
        <v>#N/A</v>
      </c>
      <c r="AQ203" t="e">
        <f>VLOOKUP(Tableau14[[#This Row],[dossier d''événement]],Tableau12[],13,FALSE)</f>
        <v>#N/A</v>
      </c>
      <c r="AR203" t="e">
        <f>VLOOKUP(Tableau14[[#This Row],[dossier d''événement]],Tableau12[],14,FALSE)</f>
        <v>#N/A</v>
      </c>
      <c r="AS203" t="e">
        <f>VLOOKUP(Tableau14[[#This Row],[dossier d''événement]],Tableau12[],15,FALSE)</f>
        <v>#N/A</v>
      </c>
      <c r="AT203" t="e">
        <f>VLOOKUP(Tableau14[[#This Row],[dossier d''événement]],Tableau12[],16,FALSE)</f>
        <v>#N/A</v>
      </c>
      <c r="AU203" t="e">
        <f>VLOOKUP(Tableau14[[#This Row],[dossier d''événement]],Tableau12[],17,FALSE)</f>
        <v>#N/A</v>
      </c>
      <c r="AV203" t="e">
        <f>VLOOKUP(Tableau14[[#This Row],[dossier d''événement]],Tableau12[],18,FALSE)</f>
        <v>#N/A</v>
      </c>
      <c r="AW203" t="e">
        <f>VLOOKUP(Tableau14[[#This Row],[dossier d''événement]],Tableau12[],19,FALSE)</f>
        <v>#N/A</v>
      </c>
      <c r="AX203" t="e">
        <f>VLOOKUP(Tableau14[[#This Row],[dossier d''événement]],Tableau12[],20,FALSE)</f>
        <v>#N/A</v>
      </c>
      <c r="AY203" t="e">
        <f>VLOOKUP(Tableau14[[#This Row],[dossier d''événement]],Tableau12[],21,FALSE)</f>
        <v>#N/A</v>
      </c>
      <c r="AZ203" t="e">
        <f>VLOOKUP(Tableau14[[#This Row],[dossier d''événement]],Tableau12[],22,FALSE)</f>
        <v>#N/A</v>
      </c>
      <c r="BA203" t="e">
        <f>VLOOKUP(Tableau14[[#This Row],[dossier d''événement]],Tableau12[],23,FALSE)</f>
        <v>#N/A</v>
      </c>
      <c r="BB203" t="e">
        <f>VLOOKUP(Tableau14[[#This Row],[dossier d''événement]],Tableau12[],24,FALSE)</f>
        <v>#N/A</v>
      </c>
      <c r="BC203" t="e">
        <f>VLOOKUP(Tableau14[[#This Row],[dossier d''événement]],Tableau12[],25,FALSE)</f>
        <v>#N/A</v>
      </c>
      <c r="BD203" t="e">
        <f>VLOOKUP(Tableau14[[#This Row],[dossier d''événement]],Tableau12[],26,FALSE)</f>
        <v>#N/A</v>
      </c>
      <c r="BE203" t="e">
        <f>VLOOKUP(Tableau14[[#This Row],[dossier d''événement]],Tableau12[],27,FALSE)</f>
        <v>#N/A</v>
      </c>
      <c r="BF203" t="e">
        <f>VLOOKUP(Tableau14[[#This Row],[dossier d''événement]],Tableau12[],28,FALSE)</f>
        <v>#N/A</v>
      </c>
      <c r="BG203" t="e">
        <f>VLOOKUP(Tableau14[[#This Row],[dossier d''événement]],Tableau12[],29,FALSE)</f>
        <v>#N/A</v>
      </c>
      <c r="BH203" t="e">
        <f>VLOOKUP(Tableau14[[#This Row],[dossier d''événement]],Tableau12[],30,FALSE)</f>
        <v>#N/A</v>
      </c>
      <c r="BI203" t="e">
        <f>VLOOKUP(Tableau14[[#This Row],[dossier d''événement]],Tableau12[],31,FALSE)</f>
        <v>#N/A</v>
      </c>
      <c r="BJ203" t="e">
        <f>VLOOKUP(Tableau14[[#This Row],[dossier d''événement]],Tableau12[],32,FALSE)</f>
        <v>#N/A</v>
      </c>
      <c r="BK203" t="e">
        <f>VLOOKUP(Tableau14[[#This Row],[dossier d''événement]],Tableau12[],33,FALSE)</f>
        <v>#N/A</v>
      </c>
      <c r="BL203" t="e">
        <f>VLOOKUP(Tableau14[[#This Row],[dossier d''événement]],Tableau12[],34,FALSE)</f>
        <v>#N/A</v>
      </c>
      <c r="BM203" t="e">
        <f>VLOOKUP(Tableau14[[#This Row],[dossier d''événement]],Tableau12[],35,FALSE)</f>
        <v>#N/A</v>
      </c>
      <c r="BN203" t="e">
        <f>VLOOKUP(Tableau14[[#This Row],[dossier d''événement]],Tableau12[],36,FALSE)</f>
        <v>#N/A</v>
      </c>
      <c r="BO203" t="e">
        <f>VLOOKUP(Tableau14[[#This Row],[dossier d''événement]],Tableau12[],37,FALSE)</f>
        <v>#N/A</v>
      </c>
      <c r="BP203" t="e">
        <f>VLOOKUP(Tableau14[[#This Row],[dossier d''événement]],Tableau12[],38,FALSE)</f>
        <v>#N/A</v>
      </c>
      <c r="BQ203" t="e">
        <f>VLOOKUP(Tableau14[[#This Row],[dossier d''événement]],Tableau12[],39,FALSE)</f>
        <v>#N/A</v>
      </c>
      <c r="BR203" t="e">
        <f>VLOOKUP(Tableau14[[#This Row],[dossier d''événement]],Tableau12[],40,FALSE)</f>
        <v>#N/A</v>
      </c>
      <c r="CE203" t="e">
        <f>VLOOKUP(Tableau14[[#This Row],[dossier d''événement]],Tableau12[],46,FALSE)</f>
        <v>#N/A</v>
      </c>
      <c r="CF203" t="e">
        <f>VLOOKUP(Tableau14[[#This Row],[dossier d''événement]],Tableau12[],43,FALSE)</f>
        <v>#N/A</v>
      </c>
      <c r="CG203" t="e">
        <f>VLOOKUP(Tableau14[[#This Row],[dossier d''événement]],Tableau12[],47,FALSE)</f>
        <v>#N/A</v>
      </c>
    </row>
    <row r="204" spans="6:85">
      <c r="F204" t="e">
        <f>VLOOKUP(Tableau14[[#This Row],[dossier d''événement]],Tableau12[],2,FALSE)</f>
        <v>#N/A</v>
      </c>
      <c r="G204" t="e">
        <f>VLOOKUP(Tableau14[[#This Row],[dossier d''événement]],Tableau12[],7,FALSE)</f>
        <v>#N/A</v>
      </c>
      <c r="H204" t="e">
        <f>VLOOKUP(Tableau14[[#This Row],[dossier d''événement]],Tableau12[],8,FALSE)</f>
        <v>#N/A</v>
      </c>
      <c r="J204" t="e">
        <f>VLOOKUP(Tableau14[[#This Row],[dossier d''événement]],Tableau12[],3,FALSE)</f>
        <v>#N/A</v>
      </c>
      <c r="K204" t="e">
        <f>VLOOKUP(Tableau14[[#This Row],[dossier d''événement]],Tableau12[],44,FALSE)</f>
        <v>#N/A</v>
      </c>
      <c r="W204" t="e">
        <f>VLOOKUP(Tableau14[[#This Row],[dossier d''événement]],Tableau12[],73,FALSE)</f>
        <v>#N/A</v>
      </c>
      <c r="X204" t="e">
        <f>VLOOKUP(Tableau14[[#This Row],[dossier d''événement]],Tableau12[],74,FALSE)</f>
        <v>#N/A</v>
      </c>
      <c r="Y204" t="e">
        <f>VLOOKUP(Tableau14[[#This Row],[dossier d''événement]],Tableau12[],75,FALSE)</f>
        <v>#N/A</v>
      </c>
      <c r="Z204" t="e">
        <f>VLOOKUP(Tableau14[[#This Row],[dossier d''événement]],Tableau12[],76,FALSE)</f>
        <v>#N/A</v>
      </c>
      <c r="AA204" t="e">
        <f>VLOOKUP(Tableau14[[#This Row],[dossier d''événement]],Tableau12[],77,FALSE)</f>
        <v>#N/A</v>
      </c>
      <c r="AB204" t="e">
        <f>VLOOKUP(Tableau14[[#This Row],[dossier d''événement]],Tableau12[],78,FALSE)</f>
        <v>#N/A</v>
      </c>
      <c r="AC204" t="e">
        <f>VLOOKUP(Tableau14[[#This Row],[dossier d''événement]],Tableau12[],79,FALSE)</f>
        <v>#N/A</v>
      </c>
      <c r="AD204" t="e">
        <f>VLOOKUP(Tableau14[[#This Row],[dossier d''événement]],Tableau12[],80,FALSE)</f>
        <v>#N/A</v>
      </c>
      <c r="AE204" t="e">
        <f>VLOOKUP(Tableau14[[#This Row],[dossier d''événement]],Tableau12[],81,FALSE)</f>
        <v>#N/A</v>
      </c>
      <c r="AF204" t="e">
        <f>VLOOKUP(Tableau14[[#This Row],[dossier d''événement]],Tableau12[],82,FALSE)</f>
        <v>#N/A</v>
      </c>
      <c r="AG204" t="e">
        <f>VLOOKUP(Tableau14[[#This Row],[dossier d''événement]],Tableau12[],83,FALSE)</f>
        <v>#N/A</v>
      </c>
      <c r="AH204" t="e">
        <f>VLOOKUP(Tableau14[[#This Row],[dossier d''événement]],Tableau12[],84,FALSE)</f>
        <v>#N/A</v>
      </c>
      <c r="AI204" t="e">
        <f>VLOOKUP(Tableau14[[#This Row],[dossier d''événement]],Tableau12[],85,FALSE)</f>
        <v>#N/A</v>
      </c>
      <c r="AJ204" t="e">
        <f>VLOOKUP(Tableau14[[#This Row],[dossier d''événement]],Tableau12[],86,FALSE)</f>
        <v>#N/A</v>
      </c>
      <c r="AK204" t="e">
        <f>VLOOKUP(Tableau14[[#This Row],[dossier d''événement]],Tableau12[],87,FALSE)</f>
        <v>#N/A</v>
      </c>
      <c r="AL204" t="e">
        <f>VLOOKUP(Tableau14[[#This Row],[dossier d''événement]],Tableau12[],88,FALSE)</f>
        <v>#N/A</v>
      </c>
      <c r="AM204" t="e">
        <f>VLOOKUP(Tableau14[[#This Row],[dossier d''événement]],Tableau12[],89,FALSE)</f>
        <v>#N/A</v>
      </c>
      <c r="AN204" t="e">
        <f>VLOOKUP(Tableau14[[#This Row],[dossier d''événement]],Tableau12[],90,FALSE)</f>
        <v>#N/A</v>
      </c>
      <c r="AO204" t="e">
        <f>VLOOKUP(Tableau14[[#This Row],[dossier d''événement]],Tableau12[],11,FALSE)</f>
        <v>#N/A</v>
      </c>
      <c r="AP204" t="e">
        <f>VLOOKUP(Tableau14[[#This Row],[dossier d''événement]],Tableau12[],12,FALSE)</f>
        <v>#N/A</v>
      </c>
      <c r="AQ204" t="e">
        <f>VLOOKUP(Tableau14[[#This Row],[dossier d''événement]],Tableau12[],13,FALSE)</f>
        <v>#N/A</v>
      </c>
      <c r="AR204" t="e">
        <f>VLOOKUP(Tableau14[[#This Row],[dossier d''événement]],Tableau12[],14,FALSE)</f>
        <v>#N/A</v>
      </c>
      <c r="AS204" t="e">
        <f>VLOOKUP(Tableau14[[#This Row],[dossier d''événement]],Tableau12[],15,FALSE)</f>
        <v>#N/A</v>
      </c>
      <c r="AT204" t="e">
        <f>VLOOKUP(Tableau14[[#This Row],[dossier d''événement]],Tableau12[],16,FALSE)</f>
        <v>#N/A</v>
      </c>
      <c r="AU204" t="e">
        <f>VLOOKUP(Tableau14[[#This Row],[dossier d''événement]],Tableau12[],17,FALSE)</f>
        <v>#N/A</v>
      </c>
      <c r="AV204" t="e">
        <f>VLOOKUP(Tableau14[[#This Row],[dossier d''événement]],Tableau12[],18,FALSE)</f>
        <v>#N/A</v>
      </c>
      <c r="AW204" t="e">
        <f>VLOOKUP(Tableau14[[#This Row],[dossier d''événement]],Tableau12[],19,FALSE)</f>
        <v>#N/A</v>
      </c>
      <c r="AX204" t="e">
        <f>VLOOKUP(Tableau14[[#This Row],[dossier d''événement]],Tableau12[],20,FALSE)</f>
        <v>#N/A</v>
      </c>
      <c r="AY204" t="e">
        <f>VLOOKUP(Tableau14[[#This Row],[dossier d''événement]],Tableau12[],21,FALSE)</f>
        <v>#N/A</v>
      </c>
      <c r="AZ204" t="e">
        <f>VLOOKUP(Tableau14[[#This Row],[dossier d''événement]],Tableau12[],22,FALSE)</f>
        <v>#N/A</v>
      </c>
      <c r="BA204" t="e">
        <f>VLOOKUP(Tableau14[[#This Row],[dossier d''événement]],Tableau12[],23,FALSE)</f>
        <v>#N/A</v>
      </c>
      <c r="BB204" t="e">
        <f>VLOOKUP(Tableau14[[#This Row],[dossier d''événement]],Tableau12[],24,FALSE)</f>
        <v>#N/A</v>
      </c>
      <c r="BC204" t="e">
        <f>VLOOKUP(Tableau14[[#This Row],[dossier d''événement]],Tableau12[],25,FALSE)</f>
        <v>#N/A</v>
      </c>
      <c r="BD204" t="e">
        <f>VLOOKUP(Tableau14[[#This Row],[dossier d''événement]],Tableau12[],26,FALSE)</f>
        <v>#N/A</v>
      </c>
      <c r="BE204" t="e">
        <f>VLOOKUP(Tableau14[[#This Row],[dossier d''événement]],Tableau12[],27,FALSE)</f>
        <v>#N/A</v>
      </c>
      <c r="BF204" t="e">
        <f>VLOOKUP(Tableau14[[#This Row],[dossier d''événement]],Tableau12[],28,FALSE)</f>
        <v>#N/A</v>
      </c>
      <c r="BG204" t="e">
        <f>VLOOKUP(Tableau14[[#This Row],[dossier d''événement]],Tableau12[],29,FALSE)</f>
        <v>#N/A</v>
      </c>
      <c r="BH204" t="e">
        <f>VLOOKUP(Tableau14[[#This Row],[dossier d''événement]],Tableau12[],30,FALSE)</f>
        <v>#N/A</v>
      </c>
      <c r="BI204" t="e">
        <f>VLOOKUP(Tableau14[[#This Row],[dossier d''événement]],Tableau12[],31,FALSE)</f>
        <v>#N/A</v>
      </c>
      <c r="BJ204" t="e">
        <f>VLOOKUP(Tableau14[[#This Row],[dossier d''événement]],Tableau12[],32,FALSE)</f>
        <v>#N/A</v>
      </c>
      <c r="BK204" t="e">
        <f>VLOOKUP(Tableau14[[#This Row],[dossier d''événement]],Tableau12[],33,FALSE)</f>
        <v>#N/A</v>
      </c>
      <c r="BL204" t="e">
        <f>VLOOKUP(Tableau14[[#This Row],[dossier d''événement]],Tableau12[],34,FALSE)</f>
        <v>#N/A</v>
      </c>
      <c r="BM204" t="e">
        <f>VLOOKUP(Tableau14[[#This Row],[dossier d''événement]],Tableau12[],35,FALSE)</f>
        <v>#N/A</v>
      </c>
      <c r="BN204" t="e">
        <f>VLOOKUP(Tableau14[[#This Row],[dossier d''événement]],Tableau12[],36,FALSE)</f>
        <v>#N/A</v>
      </c>
      <c r="BO204" t="e">
        <f>VLOOKUP(Tableau14[[#This Row],[dossier d''événement]],Tableau12[],37,FALSE)</f>
        <v>#N/A</v>
      </c>
      <c r="BP204" t="e">
        <f>VLOOKUP(Tableau14[[#This Row],[dossier d''événement]],Tableau12[],38,FALSE)</f>
        <v>#N/A</v>
      </c>
      <c r="BQ204" t="e">
        <f>VLOOKUP(Tableau14[[#This Row],[dossier d''événement]],Tableau12[],39,FALSE)</f>
        <v>#N/A</v>
      </c>
      <c r="BR204" t="e">
        <f>VLOOKUP(Tableau14[[#This Row],[dossier d''événement]],Tableau12[],40,FALSE)</f>
        <v>#N/A</v>
      </c>
      <c r="CE204" t="e">
        <f>VLOOKUP(Tableau14[[#This Row],[dossier d''événement]],Tableau12[],46,FALSE)</f>
        <v>#N/A</v>
      </c>
      <c r="CF204" t="e">
        <f>VLOOKUP(Tableau14[[#This Row],[dossier d''événement]],Tableau12[],43,FALSE)</f>
        <v>#N/A</v>
      </c>
      <c r="CG204" t="e">
        <f>VLOOKUP(Tableau14[[#This Row],[dossier d''événement]],Tableau12[],47,FALSE)</f>
        <v>#N/A</v>
      </c>
    </row>
    <row r="205" spans="6:85">
      <c r="F205" t="e">
        <f>VLOOKUP(Tableau14[[#This Row],[dossier d''événement]],Tableau12[],2,FALSE)</f>
        <v>#N/A</v>
      </c>
      <c r="G205" t="e">
        <f>VLOOKUP(Tableau14[[#This Row],[dossier d''événement]],Tableau12[],7,FALSE)</f>
        <v>#N/A</v>
      </c>
      <c r="H205" t="e">
        <f>VLOOKUP(Tableau14[[#This Row],[dossier d''événement]],Tableau12[],8,FALSE)</f>
        <v>#N/A</v>
      </c>
      <c r="J205" t="e">
        <f>VLOOKUP(Tableau14[[#This Row],[dossier d''événement]],Tableau12[],3,FALSE)</f>
        <v>#N/A</v>
      </c>
      <c r="K205" t="e">
        <f>VLOOKUP(Tableau14[[#This Row],[dossier d''événement]],Tableau12[],44,FALSE)</f>
        <v>#N/A</v>
      </c>
      <c r="W205" t="e">
        <f>VLOOKUP(Tableau14[[#This Row],[dossier d''événement]],Tableau12[],73,FALSE)</f>
        <v>#N/A</v>
      </c>
      <c r="X205" t="e">
        <f>VLOOKUP(Tableau14[[#This Row],[dossier d''événement]],Tableau12[],74,FALSE)</f>
        <v>#N/A</v>
      </c>
      <c r="Y205" t="e">
        <f>VLOOKUP(Tableau14[[#This Row],[dossier d''événement]],Tableau12[],75,FALSE)</f>
        <v>#N/A</v>
      </c>
      <c r="Z205" t="e">
        <f>VLOOKUP(Tableau14[[#This Row],[dossier d''événement]],Tableau12[],76,FALSE)</f>
        <v>#N/A</v>
      </c>
      <c r="AA205" t="e">
        <f>VLOOKUP(Tableau14[[#This Row],[dossier d''événement]],Tableau12[],77,FALSE)</f>
        <v>#N/A</v>
      </c>
      <c r="AB205" t="e">
        <f>VLOOKUP(Tableau14[[#This Row],[dossier d''événement]],Tableau12[],78,FALSE)</f>
        <v>#N/A</v>
      </c>
      <c r="AC205" t="e">
        <f>VLOOKUP(Tableau14[[#This Row],[dossier d''événement]],Tableau12[],79,FALSE)</f>
        <v>#N/A</v>
      </c>
      <c r="AD205" t="e">
        <f>VLOOKUP(Tableau14[[#This Row],[dossier d''événement]],Tableau12[],80,FALSE)</f>
        <v>#N/A</v>
      </c>
      <c r="AE205" t="e">
        <f>VLOOKUP(Tableau14[[#This Row],[dossier d''événement]],Tableau12[],81,FALSE)</f>
        <v>#N/A</v>
      </c>
      <c r="AF205" t="e">
        <f>VLOOKUP(Tableau14[[#This Row],[dossier d''événement]],Tableau12[],82,FALSE)</f>
        <v>#N/A</v>
      </c>
      <c r="AG205" t="e">
        <f>VLOOKUP(Tableau14[[#This Row],[dossier d''événement]],Tableau12[],83,FALSE)</f>
        <v>#N/A</v>
      </c>
      <c r="AH205" t="e">
        <f>VLOOKUP(Tableau14[[#This Row],[dossier d''événement]],Tableau12[],84,FALSE)</f>
        <v>#N/A</v>
      </c>
      <c r="AI205" t="e">
        <f>VLOOKUP(Tableau14[[#This Row],[dossier d''événement]],Tableau12[],85,FALSE)</f>
        <v>#N/A</v>
      </c>
      <c r="AJ205" t="e">
        <f>VLOOKUP(Tableau14[[#This Row],[dossier d''événement]],Tableau12[],86,FALSE)</f>
        <v>#N/A</v>
      </c>
      <c r="AK205" t="e">
        <f>VLOOKUP(Tableau14[[#This Row],[dossier d''événement]],Tableau12[],87,FALSE)</f>
        <v>#N/A</v>
      </c>
      <c r="AL205" t="e">
        <f>VLOOKUP(Tableau14[[#This Row],[dossier d''événement]],Tableau12[],88,FALSE)</f>
        <v>#N/A</v>
      </c>
      <c r="AM205" t="e">
        <f>VLOOKUP(Tableau14[[#This Row],[dossier d''événement]],Tableau12[],89,FALSE)</f>
        <v>#N/A</v>
      </c>
      <c r="AN205" t="e">
        <f>VLOOKUP(Tableau14[[#This Row],[dossier d''événement]],Tableau12[],90,FALSE)</f>
        <v>#N/A</v>
      </c>
      <c r="AO205" t="e">
        <f>VLOOKUP(Tableau14[[#This Row],[dossier d''événement]],Tableau12[],11,FALSE)</f>
        <v>#N/A</v>
      </c>
      <c r="AP205" t="e">
        <f>VLOOKUP(Tableau14[[#This Row],[dossier d''événement]],Tableau12[],12,FALSE)</f>
        <v>#N/A</v>
      </c>
      <c r="AQ205" t="e">
        <f>VLOOKUP(Tableau14[[#This Row],[dossier d''événement]],Tableau12[],13,FALSE)</f>
        <v>#N/A</v>
      </c>
      <c r="AR205" t="e">
        <f>VLOOKUP(Tableau14[[#This Row],[dossier d''événement]],Tableau12[],14,FALSE)</f>
        <v>#N/A</v>
      </c>
      <c r="AS205" t="e">
        <f>VLOOKUP(Tableau14[[#This Row],[dossier d''événement]],Tableau12[],15,FALSE)</f>
        <v>#N/A</v>
      </c>
      <c r="AT205" t="e">
        <f>VLOOKUP(Tableau14[[#This Row],[dossier d''événement]],Tableau12[],16,FALSE)</f>
        <v>#N/A</v>
      </c>
      <c r="AU205" t="e">
        <f>VLOOKUP(Tableau14[[#This Row],[dossier d''événement]],Tableau12[],17,FALSE)</f>
        <v>#N/A</v>
      </c>
      <c r="AV205" t="e">
        <f>VLOOKUP(Tableau14[[#This Row],[dossier d''événement]],Tableau12[],18,FALSE)</f>
        <v>#N/A</v>
      </c>
      <c r="AW205" t="e">
        <f>VLOOKUP(Tableau14[[#This Row],[dossier d''événement]],Tableau12[],19,FALSE)</f>
        <v>#N/A</v>
      </c>
      <c r="AX205" t="e">
        <f>VLOOKUP(Tableau14[[#This Row],[dossier d''événement]],Tableau12[],20,FALSE)</f>
        <v>#N/A</v>
      </c>
      <c r="AY205" t="e">
        <f>VLOOKUP(Tableau14[[#This Row],[dossier d''événement]],Tableau12[],21,FALSE)</f>
        <v>#N/A</v>
      </c>
      <c r="AZ205" t="e">
        <f>VLOOKUP(Tableau14[[#This Row],[dossier d''événement]],Tableau12[],22,FALSE)</f>
        <v>#N/A</v>
      </c>
      <c r="BA205" t="e">
        <f>VLOOKUP(Tableau14[[#This Row],[dossier d''événement]],Tableau12[],23,FALSE)</f>
        <v>#N/A</v>
      </c>
      <c r="BB205" t="e">
        <f>VLOOKUP(Tableau14[[#This Row],[dossier d''événement]],Tableau12[],24,FALSE)</f>
        <v>#N/A</v>
      </c>
      <c r="BC205" t="e">
        <f>VLOOKUP(Tableau14[[#This Row],[dossier d''événement]],Tableau12[],25,FALSE)</f>
        <v>#N/A</v>
      </c>
      <c r="BD205" t="e">
        <f>VLOOKUP(Tableau14[[#This Row],[dossier d''événement]],Tableau12[],26,FALSE)</f>
        <v>#N/A</v>
      </c>
      <c r="BE205" t="e">
        <f>VLOOKUP(Tableau14[[#This Row],[dossier d''événement]],Tableau12[],27,FALSE)</f>
        <v>#N/A</v>
      </c>
      <c r="BF205" t="e">
        <f>VLOOKUP(Tableau14[[#This Row],[dossier d''événement]],Tableau12[],28,FALSE)</f>
        <v>#N/A</v>
      </c>
      <c r="BG205" t="e">
        <f>VLOOKUP(Tableau14[[#This Row],[dossier d''événement]],Tableau12[],29,FALSE)</f>
        <v>#N/A</v>
      </c>
      <c r="BH205" t="e">
        <f>VLOOKUP(Tableau14[[#This Row],[dossier d''événement]],Tableau12[],30,FALSE)</f>
        <v>#N/A</v>
      </c>
      <c r="BI205" t="e">
        <f>VLOOKUP(Tableau14[[#This Row],[dossier d''événement]],Tableau12[],31,FALSE)</f>
        <v>#N/A</v>
      </c>
      <c r="BJ205" t="e">
        <f>VLOOKUP(Tableau14[[#This Row],[dossier d''événement]],Tableau12[],32,FALSE)</f>
        <v>#N/A</v>
      </c>
      <c r="BK205" t="e">
        <f>VLOOKUP(Tableau14[[#This Row],[dossier d''événement]],Tableau12[],33,FALSE)</f>
        <v>#N/A</v>
      </c>
      <c r="BL205" t="e">
        <f>VLOOKUP(Tableau14[[#This Row],[dossier d''événement]],Tableau12[],34,FALSE)</f>
        <v>#N/A</v>
      </c>
      <c r="BM205" t="e">
        <f>VLOOKUP(Tableau14[[#This Row],[dossier d''événement]],Tableau12[],35,FALSE)</f>
        <v>#N/A</v>
      </c>
      <c r="BN205" t="e">
        <f>VLOOKUP(Tableau14[[#This Row],[dossier d''événement]],Tableau12[],36,FALSE)</f>
        <v>#N/A</v>
      </c>
      <c r="BO205" t="e">
        <f>VLOOKUP(Tableau14[[#This Row],[dossier d''événement]],Tableau12[],37,FALSE)</f>
        <v>#N/A</v>
      </c>
      <c r="BP205" t="e">
        <f>VLOOKUP(Tableau14[[#This Row],[dossier d''événement]],Tableau12[],38,FALSE)</f>
        <v>#N/A</v>
      </c>
      <c r="BQ205" t="e">
        <f>VLOOKUP(Tableau14[[#This Row],[dossier d''événement]],Tableau12[],39,FALSE)</f>
        <v>#N/A</v>
      </c>
      <c r="BR205" t="e">
        <f>VLOOKUP(Tableau14[[#This Row],[dossier d''événement]],Tableau12[],40,FALSE)</f>
        <v>#N/A</v>
      </c>
      <c r="CE205" t="e">
        <f>VLOOKUP(Tableau14[[#This Row],[dossier d''événement]],Tableau12[],46,FALSE)</f>
        <v>#N/A</v>
      </c>
      <c r="CF205" t="e">
        <f>VLOOKUP(Tableau14[[#This Row],[dossier d''événement]],Tableau12[],43,FALSE)</f>
        <v>#N/A</v>
      </c>
      <c r="CG205" t="e">
        <f>VLOOKUP(Tableau14[[#This Row],[dossier d''événement]],Tableau12[],47,FALSE)</f>
        <v>#N/A</v>
      </c>
    </row>
    <row r="206" spans="6:85">
      <c r="F206" t="e">
        <f>VLOOKUP(Tableau14[[#This Row],[dossier d''événement]],Tableau12[],2,FALSE)</f>
        <v>#N/A</v>
      </c>
      <c r="G206" t="e">
        <f>VLOOKUP(Tableau14[[#This Row],[dossier d''événement]],Tableau12[],7,FALSE)</f>
        <v>#N/A</v>
      </c>
      <c r="H206" t="e">
        <f>VLOOKUP(Tableau14[[#This Row],[dossier d''événement]],Tableau12[],8,FALSE)</f>
        <v>#N/A</v>
      </c>
      <c r="J206" t="e">
        <f>VLOOKUP(Tableau14[[#This Row],[dossier d''événement]],Tableau12[],3,FALSE)</f>
        <v>#N/A</v>
      </c>
      <c r="K206" t="e">
        <f>VLOOKUP(Tableau14[[#This Row],[dossier d''événement]],Tableau12[],44,FALSE)</f>
        <v>#N/A</v>
      </c>
      <c r="W206" t="e">
        <f>VLOOKUP(Tableau14[[#This Row],[dossier d''événement]],Tableau12[],73,FALSE)</f>
        <v>#N/A</v>
      </c>
      <c r="X206" t="e">
        <f>VLOOKUP(Tableau14[[#This Row],[dossier d''événement]],Tableau12[],74,FALSE)</f>
        <v>#N/A</v>
      </c>
      <c r="Y206" t="e">
        <f>VLOOKUP(Tableau14[[#This Row],[dossier d''événement]],Tableau12[],75,FALSE)</f>
        <v>#N/A</v>
      </c>
      <c r="Z206" t="e">
        <f>VLOOKUP(Tableau14[[#This Row],[dossier d''événement]],Tableau12[],76,FALSE)</f>
        <v>#N/A</v>
      </c>
      <c r="AA206" t="e">
        <f>VLOOKUP(Tableau14[[#This Row],[dossier d''événement]],Tableau12[],77,FALSE)</f>
        <v>#N/A</v>
      </c>
      <c r="AB206" t="e">
        <f>VLOOKUP(Tableau14[[#This Row],[dossier d''événement]],Tableau12[],78,FALSE)</f>
        <v>#N/A</v>
      </c>
      <c r="AC206" t="e">
        <f>VLOOKUP(Tableau14[[#This Row],[dossier d''événement]],Tableau12[],79,FALSE)</f>
        <v>#N/A</v>
      </c>
      <c r="AD206" t="e">
        <f>VLOOKUP(Tableau14[[#This Row],[dossier d''événement]],Tableau12[],80,FALSE)</f>
        <v>#N/A</v>
      </c>
      <c r="AE206" t="e">
        <f>VLOOKUP(Tableau14[[#This Row],[dossier d''événement]],Tableau12[],81,FALSE)</f>
        <v>#N/A</v>
      </c>
      <c r="AF206" t="e">
        <f>VLOOKUP(Tableau14[[#This Row],[dossier d''événement]],Tableau12[],82,FALSE)</f>
        <v>#N/A</v>
      </c>
      <c r="AG206" t="e">
        <f>VLOOKUP(Tableau14[[#This Row],[dossier d''événement]],Tableau12[],83,FALSE)</f>
        <v>#N/A</v>
      </c>
      <c r="AH206" t="e">
        <f>VLOOKUP(Tableau14[[#This Row],[dossier d''événement]],Tableau12[],84,FALSE)</f>
        <v>#N/A</v>
      </c>
      <c r="AI206" t="e">
        <f>VLOOKUP(Tableau14[[#This Row],[dossier d''événement]],Tableau12[],85,FALSE)</f>
        <v>#N/A</v>
      </c>
      <c r="AJ206" t="e">
        <f>VLOOKUP(Tableau14[[#This Row],[dossier d''événement]],Tableau12[],86,FALSE)</f>
        <v>#N/A</v>
      </c>
      <c r="AK206" t="e">
        <f>VLOOKUP(Tableau14[[#This Row],[dossier d''événement]],Tableau12[],87,FALSE)</f>
        <v>#N/A</v>
      </c>
      <c r="AL206" t="e">
        <f>VLOOKUP(Tableau14[[#This Row],[dossier d''événement]],Tableau12[],88,FALSE)</f>
        <v>#N/A</v>
      </c>
      <c r="AM206" t="e">
        <f>VLOOKUP(Tableau14[[#This Row],[dossier d''événement]],Tableau12[],89,FALSE)</f>
        <v>#N/A</v>
      </c>
      <c r="AN206" t="e">
        <f>VLOOKUP(Tableau14[[#This Row],[dossier d''événement]],Tableau12[],90,FALSE)</f>
        <v>#N/A</v>
      </c>
      <c r="AO206" t="e">
        <f>VLOOKUP(Tableau14[[#This Row],[dossier d''événement]],Tableau12[],11,FALSE)</f>
        <v>#N/A</v>
      </c>
      <c r="AP206" t="e">
        <f>VLOOKUP(Tableau14[[#This Row],[dossier d''événement]],Tableau12[],12,FALSE)</f>
        <v>#N/A</v>
      </c>
      <c r="AQ206" t="e">
        <f>VLOOKUP(Tableau14[[#This Row],[dossier d''événement]],Tableau12[],13,FALSE)</f>
        <v>#N/A</v>
      </c>
      <c r="AR206" t="e">
        <f>VLOOKUP(Tableau14[[#This Row],[dossier d''événement]],Tableau12[],14,FALSE)</f>
        <v>#N/A</v>
      </c>
      <c r="AS206" t="e">
        <f>VLOOKUP(Tableau14[[#This Row],[dossier d''événement]],Tableau12[],15,FALSE)</f>
        <v>#N/A</v>
      </c>
      <c r="AT206" t="e">
        <f>VLOOKUP(Tableau14[[#This Row],[dossier d''événement]],Tableau12[],16,FALSE)</f>
        <v>#N/A</v>
      </c>
      <c r="AU206" t="e">
        <f>VLOOKUP(Tableau14[[#This Row],[dossier d''événement]],Tableau12[],17,FALSE)</f>
        <v>#N/A</v>
      </c>
      <c r="AV206" t="e">
        <f>VLOOKUP(Tableau14[[#This Row],[dossier d''événement]],Tableau12[],18,FALSE)</f>
        <v>#N/A</v>
      </c>
      <c r="AW206" t="e">
        <f>VLOOKUP(Tableau14[[#This Row],[dossier d''événement]],Tableau12[],19,FALSE)</f>
        <v>#N/A</v>
      </c>
      <c r="AX206" t="e">
        <f>VLOOKUP(Tableau14[[#This Row],[dossier d''événement]],Tableau12[],20,FALSE)</f>
        <v>#N/A</v>
      </c>
      <c r="AY206" t="e">
        <f>VLOOKUP(Tableau14[[#This Row],[dossier d''événement]],Tableau12[],21,FALSE)</f>
        <v>#N/A</v>
      </c>
      <c r="AZ206" t="e">
        <f>VLOOKUP(Tableau14[[#This Row],[dossier d''événement]],Tableau12[],22,FALSE)</f>
        <v>#N/A</v>
      </c>
      <c r="BA206" t="e">
        <f>VLOOKUP(Tableau14[[#This Row],[dossier d''événement]],Tableau12[],23,FALSE)</f>
        <v>#N/A</v>
      </c>
      <c r="BB206" t="e">
        <f>VLOOKUP(Tableau14[[#This Row],[dossier d''événement]],Tableau12[],24,FALSE)</f>
        <v>#N/A</v>
      </c>
      <c r="BC206" t="e">
        <f>VLOOKUP(Tableau14[[#This Row],[dossier d''événement]],Tableau12[],25,FALSE)</f>
        <v>#N/A</v>
      </c>
      <c r="BD206" t="e">
        <f>VLOOKUP(Tableau14[[#This Row],[dossier d''événement]],Tableau12[],26,FALSE)</f>
        <v>#N/A</v>
      </c>
      <c r="BE206" t="e">
        <f>VLOOKUP(Tableau14[[#This Row],[dossier d''événement]],Tableau12[],27,FALSE)</f>
        <v>#N/A</v>
      </c>
      <c r="BF206" t="e">
        <f>VLOOKUP(Tableau14[[#This Row],[dossier d''événement]],Tableau12[],28,FALSE)</f>
        <v>#N/A</v>
      </c>
      <c r="BG206" t="e">
        <f>VLOOKUP(Tableau14[[#This Row],[dossier d''événement]],Tableau12[],29,FALSE)</f>
        <v>#N/A</v>
      </c>
      <c r="BH206" t="e">
        <f>VLOOKUP(Tableau14[[#This Row],[dossier d''événement]],Tableau12[],30,FALSE)</f>
        <v>#N/A</v>
      </c>
      <c r="BI206" t="e">
        <f>VLOOKUP(Tableau14[[#This Row],[dossier d''événement]],Tableau12[],31,FALSE)</f>
        <v>#N/A</v>
      </c>
      <c r="BJ206" t="e">
        <f>VLOOKUP(Tableau14[[#This Row],[dossier d''événement]],Tableau12[],32,FALSE)</f>
        <v>#N/A</v>
      </c>
      <c r="BK206" t="e">
        <f>VLOOKUP(Tableau14[[#This Row],[dossier d''événement]],Tableau12[],33,FALSE)</f>
        <v>#N/A</v>
      </c>
      <c r="BL206" t="e">
        <f>VLOOKUP(Tableau14[[#This Row],[dossier d''événement]],Tableau12[],34,FALSE)</f>
        <v>#N/A</v>
      </c>
      <c r="BM206" t="e">
        <f>VLOOKUP(Tableau14[[#This Row],[dossier d''événement]],Tableau12[],35,FALSE)</f>
        <v>#N/A</v>
      </c>
      <c r="BN206" t="e">
        <f>VLOOKUP(Tableau14[[#This Row],[dossier d''événement]],Tableau12[],36,FALSE)</f>
        <v>#N/A</v>
      </c>
      <c r="BO206" t="e">
        <f>VLOOKUP(Tableau14[[#This Row],[dossier d''événement]],Tableau12[],37,FALSE)</f>
        <v>#N/A</v>
      </c>
      <c r="BP206" t="e">
        <f>VLOOKUP(Tableau14[[#This Row],[dossier d''événement]],Tableau12[],38,FALSE)</f>
        <v>#N/A</v>
      </c>
      <c r="BQ206" t="e">
        <f>VLOOKUP(Tableau14[[#This Row],[dossier d''événement]],Tableau12[],39,FALSE)</f>
        <v>#N/A</v>
      </c>
      <c r="BR206" t="e">
        <f>VLOOKUP(Tableau14[[#This Row],[dossier d''événement]],Tableau12[],40,FALSE)</f>
        <v>#N/A</v>
      </c>
      <c r="CE206" t="e">
        <f>VLOOKUP(Tableau14[[#This Row],[dossier d''événement]],Tableau12[],46,FALSE)</f>
        <v>#N/A</v>
      </c>
      <c r="CF206" t="e">
        <f>VLOOKUP(Tableau14[[#This Row],[dossier d''événement]],Tableau12[],43,FALSE)</f>
        <v>#N/A</v>
      </c>
      <c r="CG206" t="e">
        <f>VLOOKUP(Tableau14[[#This Row],[dossier d''événement]],Tableau12[],47,FALSE)</f>
        <v>#N/A</v>
      </c>
    </row>
    <row r="207" spans="6:85">
      <c r="F207" t="e">
        <f>VLOOKUP(Tableau14[[#This Row],[dossier d''événement]],Tableau12[],2,FALSE)</f>
        <v>#N/A</v>
      </c>
      <c r="G207" t="e">
        <f>VLOOKUP(Tableau14[[#This Row],[dossier d''événement]],Tableau12[],7,FALSE)</f>
        <v>#N/A</v>
      </c>
      <c r="H207" t="e">
        <f>VLOOKUP(Tableau14[[#This Row],[dossier d''événement]],Tableau12[],8,FALSE)</f>
        <v>#N/A</v>
      </c>
      <c r="J207" t="e">
        <f>VLOOKUP(Tableau14[[#This Row],[dossier d''événement]],Tableau12[],3,FALSE)</f>
        <v>#N/A</v>
      </c>
      <c r="K207" t="e">
        <f>VLOOKUP(Tableau14[[#This Row],[dossier d''événement]],Tableau12[],44,FALSE)</f>
        <v>#N/A</v>
      </c>
      <c r="W207" t="e">
        <f>VLOOKUP(Tableau14[[#This Row],[dossier d''événement]],Tableau12[],73,FALSE)</f>
        <v>#N/A</v>
      </c>
      <c r="X207" t="e">
        <f>VLOOKUP(Tableau14[[#This Row],[dossier d''événement]],Tableau12[],74,FALSE)</f>
        <v>#N/A</v>
      </c>
      <c r="Y207" t="e">
        <f>VLOOKUP(Tableau14[[#This Row],[dossier d''événement]],Tableau12[],75,FALSE)</f>
        <v>#N/A</v>
      </c>
      <c r="Z207" t="e">
        <f>VLOOKUP(Tableau14[[#This Row],[dossier d''événement]],Tableau12[],76,FALSE)</f>
        <v>#N/A</v>
      </c>
      <c r="AA207" t="e">
        <f>VLOOKUP(Tableau14[[#This Row],[dossier d''événement]],Tableau12[],77,FALSE)</f>
        <v>#N/A</v>
      </c>
      <c r="AB207" t="e">
        <f>VLOOKUP(Tableau14[[#This Row],[dossier d''événement]],Tableau12[],78,FALSE)</f>
        <v>#N/A</v>
      </c>
      <c r="AC207" t="e">
        <f>VLOOKUP(Tableau14[[#This Row],[dossier d''événement]],Tableau12[],79,FALSE)</f>
        <v>#N/A</v>
      </c>
      <c r="AD207" t="e">
        <f>VLOOKUP(Tableau14[[#This Row],[dossier d''événement]],Tableau12[],80,FALSE)</f>
        <v>#N/A</v>
      </c>
      <c r="AE207" t="e">
        <f>VLOOKUP(Tableau14[[#This Row],[dossier d''événement]],Tableau12[],81,FALSE)</f>
        <v>#N/A</v>
      </c>
      <c r="AF207" t="e">
        <f>VLOOKUP(Tableau14[[#This Row],[dossier d''événement]],Tableau12[],82,FALSE)</f>
        <v>#N/A</v>
      </c>
      <c r="AG207" t="e">
        <f>VLOOKUP(Tableau14[[#This Row],[dossier d''événement]],Tableau12[],83,FALSE)</f>
        <v>#N/A</v>
      </c>
      <c r="AH207" t="e">
        <f>VLOOKUP(Tableau14[[#This Row],[dossier d''événement]],Tableau12[],84,FALSE)</f>
        <v>#N/A</v>
      </c>
      <c r="AI207" t="e">
        <f>VLOOKUP(Tableau14[[#This Row],[dossier d''événement]],Tableau12[],85,FALSE)</f>
        <v>#N/A</v>
      </c>
      <c r="AJ207" t="e">
        <f>VLOOKUP(Tableau14[[#This Row],[dossier d''événement]],Tableau12[],86,FALSE)</f>
        <v>#N/A</v>
      </c>
      <c r="AK207" t="e">
        <f>VLOOKUP(Tableau14[[#This Row],[dossier d''événement]],Tableau12[],87,FALSE)</f>
        <v>#N/A</v>
      </c>
      <c r="AL207" t="e">
        <f>VLOOKUP(Tableau14[[#This Row],[dossier d''événement]],Tableau12[],88,FALSE)</f>
        <v>#N/A</v>
      </c>
      <c r="AM207" t="e">
        <f>VLOOKUP(Tableau14[[#This Row],[dossier d''événement]],Tableau12[],89,FALSE)</f>
        <v>#N/A</v>
      </c>
      <c r="AN207" t="e">
        <f>VLOOKUP(Tableau14[[#This Row],[dossier d''événement]],Tableau12[],90,FALSE)</f>
        <v>#N/A</v>
      </c>
      <c r="AO207" t="e">
        <f>VLOOKUP(Tableau14[[#This Row],[dossier d''événement]],Tableau12[],11,FALSE)</f>
        <v>#N/A</v>
      </c>
      <c r="AP207" t="e">
        <f>VLOOKUP(Tableau14[[#This Row],[dossier d''événement]],Tableau12[],12,FALSE)</f>
        <v>#N/A</v>
      </c>
      <c r="AQ207" t="e">
        <f>VLOOKUP(Tableau14[[#This Row],[dossier d''événement]],Tableau12[],13,FALSE)</f>
        <v>#N/A</v>
      </c>
      <c r="AR207" t="e">
        <f>VLOOKUP(Tableau14[[#This Row],[dossier d''événement]],Tableau12[],14,FALSE)</f>
        <v>#N/A</v>
      </c>
      <c r="AS207" t="e">
        <f>VLOOKUP(Tableau14[[#This Row],[dossier d''événement]],Tableau12[],15,FALSE)</f>
        <v>#N/A</v>
      </c>
      <c r="AT207" t="e">
        <f>VLOOKUP(Tableau14[[#This Row],[dossier d''événement]],Tableau12[],16,FALSE)</f>
        <v>#N/A</v>
      </c>
      <c r="AU207" t="e">
        <f>VLOOKUP(Tableau14[[#This Row],[dossier d''événement]],Tableau12[],17,FALSE)</f>
        <v>#N/A</v>
      </c>
      <c r="AV207" t="e">
        <f>VLOOKUP(Tableau14[[#This Row],[dossier d''événement]],Tableau12[],18,FALSE)</f>
        <v>#N/A</v>
      </c>
      <c r="AW207" t="e">
        <f>VLOOKUP(Tableau14[[#This Row],[dossier d''événement]],Tableau12[],19,FALSE)</f>
        <v>#N/A</v>
      </c>
      <c r="AX207" t="e">
        <f>VLOOKUP(Tableau14[[#This Row],[dossier d''événement]],Tableau12[],20,FALSE)</f>
        <v>#N/A</v>
      </c>
      <c r="AY207" t="e">
        <f>VLOOKUP(Tableau14[[#This Row],[dossier d''événement]],Tableau12[],21,FALSE)</f>
        <v>#N/A</v>
      </c>
      <c r="AZ207" t="e">
        <f>VLOOKUP(Tableau14[[#This Row],[dossier d''événement]],Tableau12[],22,FALSE)</f>
        <v>#N/A</v>
      </c>
      <c r="BA207" t="e">
        <f>VLOOKUP(Tableau14[[#This Row],[dossier d''événement]],Tableau12[],23,FALSE)</f>
        <v>#N/A</v>
      </c>
      <c r="BB207" t="e">
        <f>VLOOKUP(Tableau14[[#This Row],[dossier d''événement]],Tableau12[],24,FALSE)</f>
        <v>#N/A</v>
      </c>
      <c r="BC207" t="e">
        <f>VLOOKUP(Tableau14[[#This Row],[dossier d''événement]],Tableau12[],25,FALSE)</f>
        <v>#N/A</v>
      </c>
      <c r="BD207" t="e">
        <f>VLOOKUP(Tableau14[[#This Row],[dossier d''événement]],Tableau12[],26,FALSE)</f>
        <v>#N/A</v>
      </c>
      <c r="BE207" t="e">
        <f>VLOOKUP(Tableau14[[#This Row],[dossier d''événement]],Tableau12[],27,FALSE)</f>
        <v>#N/A</v>
      </c>
      <c r="BF207" t="e">
        <f>VLOOKUP(Tableau14[[#This Row],[dossier d''événement]],Tableau12[],28,FALSE)</f>
        <v>#N/A</v>
      </c>
      <c r="BG207" t="e">
        <f>VLOOKUP(Tableau14[[#This Row],[dossier d''événement]],Tableau12[],29,FALSE)</f>
        <v>#N/A</v>
      </c>
      <c r="BH207" t="e">
        <f>VLOOKUP(Tableau14[[#This Row],[dossier d''événement]],Tableau12[],30,FALSE)</f>
        <v>#N/A</v>
      </c>
      <c r="BI207" t="e">
        <f>VLOOKUP(Tableau14[[#This Row],[dossier d''événement]],Tableau12[],31,FALSE)</f>
        <v>#N/A</v>
      </c>
      <c r="BJ207" t="e">
        <f>VLOOKUP(Tableau14[[#This Row],[dossier d''événement]],Tableau12[],32,FALSE)</f>
        <v>#N/A</v>
      </c>
      <c r="BK207" t="e">
        <f>VLOOKUP(Tableau14[[#This Row],[dossier d''événement]],Tableau12[],33,FALSE)</f>
        <v>#N/A</v>
      </c>
      <c r="BL207" t="e">
        <f>VLOOKUP(Tableau14[[#This Row],[dossier d''événement]],Tableau12[],34,FALSE)</f>
        <v>#N/A</v>
      </c>
      <c r="BM207" t="e">
        <f>VLOOKUP(Tableau14[[#This Row],[dossier d''événement]],Tableau12[],35,FALSE)</f>
        <v>#N/A</v>
      </c>
      <c r="BN207" t="e">
        <f>VLOOKUP(Tableau14[[#This Row],[dossier d''événement]],Tableau12[],36,FALSE)</f>
        <v>#N/A</v>
      </c>
      <c r="BO207" t="e">
        <f>VLOOKUP(Tableau14[[#This Row],[dossier d''événement]],Tableau12[],37,FALSE)</f>
        <v>#N/A</v>
      </c>
      <c r="BP207" t="e">
        <f>VLOOKUP(Tableau14[[#This Row],[dossier d''événement]],Tableau12[],38,FALSE)</f>
        <v>#N/A</v>
      </c>
      <c r="BQ207" t="e">
        <f>VLOOKUP(Tableau14[[#This Row],[dossier d''événement]],Tableau12[],39,FALSE)</f>
        <v>#N/A</v>
      </c>
      <c r="BR207" t="e">
        <f>VLOOKUP(Tableau14[[#This Row],[dossier d''événement]],Tableau12[],40,FALSE)</f>
        <v>#N/A</v>
      </c>
      <c r="CE207" t="e">
        <f>VLOOKUP(Tableau14[[#This Row],[dossier d''événement]],Tableau12[],46,FALSE)</f>
        <v>#N/A</v>
      </c>
      <c r="CF207" t="e">
        <f>VLOOKUP(Tableau14[[#This Row],[dossier d''événement]],Tableau12[],43,FALSE)</f>
        <v>#N/A</v>
      </c>
      <c r="CG207" t="e">
        <f>VLOOKUP(Tableau14[[#This Row],[dossier d''événement]],Tableau12[],47,FALSE)</f>
        <v>#N/A</v>
      </c>
    </row>
    <row r="208" spans="6:85">
      <c r="F208" t="e">
        <f>VLOOKUP(Tableau14[[#This Row],[dossier d''événement]],Tableau12[],2,FALSE)</f>
        <v>#N/A</v>
      </c>
      <c r="G208" t="e">
        <f>VLOOKUP(Tableau14[[#This Row],[dossier d''événement]],Tableau12[],7,FALSE)</f>
        <v>#N/A</v>
      </c>
      <c r="H208" t="e">
        <f>VLOOKUP(Tableau14[[#This Row],[dossier d''événement]],Tableau12[],8,FALSE)</f>
        <v>#N/A</v>
      </c>
      <c r="J208" t="e">
        <f>VLOOKUP(Tableau14[[#This Row],[dossier d''événement]],Tableau12[],3,FALSE)</f>
        <v>#N/A</v>
      </c>
      <c r="K208" t="e">
        <f>VLOOKUP(Tableau14[[#This Row],[dossier d''événement]],Tableau12[],44,FALSE)</f>
        <v>#N/A</v>
      </c>
      <c r="W208" t="e">
        <f>VLOOKUP(Tableau14[[#This Row],[dossier d''événement]],Tableau12[],73,FALSE)</f>
        <v>#N/A</v>
      </c>
      <c r="X208" t="e">
        <f>VLOOKUP(Tableau14[[#This Row],[dossier d''événement]],Tableau12[],74,FALSE)</f>
        <v>#N/A</v>
      </c>
      <c r="Y208" t="e">
        <f>VLOOKUP(Tableau14[[#This Row],[dossier d''événement]],Tableau12[],75,FALSE)</f>
        <v>#N/A</v>
      </c>
      <c r="Z208" t="e">
        <f>VLOOKUP(Tableau14[[#This Row],[dossier d''événement]],Tableau12[],76,FALSE)</f>
        <v>#N/A</v>
      </c>
      <c r="AA208" t="e">
        <f>VLOOKUP(Tableau14[[#This Row],[dossier d''événement]],Tableau12[],77,FALSE)</f>
        <v>#N/A</v>
      </c>
      <c r="AB208" t="e">
        <f>VLOOKUP(Tableau14[[#This Row],[dossier d''événement]],Tableau12[],78,FALSE)</f>
        <v>#N/A</v>
      </c>
      <c r="AC208" t="e">
        <f>VLOOKUP(Tableau14[[#This Row],[dossier d''événement]],Tableau12[],79,FALSE)</f>
        <v>#N/A</v>
      </c>
      <c r="AD208" t="e">
        <f>VLOOKUP(Tableau14[[#This Row],[dossier d''événement]],Tableau12[],80,FALSE)</f>
        <v>#N/A</v>
      </c>
      <c r="AE208" t="e">
        <f>VLOOKUP(Tableau14[[#This Row],[dossier d''événement]],Tableau12[],81,FALSE)</f>
        <v>#N/A</v>
      </c>
      <c r="AF208" t="e">
        <f>VLOOKUP(Tableau14[[#This Row],[dossier d''événement]],Tableau12[],82,FALSE)</f>
        <v>#N/A</v>
      </c>
      <c r="AG208" t="e">
        <f>VLOOKUP(Tableau14[[#This Row],[dossier d''événement]],Tableau12[],83,FALSE)</f>
        <v>#N/A</v>
      </c>
      <c r="AH208" t="e">
        <f>VLOOKUP(Tableau14[[#This Row],[dossier d''événement]],Tableau12[],84,FALSE)</f>
        <v>#N/A</v>
      </c>
      <c r="AI208" t="e">
        <f>VLOOKUP(Tableau14[[#This Row],[dossier d''événement]],Tableau12[],85,FALSE)</f>
        <v>#N/A</v>
      </c>
      <c r="AJ208" t="e">
        <f>VLOOKUP(Tableau14[[#This Row],[dossier d''événement]],Tableau12[],86,FALSE)</f>
        <v>#N/A</v>
      </c>
      <c r="AK208" t="e">
        <f>VLOOKUP(Tableau14[[#This Row],[dossier d''événement]],Tableau12[],87,FALSE)</f>
        <v>#N/A</v>
      </c>
      <c r="AL208" t="e">
        <f>VLOOKUP(Tableau14[[#This Row],[dossier d''événement]],Tableau12[],88,FALSE)</f>
        <v>#N/A</v>
      </c>
      <c r="AM208" t="e">
        <f>VLOOKUP(Tableau14[[#This Row],[dossier d''événement]],Tableau12[],89,FALSE)</f>
        <v>#N/A</v>
      </c>
      <c r="AN208" t="e">
        <f>VLOOKUP(Tableau14[[#This Row],[dossier d''événement]],Tableau12[],90,FALSE)</f>
        <v>#N/A</v>
      </c>
      <c r="AO208" t="e">
        <f>VLOOKUP(Tableau14[[#This Row],[dossier d''événement]],Tableau12[],11,FALSE)</f>
        <v>#N/A</v>
      </c>
      <c r="AP208" t="e">
        <f>VLOOKUP(Tableau14[[#This Row],[dossier d''événement]],Tableau12[],12,FALSE)</f>
        <v>#N/A</v>
      </c>
      <c r="AQ208" t="e">
        <f>VLOOKUP(Tableau14[[#This Row],[dossier d''événement]],Tableau12[],13,FALSE)</f>
        <v>#N/A</v>
      </c>
      <c r="AR208" t="e">
        <f>VLOOKUP(Tableau14[[#This Row],[dossier d''événement]],Tableau12[],14,FALSE)</f>
        <v>#N/A</v>
      </c>
      <c r="AS208" t="e">
        <f>VLOOKUP(Tableau14[[#This Row],[dossier d''événement]],Tableau12[],15,FALSE)</f>
        <v>#N/A</v>
      </c>
      <c r="AT208" t="e">
        <f>VLOOKUP(Tableau14[[#This Row],[dossier d''événement]],Tableau12[],16,FALSE)</f>
        <v>#N/A</v>
      </c>
      <c r="AU208" t="e">
        <f>VLOOKUP(Tableau14[[#This Row],[dossier d''événement]],Tableau12[],17,FALSE)</f>
        <v>#N/A</v>
      </c>
      <c r="AV208" t="e">
        <f>VLOOKUP(Tableau14[[#This Row],[dossier d''événement]],Tableau12[],18,FALSE)</f>
        <v>#N/A</v>
      </c>
      <c r="AW208" t="e">
        <f>VLOOKUP(Tableau14[[#This Row],[dossier d''événement]],Tableau12[],19,FALSE)</f>
        <v>#N/A</v>
      </c>
      <c r="AX208" t="e">
        <f>VLOOKUP(Tableau14[[#This Row],[dossier d''événement]],Tableau12[],20,FALSE)</f>
        <v>#N/A</v>
      </c>
      <c r="AY208" t="e">
        <f>VLOOKUP(Tableau14[[#This Row],[dossier d''événement]],Tableau12[],21,FALSE)</f>
        <v>#N/A</v>
      </c>
      <c r="AZ208" t="e">
        <f>VLOOKUP(Tableau14[[#This Row],[dossier d''événement]],Tableau12[],22,FALSE)</f>
        <v>#N/A</v>
      </c>
      <c r="BA208" t="e">
        <f>VLOOKUP(Tableau14[[#This Row],[dossier d''événement]],Tableau12[],23,FALSE)</f>
        <v>#N/A</v>
      </c>
      <c r="BB208" t="e">
        <f>VLOOKUP(Tableau14[[#This Row],[dossier d''événement]],Tableau12[],24,FALSE)</f>
        <v>#N/A</v>
      </c>
      <c r="BC208" t="e">
        <f>VLOOKUP(Tableau14[[#This Row],[dossier d''événement]],Tableau12[],25,FALSE)</f>
        <v>#N/A</v>
      </c>
      <c r="BD208" t="e">
        <f>VLOOKUP(Tableau14[[#This Row],[dossier d''événement]],Tableau12[],26,FALSE)</f>
        <v>#N/A</v>
      </c>
      <c r="BE208" t="e">
        <f>VLOOKUP(Tableau14[[#This Row],[dossier d''événement]],Tableau12[],27,FALSE)</f>
        <v>#N/A</v>
      </c>
      <c r="BF208" t="e">
        <f>VLOOKUP(Tableau14[[#This Row],[dossier d''événement]],Tableau12[],28,FALSE)</f>
        <v>#N/A</v>
      </c>
      <c r="BG208" t="e">
        <f>VLOOKUP(Tableau14[[#This Row],[dossier d''événement]],Tableau12[],29,FALSE)</f>
        <v>#N/A</v>
      </c>
      <c r="BH208" t="e">
        <f>VLOOKUP(Tableau14[[#This Row],[dossier d''événement]],Tableau12[],30,FALSE)</f>
        <v>#N/A</v>
      </c>
      <c r="BI208" t="e">
        <f>VLOOKUP(Tableau14[[#This Row],[dossier d''événement]],Tableau12[],31,FALSE)</f>
        <v>#N/A</v>
      </c>
      <c r="BJ208" t="e">
        <f>VLOOKUP(Tableau14[[#This Row],[dossier d''événement]],Tableau12[],32,FALSE)</f>
        <v>#N/A</v>
      </c>
      <c r="BK208" t="e">
        <f>VLOOKUP(Tableau14[[#This Row],[dossier d''événement]],Tableau12[],33,FALSE)</f>
        <v>#N/A</v>
      </c>
      <c r="BL208" t="e">
        <f>VLOOKUP(Tableau14[[#This Row],[dossier d''événement]],Tableau12[],34,FALSE)</f>
        <v>#N/A</v>
      </c>
      <c r="BM208" t="e">
        <f>VLOOKUP(Tableau14[[#This Row],[dossier d''événement]],Tableau12[],35,FALSE)</f>
        <v>#N/A</v>
      </c>
      <c r="BN208" t="e">
        <f>VLOOKUP(Tableau14[[#This Row],[dossier d''événement]],Tableau12[],36,FALSE)</f>
        <v>#N/A</v>
      </c>
      <c r="BO208" t="e">
        <f>VLOOKUP(Tableau14[[#This Row],[dossier d''événement]],Tableau12[],37,FALSE)</f>
        <v>#N/A</v>
      </c>
      <c r="BP208" t="e">
        <f>VLOOKUP(Tableau14[[#This Row],[dossier d''événement]],Tableau12[],38,FALSE)</f>
        <v>#N/A</v>
      </c>
      <c r="BQ208" t="e">
        <f>VLOOKUP(Tableau14[[#This Row],[dossier d''événement]],Tableau12[],39,FALSE)</f>
        <v>#N/A</v>
      </c>
      <c r="BR208" t="e">
        <f>VLOOKUP(Tableau14[[#This Row],[dossier d''événement]],Tableau12[],40,FALSE)</f>
        <v>#N/A</v>
      </c>
      <c r="CE208" t="e">
        <f>VLOOKUP(Tableau14[[#This Row],[dossier d''événement]],Tableau12[],46,FALSE)</f>
        <v>#N/A</v>
      </c>
      <c r="CF208" t="e">
        <f>VLOOKUP(Tableau14[[#This Row],[dossier d''événement]],Tableau12[],43,FALSE)</f>
        <v>#N/A</v>
      </c>
      <c r="CG208" t="e">
        <f>VLOOKUP(Tableau14[[#This Row],[dossier d''événement]],Tableau12[],47,FALSE)</f>
        <v>#N/A</v>
      </c>
    </row>
    <row r="209" spans="6:85">
      <c r="F209" t="e">
        <f>VLOOKUP(Tableau14[[#This Row],[dossier d''événement]],Tableau12[],2,FALSE)</f>
        <v>#N/A</v>
      </c>
      <c r="G209" t="e">
        <f>VLOOKUP(Tableau14[[#This Row],[dossier d''événement]],Tableau12[],7,FALSE)</f>
        <v>#N/A</v>
      </c>
      <c r="H209" t="e">
        <f>VLOOKUP(Tableau14[[#This Row],[dossier d''événement]],Tableau12[],8,FALSE)</f>
        <v>#N/A</v>
      </c>
      <c r="J209" t="e">
        <f>VLOOKUP(Tableau14[[#This Row],[dossier d''événement]],Tableau12[],3,FALSE)</f>
        <v>#N/A</v>
      </c>
      <c r="K209" t="e">
        <f>VLOOKUP(Tableau14[[#This Row],[dossier d''événement]],Tableau12[],44,FALSE)</f>
        <v>#N/A</v>
      </c>
      <c r="W209" t="e">
        <f>VLOOKUP(Tableau14[[#This Row],[dossier d''événement]],Tableau12[],73,FALSE)</f>
        <v>#N/A</v>
      </c>
      <c r="X209" t="e">
        <f>VLOOKUP(Tableau14[[#This Row],[dossier d''événement]],Tableau12[],74,FALSE)</f>
        <v>#N/A</v>
      </c>
      <c r="Y209" t="e">
        <f>VLOOKUP(Tableau14[[#This Row],[dossier d''événement]],Tableau12[],75,FALSE)</f>
        <v>#N/A</v>
      </c>
      <c r="Z209" t="e">
        <f>VLOOKUP(Tableau14[[#This Row],[dossier d''événement]],Tableau12[],76,FALSE)</f>
        <v>#N/A</v>
      </c>
      <c r="AA209" t="e">
        <f>VLOOKUP(Tableau14[[#This Row],[dossier d''événement]],Tableau12[],77,FALSE)</f>
        <v>#N/A</v>
      </c>
      <c r="AB209" t="e">
        <f>VLOOKUP(Tableau14[[#This Row],[dossier d''événement]],Tableau12[],78,FALSE)</f>
        <v>#N/A</v>
      </c>
      <c r="AC209" t="e">
        <f>VLOOKUP(Tableau14[[#This Row],[dossier d''événement]],Tableau12[],79,FALSE)</f>
        <v>#N/A</v>
      </c>
      <c r="AD209" t="e">
        <f>VLOOKUP(Tableau14[[#This Row],[dossier d''événement]],Tableau12[],80,FALSE)</f>
        <v>#N/A</v>
      </c>
      <c r="AE209" t="e">
        <f>VLOOKUP(Tableau14[[#This Row],[dossier d''événement]],Tableau12[],81,FALSE)</f>
        <v>#N/A</v>
      </c>
      <c r="AF209" t="e">
        <f>VLOOKUP(Tableau14[[#This Row],[dossier d''événement]],Tableau12[],82,FALSE)</f>
        <v>#N/A</v>
      </c>
      <c r="AG209" t="e">
        <f>VLOOKUP(Tableau14[[#This Row],[dossier d''événement]],Tableau12[],83,FALSE)</f>
        <v>#N/A</v>
      </c>
      <c r="AH209" t="e">
        <f>VLOOKUP(Tableau14[[#This Row],[dossier d''événement]],Tableau12[],84,FALSE)</f>
        <v>#N/A</v>
      </c>
      <c r="AI209" t="e">
        <f>VLOOKUP(Tableau14[[#This Row],[dossier d''événement]],Tableau12[],85,FALSE)</f>
        <v>#N/A</v>
      </c>
      <c r="AJ209" t="e">
        <f>VLOOKUP(Tableau14[[#This Row],[dossier d''événement]],Tableau12[],86,FALSE)</f>
        <v>#N/A</v>
      </c>
      <c r="AK209" t="e">
        <f>VLOOKUP(Tableau14[[#This Row],[dossier d''événement]],Tableau12[],87,FALSE)</f>
        <v>#N/A</v>
      </c>
      <c r="AL209" t="e">
        <f>VLOOKUP(Tableau14[[#This Row],[dossier d''événement]],Tableau12[],88,FALSE)</f>
        <v>#N/A</v>
      </c>
      <c r="AM209" t="e">
        <f>VLOOKUP(Tableau14[[#This Row],[dossier d''événement]],Tableau12[],89,FALSE)</f>
        <v>#N/A</v>
      </c>
      <c r="AN209" t="e">
        <f>VLOOKUP(Tableau14[[#This Row],[dossier d''événement]],Tableau12[],90,FALSE)</f>
        <v>#N/A</v>
      </c>
      <c r="AO209" t="e">
        <f>VLOOKUP(Tableau14[[#This Row],[dossier d''événement]],Tableau12[],11,FALSE)</f>
        <v>#N/A</v>
      </c>
      <c r="AP209" t="e">
        <f>VLOOKUP(Tableau14[[#This Row],[dossier d''événement]],Tableau12[],12,FALSE)</f>
        <v>#N/A</v>
      </c>
      <c r="AQ209" t="e">
        <f>VLOOKUP(Tableau14[[#This Row],[dossier d''événement]],Tableau12[],13,FALSE)</f>
        <v>#N/A</v>
      </c>
      <c r="AR209" t="e">
        <f>VLOOKUP(Tableau14[[#This Row],[dossier d''événement]],Tableau12[],14,FALSE)</f>
        <v>#N/A</v>
      </c>
      <c r="AS209" t="e">
        <f>VLOOKUP(Tableau14[[#This Row],[dossier d''événement]],Tableau12[],15,FALSE)</f>
        <v>#N/A</v>
      </c>
      <c r="AT209" t="e">
        <f>VLOOKUP(Tableau14[[#This Row],[dossier d''événement]],Tableau12[],16,FALSE)</f>
        <v>#N/A</v>
      </c>
      <c r="AU209" t="e">
        <f>VLOOKUP(Tableau14[[#This Row],[dossier d''événement]],Tableau12[],17,FALSE)</f>
        <v>#N/A</v>
      </c>
      <c r="AV209" t="e">
        <f>VLOOKUP(Tableau14[[#This Row],[dossier d''événement]],Tableau12[],18,FALSE)</f>
        <v>#N/A</v>
      </c>
      <c r="AW209" t="e">
        <f>VLOOKUP(Tableau14[[#This Row],[dossier d''événement]],Tableau12[],19,FALSE)</f>
        <v>#N/A</v>
      </c>
      <c r="AX209" t="e">
        <f>VLOOKUP(Tableau14[[#This Row],[dossier d''événement]],Tableau12[],20,FALSE)</f>
        <v>#N/A</v>
      </c>
      <c r="AY209" t="e">
        <f>VLOOKUP(Tableau14[[#This Row],[dossier d''événement]],Tableau12[],21,FALSE)</f>
        <v>#N/A</v>
      </c>
      <c r="AZ209" t="e">
        <f>VLOOKUP(Tableau14[[#This Row],[dossier d''événement]],Tableau12[],22,FALSE)</f>
        <v>#N/A</v>
      </c>
      <c r="BA209" t="e">
        <f>VLOOKUP(Tableau14[[#This Row],[dossier d''événement]],Tableau12[],23,FALSE)</f>
        <v>#N/A</v>
      </c>
      <c r="BB209" t="e">
        <f>VLOOKUP(Tableau14[[#This Row],[dossier d''événement]],Tableau12[],24,FALSE)</f>
        <v>#N/A</v>
      </c>
      <c r="BC209" t="e">
        <f>VLOOKUP(Tableau14[[#This Row],[dossier d''événement]],Tableau12[],25,FALSE)</f>
        <v>#N/A</v>
      </c>
      <c r="BD209" t="e">
        <f>VLOOKUP(Tableau14[[#This Row],[dossier d''événement]],Tableau12[],26,FALSE)</f>
        <v>#N/A</v>
      </c>
      <c r="BE209" t="e">
        <f>VLOOKUP(Tableau14[[#This Row],[dossier d''événement]],Tableau12[],27,FALSE)</f>
        <v>#N/A</v>
      </c>
      <c r="BF209" t="e">
        <f>VLOOKUP(Tableau14[[#This Row],[dossier d''événement]],Tableau12[],28,FALSE)</f>
        <v>#N/A</v>
      </c>
      <c r="BG209" t="e">
        <f>VLOOKUP(Tableau14[[#This Row],[dossier d''événement]],Tableau12[],29,FALSE)</f>
        <v>#N/A</v>
      </c>
      <c r="BH209" t="e">
        <f>VLOOKUP(Tableau14[[#This Row],[dossier d''événement]],Tableau12[],30,FALSE)</f>
        <v>#N/A</v>
      </c>
      <c r="BI209" t="e">
        <f>VLOOKUP(Tableau14[[#This Row],[dossier d''événement]],Tableau12[],31,FALSE)</f>
        <v>#N/A</v>
      </c>
      <c r="BJ209" t="e">
        <f>VLOOKUP(Tableau14[[#This Row],[dossier d''événement]],Tableau12[],32,FALSE)</f>
        <v>#N/A</v>
      </c>
      <c r="BK209" t="e">
        <f>VLOOKUP(Tableau14[[#This Row],[dossier d''événement]],Tableau12[],33,FALSE)</f>
        <v>#N/A</v>
      </c>
      <c r="BL209" t="e">
        <f>VLOOKUP(Tableau14[[#This Row],[dossier d''événement]],Tableau12[],34,FALSE)</f>
        <v>#N/A</v>
      </c>
      <c r="BM209" t="e">
        <f>VLOOKUP(Tableau14[[#This Row],[dossier d''événement]],Tableau12[],35,FALSE)</f>
        <v>#N/A</v>
      </c>
      <c r="BN209" t="e">
        <f>VLOOKUP(Tableau14[[#This Row],[dossier d''événement]],Tableau12[],36,FALSE)</f>
        <v>#N/A</v>
      </c>
      <c r="BO209" t="e">
        <f>VLOOKUP(Tableau14[[#This Row],[dossier d''événement]],Tableau12[],37,FALSE)</f>
        <v>#N/A</v>
      </c>
      <c r="BP209" t="e">
        <f>VLOOKUP(Tableau14[[#This Row],[dossier d''événement]],Tableau12[],38,FALSE)</f>
        <v>#N/A</v>
      </c>
      <c r="BQ209" t="e">
        <f>VLOOKUP(Tableau14[[#This Row],[dossier d''événement]],Tableau12[],39,FALSE)</f>
        <v>#N/A</v>
      </c>
      <c r="BR209" t="e">
        <f>VLOOKUP(Tableau14[[#This Row],[dossier d''événement]],Tableau12[],40,FALSE)</f>
        <v>#N/A</v>
      </c>
      <c r="CE209" t="e">
        <f>VLOOKUP(Tableau14[[#This Row],[dossier d''événement]],Tableau12[],46,FALSE)</f>
        <v>#N/A</v>
      </c>
      <c r="CF209" t="e">
        <f>VLOOKUP(Tableau14[[#This Row],[dossier d''événement]],Tableau12[],43,FALSE)</f>
        <v>#N/A</v>
      </c>
      <c r="CG209" t="e">
        <f>VLOOKUP(Tableau14[[#This Row],[dossier d''événement]],Tableau12[],47,FALSE)</f>
        <v>#N/A</v>
      </c>
    </row>
    <row r="210" spans="6:85">
      <c r="F210" t="e">
        <f>VLOOKUP(Tableau14[[#This Row],[dossier d''événement]],Tableau12[],2,FALSE)</f>
        <v>#N/A</v>
      </c>
      <c r="G210" t="e">
        <f>VLOOKUP(Tableau14[[#This Row],[dossier d''événement]],Tableau12[],7,FALSE)</f>
        <v>#N/A</v>
      </c>
      <c r="H210" t="e">
        <f>VLOOKUP(Tableau14[[#This Row],[dossier d''événement]],Tableau12[],8,FALSE)</f>
        <v>#N/A</v>
      </c>
      <c r="J210" t="e">
        <f>VLOOKUP(Tableau14[[#This Row],[dossier d''événement]],Tableau12[],3,FALSE)</f>
        <v>#N/A</v>
      </c>
      <c r="K210" t="e">
        <f>VLOOKUP(Tableau14[[#This Row],[dossier d''événement]],Tableau12[],44,FALSE)</f>
        <v>#N/A</v>
      </c>
      <c r="W210" t="e">
        <f>VLOOKUP(Tableau14[[#This Row],[dossier d''événement]],Tableau12[],73,FALSE)</f>
        <v>#N/A</v>
      </c>
      <c r="X210" t="e">
        <f>VLOOKUP(Tableau14[[#This Row],[dossier d''événement]],Tableau12[],74,FALSE)</f>
        <v>#N/A</v>
      </c>
      <c r="Y210" t="e">
        <f>VLOOKUP(Tableau14[[#This Row],[dossier d''événement]],Tableau12[],75,FALSE)</f>
        <v>#N/A</v>
      </c>
      <c r="Z210" t="e">
        <f>VLOOKUP(Tableau14[[#This Row],[dossier d''événement]],Tableau12[],76,FALSE)</f>
        <v>#N/A</v>
      </c>
      <c r="AA210" t="e">
        <f>VLOOKUP(Tableau14[[#This Row],[dossier d''événement]],Tableau12[],77,FALSE)</f>
        <v>#N/A</v>
      </c>
      <c r="AB210" t="e">
        <f>VLOOKUP(Tableau14[[#This Row],[dossier d''événement]],Tableau12[],78,FALSE)</f>
        <v>#N/A</v>
      </c>
      <c r="AC210" t="e">
        <f>VLOOKUP(Tableau14[[#This Row],[dossier d''événement]],Tableau12[],79,FALSE)</f>
        <v>#N/A</v>
      </c>
      <c r="AD210" t="e">
        <f>VLOOKUP(Tableau14[[#This Row],[dossier d''événement]],Tableau12[],80,FALSE)</f>
        <v>#N/A</v>
      </c>
      <c r="AE210" t="e">
        <f>VLOOKUP(Tableau14[[#This Row],[dossier d''événement]],Tableau12[],81,FALSE)</f>
        <v>#N/A</v>
      </c>
      <c r="AF210" t="e">
        <f>VLOOKUP(Tableau14[[#This Row],[dossier d''événement]],Tableau12[],82,FALSE)</f>
        <v>#N/A</v>
      </c>
      <c r="AG210" t="e">
        <f>VLOOKUP(Tableau14[[#This Row],[dossier d''événement]],Tableau12[],83,FALSE)</f>
        <v>#N/A</v>
      </c>
      <c r="AH210" t="e">
        <f>VLOOKUP(Tableau14[[#This Row],[dossier d''événement]],Tableau12[],84,FALSE)</f>
        <v>#N/A</v>
      </c>
      <c r="AI210" t="e">
        <f>VLOOKUP(Tableau14[[#This Row],[dossier d''événement]],Tableau12[],85,FALSE)</f>
        <v>#N/A</v>
      </c>
      <c r="AJ210" t="e">
        <f>VLOOKUP(Tableau14[[#This Row],[dossier d''événement]],Tableau12[],86,FALSE)</f>
        <v>#N/A</v>
      </c>
      <c r="AK210" t="e">
        <f>VLOOKUP(Tableau14[[#This Row],[dossier d''événement]],Tableau12[],87,FALSE)</f>
        <v>#N/A</v>
      </c>
      <c r="AL210" t="e">
        <f>VLOOKUP(Tableau14[[#This Row],[dossier d''événement]],Tableau12[],88,FALSE)</f>
        <v>#N/A</v>
      </c>
      <c r="AM210" t="e">
        <f>VLOOKUP(Tableau14[[#This Row],[dossier d''événement]],Tableau12[],89,FALSE)</f>
        <v>#N/A</v>
      </c>
      <c r="AN210" t="e">
        <f>VLOOKUP(Tableau14[[#This Row],[dossier d''événement]],Tableau12[],90,FALSE)</f>
        <v>#N/A</v>
      </c>
      <c r="AO210" t="e">
        <f>VLOOKUP(Tableau14[[#This Row],[dossier d''événement]],Tableau12[],11,FALSE)</f>
        <v>#N/A</v>
      </c>
      <c r="AP210" t="e">
        <f>VLOOKUP(Tableau14[[#This Row],[dossier d''événement]],Tableau12[],12,FALSE)</f>
        <v>#N/A</v>
      </c>
      <c r="AQ210" t="e">
        <f>VLOOKUP(Tableau14[[#This Row],[dossier d''événement]],Tableau12[],13,FALSE)</f>
        <v>#N/A</v>
      </c>
      <c r="AR210" t="e">
        <f>VLOOKUP(Tableau14[[#This Row],[dossier d''événement]],Tableau12[],14,FALSE)</f>
        <v>#N/A</v>
      </c>
      <c r="AS210" t="e">
        <f>VLOOKUP(Tableau14[[#This Row],[dossier d''événement]],Tableau12[],15,FALSE)</f>
        <v>#N/A</v>
      </c>
      <c r="AT210" t="e">
        <f>VLOOKUP(Tableau14[[#This Row],[dossier d''événement]],Tableau12[],16,FALSE)</f>
        <v>#N/A</v>
      </c>
      <c r="AU210" t="e">
        <f>VLOOKUP(Tableau14[[#This Row],[dossier d''événement]],Tableau12[],17,FALSE)</f>
        <v>#N/A</v>
      </c>
      <c r="AV210" t="e">
        <f>VLOOKUP(Tableau14[[#This Row],[dossier d''événement]],Tableau12[],18,FALSE)</f>
        <v>#N/A</v>
      </c>
      <c r="AW210" t="e">
        <f>VLOOKUP(Tableau14[[#This Row],[dossier d''événement]],Tableau12[],19,FALSE)</f>
        <v>#N/A</v>
      </c>
      <c r="AX210" t="e">
        <f>VLOOKUP(Tableau14[[#This Row],[dossier d''événement]],Tableau12[],20,FALSE)</f>
        <v>#N/A</v>
      </c>
      <c r="AY210" t="e">
        <f>VLOOKUP(Tableau14[[#This Row],[dossier d''événement]],Tableau12[],21,FALSE)</f>
        <v>#N/A</v>
      </c>
      <c r="AZ210" t="e">
        <f>VLOOKUP(Tableau14[[#This Row],[dossier d''événement]],Tableau12[],22,FALSE)</f>
        <v>#N/A</v>
      </c>
      <c r="BA210" t="e">
        <f>VLOOKUP(Tableau14[[#This Row],[dossier d''événement]],Tableau12[],23,FALSE)</f>
        <v>#N/A</v>
      </c>
      <c r="BB210" t="e">
        <f>VLOOKUP(Tableau14[[#This Row],[dossier d''événement]],Tableau12[],24,FALSE)</f>
        <v>#N/A</v>
      </c>
      <c r="BC210" t="e">
        <f>VLOOKUP(Tableau14[[#This Row],[dossier d''événement]],Tableau12[],25,FALSE)</f>
        <v>#N/A</v>
      </c>
      <c r="BD210" t="e">
        <f>VLOOKUP(Tableau14[[#This Row],[dossier d''événement]],Tableau12[],26,FALSE)</f>
        <v>#N/A</v>
      </c>
      <c r="BE210" t="e">
        <f>VLOOKUP(Tableau14[[#This Row],[dossier d''événement]],Tableau12[],27,FALSE)</f>
        <v>#N/A</v>
      </c>
      <c r="BF210" t="e">
        <f>VLOOKUP(Tableau14[[#This Row],[dossier d''événement]],Tableau12[],28,FALSE)</f>
        <v>#N/A</v>
      </c>
      <c r="BG210" t="e">
        <f>VLOOKUP(Tableau14[[#This Row],[dossier d''événement]],Tableau12[],29,FALSE)</f>
        <v>#N/A</v>
      </c>
      <c r="BH210" t="e">
        <f>VLOOKUP(Tableau14[[#This Row],[dossier d''événement]],Tableau12[],30,FALSE)</f>
        <v>#N/A</v>
      </c>
      <c r="BI210" t="e">
        <f>VLOOKUP(Tableau14[[#This Row],[dossier d''événement]],Tableau12[],31,FALSE)</f>
        <v>#N/A</v>
      </c>
      <c r="BJ210" t="e">
        <f>VLOOKUP(Tableau14[[#This Row],[dossier d''événement]],Tableau12[],32,FALSE)</f>
        <v>#N/A</v>
      </c>
      <c r="BK210" t="e">
        <f>VLOOKUP(Tableau14[[#This Row],[dossier d''événement]],Tableau12[],33,FALSE)</f>
        <v>#N/A</v>
      </c>
      <c r="BL210" t="e">
        <f>VLOOKUP(Tableau14[[#This Row],[dossier d''événement]],Tableau12[],34,FALSE)</f>
        <v>#N/A</v>
      </c>
      <c r="BM210" t="e">
        <f>VLOOKUP(Tableau14[[#This Row],[dossier d''événement]],Tableau12[],35,FALSE)</f>
        <v>#N/A</v>
      </c>
      <c r="BN210" t="e">
        <f>VLOOKUP(Tableau14[[#This Row],[dossier d''événement]],Tableau12[],36,FALSE)</f>
        <v>#N/A</v>
      </c>
      <c r="BO210" t="e">
        <f>VLOOKUP(Tableau14[[#This Row],[dossier d''événement]],Tableau12[],37,FALSE)</f>
        <v>#N/A</v>
      </c>
      <c r="BP210" t="e">
        <f>VLOOKUP(Tableau14[[#This Row],[dossier d''événement]],Tableau12[],38,FALSE)</f>
        <v>#N/A</v>
      </c>
      <c r="BQ210" t="e">
        <f>VLOOKUP(Tableau14[[#This Row],[dossier d''événement]],Tableau12[],39,FALSE)</f>
        <v>#N/A</v>
      </c>
      <c r="BR210" t="e">
        <f>VLOOKUP(Tableau14[[#This Row],[dossier d''événement]],Tableau12[],40,FALSE)</f>
        <v>#N/A</v>
      </c>
      <c r="CE210" t="e">
        <f>VLOOKUP(Tableau14[[#This Row],[dossier d''événement]],Tableau12[],46,FALSE)</f>
        <v>#N/A</v>
      </c>
      <c r="CF210" t="e">
        <f>VLOOKUP(Tableau14[[#This Row],[dossier d''événement]],Tableau12[],43,FALSE)</f>
        <v>#N/A</v>
      </c>
      <c r="CG210" t="e">
        <f>VLOOKUP(Tableau14[[#This Row],[dossier d''événement]],Tableau12[],47,FALSE)</f>
        <v>#N/A</v>
      </c>
    </row>
    <row r="211" spans="6:85">
      <c r="F211" t="e">
        <f>VLOOKUP(Tableau14[[#This Row],[dossier d''événement]],Tableau12[],2,FALSE)</f>
        <v>#N/A</v>
      </c>
      <c r="G211" t="e">
        <f>VLOOKUP(Tableau14[[#This Row],[dossier d''événement]],Tableau12[],7,FALSE)</f>
        <v>#N/A</v>
      </c>
      <c r="H211" t="e">
        <f>VLOOKUP(Tableau14[[#This Row],[dossier d''événement]],Tableau12[],8,FALSE)</f>
        <v>#N/A</v>
      </c>
      <c r="J211" t="e">
        <f>VLOOKUP(Tableau14[[#This Row],[dossier d''événement]],Tableau12[],3,FALSE)</f>
        <v>#N/A</v>
      </c>
      <c r="K211" t="e">
        <f>VLOOKUP(Tableau14[[#This Row],[dossier d''événement]],Tableau12[],44,FALSE)</f>
        <v>#N/A</v>
      </c>
      <c r="W211" t="e">
        <f>VLOOKUP(Tableau14[[#This Row],[dossier d''événement]],Tableau12[],73,FALSE)</f>
        <v>#N/A</v>
      </c>
      <c r="X211" t="e">
        <f>VLOOKUP(Tableau14[[#This Row],[dossier d''événement]],Tableau12[],74,FALSE)</f>
        <v>#N/A</v>
      </c>
      <c r="Y211" t="e">
        <f>VLOOKUP(Tableau14[[#This Row],[dossier d''événement]],Tableau12[],75,FALSE)</f>
        <v>#N/A</v>
      </c>
      <c r="Z211" t="e">
        <f>VLOOKUP(Tableau14[[#This Row],[dossier d''événement]],Tableau12[],76,FALSE)</f>
        <v>#N/A</v>
      </c>
      <c r="AA211" t="e">
        <f>VLOOKUP(Tableau14[[#This Row],[dossier d''événement]],Tableau12[],77,FALSE)</f>
        <v>#N/A</v>
      </c>
      <c r="AB211" t="e">
        <f>VLOOKUP(Tableau14[[#This Row],[dossier d''événement]],Tableau12[],78,FALSE)</f>
        <v>#N/A</v>
      </c>
      <c r="AC211" t="e">
        <f>VLOOKUP(Tableau14[[#This Row],[dossier d''événement]],Tableau12[],79,FALSE)</f>
        <v>#N/A</v>
      </c>
      <c r="AD211" t="e">
        <f>VLOOKUP(Tableau14[[#This Row],[dossier d''événement]],Tableau12[],80,FALSE)</f>
        <v>#N/A</v>
      </c>
      <c r="AE211" t="e">
        <f>VLOOKUP(Tableau14[[#This Row],[dossier d''événement]],Tableau12[],81,FALSE)</f>
        <v>#N/A</v>
      </c>
      <c r="AF211" t="e">
        <f>VLOOKUP(Tableau14[[#This Row],[dossier d''événement]],Tableau12[],82,FALSE)</f>
        <v>#N/A</v>
      </c>
      <c r="AG211" t="e">
        <f>VLOOKUP(Tableau14[[#This Row],[dossier d''événement]],Tableau12[],83,FALSE)</f>
        <v>#N/A</v>
      </c>
      <c r="AH211" t="e">
        <f>VLOOKUP(Tableau14[[#This Row],[dossier d''événement]],Tableau12[],84,FALSE)</f>
        <v>#N/A</v>
      </c>
      <c r="AI211" t="e">
        <f>VLOOKUP(Tableau14[[#This Row],[dossier d''événement]],Tableau12[],85,FALSE)</f>
        <v>#N/A</v>
      </c>
      <c r="AJ211" t="e">
        <f>VLOOKUP(Tableau14[[#This Row],[dossier d''événement]],Tableau12[],86,FALSE)</f>
        <v>#N/A</v>
      </c>
      <c r="AK211" t="e">
        <f>VLOOKUP(Tableau14[[#This Row],[dossier d''événement]],Tableau12[],87,FALSE)</f>
        <v>#N/A</v>
      </c>
      <c r="AL211" t="e">
        <f>VLOOKUP(Tableau14[[#This Row],[dossier d''événement]],Tableau12[],88,FALSE)</f>
        <v>#N/A</v>
      </c>
      <c r="AM211" t="e">
        <f>VLOOKUP(Tableau14[[#This Row],[dossier d''événement]],Tableau12[],89,FALSE)</f>
        <v>#N/A</v>
      </c>
      <c r="AN211" t="e">
        <f>VLOOKUP(Tableau14[[#This Row],[dossier d''événement]],Tableau12[],90,FALSE)</f>
        <v>#N/A</v>
      </c>
      <c r="AO211" t="e">
        <f>VLOOKUP(Tableau14[[#This Row],[dossier d''événement]],Tableau12[],11,FALSE)</f>
        <v>#N/A</v>
      </c>
      <c r="AP211" t="e">
        <f>VLOOKUP(Tableau14[[#This Row],[dossier d''événement]],Tableau12[],12,FALSE)</f>
        <v>#N/A</v>
      </c>
      <c r="AQ211" t="e">
        <f>VLOOKUP(Tableau14[[#This Row],[dossier d''événement]],Tableau12[],13,FALSE)</f>
        <v>#N/A</v>
      </c>
      <c r="AR211" t="e">
        <f>VLOOKUP(Tableau14[[#This Row],[dossier d''événement]],Tableau12[],14,FALSE)</f>
        <v>#N/A</v>
      </c>
      <c r="AS211" t="e">
        <f>VLOOKUP(Tableau14[[#This Row],[dossier d''événement]],Tableau12[],15,FALSE)</f>
        <v>#N/A</v>
      </c>
      <c r="AT211" t="e">
        <f>VLOOKUP(Tableau14[[#This Row],[dossier d''événement]],Tableau12[],16,FALSE)</f>
        <v>#N/A</v>
      </c>
      <c r="AU211" t="e">
        <f>VLOOKUP(Tableau14[[#This Row],[dossier d''événement]],Tableau12[],17,FALSE)</f>
        <v>#N/A</v>
      </c>
      <c r="AV211" t="e">
        <f>VLOOKUP(Tableau14[[#This Row],[dossier d''événement]],Tableau12[],18,FALSE)</f>
        <v>#N/A</v>
      </c>
      <c r="AW211" t="e">
        <f>VLOOKUP(Tableau14[[#This Row],[dossier d''événement]],Tableau12[],19,FALSE)</f>
        <v>#N/A</v>
      </c>
      <c r="AX211" t="e">
        <f>VLOOKUP(Tableau14[[#This Row],[dossier d''événement]],Tableau12[],20,FALSE)</f>
        <v>#N/A</v>
      </c>
      <c r="AY211" t="e">
        <f>VLOOKUP(Tableau14[[#This Row],[dossier d''événement]],Tableau12[],21,FALSE)</f>
        <v>#N/A</v>
      </c>
      <c r="AZ211" t="e">
        <f>VLOOKUP(Tableau14[[#This Row],[dossier d''événement]],Tableau12[],22,FALSE)</f>
        <v>#N/A</v>
      </c>
      <c r="BA211" t="e">
        <f>VLOOKUP(Tableau14[[#This Row],[dossier d''événement]],Tableau12[],23,FALSE)</f>
        <v>#N/A</v>
      </c>
      <c r="BB211" t="e">
        <f>VLOOKUP(Tableau14[[#This Row],[dossier d''événement]],Tableau12[],24,FALSE)</f>
        <v>#N/A</v>
      </c>
      <c r="BC211" t="e">
        <f>VLOOKUP(Tableau14[[#This Row],[dossier d''événement]],Tableau12[],25,FALSE)</f>
        <v>#N/A</v>
      </c>
      <c r="BD211" t="e">
        <f>VLOOKUP(Tableau14[[#This Row],[dossier d''événement]],Tableau12[],26,FALSE)</f>
        <v>#N/A</v>
      </c>
      <c r="BE211" t="e">
        <f>VLOOKUP(Tableau14[[#This Row],[dossier d''événement]],Tableau12[],27,FALSE)</f>
        <v>#N/A</v>
      </c>
      <c r="BF211" t="e">
        <f>VLOOKUP(Tableau14[[#This Row],[dossier d''événement]],Tableau12[],28,FALSE)</f>
        <v>#N/A</v>
      </c>
      <c r="BG211" t="e">
        <f>VLOOKUP(Tableau14[[#This Row],[dossier d''événement]],Tableau12[],29,FALSE)</f>
        <v>#N/A</v>
      </c>
      <c r="BH211" t="e">
        <f>VLOOKUP(Tableau14[[#This Row],[dossier d''événement]],Tableau12[],30,FALSE)</f>
        <v>#N/A</v>
      </c>
      <c r="BI211" t="e">
        <f>VLOOKUP(Tableau14[[#This Row],[dossier d''événement]],Tableau12[],31,FALSE)</f>
        <v>#N/A</v>
      </c>
      <c r="BJ211" t="e">
        <f>VLOOKUP(Tableau14[[#This Row],[dossier d''événement]],Tableau12[],32,FALSE)</f>
        <v>#N/A</v>
      </c>
      <c r="BK211" t="e">
        <f>VLOOKUP(Tableau14[[#This Row],[dossier d''événement]],Tableau12[],33,FALSE)</f>
        <v>#N/A</v>
      </c>
      <c r="BL211" t="e">
        <f>VLOOKUP(Tableau14[[#This Row],[dossier d''événement]],Tableau12[],34,FALSE)</f>
        <v>#N/A</v>
      </c>
      <c r="BM211" t="e">
        <f>VLOOKUP(Tableau14[[#This Row],[dossier d''événement]],Tableau12[],35,FALSE)</f>
        <v>#N/A</v>
      </c>
      <c r="BN211" t="e">
        <f>VLOOKUP(Tableau14[[#This Row],[dossier d''événement]],Tableau12[],36,FALSE)</f>
        <v>#N/A</v>
      </c>
      <c r="BO211" t="e">
        <f>VLOOKUP(Tableau14[[#This Row],[dossier d''événement]],Tableau12[],37,FALSE)</f>
        <v>#N/A</v>
      </c>
      <c r="BP211" t="e">
        <f>VLOOKUP(Tableau14[[#This Row],[dossier d''événement]],Tableau12[],38,FALSE)</f>
        <v>#N/A</v>
      </c>
      <c r="BQ211" t="e">
        <f>VLOOKUP(Tableau14[[#This Row],[dossier d''événement]],Tableau12[],39,FALSE)</f>
        <v>#N/A</v>
      </c>
      <c r="BR211" t="e">
        <f>VLOOKUP(Tableau14[[#This Row],[dossier d''événement]],Tableau12[],40,FALSE)</f>
        <v>#N/A</v>
      </c>
      <c r="CE211" t="e">
        <f>VLOOKUP(Tableau14[[#This Row],[dossier d''événement]],Tableau12[],46,FALSE)</f>
        <v>#N/A</v>
      </c>
      <c r="CF211" t="e">
        <f>VLOOKUP(Tableau14[[#This Row],[dossier d''événement]],Tableau12[],43,FALSE)</f>
        <v>#N/A</v>
      </c>
      <c r="CG211" t="e">
        <f>VLOOKUP(Tableau14[[#This Row],[dossier d''événement]],Tableau12[],47,FALSE)</f>
        <v>#N/A</v>
      </c>
    </row>
    <row r="212" spans="6:85">
      <c r="F212" t="e">
        <f>VLOOKUP(Tableau14[[#This Row],[dossier d''événement]],Tableau12[],2,FALSE)</f>
        <v>#N/A</v>
      </c>
      <c r="G212" t="e">
        <f>VLOOKUP(Tableau14[[#This Row],[dossier d''événement]],Tableau12[],7,FALSE)</f>
        <v>#N/A</v>
      </c>
      <c r="H212" t="e">
        <f>VLOOKUP(Tableau14[[#This Row],[dossier d''événement]],Tableau12[],8,FALSE)</f>
        <v>#N/A</v>
      </c>
      <c r="J212" t="e">
        <f>VLOOKUP(Tableau14[[#This Row],[dossier d''événement]],Tableau12[],3,FALSE)</f>
        <v>#N/A</v>
      </c>
      <c r="K212" t="e">
        <f>VLOOKUP(Tableau14[[#This Row],[dossier d''événement]],Tableau12[],44,FALSE)</f>
        <v>#N/A</v>
      </c>
      <c r="W212" t="e">
        <f>VLOOKUP(Tableau14[[#This Row],[dossier d''événement]],Tableau12[],73,FALSE)</f>
        <v>#N/A</v>
      </c>
      <c r="X212" t="e">
        <f>VLOOKUP(Tableau14[[#This Row],[dossier d''événement]],Tableau12[],74,FALSE)</f>
        <v>#N/A</v>
      </c>
      <c r="Y212" t="e">
        <f>VLOOKUP(Tableau14[[#This Row],[dossier d''événement]],Tableau12[],75,FALSE)</f>
        <v>#N/A</v>
      </c>
      <c r="Z212" t="e">
        <f>VLOOKUP(Tableau14[[#This Row],[dossier d''événement]],Tableau12[],76,FALSE)</f>
        <v>#N/A</v>
      </c>
      <c r="AA212" t="e">
        <f>VLOOKUP(Tableau14[[#This Row],[dossier d''événement]],Tableau12[],77,FALSE)</f>
        <v>#N/A</v>
      </c>
      <c r="AB212" t="e">
        <f>VLOOKUP(Tableau14[[#This Row],[dossier d''événement]],Tableau12[],78,FALSE)</f>
        <v>#N/A</v>
      </c>
      <c r="AC212" t="e">
        <f>VLOOKUP(Tableau14[[#This Row],[dossier d''événement]],Tableau12[],79,FALSE)</f>
        <v>#N/A</v>
      </c>
      <c r="AD212" t="e">
        <f>VLOOKUP(Tableau14[[#This Row],[dossier d''événement]],Tableau12[],80,FALSE)</f>
        <v>#N/A</v>
      </c>
      <c r="AE212" t="e">
        <f>VLOOKUP(Tableau14[[#This Row],[dossier d''événement]],Tableau12[],81,FALSE)</f>
        <v>#N/A</v>
      </c>
      <c r="AF212" t="e">
        <f>VLOOKUP(Tableau14[[#This Row],[dossier d''événement]],Tableau12[],82,FALSE)</f>
        <v>#N/A</v>
      </c>
      <c r="AG212" t="e">
        <f>VLOOKUP(Tableau14[[#This Row],[dossier d''événement]],Tableau12[],83,FALSE)</f>
        <v>#N/A</v>
      </c>
      <c r="AH212" t="e">
        <f>VLOOKUP(Tableau14[[#This Row],[dossier d''événement]],Tableau12[],84,FALSE)</f>
        <v>#N/A</v>
      </c>
      <c r="AI212" t="e">
        <f>VLOOKUP(Tableau14[[#This Row],[dossier d''événement]],Tableau12[],85,FALSE)</f>
        <v>#N/A</v>
      </c>
      <c r="AJ212" t="e">
        <f>VLOOKUP(Tableau14[[#This Row],[dossier d''événement]],Tableau12[],86,FALSE)</f>
        <v>#N/A</v>
      </c>
      <c r="AK212" t="e">
        <f>VLOOKUP(Tableau14[[#This Row],[dossier d''événement]],Tableau12[],87,FALSE)</f>
        <v>#N/A</v>
      </c>
      <c r="AL212" t="e">
        <f>VLOOKUP(Tableau14[[#This Row],[dossier d''événement]],Tableau12[],88,FALSE)</f>
        <v>#N/A</v>
      </c>
      <c r="AM212" t="e">
        <f>VLOOKUP(Tableau14[[#This Row],[dossier d''événement]],Tableau12[],89,FALSE)</f>
        <v>#N/A</v>
      </c>
      <c r="AN212" t="e">
        <f>VLOOKUP(Tableau14[[#This Row],[dossier d''événement]],Tableau12[],90,FALSE)</f>
        <v>#N/A</v>
      </c>
      <c r="AO212" t="e">
        <f>VLOOKUP(Tableau14[[#This Row],[dossier d''événement]],Tableau12[],11,FALSE)</f>
        <v>#N/A</v>
      </c>
      <c r="AP212" t="e">
        <f>VLOOKUP(Tableau14[[#This Row],[dossier d''événement]],Tableau12[],12,FALSE)</f>
        <v>#N/A</v>
      </c>
      <c r="AQ212" t="e">
        <f>VLOOKUP(Tableau14[[#This Row],[dossier d''événement]],Tableau12[],13,FALSE)</f>
        <v>#N/A</v>
      </c>
      <c r="AR212" t="e">
        <f>VLOOKUP(Tableau14[[#This Row],[dossier d''événement]],Tableau12[],14,FALSE)</f>
        <v>#N/A</v>
      </c>
      <c r="AS212" t="e">
        <f>VLOOKUP(Tableau14[[#This Row],[dossier d''événement]],Tableau12[],15,FALSE)</f>
        <v>#N/A</v>
      </c>
      <c r="AT212" t="e">
        <f>VLOOKUP(Tableau14[[#This Row],[dossier d''événement]],Tableau12[],16,FALSE)</f>
        <v>#N/A</v>
      </c>
      <c r="AU212" t="e">
        <f>VLOOKUP(Tableau14[[#This Row],[dossier d''événement]],Tableau12[],17,FALSE)</f>
        <v>#N/A</v>
      </c>
      <c r="AV212" t="e">
        <f>VLOOKUP(Tableau14[[#This Row],[dossier d''événement]],Tableau12[],18,FALSE)</f>
        <v>#N/A</v>
      </c>
      <c r="AW212" t="e">
        <f>VLOOKUP(Tableau14[[#This Row],[dossier d''événement]],Tableau12[],19,FALSE)</f>
        <v>#N/A</v>
      </c>
      <c r="AX212" t="e">
        <f>VLOOKUP(Tableau14[[#This Row],[dossier d''événement]],Tableau12[],20,FALSE)</f>
        <v>#N/A</v>
      </c>
      <c r="AY212" t="e">
        <f>VLOOKUP(Tableau14[[#This Row],[dossier d''événement]],Tableau12[],21,FALSE)</f>
        <v>#N/A</v>
      </c>
      <c r="AZ212" t="e">
        <f>VLOOKUP(Tableau14[[#This Row],[dossier d''événement]],Tableau12[],22,FALSE)</f>
        <v>#N/A</v>
      </c>
      <c r="BA212" t="e">
        <f>VLOOKUP(Tableau14[[#This Row],[dossier d''événement]],Tableau12[],23,FALSE)</f>
        <v>#N/A</v>
      </c>
      <c r="BB212" t="e">
        <f>VLOOKUP(Tableau14[[#This Row],[dossier d''événement]],Tableau12[],24,FALSE)</f>
        <v>#N/A</v>
      </c>
      <c r="BC212" t="e">
        <f>VLOOKUP(Tableau14[[#This Row],[dossier d''événement]],Tableau12[],25,FALSE)</f>
        <v>#N/A</v>
      </c>
      <c r="BD212" t="e">
        <f>VLOOKUP(Tableau14[[#This Row],[dossier d''événement]],Tableau12[],26,FALSE)</f>
        <v>#N/A</v>
      </c>
      <c r="BE212" t="e">
        <f>VLOOKUP(Tableau14[[#This Row],[dossier d''événement]],Tableau12[],27,FALSE)</f>
        <v>#N/A</v>
      </c>
      <c r="BF212" t="e">
        <f>VLOOKUP(Tableau14[[#This Row],[dossier d''événement]],Tableau12[],28,FALSE)</f>
        <v>#N/A</v>
      </c>
      <c r="BG212" t="e">
        <f>VLOOKUP(Tableau14[[#This Row],[dossier d''événement]],Tableau12[],29,FALSE)</f>
        <v>#N/A</v>
      </c>
      <c r="BH212" t="e">
        <f>VLOOKUP(Tableau14[[#This Row],[dossier d''événement]],Tableau12[],30,FALSE)</f>
        <v>#N/A</v>
      </c>
      <c r="BI212" t="e">
        <f>VLOOKUP(Tableau14[[#This Row],[dossier d''événement]],Tableau12[],31,FALSE)</f>
        <v>#N/A</v>
      </c>
      <c r="BJ212" t="e">
        <f>VLOOKUP(Tableau14[[#This Row],[dossier d''événement]],Tableau12[],32,FALSE)</f>
        <v>#N/A</v>
      </c>
      <c r="BK212" t="e">
        <f>VLOOKUP(Tableau14[[#This Row],[dossier d''événement]],Tableau12[],33,FALSE)</f>
        <v>#N/A</v>
      </c>
      <c r="BL212" t="e">
        <f>VLOOKUP(Tableau14[[#This Row],[dossier d''événement]],Tableau12[],34,FALSE)</f>
        <v>#N/A</v>
      </c>
      <c r="BM212" t="e">
        <f>VLOOKUP(Tableau14[[#This Row],[dossier d''événement]],Tableau12[],35,FALSE)</f>
        <v>#N/A</v>
      </c>
      <c r="BN212" t="e">
        <f>VLOOKUP(Tableau14[[#This Row],[dossier d''événement]],Tableau12[],36,FALSE)</f>
        <v>#N/A</v>
      </c>
      <c r="BO212" t="e">
        <f>VLOOKUP(Tableau14[[#This Row],[dossier d''événement]],Tableau12[],37,FALSE)</f>
        <v>#N/A</v>
      </c>
      <c r="BP212" t="e">
        <f>VLOOKUP(Tableau14[[#This Row],[dossier d''événement]],Tableau12[],38,FALSE)</f>
        <v>#N/A</v>
      </c>
      <c r="BQ212" t="e">
        <f>VLOOKUP(Tableau14[[#This Row],[dossier d''événement]],Tableau12[],39,FALSE)</f>
        <v>#N/A</v>
      </c>
      <c r="BR212" t="e">
        <f>VLOOKUP(Tableau14[[#This Row],[dossier d''événement]],Tableau12[],40,FALSE)</f>
        <v>#N/A</v>
      </c>
      <c r="CE212" t="e">
        <f>VLOOKUP(Tableau14[[#This Row],[dossier d''événement]],Tableau12[],46,FALSE)</f>
        <v>#N/A</v>
      </c>
      <c r="CF212" t="e">
        <f>VLOOKUP(Tableau14[[#This Row],[dossier d''événement]],Tableau12[],43,FALSE)</f>
        <v>#N/A</v>
      </c>
      <c r="CG212" t="e">
        <f>VLOOKUP(Tableau14[[#This Row],[dossier d''événement]],Tableau12[],47,FALSE)</f>
        <v>#N/A</v>
      </c>
    </row>
    <row r="213" spans="6:85">
      <c r="F213" t="e">
        <f>VLOOKUP(Tableau14[[#This Row],[dossier d''événement]],Tableau12[],2,FALSE)</f>
        <v>#N/A</v>
      </c>
      <c r="G213" t="e">
        <f>VLOOKUP(Tableau14[[#This Row],[dossier d''événement]],Tableau12[],7,FALSE)</f>
        <v>#N/A</v>
      </c>
      <c r="H213" t="e">
        <f>VLOOKUP(Tableau14[[#This Row],[dossier d''événement]],Tableau12[],8,FALSE)</f>
        <v>#N/A</v>
      </c>
      <c r="J213" t="e">
        <f>VLOOKUP(Tableau14[[#This Row],[dossier d''événement]],Tableau12[],3,FALSE)</f>
        <v>#N/A</v>
      </c>
      <c r="K213" t="e">
        <f>VLOOKUP(Tableau14[[#This Row],[dossier d''événement]],Tableau12[],44,FALSE)</f>
        <v>#N/A</v>
      </c>
      <c r="W213" t="e">
        <f>VLOOKUP(Tableau14[[#This Row],[dossier d''événement]],Tableau12[],73,FALSE)</f>
        <v>#N/A</v>
      </c>
      <c r="X213" t="e">
        <f>VLOOKUP(Tableau14[[#This Row],[dossier d''événement]],Tableau12[],74,FALSE)</f>
        <v>#N/A</v>
      </c>
      <c r="Y213" t="e">
        <f>VLOOKUP(Tableau14[[#This Row],[dossier d''événement]],Tableau12[],75,FALSE)</f>
        <v>#N/A</v>
      </c>
      <c r="Z213" t="e">
        <f>VLOOKUP(Tableau14[[#This Row],[dossier d''événement]],Tableau12[],76,FALSE)</f>
        <v>#N/A</v>
      </c>
      <c r="AA213" t="e">
        <f>VLOOKUP(Tableau14[[#This Row],[dossier d''événement]],Tableau12[],77,FALSE)</f>
        <v>#N/A</v>
      </c>
      <c r="AB213" t="e">
        <f>VLOOKUP(Tableau14[[#This Row],[dossier d''événement]],Tableau12[],78,FALSE)</f>
        <v>#N/A</v>
      </c>
      <c r="AC213" t="e">
        <f>VLOOKUP(Tableau14[[#This Row],[dossier d''événement]],Tableau12[],79,FALSE)</f>
        <v>#N/A</v>
      </c>
      <c r="AD213" t="e">
        <f>VLOOKUP(Tableau14[[#This Row],[dossier d''événement]],Tableau12[],80,FALSE)</f>
        <v>#N/A</v>
      </c>
      <c r="AE213" t="e">
        <f>VLOOKUP(Tableau14[[#This Row],[dossier d''événement]],Tableau12[],81,FALSE)</f>
        <v>#N/A</v>
      </c>
      <c r="AF213" t="e">
        <f>VLOOKUP(Tableau14[[#This Row],[dossier d''événement]],Tableau12[],82,FALSE)</f>
        <v>#N/A</v>
      </c>
      <c r="AG213" t="e">
        <f>VLOOKUP(Tableau14[[#This Row],[dossier d''événement]],Tableau12[],83,FALSE)</f>
        <v>#N/A</v>
      </c>
      <c r="AH213" t="e">
        <f>VLOOKUP(Tableau14[[#This Row],[dossier d''événement]],Tableau12[],84,FALSE)</f>
        <v>#N/A</v>
      </c>
      <c r="AI213" t="e">
        <f>VLOOKUP(Tableau14[[#This Row],[dossier d''événement]],Tableau12[],85,FALSE)</f>
        <v>#N/A</v>
      </c>
      <c r="AJ213" t="e">
        <f>VLOOKUP(Tableau14[[#This Row],[dossier d''événement]],Tableau12[],86,FALSE)</f>
        <v>#N/A</v>
      </c>
      <c r="AK213" t="e">
        <f>VLOOKUP(Tableau14[[#This Row],[dossier d''événement]],Tableau12[],87,FALSE)</f>
        <v>#N/A</v>
      </c>
      <c r="AL213" t="e">
        <f>VLOOKUP(Tableau14[[#This Row],[dossier d''événement]],Tableau12[],88,FALSE)</f>
        <v>#N/A</v>
      </c>
      <c r="AM213" t="e">
        <f>VLOOKUP(Tableau14[[#This Row],[dossier d''événement]],Tableau12[],89,FALSE)</f>
        <v>#N/A</v>
      </c>
      <c r="AN213" t="e">
        <f>VLOOKUP(Tableau14[[#This Row],[dossier d''événement]],Tableau12[],90,FALSE)</f>
        <v>#N/A</v>
      </c>
      <c r="AO213" t="e">
        <f>VLOOKUP(Tableau14[[#This Row],[dossier d''événement]],Tableau12[],11,FALSE)</f>
        <v>#N/A</v>
      </c>
      <c r="AP213" t="e">
        <f>VLOOKUP(Tableau14[[#This Row],[dossier d''événement]],Tableau12[],12,FALSE)</f>
        <v>#N/A</v>
      </c>
      <c r="AQ213" t="e">
        <f>VLOOKUP(Tableau14[[#This Row],[dossier d''événement]],Tableau12[],13,FALSE)</f>
        <v>#N/A</v>
      </c>
      <c r="AR213" t="e">
        <f>VLOOKUP(Tableau14[[#This Row],[dossier d''événement]],Tableau12[],14,FALSE)</f>
        <v>#N/A</v>
      </c>
      <c r="AS213" t="e">
        <f>VLOOKUP(Tableau14[[#This Row],[dossier d''événement]],Tableau12[],15,FALSE)</f>
        <v>#N/A</v>
      </c>
      <c r="AT213" t="e">
        <f>VLOOKUP(Tableau14[[#This Row],[dossier d''événement]],Tableau12[],16,FALSE)</f>
        <v>#N/A</v>
      </c>
      <c r="AU213" t="e">
        <f>VLOOKUP(Tableau14[[#This Row],[dossier d''événement]],Tableau12[],17,FALSE)</f>
        <v>#N/A</v>
      </c>
      <c r="AV213" t="e">
        <f>VLOOKUP(Tableau14[[#This Row],[dossier d''événement]],Tableau12[],18,FALSE)</f>
        <v>#N/A</v>
      </c>
      <c r="AW213" t="e">
        <f>VLOOKUP(Tableau14[[#This Row],[dossier d''événement]],Tableau12[],19,FALSE)</f>
        <v>#N/A</v>
      </c>
      <c r="AX213" t="e">
        <f>VLOOKUP(Tableau14[[#This Row],[dossier d''événement]],Tableau12[],20,FALSE)</f>
        <v>#N/A</v>
      </c>
      <c r="AY213" t="e">
        <f>VLOOKUP(Tableau14[[#This Row],[dossier d''événement]],Tableau12[],21,FALSE)</f>
        <v>#N/A</v>
      </c>
      <c r="AZ213" t="e">
        <f>VLOOKUP(Tableau14[[#This Row],[dossier d''événement]],Tableau12[],22,FALSE)</f>
        <v>#N/A</v>
      </c>
      <c r="BA213" t="e">
        <f>VLOOKUP(Tableau14[[#This Row],[dossier d''événement]],Tableau12[],23,FALSE)</f>
        <v>#N/A</v>
      </c>
      <c r="BB213" t="e">
        <f>VLOOKUP(Tableau14[[#This Row],[dossier d''événement]],Tableau12[],24,FALSE)</f>
        <v>#N/A</v>
      </c>
      <c r="BC213" t="e">
        <f>VLOOKUP(Tableau14[[#This Row],[dossier d''événement]],Tableau12[],25,FALSE)</f>
        <v>#N/A</v>
      </c>
      <c r="BD213" t="e">
        <f>VLOOKUP(Tableau14[[#This Row],[dossier d''événement]],Tableau12[],26,FALSE)</f>
        <v>#N/A</v>
      </c>
      <c r="BE213" t="e">
        <f>VLOOKUP(Tableau14[[#This Row],[dossier d''événement]],Tableau12[],27,FALSE)</f>
        <v>#N/A</v>
      </c>
      <c r="BF213" t="e">
        <f>VLOOKUP(Tableau14[[#This Row],[dossier d''événement]],Tableau12[],28,FALSE)</f>
        <v>#N/A</v>
      </c>
      <c r="BG213" t="e">
        <f>VLOOKUP(Tableau14[[#This Row],[dossier d''événement]],Tableau12[],29,FALSE)</f>
        <v>#N/A</v>
      </c>
      <c r="BH213" t="e">
        <f>VLOOKUP(Tableau14[[#This Row],[dossier d''événement]],Tableau12[],30,FALSE)</f>
        <v>#N/A</v>
      </c>
      <c r="BI213" t="e">
        <f>VLOOKUP(Tableau14[[#This Row],[dossier d''événement]],Tableau12[],31,FALSE)</f>
        <v>#N/A</v>
      </c>
      <c r="BJ213" t="e">
        <f>VLOOKUP(Tableau14[[#This Row],[dossier d''événement]],Tableau12[],32,FALSE)</f>
        <v>#N/A</v>
      </c>
      <c r="BK213" t="e">
        <f>VLOOKUP(Tableau14[[#This Row],[dossier d''événement]],Tableau12[],33,FALSE)</f>
        <v>#N/A</v>
      </c>
      <c r="BL213" t="e">
        <f>VLOOKUP(Tableau14[[#This Row],[dossier d''événement]],Tableau12[],34,FALSE)</f>
        <v>#N/A</v>
      </c>
      <c r="BM213" t="e">
        <f>VLOOKUP(Tableau14[[#This Row],[dossier d''événement]],Tableau12[],35,FALSE)</f>
        <v>#N/A</v>
      </c>
      <c r="BN213" t="e">
        <f>VLOOKUP(Tableau14[[#This Row],[dossier d''événement]],Tableau12[],36,FALSE)</f>
        <v>#N/A</v>
      </c>
      <c r="BO213" t="e">
        <f>VLOOKUP(Tableau14[[#This Row],[dossier d''événement]],Tableau12[],37,FALSE)</f>
        <v>#N/A</v>
      </c>
      <c r="BP213" t="e">
        <f>VLOOKUP(Tableau14[[#This Row],[dossier d''événement]],Tableau12[],38,FALSE)</f>
        <v>#N/A</v>
      </c>
      <c r="BQ213" t="e">
        <f>VLOOKUP(Tableau14[[#This Row],[dossier d''événement]],Tableau12[],39,FALSE)</f>
        <v>#N/A</v>
      </c>
      <c r="BR213" t="e">
        <f>VLOOKUP(Tableau14[[#This Row],[dossier d''événement]],Tableau12[],40,FALSE)</f>
        <v>#N/A</v>
      </c>
      <c r="CE213" t="e">
        <f>VLOOKUP(Tableau14[[#This Row],[dossier d''événement]],Tableau12[],46,FALSE)</f>
        <v>#N/A</v>
      </c>
      <c r="CF213" t="e">
        <f>VLOOKUP(Tableau14[[#This Row],[dossier d''événement]],Tableau12[],43,FALSE)</f>
        <v>#N/A</v>
      </c>
      <c r="CG213" t="e">
        <f>VLOOKUP(Tableau14[[#This Row],[dossier d''événement]],Tableau12[],47,FALSE)</f>
        <v>#N/A</v>
      </c>
    </row>
    <row r="214" spans="6:85">
      <c r="F214" t="e">
        <f>VLOOKUP(Tableau14[[#This Row],[dossier d''événement]],Tableau12[],2,FALSE)</f>
        <v>#N/A</v>
      </c>
      <c r="G214" t="e">
        <f>VLOOKUP(Tableau14[[#This Row],[dossier d''événement]],Tableau12[],7,FALSE)</f>
        <v>#N/A</v>
      </c>
      <c r="H214" t="e">
        <f>VLOOKUP(Tableau14[[#This Row],[dossier d''événement]],Tableau12[],8,FALSE)</f>
        <v>#N/A</v>
      </c>
      <c r="J214" t="e">
        <f>VLOOKUP(Tableau14[[#This Row],[dossier d''événement]],Tableau12[],3,FALSE)</f>
        <v>#N/A</v>
      </c>
      <c r="K214" t="e">
        <f>VLOOKUP(Tableau14[[#This Row],[dossier d''événement]],Tableau12[],44,FALSE)</f>
        <v>#N/A</v>
      </c>
      <c r="W214" t="e">
        <f>VLOOKUP(Tableau14[[#This Row],[dossier d''événement]],Tableau12[],73,FALSE)</f>
        <v>#N/A</v>
      </c>
      <c r="X214" t="e">
        <f>VLOOKUP(Tableau14[[#This Row],[dossier d''événement]],Tableau12[],74,FALSE)</f>
        <v>#N/A</v>
      </c>
      <c r="Y214" t="e">
        <f>VLOOKUP(Tableau14[[#This Row],[dossier d''événement]],Tableau12[],75,FALSE)</f>
        <v>#N/A</v>
      </c>
      <c r="Z214" t="e">
        <f>VLOOKUP(Tableau14[[#This Row],[dossier d''événement]],Tableau12[],76,FALSE)</f>
        <v>#N/A</v>
      </c>
      <c r="AA214" t="e">
        <f>VLOOKUP(Tableau14[[#This Row],[dossier d''événement]],Tableau12[],77,FALSE)</f>
        <v>#N/A</v>
      </c>
      <c r="AB214" t="e">
        <f>VLOOKUP(Tableau14[[#This Row],[dossier d''événement]],Tableau12[],78,FALSE)</f>
        <v>#N/A</v>
      </c>
      <c r="AC214" t="e">
        <f>VLOOKUP(Tableau14[[#This Row],[dossier d''événement]],Tableau12[],79,FALSE)</f>
        <v>#N/A</v>
      </c>
      <c r="AD214" t="e">
        <f>VLOOKUP(Tableau14[[#This Row],[dossier d''événement]],Tableau12[],80,FALSE)</f>
        <v>#N/A</v>
      </c>
      <c r="AE214" t="e">
        <f>VLOOKUP(Tableau14[[#This Row],[dossier d''événement]],Tableau12[],81,FALSE)</f>
        <v>#N/A</v>
      </c>
      <c r="AF214" t="e">
        <f>VLOOKUP(Tableau14[[#This Row],[dossier d''événement]],Tableau12[],82,FALSE)</f>
        <v>#N/A</v>
      </c>
      <c r="AG214" t="e">
        <f>VLOOKUP(Tableau14[[#This Row],[dossier d''événement]],Tableau12[],83,FALSE)</f>
        <v>#N/A</v>
      </c>
      <c r="AH214" t="e">
        <f>VLOOKUP(Tableau14[[#This Row],[dossier d''événement]],Tableau12[],84,FALSE)</f>
        <v>#N/A</v>
      </c>
      <c r="AI214" t="e">
        <f>VLOOKUP(Tableau14[[#This Row],[dossier d''événement]],Tableau12[],85,FALSE)</f>
        <v>#N/A</v>
      </c>
      <c r="AJ214" t="e">
        <f>VLOOKUP(Tableau14[[#This Row],[dossier d''événement]],Tableau12[],86,FALSE)</f>
        <v>#N/A</v>
      </c>
      <c r="AK214" t="e">
        <f>VLOOKUP(Tableau14[[#This Row],[dossier d''événement]],Tableau12[],87,FALSE)</f>
        <v>#N/A</v>
      </c>
      <c r="AL214" t="e">
        <f>VLOOKUP(Tableau14[[#This Row],[dossier d''événement]],Tableau12[],88,FALSE)</f>
        <v>#N/A</v>
      </c>
      <c r="AM214" t="e">
        <f>VLOOKUP(Tableau14[[#This Row],[dossier d''événement]],Tableau12[],89,FALSE)</f>
        <v>#N/A</v>
      </c>
      <c r="AN214" t="e">
        <f>VLOOKUP(Tableau14[[#This Row],[dossier d''événement]],Tableau12[],90,FALSE)</f>
        <v>#N/A</v>
      </c>
      <c r="AO214" t="e">
        <f>VLOOKUP(Tableau14[[#This Row],[dossier d''événement]],Tableau12[],11,FALSE)</f>
        <v>#N/A</v>
      </c>
      <c r="AP214" t="e">
        <f>VLOOKUP(Tableau14[[#This Row],[dossier d''événement]],Tableau12[],12,FALSE)</f>
        <v>#N/A</v>
      </c>
      <c r="AQ214" t="e">
        <f>VLOOKUP(Tableau14[[#This Row],[dossier d''événement]],Tableau12[],13,FALSE)</f>
        <v>#N/A</v>
      </c>
      <c r="AR214" t="e">
        <f>VLOOKUP(Tableau14[[#This Row],[dossier d''événement]],Tableau12[],14,FALSE)</f>
        <v>#N/A</v>
      </c>
      <c r="AS214" t="e">
        <f>VLOOKUP(Tableau14[[#This Row],[dossier d''événement]],Tableau12[],15,FALSE)</f>
        <v>#N/A</v>
      </c>
      <c r="AT214" t="e">
        <f>VLOOKUP(Tableau14[[#This Row],[dossier d''événement]],Tableau12[],16,FALSE)</f>
        <v>#N/A</v>
      </c>
      <c r="AU214" t="e">
        <f>VLOOKUP(Tableau14[[#This Row],[dossier d''événement]],Tableau12[],17,FALSE)</f>
        <v>#N/A</v>
      </c>
      <c r="AV214" t="e">
        <f>VLOOKUP(Tableau14[[#This Row],[dossier d''événement]],Tableau12[],18,FALSE)</f>
        <v>#N/A</v>
      </c>
      <c r="AW214" t="e">
        <f>VLOOKUP(Tableau14[[#This Row],[dossier d''événement]],Tableau12[],19,FALSE)</f>
        <v>#N/A</v>
      </c>
      <c r="AX214" t="e">
        <f>VLOOKUP(Tableau14[[#This Row],[dossier d''événement]],Tableau12[],20,FALSE)</f>
        <v>#N/A</v>
      </c>
      <c r="AY214" t="e">
        <f>VLOOKUP(Tableau14[[#This Row],[dossier d''événement]],Tableau12[],21,FALSE)</f>
        <v>#N/A</v>
      </c>
      <c r="AZ214" t="e">
        <f>VLOOKUP(Tableau14[[#This Row],[dossier d''événement]],Tableau12[],22,FALSE)</f>
        <v>#N/A</v>
      </c>
      <c r="BA214" t="e">
        <f>VLOOKUP(Tableau14[[#This Row],[dossier d''événement]],Tableau12[],23,FALSE)</f>
        <v>#N/A</v>
      </c>
      <c r="BB214" t="e">
        <f>VLOOKUP(Tableau14[[#This Row],[dossier d''événement]],Tableau12[],24,FALSE)</f>
        <v>#N/A</v>
      </c>
      <c r="BC214" t="e">
        <f>VLOOKUP(Tableau14[[#This Row],[dossier d''événement]],Tableau12[],25,FALSE)</f>
        <v>#N/A</v>
      </c>
      <c r="BD214" t="e">
        <f>VLOOKUP(Tableau14[[#This Row],[dossier d''événement]],Tableau12[],26,FALSE)</f>
        <v>#N/A</v>
      </c>
      <c r="BE214" t="e">
        <f>VLOOKUP(Tableau14[[#This Row],[dossier d''événement]],Tableau12[],27,FALSE)</f>
        <v>#N/A</v>
      </c>
      <c r="BF214" t="e">
        <f>VLOOKUP(Tableau14[[#This Row],[dossier d''événement]],Tableau12[],28,FALSE)</f>
        <v>#N/A</v>
      </c>
      <c r="BG214" t="e">
        <f>VLOOKUP(Tableau14[[#This Row],[dossier d''événement]],Tableau12[],29,FALSE)</f>
        <v>#N/A</v>
      </c>
      <c r="BH214" t="e">
        <f>VLOOKUP(Tableau14[[#This Row],[dossier d''événement]],Tableau12[],30,FALSE)</f>
        <v>#N/A</v>
      </c>
      <c r="BI214" t="e">
        <f>VLOOKUP(Tableau14[[#This Row],[dossier d''événement]],Tableau12[],31,FALSE)</f>
        <v>#N/A</v>
      </c>
      <c r="BJ214" t="e">
        <f>VLOOKUP(Tableau14[[#This Row],[dossier d''événement]],Tableau12[],32,FALSE)</f>
        <v>#N/A</v>
      </c>
      <c r="BK214" t="e">
        <f>VLOOKUP(Tableau14[[#This Row],[dossier d''événement]],Tableau12[],33,FALSE)</f>
        <v>#N/A</v>
      </c>
      <c r="BL214" t="e">
        <f>VLOOKUP(Tableau14[[#This Row],[dossier d''événement]],Tableau12[],34,FALSE)</f>
        <v>#N/A</v>
      </c>
      <c r="BM214" t="e">
        <f>VLOOKUP(Tableau14[[#This Row],[dossier d''événement]],Tableau12[],35,FALSE)</f>
        <v>#N/A</v>
      </c>
      <c r="BN214" t="e">
        <f>VLOOKUP(Tableau14[[#This Row],[dossier d''événement]],Tableau12[],36,FALSE)</f>
        <v>#N/A</v>
      </c>
      <c r="BO214" t="e">
        <f>VLOOKUP(Tableau14[[#This Row],[dossier d''événement]],Tableau12[],37,FALSE)</f>
        <v>#N/A</v>
      </c>
      <c r="BP214" t="e">
        <f>VLOOKUP(Tableau14[[#This Row],[dossier d''événement]],Tableau12[],38,FALSE)</f>
        <v>#N/A</v>
      </c>
      <c r="BQ214" t="e">
        <f>VLOOKUP(Tableau14[[#This Row],[dossier d''événement]],Tableau12[],39,FALSE)</f>
        <v>#N/A</v>
      </c>
      <c r="BR214" t="e">
        <f>VLOOKUP(Tableau14[[#This Row],[dossier d''événement]],Tableau12[],40,FALSE)</f>
        <v>#N/A</v>
      </c>
      <c r="CE214" t="e">
        <f>VLOOKUP(Tableau14[[#This Row],[dossier d''événement]],Tableau12[],46,FALSE)</f>
        <v>#N/A</v>
      </c>
      <c r="CF214" t="e">
        <f>VLOOKUP(Tableau14[[#This Row],[dossier d''événement]],Tableau12[],43,FALSE)</f>
        <v>#N/A</v>
      </c>
      <c r="CG214" t="e">
        <f>VLOOKUP(Tableau14[[#This Row],[dossier d''événement]],Tableau12[],47,FALSE)</f>
        <v>#N/A</v>
      </c>
    </row>
    <row r="215" spans="6:85">
      <c r="F215" t="e">
        <f>VLOOKUP(Tableau14[[#This Row],[dossier d''événement]],Tableau12[],2,FALSE)</f>
        <v>#N/A</v>
      </c>
      <c r="G215" t="e">
        <f>VLOOKUP(Tableau14[[#This Row],[dossier d''événement]],Tableau12[],7,FALSE)</f>
        <v>#N/A</v>
      </c>
      <c r="H215" t="e">
        <f>VLOOKUP(Tableau14[[#This Row],[dossier d''événement]],Tableau12[],8,FALSE)</f>
        <v>#N/A</v>
      </c>
      <c r="J215" t="e">
        <f>VLOOKUP(Tableau14[[#This Row],[dossier d''événement]],Tableau12[],3,FALSE)</f>
        <v>#N/A</v>
      </c>
      <c r="K215" t="e">
        <f>VLOOKUP(Tableau14[[#This Row],[dossier d''événement]],Tableau12[],44,FALSE)</f>
        <v>#N/A</v>
      </c>
      <c r="W215" t="e">
        <f>VLOOKUP(Tableau14[[#This Row],[dossier d''événement]],Tableau12[],73,FALSE)</f>
        <v>#N/A</v>
      </c>
      <c r="X215" t="e">
        <f>VLOOKUP(Tableau14[[#This Row],[dossier d''événement]],Tableau12[],74,FALSE)</f>
        <v>#N/A</v>
      </c>
      <c r="Y215" t="e">
        <f>VLOOKUP(Tableau14[[#This Row],[dossier d''événement]],Tableau12[],75,FALSE)</f>
        <v>#N/A</v>
      </c>
      <c r="Z215" t="e">
        <f>VLOOKUP(Tableau14[[#This Row],[dossier d''événement]],Tableau12[],76,FALSE)</f>
        <v>#N/A</v>
      </c>
      <c r="AA215" t="e">
        <f>VLOOKUP(Tableau14[[#This Row],[dossier d''événement]],Tableau12[],77,FALSE)</f>
        <v>#N/A</v>
      </c>
      <c r="AB215" t="e">
        <f>VLOOKUP(Tableau14[[#This Row],[dossier d''événement]],Tableau12[],78,FALSE)</f>
        <v>#N/A</v>
      </c>
      <c r="AC215" t="e">
        <f>VLOOKUP(Tableau14[[#This Row],[dossier d''événement]],Tableau12[],79,FALSE)</f>
        <v>#N/A</v>
      </c>
      <c r="AD215" t="e">
        <f>VLOOKUP(Tableau14[[#This Row],[dossier d''événement]],Tableau12[],80,FALSE)</f>
        <v>#N/A</v>
      </c>
      <c r="AE215" t="e">
        <f>VLOOKUP(Tableau14[[#This Row],[dossier d''événement]],Tableau12[],81,FALSE)</f>
        <v>#N/A</v>
      </c>
      <c r="AF215" t="e">
        <f>VLOOKUP(Tableau14[[#This Row],[dossier d''événement]],Tableau12[],82,FALSE)</f>
        <v>#N/A</v>
      </c>
      <c r="AG215" t="e">
        <f>VLOOKUP(Tableau14[[#This Row],[dossier d''événement]],Tableau12[],83,FALSE)</f>
        <v>#N/A</v>
      </c>
      <c r="AH215" t="e">
        <f>VLOOKUP(Tableau14[[#This Row],[dossier d''événement]],Tableau12[],84,FALSE)</f>
        <v>#N/A</v>
      </c>
      <c r="AI215" t="e">
        <f>VLOOKUP(Tableau14[[#This Row],[dossier d''événement]],Tableau12[],85,FALSE)</f>
        <v>#N/A</v>
      </c>
      <c r="AJ215" t="e">
        <f>VLOOKUP(Tableau14[[#This Row],[dossier d''événement]],Tableau12[],86,FALSE)</f>
        <v>#N/A</v>
      </c>
      <c r="AK215" t="e">
        <f>VLOOKUP(Tableau14[[#This Row],[dossier d''événement]],Tableau12[],87,FALSE)</f>
        <v>#N/A</v>
      </c>
      <c r="AL215" t="e">
        <f>VLOOKUP(Tableau14[[#This Row],[dossier d''événement]],Tableau12[],88,FALSE)</f>
        <v>#N/A</v>
      </c>
      <c r="AM215" t="e">
        <f>VLOOKUP(Tableau14[[#This Row],[dossier d''événement]],Tableau12[],89,FALSE)</f>
        <v>#N/A</v>
      </c>
      <c r="AN215" t="e">
        <f>VLOOKUP(Tableau14[[#This Row],[dossier d''événement]],Tableau12[],90,FALSE)</f>
        <v>#N/A</v>
      </c>
      <c r="AO215" t="e">
        <f>VLOOKUP(Tableau14[[#This Row],[dossier d''événement]],Tableau12[],11,FALSE)</f>
        <v>#N/A</v>
      </c>
      <c r="AP215" t="e">
        <f>VLOOKUP(Tableau14[[#This Row],[dossier d''événement]],Tableau12[],12,FALSE)</f>
        <v>#N/A</v>
      </c>
      <c r="AQ215" t="e">
        <f>VLOOKUP(Tableau14[[#This Row],[dossier d''événement]],Tableau12[],13,FALSE)</f>
        <v>#N/A</v>
      </c>
      <c r="AR215" t="e">
        <f>VLOOKUP(Tableau14[[#This Row],[dossier d''événement]],Tableau12[],14,FALSE)</f>
        <v>#N/A</v>
      </c>
      <c r="AS215" t="e">
        <f>VLOOKUP(Tableau14[[#This Row],[dossier d''événement]],Tableau12[],15,FALSE)</f>
        <v>#N/A</v>
      </c>
      <c r="AT215" t="e">
        <f>VLOOKUP(Tableau14[[#This Row],[dossier d''événement]],Tableau12[],16,FALSE)</f>
        <v>#N/A</v>
      </c>
      <c r="AU215" t="e">
        <f>VLOOKUP(Tableau14[[#This Row],[dossier d''événement]],Tableau12[],17,FALSE)</f>
        <v>#N/A</v>
      </c>
      <c r="AV215" t="e">
        <f>VLOOKUP(Tableau14[[#This Row],[dossier d''événement]],Tableau12[],18,FALSE)</f>
        <v>#N/A</v>
      </c>
      <c r="AW215" t="e">
        <f>VLOOKUP(Tableau14[[#This Row],[dossier d''événement]],Tableau12[],19,FALSE)</f>
        <v>#N/A</v>
      </c>
      <c r="AX215" t="e">
        <f>VLOOKUP(Tableau14[[#This Row],[dossier d''événement]],Tableau12[],20,FALSE)</f>
        <v>#N/A</v>
      </c>
      <c r="AY215" t="e">
        <f>VLOOKUP(Tableau14[[#This Row],[dossier d''événement]],Tableau12[],21,FALSE)</f>
        <v>#N/A</v>
      </c>
      <c r="AZ215" t="e">
        <f>VLOOKUP(Tableau14[[#This Row],[dossier d''événement]],Tableau12[],22,FALSE)</f>
        <v>#N/A</v>
      </c>
      <c r="BA215" t="e">
        <f>VLOOKUP(Tableau14[[#This Row],[dossier d''événement]],Tableau12[],23,FALSE)</f>
        <v>#N/A</v>
      </c>
      <c r="BB215" t="e">
        <f>VLOOKUP(Tableau14[[#This Row],[dossier d''événement]],Tableau12[],24,FALSE)</f>
        <v>#N/A</v>
      </c>
      <c r="BC215" t="e">
        <f>VLOOKUP(Tableau14[[#This Row],[dossier d''événement]],Tableau12[],25,FALSE)</f>
        <v>#N/A</v>
      </c>
      <c r="BD215" t="e">
        <f>VLOOKUP(Tableau14[[#This Row],[dossier d''événement]],Tableau12[],26,FALSE)</f>
        <v>#N/A</v>
      </c>
      <c r="BE215" t="e">
        <f>VLOOKUP(Tableau14[[#This Row],[dossier d''événement]],Tableau12[],27,FALSE)</f>
        <v>#N/A</v>
      </c>
      <c r="BF215" t="e">
        <f>VLOOKUP(Tableau14[[#This Row],[dossier d''événement]],Tableau12[],28,FALSE)</f>
        <v>#N/A</v>
      </c>
      <c r="BG215" t="e">
        <f>VLOOKUP(Tableau14[[#This Row],[dossier d''événement]],Tableau12[],29,FALSE)</f>
        <v>#N/A</v>
      </c>
      <c r="BH215" t="e">
        <f>VLOOKUP(Tableau14[[#This Row],[dossier d''événement]],Tableau12[],30,FALSE)</f>
        <v>#N/A</v>
      </c>
      <c r="BI215" t="e">
        <f>VLOOKUP(Tableau14[[#This Row],[dossier d''événement]],Tableau12[],31,FALSE)</f>
        <v>#N/A</v>
      </c>
      <c r="BJ215" t="e">
        <f>VLOOKUP(Tableau14[[#This Row],[dossier d''événement]],Tableau12[],32,FALSE)</f>
        <v>#N/A</v>
      </c>
      <c r="BK215" t="e">
        <f>VLOOKUP(Tableau14[[#This Row],[dossier d''événement]],Tableau12[],33,FALSE)</f>
        <v>#N/A</v>
      </c>
      <c r="BL215" t="e">
        <f>VLOOKUP(Tableau14[[#This Row],[dossier d''événement]],Tableau12[],34,FALSE)</f>
        <v>#N/A</v>
      </c>
      <c r="BM215" t="e">
        <f>VLOOKUP(Tableau14[[#This Row],[dossier d''événement]],Tableau12[],35,FALSE)</f>
        <v>#N/A</v>
      </c>
      <c r="BN215" t="e">
        <f>VLOOKUP(Tableau14[[#This Row],[dossier d''événement]],Tableau12[],36,FALSE)</f>
        <v>#N/A</v>
      </c>
      <c r="BO215" t="e">
        <f>VLOOKUP(Tableau14[[#This Row],[dossier d''événement]],Tableau12[],37,FALSE)</f>
        <v>#N/A</v>
      </c>
      <c r="BP215" t="e">
        <f>VLOOKUP(Tableau14[[#This Row],[dossier d''événement]],Tableau12[],38,FALSE)</f>
        <v>#N/A</v>
      </c>
      <c r="BQ215" t="e">
        <f>VLOOKUP(Tableau14[[#This Row],[dossier d''événement]],Tableau12[],39,FALSE)</f>
        <v>#N/A</v>
      </c>
      <c r="BR215" t="e">
        <f>VLOOKUP(Tableau14[[#This Row],[dossier d''événement]],Tableau12[],40,FALSE)</f>
        <v>#N/A</v>
      </c>
      <c r="CE215" t="e">
        <f>VLOOKUP(Tableau14[[#This Row],[dossier d''événement]],Tableau12[],46,FALSE)</f>
        <v>#N/A</v>
      </c>
      <c r="CF215" t="e">
        <f>VLOOKUP(Tableau14[[#This Row],[dossier d''événement]],Tableau12[],43,FALSE)</f>
        <v>#N/A</v>
      </c>
      <c r="CG215" t="e">
        <f>VLOOKUP(Tableau14[[#This Row],[dossier d''événement]],Tableau12[],47,FALSE)</f>
        <v>#N/A</v>
      </c>
    </row>
    <row r="216" spans="6:85">
      <c r="F216" t="e">
        <f>VLOOKUP(Tableau14[[#This Row],[dossier d''événement]],Tableau12[],2,FALSE)</f>
        <v>#N/A</v>
      </c>
      <c r="G216" t="e">
        <f>VLOOKUP(Tableau14[[#This Row],[dossier d''événement]],Tableau12[],7,FALSE)</f>
        <v>#N/A</v>
      </c>
      <c r="H216" t="e">
        <f>VLOOKUP(Tableau14[[#This Row],[dossier d''événement]],Tableau12[],8,FALSE)</f>
        <v>#N/A</v>
      </c>
      <c r="J216" t="e">
        <f>VLOOKUP(Tableau14[[#This Row],[dossier d''événement]],Tableau12[],3,FALSE)</f>
        <v>#N/A</v>
      </c>
      <c r="K216" t="e">
        <f>VLOOKUP(Tableau14[[#This Row],[dossier d''événement]],Tableau12[],44,FALSE)</f>
        <v>#N/A</v>
      </c>
      <c r="W216" t="e">
        <f>VLOOKUP(Tableau14[[#This Row],[dossier d''événement]],Tableau12[],73,FALSE)</f>
        <v>#N/A</v>
      </c>
      <c r="X216" t="e">
        <f>VLOOKUP(Tableau14[[#This Row],[dossier d''événement]],Tableau12[],74,FALSE)</f>
        <v>#N/A</v>
      </c>
      <c r="Y216" t="e">
        <f>VLOOKUP(Tableau14[[#This Row],[dossier d''événement]],Tableau12[],75,FALSE)</f>
        <v>#N/A</v>
      </c>
      <c r="Z216" t="e">
        <f>VLOOKUP(Tableau14[[#This Row],[dossier d''événement]],Tableau12[],76,FALSE)</f>
        <v>#N/A</v>
      </c>
      <c r="AA216" t="e">
        <f>VLOOKUP(Tableau14[[#This Row],[dossier d''événement]],Tableau12[],77,FALSE)</f>
        <v>#N/A</v>
      </c>
      <c r="AB216" t="e">
        <f>VLOOKUP(Tableau14[[#This Row],[dossier d''événement]],Tableau12[],78,FALSE)</f>
        <v>#N/A</v>
      </c>
      <c r="AC216" t="e">
        <f>VLOOKUP(Tableau14[[#This Row],[dossier d''événement]],Tableau12[],79,FALSE)</f>
        <v>#N/A</v>
      </c>
      <c r="AD216" t="e">
        <f>VLOOKUP(Tableau14[[#This Row],[dossier d''événement]],Tableau12[],80,FALSE)</f>
        <v>#N/A</v>
      </c>
      <c r="AE216" t="e">
        <f>VLOOKUP(Tableau14[[#This Row],[dossier d''événement]],Tableau12[],81,FALSE)</f>
        <v>#N/A</v>
      </c>
      <c r="AF216" t="e">
        <f>VLOOKUP(Tableau14[[#This Row],[dossier d''événement]],Tableau12[],82,FALSE)</f>
        <v>#N/A</v>
      </c>
      <c r="AG216" t="e">
        <f>VLOOKUP(Tableau14[[#This Row],[dossier d''événement]],Tableau12[],83,FALSE)</f>
        <v>#N/A</v>
      </c>
      <c r="AH216" t="e">
        <f>VLOOKUP(Tableau14[[#This Row],[dossier d''événement]],Tableau12[],84,FALSE)</f>
        <v>#N/A</v>
      </c>
      <c r="AI216" t="e">
        <f>VLOOKUP(Tableau14[[#This Row],[dossier d''événement]],Tableau12[],85,FALSE)</f>
        <v>#N/A</v>
      </c>
      <c r="AJ216" t="e">
        <f>VLOOKUP(Tableau14[[#This Row],[dossier d''événement]],Tableau12[],86,FALSE)</f>
        <v>#N/A</v>
      </c>
      <c r="AK216" t="e">
        <f>VLOOKUP(Tableau14[[#This Row],[dossier d''événement]],Tableau12[],87,FALSE)</f>
        <v>#N/A</v>
      </c>
      <c r="AL216" t="e">
        <f>VLOOKUP(Tableau14[[#This Row],[dossier d''événement]],Tableau12[],88,FALSE)</f>
        <v>#N/A</v>
      </c>
      <c r="AM216" t="e">
        <f>VLOOKUP(Tableau14[[#This Row],[dossier d''événement]],Tableau12[],89,FALSE)</f>
        <v>#N/A</v>
      </c>
      <c r="AN216" t="e">
        <f>VLOOKUP(Tableau14[[#This Row],[dossier d''événement]],Tableau12[],90,FALSE)</f>
        <v>#N/A</v>
      </c>
      <c r="AO216" t="e">
        <f>VLOOKUP(Tableau14[[#This Row],[dossier d''événement]],Tableau12[],11,FALSE)</f>
        <v>#N/A</v>
      </c>
      <c r="AP216" t="e">
        <f>VLOOKUP(Tableau14[[#This Row],[dossier d''événement]],Tableau12[],12,FALSE)</f>
        <v>#N/A</v>
      </c>
      <c r="AQ216" t="e">
        <f>VLOOKUP(Tableau14[[#This Row],[dossier d''événement]],Tableau12[],13,FALSE)</f>
        <v>#N/A</v>
      </c>
      <c r="AR216" t="e">
        <f>VLOOKUP(Tableau14[[#This Row],[dossier d''événement]],Tableau12[],14,FALSE)</f>
        <v>#N/A</v>
      </c>
      <c r="AS216" t="e">
        <f>VLOOKUP(Tableau14[[#This Row],[dossier d''événement]],Tableau12[],15,FALSE)</f>
        <v>#N/A</v>
      </c>
      <c r="AT216" t="e">
        <f>VLOOKUP(Tableau14[[#This Row],[dossier d''événement]],Tableau12[],16,FALSE)</f>
        <v>#N/A</v>
      </c>
      <c r="AU216" t="e">
        <f>VLOOKUP(Tableau14[[#This Row],[dossier d''événement]],Tableau12[],17,FALSE)</f>
        <v>#N/A</v>
      </c>
      <c r="AV216" t="e">
        <f>VLOOKUP(Tableau14[[#This Row],[dossier d''événement]],Tableau12[],18,FALSE)</f>
        <v>#N/A</v>
      </c>
      <c r="AW216" t="e">
        <f>VLOOKUP(Tableau14[[#This Row],[dossier d''événement]],Tableau12[],19,FALSE)</f>
        <v>#N/A</v>
      </c>
      <c r="AX216" t="e">
        <f>VLOOKUP(Tableau14[[#This Row],[dossier d''événement]],Tableau12[],20,FALSE)</f>
        <v>#N/A</v>
      </c>
      <c r="AY216" t="e">
        <f>VLOOKUP(Tableau14[[#This Row],[dossier d''événement]],Tableau12[],21,FALSE)</f>
        <v>#N/A</v>
      </c>
      <c r="AZ216" t="e">
        <f>VLOOKUP(Tableau14[[#This Row],[dossier d''événement]],Tableau12[],22,FALSE)</f>
        <v>#N/A</v>
      </c>
      <c r="BA216" t="e">
        <f>VLOOKUP(Tableau14[[#This Row],[dossier d''événement]],Tableau12[],23,FALSE)</f>
        <v>#N/A</v>
      </c>
      <c r="BB216" t="e">
        <f>VLOOKUP(Tableau14[[#This Row],[dossier d''événement]],Tableau12[],24,FALSE)</f>
        <v>#N/A</v>
      </c>
      <c r="BC216" t="e">
        <f>VLOOKUP(Tableau14[[#This Row],[dossier d''événement]],Tableau12[],25,FALSE)</f>
        <v>#N/A</v>
      </c>
      <c r="BD216" t="e">
        <f>VLOOKUP(Tableau14[[#This Row],[dossier d''événement]],Tableau12[],26,FALSE)</f>
        <v>#N/A</v>
      </c>
      <c r="BE216" t="e">
        <f>VLOOKUP(Tableau14[[#This Row],[dossier d''événement]],Tableau12[],27,FALSE)</f>
        <v>#N/A</v>
      </c>
      <c r="BF216" t="e">
        <f>VLOOKUP(Tableau14[[#This Row],[dossier d''événement]],Tableau12[],28,FALSE)</f>
        <v>#N/A</v>
      </c>
      <c r="BG216" t="e">
        <f>VLOOKUP(Tableau14[[#This Row],[dossier d''événement]],Tableau12[],29,FALSE)</f>
        <v>#N/A</v>
      </c>
      <c r="BH216" t="e">
        <f>VLOOKUP(Tableau14[[#This Row],[dossier d''événement]],Tableau12[],30,FALSE)</f>
        <v>#N/A</v>
      </c>
      <c r="BI216" t="e">
        <f>VLOOKUP(Tableau14[[#This Row],[dossier d''événement]],Tableau12[],31,FALSE)</f>
        <v>#N/A</v>
      </c>
      <c r="BJ216" t="e">
        <f>VLOOKUP(Tableau14[[#This Row],[dossier d''événement]],Tableau12[],32,FALSE)</f>
        <v>#N/A</v>
      </c>
      <c r="BK216" t="e">
        <f>VLOOKUP(Tableau14[[#This Row],[dossier d''événement]],Tableau12[],33,FALSE)</f>
        <v>#N/A</v>
      </c>
      <c r="BL216" t="e">
        <f>VLOOKUP(Tableau14[[#This Row],[dossier d''événement]],Tableau12[],34,FALSE)</f>
        <v>#N/A</v>
      </c>
      <c r="BM216" t="e">
        <f>VLOOKUP(Tableau14[[#This Row],[dossier d''événement]],Tableau12[],35,FALSE)</f>
        <v>#N/A</v>
      </c>
      <c r="BN216" t="e">
        <f>VLOOKUP(Tableau14[[#This Row],[dossier d''événement]],Tableau12[],36,FALSE)</f>
        <v>#N/A</v>
      </c>
      <c r="BO216" t="e">
        <f>VLOOKUP(Tableau14[[#This Row],[dossier d''événement]],Tableau12[],37,FALSE)</f>
        <v>#N/A</v>
      </c>
      <c r="BP216" t="e">
        <f>VLOOKUP(Tableau14[[#This Row],[dossier d''événement]],Tableau12[],38,FALSE)</f>
        <v>#N/A</v>
      </c>
      <c r="BQ216" t="e">
        <f>VLOOKUP(Tableau14[[#This Row],[dossier d''événement]],Tableau12[],39,FALSE)</f>
        <v>#N/A</v>
      </c>
      <c r="BR216" t="e">
        <f>VLOOKUP(Tableau14[[#This Row],[dossier d''événement]],Tableau12[],40,FALSE)</f>
        <v>#N/A</v>
      </c>
      <c r="CE216" t="e">
        <f>VLOOKUP(Tableau14[[#This Row],[dossier d''événement]],Tableau12[],46,FALSE)</f>
        <v>#N/A</v>
      </c>
      <c r="CF216" t="e">
        <f>VLOOKUP(Tableau14[[#This Row],[dossier d''événement]],Tableau12[],43,FALSE)</f>
        <v>#N/A</v>
      </c>
      <c r="CG216" t="e">
        <f>VLOOKUP(Tableau14[[#This Row],[dossier d''événement]],Tableau12[],47,FALSE)</f>
        <v>#N/A</v>
      </c>
    </row>
    <row r="217" spans="6:85">
      <c r="F217" t="e">
        <f>VLOOKUP(Tableau14[[#This Row],[dossier d''événement]],Tableau12[],2,FALSE)</f>
        <v>#N/A</v>
      </c>
      <c r="G217" t="e">
        <f>VLOOKUP(Tableau14[[#This Row],[dossier d''événement]],Tableau12[],7,FALSE)</f>
        <v>#N/A</v>
      </c>
      <c r="H217" t="e">
        <f>VLOOKUP(Tableau14[[#This Row],[dossier d''événement]],Tableau12[],8,FALSE)</f>
        <v>#N/A</v>
      </c>
      <c r="J217" t="e">
        <f>VLOOKUP(Tableau14[[#This Row],[dossier d''événement]],Tableau12[],3,FALSE)</f>
        <v>#N/A</v>
      </c>
      <c r="K217" t="e">
        <f>VLOOKUP(Tableau14[[#This Row],[dossier d''événement]],Tableau12[],44,FALSE)</f>
        <v>#N/A</v>
      </c>
      <c r="W217" t="e">
        <f>VLOOKUP(Tableau14[[#This Row],[dossier d''événement]],Tableau12[],73,FALSE)</f>
        <v>#N/A</v>
      </c>
      <c r="X217" t="e">
        <f>VLOOKUP(Tableau14[[#This Row],[dossier d''événement]],Tableau12[],74,FALSE)</f>
        <v>#N/A</v>
      </c>
      <c r="Y217" t="e">
        <f>VLOOKUP(Tableau14[[#This Row],[dossier d''événement]],Tableau12[],75,FALSE)</f>
        <v>#N/A</v>
      </c>
      <c r="Z217" t="e">
        <f>VLOOKUP(Tableau14[[#This Row],[dossier d''événement]],Tableau12[],76,FALSE)</f>
        <v>#N/A</v>
      </c>
      <c r="AA217" t="e">
        <f>VLOOKUP(Tableau14[[#This Row],[dossier d''événement]],Tableau12[],77,FALSE)</f>
        <v>#N/A</v>
      </c>
      <c r="AB217" t="e">
        <f>VLOOKUP(Tableau14[[#This Row],[dossier d''événement]],Tableau12[],78,FALSE)</f>
        <v>#N/A</v>
      </c>
      <c r="AC217" t="e">
        <f>VLOOKUP(Tableau14[[#This Row],[dossier d''événement]],Tableau12[],79,FALSE)</f>
        <v>#N/A</v>
      </c>
      <c r="AD217" t="e">
        <f>VLOOKUP(Tableau14[[#This Row],[dossier d''événement]],Tableau12[],80,FALSE)</f>
        <v>#N/A</v>
      </c>
      <c r="AE217" t="e">
        <f>VLOOKUP(Tableau14[[#This Row],[dossier d''événement]],Tableau12[],81,FALSE)</f>
        <v>#N/A</v>
      </c>
      <c r="AF217" t="e">
        <f>VLOOKUP(Tableau14[[#This Row],[dossier d''événement]],Tableau12[],82,FALSE)</f>
        <v>#N/A</v>
      </c>
      <c r="AG217" t="e">
        <f>VLOOKUP(Tableau14[[#This Row],[dossier d''événement]],Tableau12[],83,FALSE)</f>
        <v>#N/A</v>
      </c>
      <c r="AH217" t="e">
        <f>VLOOKUP(Tableau14[[#This Row],[dossier d''événement]],Tableau12[],84,FALSE)</f>
        <v>#N/A</v>
      </c>
      <c r="AI217" t="e">
        <f>VLOOKUP(Tableau14[[#This Row],[dossier d''événement]],Tableau12[],85,FALSE)</f>
        <v>#N/A</v>
      </c>
      <c r="AJ217" t="e">
        <f>VLOOKUP(Tableau14[[#This Row],[dossier d''événement]],Tableau12[],86,FALSE)</f>
        <v>#N/A</v>
      </c>
      <c r="AK217" t="e">
        <f>VLOOKUP(Tableau14[[#This Row],[dossier d''événement]],Tableau12[],87,FALSE)</f>
        <v>#N/A</v>
      </c>
      <c r="AL217" t="e">
        <f>VLOOKUP(Tableau14[[#This Row],[dossier d''événement]],Tableau12[],88,FALSE)</f>
        <v>#N/A</v>
      </c>
      <c r="AM217" t="e">
        <f>VLOOKUP(Tableau14[[#This Row],[dossier d''événement]],Tableau12[],89,FALSE)</f>
        <v>#N/A</v>
      </c>
      <c r="AN217" t="e">
        <f>VLOOKUP(Tableau14[[#This Row],[dossier d''événement]],Tableau12[],90,FALSE)</f>
        <v>#N/A</v>
      </c>
      <c r="AO217" t="e">
        <f>VLOOKUP(Tableau14[[#This Row],[dossier d''événement]],Tableau12[],11,FALSE)</f>
        <v>#N/A</v>
      </c>
      <c r="AP217" t="e">
        <f>VLOOKUP(Tableau14[[#This Row],[dossier d''événement]],Tableau12[],12,FALSE)</f>
        <v>#N/A</v>
      </c>
      <c r="AQ217" t="e">
        <f>VLOOKUP(Tableau14[[#This Row],[dossier d''événement]],Tableau12[],13,FALSE)</f>
        <v>#N/A</v>
      </c>
      <c r="AR217" t="e">
        <f>VLOOKUP(Tableau14[[#This Row],[dossier d''événement]],Tableau12[],14,FALSE)</f>
        <v>#N/A</v>
      </c>
      <c r="AS217" t="e">
        <f>VLOOKUP(Tableau14[[#This Row],[dossier d''événement]],Tableau12[],15,FALSE)</f>
        <v>#N/A</v>
      </c>
      <c r="AT217" t="e">
        <f>VLOOKUP(Tableau14[[#This Row],[dossier d''événement]],Tableau12[],16,FALSE)</f>
        <v>#N/A</v>
      </c>
      <c r="AU217" t="e">
        <f>VLOOKUP(Tableau14[[#This Row],[dossier d''événement]],Tableau12[],17,FALSE)</f>
        <v>#N/A</v>
      </c>
      <c r="AV217" t="e">
        <f>VLOOKUP(Tableau14[[#This Row],[dossier d''événement]],Tableau12[],18,FALSE)</f>
        <v>#N/A</v>
      </c>
      <c r="AW217" t="e">
        <f>VLOOKUP(Tableau14[[#This Row],[dossier d''événement]],Tableau12[],19,FALSE)</f>
        <v>#N/A</v>
      </c>
      <c r="AX217" t="e">
        <f>VLOOKUP(Tableau14[[#This Row],[dossier d''événement]],Tableau12[],20,FALSE)</f>
        <v>#N/A</v>
      </c>
      <c r="AY217" t="e">
        <f>VLOOKUP(Tableau14[[#This Row],[dossier d''événement]],Tableau12[],21,FALSE)</f>
        <v>#N/A</v>
      </c>
      <c r="AZ217" t="e">
        <f>VLOOKUP(Tableau14[[#This Row],[dossier d''événement]],Tableau12[],22,FALSE)</f>
        <v>#N/A</v>
      </c>
      <c r="BA217" t="e">
        <f>VLOOKUP(Tableau14[[#This Row],[dossier d''événement]],Tableau12[],23,FALSE)</f>
        <v>#N/A</v>
      </c>
      <c r="BB217" t="e">
        <f>VLOOKUP(Tableau14[[#This Row],[dossier d''événement]],Tableau12[],24,FALSE)</f>
        <v>#N/A</v>
      </c>
      <c r="BC217" t="e">
        <f>VLOOKUP(Tableau14[[#This Row],[dossier d''événement]],Tableau12[],25,FALSE)</f>
        <v>#N/A</v>
      </c>
      <c r="BD217" t="e">
        <f>VLOOKUP(Tableau14[[#This Row],[dossier d''événement]],Tableau12[],26,FALSE)</f>
        <v>#N/A</v>
      </c>
      <c r="BE217" t="e">
        <f>VLOOKUP(Tableau14[[#This Row],[dossier d''événement]],Tableau12[],27,FALSE)</f>
        <v>#N/A</v>
      </c>
      <c r="BF217" t="e">
        <f>VLOOKUP(Tableau14[[#This Row],[dossier d''événement]],Tableau12[],28,FALSE)</f>
        <v>#N/A</v>
      </c>
      <c r="BG217" t="e">
        <f>VLOOKUP(Tableau14[[#This Row],[dossier d''événement]],Tableau12[],29,FALSE)</f>
        <v>#N/A</v>
      </c>
      <c r="BH217" t="e">
        <f>VLOOKUP(Tableau14[[#This Row],[dossier d''événement]],Tableau12[],30,FALSE)</f>
        <v>#N/A</v>
      </c>
      <c r="BI217" t="e">
        <f>VLOOKUP(Tableau14[[#This Row],[dossier d''événement]],Tableau12[],31,FALSE)</f>
        <v>#N/A</v>
      </c>
      <c r="BJ217" t="e">
        <f>VLOOKUP(Tableau14[[#This Row],[dossier d''événement]],Tableau12[],32,FALSE)</f>
        <v>#N/A</v>
      </c>
      <c r="BK217" t="e">
        <f>VLOOKUP(Tableau14[[#This Row],[dossier d''événement]],Tableau12[],33,FALSE)</f>
        <v>#N/A</v>
      </c>
      <c r="BL217" t="e">
        <f>VLOOKUP(Tableau14[[#This Row],[dossier d''événement]],Tableau12[],34,FALSE)</f>
        <v>#N/A</v>
      </c>
      <c r="BM217" t="e">
        <f>VLOOKUP(Tableau14[[#This Row],[dossier d''événement]],Tableau12[],35,FALSE)</f>
        <v>#N/A</v>
      </c>
      <c r="BN217" t="e">
        <f>VLOOKUP(Tableau14[[#This Row],[dossier d''événement]],Tableau12[],36,FALSE)</f>
        <v>#N/A</v>
      </c>
      <c r="BO217" t="e">
        <f>VLOOKUP(Tableau14[[#This Row],[dossier d''événement]],Tableau12[],37,FALSE)</f>
        <v>#N/A</v>
      </c>
      <c r="BP217" t="e">
        <f>VLOOKUP(Tableau14[[#This Row],[dossier d''événement]],Tableau12[],38,FALSE)</f>
        <v>#N/A</v>
      </c>
      <c r="BQ217" t="e">
        <f>VLOOKUP(Tableau14[[#This Row],[dossier d''événement]],Tableau12[],39,FALSE)</f>
        <v>#N/A</v>
      </c>
      <c r="BR217" t="e">
        <f>VLOOKUP(Tableau14[[#This Row],[dossier d''événement]],Tableau12[],40,FALSE)</f>
        <v>#N/A</v>
      </c>
      <c r="CE217" t="e">
        <f>VLOOKUP(Tableau14[[#This Row],[dossier d''événement]],Tableau12[],46,FALSE)</f>
        <v>#N/A</v>
      </c>
      <c r="CF217" t="e">
        <f>VLOOKUP(Tableau14[[#This Row],[dossier d''événement]],Tableau12[],43,FALSE)</f>
        <v>#N/A</v>
      </c>
      <c r="CG217" t="e">
        <f>VLOOKUP(Tableau14[[#This Row],[dossier d''événement]],Tableau12[],47,FALSE)</f>
        <v>#N/A</v>
      </c>
    </row>
    <row r="218" spans="6:85">
      <c r="F218" t="e">
        <f>VLOOKUP(Tableau14[[#This Row],[dossier d''événement]],Tableau12[],2,FALSE)</f>
        <v>#N/A</v>
      </c>
      <c r="G218" t="e">
        <f>VLOOKUP(Tableau14[[#This Row],[dossier d''événement]],Tableau12[],7,FALSE)</f>
        <v>#N/A</v>
      </c>
      <c r="H218" t="e">
        <f>VLOOKUP(Tableau14[[#This Row],[dossier d''événement]],Tableau12[],8,FALSE)</f>
        <v>#N/A</v>
      </c>
      <c r="J218" t="e">
        <f>VLOOKUP(Tableau14[[#This Row],[dossier d''événement]],Tableau12[],3,FALSE)</f>
        <v>#N/A</v>
      </c>
      <c r="W218" t="e">
        <f>VLOOKUP(Tableau14[[#This Row],[dossier d''événement]],Tableau12[],73,FALSE)</f>
        <v>#N/A</v>
      </c>
      <c r="X218" t="e">
        <f>VLOOKUP(Tableau14[[#This Row],[dossier d''événement]],Tableau12[],74,FALSE)</f>
        <v>#N/A</v>
      </c>
      <c r="Y218" t="e">
        <f>VLOOKUP(Tableau14[[#This Row],[dossier d''événement]],Tableau12[],75,FALSE)</f>
        <v>#N/A</v>
      </c>
      <c r="Z218" t="e">
        <f>VLOOKUP(Tableau14[[#This Row],[dossier d''événement]],Tableau12[],76,FALSE)</f>
        <v>#N/A</v>
      </c>
      <c r="AA218" t="e">
        <f>VLOOKUP(Tableau14[[#This Row],[dossier d''événement]],Tableau12[],77,FALSE)</f>
        <v>#N/A</v>
      </c>
      <c r="AB218" t="e">
        <f>VLOOKUP(Tableau14[[#This Row],[dossier d''événement]],Tableau12[],78,FALSE)</f>
        <v>#N/A</v>
      </c>
      <c r="AC218" t="e">
        <f>VLOOKUP(Tableau14[[#This Row],[dossier d''événement]],Tableau12[],79,FALSE)</f>
        <v>#N/A</v>
      </c>
      <c r="AD218" t="e">
        <f>VLOOKUP(Tableau14[[#This Row],[dossier d''événement]],Tableau12[],80,FALSE)</f>
        <v>#N/A</v>
      </c>
      <c r="AE218" t="e">
        <f>VLOOKUP(Tableau14[[#This Row],[dossier d''événement]],Tableau12[],81,FALSE)</f>
        <v>#N/A</v>
      </c>
      <c r="AF218" t="e">
        <f>VLOOKUP(Tableau14[[#This Row],[dossier d''événement]],Tableau12[],82,FALSE)</f>
        <v>#N/A</v>
      </c>
      <c r="AG218" t="e">
        <f>VLOOKUP(Tableau14[[#This Row],[dossier d''événement]],Tableau12[],83,FALSE)</f>
        <v>#N/A</v>
      </c>
      <c r="AH218" t="e">
        <f>VLOOKUP(Tableau14[[#This Row],[dossier d''événement]],Tableau12[],84,FALSE)</f>
        <v>#N/A</v>
      </c>
      <c r="AI218" t="e">
        <f>VLOOKUP(Tableau14[[#This Row],[dossier d''événement]],Tableau12[],85,FALSE)</f>
        <v>#N/A</v>
      </c>
      <c r="AJ218" t="e">
        <f>VLOOKUP(Tableau14[[#This Row],[dossier d''événement]],Tableau12[],86,FALSE)</f>
        <v>#N/A</v>
      </c>
      <c r="AK218" t="e">
        <f>VLOOKUP(Tableau14[[#This Row],[dossier d''événement]],Tableau12[],87,FALSE)</f>
        <v>#N/A</v>
      </c>
      <c r="AL218" t="e">
        <f>VLOOKUP(Tableau14[[#This Row],[dossier d''événement]],Tableau12[],88,FALSE)</f>
        <v>#N/A</v>
      </c>
      <c r="AM218" t="e">
        <f>VLOOKUP(Tableau14[[#This Row],[dossier d''événement]],Tableau12[],89,FALSE)</f>
        <v>#N/A</v>
      </c>
      <c r="AN218" t="e">
        <f>VLOOKUP(Tableau14[[#This Row],[dossier d''événement]],Tableau12[],90,FALSE)</f>
        <v>#N/A</v>
      </c>
      <c r="AO218" t="e">
        <f>VLOOKUP(Tableau14[[#This Row],[dossier d''événement]],Tableau12[],11,FALSE)</f>
        <v>#N/A</v>
      </c>
      <c r="AP218" t="e">
        <f>VLOOKUP(Tableau14[[#This Row],[dossier d''événement]],Tableau12[],12,FALSE)</f>
        <v>#N/A</v>
      </c>
      <c r="AQ218" t="e">
        <f>VLOOKUP(Tableau14[[#This Row],[dossier d''événement]],Tableau12[],13,FALSE)</f>
        <v>#N/A</v>
      </c>
      <c r="AR218" t="e">
        <f>VLOOKUP(Tableau14[[#This Row],[dossier d''événement]],Tableau12[],14,FALSE)</f>
        <v>#N/A</v>
      </c>
      <c r="AS218" t="e">
        <f>VLOOKUP(Tableau14[[#This Row],[dossier d''événement]],Tableau12[],15,FALSE)</f>
        <v>#N/A</v>
      </c>
      <c r="AT218" t="e">
        <f>VLOOKUP(Tableau14[[#This Row],[dossier d''événement]],Tableau12[],16,FALSE)</f>
        <v>#N/A</v>
      </c>
      <c r="AU218" t="e">
        <f>VLOOKUP(Tableau14[[#This Row],[dossier d''événement]],Tableau12[],17,FALSE)</f>
        <v>#N/A</v>
      </c>
      <c r="AV218" t="e">
        <f>VLOOKUP(Tableau14[[#This Row],[dossier d''événement]],Tableau12[],18,FALSE)</f>
        <v>#N/A</v>
      </c>
      <c r="AW218" t="e">
        <f>VLOOKUP(Tableau14[[#This Row],[dossier d''événement]],Tableau12[],19,FALSE)</f>
        <v>#N/A</v>
      </c>
      <c r="AX218" t="e">
        <f>VLOOKUP(Tableau14[[#This Row],[dossier d''événement]],Tableau12[],20,FALSE)</f>
        <v>#N/A</v>
      </c>
      <c r="AY218" t="e">
        <f>VLOOKUP(Tableau14[[#This Row],[dossier d''événement]],Tableau12[],21,FALSE)</f>
        <v>#N/A</v>
      </c>
      <c r="AZ218" t="e">
        <f>VLOOKUP(Tableau14[[#This Row],[dossier d''événement]],Tableau12[],22,FALSE)</f>
        <v>#N/A</v>
      </c>
      <c r="BA218" t="e">
        <f>VLOOKUP(Tableau14[[#This Row],[dossier d''événement]],Tableau12[],23,FALSE)</f>
        <v>#N/A</v>
      </c>
      <c r="BB218" t="e">
        <f>VLOOKUP(Tableau14[[#This Row],[dossier d''événement]],Tableau12[],24,FALSE)</f>
        <v>#N/A</v>
      </c>
      <c r="BC218" t="e">
        <f>VLOOKUP(Tableau14[[#This Row],[dossier d''événement]],Tableau12[],25,FALSE)</f>
        <v>#N/A</v>
      </c>
      <c r="BD218" t="e">
        <f>VLOOKUP(Tableau14[[#This Row],[dossier d''événement]],Tableau12[],26,FALSE)</f>
        <v>#N/A</v>
      </c>
      <c r="BE218" t="e">
        <f>VLOOKUP(Tableau14[[#This Row],[dossier d''événement]],Tableau12[],27,FALSE)</f>
        <v>#N/A</v>
      </c>
      <c r="BF218" t="e">
        <f>VLOOKUP(Tableau14[[#This Row],[dossier d''événement]],Tableau12[],28,FALSE)</f>
        <v>#N/A</v>
      </c>
      <c r="BG218" t="e">
        <f>VLOOKUP(Tableau14[[#This Row],[dossier d''événement]],Tableau12[],29,FALSE)</f>
        <v>#N/A</v>
      </c>
      <c r="BH218" t="e">
        <f>VLOOKUP(Tableau14[[#This Row],[dossier d''événement]],Tableau12[],30,FALSE)</f>
        <v>#N/A</v>
      </c>
      <c r="BI218" t="e">
        <f>VLOOKUP(Tableau14[[#This Row],[dossier d''événement]],Tableau12[],31,FALSE)</f>
        <v>#N/A</v>
      </c>
      <c r="BJ218" t="e">
        <f>VLOOKUP(Tableau14[[#This Row],[dossier d''événement]],Tableau12[],32,FALSE)</f>
        <v>#N/A</v>
      </c>
      <c r="BK218" t="e">
        <f>VLOOKUP(Tableau14[[#This Row],[dossier d''événement]],Tableau12[],33,FALSE)</f>
        <v>#N/A</v>
      </c>
      <c r="BL218" t="e">
        <f>VLOOKUP(Tableau14[[#This Row],[dossier d''événement]],Tableau12[],34,FALSE)</f>
        <v>#N/A</v>
      </c>
      <c r="BM218" t="e">
        <f>VLOOKUP(Tableau14[[#This Row],[dossier d''événement]],Tableau12[],35,FALSE)</f>
        <v>#N/A</v>
      </c>
      <c r="BN218" t="e">
        <f>VLOOKUP(Tableau14[[#This Row],[dossier d''événement]],Tableau12[],36,FALSE)</f>
        <v>#N/A</v>
      </c>
      <c r="BO218" t="e">
        <f>VLOOKUP(Tableau14[[#This Row],[dossier d''événement]],Tableau12[],37,FALSE)</f>
        <v>#N/A</v>
      </c>
      <c r="BP218" t="e">
        <f>VLOOKUP(Tableau14[[#This Row],[dossier d''événement]],Tableau12[],38,FALSE)</f>
        <v>#N/A</v>
      </c>
      <c r="BQ218" t="e">
        <f>VLOOKUP(Tableau14[[#This Row],[dossier d''événement]],Tableau12[],39,FALSE)</f>
        <v>#N/A</v>
      </c>
      <c r="BR218" t="e">
        <f>VLOOKUP(Tableau14[[#This Row],[dossier d''événement]],Tableau12[],40,FALSE)</f>
        <v>#N/A</v>
      </c>
      <c r="CE218" t="e">
        <f>VLOOKUP(Tableau14[[#This Row],[dossier d''événement]],Tableau12[],46,FALSE)</f>
        <v>#N/A</v>
      </c>
      <c r="CF218" t="e">
        <f>VLOOKUP(Tableau14[[#This Row],[dossier d''événement]],Tableau12[],43,FALSE)</f>
        <v>#N/A</v>
      </c>
      <c r="CG218" t="e">
        <f>VLOOKUP(Tableau14[[#This Row],[dossier d''événement]],Tableau12[],47,FALSE)</f>
        <v>#N/A</v>
      </c>
    </row>
    <row r="219" spans="6:85">
      <c r="F219" t="e">
        <f>VLOOKUP(Tableau14[[#This Row],[dossier d''événement]],Tableau12[],2,FALSE)</f>
        <v>#N/A</v>
      </c>
      <c r="G219" t="e">
        <f>VLOOKUP(Tableau14[[#This Row],[dossier d''événement]],Tableau12[],7,FALSE)</f>
        <v>#N/A</v>
      </c>
      <c r="H219" t="e">
        <f>VLOOKUP(Tableau14[[#This Row],[dossier d''événement]],Tableau12[],8,FALSE)</f>
        <v>#N/A</v>
      </c>
      <c r="J219" t="e">
        <f>VLOOKUP(Tableau14[[#This Row],[dossier d''événement]],Tableau12[],3,FALSE)</f>
        <v>#N/A</v>
      </c>
      <c r="W219" t="e">
        <f>VLOOKUP(Tableau14[[#This Row],[dossier d''événement]],Tableau12[],73,FALSE)</f>
        <v>#N/A</v>
      </c>
      <c r="X219" t="e">
        <f>VLOOKUP(Tableau14[[#This Row],[dossier d''événement]],Tableau12[],74,FALSE)</f>
        <v>#N/A</v>
      </c>
      <c r="Y219" t="e">
        <f>VLOOKUP(Tableau14[[#This Row],[dossier d''événement]],Tableau12[],75,FALSE)</f>
        <v>#N/A</v>
      </c>
      <c r="Z219" t="e">
        <f>VLOOKUP(Tableau14[[#This Row],[dossier d''événement]],Tableau12[],76,FALSE)</f>
        <v>#N/A</v>
      </c>
      <c r="AA219" t="e">
        <f>VLOOKUP(Tableau14[[#This Row],[dossier d''événement]],Tableau12[],77,FALSE)</f>
        <v>#N/A</v>
      </c>
      <c r="AB219" t="e">
        <f>VLOOKUP(Tableau14[[#This Row],[dossier d''événement]],Tableau12[],78,FALSE)</f>
        <v>#N/A</v>
      </c>
      <c r="AC219" t="e">
        <f>VLOOKUP(Tableau14[[#This Row],[dossier d''événement]],Tableau12[],79,FALSE)</f>
        <v>#N/A</v>
      </c>
      <c r="AD219" t="e">
        <f>VLOOKUP(Tableau14[[#This Row],[dossier d''événement]],Tableau12[],80,FALSE)</f>
        <v>#N/A</v>
      </c>
      <c r="AE219" t="e">
        <f>VLOOKUP(Tableau14[[#This Row],[dossier d''événement]],Tableau12[],81,FALSE)</f>
        <v>#N/A</v>
      </c>
      <c r="AF219" t="e">
        <f>VLOOKUP(Tableau14[[#This Row],[dossier d''événement]],Tableau12[],82,FALSE)</f>
        <v>#N/A</v>
      </c>
      <c r="AG219" t="e">
        <f>VLOOKUP(Tableau14[[#This Row],[dossier d''événement]],Tableau12[],83,FALSE)</f>
        <v>#N/A</v>
      </c>
      <c r="AH219" t="e">
        <f>VLOOKUP(Tableau14[[#This Row],[dossier d''événement]],Tableau12[],84,FALSE)</f>
        <v>#N/A</v>
      </c>
      <c r="AI219" t="e">
        <f>VLOOKUP(Tableau14[[#This Row],[dossier d''événement]],Tableau12[],85,FALSE)</f>
        <v>#N/A</v>
      </c>
      <c r="AJ219" t="e">
        <f>VLOOKUP(Tableau14[[#This Row],[dossier d''événement]],Tableau12[],86,FALSE)</f>
        <v>#N/A</v>
      </c>
      <c r="AK219" t="e">
        <f>VLOOKUP(Tableau14[[#This Row],[dossier d''événement]],Tableau12[],87,FALSE)</f>
        <v>#N/A</v>
      </c>
      <c r="AL219" t="e">
        <f>VLOOKUP(Tableau14[[#This Row],[dossier d''événement]],Tableau12[],88,FALSE)</f>
        <v>#N/A</v>
      </c>
      <c r="AM219" t="e">
        <f>VLOOKUP(Tableau14[[#This Row],[dossier d''événement]],Tableau12[],89,FALSE)</f>
        <v>#N/A</v>
      </c>
      <c r="AN219" t="e">
        <f>VLOOKUP(Tableau14[[#This Row],[dossier d''événement]],Tableau12[],90,FALSE)</f>
        <v>#N/A</v>
      </c>
      <c r="AO219" t="e">
        <f>VLOOKUP(Tableau14[[#This Row],[dossier d''événement]],Tableau12[],11,FALSE)</f>
        <v>#N/A</v>
      </c>
      <c r="AP219" t="e">
        <f>VLOOKUP(Tableau14[[#This Row],[dossier d''événement]],Tableau12[],12,FALSE)</f>
        <v>#N/A</v>
      </c>
      <c r="AQ219" t="e">
        <f>VLOOKUP(Tableau14[[#This Row],[dossier d''événement]],Tableau12[],13,FALSE)</f>
        <v>#N/A</v>
      </c>
      <c r="AR219" t="e">
        <f>VLOOKUP(Tableau14[[#This Row],[dossier d''événement]],Tableau12[],14,FALSE)</f>
        <v>#N/A</v>
      </c>
      <c r="AS219" t="e">
        <f>VLOOKUP(Tableau14[[#This Row],[dossier d''événement]],Tableau12[],15,FALSE)</f>
        <v>#N/A</v>
      </c>
      <c r="AT219" t="e">
        <f>VLOOKUP(Tableau14[[#This Row],[dossier d''événement]],Tableau12[],16,FALSE)</f>
        <v>#N/A</v>
      </c>
      <c r="AU219" t="e">
        <f>VLOOKUP(Tableau14[[#This Row],[dossier d''événement]],Tableau12[],17,FALSE)</f>
        <v>#N/A</v>
      </c>
      <c r="AV219" t="e">
        <f>VLOOKUP(Tableau14[[#This Row],[dossier d''événement]],Tableau12[],18,FALSE)</f>
        <v>#N/A</v>
      </c>
      <c r="AW219" t="e">
        <f>VLOOKUP(Tableau14[[#This Row],[dossier d''événement]],Tableau12[],19,FALSE)</f>
        <v>#N/A</v>
      </c>
      <c r="AX219" t="e">
        <f>VLOOKUP(Tableau14[[#This Row],[dossier d''événement]],Tableau12[],20,FALSE)</f>
        <v>#N/A</v>
      </c>
      <c r="AY219" t="e">
        <f>VLOOKUP(Tableau14[[#This Row],[dossier d''événement]],Tableau12[],21,FALSE)</f>
        <v>#N/A</v>
      </c>
      <c r="AZ219" t="e">
        <f>VLOOKUP(Tableau14[[#This Row],[dossier d''événement]],Tableau12[],22,FALSE)</f>
        <v>#N/A</v>
      </c>
      <c r="BA219" t="e">
        <f>VLOOKUP(Tableau14[[#This Row],[dossier d''événement]],Tableau12[],23,FALSE)</f>
        <v>#N/A</v>
      </c>
      <c r="BB219" t="e">
        <f>VLOOKUP(Tableau14[[#This Row],[dossier d''événement]],Tableau12[],24,FALSE)</f>
        <v>#N/A</v>
      </c>
      <c r="BC219" t="e">
        <f>VLOOKUP(Tableau14[[#This Row],[dossier d''événement]],Tableau12[],25,FALSE)</f>
        <v>#N/A</v>
      </c>
      <c r="BD219" t="e">
        <f>VLOOKUP(Tableau14[[#This Row],[dossier d''événement]],Tableau12[],26,FALSE)</f>
        <v>#N/A</v>
      </c>
      <c r="BE219" t="e">
        <f>VLOOKUP(Tableau14[[#This Row],[dossier d''événement]],Tableau12[],27,FALSE)</f>
        <v>#N/A</v>
      </c>
      <c r="BF219" t="e">
        <f>VLOOKUP(Tableau14[[#This Row],[dossier d''événement]],Tableau12[],28,FALSE)</f>
        <v>#N/A</v>
      </c>
      <c r="BG219" t="e">
        <f>VLOOKUP(Tableau14[[#This Row],[dossier d''événement]],Tableau12[],29,FALSE)</f>
        <v>#N/A</v>
      </c>
      <c r="BH219" t="e">
        <f>VLOOKUP(Tableau14[[#This Row],[dossier d''événement]],Tableau12[],30,FALSE)</f>
        <v>#N/A</v>
      </c>
      <c r="BI219" t="e">
        <f>VLOOKUP(Tableau14[[#This Row],[dossier d''événement]],Tableau12[],31,FALSE)</f>
        <v>#N/A</v>
      </c>
      <c r="BJ219" t="e">
        <f>VLOOKUP(Tableau14[[#This Row],[dossier d''événement]],Tableau12[],32,FALSE)</f>
        <v>#N/A</v>
      </c>
      <c r="BK219" t="e">
        <f>VLOOKUP(Tableau14[[#This Row],[dossier d''événement]],Tableau12[],33,FALSE)</f>
        <v>#N/A</v>
      </c>
      <c r="BL219" t="e">
        <f>VLOOKUP(Tableau14[[#This Row],[dossier d''événement]],Tableau12[],34,FALSE)</f>
        <v>#N/A</v>
      </c>
      <c r="BM219" t="e">
        <f>VLOOKUP(Tableau14[[#This Row],[dossier d''événement]],Tableau12[],35,FALSE)</f>
        <v>#N/A</v>
      </c>
      <c r="BN219" t="e">
        <f>VLOOKUP(Tableau14[[#This Row],[dossier d''événement]],Tableau12[],36,FALSE)</f>
        <v>#N/A</v>
      </c>
      <c r="BO219" t="e">
        <f>VLOOKUP(Tableau14[[#This Row],[dossier d''événement]],Tableau12[],37,FALSE)</f>
        <v>#N/A</v>
      </c>
      <c r="BP219" t="e">
        <f>VLOOKUP(Tableau14[[#This Row],[dossier d''événement]],Tableau12[],38,FALSE)</f>
        <v>#N/A</v>
      </c>
      <c r="BQ219" t="e">
        <f>VLOOKUP(Tableau14[[#This Row],[dossier d''événement]],Tableau12[],39,FALSE)</f>
        <v>#N/A</v>
      </c>
      <c r="BR219" t="e">
        <f>VLOOKUP(Tableau14[[#This Row],[dossier d''événement]],Tableau12[],40,FALSE)</f>
        <v>#N/A</v>
      </c>
      <c r="CE219" t="e">
        <f>VLOOKUP(Tableau14[[#This Row],[dossier d''événement]],Tableau12[],46,FALSE)</f>
        <v>#N/A</v>
      </c>
      <c r="CF219" t="e">
        <f>VLOOKUP(Tableau14[[#This Row],[dossier d''événement]],Tableau12[],43,FALSE)</f>
        <v>#N/A</v>
      </c>
      <c r="CG219" t="e">
        <f>VLOOKUP(Tableau14[[#This Row],[dossier d''événement]],Tableau12[],47,FALSE)</f>
        <v>#N/A</v>
      </c>
    </row>
    <row r="220" spans="6:85">
      <c r="F220" t="e">
        <f>VLOOKUP(Tableau14[[#This Row],[dossier d''événement]],Tableau12[],2,FALSE)</f>
        <v>#N/A</v>
      </c>
      <c r="G220" t="e">
        <f>VLOOKUP(Tableau14[[#This Row],[dossier d''événement]],Tableau12[],7,FALSE)</f>
        <v>#N/A</v>
      </c>
      <c r="H220" t="e">
        <f>VLOOKUP(Tableau14[[#This Row],[dossier d''événement]],Tableau12[],8,FALSE)</f>
        <v>#N/A</v>
      </c>
      <c r="J220" t="e">
        <f>VLOOKUP(Tableau14[[#This Row],[dossier d''événement]],Tableau12[],3,FALSE)</f>
        <v>#N/A</v>
      </c>
      <c r="W220" t="e">
        <f>VLOOKUP(Tableau14[[#This Row],[dossier d''événement]],Tableau12[],73,FALSE)</f>
        <v>#N/A</v>
      </c>
      <c r="X220" t="e">
        <f>VLOOKUP(Tableau14[[#This Row],[dossier d''événement]],Tableau12[],74,FALSE)</f>
        <v>#N/A</v>
      </c>
      <c r="Y220" t="e">
        <f>VLOOKUP(Tableau14[[#This Row],[dossier d''événement]],Tableau12[],75,FALSE)</f>
        <v>#N/A</v>
      </c>
      <c r="Z220" t="e">
        <f>VLOOKUP(Tableau14[[#This Row],[dossier d''événement]],Tableau12[],76,FALSE)</f>
        <v>#N/A</v>
      </c>
      <c r="AA220" t="e">
        <f>VLOOKUP(Tableau14[[#This Row],[dossier d''événement]],Tableau12[],77,FALSE)</f>
        <v>#N/A</v>
      </c>
      <c r="AB220" t="e">
        <f>VLOOKUP(Tableau14[[#This Row],[dossier d''événement]],Tableau12[],78,FALSE)</f>
        <v>#N/A</v>
      </c>
      <c r="AC220" t="e">
        <f>VLOOKUP(Tableau14[[#This Row],[dossier d''événement]],Tableau12[],79,FALSE)</f>
        <v>#N/A</v>
      </c>
      <c r="AD220" t="e">
        <f>VLOOKUP(Tableau14[[#This Row],[dossier d''événement]],Tableau12[],80,FALSE)</f>
        <v>#N/A</v>
      </c>
      <c r="AE220" t="e">
        <f>VLOOKUP(Tableau14[[#This Row],[dossier d''événement]],Tableau12[],81,FALSE)</f>
        <v>#N/A</v>
      </c>
      <c r="AF220" t="e">
        <f>VLOOKUP(Tableau14[[#This Row],[dossier d''événement]],Tableau12[],82,FALSE)</f>
        <v>#N/A</v>
      </c>
      <c r="AG220" t="e">
        <f>VLOOKUP(Tableau14[[#This Row],[dossier d''événement]],Tableau12[],83,FALSE)</f>
        <v>#N/A</v>
      </c>
      <c r="AH220" t="e">
        <f>VLOOKUP(Tableau14[[#This Row],[dossier d''événement]],Tableau12[],84,FALSE)</f>
        <v>#N/A</v>
      </c>
      <c r="AI220" t="e">
        <f>VLOOKUP(Tableau14[[#This Row],[dossier d''événement]],Tableau12[],85,FALSE)</f>
        <v>#N/A</v>
      </c>
      <c r="AJ220" t="e">
        <f>VLOOKUP(Tableau14[[#This Row],[dossier d''événement]],Tableau12[],86,FALSE)</f>
        <v>#N/A</v>
      </c>
      <c r="AK220" t="e">
        <f>VLOOKUP(Tableau14[[#This Row],[dossier d''événement]],Tableau12[],87,FALSE)</f>
        <v>#N/A</v>
      </c>
      <c r="AL220" t="e">
        <f>VLOOKUP(Tableau14[[#This Row],[dossier d''événement]],Tableau12[],88,FALSE)</f>
        <v>#N/A</v>
      </c>
      <c r="AM220" t="e">
        <f>VLOOKUP(Tableau14[[#This Row],[dossier d''événement]],Tableau12[],89,FALSE)</f>
        <v>#N/A</v>
      </c>
      <c r="AN220" t="e">
        <f>VLOOKUP(Tableau14[[#This Row],[dossier d''événement]],Tableau12[],90,FALSE)</f>
        <v>#N/A</v>
      </c>
      <c r="AO220" t="e">
        <f>VLOOKUP(Tableau14[[#This Row],[dossier d''événement]],Tableau12[],11,FALSE)</f>
        <v>#N/A</v>
      </c>
      <c r="AP220" t="e">
        <f>VLOOKUP(Tableau14[[#This Row],[dossier d''événement]],Tableau12[],12,FALSE)</f>
        <v>#N/A</v>
      </c>
      <c r="AQ220" t="e">
        <f>VLOOKUP(Tableau14[[#This Row],[dossier d''événement]],Tableau12[],13,FALSE)</f>
        <v>#N/A</v>
      </c>
      <c r="AR220" t="e">
        <f>VLOOKUP(Tableau14[[#This Row],[dossier d''événement]],Tableau12[],14,FALSE)</f>
        <v>#N/A</v>
      </c>
      <c r="AS220" t="e">
        <f>VLOOKUP(Tableau14[[#This Row],[dossier d''événement]],Tableau12[],15,FALSE)</f>
        <v>#N/A</v>
      </c>
      <c r="AT220" t="e">
        <f>VLOOKUP(Tableau14[[#This Row],[dossier d''événement]],Tableau12[],16,FALSE)</f>
        <v>#N/A</v>
      </c>
      <c r="AU220" t="e">
        <f>VLOOKUP(Tableau14[[#This Row],[dossier d''événement]],Tableau12[],17,FALSE)</f>
        <v>#N/A</v>
      </c>
      <c r="AV220" t="e">
        <f>VLOOKUP(Tableau14[[#This Row],[dossier d''événement]],Tableau12[],18,FALSE)</f>
        <v>#N/A</v>
      </c>
      <c r="AW220" t="e">
        <f>VLOOKUP(Tableau14[[#This Row],[dossier d''événement]],Tableau12[],19,FALSE)</f>
        <v>#N/A</v>
      </c>
      <c r="AX220" t="e">
        <f>VLOOKUP(Tableau14[[#This Row],[dossier d''événement]],Tableau12[],20,FALSE)</f>
        <v>#N/A</v>
      </c>
      <c r="AY220" t="e">
        <f>VLOOKUP(Tableau14[[#This Row],[dossier d''événement]],Tableau12[],21,FALSE)</f>
        <v>#N/A</v>
      </c>
      <c r="AZ220" t="e">
        <f>VLOOKUP(Tableau14[[#This Row],[dossier d''événement]],Tableau12[],22,FALSE)</f>
        <v>#N/A</v>
      </c>
      <c r="BA220" t="e">
        <f>VLOOKUP(Tableau14[[#This Row],[dossier d''événement]],Tableau12[],23,FALSE)</f>
        <v>#N/A</v>
      </c>
      <c r="BB220" t="e">
        <f>VLOOKUP(Tableau14[[#This Row],[dossier d''événement]],Tableau12[],24,FALSE)</f>
        <v>#N/A</v>
      </c>
      <c r="BC220" t="e">
        <f>VLOOKUP(Tableau14[[#This Row],[dossier d''événement]],Tableau12[],25,FALSE)</f>
        <v>#N/A</v>
      </c>
      <c r="BD220" t="e">
        <f>VLOOKUP(Tableau14[[#This Row],[dossier d''événement]],Tableau12[],26,FALSE)</f>
        <v>#N/A</v>
      </c>
      <c r="BE220" t="e">
        <f>VLOOKUP(Tableau14[[#This Row],[dossier d''événement]],Tableau12[],27,FALSE)</f>
        <v>#N/A</v>
      </c>
      <c r="BF220" t="e">
        <f>VLOOKUP(Tableau14[[#This Row],[dossier d''événement]],Tableau12[],28,FALSE)</f>
        <v>#N/A</v>
      </c>
      <c r="BG220" t="e">
        <f>VLOOKUP(Tableau14[[#This Row],[dossier d''événement]],Tableau12[],29,FALSE)</f>
        <v>#N/A</v>
      </c>
      <c r="BH220" t="e">
        <f>VLOOKUP(Tableau14[[#This Row],[dossier d''événement]],Tableau12[],30,FALSE)</f>
        <v>#N/A</v>
      </c>
      <c r="BI220" t="e">
        <f>VLOOKUP(Tableau14[[#This Row],[dossier d''événement]],Tableau12[],31,FALSE)</f>
        <v>#N/A</v>
      </c>
      <c r="BJ220" t="e">
        <f>VLOOKUP(Tableau14[[#This Row],[dossier d''événement]],Tableau12[],32,FALSE)</f>
        <v>#N/A</v>
      </c>
      <c r="BK220" t="e">
        <f>VLOOKUP(Tableau14[[#This Row],[dossier d''événement]],Tableau12[],33,FALSE)</f>
        <v>#N/A</v>
      </c>
      <c r="BL220" t="e">
        <f>VLOOKUP(Tableau14[[#This Row],[dossier d''événement]],Tableau12[],34,FALSE)</f>
        <v>#N/A</v>
      </c>
      <c r="BM220" t="e">
        <f>VLOOKUP(Tableau14[[#This Row],[dossier d''événement]],Tableau12[],35,FALSE)</f>
        <v>#N/A</v>
      </c>
      <c r="BN220" t="e">
        <f>VLOOKUP(Tableau14[[#This Row],[dossier d''événement]],Tableau12[],36,FALSE)</f>
        <v>#N/A</v>
      </c>
      <c r="BO220" t="e">
        <f>VLOOKUP(Tableau14[[#This Row],[dossier d''événement]],Tableau12[],37,FALSE)</f>
        <v>#N/A</v>
      </c>
      <c r="BP220" t="e">
        <f>VLOOKUP(Tableau14[[#This Row],[dossier d''événement]],Tableau12[],38,FALSE)</f>
        <v>#N/A</v>
      </c>
      <c r="BQ220" t="e">
        <f>VLOOKUP(Tableau14[[#This Row],[dossier d''événement]],Tableau12[],39,FALSE)</f>
        <v>#N/A</v>
      </c>
      <c r="BR220" t="e">
        <f>VLOOKUP(Tableau14[[#This Row],[dossier d''événement]],Tableau12[],40,FALSE)</f>
        <v>#N/A</v>
      </c>
      <c r="CE220" t="e">
        <f>VLOOKUP(Tableau14[[#This Row],[dossier d''événement]],Tableau12[],46,FALSE)</f>
        <v>#N/A</v>
      </c>
      <c r="CF220" t="e">
        <f>VLOOKUP(Tableau14[[#This Row],[dossier d''événement]],Tableau12[],43,FALSE)</f>
        <v>#N/A</v>
      </c>
      <c r="CG220" t="e">
        <f>VLOOKUP(Tableau14[[#This Row],[dossier d''événement]],Tableau12[],47,FALSE)</f>
        <v>#N/A</v>
      </c>
    </row>
    <row r="221" spans="6:85">
      <c r="F221" t="e">
        <f>VLOOKUP(Tableau14[[#This Row],[dossier d''événement]],Tableau12[],2,FALSE)</f>
        <v>#N/A</v>
      </c>
      <c r="G221" t="e">
        <f>VLOOKUP(Tableau14[[#This Row],[dossier d''événement]],Tableau12[],7,FALSE)</f>
        <v>#N/A</v>
      </c>
      <c r="H221" t="e">
        <f>VLOOKUP(Tableau14[[#This Row],[dossier d''événement]],Tableau12[],8,FALSE)</f>
        <v>#N/A</v>
      </c>
      <c r="J221" t="e">
        <f>VLOOKUP(Tableau14[[#This Row],[dossier d''événement]],Tableau12[],3,FALSE)</f>
        <v>#N/A</v>
      </c>
      <c r="W221" t="e">
        <f>VLOOKUP(Tableau14[[#This Row],[dossier d''événement]],Tableau12[],73,FALSE)</f>
        <v>#N/A</v>
      </c>
      <c r="X221" t="e">
        <f>VLOOKUP(Tableau14[[#This Row],[dossier d''événement]],Tableau12[],74,FALSE)</f>
        <v>#N/A</v>
      </c>
      <c r="Y221" t="e">
        <f>VLOOKUP(Tableau14[[#This Row],[dossier d''événement]],Tableau12[],75,FALSE)</f>
        <v>#N/A</v>
      </c>
      <c r="Z221" t="e">
        <f>VLOOKUP(Tableau14[[#This Row],[dossier d''événement]],Tableau12[],76,FALSE)</f>
        <v>#N/A</v>
      </c>
      <c r="AA221" t="e">
        <f>VLOOKUP(Tableau14[[#This Row],[dossier d''événement]],Tableau12[],77,FALSE)</f>
        <v>#N/A</v>
      </c>
      <c r="AB221" t="e">
        <f>VLOOKUP(Tableau14[[#This Row],[dossier d''événement]],Tableau12[],78,FALSE)</f>
        <v>#N/A</v>
      </c>
      <c r="AC221" t="e">
        <f>VLOOKUP(Tableau14[[#This Row],[dossier d''événement]],Tableau12[],79,FALSE)</f>
        <v>#N/A</v>
      </c>
      <c r="AD221" t="e">
        <f>VLOOKUP(Tableau14[[#This Row],[dossier d''événement]],Tableau12[],80,FALSE)</f>
        <v>#N/A</v>
      </c>
      <c r="AE221" t="e">
        <f>VLOOKUP(Tableau14[[#This Row],[dossier d''événement]],Tableau12[],81,FALSE)</f>
        <v>#N/A</v>
      </c>
      <c r="AF221" t="e">
        <f>VLOOKUP(Tableau14[[#This Row],[dossier d''événement]],Tableau12[],82,FALSE)</f>
        <v>#N/A</v>
      </c>
      <c r="AG221" t="e">
        <f>VLOOKUP(Tableau14[[#This Row],[dossier d''événement]],Tableau12[],83,FALSE)</f>
        <v>#N/A</v>
      </c>
      <c r="AH221" t="e">
        <f>VLOOKUP(Tableau14[[#This Row],[dossier d''événement]],Tableau12[],84,FALSE)</f>
        <v>#N/A</v>
      </c>
      <c r="AI221" t="e">
        <f>VLOOKUP(Tableau14[[#This Row],[dossier d''événement]],Tableau12[],85,FALSE)</f>
        <v>#N/A</v>
      </c>
      <c r="AJ221" t="e">
        <f>VLOOKUP(Tableau14[[#This Row],[dossier d''événement]],Tableau12[],86,FALSE)</f>
        <v>#N/A</v>
      </c>
      <c r="AK221" t="e">
        <f>VLOOKUP(Tableau14[[#This Row],[dossier d''événement]],Tableau12[],87,FALSE)</f>
        <v>#N/A</v>
      </c>
      <c r="AL221" t="e">
        <f>VLOOKUP(Tableau14[[#This Row],[dossier d''événement]],Tableau12[],88,FALSE)</f>
        <v>#N/A</v>
      </c>
      <c r="AM221" t="e">
        <f>VLOOKUP(Tableau14[[#This Row],[dossier d''événement]],Tableau12[],89,FALSE)</f>
        <v>#N/A</v>
      </c>
      <c r="AN221" t="e">
        <f>VLOOKUP(Tableau14[[#This Row],[dossier d''événement]],Tableau12[],90,FALSE)</f>
        <v>#N/A</v>
      </c>
      <c r="AO221" t="e">
        <f>VLOOKUP(Tableau14[[#This Row],[dossier d''événement]],Tableau12[],11,FALSE)</f>
        <v>#N/A</v>
      </c>
      <c r="AP221" t="e">
        <f>VLOOKUP(Tableau14[[#This Row],[dossier d''événement]],Tableau12[],12,FALSE)</f>
        <v>#N/A</v>
      </c>
      <c r="AQ221" t="e">
        <f>VLOOKUP(Tableau14[[#This Row],[dossier d''événement]],Tableau12[],13,FALSE)</f>
        <v>#N/A</v>
      </c>
      <c r="AR221" t="e">
        <f>VLOOKUP(Tableau14[[#This Row],[dossier d''événement]],Tableau12[],14,FALSE)</f>
        <v>#N/A</v>
      </c>
      <c r="AS221" t="e">
        <f>VLOOKUP(Tableau14[[#This Row],[dossier d''événement]],Tableau12[],15,FALSE)</f>
        <v>#N/A</v>
      </c>
      <c r="AT221" t="e">
        <f>VLOOKUP(Tableau14[[#This Row],[dossier d''événement]],Tableau12[],16,FALSE)</f>
        <v>#N/A</v>
      </c>
      <c r="AU221" t="e">
        <f>VLOOKUP(Tableau14[[#This Row],[dossier d''événement]],Tableau12[],17,FALSE)</f>
        <v>#N/A</v>
      </c>
      <c r="AV221" t="e">
        <f>VLOOKUP(Tableau14[[#This Row],[dossier d''événement]],Tableau12[],18,FALSE)</f>
        <v>#N/A</v>
      </c>
      <c r="AW221" t="e">
        <f>VLOOKUP(Tableau14[[#This Row],[dossier d''événement]],Tableau12[],19,FALSE)</f>
        <v>#N/A</v>
      </c>
      <c r="AX221" t="e">
        <f>VLOOKUP(Tableau14[[#This Row],[dossier d''événement]],Tableau12[],20,FALSE)</f>
        <v>#N/A</v>
      </c>
      <c r="AY221" t="e">
        <f>VLOOKUP(Tableau14[[#This Row],[dossier d''événement]],Tableau12[],21,FALSE)</f>
        <v>#N/A</v>
      </c>
      <c r="AZ221" t="e">
        <f>VLOOKUP(Tableau14[[#This Row],[dossier d''événement]],Tableau12[],22,FALSE)</f>
        <v>#N/A</v>
      </c>
      <c r="BA221" t="e">
        <f>VLOOKUP(Tableau14[[#This Row],[dossier d''événement]],Tableau12[],23,FALSE)</f>
        <v>#N/A</v>
      </c>
      <c r="BB221" t="e">
        <f>VLOOKUP(Tableau14[[#This Row],[dossier d''événement]],Tableau12[],24,FALSE)</f>
        <v>#N/A</v>
      </c>
      <c r="BC221" t="e">
        <f>VLOOKUP(Tableau14[[#This Row],[dossier d''événement]],Tableau12[],25,FALSE)</f>
        <v>#N/A</v>
      </c>
      <c r="BD221" t="e">
        <f>VLOOKUP(Tableau14[[#This Row],[dossier d''événement]],Tableau12[],26,FALSE)</f>
        <v>#N/A</v>
      </c>
      <c r="BE221" t="e">
        <f>VLOOKUP(Tableau14[[#This Row],[dossier d''événement]],Tableau12[],27,FALSE)</f>
        <v>#N/A</v>
      </c>
      <c r="BF221" t="e">
        <f>VLOOKUP(Tableau14[[#This Row],[dossier d''événement]],Tableau12[],28,FALSE)</f>
        <v>#N/A</v>
      </c>
      <c r="BG221" t="e">
        <f>VLOOKUP(Tableau14[[#This Row],[dossier d''événement]],Tableau12[],29,FALSE)</f>
        <v>#N/A</v>
      </c>
      <c r="BH221" t="e">
        <f>VLOOKUP(Tableau14[[#This Row],[dossier d''événement]],Tableau12[],30,FALSE)</f>
        <v>#N/A</v>
      </c>
      <c r="BI221" t="e">
        <f>VLOOKUP(Tableau14[[#This Row],[dossier d''événement]],Tableau12[],31,FALSE)</f>
        <v>#N/A</v>
      </c>
      <c r="BJ221" t="e">
        <f>VLOOKUP(Tableau14[[#This Row],[dossier d''événement]],Tableau12[],32,FALSE)</f>
        <v>#N/A</v>
      </c>
      <c r="BK221" t="e">
        <f>VLOOKUP(Tableau14[[#This Row],[dossier d''événement]],Tableau12[],33,FALSE)</f>
        <v>#N/A</v>
      </c>
      <c r="BL221" t="e">
        <f>VLOOKUP(Tableau14[[#This Row],[dossier d''événement]],Tableau12[],34,FALSE)</f>
        <v>#N/A</v>
      </c>
      <c r="BM221" t="e">
        <f>VLOOKUP(Tableau14[[#This Row],[dossier d''événement]],Tableau12[],35,FALSE)</f>
        <v>#N/A</v>
      </c>
      <c r="BN221" t="e">
        <f>VLOOKUP(Tableau14[[#This Row],[dossier d''événement]],Tableau12[],36,FALSE)</f>
        <v>#N/A</v>
      </c>
      <c r="BO221" t="e">
        <f>VLOOKUP(Tableau14[[#This Row],[dossier d''événement]],Tableau12[],37,FALSE)</f>
        <v>#N/A</v>
      </c>
      <c r="BP221" t="e">
        <f>VLOOKUP(Tableau14[[#This Row],[dossier d''événement]],Tableau12[],38,FALSE)</f>
        <v>#N/A</v>
      </c>
      <c r="BQ221" t="e">
        <f>VLOOKUP(Tableau14[[#This Row],[dossier d''événement]],Tableau12[],39,FALSE)</f>
        <v>#N/A</v>
      </c>
      <c r="BR221" t="e">
        <f>VLOOKUP(Tableau14[[#This Row],[dossier d''événement]],Tableau12[],40,FALSE)</f>
        <v>#N/A</v>
      </c>
      <c r="CE221" t="e">
        <f>VLOOKUP(Tableau14[[#This Row],[dossier d''événement]],Tableau12[],46,FALSE)</f>
        <v>#N/A</v>
      </c>
      <c r="CF221" t="e">
        <f>VLOOKUP(Tableau14[[#This Row],[dossier d''événement]],Tableau12[],43,FALSE)</f>
        <v>#N/A</v>
      </c>
      <c r="CG221" t="e">
        <f>VLOOKUP(Tableau14[[#This Row],[dossier d''événement]],Tableau12[],47,FALSE)</f>
        <v>#N/A</v>
      </c>
    </row>
    <row r="222" spans="6:85">
      <c r="F222" t="e">
        <f>VLOOKUP(Tableau14[[#This Row],[dossier d''événement]],Tableau12[],2,FALSE)</f>
        <v>#N/A</v>
      </c>
      <c r="G222" t="e">
        <f>VLOOKUP(Tableau14[[#This Row],[dossier d''événement]],Tableau12[],7,FALSE)</f>
        <v>#N/A</v>
      </c>
      <c r="H222" t="e">
        <f>VLOOKUP(Tableau14[[#This Row],[dossier d''événement]],Tableau12[],8,FALSE)</f>
        <v>#N/A</v>
      </c>
      <c r="J222" t="e">
        <f>VLOOKUP(Tableau14[[#This Row],[dossier d''événement]],Tableau12[],3,FALSE)</f>
        <v>#N/A</v>
      </c>
      <c r="W222" t="e">
        <f>VLOOKUP(Tableau14[[#This Row],[dossier d''événement]],Tableau12[],73,FALSE)</f>
        <v>#N/A</v>
      </c>
      <c r="X222" t="e">
        <f>VLOOKUP(Tableau14[[#This Row],[dossier d''événement]],Tableau12[],74,FALSE)</f>
        <v>#N/A</v>
      </c>
      <c r="Y222" t="e">
        <f>VLOOKUP(Tableau14[[#This Row],[dossier d''événement]],Tableau12[],75,FALSE)</f>
        <v>#N/A</v>
      </c>
      <c r="Z222" t="e">
        <f>VLOOKUP(Tableau14[[#This Row],[dossier d''événement]],Tableau12[],76,FALSE)</f>
        <v>#N/A</v>
      </c>
      <c r="AA222" t="e">
        <f>VLOOKUP(Tableau14[[#This Row],[dossier d''événement]],Tableau12[],77,FALSE)</f>
        <v>#N/A</v>
      </c>
      <c r="AB222" t="e">
        <f>VLOOKUP(Tableau14[[#This Row],[dossier d''événement]],Tableau12[],78,FALSE)</f>
        <v>#N/A</v>
      </c>
      <c r="AC222" t="e">
        <f>VLOOKUP(Tableau14[[#This Row],[dossier d''événement]],Tableau12[],79,FALSE)</f>
        <v>#N/A</v>
      </c>
      <c r="AD222" t="e">
        <f>VLOOKUP(Tableau14[[#This Row],[dossier d''événement]],Tableau12[],80,FALSE)</f>
        <v>#N/A</v>
      </c>
      <c r="AE222" t="e">
        <f>VLOOKUP(Tableau14[[#This Row],[dossier d''événement]],Tableau12[],81,FALSE)</f>
        <v>#N/A</v>
      </c>
      <c r="AF222" t="e">
        <f>VLOOKUP(Tableau14[[#This Row],[dossier d''événement]],Tableau12[],82,FALSE)</f>
        <v>#N/A</v>
      </c>
      <c r="AG222" t="e">
        <f>VLOOKUP(Tableau14[[#This Row],[dossier d''événement]],Tableau12[],83,FALSE)</f>
        <v>#N/A</v>
      </c>
      <c r="AH222" t="e">
        <f>VLOOKUP(Tableau14[[#This Row],[dossier d''événement]],Tableau12[],84,FALSE)</f>
        <v>#N/A</v>
      </c>
      <c r="AI222" t="e">
        <f>VLOOKUP(Tableau14[[#This Row],[dossier d''événement]],Tableau12[],85,FALSE)</f>
        <v>#N/A</v>
      </c>
      <c r="AJ222" t="e">
        <f>VLOOKUP(Tableau14[[#This Row],[dossier d''événement]],Tableau12[],86,FALSE)</f>
        <v>#N/A</v>
      </c>
      <c r="AK222" t="e">
        <f>VLOOKUP(Tableau14[[#This Row],[dossier d''événement]],Tableau12[],87,FALSE)</f>
        <v>#N/A</v>
      </c>
      <c r="AL222" t="e">
        <f>VLOOKUP(Tableau14[[#This Row],[dossier d''événement]],Tableau12[],88,FALSE)</f>
        <v>#N/A</v>
      </c>
      <c r="AM222" t="e">
        <f>VLOOKUP(Tableau14[[#This Row],[dossier d''événement]],Tableau12[],89,FALSE)</f>
        <v>#N/A</v>
      </c>
      <c r="AN222" t="e">
        <f>VLOOKUP(Tableau14[[#This Row],[dossier d''événement]],Tableau12[],90,FALSE)</f>
        <v>#N/A</v>
      </c>
      <c r="AO222" t="e">
        <f>VLOOKUP(Tableau14[[#This Row],[dossier d''événement]],Tableau12[],11,FALSE)</f>
        <v>#N/A</v>
      </c>
      <c r="AP222" t="e">
        <f>VLOOKUP(Tableau14[[#This Row],[dossier d''événement]],Tableau12[],12,FALSE)</f>
        <v>#N/A</v>
      </c>
      <c r="AQ222" t="e">
        <f>VLOOKUP(Tableau14[[#This Row],[dossier d''événement]],Tableau12[],13,FALSE)</f>
        <v>#N/A</v>
      </c>
      <c r="AR222" t="e">
        <f>VLOOKUP(Tableau14[[#This Row],[dossier d''événement]],Tableau12[],14,FALSE)</f>
        <v>#N/A</v>
      </c>
      <c r="AS222" t="e">
        <f>VLOOKUP(Tableau14[[#This Row],[dossier d''événement]],Tableau12[],15,FALSE)</f>
        <v>#N/A</v>
      </c>
      <c r="AT222" t="e">
        <f>VLOOKUP(Tableau14[[#This Row],[dossier d''événement]],Tableau12[],16,FALSE)</f>
        <v>#N/A</v>
      </c>
      <c r="AU222" t="e">
        <f>VLOOKUP(Tableau14[[#This Row],[dossier d''événement]],Tableau12[],17,FALSE)</f>
        <v>#N/A</v>
      </c>
      <c r="AV222" t="e">
        <f>VLOOKUP(Tableau14[[#This Row],[dossier d''événement]],Tableau12[],18,FALSE)</f>
        <v>#N/A</v>
      </c>
      <c r="AW222" t="e">
        <f>VLOOKUP(Tableau14[[#This Row],[dossier d''événement]],Tableau12[],19,FALSE)</f>
        <v>#N/A</v>
      </c>
      <c r="AX222" t="e">
        <f>VLOOKUP(Tableau14[[#This Row],[dossier d''événement]],Tableau12[],20,FALSE)</f>
        <v>#N/A</v>
      </c>
      <c r="AY222" t="e">
        <f>VLOOKUP(Tableau14[[#This Row],[dossier d''événement]],Tableau12[],21,FALSE)</f>
        <v>#N/A</v>
      </c>
      <c r="AZ222" t="e">
        <f>VLOOKUP(Tableau14[[#This Row],[dossier d''événement]],Tableau12[],22,FALSE)</f>
        <v>#N/A</v>
      </c>
      <c r="BA222" t="e">
        <f>VLOOKUP(Tableau14[[#This Row],[dossier d''événement]],Tableau12[],23,FALSE)</f>
        <v>#N/A</v>
      </c>
      <c r="BB222" t="e">
        <f>VLOOKUP(Tableau14[[#This Row],[dossier d''événement]],Tableau12[],24,FALSE)</f>
        <v>#N/A</v>
      </c>
      <c r="BC222" t="e">
        <f>VLOOKUP(Tableau14[[#This Row],[dossier d''événement]],Tableau12[],25,FALSE)</f>
        <v>#N/A</v>
      </c>
      <c r="BD222" t="e">
        <f>VLOOKUP(Tableau14[[#This Row],[dossier d''événement]],Tableau12[],26,FALSE)</f>
        <v>#N/A</v>
      </c>
      <c r="BE222" t="e">
        <f>VLOOKUP(Tableau14[[#This Row],[dossier d''événement]],Tableau12[],27,FALSE)</f>
        <v>#N/A</v>
      </c>
      <c r="BF222" t="e">
        <f>VLOOKUP(Tableau14[[#This Row],[dossier d''événement]],Tableau12[],28,FALSE)</f>
        <v>#N/A</v>
      </c>
      <c r="BG222" t="e">
        <f>VLOOKUP(Tableau14[[#This Row],[dossier d''événement]],Tableau12[],29,FALSE)</f>
        <v>#N/A</v>
      </c>
      <c r="BH222" t="e">
        <f>VLOOKUP(Tableau14[[#This Row],[dossier d''événement]],Tableau12[],30,FALSE)</f>
        <v>#N/A</v>
      </c>
      <c r="BI222" t="e">
        <f>VLOOKUP(Tableau14[[#This Row],[dossier d''événement]],Tableau12[],31,FALSE)</f>
        <v>#N/A</v>
      </c>
      <c r="BJ222" t="e">
        <f>VLOOKUP(Tableau14[[#This Row],[dossier d''événement]],Tableau12[],32,FALSE)</f>
        <v>#N/A</v>
      </c>
      <c r="BK222" t="e">
        <f>VLOOKUP(Tableau14[[#This Row],[dossier d''événement]],Tableau12[],33,FALSE)</f>
        <v>#N/A</v>
      </c>
      <c r="BL222" t="e">
        <f>VLOOKUP(Tableau14[[#This Row],[dossier d''événement]],Tableau12[],34,FALSE)</f>
        <v>#N/A</v>
      </c>
      <c r="BM222" t="e">
        <f>VLOOKUP(Tableau14[[#This Row],[dossier d''événement]],Tableau12[],35,FALSE)</f>
        <v>#N/A</v>
      </c>
      <c r="BN222" t="e">
        <f>VLOOKUP(Tableau14[[#This Row],[dossier d''événement]],Tableau12[],36,FALSE)</f>
        <v>#N/A</v>
      </c>
      <c r="BO222" t="e">
        <f>VLOOKUP(Tableau14[[#This Row],[dossier d''événement]],Tableau12[],37,FALSE)</f>
        <v>#N/A</v>
      </c>
      <c r="BP222" t="e">
        <f>VLOOKUP(Tableau14[[#This Row],[dossier d''événement]],Tableau12[],38,FALSE)</f>
        <v>#N/A</v>
      </c>
      <c r="BQ222" t="e">
        <f>VLOOKUP(Tableau14[[#This Row],[dossier d''événement]],Tableau12[],39,FALSE)</f>
        <v>#N/A</v>
      </c>
      <c r="BR222" t="e">
        <f>VLOOKUP(Tableau14[[#This Row],[dossier d''événement]],Tableau12[],40,FALSE)</f>
        <v>#N/A</v>
      </c>
      <c r="CE222" t="e">
        <f>VLOOKUP(Tableau14[[#This Row],[dossier d''événement]],Tableau12[],46,FALSE)</f>
        <v>#N/A</v>
      </c>
      <c r="CF222" t="e">
        <f>VLOOKUP(Tableau14[[#This Row],[dossier d''événement]],Tableau12[],43,FALSE)</f>
        <v>#N/A</v>
      </c>
      <c r="CG222" t="e">
        <f>VLOOKUP(Tableau14[[#This Row],[dossier d''événement]],Tableau12[],47,FALSE)</f>
        <v>#N/A</v>
      </c>
    </row>
    <row r="223" spans="6:85">
      <c r="F223" t="e">
        <f>VLOOKUP(Tableau14[[#This Row],[dossier d''événement]],Tableau12[],2,FALSE)</f>
        <v>#N/A</v>
      </c>
      <c r="G223" t="e">
        <f>VLOOKUP(Tableau14[[#This Row],[dossier d''événement]],Tableau12[],7,FALSE)</f>
        <v>#N/A</v>
      </c>
      <c r="H223" t="e">
        <f>VLOOKUP(Tableau14[[#This Row],[dossier d''événement]],Tableau12[],8,FALSE)</f>
        <v>#N/A</v>
      </c>
      <c r="J223" t="e">
        <f>VLOOKUP(Tableau14[[#This Row],[dossier d''événement]],Tableau12[],3,FALSE)</f>
        <v>#N/A</v>
      </c>
      <c r="W223" t="e">
        <f>VLOOKUP(Tableau14[[#This Row],[dossier d''événement]],Tableau12[],73,FALSE)</f>
        <v>#N/A</v>
      </c>
      <c r="X223" t="e">
        <f>VLOOKUP(Tableau14[[#This Row],[dossier d''événement]],Tableau12[],74,FALSE)</f>
        <v>#N/A</v>
      </c>
      <c r="Y223" t="e">
        <f>VLOOKUP(Tableau14[[#This Row],[dossier d''événement]],Tableau12[],75,FALSE)</f>
        <v>#N/A</v>
      </c>
      <c r="Z223" t="e">
        <f>VLOOKUP(Tableau14[[#This Row],[dossier d''événement]],Tableau12[],76,FALSE)</f>
        <v>#N/A</v>
      </c>
      <c r="AA223" t="e">
        <f>VLOOKUP(Tableau14[[#This Row],[dossier d''événement]],Tableau12[],77,FALSE)</f>
        <v>#N/A</v>
      </c>
      <c r="AB223" t="e">
        <f>VLOOKUP(Tableau14[[#This Row],[dossier d''événement]],Tableau12[],78,FALSE)</f>
        <v>#N/A</v>
      </c>
      <c r="AC223" t="e">
        <f>VLOOKUP(Tableau14[[#This Row],[dossier d''événement]],Tableau12[],79,FALSE)</f>
        <v>#N/A</v>
      </c>
      <c r="AD223" t="e">
        <f>VLOOKUP(Tableau14[[#This Row],[dossier d''événement]],Tableau12[],80,FALSE)</f>
        <v>#N/A</v>
      </c>
      <c r="AE223" t="e">
        <f>VLOOKUP(Tableau14[[#This Row],[dossier d''événement]],Tableau12[],81,FALSE)</f>
        <v>#N/A</v>
      </c>
      <c r="AF223" t="e">
        <f>VLOOKUP(Tableau14[[#This Row],[dossier d''événement]],Tableau12[],82,FALSE)</f>
        <v>#N/A</v>
      </c>
      <c r="AG223" t="e">
        <f>VLOOKUP(Tableau14[[#This Row],[dossier d''événement]],Tableau12[],83,FALSE)</f>
        <v>#N/A</v>
      </c>
      <c r="AH223" t="e">
        <f>VLOOKUP(Tableau14[[#This Row],[dossier d''événement]],Tableau12[],84,FALSE)</f>
        <v>#N/A</v>
      </c>
      <c r="AI223" t="e">
        <f>VLOOKUP(Tableau14[[#This Row],[dossier d''événement]],Tableau12[],85,FALSE)</f>
        <v>#N/A</v>
      </c>
      <c r="AJ223" t="e">
        <f>VLOOKUP(Tableau14[[#This Row],[dossier d''événement]],Tableau12[],86,FALSE)</f>
        <v>#N/A</v>
      </c>
      <c r="AK223" t="e">
        <f>VLOOKUP(Tableau14[[#This Row],[dossier d''événement]],Tableau12[],87,FALSE)</f>
        <v>#N/A</v>
      </c>
      <c r="AL223" t="e">
        <f>VLOOKUP(Tableau14[[#This Row],[dossier d''événement]],Tableau12[],88,FALSE)</f>
        <v>#N/A</v>
      </c>
      <c r="AM223" t="e">
        <f>VLOOKUP(Tableau14[[#This Row],[dossier d''événement]],Tableau12[],89,FALSE)</f>
        <v>#N/A</v>
      </c>
      <c r="AN223" t="e">
        <f>VLOOKUP(Tableau14[[#This Row],[dossier d''événement]],Tableau12[],90,FALSE)</f>
        <v>#N/A</v>
      </c>
      <c r="AO223" t="e">
        <f>VLOOKUP(Tableau14[[#This Row],[dossier d''événement]],Tableau12[],11,FALSE)</f>
        <v>#N/A</v>
      </c>
      <c r="AP223" t="e">
        <f>VLOOKUP(Tableau14[[#This Row],[dossier d''événement]],Tableau12[],12,FALSE)</f>
        <v>#N/A</v>
      </c>
      <c r="AQ223" t="e">
        <f>VLOOKUP(Tableau14[[#This Row],[dossier d''événement]],Tableau12[],13,FALSE)</f>
        <v>#N/A</v>
      </c>
      <c r="AR223" t="e">
        <f>VLOOKUP(Tableau14[[#This Row],[dossier d''événement]],Tableau12[],14,FALSE)</f>
        <v>#N/A</v>
      </c>
      <c r="AS223" t="e">
        <f>VLOOKUP(Tableau14[[#This Row],[dossier d''événement]],Tableau12[],15,FALSE)</f>
        <v>#N/A</v>
      </c>
      <c r="AT223" t="e">
        <f>VLOOKUP(Tableau14[[#This Row],[dossier d''événement]],Tableau12[],16,FALSE)</f>
        <v>#N/A</v>
      </c>
      <c r="AU223" t="e">
        <f>VLOOKUP(Tableau14[[#This Row],[dossier d''événement]],Tableau12[],17,FALSE)</f>
        <v>#N/A</v>
      </c>
      <c r="AV223" t="e">
        <f>VLOOKUP(Tableau14[[#This Row],[dossier d''événement]],Tableau12[],18,FALSE)</f>
        <v>#N/A</v>
      </c>
      <c r="AW223" t="e">
        <f>VLOOKUP(Tableau14[[#This Row],[dossier d''événement]],Tableau12[],19,FALSE)</f>
        <v>#N/A</v>
      </c>
      <c r="AX223" t="e">
        <f>VLOOKUP(Tableau14[[#This Row],[dossier d''événement]],Tableau12[],20,FALSE)</f>
        <v>#N/A</v>
      </c>
      <c r="AY223" t="e">
        <f>VLOOKUP(Tableau14[[#This Row],[dossier d''événement]],Tableau12[],21,FALSE)</f>
        <v>#N/A</v>
      </c>
      <c r="AZ223" t="e">
        <f>VLOOKUP(Tableau14[[#This Row],[dossier d''événement]],Tableau12[],22,FALSE)</f>
        <v>#N/A</v>
      </c>
      <c r="BA223" t="e">
        <f>VLOOKUP(Tableau14[[#This Row],[dossier d''événement]],Tableau12[],23,FALSE)</f>
        <v>#N/A</v>
      </c>
      <c r="BB223" t="e">
        <f>VLOOKUP(Tableau14[[#This Row],[dossier d''événement]],Tableau12[],24,FALSE)</f>
        <v>#N/A</v>
      </c>
      <c r="BC223" t="e">
        <f>VLOOKUP(Tableau14[[#This Row],[dossier d''événement]],Tableau12[],25,FALSE)</f>
        <v>#N/A</v>
      </c>
      <c r="BD223" t="e">
        <f>VLOOKUP(Tableau14[[#This Row],[dossier d''événement]],Tableau12[],26,FALSE)</f>
        <v>#N/A</v>
      </c>
      <c r="BE223" t="e">
        <f>VLOOKUP(Tableau14[[#This Row],[dossier d''événement]],Tableau12[],27,FALSE)</f>
        <v>#N/A</v>
      </c>
      <c r="BF223" t="e">
        <f>VLOOKUP(Tableau14[[#This Row],[dossier d''événement]],Tableau12[],28,FALSE)</f>
        <v>#N/A</v>
      </c>
      <c r="BG223" t="e">
        <f>VLOOKUP(Tableau14[[#This Row],[dossier d''événement]],Tableau12[],29,FALSE)</f>
        <v>#N/A</v>
      </c>
      <c r="BH223" t="e">
        <f>VLOOKUP(Tableau14[[#This Row],[dossier d''événement]],Tableau12[],30,FALSE)</f>
        <v>#N/A</v>
      </c>
      <c r="BI223" t="e">
        <f>VLOOKUP(Tableau14[[#This Row],[dossier d''événement]],Tableau12[],31,FALSE)</f>
        <v>#N/A</v>
      </c>
      <c r="BJ223" t="e">
        <f>VLOOKUP(Tableau14[[#This Row],[dossier d''événement]],Tableau12[],32,FALSE)</f>
        <v>#N/A</v>
      </c>
      <c r="BK223" t="e">
        <f>VLOOKUP(Tableau14[[#This Row],[dossier d''événement]],Tableau12[],33,FALSE)</f>
        <v>#N/A</v>
      </c>
      <c r="BL223" t="e">
        <f>VLOOKUP(Tableau14[[#This Row],[dossier d''événement]],Tableau12[],34,FALSE)</f>
        <v>#N/A</v>
      </c>
      <c r="BM223" t="e">
        <f>VLOOKUP(Tableau14[[#This Row],[dossier d''événement]],Tableau12[],35,FALSE)</f>
        <v>#N/A</v>
      </c>
      <c r="BN223" t="e">
        <f>VLOOKUP(Tableau14[[#This Row],[dossier d''événement]],Tableau12[],36,FALSE)</f>
        <v>#N/A</v>
      </c>
      <c r="BO223" t="e">
        <f>VLOOKUP(Tableau14[[#This Row],[dossier d''événement]],Tableau12[],37,FALSE)</f>
        <v>#N/A</v>
      </c>
      <c r="BP223" t="e">
        <f>VLOOKUP(Tableau14[[#This Row],[dossier d''événement]],Tableau12[],38,FALSE)</f>
        <v>#N/A</v>
      </c>
      <c r="BQ223" t="e">
        <f>VLOOKUP(Tableau14[[#This Row],[dossier d''événement]],Tableau12[],39,FALSE)</f>
        <v>#N/A</v>
      </c>
      <c r="BR223" t="e">
        <f>VLOOKUP(Tableau14[[#This Row],[dossier d''événement]],Tableau12[],40,FALSE)</f>
        <v>#N/A</v>
      </c>
      <c r="CE223" t="e">
        <f>VLOOKUP(Tableau14[[#This Row],[dossier d''événement]],Tableau12[],46,FALSE)</f>
        <v>#N/A</v>
      </c>
      <c r="CF223" t="e">
        <f>VLOOKUP(Tableau14[[#This Row],[dossier d''événement]],Tableau12[],43,FALSE)</f>
        <v>#N/A</v>
      </c>
      <c r="CG223" t="e">
        <f>VLOOKUP(Tableau14[[#This Row],[dossier d''événement]],Tableau12[],47,FALSE)</f>
        <v>#N/A</v>
      </c>
    </row>
    <row r="224" spans="6:85">
      <c r="G224" t="e">
        <f>VLOOKUP(Tableau14[[#This Row],[dossier d''événement]],Tableau12[],7,FALSE)</f>
        <v>#N/A</v>
      </c>
      <c r="H224" t="e">
        <f>VLOOKUP(Tableau14[[#This Row],[dossier d''événement]],Tableau12[],8,FALSE)</f>
        <v>#N/A</v>
      </c>
      <c r="W224" t="e">
        <f>VLOOKUP(Tableau14[[#This Row],[dossier d''événement]],Tableau12[],73,FALSE)</f>
        <v>#N/A</v>
      </c>
      <c r="X224" t="e">
        <f>VLOOKUP(Tableau14[[#This Row],[dossier d''événement]],Tableau12[],74,FALSE)</f>
        <v>#N/A</v>
      </c>
      <c r="Y224" t="e">
        <f>VLOOKUP(Tableau14[[#This Row],[dossier d''événement]],Tableau12[],75,FALSE)</f>
        <v>#N/A</v>
      </c>
      <c r="Z224" t="e">
        <f>VLOOKUP(Tableau14[[#This Row],[dossier d''événement]],Tableau12[],76,FALSE)</f>
        <v>#N/A</v>
      </c>
      <c r="AA224" t="e">
        <f>VLOOKUP(Tableau14[[#This Row],[dossier d''événement]],Tableau12[],77,FALSE)</f>
        <v>#N/A</v>
      </c>
      <c r="AB224" t="e">
        <f>VLOOKUP(Tableau14[[#This Row],[dossier d''événement]],Tableau12[],78,FALSE)</f>
        <v>#N/A</v>
      </c>
      <c r="AC224" t="e">
        <f>VLOOKUP(Tableau14[[#This Row],[dossier d''événement]],Tableau12[],79,FALSE)</f>
        <v>#N/A</v>
      </c>
      <c r="AD224" t="e">
        <f>VLOOKUP(Tableau14[[#This Row],[dossier d''événement]],Tableau12[],80,FALSE)</f>
        <v>#N/A</v>
      </c>
      <c r="AE224" t="e">
        <f>VLOOKUP(Tableau14[[#This Row],[dossier d''événement]],Tableau12[],81,FALSE)</f>
        <v>#N/A</v>
      </c>
      <c r="AF224" t="e">
        <f>VLOOKUP(Tableau14[[#This Row],[dossier d''événement]],Tableau12[],82,FALSE)</f>
        <v>#N/A</v>
      </c>
      <c r="AG224" t="e">
        <f>VLOOKUP(Tableau14[[#This Row],[dossier d''événement]],Tableau12[],83,FALSE)</f>
        <v>#N/A</v>
      </c>
      <c r="AH224" t="e">
        <f>VLOOKUP(Tableau14[[#This Row],[dossier d''événement]],Tableau12[],84,FALSE)</f>
        <v>#N/A</v>
      </c>
      <c r="AI224" t="e">
        <f>VLOOKUP(Tableau14[[#This Row],[dossier d''événement]],Tableau12[],85,FALSE)</f>
        <v>#N/A</v>
      </c>
      <c r="AJ224" t="e">
        <f>VLOOKUP(Tableau14[[#This Row],[dossier d''événement]],Tableau12[],86,FALSE)</f>
        <v>#N/A</v>
      </c>
      <c r="AK224" t="e">
        <f>VLOOKUP(Tableau14[[#This Row],[dossier d''événement]],Tableau12[],87,FALSE)</f>
        <v>#N/A</v>
      </c>
      <c r="AL224" t="e">
        <f>VLOOKUP(Tableau14[[#This Row],[dossier d''événement]],Tableau12[],88,FALSE)</f>
        <v>#N/A</v>
      </c>
      <c r="AM224" t="e">
        <f>VLOOKUP(Tableau14[[#This Row],[dossier d''événement]],Tableau12[],89,FALSE)</f>
        <v>#N/A</v>
      </c>
      <c r="AN224" t="e">
        <f>VLOOKUP(Tableau14[[#This Row],[dossier d''événement]],Tableau12[],90,FALSE)</f>
        <v>#N/A</v>
      </c>
      <c r="AO224" t="e">
        <f>VLOOKUP(Tableau14[[#This Row],[dossier d''événement]],Tableau12[],11,FALSE)</f>
        <v>#N/A</v>
      </c>
      <c r="AP224" t="e">
        <f>VLOOKUP(Tableau14[[#This Row],[dossier d''événement]],Tableau12[],12,FALSE)</f>
        <v>#N/A</v>
      </c>
      <c r="AQ224" t="e">
        <f>VLOOKUP(Tableau14[[#This Row],[dossier d''événement]],Tableau12[],13,FALSE)</f>
        <v>#N/A</v>
      </c>
      <c r="AR224" t="e">
        <f>VLOOKUP(Tableau14[[#This Row],[dossier d''événement]],Tableau12[],14,FALSE)</f>
        <v>#N/A</v>
      </c>
      <c r="AS224" t="e">
        <f>VLOOKUP(Tableau14[[#This Row],[dossier d''événement]],Tableau12[],15,FALSE)</f>
        <v>#N/A</v>
      </c>
      <c r="AT224" t="e">
        <f>VLOOKUP(Tableau14[[#This Row],[dossier d''événement]],Tableau12[],16,FALSE)</f>
        <v>#N/A</v>
      </c>
      <c r="AU224" t="e">
        <f>VLOOKUP(Tableau14[[#This Row],[dossier d''événement]],Tableau12[],17,FALSE)</f>
        <v>#N/A</v>
      </c>
      <c r="AV224" t="e">
        <f>VLOOKUP(Tableau14[[#This Row],[dossier d''événement]],Tableau12[],18,FALSE)</f>
        <v>#N/A</v>
      </c>
      <c r="AW224" t="e">
        <f>VLOOKUP(Tableau14[[#This Row],[dossier d''événement]],Tableau12[],19,FALSE)</f>
        <v>#N/A</v>
      </c>
      <c r="AX224" t="e">
        <f>VLOOKUP(Tableau14[[#This Row],[dossier d''événement]],Tableau12[],20,FALSE)</f>
        <v>#N/A</v>
      </c>
      <c r="AY224" t="e">
        <f>VLOOKUP(Tableau14[[#This Row],[dossier d''événement]],Tableau12[],21,FALSE)</f>
        <v>#N/A</v>
      </c>
      <c r="AZ224" t="e">
        <f>VLOOKUP(Tableau14[[#This Row],[dossier d''événement]],Tableau12[],22,FALSE)</f>
        <v>#N/A</v>
      </c>
      <c r="BA224" t="e">
        <f>VLOOKUP(Tableau14[[#This Row],[dossier d''événement]],Tableau12[],23,FALSE)</f>
        <v>#N/A</v>
      </c>
      <c r="BB224" t="e">
        <f>VLOOKUP(Tableau14[[#This Row],[dossier d''événement]],Tableau12[],24,FALSE)</f>
        <v>#N/A</v>
      </c>
      <c r="BC224" t="e">
        <f>VLOOKUP(Tableau14[[#This Row],[dossier d''événement]],Tableau12[],25,FALSE)</f>
        <v>#N/A</v>
      </c>
      <c r="BD224" t="e">
        <f>VLOOKUP(Tableau14[[#This Row],[dossier d''événement]],Tableau12[],26,FALSE)</f>
        <v>#N/A</v>
      </c>
      <c r="BE224" t="e">
        <f>VLOOKUP(Tableau14[[#This Row],[dossier d''événement]],Tableau12[],27,FALSE)</f>
        <v>#N/A</v>
      </c>
      <c r="BF224" t="e">
        <f>VLOOKUP(Tableau14[[#This Row],[dossier d''événement]],Tableau12[],28,FALSE)</f>
        <v>#N/A</v>
      </c>
      <c r="BG224" t="e">
        <f>VLOOKUP(Tableau14[[#This Row],[dossier d''événement]],Tableau12[],29,FALSE)</f>
        <v>#N/A</v>
      </c>
      <c r="BH224" t="e">
        <f>VLOOKUP(Tableau14[[#This Row],[dossier d''événement]],Tableau12[],30,FALSE)</f>
        <v>#N/A</v>
      </c>
      <c r="BI224" t="e">
        <f>VLOOKUP(Tableau14[[#This Row],[dossier d''événement]],Tableau12[],31,FALSE)</f>
        <v>#N/A</v>
      </c>
      <c r="BJ224" t="e">
        <f>VLOOKUP(Tableau14[[#This Row],[dossier d''événement]],Tableau12[],32,FALSE)</f>
        <v>#N/A</v>
      </c>
      <c r="BK224" t="e">
        <f>VLOOKUP(Tableau14[[#This Row],[dossier d''événement]],Tableau12[],33,FALSE)</f>
        <v>#N/A</v>
      </c>
      <c r="BL224" t="e">
        <f>VLOOKUP(Tableau14[[#This Row],[dossier d''événement]],Tableau12[],34,FALSE)</f>
        <v>#N/A</v>
      </c>
      <c r="BM224" t="e">
        <f>VLOOKUP(Tableau14[[#This Row],[dossier d''événement]],Tableau12[],35,FALSE)</f>
        <v>#N/A</v>
      </c>
      <c r="BN224" t="e">
        <f>VLOOKUP(Tableau14[[#This Row],[dossier d''événement]],Tableau12[],36,FALSE)</f>
        <v>#N/A</v>
      </c>
      <c r="BO224" t="e">
        <f>VLOOKUP(Tableau14[[#This Row],[dossier d''événement]],Tableau12[],37,FALSE)</f>
        <v>#N/A</v>
      </c>
      <c r="BP224" t="e">
        <f>VLOOKUP(Tableau14[[#This Row],[dossier d''événement]],Tableau12[],38,FALSE)</f>
        <v>#N/A</v>
      </c>
      <c r="BQ224" t="e">
        <f>VLOOKUP(Tableau14[[#This Row],[dossier d''événement]],Tableau12[],39,FALSE)</f>
        <v>#N/A</v>
      </c>
      <c r="BR224" t="e">
        <f>VLOOKUP(Tableau14[[#This Row],[dossier d''événement]],Tableau12[],40,FALSE)</f>
        <v>#N/A</v>
      </c>
      <c r="CE224" t="e">
        <f>VLOOKUP(Tableau14[[#This Row],[dossier d''événement]],Tableau12[],46,FALSE)</f>
        <v>#N/A</v>
      </c>
      <c r="CF224" t="e">
        <f>VLOOKUP(Tableau14[[#This Row],[dossier d''événement]],Tableau12[],43,FALSE)</f>
        <v>#N/A</v>
      </c>
      <c r="CG224" t="e">
        <f>VLOOKUP(Tableau14[[#This Row],[dossier d''événement]],Tableau12[],47,FALSE)</f>
        <v>#N/A</v>
      </c>
    </row>
    <row r="225" spans="7:85">
      <c r="G225" t="e">
        <f>VLOOKUP(Tableau14[[#This Row],[dossier d''événement]],Tableau12[],7,FALSE)</f>
        <v>#N/A</v>
      </c>
      <c r="H225" t="e">
        <f>VLOOKUP(Tableau14[[#This Row],[dossier d''événement]],Tableau12[],8,FALSE)</f>
        <v>#N/A</v>
      </c>
      <c r="W225" t="e">
        <f>VLOOKUP(Tableau14[[#This Row],[dossier d''événement]],Tableau12[],73,FALSE)</f>
        <v>#N/A</v>
      </c>
      <c r="X225" t="e">
        <f>VLOOKUP(Tableau14[[#This Row],[dossier d''événement]],Tableau12[],74,FALSE)</f>
        <v>#N/A</v>
      </c>
      <c r="Y225" t="e">
        <f>VLOOKUP(Tableau14[[#This Row],[dossier d''événement]],Tableau12[],75,FALSE)</f>
        <v>#N/A</v>
      </c>
      <c r="Z225" t="e">
        <f>VLOOKUP(Tableau14[[#This Row],[dossier d''événement]],Tableau12[],76,FALSE)</f>
        <v>#N/A</v>
      </c>
      <c r="AA225" t="e">
        <f>VLOOKUP(Tableau14[[#This Row],[dossier d''événement]],Tableau12[],77,FALSE)</f>
        <v>#N/A</v>
      </c>
      <c r="AB225" t="e">
        <f>VLOOKUP(Tableau14[[#This Row],[dossier d''événement]],Tableau12[],78,FALSE)</f>
        <v>#N/A</v>
      </c>
      <c r="AC225" t="e">
        <f>VLOOKUP(Tableau14[[#This Row],[dossier d''événement]],Tableau12[],79,FALSE)</f>
        <v>#N/A</v>
      </c>
      <c r="AD225" t="e">
        <f>VLOOKUP(Tableau14[[#This Row],[dossier d''événement]],Tableau12[],80,FALSE)</f>
        <v>#N/A</v>
      </c>
      <c r="AE225" t="e">
        <f>VLOOKUP(Tableau14[[#This Row],[dossier d''événement]],Tableau12[],81,FALSE)</f>
        <v>#N/A</v>
      </c>
      <c r="AF225" t="e">
        <f>VLOOKUP(Tableau14[[#This Row],[dossier d''événement]],Tableau12[],82,FALSE)</f>
        <v>#N/A</v>
      </c>
      <c r="AG225" t="e">
        <f>VLOOKUP(Tableau14[[#This Row],[dossier d''événement]],Tableau12[],83,FALSE)</f>
        <v>#N/A</v>
      </c>
      <c r="AH225" t="e">
        <f>VLOOKUP(Tableau14[[#This Row],[dossier d''événement]],Tableau12[],84,FALSE)</f>
        <v>#N/A</v>
      </c>
      <c r="AI225" t="e">
        <f>VLOOKUP(Tableau14[[#This Row],[dossier d''événement]],Tableau12[],85,FALSE)</f>
        <v>#N/A</v>
      </c>
      <c r="AJ225" t="e">
        <f>VLOOKUP(Tableau14[[#This Row],[dossier d''événement]],Tableau12[],86,FALSE)</f>
        <v>#N/A</v>
      </c>
      <c r="AK225" t="e">
        <f>VLOOKUP(Tableau14[[#This Row],[dossier d''événement]],Tableau12[],87,FALSE)</f>
        <v>#N/A</v>
      </c>
      <c r="AL225" t="e">
        <f>VLOOKUP(Tableau14[[#This Row],[dossier d''événement]],Tableau12[],88,FALSE)</f>
        <v>#N/A</v>
      </c>
      <c r="AM225" t="e">
        <f>VLOOKUP(Tableau14[[#This Row],[dossier d''événement]],Tableau12[],89,FALSE)</f>
        <v>#N/A</v>
      </c>
      <c r="AN225" t="e">
        <f>VLOOKUP(Tableau14[[#This Row],[dossier d''événement]],Tableau12[],90,FALSE)</f>
        <v>#N/A</v>
      </c>
      <c r="AO225" t="e">
        <f>VLOOKUP(Tableau14[[#This Row],[dossier d''événement]],Tableau12[],11,FALSE)</f>
        <v>#N/A</v>
      </c>
      <c r="AP225" t="e">
        <f>VLOOKUP(Tableau14[[#This Row],[dossier d''événement]],Tableau12[],12,FALSE)</f>
        <v>#N/A</v>
      </c>
      <c r="AQ225" t="e">
        <f>VLOOKUP(Tableau14[[#This Row],[dossier d''événement]],Tableau12[],13,FALSE)</f>
        <v>#N/A</v>
      </c>
      <c r="AR225" t="e">
        <f>VLOOKUP(Tableau14[[#This Row],[dossier d''événement]],Tableau12[],14,FALSE)</f>
        <v>#N/A</v>
      </c>
      <c r="AS225" t="e">
        <f>VLOOKUP(Tableau14[[#This Row],[dossier d''événement]],Tableau12[],15,FALSE)</f>
        <v>#N/A</v>
      </c>
      <c r="AT225" t="e">
        <f>VLOOKUP(Tableau14[[#This Row],[dossier d''événement]],Tableau12[],16,FALSE)</f>
        <v>#N/A</v>
      </c>
      <c r="AU225" t="e">
        <f>VLOOKUP(Tableau14[[#This Row],[dossier d''événement]],Tableau12[],17,FALSE)</f>
        <v>#N/A</v>
      </c>
      <c r="AV225" t="e">
        <f>VLOOKUP(Tableau14[[#This Row],[dossier d''événement]],Tableau12[],18,FALSE)</f>
        <v>#N/A</v>
      </c>
      <c r="AW225" t="e">
        <f>VLOOKUP(Tableau14[[#This Row],[dossier d''événement]],Tableau12[],19,FALSE)</f>
        <v>#N/A</v>
      </c>
      <c r="AX225" t="e">
        <f>VLOOKUP(Tableau14[[#This Row],[dossier d''événement]],Tableau12[],20,FALSE)</f>
        <v>#N/A</v>
      </c>
      <c r="AY225" t="e">
        <f>VLOOKUP(Tableau14[[#This Row],[dossier d''événement]],Tableau12[],21,FALSE)</f>
        <v>#N/A</v>
      </c>
      <c r="AZ225" t="e">
        <f>VLOOKUP(Tableau14[[#This Row],[dossier d''événement]],Tableau12[],22,FALSE)</f>
        <v>#N/A</v>
      </c>
      <c r="BA225" t="e">
        <f>VLOOKUP(Tableau14[[#This Row],[dossier d''événement]],Tableau12[],23,FALSE)</f>
        <v>#N/A</v>
      </c>
      <c r="BB225" t="e">
        <f>VLOOKUP(Tableau14[[#This Row],[dossier d''événement]],Tableau12[],24,FALSE)</f>
        <v>#N/A</v>
      </c>
      <c r="BC225" t="e">
        <f>VLOOKUP(Tableau14[[#This Row],[dossier d''événement]],Tableau12[],25,FALSE)</f>
        <v>#N/A</v>
      </c>
      <c r="BD225" t="e">
        <f>VLOOKUP(Tableau14[[#This Row],[dossier d''événement]],Tableau12[],26,FALSE)</f>
        <v>#N/A</v>
      </c>
      <c r="BE225" t="e">
        <f>VLOOKUP(Tableau14[[#This Row],[dossier d''événement]],Tableau12[],27,FALSE)</f>
        <v>#N/A</v>
      </c>
      <c r="BF225" t="e">
        <f>VLOOKUP(Tableau14[[#This Row],[dossier d''événement]],Tableau12[],28,FALSE)</f>
        <v>#N/A</v>
      </c>
      <c r="BG225" t="e">
        <f>VLOOKUP(Tableau14[[#This Row],[dossier d''événement]],Tableau12[],29,FALSE)</f>
        <v>#N/A</v>
      </c>
      <c r="BH225" t="e">
        <f>VLOOKUP(Tableau14[[#This Row],[dossier d''événement]],Tableau12[],30,FALSE)</f>
        <v>#N/A</v>
      </c>
      <c r="BI225" t="e">
        <f>VLOOKUP(Tableau14[[#This Row],[dossier d''événement]],Tableau12[],31,FALSE)</f>
        <v>#N/A</v>
      </c>
      <c r="BJ225" t="e">
        <f>VLOOKUP(Tableau14[[#This Row],[dossier d''événement]],Tableau12[],32,FALSE)</f>
        <v>#N/A</v>
      </c>
      <c r="BK225" t="e">
        <f>VLOOKUP(Tableau14[[#This Row],[dossier d''événement]],Tableau12[],33,FALSE)</f>
        <v>#N/A</v>
      </c>
      <c r="BL225" t="e">
        <f>VLOOKUP(Tableau14[[#This Row],[dossier d''événement]],Tableau12[],34,FALSE)</f>
        <v>#N/A</v>
      </c>
      <c r="BM225" t="e">
        <f>VLOOKUP(Tableau14[[#This Row],[dossier d''événement]],Tableau12[],35,FALSE)</f>
        <v>#N/A</v>
      </c>
      <c r="BN225" t="e">
        <f>VLOOKUP(Tableau14[[#This Row],[dossier d''événement]],Tableau12[],36,FALSE)</f>
        <v>#N/A</v>
      </c>
      <c r="BO225" t="e">
        <f>VLOOKUP(Tableau14[[#This Row],[dossier d''événement]],Tableau12[],37,FALSE)</f>
        <v>#N/A</v>
      </c>
      <c r="BP225" t="e">
        <f>VLOOKUP(Tableau14[[#This Row],[dossier d''événement]],Tableau12[],38,FALSE)</f>
        <v>#N/A</v>
      </c>
      <c r="BQ225" t="e">
        <f>VLOOKUP(Tableau14[[#This Row],[dossier d''événement]],Tableau12[],39,FALSE)</f>
        <v>#N/A</v>
      </c>
      <c r="BR225" t="e">
        <f>VLOOKUP(Tableau14[[#This Row],[dossier d''événement]],Tableau12[],40,FALSE)</f>
        <v>#N/A</v>
      </c>
      <c r="CE225" t="e">
        <f>VLOOKUP(Tableau14[[#This Row],[dossier d''événement]],Tableau12[],46,FALSE)</f>
        <v>#N/A</v>
      </c>
      <c r="CF225" t="e">
        <f>VLOOKUP(Tableau14[[#This Row],[dossier d''événement]],Tableau12[],43,FALSE)</f>
        <v>#N/A</v>
      </c>
      <c r="CG225" t="e">
        <f>VLOOKUP(Tableau14[[#This Row],[dossier d''événement]],Tableau12[],47,FALSE)</f>
        <v>#N/A</v>
      </c>
    </row>
    <row r="226" spans="7:85">
      <c r="G226" t="e">
        <f>VLOOKUP(Tableau14[[#This Row],[dossier d''événement]],Tableau12[],7,FALSE)</f>
        <v>#N/A</v>
      </c>
      <c r="H226" t="e">
        <f>VLOOKUP(Tableau14[[#This Row],[dossier d''événement]],Tableau12[],8,FALSE)</f>
        <v>#N/A</v>
      </c>
      <c r="W226" t="e">
        <f>VLOOKUP(Tableau14[[#This Row],[dossier d''événement]],Tableau12[],73,FALSE)</f>
        <v>#N/A</v>
      </c>
      <c r="X226" t="e">
        <f>VLOOKUP(Tableau14[[#This Row],[dossier d''événement]],Tableau12[],74,FALSE)</f>
        <v>#N/A</v>
      </c>
      <c r="Y226" t="e">
        <f>VLOOKUP(Tableau14[[#This Row],[dossier d''événement]],Tableau12[],75,FALSE)</f>
        <v>#N/A</v>
      </c>
      <c r="Z226" t="e">
        <f>VLOOKUP(Tableau14[[#This Row],[dossier d''événement]],Tableau12[],76,FALSE)</f>
        <v>#N/A</v>
      </c>
      <c r="AA226" t="e">
        <f>VLOOKUP(Tableau14[[#This Row],[dossier d''événement]],Tableau12[],77,FALSE)</f>
        <v>#N/A</v>
      </c>
      <c r="AB226" t="e">
        <f>VLOOKUP(Tableau14[[#This Row],[dossier d''événement]],Tableau12[],78,FALSE)</f>
        <v>#N/A</v>
      </c>
      <c r="AC226" t="e">
        <f>VLOOKUP(Tableau14[[#This Row],[dossier d''événement]],Tableau12[],79,FALSE)</f>
        <v>#N/A</v>
      </c>
      <c r="AD226" t="e">
        <f>VLOOKUP(Tableau14[[#This Row],[dossier d''événement]],Tableau12[],80,FALSE)</f>
        <v>#N/A</v>
      </c>
      <c r="AE226" t="e">
        <f>VLOOKUP(Tableau14[[#This Row],[dossier d''événement]],Tableau12[],81,FALSE)</f>
        <v>#N/A</v>
      </c>
      <c r="AF226" t="e">
        <f>VLOOKUP(Tableau14[[#This Row],[dossier d''événement]],Tableau12[],82,FALSE)</f>
        <v>#N/A</v>
      </c>
      <c r="AG226" t="e">
        <f>VLOOKUP(Tableau14[[#This Row],[dossier d''événement]],Tableau12[],83,FALSE)</f>
        <v>#N/A</v>
      </c>
      <c r="AH226" t="e">
        <f>VLOOKUP(Tableau14[[#This Row],[dossier d''événement]],Tableau12[],84,FALSE)</f>
        <v>#N/A</v>
      </c>
      <c r="AI226" t="e">
        <f>VLOOKUP(Tableau14[[#This Row],[dossier d''événement]],Tableau12[],85,FALSE)</f>
        <v>#N/A</v>
      </c>
      <c r="AJ226" t="e">
        <f>VLOOKUP(Tableau14[[#This Row],[dossier d''événement]],Tableau12[],86,FALSE)</f>
        <v>#N/A</v>
      </c>
      <c r="AK226" t="e">
        <f>VLOOKUP(Tableau14[[#This Row],[dossier d''événement]],Tableau12[],87,FALSE)</f>
        <v>#N/A</v>
      </c>
      <c r="AL226" t="e">
        <f>VLOOKUP(Tableau14[[#This Row],[dossier d''événement]],Tableau12[],88,FALSE)</f>
        <v>#N/A</v>
      </c>
      <c r="AM226" t="e">
        <f>VLOOKUP(Tableau14[[#This Row],[dossier d''événement]],Tableau12[],89,FALSE)</f>
        <v>#N/A</v>
      </c>
      <c r="AN226" t="e">
        <f>VLOOKUP(Tableau14[[#This Row],[dossier d''événement]],Tableau12[],90,FALSE)</f>
        <v>#N/A</v>
      </c>
      <c r="AO226" t="e">
        <f>VLOOKUP(Tableau14[[#This Row],[dossier d''événement]],Tableau12[],11,FALSE)</f>
        <v>#N/A</v>
      </c>
      <c r="AP226" t="e">
        <f>VLOOKUP(Tableau14[[#This Row],[dossier d''événement]],Tableau12[],12,FALSE)</f>
        <v>#N/A</v>
      </c>
      <c r="AQ226" t="e">
        <f>VLOOKUP(Tableau14[[#This Row],[dossier d''événement]],Tableau12[],13,FALSE)</f>
        <v>#N/A</v>
      </c>
      <c r="AR226" t="e">
        <f>VLOOKUP(Tableau14[[#This Row],[dossier d''événement]],Tableau12[],14,FALSE)</f>
        <v>#N/A</v>
      </c>
      <c r="AS226" t="e">
        <f>VLOOKUP(Tableau14[[#This Row],[dossier d''événement]],Tableau12[],15,FALSE)</f>
        <v>#N/A</v>
      </c>
      <c r="AT226" t="e">
        <f>VLOOKUP(Tableau14[[#This Row],[dossier d''événement]],Tableau12[],16,FALSE)</f>
        <v>#N/A</v>
      </c>
      <c r="AU226" t="e">
        <f>VLOOKUP(Tableau14[[#This Row],[dossier d''événement]],Tableau12[],17,FALSE)</f>
        <v>#N/A</v>
      </c>
      <c r="AV226" t="e">
        <f>VLOOKUP(Tableau14[[#This Row],[dossier d''événement]],Tableau12[],18,FALSE)</f>
        <v>#N/A</v>
      </c>
      <c r="AW226" t="e">
        <f>VLOOKUP(Tableau14[[#This Row],[dossier d''événement]],Tableau12[],19,FALSE)</f>
        <v>#N/A</v>
      </c>
      <c r="AX226" t="e">
        <f>VLOOKUP(Tableau14[[#This Row],[dossier d''événement]],Tableau12[],20,FALSE)</f>
        <v>#N/A</v>
      </c>
      <c r="AY226" t="e">
        <f>VLOOKUP(Tableau14[[#This Row],[dossier d''événement]],Tableau12[],21,FALSE)</f>
        <v>#N/A</v>
      </c>
      <c r="AZ226" t="e">
        <f>VLOOKUP(Tableau14[[#This Row],[dossier d''événement]],Tableau12[],22,FALSE)</f>
        <v>#N/A</v>
      </c>
      <c r="BA226" t="e">
        <f>VLOOKUP(Tableau14[[#This Row],[dossier d''événement]],Tableau12[],23,FALSE)</f>
        <v>#N/A</v>
      </c>
      <c r="BB226" t="e">
        <f>VLOOKUP(Tableau14[[#This Row],[dossier d''événement]],Tableau12[],24,FALSE)</f>
        <v>#N/A</v>
      </c>
      <c r="BC226" t="e">
        <f>VLOOKUP(Tableau14[[#This Row],[dossier d''événement]],Tableau12[],25,FALSE)</f>
        <v>#N/A</v>
      </c>
      <c r="BD226" t="e">
        <f>VLOOKUP(Tableau14[[#This Row],[dossier d''événement]],Tableau12[],26,FALSE)</f>
        <v>#N/A</v>
      </c>
      <c r="BE226" t="e">
        <f>VLOOKUP(Tableau14[[#This Row],[dossier d''événement]],Tableau12[],27,FALSE)</f>
        <v>#N/A</v>
      </c>
      <c r="BF226" t="e">
        <f>VLOOKUP(Tableau14[[#This Row],[dossier d''événement]],Tableau12[],28,FALSE)</f>
        <v>#N/A</v>
      </c>
      <c r="BG226" t="e">
        <f>VLOOKUP(Tableau14[[#This Row],[dossier d''événement]],Tableau12[],29,FALSE)</f>
        <v>#N/A</v>
      </c>
      <c r="BH226" t="e">
        <f>VLOOKUP(Tableau14[[#This Row],[dossier d''événement]],Tableau12[],30,FALSE)</f>
        <v>#N/A</v>
      </c>
      <c r="BI226" t="e">
        <f>VLOOKUP(Tableau14[[#This Row],[dossier d''événement]],Tableau12[],31,FALSE)</f>
        <v>#N/A</v>
      </c>
      <c r="BJ226" t="e">
        <f>VLOOKUP(Tableau14[[#This Row],[dossier d''événement]],Tableau12[],32,FALSE)</f>
        <v>#N/A</v>
      </c>
      <c r="BK226" t="e">
        <f>VLOOKUP(Tableau14[[#This Row],[dossier d''événement]],Tableau12[],33,FALSE)</f>
        <v>#N/A</v>
      </c>
      <c r="BL226" t="e">
        <f>VLOOKUP(Tableau14[[#This Row],[dossier d''événement]],Tableau12[],34,FALSE)</f>
        <v>#N/A</v>
      </c>
      <c r="BM226" t="e">
        <f>VLOOKUP(Tableau14[[#This Row],[dossier d''événement]],Tableau12[],35,FALSE)</f>
        <v>#N/A</v>
      </c>
      <c r="BN226" t="e">
        <f>VLOOKUP(Tableau14[[#This Row],[dossier d''événement]],Tableau12[],36,FALSE)</f>
        <v>#N/A</v>
      </c>
      <c r="BO226" t="e">
        <f>VLOOKUP(Tableau14[[#This Row],[dossier d''événement]],Tableau12[],37,FALSE)</f>
        <v>#N/A</v>
      </c>
      <c r="BP226" t="e">
        <f>VLOOKUP(Tableau14[[#This Row],[dossier d''événement]],Tableau12[],38,FALSE)</f>
        <v>#N/A</v>
      </c>
      <c r="BQ226" t="e">
        <f>VLOOKUP(Tableau14[[#This Row],[dossier d''événement]],Tableau12[],39,FALSE)</f>
        <v>#N/A</v>
      </c>
      <c r="BR226" t="e">
        <f>VLOOKUP(Tableau14[[#This Row],[dossier d''événement]],Tableau12[],40,FALSE)</f>
        <v>#N/A</v>
      </c>
      <c r="CE226" t="e">
        <f>VLOOKUP(Tableau14[[#This Row],[dossier d''événement]],Tableau12[],46,FALSE)</f>
        <v>#N/A</v>
      </c>
      <c r="CF226" t="e">
        <f>VLOOKUP(Tableau14[[#This Row],[dossier d''événement]],Tableau12[],43,FALSE)</f>
        <v>#N/A</v>
      </c>
      <c r="CG226" t="e">
        <f>VLOOKUP(Tableau14[[#This Row],[dossier d''événement]],Tableau12[],47,FALSE)</f>
        <v>#N/A</v>
      </c>
    </row>
    <row r="227" spans="7:85">
      <c r="G227" t="e">
        <f>VLOOKUP(Tableau14[[#This Row],[dossier d''événement]],Tableau12[],7,FALSE)</f>
        <v>#N/A</v>
      </c>
      <c r="H227" t="e">
        <f>VLOOKUP(Tableau14[[#This Row],[dossier d''événement]],Tableau12[],8,FALSE)</f>
        <v>#N/A</v>
      </c>
      <c r="W227" t="e">
        <f>VLOOKUP(Tableau14[[#This Row],[dossier d''événement]],Tableau12[],73,FALSE)</f>
        <v>#N/A</v>
      </c>
      <c r="X227" t="e">
        <f>VLOOKUP(Tableau14[[#This Row],[dossier d''événement]],Tableau12[],74,FALSE)</f>
        <v>#N/A</v>
      </c>
      <c r="Y227" t="e">
        <f>VLOOKUP(Tableau14[[#This Row],[dossier d''événement]],Tableau12[],75,FALSE)</f>
        <v>#N/A</v>
      </c>
      <c r="Z227" t="e">
        <f>VLOOKUP(Tableau14[[#This Row],[dossier d''événement]],Tableau12[],76,FALSE)</f>
        <v>#N/A</v>
      </c>
      <c r="AA227" t="e">
        <f>VLOOKUP(Tableau14[[#This Row],[dossier d''événement]],Tableau12[],77,FALSE)</f>
        <v>#N/A</v>
      </c>
      <c r="AB227" t="e">
        <f>VLOOKUP(Tableau14[[#This Row],[dossier d''événement]],Tableau12[],78,FALSE)</f>
        <v>#N/A</v>
      </c>
      <c r="AC227" t="e">
        <f>VLOOKUP(Tableau14[[#This Row],[dossier d''événement]],Tableau12[],79,FALSE)</f>
        <v>#N/A</v>
      </c>
      <c r="AD227" t="e">
        <f>VLOOKUP(Tableau14[[#This Row],[dossier d''événement]],Tableau12[],80,FALSE)</f>
        <v>#N/A</v>
      </c>
      <c r="AE227" t="e">
        <f>VLOOKUP(Tableau14[[#This Row],[dossier d''événement]],Tableau12[],81,FALSE)</f>
        <v>#N/A</v>
      </c>
      <c r="AF227" t="e">
        <f>VLOOKUP(Tableau14[[#This Row],[dossier d''événement]],Tableau12[],82,FALSE)</f>
        <v>#N/A</v>
      </c>
      <c r="AG227" t="e">
        <f>VLOOKUP(Tableau14[[#This Row],[dossier d''événement]],Tableau12[],83,FALSE)</f>
        <v>#N/A</v>
      </c>
      <c r="AH227" t="e">
        <f>VLOOKUP(Tableau14[[#This Row],[dossier d''événement]],Tableau12[],84,FALSE)</f>
        <v>#N/A</v>
      </c>
      <c r="AI227" t="e">
        <f>VLOOKUP(Tableau14[[#This Row],[dossier d''événement]],Tableau12[],85,FALSE)</f>
        <v>#N/A</v>
      </c>
      <c r="AJ227" t="e">
        <f>VLOOKUP(Tableau14[[#This Row],[dossier d''événement]],Tableau12[],86,FALSE)</f>
        <v>#N/A</v>
      </c>
      <c r="AK227" t="e">
        <f>VLOOKUP(Tableau14[[#This Row],[dossier d''événement]],Tableau12[],87,FALSE)</f>
        <v>#N/A</v>
      </c>
      <c r="AL227" t="e">
        <f>VLOOKUP(Tableau14[[#This Row],[dossier d''événement]],Tableau12[],88,FALSE)</f>
        <v>#N/A</v>
      </c>
      <c r="AM227" t="e">
        <f>VLOOKUP(Tableau14[[#This Row],[dossier d''événement]],Tableau12[],89,FALSE)</f>
        <v>#N/A</v>
      </c>
      <c r="AN227" t="e">
        <f>VLOOKUP(Tableau14[[#This Row],[dossier d''événement]],Tableau12[],90,FALSE)</f>
        <v>#N/A</v>
      </c>
      <c r="AO227" t="e">
        <f>VLOOKUP(Tableau14[[#This Row],[dossier d''événement]],Tableau12[],11,FALSE)</f>
        <v>#N/A</v>
      </c>
      <c r="AP227" t="e">
        <f>VLOOKUP(Tableau14[[#This Row],[dossier d''événement]],Tableau12[],12,FALSE)</f>
        <v>#N/A</v>
      </c>
      <c r="AQ227" t="e">
        <f>VLOOKUP(Tableau14[[#This Row],[dossier d''événement]],Tableau12[],13,FALSE)</f>
        <v>#N/A</v>
      </c>
      <c r="AR227" t="e">
        <f>VLOOKUP(Tableau14[[#This Row],[dossier d''événement]],Tableau12[],14,FALSE)</f>
        <v>#N/A</v>
      </c>
      <c r="AS227" t="e">
        <f>VLOOKUP(Tableau14[[#This Row],[dossier d''événement]],Tableau12[],15,FALSE)</f>
        <v>#N/A</v>
      </c>
      <c r="AT227" t="e">
        <f>VLOOKUP(Tableau14[[#This Row],[dossier d''événement]],Tableau12[],16,FALSE)</f>
        <v>#N/A</v>
      </c>
      <c r="AU227" t="e">
        <f>VLOOKUP(Tableau14[[#This Row],[dossier d''événement]],Tableau12[],17,FALSE)</f>
        <v>#N/A</v>
      </c>
      <c r="AV227" t="e">
        <f>VLOOKUP(Tableau14[[#This Row],[dossier d''événement]],Tableau12[],18,FALSE)</f>
        <v>#N/A</v>
      </c>
      <c r="AW227" t="e">
        <f>VLOOKUP(Tableau14[[#This Row],[dossier d''événement]],Tableau12[],19,FALSE)</f>
        <v>#N/A</v>
      </c>
      <c r="AX227" t="e">
        <f>VLOOKUP(Tableau14[[#This Row],[dossier d''événement]],Tableau12[],20,FALSE)</f>
        <v>#N/A</v>
      </c>
      <c r="AY227" t="e">
        <f>VLOOKUP(Tableau14[[#This Row],[dossier d''événement]],Tableau12[],21,FALSE)</f>
        <v>#N/A</v>
      </c>
      <c r="AZ227" t="e">
        <f>VLOOKUP(Tableau14[[#This Row],[dossier d''événement]],Tableau12[],22,FALSE)</f>
        <v>#N/A</v>
      </c>
      <c r="BA227" t="e">
        <f>VLOOKUP(Tableau14[[#This Row],[dossier d''événement]],Tableau12[],23,FALSE)</f>
        <v>#N/A</v>
      </c>
      <c r="BB227" t="e">
        <f>VLOOKUP(Tableau14[[#This Row],[dossier d''événement]],Tableau12[],24,FALSE)</f>
        <v>#N/A</v>
      </c>
      <c r="BC227" t="e">
        <f>VLOOKUP(Tableau14[[#This Row],[dossier d''événement]],Tableau12[],25,FALSE)</f>
        <v>#N/A</v>
      </c>
      <c r="BD227" t="e">
        <f>VLOOKUP(Tableau14[[#This Row],[dossier d''événement]],Tableau12[],26,FALSE)</f>
        <v>#N/A</v>
      </c>
      <c r="BE227" t="e">
        <f>VLOOKUP(Tableau14[[#This Row],[dossier d''événement]],Tableau12[],27,FALSE)</f>
        <v>#N/A</v>
      </c>
      <c r="BF227" t="e">
        <f>VLOOKUP(Tableau14[[#This Row],[dossier d''événement]],Tableau12[],28,FALSE)</f>
        <v>#N/A</v>
      </c>
      <c r="BG227" t="e">
        <f>VLOOKUP(Tableau14[[#This Row],[dossier d''événement]],Tableau12[],29,FALSE)</f>
        <v>#N/A</v>
      </c>
      <c r="BH227" t="e">
        <f>VLOOKUP(Tableau14[[#This Row],[dossier d''événement]],Tableau12[],30,FALSE)</f>
        <v>#N/A</v>
      </c>
      <c r="BI227" t="e">
        <f>VLOOKUP(Tableau14[[#This Row],[dossier d''événement]],Tableau12[],31,FALSE)</f>
        <v>#N/A</v>
      </c>
      <c r="BJ227" t="e">
        <f>VLOOKUP(Tableau14[[#This Row],[dossier d''événement]],Tableau12[],32,FALSE)</f>
        <v>#N/A</v>
      </c>
      <c r="BK227" t="e">
        <f>VLOOKUP(Tableau14[[#This Row],[dossier d''événement]],Tableau12[],33,FALSE)</f>
        <v>#N/A</v>
      </c>
      <c r="BL227" t="e">
        <f>VLOOKUP(Tableau14[[#This Row],[dossier d''événement]],Tableau12[],34,FALSE)</f>
        <v>#N/A</v>
      </c>
      <c r="BM227" t="e">
        <f>VLOOKUP(Tableau14[[#This Row],[dossier d''événement]],Tableau12[],35,FALSE)</f>
        <v>#N/A</v>
      </c>
      <c r="BN227" t="e">
        <f>VLOOKUP(Tableau14[[#This Row],[dossier d''événement]],Tableau12[],36,FALSE)</f>
        <v>#N/A</v>
      </c>
      <c r="BO227" t="e">
        <f>VLOOKUP(Tableau14[[#This Row],[dossier d''événement]],Tableau12[],37,FALSE)</f>
        <v>#N/A</v>
      </c>
      <c r="BP227" t="e">
        <f>VLOOKUP(Tableau14[[#This Row],[dossier d''événement]],Tableau12[],38,FALSE)</f>
        <v>#N/A</v>
      </c>
      <c r="BQ227" t="e">
        <f>VLOOKUP(Tableau14[[#This Row],[dossier d''événement]],Tableau12[],39,FALSE)</f>
        <v>#N/A</v>
      </c>
      <c r="BR227" t="e">
        <f>VLOOKUP(Tableau14[[#This Row],[dossier d''événement]],Tableau12[],40,FALSE)</f>
        <v>#N/A</v>
      </c>
      <c r="CE227" t="e">
        <f>VLOOKUP(Tableau14[[#This Row],[dossier d''événement]],Tableau12[],46,FALSE)</f>
        <v>#N/A</v>
      </c>
      <c r="CF227" t="e">
        <f>VLOOKUP(Tableau14[[#This Row],[dossier d''événement]],Tableau12[],43,FALSE)</f>
        <v>#N/A</v>
      </c>
      <c r="CG227" t="e">
        <f>VLOOKUP(Tableau14[[#This Row],[dossier d''événement]],Tableau12[],47,FALSE)</f>
        <v>#N/A</v>
      </c>
    </row>
    <row r="228" spans="7:85">
      <c r="G228" t="e">
        <f>VLOOKUP(Tableau14[[#This Row],[dossier d''événement]],Tableau12[],7,FALSE)</f>
        <v>#N/A</v>
      </c>
      <c r="H228" t="e">
        <f>VLOOKUP(Tableau14[[#This Row],[dossier d''événement]],Tableau12[],8,FALSE)</f>
        <v>#N/A</v>
      </c>
      <c r="W228" t="e">
        <f>VLOOKUP(Tableau14[[#This Row],[dossier d''événement]],Tableau12[],73,FALSE)</f>
        <v>#N/A</v>
      </c>
      <c r="X228" t="e">
        <f>VLOOKUP(Tableau14[[#This Row],[dossier d''événement]],Tableau12[],74,FALSE)</f>
        <v>#N/A</v>
      </c>
      <c r="Y228" t="e">
        <f>VLOOKUP(Tableau14[[#This Row],[dossier d''événement]],Tableau12[],75,FALSE)</f>
        <v>#N/A</v>
      </c>
      <c r="Z228" t="e">
        <f>VLOOKUP(Tableau14[[#This Row],[dossier d''événement]],Tableau12[],76,FALSE)</f>
        <v>#N/A</v>
      </c>
      <c r="AA228" t="e">
        <f>VLOOKUP(Tableau14[[#This Row],[dossier d''événement]],Tableau12[],77,FALSE)</f>
        <v>#N/A</v>
      </c>
      <c r="AB228" t="e">
        <f>VLOOKUP(Tableau14[[#This Row],[dossier d''événement]],Tableau12[],78,FALSE)</f>
        <v>#N/A</v>
      </c>
      <c r="AC228" t="e">
        <f>VLOOKUP(Tableau14[[#This Row],[dossier d''événement]],Tableau12[],79,FALSE)</f>
        <v>#N/A</v>
      </c>
      <c r="AD228" t="e">
        <f>VLOOKUP(Tableau14[[#This Row],[dossier d''événement]],Tableau12[],80,FALSE)</f>
        <v>#N/A</v>
      </c>
      <c r="AE228" t="e">
        <f>VLOOKUP(Tableau14[[#This Row],[dossier d''événement]],Tableau12[],81,FALSE)</f>
        <v>#N/A</v>
      </c>
      <c r="AF228" t="e">
        <f>VLOOKUP(Tableau14[[#This Row],[dossier d''événement]],Tableau12[],82,FALSE)</f>
        <v>#N/A</v>
      </c>
      <c r="AG228" t="e">
        <f>VLOOKUP(Tableau14[[#This Row],[dossier d''événement]],Tableau12[],83,FALSE)</f>
        <v>#N/A</v>
      </c>
      <c r="AH228" t="e">
        <f>VLOOKUP(Tableau14[[#This Row],[dossier d''événement]],Tableau12[],84,FALSE)</f>
        <v>#N/A</v>
      </c>
      <c r="AI228" t="e">
        <f>VLOOKUP(Tableau14[[#This Row],[dossier d''événement]],Tableau12[],85,FALSE)</f>
        <v>#N/A</v>
      </c>
      <c r="AJ228" t="e">
        <f>VLOOKUP(Tableau14[[#This Row],[dossier d''événement]],Tableau12[],86,FALSE)</f>
        <v>#N/A</v>
      </c>
      <c r="AK228" t="e">
        <f>VLOOKUP(Tableau14[[#This Row],[dossier d''événement]],Tableau12[],87,FALSE)</f>
        <v>#N/A</v>
      </c>
      <c r="AL228" t="e">
        <f>VLOOKUP(Tableau14[[#This Row],[dossier d''événement]],Tableau12[],88,FALSE)</f>
        <v>#N/A</v>
      </c>
      <c r="AM228" t="e">
        <f>VLOOKUP(Tableau14[[#This Row],[dossier d''événement]],Tableau12[],89,FALSE)</f>
        <v>#N/A</v>
      </c>
      <c r="AN228" t="e">
        <f>VLOOKUP(Tableau14[[#This Row],[dossier d''événement]],Tableau12[],90,FALSE)</f>
        <v>#N/A</v>
      </c>
      <c r="AO228" t="e">
        <f>VLOOKUP(Tableau14[[#This Row],[dossier d''événement]],Tableau12[],11,FALSE)</f>
        <v>#N/A</v>
      </c>
      <c r="AP228" t="e">
        <f>VLOOKUP(Tableau14[[#This Row],[dossier d''événement]],Tableau12[],12,FALSE)</f>
        <v>#N/A</v>
      </c>
      <c r="AQ228" t="e">
        <f>VLOOKUP(Tableau14[[#This Row],[dossier d''événement]],Tableau12[],13,FALSE)</f>
        <v>#N/A</v>
      </c>
      <c r="AR228" t="e">
        <f>VLOOKUP(Tableau14[[#This Row],[dossier d''événement]],Tableau12[],14,FALSE)</f>
        <v>#N/A</v>
      </c>
      <c r="AS228" t="e">
        <f>VLOOKUP(Tableau14[[#This Row],[dossier d''événement]],Tableau12[],15,FALSE)</f>
        <v>#N/A</v>
      </c>
      <c r="AT228" t="e">
        <f>VLOOKUP(Tableau14[[#This Row],[dossier d''événement]],Tableau12[],16,FALSE)</f>
        <v>#N/A</v>
      </c>
      <c r="AU228" t="e">
        <f>VLOOKUP(Tableau14[[#This Row],[dossier d''événement]],Tableau12[],17,FALSE)</f>
        <v>#N/A</v>
      </c>
      <c r="AV228" t="e">
        <f>VLOOKUP(Tableau14[[#This Row],[dossier d''événement]],Tableau12[],18,FALSE)</f>
        <v>#N/A</v>
      </c>
      <c r="AW228" t="e">
        <f>VLOOKUP(Tableau14[[#This Row],[dossier d''événement]],Tableau12[],19,FALSE)</f>
        <v>#N/A</v>
      </c>
      <c r="AX228" t="e">
        <f>VLOOKUP(Tableau14[[#This Row],[dossier d''événement]],Tableau12[],20,FALSE)</f>
        <v>#N/A</v>
      </c>
      <c r="AY228" t="e">
        <f>VLOOKUP(Tableau14[[#This Row],[dossier d''événement]],Tableau12[],21,FALSE)</f>
        <v>#N/A</v>
      </c>
      <c r="AZ228" t="e">
        <f>VLOOKUP(Tableau14[[#This Row],[dossier d''événement]],Tableau12[],22,FALSE)</f>
        <v>#N/A</v>
      </c>
      <c r="BA228" t="e">
        <f>VLOOKUP(Tableau14[[#This Row],[dossier d''événement]],Tableau12[],23,FALSE)</f>
        <v>#N/A</v>
      </c>
      <c r="BB228" t="e">
        <f>VLOOKUP(Tableau14[[#This Row],[dossier d''événement]],Tableau12[],24,FALSE)</f>
        <v>#N/A</v>
      </c>
      <c r="BC228" t="e">
        <f>VLOOKUP(Tableau14[[#This Row],[dossier d''événement]],Tableau12[],25,FALSE)</f>
        <v>#N/A</v>
      </c>
      <c r="BD228" t="e">
        <f>VLOOKUP(Tableau14[[#This Row],[dossier d''événement]],Tableau12[],26,FALSE)</f>
        <v>#N/A</v>
      </c>
      <c r="BE228" t="e">
        <f>VLOOKUP(Tableau14[[#This Row],[dossier d''événement]],Tableau12[],27,FALSE)</f>
        <v>#N/A</v>
      </c>
      <c r="BF228" t="e">
        <f>VLOOKUP(Tableau14[[#This Row],[dossier d''événement]],Tableau12[],28,FALSE)</f>
        <v>#N/A</v>
      </c>
      <c r="BG228" t="e">
        <f>VLOOKUP(Tableau14[[#This Row],[dossier d''événement]],Tableau12[],29,FALSE)</f>
        <v>#N/A</v>
      </c>
      <c r="BH228" t="e">
        <f>VLOOKUP(Tableau14[[#This Row],[dossier d''événement]],Tableau12[],30,FALSE)</f>
        <v>#N/A</v>
      </c>
      <c r="BI228" t="e">
        <f>VLOOKUP(Tableau14[[#This Row],[dossier d''événement]],Tableau12[],31,FALSE)</f>
        <v>#N/A</v>
      </c>
      <c r="BJ228" t="e">
        <f>VLOOKUP(Tableau14[[#This Row],[dossier d''événement]],Tableau12[],32,FALSE)</f>
        <v>#N/A</v>
      </c>
      <c r="BK228" t="e">
        <f>VLOOKUP(Tableau14[[#This Row],[dossier d''événement]],Tableau12[],33,FALSE)</f>
        <v>#N/A</v>
      </c>
      <c r="BL228" t="e">
        <f>VLOOKUP(Tableau14[[#This Row],[dossier d''événement]],Tableau12[],34,FALSE)</f>
        <v>#N/A</v>
      </c>
      <c r="BM228" t="e">
        <f>VLOOKUP(Tableau14[[#This Row],[dossier d''événement]],Tableau12[],35,FALSE)</f>
        <v>#N/A</v>
      </c>
      <c r="BN228" t="e">
        <f>VLOOKUP(Tableau14[[#This Row],[dossier d''événement]],Tableau12[],36,FALSE)</f>
        <v>#N/A</v>
      </c>
      <c r="BO228" t="e">
        <f>VLOOKUP(Tableau14[[#This Row],[dossier d''événement]],Tableau12[],37,FALSE)</f>
        <v>#N/A</v>
      </c>
      <c r="BP228" t="e">
        <f>VLOOKUP(Tableau14[[#This Row],[dossier d''événement]],Tableau12[],38,FALSE)</f>
        <v>#N/A</v>
      </c>
      <c r="BQ228" t="e">
        <f>VLOOKUP(Tableau14[[#This Row],[dossier d''événement]],Tableau12[],39,FALSE)</f>
        <v>#N/A</v>
      </c>
      <c r="BR228" t="e">
        <f>VLOOKUP(Tableau14[[#This Row],[dossier d''événement]],Tableau12[],40,FALSE)</f>
        <v>#N/A</v>
      </c>
      <c r="CE228" t="e">
        <f>VLOOKUP(Tableau14[[#This Row],[dossier d''événement]],Tableau12[],46,FALSE)</f>
        <v>#N/A</v>
      </c>
      <c r="CF228" t="e">
        <f>VLOOKUP(Tableau14[[#This Row],[dossier d''événement]],Tableau12[],43,FALSE)</f>
        <v>#N/A</v>
      </c>
      <c r="CG228" t="e">
        <f>VLOOKUP(Tableau14[[#This Row],[dossier d''événement]],Tableau12[],47,FALSE)</f>
        <v>#N/A</v>
      </c>
    </row>
    <row r="229" spans="7:85">
      <c r="G229" t="e">
        <f>VLOOKUP(Tableau14[[#This Row],[dossier d''événement]],Tableau12[],7,FALSE)</f>
        <v>#N/A</v>
      </c>
      <c r="H229" t="e">
        <f>VLOOKUP(Tableau14[[#This Row],[dossier d''événement]],Tableau12[],8,FALSE)</f>
        <v>#N/A</v>
      </c>
      <c r="W229" t="e">
        <f>VLOOKUP(Tableau14[[#This Row],[dossier d''événement]],Tableau12[],73,FALSE)</f>
        <v>#N/A</v>
      </c>
      <c r="X229" t="e">
        <f>VLOOKUP(Tableau14[[#This Row],[dossier d''événement]],Tableau12[],74,FALSE)</f>
        <v>#N/A</v>
      </c>
      <c r="Y229" t="e">
        <f>VLOOKUP(Tableau14[[#This Row],[dossier d''événement]],Tableau12[],75,FALSE)</f>
        <v>#N/A</v>
      </c>
      <c r="Z229" t="e">
        <f>VLOOKUP(Tableau14[[#This Row],[dossier d''événement]],Tableau12[],76,FALSE)</f>
        <v>#N/A</v>
      </c>
      <c r="AA229" t="e">
        <f>VLOOKUP(Tableau14[[#This Row],[dossier d''événement]],Tableau12[],77,FALSE)</f>
        <v>#N/A</v>
      </c>
      <c r="AB229" t="e">
        <f>VLOOKUP(Tableau14[[#This Row],[dossier d''événement]],Tableau12[],78,FALSE)</f>
        <v>#N/A</v>
      </c>
      <c r="AC229" t="e">
        <f>VLOOKUP(Tableau14[[#This Row],[dossier d''événement]],Tableau12[],79,FALSE)</f>
        <v>#N/A</v>
      </c>
      <c r="AD229" t="e">
        <f>VLOOKUP(Tableau14[[#This Row],[dossier d''événement]],Tableau12[],80,FALSE)</f>
        <v>#N/A</v>
      </c>
      <c r="AE229" t="e">
        <f>VLOOKUP(Tableau14[[#This Row],[dossier d''événement]],Tableau12[],81,FALSE)</f>
        <v>#N/A</v>
      </c>
      <c r="AF229" t="e">
        <f>VLOOKUP(Tableau14[[#This Row],[dossier d''événement]],Tableau12[],82,FALSE)</f>
        <v>#N/A</v>
      </c>
      <c r="AG229" t="e">
        <f>VLOOKUP(Tableau14[[#This Row],[dossier d''événement]],Tableau12[],83,FALSE)</f>
        <v>#N/A</v>
      </c>
      <c r="AH229" t="e">
        <f>VLOOKUP(Tableau14[[#This Row],[dossier d''événement]],Tableau12[],84,FALSE)</f>
        <v>#N/A</v>
      </c>
      <c r="AI229" t="e">
        <f>VLOOKUP(Tableau14[[#This Row],[dossier d''événement]],Tableau12[],85,FALSE)</f>
        <v>#N/A</v>
      </c>
      <c r="AJ229" t="e">
        <f>VLOOKUP(Tableau14[[#This Row],[dossier d''événement]],Tableau12[],86,FALSE)</f>
        <v>#N/A</v>
      </c>
      <c r="AK229" t="e">
        <f>VLOOKUP(Tableau14[[#This Row],[dossier d''événement]],Tableau12[],87,FALSE)</f>
        <v>#N/A</v>
      </c>
      <c r="AL229" t="e">
        <f>VLOOKUP(Tableau14[[#This Row],[dossier d''événement]],Tableau12[],88,FALSE)</f>
        <v>#N/A</v>
      </c>
      <c r="AM229" t="e">
        <f>VLOOKUP(Tableau14[[#This Row],[dossier d''événement]],Tableau12[],89,FALSE)</f>
        <v>#N/A</v>
      </c>
      <c r="AN229" t="e">
        <f>VLOOKUP(Tableau14[[#This Row],[dossier d''événement]],Tableau12[],90,FALSE)</f>
        <v>#N/A</v>
      </c>
      <c r="AO229" t="e">
        <f>VLOOKUP(Tableau14[[#This Row],[dossier d''événement]],Tableau12[],11,FALSE)</f>
        <v>#N/A</v>
      </c>
      <c r="AP229" t="e">
        <f>VLOOKUP(Tableau14[[#This Row],[dossier d''événement]],Tableau12[],12,FALSE)</f>
        <v>#N/A</v>
      </c>
      <c r="AQ229" t="e">
        <f>VLOOKUP(Tableau14[[#This Row],[dossier d''événement]],Tableau12[],13,FALSE)</f>
        <v>#N/A</v>
      </c>
      <c r="AR229" t="e">
        <f>VLOOKUP(Tableau14[[#This Row],[dossier d''événement]],Tableau12[],14,FALSE)</f>
        <v>#N/A</v>
      </c>
      <c r="AS229" t="e">
        <f>VLOOKUP(Tableau14[[#This Row],[dossier d''événement]],Tableau12[],15,FALSE)</f>
        <v>#N/A</v>
      </c>
      <c r="AT229" t="e">
        <f>VLOOKUP(Tableau14[[#This Row],[dossier d''événement]],Tableau12[],16,FALSE)</f>
        <v>#N/A</v>
      </c>
      <c r="AU229" t="e">
        <f>VLOOKUP(Tableau14[[#This Row],[dossier d''événement]],Tableau12[],17,FALSE)</f>
        <v>#N/A</v>
      </c>
      <c r="AV229" t="e">
        <f>VLOOKUP(Tableau14[[#This Row],[dossier d''événement]],Tableau12[],18,FALSE)</f>
        <v>#N/A</v>
      </c>
      <c r="AW229" t="e">
        <f>VLOOKUP(Tableau14[[#This Row],[dossier d''événement]],Tableau12[],19,FALSE)</f>
        <v>#N/A</v>
      </c>
      <c r="AX229" t="e">
        <f>VLOOKUP(Tableau14[[#This Row],[dossier d''événement]],Tableau12[],20,FALSE)</f>
        <v>#N/A</v>
      </c>
      <c r="AY229" t="e">
        <f>VLOOKUP(Tableau14[[#This Row],[dossier d''événement]],Tableau12[],21,FALSE)</f>
        <v>#N/A</v>
      </c>
      <c r="AZ229" t="e">
        <f>VLOOKUP(Tableau14[[#This Row],[dossier d''événement]],Tableau12[],22,FALSE)</f>
        <v>#N/A</v>
      </c>
      <c r="BA229" t="e">
        <f>VLOOKUP(Tableau14[[#This Row],[dossier d''événement]],Tableau12[],23,FALSE)</f>
        <v>#N/A</v>
      </c>
      <c r="BB229" t="e">
        <f>VLOOKUP(Tableau14[[#This Row],[dossier d''événement]],Tableau12[],24,FALSE)</f>
        <v>#N/A</v>
      </c>
      <c r="BC229" t="e">
        <f>VLOOKUP(Tableau14[[#This Row],[dossier d''événement]],Tableau12[],25,FALSE)</f>
        <v>#N/A</v>
      </c>
      <c r="BD229" t="e">
        <f>VLOOKUP(Tableau14[[#This Row],[dossier d''événement]],Tableau12[],26,FALSE)</f>
        <v>#N/A</v>
      </c>
      <c r="BE229" t="e">
        <f>VLOOKUP(Tableau14[[#This Row],[dossier d''événement]],Tableau12[],27,FALSE)</f>
        <v>#N/A</v>
      </c>
      <c r="BF229" t="e">
        <f>VLOOKUP(Tableau14[[#This Row],[dossier d''événement]],Tableau12[],28,FALSE)</f>
        <v>#N/A</v>
      </c>
      <c r="BG229" t="e">
        <f>VLOOKUP(Tableau14[[#This Row],[dossier d''événement]],Tableau12[],29,FALSE)</f>
        <v>#N/A</v>
      </c>
      <c r="BH229" t="e">
        <f>VLOOKUP(Tableau14[[#This Row],[dossier d''événement]],Tableau12[],30,FALSE)</f>
        <v>#N/A</v>
      </c>
      <c r="BI229" t="e">
        <f>VLOOKUP(Tableau14[[#This Row],[dossier d''événement]],Tableau12[],31,FALSE)</f>
        <v>#N/A</v>
      </c>
      <c r="BJ229" t="e">
        <f>VLOOKUP(Tableau14[[#This Row],[dossier d''événement]],Tableau12[],32,FALSE)</f>
        <v>#N/A</v>
      </c>
      <c r="BK229" t="e">
        <f>VLOOKUP(Tableau14[[#This Row],[dossier d''événement]],Tableau12[],33,FALSE)</f>
        <v>#N/A</v>
      </c>
      <c r="BL229" t="e">
        <f>VLOOKUP(Tableau14[[#This Row],[dossier d''événement]],Tableau12[],34,FALSE)</f>
        <v>#N/A</v>
      </c>
      <c r="BM229" t="e">
        <f>VLOOKUP(Tableau14[[#This Row],[dossier d''événement]],Tableau12[],35,FALSE)</f>
        <v>#N/A</v>
      </c>
      <c r="BN229" t="e">
        <f>VLOOKUP(Tableau14[[#This Row],[dossier d''événement]],Tableau12[],36,FALSE)</f>
        <v>#N/A</v>
      </c>
      <c r="BO229" t="e">
        <f>VLOOKUP(Tableau14[[#This Row],[dossier d''événement]],Tableau12[],37,FALSE)</f>
        <v>#N/A</v>
      </c>
      <c r="BP229" t="e">
        <f>VLOOKUP(Tableau14[[#This Row],[dossier d''événement]],Tableau12[],38,FALSE)</f>
        <v>#N/A</v>
      </c>
      <c r="BQ229" t="e">
        <f>VLOOKUP(Tableau14[[#This Row],[dossier d''événement]],Tableau12[],39,FALSE)</f>
        <v>#N/A</v>
      </c>
      <c r="BR229" t="e">
        <f>VLOOKUP(Tableau14[[#This Row],[dossier d''événement]],Tableau12[],40,FALSE)</f>
        <v>#N/A</v>
      </c>
      <c r="CE229" t="e">
        <f>VLOOKUP(Tableau14[[#This Row],[dossier d''événement]],Tableau12[],46,FALSE)</f>
        <v>#N/A</v>
      </c>
      <c r="CF229" t="e">
        <f>VLOOKUP(Tableau14[[#This Row],[dossier d''événement]],Tableau12[],43,FALSE)</f>
        <v>#N/A</v>
      </c>
      <c r="CG229" t="e">
        <f>VLOOKUP(Tableau14[[#This Row],[dossier d''événement]],Tableau12[],47,FALSE)</f>
        <v>#N/A</v>
      </c>
    </row>
    <row r="230" spans="7:85">
      <c r="G230" t="e">
        <f>VLOOKUP(Tableau14[[#This Row],[dossier d''événement]],Tableau12[],7,FALSE)</f>
        <v>#N/A</v>
      </c>
      <c r="H230" t="e">
        <f>VLOOKUP(Tableau14[[#This Row],[dossier d''événement]],Tableau12[],8,FALSE)</f>
        <v>#N/A</v>
      </c>
      <c r="W230" t="e">
        <f>VLOOKUP(Tableau14[[#This Row],[dossier d''événement]],Tableau12[],73,FALSE)</f>
        <v>#N/A</v>
      </c>
      <c r="X230" t="e">
        <f>VLOOKUP(Tableau14[[#This Row],[dossier d''événement]],Tableau12[],74,FALSE)</f>
        <v>#N/A</v>
      </c>
      <c r="Y230" t="e">
        <f>VLOOKUP(Tableau14[[#This Row],[dossier d''événement]],Tableau12[],75,FALSE)</f>
        <v>#N/A</v>
      </c>
      <c r="Z230" t="e">
        <f>VLOOKUP(Tableau14[[#This Row],[dossier d''événement]],Tableau12[],76,FALSE)</f>
        <v>#N/A</v>
      </c>
      <c r="AA230" t="e">
        <f>VLOOKUP(Tableau14[[#This Row],[dossier d''événement]],Tableau12[],77,FALSE)</f>
        <v>#N/A</v>
      </c>
      <c r="AB230" t="e">
        <f>VLOOKUP(Tableau14[[#This Row],[dossier d''événement]],Tableau12[],78,FALSE)</f>
        <v>#N/A</v>
      </c>
      <c r="AC230" t="e">
        <f>VLOOKUP(Tableau14[[#This Row],[dossier d''événement]],Tableau12[],79,FALSE)</f>
        <v>#N/A</v>
      </c>
      <c r="AD230" t="e">
        <f>VLOOKUP(Tableau14[[#This Row],[dossier d''événement]],Tableau12[],80,FALSE)</f>
        <v>#N/A</v>
      </c>
      <c r="AE230" t="e">
        <f>VLOOKUP(Tableau14[[#This Row],[dossier d''événement]],Tableau12[],81,FALSE)</f>
        <v>#N/A</v>
      </c>
      <c r="AF230" t="e">
        <f>VLOOKUP(Tableau14[[#This Row],[dossier d''événement]],Tableau12[],82,FALSE)</f>
        <v>#N/A</v>
      </c>
      <c r="AG230" t="e">
        <f>VLOOKUP(Tableau14[[#This Row],[dossier d''événement]],Tableau12[],83,FALSE)</f>
        <v>#N/A</v>
      </c>
      <c r="AH230" t="e">
        <f>VLOOKUP(Tableau14[[#This Row],[dossier d''événement]],Tableau12[],84,FALSE)</f>
        <v>#N/A</v>
      </c>
      <c r="AI230" t="e">
        <f>VLOOKUP(Tableau14[[#This Row],[dossier d''événement]],Tableau12[],85,FALSE)</f>
        <v>#N/A</v>
      </c>
      <c r="AJ230" t="e">
        <f>VLOOKUP(Tableau14[[#This Row],[dossier d''événement]],Tableau12[],86,FALSE)</f>
        <v>#N/A</v>
      </c>
      <c r="AK230" t="e">
        <f>VLOOKUP(Tableau14[[#This Row],[dossier d''événement]],Tableau12[],87,FALSE)</f>
        <v>#N/A</v>
      </c>
      <c r="AL230" t="e">
        <f>VLOOKUP(Tableau14[[#This Row],[dossier d''événement]],Tableau12[],88,FALSE)</f>
        <v>#N/A</v>
      </c>
      <c r="AM230" t="e">
        <f>VLOOKUP(Tableau14[[#This Row],[dossier d''événement]],Tableau12[],89,FALSE)</f>
        <v>#N/A</v>
      </c>
      <c r="AN230" t="e">
        <f>VLOOKUP(Tableau14[[#This Row],[dossier d''événement]],Tableau12[],90,FALSE)</f>
        <v>#N/A</v>
      </c>
      <c r="AO230" t="e">
        <f>VLOOKUP(Tableau14[[#This Row],[dossier d''événement]],Tableau12[],11,FALSE)</f>
        <v>#N/A</v>
      </c>
      <c r="AP230" t="e">
        <f>VLOOKUP(Tableau14[[#This Row],[dossier d''événement]],Tableau12[],12,FALSE)</f>
        <v>#N/A</v>
      </c>
      <c r="AQ230" t="e">
        <f>VLOOKUP(Tableau14[[#This Row],[dossier d''événement]],Tableau12[],13,FALSE)</f>
        <v>#N/A</v>
      </c>
      <c r="AR230" t="e">
        <f>VLOOKUP(Tableau14[[#This Row],[dossier d''événement]],Tableau12[],14,FALSE)</f>
        <v>#N/A</v>
      </c>
      <c r="AS230" t="e">
        <f>VLOOKUP(Tableau14[[#This Row],[dossier d''événement]],Tableau12[],15,FALSE)</f>
        <v>#N/A</v>
      </c>
      <c r="AT230" t="e">
        <f>VLOOKUP(Tableau14[[#This Row],[dossier d''événement]],Tableau12[],16,FALSE)</f>
        <v>#N/A</v>
      </c>
      <c r="AU230" t="e">
        <f>VLOOKUP(Tableau14[[#This Row],[dossier d''événement]],Tableau12[],17,FALSE)</f>
        <v>#N/A</v>
      </c>
      <c r="AV230" t="e">
        <f>VLOOKUP(Tableau14[[#This Row],[dossier d''événement]],Tableau12[],18,FALSE)</f>
        <v>#N/A</v>
      </c>
      <c r="AW230" t="e">
        <f>VLOOKUP(Tableau14[[#This Row],[dossier d''événement]],Tableau12[],19,FALSE)</f>
        <v>#N/A</v>
      </c>
      <c r="AX230" t="e">
        <f>VLOOKUP(Tableau14[[#This Row],[dossier d''événement]],Tableau12[],20,FALSE)</f>
        <v>#N/A</v>
      </c>
      <c r="AY230" t="e">
        <f>VLOOKUP(Tableau14[[#This Row],[dossier d''événement]],Tableau12[],21,FALSE)</f>
        <v>#N/A</v>
      </c>
      <c r="AZ230" t="e">
        <f>VLOOKUP(Tableau14[[#This Row],[dossier d''événement]],Tableau12[],22,FALSE)</f>
        <v>#N/A</v>
      </c>
      <c r="BA230" t="e">
        <f>VLOOKUP(Tableau14[[#This Row],[dossier d''événement]],Tableau12[],23,FALSE)</f>
        <v>#N/A</v>
      </c>
      <c r="BB230" t="e">
        <f>VLOOKUP(Tableau14[[#This Row],[dossier d''événement]],Tableau12[],24,FALSE)</f>
        <v>#N/A</v>
      </c>
      <c r="BC230" t="e">
        <f>VLOOKUP(Tableau14[[#This Row],[dossier d''événement]],Tableau12[],25,FALSE)</f>
        <v>#N/A</v>
      </c>
      <c r="BD230" t="e">
        <f>VLOOKUP(Tableau14[[#This Row],[dossier d''événement]],Tableau12[],26,FALSE)</f>
        <v>#N/A</v>
      </c>
      <c r="BE230" t="e">
        <f>VLOOKUP(Tableau14[[#This Row],[dossier d''événement]],Tableau12[],27,FALSE)</f>
        <v>#N/A</v>
      </c>
      <c r="BF230" t="e">
        <f>VLOOKUP(Tableau14[[#This Row],[dossier d''événement]],Tableau12[],28,FALSE)</f>
        <v>#N/A</v>
      </c>
      <c r="BG230" t="e">
        <f>VLOOKUP(Tableau14[[#This Row],[dossier d''événement]],Tableau12[],29,FALSE)</f>
        <v>#N/A</v>
      </c>
      <c r="BH230" t="e">
        <f>VLOOKUP(Tableau14[[#This Row],[dossier d''événement]],Tableau12[],30,FALSE)</f>
        <v>#N/A</v>
      </c>
      <c r="BI230" t="e">
        <f>VLOOKUP(Tableau14[[#This Row],[dossier d''événement]],Tableau12[],31,FALSE)</f>
        <v>#N/A</v>
      </c>
      <c r="BJ230" t="e">
        <f>VLOOKUP(Tableau14[[#This Row],[dossier d''événement]],Tableau12[],32,FALSE)</f>
        <v>#N/A</v>
      </c>
      <c r="BK230" t="e">
        <f>VLOOKUP(Tableau14[[#This Row],[dossier d''événement]],Tableau12[],33,FALSE)</f>
        <v>#N/A</v>
      </c>
      <c r="BL230" t="e">
        <f>VLOOKUP(Tableau14[[#This Row],[dossier d''événement]],Tableau12[],34,FALSE)</f>
        <v>#N/A</v>
      </c>
      <c r="BM230" t="e">
        <f>VLOOKUP(Tableau14[[#This Row],[dossier d''événement]],Tableau12[],35,FALSE)</f>
        <v>#N/A</v>
      </c>
      <c r="BN230" t="e">
        <f>VLOOKUP(Tableau14[[#This Row],[dossier d''événement]],Tableau12[],36,FALSE)</f>
        <v>#N/A</v>
      </c>
      <c r="BO230" t="e">
        <f>VLOOKUP(Tableau14[[#This Row],[dossier d''événement]],Tableau12[],37,FALSE)</f>
        <v>#N/A</v>
      </c>
      <c r="BP230" t="e">
        <f>VLOOKUP(Tableau14[[#This Row],[dossier d''événement]],Tableau12[],38,FALSE)</f>
        <v>#N/A</v>
      </c>
      <c r="BQ230" t="e">
        <f>VLOOKUP(Tableau14[[#This Row],[dossier d''événement]],Tableau12[],39,FALSE)</f>
        <v>#N/A</v>
      </c>
      <c r="BR230" t="e">
        <f>VLOOKUP(Tableau14[[#This Row],[dossier d''événement]],Tableau12[],40,FALSE)</f>
        <v>#N/A</v>
      </c>
      <c r="CE230" t="e">
        <f>VLOOKUP(Tableau14[[#This Row],[dossier d''événement]],Tableau12[],46,FALSE)</f>
        <v>#N/A</v>
      </c>
      <c r="CF230" t="e">
        <f>VLOOKUP(Tableau14[[#This Row],[dossier d''événement]],Tableau12[],43,FALSE)</f>
        <v>#N/A</v>
      </c>
      <c r="CG230" t="e">
        <f>VLOOKUP(Tableau14[[#This Row],[dossier d''événement]],Tableau12[],47,FALSE)</f>
        <v>#N/A</v>
      </c>
    </row>
    <row r="231" spans="7:85">
      <c r="G231" t="e">
        <f>VLOOKUP(Tableau14[[#This Row],[dossier d''événement]],Tableau12[],7,FALSE)</f>
        <v>#N/A</v>
      </c>
      <c r="H231" t="e">
        <f>VLOOKUP(Tableau14[[#This Row],[dossier d''événement]],Tableau12[],8,FALSE)</f>
        <v>#N/A</v>
      </c>
      <c r="W231" t="e">
        <f>VLOOKUP(Tableau14[[#This Row],[dossier d''événement]],Tableau12[],73,FALSE)</f>
        <v>#N/A</v>
      </c>
      <c r="X231" t="e">
        <f>VLOOKUP(Tableau14[[#This Row],[dossier d''événement]],Tableau12[],74,FALSE)</f>
        <v>#N/A</v>
      </c>
      <c r="Y231" t="e">
        <f>VLOOKUP(Tableau14[[#This Row],[dossier d''événement]],Tableau12[],75,FALSE)</f>
        <v>#N/A</v>
      </c>
      <c r="Z231" t="e">
        <f>VLOOKUP(Tableau14[[#This Row],[dossier d''événement]],Tableau12[],76,FALSE)</f>
        <v>#N/A</v>
      </c>
      <c r="AA231" t="e">
        <f>VLOOKUP(Tableau14[[#This Row],[dossier d''événement]],Tableau12[],77,FALSE)</f>
        <v>#N/A</v>
      </c>
      <c r="AB231" t="e">
        <f>VLOOKUP(Tableau14[[#This Row],[dossier d''événement]],Tableau12[],78,FALSE)</f>
        <v>#N/A</v>
      </c>
      <c r="AC231" t="e">
        <f>VLOOKUP(Tableau14[[#This Row],[dossier d''événement]],Tableau12[],79,FALSE)</f>
        <v>#N/A</v>
      </c>
      <c r="AD231" t="e">
        <f>VLOOKUP(Tableau14[[#This Row],[dossier d''événement]],Tableau12[],80,FALSE)</f>
        <v>#N/A</v>
      </c>
      <c r="AE231" t="e">
        <f>VLOOKUP(Tableau14[[#This Row],[dossier d''événement]],Tableau12[],81,FALSE)</f>
        <v>#N/A</v>
      </c>
      <c r="AF231" t="e">
        <f>VLOOKUP(Tableau14[[#This Row],[dossier d''événement]],Tableau12[],82,FALSE)</f>
        <v>#N/A</v>
      </c>
      <c r="AG231" t="e">
        <f>VLOOKUP(Tableau14[[#This Row],[dossier d''événement]],Tableau12[],83,FALSE)</f>
        <v>#N/A</v>
      </c>
      <c r="AH231" t="e">
        <f>VLOOKUP(Tableau14[[#This Row],[dossier d''événement]],Tableau12[],84,FALSE)</f>
        <v>#N/A</v>
      </c>
      <c r="AI231" t="e">
        <f>VLOOKUP(Tableau14[[#This Row],[dossier d''événement]],Tableau12[],85,FALSE)</f>
        <v>#N/A</v>
      </c>
      <c r="AJ231" t="e">
        <f>VLOOKUP(Tableau14[[#This Row],[dossier d''événement]],Tableau12[],86,FALSE)</f>
        <v>#N/A</v>
      </c>
      <c r="AK231" t="e">
        <f>VLOOKUP(Tableau14[[#This Row],[dossier d''événement]],Tableau12[],87,FALSE)</f>
        <v>#N/A</v>
      </c>
      <c r="AL231" t="e">
        <f>VLOOKUP(Tableau14[[#This Row],[dossier d''événement]],Tableau12[],88,FALSE)</f>
        <v>#N/A</v>
      </c>
      <c r="AM231" t="e">
        <f>VLOOKUP(Tableau14[[#This Row],[dossier d''événement]],Tableau12[],89,FALSE)</f>
        <v>#N/A</v>
      </c>
      <c r="AN231" t="e">
        <f>VLOOKUP(Tableau14[[#This Row],[dossier d''événement]],Tableau12[],90,FALSE)</f>
        <v>#N/A</v>
      </c>
      <c r="AO231" t="e">
        <f>VLOOKUP(Tableau14[[#This Row],[dossier d''événement]],Tableau12[],11,FALSE)</f>
        <v>#N/A</v>
      </c>
      <c r="AP231" t="e">
        <f>VLOOKUP(Tableau14[[#This Row],[dossier d''événement]],Tableau12[],12,FALSE)</f>
        <v>#N/A</v>
      </c>
      <c r="AQ231" t="e">
        <f>VLOOKUP(Tableau14[[#This Row],[dossier d''événement]],Tableau12[],13,FALSE)</f>
        <v>#N/A</v>
      </c>
      <c r="AR231" t="e">
        <f>VLOOKUP(Tableau14[[#This Row],[dossier d''événement]],Tableau12[],14,FALSE)</f>
        <v>#N/A</v>
      </c>
      <c r="AS231" t="e">
        <f>VLOOKUP(Tableau14[[#This Row],[dossier d''événement]],Tableau12[],15,FALSE)</f>
        <v>#N/A</v>
      </c>
      <c r="AT231" t="e">
        <f>VLOOKUP(Tableau14[[#This Row],[dossier d''événement]],Tableau12[],16,FALSE)</f>
        <v>#N/A</v>
      </c>
      <c r="AU231" t="e">
        <f>VLOOKUP(Tableau14[[#This Row],[dossier d''événement]],Tableau12[],17,FALSE)</f>
        <v>#N/A</v>
      </c>
      <c r="AV231" t="e">
        <f>VLOOKUP(Tableau14[[#This Row],[dossier d''événement]],Tableau12[],18,FALSE)</f>
        <v>#N/A</v>
      </c>
      <c r="AW231" t="e">
        <f>VLOOKUP(Tableau14[[#This Row],[dossier d''événement]],Tableau12[],19,FALSE)</f>
        <v>#N/A</v>
      </c>
      <c r="AX231" t="e">
        <f>VLOOKUP(Tableau14[[#This Row],[dossier d''événement]],Tableau12[],20,FALSE)</f>
        <v>#N/A</v>
      </c>
      <c r="AY231" t="e">
        <f>VLOOKUP(Tableau14[[#This Row],[dossier d''événement]],Tableau12[],21,FALSE)</f>
        <v>#N/A</v>
      </c>
      <c r="AZ231" t="e">
        <f>VLOOKUP(Tableau14[[#This Row],[dossier d''événement]],Tableau12[],22,FALSE)</f>
        <v>#N/A</v>
      </c>
      <c r="BA231" t="e">
        <f>VLOOKUP(Tableau14[[#This Row],[dossier d''événement]],Tableau12[],23,FALSE)</f>
        <v>#N/A</v>
      </c>
      <c r="BB231" t="e">
        <f>VLOOKUP(Tableau14[[#This Row],[dossier d''événement]],Tableau12[],24,FALSE)</f>
        <v>#N/A</v>
      </c>
      <c r="BC231" t="e">
        <f>VLOOKUP(Tableau14[[#This Row],[dossier d''événement]],Tableau12[],25,FALSE)</f>
        <v>#N/A</v>
      </c>
      <c r="BD231" t="e">
        <f>VLOOKUP(Tableau14[[#This Row],[dossier d''événement]],Tableau12[],26,FALSE)</f>
        <v>#N/A</v>
      </c>
      <c r="BE231" t="e">
        <f>VLOOKUP(Tableau14[[#This Row],[dossier d''événement]],Tableau12[],27,FALSE)</f>
        <v>#N/A</v>
      </c>
      <c r="BF231" t="e">
        <f>VLOOKUP(Tableau14[[#This Row],[dossier d''événement]],Tableau12[],28,FALSE)</f>
        <v>#N/A</v>
      </c>
      <c r="BG231" t="e">
        <f>VLOOKUP(Tableau14[[#This Row],[dossier d''événement]],Tableau12[],29,FALSE)</f>
        <v>#N/A</v>
      </c>
      <c r="BH231" t="e">
        <f>VLOOKUP(Tableau14[[#This Row],[dossier d''événement]],Tableau12[],30,FALSE)</f>
        <v>#N/A</v>
      </c>
      <c r="BI231" t="e">
        <f>VLOOKUP(Tableau14[[#This Row],[dossier d''événement]],Tableau12[],31,FALSE)</f>
        <v>#N/A</v>
      </c>
      <c r="BJ231" t="e">
        <f>VLOOKUP(Tableau14[[#This Row],[dossier d''événement]],Tableau12[],32,FALSE)</f>
        <v>#N/A</v>
      </c>
      <c r="BK231" t="e">
        <f>VLOOKUP(Tableau14[[#This Row],[dossier d''événement]],Tableau12[],33,FALSE)</f>
        <v>#N/A</v>
      </c>
      <c r="BL231" t="e">
        <f>VLOOKUP(Tableau14[[#This Row],[dossier d''événement]],Tableau12[],34,FALSE)</f>
        <v>#N/A</v>
      </c>
      <c r="BM231" t="e">
        <f>VLOOKUP(Tableau14[[#This Row],[dossier d''événement]],Tableau12[],35,FALSE)</f>
        <v>#N/A</v>
      </c>
      <c r="BN231" t="e">
        <f>VLOOKUP(Tableau14[[#This Row],[dossier d''événement]],Tableau12[],36,FALSE)</f>
        <v>#N/A</v>
      </c>
      <c r="BO231" t="e">
        <f>VLOOKUP(Tableau14[[#This Row],[dossier d''événement]],Tableau12[],37,FALSE)</f>
        <v>#N/A</v>
      </c>
      <c r="BP231" t="e">
        <f>VLOOKUP(Tableau14[[#This Row],[dossier d''événement]],Tableau12[],38,FALSE)</f>
        <v>#N/A</v>
      </c>
      <c r="BQ231" t="e">
        <f>VLOOKUP(Tableau14[[#This Row],[dossier d''événement]],Tableau12[],39,FALSE)</f>
        <v>#N/A</v>
      </c>
      <c r="BR231" t="e">
        <f>VLOOKUP(Tableau14[[#This Row],[dossier d''événement]],Tableau12[],40,FALSE)</f>
        <v>#N/A</v>
      </c>
      <c r="CE231" t="e">
        <f>VLOOKUP(Tableau14[[#This Row],[dossier d''événement]],Tableau12[],46,FALSE)</f>
        <v>#N/A</v>
      </c>
      <c r="CF231" t="e">
        <f>VLOOKUP(Tableau14[[#This Row],[dossier d''événement]],Tableau12[],43,FALSE)</f>
        <v>#N/A</v>
      </c>
      <c r="CG231" t="e">
        <f>VLOOKUP(Tableau14[[#This Row],[dossier d''événement]],Tableau12[],47,FALSE)</f>
        <v>#N/A</v>
      </c>
    </row>
    <row r="232" spans="7:85">
      <c r="G232" t="e">
        <f>VLOOKUP(Tableau14[[#This Row],[dossier d''événement]],Tableau12[],7,FALSE)</f>
        <v>#N/A</v>
      </c>
      <c r="H232" t="e">
        <f>VLOOKUP(Tableau14[[#This Row],[dossier d''événement]],Tableau12[],8,FALSE)</f>
        <v>#N/A</v>
      </c>
      <c r="W232" t="e">
        <f>VLOOKUP(Tableau14[[#This Row],[dossier d''événement]],Tableau12[],73,FALSE)</f>
        <v>#N/A</v>
      </c>
      <c r="X232" t="e">
        <f>VLOOKUP(Tableau14[[#This Row],[dossier d''événement]],Tableau12[],74,FALSE)</f>
        <v>#N/A</v>
      </c>
      <c r="Y232" t="e">
        <f>VLOOKUP(Tableau14[[#This Row],[dossier d''événement]],Tableau12[],75,FALSE)</f>
        <v>#N/A</v>
      </c>
      <c r="Z232" t="e">
        <f>VLOOKUP(Tableau14[[#This Row],[dossier d''événement]],Tableau12[],76,FALSE)</f>
        <v>#N/A</v>
      </c>
      <c r="AA232" t="e">
        <f>VLOOKUP(Tableau14[[#This Row],[dossier d''événement]],Tableau12[],77,FALSE)</f>
        <v>#N/A</v>
      </c>
      <c r="AB232" t="e">
        <f>VLOOKUP(Tableau14[[#This Row],[dossier d''événement]],Tableau12[],78,FALSE)</f>
        <v>#N/A</v>
      </c>
      <c r="AC232" t="e">
        <f>VLOOKUP(Tableau14[[#This Row],[dossier d''événement]],Tableau12[],79,FALSE)</f>
        <v>#N/A</v>
      </c>
      <c r="AD232" t="e">
        <f>VLOOKUP(Tableau14[[#This Row],[dossier d''événement]],Tableau12[],80,FALSE)</f>
        <v>#N/A</v>
      </c>
      <c r="AE232" t="e">
        <f>VLOOKUP(Tableau14[[#This Row],[dossier d''événement]],Tableau12[],81,FALSE)</f>
        <v>#N/A</v>
      </c>
      <c r="AF232" t="e">
        <f>VLOOKUP(Tableau14[[#This Row],[dossier d''événement]],Tableau12[],82,FALSE)</f>
        <v>#N/A</v>
      </c>
      <c r="AG232" t="e">
        <f>VLOOKUP(Tableau14[[#This Row],[dossier d''événement]],Tableau12[],83,FALSE)</f>
        <v>#N/A</v>
      </c>
      <c r="AH232" t="e">
        <f>VLOOKUP(Tableau14[[#This Row],[dossier d''événement]],Tableau12[],84,FALSE)</f>
        <v>#N/A</v>
      </c>
      <c r="AI232" t="e">
        <f>VLOOKUP(Tableau14[[#This Row],[dossier d''événement]],Tableau12[],85,FALSE)</f>
        <v>#N/A</v>
      </c>
      <c r="AJ232" t="e">
        <f>VLOOKUP(Tableau14[[#This Row],[dossier d''événement]],Tableau12[],86,FALSE)</f>
        <v>#N/A</v>
      </c>
      <c r="AK232" t="e">
        <f>VLOOKUP(Tableau14[[#This Row],[dossier d''événement]],Tableau12[],87,FALSE)</f>
        <v>#N/A</v>
      </c>
      <c r="AL232" t="e">
        <f>VLOOKUP(Tableau14[[#This Row],[dossier d''événement]],Tableau12[],88,FALSE)</f>
        <v>#N/A</v>
      </c>
      <c r="AM232" t="e">
        <f>VLOOKUP(Tableau14[[#This Row],[dossier d''événement]],Tableau12[],89,FALSE)</f>
        <v>#N/A</v>
      </c>
      <c r="AN232" t="e">
        <f>VLOOKUP(Tableau14[[#This Row],[dossier d''événement]],Tableau12[],90,FALSE)</f>
        <v>#N/A</v>
      </c>
      <c r="AO232" t="e">
        <f>VLOOKUP(Tableau14[[#This Row],[dossier d''événement]],Tableau12[],11,FALSE)</f>
        <v>#N/A</v>
      </c>
      <c r="AP232" t="e">
        <f>VLOOKUP(Tableau14[[#This Row],[dossier d''événement]],Tableau12[],12,FALSE)</f>
        <v>#N/A</v>
      </c>
      <c r="AQ232" t="e">
        <f>VLOOKUP(Tableau14[[#This Row],[dossier d''événement]],Tableau12[],13,FALSE)</f>
        <v>#N/A</v>
      </c>
      <c r="AR232" t="e">
        <f>VLOOKUP(Tableau14[[#This Row],[dossier d''événement]],Tableau12[],14,FALSE)</f>
        <v>#N/A</v>
      </c>
      <c r="AS232" t="e">
        <f>VLOOKUP(Tableau14[[#This Row],[dossier d''événement]],Tableau12[],15,FALSE)</f>
        <v>#N/A</v>
      </c>
      <c r="AT232" t="e">
        <f>VLOOKUP(Tableau14[[#This Row],[dossier d''événement]],Tableau12[],16,FALSE)</f>
        <v>#N/A</v>
      </c>
      <c r="AU232" t="e">
        <f>VLOOKUP(Tableau14[[#This Row],[dossier d''événement]],Tableau12[],17,FALSE)</f>
        <v>#N/A</v>
      </c>
      <c r="AV232" t="e">
        <f>VLOOKUP(Tableau14[[#This Row],[dossier d''événement]],Tableau12[],18,FALSE)</f>
        <v>#N/A</v>
      </c>
      <c r="AW232" t="e">
        <f>VLOOKUP(Tableau14[[#This Row],[dossier d''événement]],Tableau12[],19,FALSE)</f>
        <v>#N/A</v>
      </c>
      <c r="AX232" t="e">
        <f>VLOOKUP(Tableau14[[#This Row],[dossier d''événement]],Tableau12[],20,FALSE)</f>
        <v>#N/A</v>
      </c>
      <c r="AY232" t="e">
        <f>VLOOKUP(Tableau14[[#This Row],[dossier d''événement]],Tableau12[],21,FALSE)</f>
        <v>#N/A</v>
      </c>
      <c r="AZ232" t="e">
        <f>VLOOKUP(Tableau14[[#This Row],[dossier d''événement]],Tableau12[],22,FALSE)</f>
        <v>#N/A</v>
      </c>
      <c r="BA232" t="e">
        <f>VLOOKUP(Tableau14[[#This Row],[dossier d''événement]],Tableau12[],23,FALSE)</f>
        <v>#N/A</v>
      </c>
      <c r="BB232" t="e">
        <f>VLOOKUP(Tableau14[[#This Row],[dossier d''événement]],Tableau12[],24,FALSE)</f>
        <v>#N/A</v>
      </c>
      <c r="BC232" t="e">
        <f>VLOOKUP(Tableau14[[#This Row],[dossier d''événement]],Tableau12[],25,FALSE)</f>
        <v>#N/A</v>
      </c>
      <c r="BD232" t="e">
        <f>VLOOKUP(Tableau14[[#This Row],[dossier d''événement]],Tableau12[],26,FALSE)</f>
        <v>#N/A</v>
      </c>
      <c r="BE232" t="e">
        <f>VLOOKUP(Tableau14[[#This Row],[dossier d''événement]],Tableau12[],27,FALSE)</f>
        <v>#N/A</v>
      </c>
      <c r="BF232" t="e">
        <f>VLOOKUP(Tableau14[[#This Row],[dossier d''événement]],Tableau12[],28,FALSE)</f>
        <v>#N/A</v>
      </c>
      <c r="BG232" t="e">
        <f>VLOOKUP(Tableau14[[#This Row],[dossier d''événement]],Tableau12[],29,FALSE)</f>
        <v>#N/A</v>
      </c>
      <c r="BH232" t="e">
        <f>VLOOKUP(Tableau14[[#This Row],[dossier d''événement]],Tableau12[],30,FALSE)</f>
        <v>#N/A</v>
      </c>
      <c r="BI232" t="e">
        <f>VLOOKUP(Tableau14[[#This Row],[dossier d''événement]],Tableau12[],31,FALSE)</f>
        <v>#N/A</v>
      </c>
      <c r="BJ232" t="e">
        <f>VLOOKUP(Tableau14[[#This Row],[dossier d''événement]],Tableau12[],32,FALSE)</f>
        <v>#N/A</v>
      </c>
      <c r="BK232" t="e">
        <f>VLOOKUP(Tableau14[[#This Row],[dossier d''événement]],Tableau12[],33,FALSE)</f>
        <v>#N/A</v>
      </c>
      <c r="BL232" t="e">
        <f>VLOOKUP(Tableau14[[#This Row],[dossier d''événement]],Tableau12[],34,FALSE)</f>
        <v>#N/A</v>
      </c>
      <c r="BM232" t="e">
        <f>VLOOKUP(Tableau14[[#This Row],[dossier d''événement]],Tableau12[],35,FALSE)</f>
        <v>#N/A</v>
      </c>
      <c r="BN232" t="e">
        <f>VLOOKUP(Tableau14[[#This Row],[dossier d''événement]],Tableau12[],36,FALSE)</f>
        <v>#N/A</v>
      </c>
      <c r="BO232" t="e">
        <f>VLOOKUP(Tableau14[[#This Row],[dossier d''événement]],Tableau12[],37,FALSE)</f>
        <v>#N/A</v>
      </c>
      <c r="BP232" t="e">
        <f>VLOOKUP(Tableau14[[#This Row],[dossier d''événement]],Tableau12[],38,FALSE)</f>
        <v>#N/A</v>
      </c>
      <c r="BQ232" t="e">
        <f>VLOOKUP(Tableau14[[#This Row],[dossier d''événement]],Tableau12[],39,FALSE)</f>
        <v>#N/A</v>
      </c>
      <c r="BR232" t="e">
        <f>VLOOKUP(Tableau14[[#This Row],[dossier d''événement]],Tableau12[],40,FALSE)</f>
        <v>#N/A</v>
      </c>
      <c r="CE232" t="e">
        <f>VLOOKUP(Tableau14[[#This Row],[dossier d''événement]],Tableau12[],46,FALSE)</f>
        <v>#N/A</v>
      </c>
      <c r="CF232" t="e">
        <f>VLOOKUP(Tableau14[[#This Row],[dossier d''événement]],Tableau12[],43,FALSE)</f>
        <v>#N/A</v>
      </c>
      <c r="CG232" t="e">
        <f>VLOOKUP(Tableau14[[#This Row],[dossier d''événement]],Tableau12[],47,FALSE)</f>
        <v>#N/A</v>
      </c>
    </row>
    <row r="233" spans="7:85">
      <c r="G233" t="e">
        <f>VLOOKUP(Tableau14[[#This Row],[dossier d''événement]],Tableau12[],7,FALSE)</f>
        <v>#N/A</v>
      </c>
      <c r="H233" t="e">
        <f>VLOOKUP(Tableau14[[#This Row],[dossier d''événement]],Tableau12[],8,FALSE)</f>
        <v>#N/A</v>
      </c>
      <c r="W233" t="e">
        <f>VLOOKUP(Tableau14[[#This Row],[dossier d''événement]],Tableau12[],73,FALSE)</f>
        <v>#N/A</v>
      </c>
      <c r="X233" t="e">
        <f>VLOOKUP(Tableau14[[#This Row],[dossier d''événement]],Tableau12[],74,FALSE)</f>
        <v>#N/A</v>
      </c>
      <c r="Y233" t="e">
        <f>VLOOKUP(Tableau14[[#This Row],[dossier d''événement]],Tableau12[],75,FALSE)</f>
        <v>#N/A</v>
      </c>
      <c r="Z233" t="e">
        <f>VLOOKUP(Tableau14[[#This Row],[dossier d''événement]],Tableau12[],76,FALSE)</f>
        <v>#N/A</v>
      </c>
      <c r="AA233" t="e">
        <f>VLOOKUP(Tableau14[[#This Row],[dossier d''événement]],Tableau12[],77,FALSE)</f>
        <v>#N/A</v>
      </c>
      <c r="AB233" t="e">
        <f>VLOOKUP(Tableau14[[#This Row],[dossier d''événement]],Tableau12[],78,FALSE)</f>
        <v>#N/A</v>
      </c>
      <c r="AC233" t="e">
        <f>VLOOKUP(Tableau14[[#This Row],[dossier d''événement]],Tableau12[],79,FALSE)</f>
        <v>#N/A</v>
      </c>
      <c r="AD233" t="e">
        <f>VLOOKUP(Tableau14[[#This Row],[dossier d''événement]],Tableau12[],80,FALSE)</f>
        <v>#N/A</v>
      </c>
      <c r="AE233" t="e">
        <f>VLOOKUP(Tableau14[[#This Row],[dossier d''événement]],Tableau12[],81,FALSE)</f>
        <v>#N/A</v>
      </c>
      <c r="AF233" t="e">
        <f>VLOOKUP(Tableau14[[#This Row],[dossier d''événement]],Tableau12[],82,FALSE)</f>
        <v>#N/A</v>
      </c>
      <c r="AG233" t="e">
        <f>VLOOKUP(Tableau14[[#This Row],[dossier d''événement]],Tableau12[],83,FALSE)</f>
        <v>#N/A</v>
      </c>
      <c r="AH233" t="e">
        <f>VLOOKUP(Tableau14[[#This Row],[dossier d''événement]],Tableau12[],84,FALSE)</f>
        <v>#N/A</v>
      </c>
      <c r="AI233" t="e">
        <f>VLOOKUP(Tableau14[[#This Row],[dossier d''événement]],Tableau12[],85,FALSE)</f>
        <v>#N/A</v>
      </c>
      <c r="AJ233" t="e">
        <f>VLOOKUP(Tableau14[[#This Row],[dossier d''événement]],Tableau12[],86,FALSE)</f>
        <v>#N/A</v>
      </c>
      <c r="AK233" t="e">
        <f>VLOOKUP(Tableau14[[#This Row],[dossier d''événement]],Tableau12[],87,FALSE)</f>
        <v>#N/A</v>
      </c>
      <c r="AL233" t="e">
        <f>VLOOKUP(Tableau14[[#This Row],[dossier d''événement]],Tableau12[],88,FALSE)</f>
        <v>#N/A</v>
      </c>
      <c r="AM233" t="e">
        <f>VLOOKUP(Tableau14[[#This Row],[dossier d''événement]],Tableau12[],89,FALSE)</f>
        <v>#N/A</v>
      </c>
      <c r="AN233" t="e">
        <f>VLOOKUP(Tableau14[[#This Row],[dossier d''événement]],Tableau12[],90,FALSE)</f>
        <v>#N/A</v>
      </c>
      <c r="AO233" t="e">
        <f>VLOOKUP(Tableau14[[#This Row],[dossier d''événement]],Tableau12[],11,FALSE)</f>
        <v>#N/A</v>
      </c>
      <c r="AP233" t="e">
        <f>VLOOKUP(Tableau14[[#This Row],[dossier d''événement]],Tableau12[],12,FALSE)</f>
        <v>#N/A</v>
      </c>
      <c r="AQ233" t="e">
        <f>VLOOKUP(Tableau14[[#This Row],[dossier d''événement]],Tableau12[],13,FALSE)</f>
        <v>#N/A</v>
      </c>
      <c r="AR233" t="e">
        <f>VLOOKUP(Tableau14[[#This Row],[dossier d''événement]],Tableau12[],14,FALSE)</f>
        <v>#N/A</v>
      </c>
      <c r="AS233" t="e">
        <f>VLOOKUP(Tableau14[[#This Row],[dossier d''événement]],Tableau12[],15,FALSE)</f>
        <v>#N/A</v>
      </c>
      <c r="AT233" t="e">
        <f>VLOOKUP(Tableau14[[#This Row],[dossier d''événement]],Tableau12[],16,FALSE)</f>
        <v>#N/A</v>
      </c>
      <c r="AU233" t="e">
        <f>VLOOKUP(Tableau14[[#This Row],[dossier d''événement]],Tableau12[],17,FALSE)</f>
        <v>#N/A</v>
      </c>
      <c r="AV233" t="e">
        <f>VLOOKUP(Tableau14[[#This Row],[dossier d''événement]],Tableau12[],18,FALSE)</f>
        <v>#N/A</v>
      </c>
      <c r="AW233" t="e">
        <f>VLOOKUP(Tableau14[[#This Row],[dossier d''événement]],Tableau12[],19,FALSE)</f>
        <v>#N/A</v>
      </c>
      <c r="AX233" t="e">
        <f>VLOOKUP(Tableau14[[#This Row],[dossier d''événement]],Tableau12[],20,FALSE)</f>
        <v>#N/A</v>
      </c>
      <c r="AY233" t="e">
        <f>VLOOKUP(Tableau14[[#This Row],[dossier d''événement]],Tableau12[],21,FALSE)</f>
        <v>#N/A</v>
      </c>
      <c r="AZ233" t="e">
        <f>VLOOKUP(Tableau14[[#This Row],[dossier d''événement]],Tableau12[],22,FALSE)</f>
        <v>#N/A</v>
      </c>
      <c r="BA233" t="e">
        <f>VLOOKUP(Tableau14[[#This Row],[dossier d''événement]],Tableau12[],23,FALSE)</f>
        <v>#N/A</v>
      </c>
      <c r="BB233" t="e">
        <f>VLOOKUP(Tableau14[[#This Row],[dossier d''événement]],Tableau12[],24,FALSE)</f>
        <v>#N/A</v>
      </c>
      <c r="BC233" t="e">
        <f>VLOOKUP(Tableau14[[#This Row],[dossier d''événement]],Tableau12[],25,FALSE)</f>
        <v>#N/A</v>
      </c>
      <c r="BD233" t="e">
        <f>VLOOKUP(Tableau14[[#This Row],[dossier d''événement]],Tableau12[],26,FALSE)</f>
        <v>#N/A</v>
      </c>
      <c r="BE233" t="e">
        <f>VLOOKUP(Tableau14[[#This Row],[dossier d''événement]],Tableau12[],27,FALSE)</f>
        <v>#N/A</v>
      </c>
      <c r="BF233" t="e">
        <f>VLOOKUP(Tableau14[[#This Row],[dossier d''événement]],Tableau12[],28,FALSE)</f>
        <v>#N/A</v>
      </c>
      <c r="BG233" t="e">
        <f>VLOOKUP(Tableau14[[#This Row],[dossier d''événement]],Tableau12[],29,FALSE)</f>
        <v>#N/A</v>
      </c>
      <c r="BH233" t="e">
        <f>VLOOKUP(Tableau14[[#This Row],[dossier d''événement]],Tableau12[],30,FALSE)</f>
        <v>#N/A</v>
      </c>
      <c r="BI233" t="e">
        <f>VLOOKUP(Tableau14[[#This Row],[dossier d''événement]],Tableau12[],31,FALSE)</f>
        <v>#N/A</v>
      </c>
      <c r="BJ233" t="e">
        <f>VLOOKUP(Tableau14[[#This Row],[dossier d''événement]],Tableau12[],32,FALSE)</f>
        <v>#N/A</v>
      </c>
      <c r="BK233" t="e">
        <f>VLOOKUP(Tableau14[[#This Row],[dossier d''événement]],Tableau12[],33,FALSE)</f>
        <v>#N/A</v>
      </c>
      <c r="BL233" t="e">
        <f>VLOOKUP(Tableau14[[#This Row],[dossier d''événement]],Tableau12[],34,FALSE)</f>
        <v>#N/A</v>
      </c>
      <c r="BM233" t="e">
        <f>VLOOKUP(Tableau14[[#This Row],[dossier d''événement]],Tableau12[],35,FALSE)</f>
        <v>#N/A</v>
      </c>
      <c r="BN233" t="e">
        <f>VLOOKUP(Tableau14[[#This Row],[dossier d''événement]],Tableau12[],36,FALSE)</f>
        <v>#N/A</v>
      </c>
      <c r="BO233" t="e">
        <f>VLOOKUP(Tableau14[[#This Row],[dossier d''événement]],Tableau12[],37,FALSE)</f>
        <v>#N/A</v>
      </c>
      <c r="BP233" t="e">
        <f>VLOOKUP(Tableau14[[#This Row],[dossier d''événement]],Tableau12[],38,FALSE)</f>
        <v>#N/A</v>
      </c>
      <c r="BQ233" t="e">
        <f>VLOOKUP(Tableau14[[#This Row],[dossier d''événement]],Tableau12[],39,FALSE)</f>
        <v>#N/A</v>
      </c>
      <c r="BR233" t="e">
        <f>VLOOKUP(Tableau14[[#This Row],[dossier d''événement]],Tableau12[],40,FALSE)</f>
        <v>#N/A</v>
      </c>
      <c r="CE233" t="e">
        <f>VLOOKUP(Tableau14[[#This Row],[dossier d''événement]],Tableau12[],46,FALSE)</f>
        <v>#N/A</v>
      </c>
      <c r="CF233" t="e">
        <f>VLOOKUP(Tableau14[[#This Row],[dossier d''événement]],Tableau12[],43,FALSE)</f>
        <v>#N/A</v>
      </c>
      <c r="CG233" t="e">
        <f>VLOOKUP(Tableau14[[#This Row],[dossier d''événement]],Tableau12[],47,FALSE)</f>
        <v>#N/A</v>
      </c>
    </row>
    <row r="234" spans="7:85">
      <c r="G234" t="e">
        <f>VLOOKUP(Tableau14[[#This Row],[dossier d''événement]],Tableau12[],7,FALSE)</f>
        <v>#N/A</v>
      </c>
      <c r="H234" t="e">
        <f>VLOOKUP(Tableau14[[#This Row],[dossier d''événement]],Tableau12[],8,FALSE)</f>
        <v>#N/A</v>
      </c>
      <c r="W234" t="e">
        <f>VLOOKUP(Tableau14[[#This Row],[dossier d''événement]],Tableau12[],73,FALSE)</f>
        <v>#N/A</v>
      </c>
      <c r="X234" t="e">
        <f>VLOOKUP(Tableau14[[#This Row],[dossier d''événement]],Tableau12[],74,FALSE)</f>
        <v>#N/A</v>
      </c>
      <c r="Y234" t="e">
        <f>VLOOKUP(Tableau14[[#This Row],[dossier d''événement]],Tableau12[],75,FALSE)</f>
        <v>#N/A</v>
      </c>
      <c r="Z234" t="e">
        <f>VLOOKUP(Tableau14[[#This Row],[dossier d''événement]],Tableau12[],76,FALSE)</f>
        <v>#N/A</v>
      </c>
      <c r="AA234" t="e">
        <f>VLOOKUP(Tableau14[[#This Row],[dossier d''événement]],Tableau12[],77,FALSE)</f>
        <v>#N/A</v>
      </c>
      <c r="AB234" t="e">
        <f>VLOOKUP(Tableau14[[#This Row],[dossier d''événement]],Tableau12[],78,FALSE)</f>
        <v>#N/A</v>
      </c>
      <c r="AC234" t="e">
        <f>VLOOKUP(Tableau14[[#This Row],[dossier d''événement]],Tableau12[],79,FALSE)</f>
        <v>#N/A</v>
      </c>
      <c r="AD234" t="e">
        <f>VLOOKUP(Tableau14[[#This Row],[dossier d''événement]],Tableau12[],80,FALSE)</f>
        <v>#N/A</v>
      </c>
      <c r="AE234" t="e">
        <f>VLOOKUP(Tableau14[[#This Row],[dossier d''événement]],Tableau12[],81,FALSE)</f>
        <v>#N/A</v>
      </c>
      <c r="AF234" t="e">
        <f>VLOOKUP(Tableau14[[#This Row],[dossier d''événement]],Tableau12[],82,FALSE)</f>
        <v>#N/A</v>
      </c>
      <c r="AG234" t="e">
        <f>VLOOKUP(Tableau14[[#This Row],[dossier d''événement]],Tableau12[],83,FALSE)</f>
        <v>#N/A</v>
      </c>
      <c r="AH234" t="e">
        <f>VLOOKUP(Tableau14[[#This Row],[dossier d''événement]],Tableau12[],84,FALSE)</f>
        <v>#N/A</v>
      </c>
      <c r="AI234" t="e">
        <f>VLOOKUP(Tableau14[[#This Row],[dossier d''événement]],Tableau12[],85,FALSE)</f>
        <v>#N/A</v>
      </c>
      <c r="AJ234" t="e">
        <f>VLOOKUP(Tableau14[[#This Row],[dossier d''événement]],Tableau12[],86,FALSE)</f>
        <v>#N/A</v>
      </c>
      <c r="AK234" t="e">
        <f>VLOOKUP(Tableau14[[#This Row],[dossier d''événement]],Tableau12[],87,FALSE)</f>
        <v>#N/A</v>
      </c>
      <c r="AL234" t="e">
        <f>VLOOKUP(Tableau14[[#This Row],[dossier d''événement]],Tableau12[],88,FALSE)</f>
        <v>#N/A</v>
      </c>
      <c r="AM234" t="e">
        <f>VLOOKUP(Tableau14[[#This Row],[dossier d''événement]],Tableau12[],89,FALSE)</f>
        <v>#N/A</v>
      </c>
      <c r="AN234" t="e">
        <f>VLOOKUP(Tableau14[[#This Row],[dossier d''événement]],Tableau12[],90,FALSE)</f>
        <v>#N/A</v>
      </c>
      <c r="AO234" t="e">
        <f>VLOOKUP(Tableau14[[#This Row],[dossier d''événement]],Tableau12[],11,FALSE)</f>
        <v>#N/A</v>
      </c>
      <c r="AP234" t="e">
        <f>VLOOKUP(Tableau14[[#This Row],[dossier d''événement]],Tableau12[],12,FALSE)</f>
        <v>#N/A</v>
      </c>
      <c r="AQ234" t="e">
        <f>VLOOKUP(Tableau14[[#This Row],[dossier d''événement]],Tableau12[],13,FALSE)</f>
        <v>#N/A</v>
      </c>
      <c r="AR234" t="e">
        <f>VLOOKUP(Tableau14[[#This Row],[dossier d''événement]],Tableau12[],14,FALSE)</f>
        <v>#N/A</v>
      </c>
      <c r="AS234" t="e">
        <f>VLOOKUP(Tableau14[[#This Row],[dossier d''événement]],Tableau12[],15,FALSE)</f>
        <v>#N/A</v>
      </c>
      <c r="AT234" t="e">
        <f>VLOOKUP(Tableau14[[#This Row],[dossier d''événement]],Tableau12[],16,FALSE)</f>
        <v>#N/A</v>
      </c>
      <c r="AU234" t="e">
        <f>VLOOKUP(Tableau14[[#This Row],[dossier d''événement]],Tableau12[],17,FALSE)</f>
        <v>#N/A</v>
      </c>
      <c r="AV234" t="e">
        <f>VLOOKUP(Tableau14[[#This Row],[dossier d''événement]],Tableau12[],18,FALSE)</f>
        <v>#N/A</v>
      </c>
      <c r="AW234" t="e">
        <f>VLOOKUP(Tableau14[[#This Row],[dossier d''événement]],Tableau12[],19,FALSE)</f>
        <v>#N/A</v>
      </c>
      <c r="AX234" t="e">
        <f>VLOOKUP(Tableau14[[#This Row],[dossier d''événement]],Tableau12[],20,FALSE)</f>
        <v>#N/A</v>
      </c>
      <c r="AY234" t="e">
        <f>VLOOKUP(Tableau14[[#This Row],[dossier d''événement]],Tableau12[],21,FALSE)</f>
        <v>#N/A</v>
      </c>
      <c r="AZ234" t="e">
        <f>VLOOKUP(Tableau14[[#This Row],[dossier d''événement]],Tableau12[],22,FALSE)</f>
        <v>#N/A</v>
      </c>
      <c r="BA234" t="e">
        <f>VLOOKUP(Tableau14[[#This Row],[dossier d''événement]],Tableau12[],23,FALSE)</f>
        <v>#N/A</v>
      </c>
      <c r="BB234" t="e">
        <f>VLOOKUP(Tableau14[[#This Row],[dossier d''événement]],Tableau12[],24,FALSE)</f>
        <v>#N/A</v>
      </c>
      <c r="BC234" t="e">
        <f>VLOOKUP(Tableau14[[#This Row],[dossier d''événement]],Tableau12[],25,FALSE)</f>
        <v>#N/A</v>
      </c>
      <c r="BD234" t="e">
        <f>VLOOKUP(Tableau14[[#This Row],[dossier d''événement]],Tableau12[],26,FALSE)</f>
        <v>#N/A</v>
      </c>
      <c r="BE234" t="e">
        <f>VLOOKUP(Tableau14[[#This Row],[dossier d''événement]],Tableau12[],27,FALSE)</f>
        <v>#N/A</v>
      </c>
      <c r="BF234" t="e">
        <f>VLOOKUP(Tableau14[[#This Row],[dossier d''événement]],Tableau12[],28,FALSE)</f>
        <v>#N/A</v>
      </c>
      <c r="BG234" t="e">
        <f>VLOOKUP(Tableau14[[#This Row],[dossier d''événement]],Tableau12[],29,FALSE)</f>
        <v>#N/A</v>
      </c>
      <c r="BH234" t="e">
        <f>VLOOKUP(Tableau14[[#This Row],[dossier d''événement]],Tableau12[],30,FALSE)</f>
        <v>#N/A</v>
      </c>
      <c r="BI234" t="e">
        <f>VLOOKUP(Tableau14[[#This Row],[dossier d''événement]],Tableau12[],31,FALSE)</f>
        <v>#N/A</v>
      </c>
      <c r="BJ234" t="e">
        <f>VLOOKUP(Tableau14[[#This Row],[dossier d''événement]],Tableau12[],32,FALSE)</f>
        <v>#N/A</v>
      </c>
      <c r="BK234" t="e">
        <f>VLOOKUP(Tableau14[[#This Row],[dossier d''événement]],Tableau12[],33,FALSE)</f>
        <v>#N/A</v>
      </c>
      <c r="BL234" t="e">
        <f>VLOOKUP(Tableau14[[#This Row],[dossier d''événement]],Tableau12[],34,FALSE)</f>
        <v>#N/A</v>
      </c>
      <c r="BM234" t="e">
        <f>VLOOKUP(Tableau14[[#This Row],[dossier d''événement]],Tableau12[],35,FALSE)</f>
        <v>#N/A</v>
      </c>
      <c r="BN234" t="e">
        <f>VLOOKUP(Tableau14[[#This Row],[dossier d''événement]],Tableau12[],36,FALSE)</f>
        <v>#N/A</v>
      </c>
      <c r="BO234" t="e">
        <f>VLOOKUP(Tableau14[[#This Row],[dossier d''événement]],Tableau12[],37,FALSE)</f>
        <v>#N/A</v>
      </c>
      <c r="BP234" t="e">
        <f>VLOOKUP(Tableau14[[#This Row],[dossier d''événement]],Tableau12[],38,FALSE)</f>
        <v>#N/A</v>
      </c>
      <c r="BQ234" t="e">
        <f>VLOOKUP(Tableau14[[#This Row],[dossier d''événement]],Tableau12[],39,FALSE)</f>
        <v>#N/A</v>
      </c>
      <c r="BR234" t="e">
        <f>VLOOKUP(Tableau14[[#This Row],[dossier d''événement]],Tableau12[],40,FALSE)</f>
        <v>#N/A</v>
      </c>
      <c r="CE234" t="e">
        <f>VLOOKUP(Tableau14[[#This Row],[dossier d''événement]],Tableau12[],46,FALSE)</f>
        <v>#N/A</v>
      </c>
      <c r="CF234" t="e">
        <f>VLOOKUP(Tableau14[[#This Row],[dossier d''événement]],Tableau12[],43,FALSE)</f>
        <v>#N/A</v>
      </c>
      <c r="CG234" t="e">
        <f>VLOOKUP(Tableau14[[#This Row],[dossier d''événement]],Tableau12[],47,FALSE)</f>
        <v>#N/A</v>
      </c>
    </row>
    <row r="235" spans="7:85">
      <c r="G235" t="e">
        <f>VLOOKUP(Tableau14[[#This Row],[dossier d''événement]],Tableau12[],7,FALSE)</f>
        <v>#N/A</v>
      </c>
      <c r="H235" t="e">
        <f>VLOOKUP(Tableau14[[#This Row],[dossier d''événement]],Tableau12[],8,FALSE)</f>
        <v>#N/A</v>
      </c>
      <c r="W235" t="e">
        <f>VLOOKUP(Tableau14[[#This Row],[dossier d''événement]],Tableau12[],73,FALSE)</f>
        <v>#N/A</v>
      </c>
      <c r="X235" t="e">
        <f>VLOOKUP(Tableau14[[#This Row],[dossier d''événement]],Tableau12[],74,FALSE)</f>
        <v>#N/A</v>
      </c>
      <c r="Y235" t="e">
        <f>VLOOKUP(Tableau14[[#This Row],[dossier d''événement]],Tableau12[],75,FALSE)</f>
        <v>#N/A</v>
      </c>
      <c r="Z235" t="e">
        <f>VLOOKUP(Tableau14[[#This Row],[dossier d''événement]],Tableau12[],76,FALSE)</f>
        <v>#N/A</v>
      </c>
      <c r="AA235" t="e">
        <f>VLOOKUP(Tableau14[[#This Row],[dossier d''événement]],Tableau12[],77,FALSE)</f>
        <v>#N/A</v>
      </c>
      <c r="AB235" t="e">
        <f>VLOOKUP(Tableau14[[#This Row],[dossier d''événement]],Tableau12[],78,FALSE)</f>
        <v>#N/A</v>
      </c>
      <c r="AC235" t="e">
        <f>VLOOKUP(Tableau14[[#This Row],[dossier d''événement]],Tableau12[],79,FALSE)</f>
        <v>#N/A</v>
      </c>
      <c r="AD235" t="e">
        <f>VLOOKUP(Tableau14[[#This Row],[dossier d''événement]],Tableau12[],80,FALSE)</f>
        <v>#N/A</v>
      </c>
      <c r="AE235" t="e">
        <f>VLOOKUP(Tableau14[[#This Row],[dossier d''événement]],Tableau12[],81,FALSE)</f>
        <v>#N/A</v>
      </c>
      <c r="AF235" t="e">
        <f>VLOOKUP(Tableau14[[#This Row],[dossier d''événement]],Tableau12[],82,FALSE)</f>
        <v>#N/A</v>
      </c>
      <c r="AG235" t="e">
        <f>VLOOKUP(Tableau14[[#This Row],[dossier d''événement]],Tableau12[],83,FALSE)</f>
        <v>#N/A</v>
      </c>
      <c r="AH235" t="e">
        <f>VLOOKUP(Tableau14[[#This Row],[dossier d''événement]],Tableau12[],84,FALSE)</f>
        <v>#N/A</v>
      </c>
      <c r="AI235" t="e">
        <f>VLOOKUP(Tableau14[[#This Row],[dossier d''événement]],Tableau12[],85,FALSE)</f>
        <v>#N/A</v>
      </c>
      <c r="AJ235" t="e">
        <f>VLOOKUP(Tableau14[[#This Row],[dossier d''événement]],Tableau12[],86,FALSE)</f>
        <v>#N/A</v>
      </c>
      <c r="AK235" t="e">
        <f>VLOOKUP(Tableau14[[#This Row],[dossier d''événement]],Tableau12[],87,FALSE)</f>
        <v>#N/A</v>
      </c>
      <c r="AL235" t="e">
        <f>VLOOKUP(Tableau14[[#This Row],[dossier d''événement]],Tableau12[],88,FALSE)</f>
        <v>#N/A</v>
      </c>
      <c r="AM235" t="e">
        <f>VLOOKUP(Tableau14[[#This Row],[dossier d''événement]],Tableau12[],89,FALSE)</f>
        <v>#N/A</v>
      </c>
      <c r="AN235" t="e">
        <f>VLOOKUP(Tableau14[[#This Row],[dossier d''événement]],Tableau12[],90,FALSE)</f>
        <v>#N/A</v>
      </c>
      <c r="AO235" t="e">
        <f>VLOOKUP(Tableau14[[#This Row],[dossier d''événement]],Tableau12[],11,FALSE)</f>
        <v>#N/A</v>
      </c>
      <c r="AP235" t="e">
        <f>VLOOKUP(Tableau14[[#This Row],[dossier d''événement]],Tableau12[],12,FALSE)</f>
        <v>#N/A</v>
      </c>
      <c r="AQ235" t="e">
        <f>VLOOKUP(Tableau14[[#This Row],[dossier d''événement]],Tableau12[],13,FALSE)</f>
        <v>#N/A</v>
      </c>
      <c r="AR235" t="e">
        <f>VLOOKUP(Tableau14[[#This Row],[dossier d''événement]],Tableau12[],14,FALSE)</f>
        <v>#N/A</v>
      </c>
      <c r="AS235" t="e">
        <f>VLOOKUP(Tableau14[[#This Row],[dossier d''événement]],Tableau12[],15,FALSE)</f>
        <v>#N/A</v>
      </c>
      <c r="AT235" t="e">
        <f>VLOOKUP(Tableau14[[#This Row],[dossier d''événement]],Tableau12[],16,FALSE)</f>
        <v>#N/A</v>
      </c>
      <c r="AU235" t="e">
        <f>VLOOKUP(Tableau14[[#This Row],[dossier d''événement]],Tableau12[],17,FALSE)</f>
        <v>#N/A</v>
      </c>
      <c r="AV235" t="e">
        <f>VLOOKUP(Tableau14[[#This Row],[dossier d''événement]],Tableau12[],18,FALSE)</f>
        <v>#N/A</v>
      </c>
      <c r="AW235" t="e">
        <f>VLOOKUP(Tableau14[[#This Row],[dossier d''événement]],Tableau12[],19,FALSE)</f>
        <v>#N/A</v>
      </c>
      <c r="AX235" t="e">
        <f>VLOOKUP(Tableau14[[#This Row],[dossier d''événement]],Tableau12[],20,FALSE)</f>
        <v>#N/A</v>
      </c>
      <c r="AY235" t="e">
        <f>VLOOKUP(Tableau14[[#This Row],[dossier d''événement]],Tableau12[],21,FALSE)</f>
        <v>#N/A</v>
      </c>
      <c r="AZ235" t="e">
        <f>VLOOKUP(Tableau14[[#This Row],[dossier d''événement]],Tableau12[],22,FALSE)</f>
        <v>#N/A</v>
      </c>
      <c r="BA235" t="e">
        <f>VLOOKUP(Tableau14[[#This Row],[dossier d''événement]],Tableau12[],23,FALSE)</f>
        <v>#N/A</v>
      </c>
      <c r="BB235" t="e">
        <f>VLOOKUP(Tableau14[[#This Row],[dossier d''événement]],Tableau12[],24,FALSE)</f>
        <v>#N/A</v>
      </c>
      <c r="BC235" t="e">
        <f>VLOOKUP(Tableau14[[#This Row],[dossier d''événement]],Tableau12[],25,FALSE)</f>
        <v>#N/A</v>
      </c>
      <c r="BD235" t="e">
        <f>VLOOKUP(Tableau14[[#This Row],[dossier d''événement]],Tableau12[],26,FALSE)</f>
        <v>#N/A</v>
      </c>
      <c r="BE235" t="e">
        <f>VLOOKUP(Tableau14[[#This Row],[dossier d''événement]],Tableau12[],27,FALSE)</f>
        <v>#N/A</v>
      </c>
      <c r="BF235" t="e">
        <f>VLOOKUP(Tableau14[[#This Row],[dossier d''événement]],Tableau12[],28,FALSE)</f>
        <v>#N/A</v>
      </c>
      <c r="BG235" t="e">
        <f>VLOOKUP(Tableau14[[#This Row],[dossier d''événement]],Tableau12[],29,FALSE)</f>
        <v>#N/A</v>
      </c>
      <c r="BH235" t="e">
        <f>VLOOKUP(Tableau14[[#This Row],[dossier d''événement]],Tableau12[],30,FALSE)</f>
        <v>#N/A</v>
      </c>
      <c r="BI235" t="e">
        <f>VLOOKUP(Tableau14[[#This Row],[dossier d''événement]],Tableau12[],31,FALSE)</f>
        <v>#N/A</v>
      </c>
      <c r="BJ235" t="e">
        <f>VLOOKUP(Tableau14[[#This Row],[dossier d''événement]],Tableau12[],32,FALSE)</f>
        <v>#N/A</v>
      </c>
      <c r="BK235" t="e">
        <f>VLOOKUP(Tableau14[[#This Row],[dossier d''événement]],Tableau12[],33,FALSE)</f>
        <v>#N/A</v>
      </c>
      <c r="BL235" t="e">
        <f>VLOOKUP(Tableau14[[#This Row],[dossier d''événement]],Tableau12[],34,FALSE)</f>
        <v>#N/A</v>
      </c>
      <c r="BM235" t="e">
        <f>VLOOKUP(Tableau14[[#This Row],[dossier d''événement]],Tableau12[],35,FALSE)</f>
        <v>#N/A</v>
      </c>
      <c r="BN235" t="e">
        <f>VLOOKUP(Tableau14[[#This Row],[dossier d''événement]],Tableau12[],36,FALSE)</f>
        <v>#N/A</v>
      </c>
      <c r="BO235" t="e">
        <f>VLOOKUP(Tableau14[[#This Row],[dossier d''événement]],Tableau12[],37,FALSE)</f>
        <v>#N/A</v>
      </c>
      <c r="BP235" t="e">
        <f>VLOOKUP(Tableau14[[#This Row],[dossier d''événement]],Tableau12[],38,FALSE)</f>
        <v>#N/A</v>
      </c>
      <c r="BQ235" t="e">
        <f>VLOOKUP(Tableau14[[#This Row],[dossier d''événement]],Tableau12[],39,FALSE)</f>
        <v>#N/A</v>
      </c>
      <c r="BR235" t="e">
        <f>VLOOKUP(Tableau14[[#This Row],[dossier d''événement]],Tableau12[],40,FALSE)</f>
        <v>#N/A</v>
      </c>
      <c r="CE235" t="e">
        <f>VLOOKUP(Tableau14[[#This Row],[dossier d''événement]],Tableau12[],46,FALSE)</f>
        <v>#N/A</v>
      </c>
      <c r="CF235" t="e">
        <f>VLOOKUP(Tableau14[[#This Row],[dossier d''événement]],Tableau12[],43,FALSE)</f>
        <v>#N/A</v>
      </c>
      <c r="CG235" t="e">
        <f>VLOOKUP(Tableau14[[#This Row],[dossier d''événement]],Tableau12[],47,FALSE)</f>
        <v>#N/A</v>
      </c>
    </row>
    <row r="236" spans="7:85">
      <c r="G236" t="e">
        <f>VLOOKUP(Tableau14[[#This Row],[dossier d''événement]],Tableau12[],7,FALSE)</f>
        <v>#N/A</v>
      </c>
      <c r="H236" t="e">
        <f>VLOOKUP(Tableau14[[#This Row],[dossier d''événement]],Tableau12[],8,FALSE)</f>
        <v>#N/A</v>
      </c>
      <c r="W236" t="e">
        <f>VLOOKUP(Tableau14[[#This Row],[dossier d''événement]],Tableau12[],73,FALSE)</f>
        <v>#N/A</v>
      </c>
      <c r="X236" t="e">
        <f>VLOOKUP(Tableau14[[#This Row],[dossier d''événement]],Tableau12[],74,FALSE)</f>
        <v>#N/A</v>
      </c>
      <c r="Y236" t="e">
        <f>VLOOKUP(Tableau14[[#This Row],[dossier d''événement]],Tableau12[],75,FALSE)</f>
        <v>#N/A</v>
      </c>
      <c r="Z236" t="e">
        <f>VLOOKUP(Tableau14[[#This Row],[dossier d''événement]],Tableau12[],76,FALSE)</f>
        <v>#N/A</v>
      </c>
      <c r="AA236" t="e">
        <f>VLOOKUP(Tableau14[[#This Row],[dossier d''événement]],Tableau12[],77,FALSE)</f>
        <v>#N/A</v>
      </c>
      <c r="AB236" t="e">
        <f>VLOOKUP(Tableau14[[#This Row],[dossier d''événement]],Tableau12[],78,FALSE)</f>
        <v>#N/A</v>
      </c>
      <c r="AC236" t="e">
        <f>VLOOKUP(Tableau14[[#This Row],[dossier d''événement]],Tableau12[],79,FALSE)</f>
        <v>#N/A</v>
      </c>
      <c r="AD236" t="e">
        <f>VLOOKUP(Tableau14[[#This Row],[dossier d''événement]],Tableau12[],80,FALSE)</f>
        <v>#N/A</v>
      </c>
      <c r="AE236" t="e">
        <f>VLOOKUP(Tableau14[[#This Row],[dossier d''événement]],Tableau12[],81,FALSE)</f>
        <v>#N/A</v>
      </c>
      <c r="AF236" t="e">
        <f>VLOOKUP(Tableau14[[#This Row],[dossier d''événement]],Tableau12[],82,FALSE)</f>
        <v>#N/A</v>
      </c>
      <c r="AG236" t="e">
        <f>VLOOKUP(Tableau14[[#This Row],[dossier d''événement]],Tableau12[],83,FALSE)</f>
        <v>#N/A</v>
      </c>
      <c r="AH236" t="e">
        <f>VLOOKUP(Tableau14[[#This Row],[dossier d''événement]],Tableau12[],84,FALSE)</f>
        <v>#N/A</v>
      </c>
      <c r="AI236" t="e">
        <f>VLOOKUP(Tableau14[[#This Row],[dossier d''événement]],Tableau12[],85,FALSE)</f>
        <v>#N/A</v>
      </c>
      <c r="AJ236" t="e">
        <f>VLOOKUP(Tableau14[[#This Row],[dossier d''événement]],Tableau12[],86,FALSE)</f>
        <v>#N/A</v>
      </c>
      <c r="AK236" t="e">
        <f>VLOOKUP(Tableau14[[#This Row],[dossier d''événement]],Tableau12[],87,FALSE)</f>
        <v>#N/A</v>
      </c>
      <c r="AL236" t="e">
        <f>VLOOKUP(Tableau14[[#This Row],[dossier d''événement]],Tableau12[],88,FALSE)</f>
        <v>#N/A</v>
      </c>
      <c r="AM236" t="e">
        <f>VLOOKUP(Tableau14[[#This Row],[dossier d''événement]],Tableau12[],89,FALSE)</f>
        <v>#N/A</v>
      </c>
      <c r="AN236" t="e">
        <f>VLOOKUP(Tableau14[[#This Row],[dossier d''événement]],Tableau12[],90,FALSE)</f>
        <v>#N/A</v>
      </c>
      <c r="AO236" t="e">
        <f>VLOOKUP(Tableau14[[#This Row],[dossier d''événement]],Tableau12[],11,FALSE)</f>
        <v>#N/A</v>
      </c>
      <c r="AP236" t="e">
        <f>VLOOKUP(Tableau14[[#This Row],[dossier d''événement]],Tableau12[],12,FALSE)</f>
        <v>#N/A</v>
      </c>
      <c r="AQ236" t="e">
        <f>VLOOKUP(Tableau14[[#This Row],[dossier d''événement]],Tableau12[],13,FALSE)</f>
        <v>#N/A</v>
      </c>
      <c r="AR236" t="e">
        <f>VLOOKUP(Tableau14[[#This Row],[dossier d''événement]],Tableau12[],14,FALSE)</f>
        <v>#N/A</v>
      </c>
      <c r="AS236" t="e">
        <f>VLOOKUP(Tableau14[[#This Row],[dossier d''événement]],Tableau12[],15,FALSE)</f>
        <v>#N/A</v>
      </c>
      <c r="AT236" t="e">
        <f>VLOOKUP(Tableau14[[#This Row],[dossier d''événement]],Tableau12[],16,FALSE)</f>
        <v>#N/A</v>
      </c>
      <c r="AU236" t="e">
        <f>VLOOKUP(Tableau14[[#This Row],[dossier d''événement]],Tableau12[],17,FALSE)</f>
        <v>#N/A</v>
      </c>
      <c r="AV236" t="e">
        <f>VLOOKUP(Tableau14[[#This Row],[dossier d''événement]],Tableau12[],18,FALSE)</f>
        <v>#N/A</v>
      </c>
      <c r="AW236" t="e">
        <f>VLOOKUP(Tableau14[[#This Row],[dossier d''événement]],Tableau12[],19,FALSE)</f>
        <v>#N/A</v>
      </c>
      <c r="AX236" t="e">
        <f>VLOOKUP(Tableau14[[#This Row],[dossier d''événement]],Tableau12[],20,FALSE)</f>
        <v>#N/A</v>
      </c>
      <c r="AY236" t="e">
        <f>VLOOKUP(Tableau14[[#This Row],[dossier d''événement]],Tableau12[],21,FALSE)</f>
        <v>#N/A</v>
      </c>
      <c r="AZ236" t="e">
        <f>VLOOKUP(Tableau14[[#This Row],[dossier d''événement]],Tableau12[],22,FALSE)</f>
        <v>#N/A</v>
      </c>
      <c r="BA236" t="e">
        <f>VLOOKUP(Tableau14[[#This Row],[dossier d''événement]],Tableau12[],23,FALSE)</f>
        <v>#N/A</v>
      </c>
      <c r="BB236" t="e">
        <f>VLOOKUP(Tableau14[[#This Row],[dossier d''événement]],Tableau12[],24,FALSE)</f>
        <v>#N/A</v>
      </c>
      <c r="BC236" t="e">
        <f>VLOOKUP(Tableau14[[#This Row],[dossier d''événement]],Tableau12[],25,FALSE)</f>
        <v>#N/A</v>
      </c>
      <c r="BD236" t="e">
        <f>VLOOKUP(Tableau14[[#This Row],[dossier d''événement]],Tableau12[],26,FALSE)</f>
        <v>#N/A</v>
      </c>
      <c r="BE236" t="e">
        <f>VLOOKUP(Tableau14[[#This Row],[dossier d''événement]],Tableau12[],27,FALSE)</f>
        <v>#N/A</v>
      </c>
      <c r="BF236" t="e">
        <f>VLOOKUP(Tableau14[[#This Row],[dossier d''événement]],Tableau12[],28,FALSE)</f>
        <v>#N/A</v>
      </c>
      <c r="BG236" t="e">
        <f>VLOOKUP(Tableau14[[#This Row],[dossier d''événement]],Tableau12[],29,FALSE)</f>
        <v>#N/A</v>
      </c>
      <c r="BH236" t="e">
        <f>VLOOKUP(Tableau14[[#This Row],[dossier d''événement]],Tableau12[],30,FALSE)</f>
        <v>#N/A</v>
      </c>
      <c r="BI236" t="e">
        <f>VLOOKUP(Tableau14[[#This Row],[dossier d''événement]],Tableau12[],31,FALSE)</f>
        <v>#N/A</v>
      </c>
      <c r="BJ236" t="e">
        <f>VLOOKUP(Tableau14[[#This Row],[dossier d''événement]],Tableau12[],32,FALSE)</f>
        <v>#N/A</v>
      </c>
      <c r="BK236" t="e">
        <f>VLOOKUP(Tableau14[[#This Row],[dossier d''événement]],Tableau12[],33,FALSE)</f>
        <v>#N/A</v>
      </c>
      <c r="BL236" t="e">
        <f>VLOOKUP(Tableau14[[#This Row],[dossier d''événement]],Tableau12[],34,FALSE)</f>
        <v>#N/A</v>
      </c>
      <c r="BM236" t="e">
        <f>VLOOKUP(Tableau14[[#This Row],[dossier d''événement]],Tableau12[],35,FALSE)</f>
        <v>#N/A</v>
      </c>
      <c r="BN236" t="e">
        <f>VLOOKUP(Tableau14[[#This Row],[dossier d''événement]],Tableau12[],36,FALSE)</f>
        <v>#N/A</v>
      </c>
      <c r="BO236" t="e">
        <f>VLOOKUP(Tableau14[[#This Row],[dossier d''événement]],Tableau12[],37,FALSE)</f>
        <v>#N/A</v>
      </c>
      <c r="BP236" t="e">
        <f>VLOOKUP(Tableau14[[#This Row],[dossier d''événement]],Tableau12[],38,FALSE)</f>
        <v>#N/A</v>
      </c>
      <c r="BQ236" t="e">
        <f>VLOOKUP(Tableau14[[#This Row],[dossier d''événement]],Tableau12[],39,FALSE)</f>
        <v>#N/A</v>
      </c>
      <c r="BR236" t="e">
        <f>VLOOKUP(Tableau14[[#This Row],[dossier d''événement]],Tableau12[],40,FALSE)</f>
        <v>#N/A</v>
      </c>
      <c r="CE236" t="e">
        <f>VLOOKUP(Tableau14[[#This Row],[dossier d''événement]],Tableau12[],46,FALSE)</f>
        <v>#N/A</v>
      </c>
      <c r="CF236" t="e">
        <f>VLOOKUP(Tableau14[[#This Row],[dossier d''événement]],Tableau12[],43,FALSE)</f>
        <v>#N/A</v>
      </c>
      <c r="CG236" t="e">
        <f>VLOOKUP(Tableau14[[#This Row],[dossier d''événement]],Tableau12[],47,FALSE)</f>
        <v>#N/A</v>
      </c>
    </row>
    <row r="237" spans="7:85">
      <c r="G237" t="e">
        <f>VLOOKUP(Tableau14[[#This Row],[dossier d''événement]],Tableau12[],7,FALSE)</f>
        <v>#N/A</v>
      </c>
      <c r="H237" t="e">
        <f>VLOOKUP(Tableau14[[#This Row],[dossier d''événement]],Tableau12[],8,FALSE)</f>
        <v>#N/A</v>
      </c>
      <c r="W237" t="e">
        <f>VLOOKUP(Tableau14[[#This Row],[dossier d''événement]],Tableau12[],73,FALSE)</f>
        <v>#N/A</v>
      </c>
      <c r="X237" t="e">
        <f>VLOOKUP(Tableau14[[#This Row],[dossier d''événement]],Tableau12[],74,FALSE)</f>
        <v>#N/A</v>
      </c>
      <c r="Y237" t="e">
        <f>VLOOKUP(Tableau14[[#This Row],[dossier d''événement]],Tableau12[],75,FALSE)</f>
        <v>#N/A</v>
      </c>
      <c r="Z237" t="e">
        <f>VLOOKUP(Tableau14[[#This Row],[dossier d''événement]],Tableau12[],76,FALSE)</f>
        <v>#N/A</v>
      </c>
      <c r="AA237" t="e">
        <f>VLOOKUP(Tableau14[[#This Row],[dossier d''événement]],Tableau12[],77,FALSE)</f>
        <v>#N/A</v>
      </c>
      <c r="AB237" t="e">
        <f>VLOOKUP(Tableau14[[#This Row],[dossier d''événement]],Tableau12[],78,FALSE)</f>
        <v>#N/A</v>
      </c>
      <c r="AC237" t="e">
        <f>VLOOKUP(Tableau14[[#This Row],[dossier d''événement]],Tableau12[],79,FALSE)</f>
        <v>#N/A</v>
      </c>
      <c r="AD237" t="e">
        <f>VLOOKUP(Tableau14[[#This Row],[dossier d''événement]],Tableau12[],80,FALSE)</f>
        <v>#N/A</v>
      </c>
      <c r="AE237" t="e">
        <f>VLOOKUP(Tableau14[[#This Row],[dossier d''événement]],Tableau12[],81,FALSE)</f>
        <v>#N/A</v>
      </c>
      <c r="AF237" t="e">
        <f>VLOOKUP(Tableau14[[#This Row],[dossier d''événement]],Tableau12[],82,FALSE)</f>
        <v>#N/A</v>
      </c>
      <c r="AG237" t="e">
        <f>VLOOKUP(Tableau14[[#This Row],[dossier d''événement]],Tableau12[],83,FALSE)</f>
        <v>#N/A</v>
      </c>
      <c r="AH237" t="e">
        <f>VLOOKUP(Tableau14[[#This Row],[dossier d''événement]],Tableau12[],84,FALSE)</f>
        <v>#N/A</v>
      </c>
      <c r="AI237" t="e">
        <f>VLOOKUP(Tableau14[[#This Row],[dossier d''événement]],Tableau12[],85,FALSE)</f>
        <v>#N/A</v>
      </c>
      <c r="AJ237" t="e">
        <f>VLOOKUP(Tableau14[[#This Row],[dossier d''événement]],Tableau12[],86,FALSE)</f>
        <v>#N/A</v>
      </c>
      <c r="AK237" t="e">
        <f>VLOOKUP(Tableau14[[#This Row],[dossier d''événement]],Tableau12[],87,FALSE)</f>
        <v>#N/A</v>
      </c>
      <c r="AL237" t="e">
        <f>VLOOKUP(Tableau14[[#This Row],[dossier d''événement]],Tableau12[],88,FALSE)</f>
        <v>#N/A</v>
      </c>
      <c r="AM237" t="e">
        <f>VLOOKUP(Tableau14[[#This Row],[dossier d''événement]],Tableau12[],89,FALSE)</f>
        <v>#N/A</v>
      </c>
      <c r="AN237" t="e">
        <f>VLOOKUP(Tableau14[[#This Row],[dossier d''événement]],Tableau12[],90,FALSE)</f>
        <v>#N/A</v>
      </c>
      <c r="AO237" t="e">
        <f>VLOOKUP(Tableau14[[#This Row],[dossier d''événement]],Tableau12[],11,FALSE)</f>
        <v>#N/A</v>
      </c>
      <c r="AP237" t="e">
        <f>VLOOKUP(Tableau14[[#This Row],[dossier d''événement]],Tableau12[],12,FALSE)</f>
        <v>#N/A</v>
      </c>
      <c r="AQ237" t="e">
        <f>VLOOKUP(Tableau14[[#This Row],[dossier d''événement]],Tableau12[],13,FALSE)</f>
        <v>#N/A</v>
      </c>
      <c r="AR237" t="e">
        <f>VLOOKUP(Tableau14[[#This Row],[dossier d''événement]],Tableau12[],14,FALSE)</f>
        <v>#N/A</v>
      </c>
      <c r="AS237" t="e">
        <f>VLOOKUP(Tableau14[[#This Row],[dossier d''événement]],Tableau12[],15,FALSE)</f>
        <v>#N/A</v>
      </c>
      <c r="AT237" t="e">
        <f>VLOOKUP(Tableau14[[#This Row],[dossier d''événement]],Tableau12[],16,FALSE)</f>
        <v>#N/A</v>
      </c>
      <c r="AU237" t="e">
        <f>VLOOKUP(Tableau14[[#This Row],[dossier d''événement]],Tableau12[],17,FALSE)</f>
        <v>#N/A</v>
      </c>
      <c r="AV237" t="e">
        <f>VLOOKUP(Tableau14[[#This Row],[dossier d''événement]],Tableau12[],18,FALSE)</f>
        <v>#N/A</v>
      </c>
      <c r="AW237" t="e">
        <f>VLOOKUP(Tableau14[[#This Row],[dossier d''événement]],Tableau12[],19,FALSE)</f>
        <v>#N/A</v>
      </c>
      <c r="AX237" t="e">
        <f>VLOOKUP(Tableau14[[#This Row],[dossier d''événement]],Tableau12[],20,FALSE)</f>
        <v>#N/A</v>
      </c>
      <c r="AY237" t="e">
        <f>VLOOKUP(Tableau14[[#This Row],[dossier d''événement]],Tableau12[],21,FALSE)</f>
        <v>#N/A</v>
      </c>
      <c r="AZ237" t="e">
        <f>VLOOKUP(Tableau14[[#This Row],[dossier d''événement]],Tableau12[],22,FALSE)</f>
        <v>#N/A</v>
      </c>
      <c r="BA237" t="e">
        <f>VLOOKUP(Tableau14[[#This Row],[dossier d''événement]],Tableau12[],23,FALSE)</f>
        <v>#N/A</v>
      </c>
      <c r="BB237" t="e">
        <f>VLOOKUP(Tableau14[[#This Row],[dossier d''événement]],Tableau12[],24,FALSE)</f>
        <v>#N/A</v>
      </c>
      <c r="BC237" t="e">
        <f>VLOOKUP(Tableau14[[#This Row],[dossier d''événement]],Tableau12[],25,FALSE)</f>
        <v>#N/A</v>
      </c>
      <c r="BD237" t="e">
        <f>VLOOKUP(Tableau14[[#This Row],[dossier d''événement]],Tableau12[],26,FALSE)</f>
        <v>#N/A</v>
      </c>
      <c r="BE237" t="e">
        <f>VLOOKUP(Tableau14[[#This Row],[dossier d''événement]],Tableau12[],27,FALSE)</f>
        <v>#N/A</v>
      </c>
      <c r="BF237" t="e">
        <f>VLOOKUP(Tableau14[[#This Row],[dossier d''événement]],Tableau12[],28,FALSE)</f>
        <v>#N/A</v>
      </c>
      <c r="BG237" t="e">
        <f>VLOOKUP(Tableau14[[#This Row],[dossier d''événement]],Tableau12[],29,FALSE)</f>
        <v>#N/A</v>
      </c>
      <c r="BH237" t="e">
        <f>VLOOKUP(Tableau14[[#This Row],[dossier d''événement]],Tableau12[],30,FALSE)</f>
        <v>#N/A</v>
      </c>
      <c r="BI237" t="e">
        <f>VLOOKUP(Tableau14[[#This Row],[dossier d''événement]],Tableau12[],31,FALSE)</f>
        <v>#N/A</v>
      </c>
      <c r="BJ237" t="e">
        <f>VLOOKUP(Tableau14[[#This Row],[dossier d''événement]],Tableau12[],32,FALSE)</f>
        <v>#N/A</v>
      </c>
      <c r="BK237" t="e">
        <f>VLOOKUP(Tableau14[[#This Row],[dossier d''événement]],Tableau12[],33,FALSE)</f>
        <v>#N/A</v>
      </c>
      <c r="BL237" t="e">
        <f>VLOOKUP(Tableau14[[#This Row],[dossier d''événement]],Tableau12[],34,FALSE)</f>
        <v>#N/A</v>
      </c>
      <c r="BM237" t="e">
        <f>VLOOKUP(Tableau14[[#This Row],[dossier d''événement]],Tableau12[],35,FALSE)</f>
        <v>#N/A</v>
      </c>
      <c r="BN237" t="e">
        <f>VLOOKUP(Tableau14[[#This Row],[dossier d''événement]],Tableau12[],36,FALSE)</f>
        <v>#N/A</v>
      </c>
      <c r="BO237" t="e">
        <f>VLOOKUP(Tableau14[[#This Row],[dossier d''événement]],Tableau12[],37,FALSE)</f>
        <v>#N/A</v>
      </c>
      <c r="BP237" t="e">
        <f>VLOOKUP(Tableau14[[#This Row],[dossier d''événement]],Tableau12[],38,FALSE)</f>
        <v>#N/A</v>
      </c>
      <c r="BQ237" t="e">
        <f>VLOOKUP(Tableau14[[#This Row],[dossier d''événement]],Tableau12[],39,FALSE)</f>
        <v>#N/A</v>
      </c>
      <c r="BR237" t="e">
        <f>VLOOKUP(Tableau14[[#This Row],[dossier d''événement]],Tableau12[],40,FALSE)</f>
        <v>#N/A</v>
      </c>
      <c r="CE237" t="e">
        <f>VLOOKUP(Tableau14[[#This Row],[dossier d''événement]],Tableau12[],46,FALSE)</f>
        <v>#N/A</v>
      </c>
      <c r="CF237" t="e">
        <f>VLOOKUP(Tableau14[[#This Row],[dossier d''événement]],Tableau12[],43,FALSE)</f>
        <v>#N/A</v>
      </c>
      <c r="CG237" t="e">
        <f>VLOOKUP(Tableau14[[#This Row],[dossier d''événement]],Tableau12[],47,FALSE)</f>
        <v>#N/A</v>
      </c>
    </row>
    <row r="238" spans="7:85">
      <c r="G238" t="e">
        <f>VLOOKUP(Tableau14[[#This Row],[dossier d''événement]],Tableau12[],7,FALSE)</f>
        <v>#N/A</v>
      </c>
      <c r="H238" t="e">
        <f>VLOOKUP(Tableau14[[#This Row],[dossier d''événement]],Tableau12[],8,FALSE)</f>
        <v>#N/A</v>
      </c>
      <c r="W238" t="e">
        <f>VLOOKUP(Tableau14[[#This Row],[dossier d''événement]],Tableau12[],73,FALSE)</f>
        <v>#N/A</v>
      </c>
      <c r="X238" t="e">
        <f>VLOOKUP(Tableau14[[#This Row],[dossier d''événement]],Tableau12[],74,FALSE)</f>
        <v>#N/A</v>
      </c>
      <c r="Y238" t="e">
        <f>VLOOKUP(Tableau14[[#This Row],[dossier d''événement]],Tableau12[],75,FALSE)</f>
        <v>#N/A</v>
      </c>
      <c r="Z238" t="e">
        <f>VLOOKUP(Tableau14[[#This Row],[dossier d''événement]],Tableau12[],76,FALSE)</f>
        <v>#N/A</v>
      </c>
      <c r="AA238" t="e">
        <f>VLOOKUP(Tableau14[[#This Row],[dossier d''événement]],Tableau12[],77,FALSE)</f>
        <v>#N/A</v>
      </c>
      <c r="AB238" t="e">
        <f>VLOOKUP(Tableau14[[#This Row],[dossier d''événement]],Tableau12[],78,FALSE)</f>
        <v>#N/A</v>
      </c>
      <c r="AC238" t="e">
        <f>VLOOKUP(Tableau14[[#This Row],[dossier d''événement]],Tableau12[],79,FALSE)</f>
        <v>#N/A</v>
      </c>
      <c r="AD238" t="e">
        <f>VLOOKUP(Tableau14[[#This Row],[dossier d''événement]],Tableau12[],80,FALSE)</f>
        <v>#N/A</v>
      </c>
      <c r="AE238" t="e">
        <f>VLOOKUP(Tableau14[[#This Row],[dossier d''événement]],Tableau12[],81,FALSE)</f>
        <v>#N/A</v>
      </c>
      <c r="AF238" t="e">
        <f>VLOOKUP(Tableau14[[#This Row],[dossier d''événement]],Tableau12[],82,FALSE)</f>
        <v>#N/A</v>
      </c>
      <c r="AG238" t="e">
        <f>VLOOKUP(Tableau14[[#This Row],[dossier d''événement]],Tableau12[],83,FALSE)</f>
        <v>#N/A</v>
      </c>
      <c r="AH238" t="e">
        <f>VLOOKUP(Tableau14[[#This Row],[dossier d''événement]],Tableau12[],84,FALSE)</f>
        <v>#N/A</v>
      </c>
      <c r="AI238" t="e">
        <f>VLOOKUP(Tableau14[[#This Row],[dossier d''événement]],Tableau12[],85,FALSE)</f>
        <v>#N/A</v>
      </c>
      <c r="AJ238" t="e">
        <f>VLOOKUP(Tableau14[[#This Row],[dossier d''événement]],Tableau12[],86,FALSE)</f>
        <v>#N/A</v>
      </c>
      <c r="AK238" t="e">
        <f>VLOOKUP(Tableau14[[#This Row],[dossier d''événement]],Tableau12[],87,FALSE)</f>
        <v>#N/A</v>
      </c>
      <c r="AL238" t="e">
        <f>VLOOKUP(Tableau14[[#This Row],[dossier d''événement]],Tableau12[],88,FALSE)</f>
        <v>#N/A</v>
      </c>
      <c r="AM238" t="e">
        <f>VLOOKUP(Tableau14[[#This Row],[dossier d''événement]],Tableau12[],89,FALSE)</f>
        <v>#N/A</v>
      </c>
      <c r="AN238" t="e">
        <f>VLOOKUP(Tableau14[[#This Row],[dossier d''événement]],Tableau12[],90,FALSE)</f>
        <v>#N/A</v>
      </c>
      <c r="AO238" t="e">
        <f>VLOOKUP(Tableau14[[#This Row],[dossier d''événement]],Tableau12[],11,FALSE)</f>
        <v>#N/A</v>
      </c>
      <c r="AP238" t="e">
        <f>VLOOKUP(Tableau14[[#This Row],[dossier d''événement]],Tableau12[],12,FALSE)</f>
        <v>#N/A</v>
      </c>
      <c r="AQ238" t="e">
        <f>VLOOKUP(Tableau14[[#This Row],[dossier d''événement]],Tableau12[],13,FALSE)</f>
        <v>#N/A</v>
      </c>
      <c r="AR238" t="e">
        <f>VLOOKUP(Tableau14[[#This Row],[dossier d''événement]],Tableau12[],14,FALSE)</f>
        <v>#N/A</v>
      </c>
      <c r="AS238" t="e">
        <f>VLOOKUP(Tableau14[[#This Row],[dossier d''événement]],Tableau12[],15,FALSE)</f>
        <v>#N/A</v>
      </c>
      <c r="AT238" t="e">
        <f>VLOOKUP(Tableau14[[#This Row],[dossier d''événement]],Tableau12[],16,FALSE)</f>
        <v>#N/A</v>
      </c>
      <c r="AU238" t="e">
        <f>VLOOKUP(Tableau14[[#This Row],[dossier d''événement]],Tableau12[],17,FALSE)</f>
        <v>#N/A</v>
      </c>
      <c r="AV238" t="e">
        <f>VLOOKUP(Tableau14[[#This Row],[dossier d''événement]],Tableau12[],18,FALSE)</f>
        <v>#N/A</v>
      </c>
      <c r="AW238" t="e">
        <f>VLOOKUP(Tableau14[[#This Row],[dossier d''événement]],Tableau12[],19,FALSE)</f>
        <v>#N/A</v>
      </c>
      <c r="AX238" t="e">
        <f>VLOOKUP(Tableau14[[#This Row],[dossier d''événement]],Tableau12[],20,FALSE)</f>
        <v>#N/A</v>
      </c>
      <c r="AY238" t="e">
        <f>VLOOKUP(Tableau14[[#This Row],[dossier d''événement]],Tableau12[],21,FALSE)</f>
        <v>#N/A</v>
      </c>
      <c r="AZ238" t="e">
        <f>VLOOKUP(Tableau14[[#This Row],[dossier d''événement]],Tableau12[],22,FALSE)</f>
        <v>#N/A</v>
      </c>
      <c r="BA238" t="e">
        <f>VLOOKUP(Tableau14[[#This Row],[dossier d''événement]],Tableau12[],23,FALSE)</f>
        <v>#N/A</v>
      </c>
      <c r="BB238" t="e">
        <f>VLOOKUP(Tableau14[[#This Row],[dossier d''événement]],Tableau12[],24,FALSE)</f>
        <v>#N/A</v>
      </c>
      <c r="BC238" t="e">
        <f>VLOOKUP(Tableau14[[#This Row],[dossier d''événement]],Tableau12[],25,FALSE)</f>
        <v>#N/A</v>
      </c>
      <c r="BD238" t="e">
        <f>VLOOKUP(Tableau14[[#This Row],[dossier d''événement]],Tableau12[],26,FALSE)</f>
        <v>#N/A</v>
      </c>
      <c r="BE238" t="e">
        <f>VLOOKUP(Tableau14[[#This Row],[dossier d''événement]],Tableau12[],27,FALSE)</f>
        <v>#N/A</v>
      </c>
      <c r="BF238" t="e">
        <f>VLOOKUP(Tableau14[[#This Row],[dossier d''événement]],Tableau12[],28,FALSE)</f>
        <v>#N/A</v>
      </c>
      <c r="BG238" t="e">
        <f>VLOOKUP(Tableau14[[#This Row],[dossier d''événement]],Tableau12[],29,FALSE)</f>
        <v>#N/A</v>
      </c>
      <c r="BH238" t="e">
        <f>VLOOKUP(Tableau14[[#This Row],[dossier d''événement]],Tableau12[],30,FALSE)</f>
        <v>#N/A</v>
      </c>
      <c r="BI238" t="e">
        <f>VLOOKUP(Tableau14[[#This Row],[dossier d''événement]],Tableau12[],31,FALSE)</f>
        <v>#N/A</v>
      </c>
      <c r="BJ238" t="e">
        <f>VLOOKUP(Tableau14[[#This Row],[dossier d''événement]],Tableau12[],32,FALSE)</f>
        <v>#N/A</v>
      </c>
      <c r="BK238" t="e">
        <f>VLOOKUP(Tableau14[[#This Row],[dossier d''événement]],Tableau12[],33,FALSE)</f>
        <v>#N/A</v>
      </c>
      <c r="BL238" t="e">
        <f>VLOOKUP(Tableau14[[#This Row],[dossier d''événement]],Tableau12[],34,FALSE)</f>
        <v>#N/A</v>
      </c>
      <c r="BM238" t="e">
        <f>VLOOKUP(Tableau14[[#This Row],[dossier d''événement]],Tableau12[],35,FALSE)</f>
        <v>#N/A</v>
      </c>
      <c r="BN238" t="e">
        <f>VLOOKUP(Tableau14[[#This Row],[dossier d''événement]],Tableau12[],36,FALSE)</f>
        <v>#N/A</v>
      </c>
      <c r="BO238" t="e">
        <f>VLOOKUP(Tableau14[[#This Row],[dossier d''événement]],Tableau12[],37,FALSE)</f>
        <v>#N/A</v>
      </c>
      <c r="BP238" t="e">
        <f>VLOOKUP(Tableau14[[#This Row],[dossier d''événement]],Tableau12[],38,FALSE)</f>
        <v>#N/A</v>
      </c>
      <c r="BQ238" t="e">
        <f>VLOOKUP(Tableau14[[#This Row],[dossier d''événement]],Tableau12[],39,FALSE)</f>
        <v>#N/A</v>
      </c>
      <c r="BR238" t="e">
        <f>VLOOKUP(Tableau14[[#This Row],[dossier d''événement]],Tableau12[],40,FALSE)</f>
        <v>#N/A</v>
      </c>
      <c r="CE238" t="e">
        <f>VLOOKUP(Tableau14[[#This Row],[dossier d''événement]],Tableau12[],46,FALSE)</f>
        <v>#N/A</v>
      </c>
      <c r="CF238" t="e">
        <f>VLOOKUP(Tableau14[[#This Row],[dossier d''événement]],Tableau12[],43,FALSE)</f>
        <v>#N/A</v>
      </c>
      <c r="CG238" t="e">
        <f>VLOOKUP(Tableau14[[#This Row],[dossier d''événement]],Tableau12[],47,FALSE)</f>
        <v>#N/A</v>
      </c>
    </row>
    <row r="239" spans="7:85">
      <c r="G239" t="e">
        <f>VLOOKUP(Tableau14[[#This Row],[dossier d''événement]],Tableau12[],7,FALSE)</f>
        <v>#N/A</v>
      </c>
      <c r="H239" t="e">
        <f>VLOOKUP(Tableau14[[#This Row],[dossier d''événement]],Tableau12[],8,FALSE)</f>
        <v>#N/A</v>
      </c>
      <c r="W239" t="e">
        <f>VLOOKUP(Tableau14[[#This Row],[dossier d''événement]],Tableau12[],73,FALSE)</f>
        <v>#N/A</v>
      </c>
      <c r="X239" t="e">
        <f>VLOOKUP(Tableau14[[#This Row],[dossier d''événement]],Tableau12[],74,FALSE)</f>
        <v>#N/A</v>
      </c>
      <c r="Y239" t="e">
        <f>VLOOKUP(Tableau14[[#This Row],[dossier d''événement]],Tableau12[],75,FALSE)</f>
        <v>#N/A</v>
      </c>
      <c r="Z239" t="e">
        <f>VLOOKUP(Tableau14[[#This Row],[dossier d''événement]],Tableau12[],76,FALSE)</f>
        <v>#N/A</v>
      </c>
      <c r="AA239" t="e">
        <f>VLOOKUP(Tableau14[[#This Row],[dossier d''événement]],Tableau12[],77,FALSE)</f>
        <v>#N/A</v>
      </c>
      <c r="AB239" t="e">
        <f>VLOOKUP(Tableau14[[#This Row],[dossier d''événement]],Tableau12[],78,FALSE)</f>
        <v>#N/A</v>
      </c>
      <c r="AC239" t="e">
        <f>VLOOKUP(Tableau14[[#This Row],[dossier d''événement]],Tableau12[],79,FALSE)</f>
        <v>#N/A</v>
      </c>
      <c r="AD239" t="e">
        <f>VLOOKUP(Tableau14[[#This Row],[dossier d''événement]],Tableau12[],80,FALSE)</f>
        <v>#N/A</v>
      </c>
      <c r="AE239" t="e">
        <f>VLOOKUP(Tableau14[[#This Row],[dossier d''événement]],Tableau12[],81,FALSE)</f>
        <v>#N/A</v>
      </c>
      <c r="AF239" t="e">
        <f>VLOOKUP(Tableau14[[#This Row],[dossier d''événement]],Tableau12[],82,FALSE)</f>
        <v>#N/A</v>
      </c>
      <c r="AG239" t="e">
        <f>VLOOKUP(Tableau14[[#This Row],[dossier d''événement]],Tableau12[],83,FALSE)</f>
        <v>#N/A</v>
      </c>
      <c r="AH239" t="e">
        <f>VLOOKUP(Tableau14[[#This Row],[dossier d''événement]],Tableau12[],84,FALSE)</f>
        <v>#N/A</v>
      </c>
      <c r="AI239" t="e">
        <f>VLOOKUP(Tableau14[[#This Row],[dossier d''événement]],Tableau12[],85,FALSE)</f>
        <v>#N/A</v>
      </c>
      <c r="AJ239" t="e">
        <f>VLOOKUP(Tableau14[[#This Row],[dossier d''événement]],Tableau12[],86,FALSE)</f>
        <v>#N/A</v>
      </c>
      <c r="AK239" t="e">
        <f>VLOOKUP(Tableau14[[#This Row],[dossier d''événement]],Tableau12[],87,FALSE)</f>
        <v>#N/A</v>
      </c>
      <c r="AL239" t="e">
        <f>VLOOKUP(Tableau14[[#This Row],[dossier d''événement]],Tableau12[],88,FALSE)</f>
        <v>#N/A</v>
      </c>
      <c r="AM239" t="e">
        <f>VLOOKUP(Tableau14[[#This Row],[dossier d''événement]],Tableau12[],89,FALSE)</f>
        <v>#N/A</v>
      </c>
      <c r="AN239" t="e">
        <f>VLOOKUP(Tableau14[[#This Row],[dossier d''événement]],Tableau12[],90,FALSE)</f>
        <v>#N/A</v>
      </c>
      <c r="AO239" t="e">
        <f>VLOOKUP(Tableau14[[#This Row],[dossier d''événement]],Tableau12[],11,FALSE)</f>
        <v>#N/A</v>
      </c>
      <c r="AP239" t="e">
        <f>VLOOKUP(Tableau14[[#This Row],[dossier d''événement]],Tableau12[],12,FALSE)</f>
        <v>#N/A</v>
      </c>
      <c r="AQ239" t="e">
        <f>VLOOKUP(Tableau14[[#This Row],[dossier d''événement]],Tableau12[],13,FALSE)</f>
        <v>#N/A</v>
      </c>
      <c r="AR239" t="e">
        <f>VLOOKUP(Tableau14[[#This Row],[dossier d''événement]],Tableau12[],14,FALSE)</f>
        <v>#N/A</v>
      </c>
      <c r="AS239" t="e">
        <f>VLOOKUP(Tableau14[[#This Row],[dossier d''événement]],Tableau12[],15,FALSE)</f>
        <v>#N/A</v>
      </c>
      <c r="AT239" t="e">
        <f>VLOOKUP(Tableau14[[#This Row],[dossier d''événement]],Tableau12[],16,FALSE)</f>
        <v>#N/A</v>
      </c>
      <c r="AU239" t="e">
        <f>VLOOKUP(Tableau14[[#This Row],[dossier d''événement]],Tableau12[],17,FALSE)</f>
        <v>#N/A</v>
      </c>
      <c r="AV239" t="e">
        <f>VLOOKUP(Tableau14[[#This Row],[dossier d''événement]],Tableau12[],18,FALSE)</f>
        <v>#N/A</v>
      </c>
      <c r="AW239" t="e">
        <f>VLOOKUP(Tableau14[[#This Row],[dossier d''événement]],Tableau12[],19,FALSE)</f>
        <v>#N/A</v>
      </c>
      <c r="AX239" t="e">
        <f>VLOOKUP(Tableau14[[#This Row],[dossier d''événement]],Tableau12[],20,FALSE)</f>
        <v>#N/A</v>
      </c>
      <c r="AY239" t="e">
        <f>VLOOKUP(Tableau14[[#This Row],[dossier d''événement]],Tableau12[],21,FALSE)</f>
        <v>#N/A</v>
      </c>
      <c r="AZ239" t="e">
        <f>VLOOKUP(Tableau14[[#This Row],[dossier d''événement]],Tableau12[],22,FALSE)</f>
        <v>#N/A</v>
      </c>
      <c r="BA239" t="e">
        <f>VLOOKUP(Tableau14[[#This Row],[dossier d''événement]],Tableau12[],23,FALSE)</f>
        <v>#N/A</v>
      </c>
      <c r="BB239" t="e">
        <f>VLOOKUP(Tableau14[[#This Row],[dossier d''événement]],Tableau12[],24,FALSE)</f>
        <v>#N/A</v>
      </c>
      <c r="BC239" t="e">
        <f>VLOOKUP(Tableau14[[#This Row],[dossier d''événement]],Tableau12[],25,FALSE)</f>
        <v>#N/A</v>
      </c>
      <c r="BD239" t="e">
        <f>VLOOKUP(Tableau14[[#This Row],[dossier d''événement]],Tableau12[],26,FALSE)</f>
        <v>#N/A</v>
      </c>
      <c r="BE239" t="e">
        <f>VLOOKUP(Tableau14[[#This Row],[dossier d''événement]],Tableau12[],27,FALSE)</f>
        <v>#N/A</v>
      </c>
      <c r="BF239" t="e">
        <f>VLOOKUP(Tableau14[[#This Row],[dossier d''événement]],Tableau12[],28,FALSE)</f>
        <v>#N/A</v>
      </c>
      <c r="BG239" t="e">
        <f>VLOOKUP(Tableau14[[#This Row],[dossier d''événement]],Tableau12[],29,FALSE)</f>
        <v>#N/A</v>
      </c>
      <c r="BH239" t="e">
        <f>VLOOKUP(Tableau14[[#This Row],[dossier d''événement]],Tableau12[],30,FALSE)</f>
        <v>#N/A</v>
      </c>
      <c r="BI239" t="e">
        <f>VLOOKUP(Tableau14[[#This Row],[dossier d''événement]],Tableau12[],31,FALSE)</f>
        <v>#N/A</v>
      </c>
      <c r="BJ239" t="e">
        <f>VLOOKUP(Tableau14[[#This Row],[dossier d''événement]],Tableau12[],32,FALSE)</f>
        <v>#N/A</v>
      </c>
      <c r="BK239" t="e">
        <f>VLOOKUP(Tableau14[[#This Row],[dossier d''événement]],Tableau12[],33,FALSE)</f>
        <v>#N/A</v>
      </c>
      <c r="BL239" t="e">
        <f>VLOOKUP(Tableau14[[#This Row],[dossier d''événement]],Tableau12[],34,FALSE)</f>
        <v>#N/A</v>
      </c>
      <c r="BM239" t="e">
        <f>VLOOKUP(Tableau14[[#This Row],[dossier d''événement]],Tableau12[],35,FALSE)</f>
        <v>#N/A</v>
      </c>
      <c r="BN239" t="e">
        <f>VLOOKUP(Tableau14[[#This Row],[dossier d''événement]],Tableau12[],36,FALSE)</f>
        <v>#N/A</v>
      </c>
      <c r="BO239" t="e">
        <f>VLOOKUP(Tableau14[[#This Row],[dossier d''événement]],Tableau12[],37,FALSE)</f>
        <v>#N/A</v>
      </c>
      <c r="BP239" t="e">
        <f>VLOOKUP(Tableau14[[#This Row],[dossier d''événement]],Tableau12[],38,FALSE)</f>
        <v>#N/A</v>
      </c>
      <c r="BQ239" t="e">
        <f>VLOOKUP(Tableau14[[#This Row],[dossier d''événement]],Tableau12[],39,FALSE)</f>
        <v>#N/A</v>
      </c>
      <c r="BR239" t="e">
        <f>VLOOKUP(Tableau14[[#This Row],[dossier d''événement]],Tableau12[],40,FALSE)</f>
        <v>#N/A</v>
      </c>
      <c r="CE239" t="e">
        <f>VLOOKUP(Tableau14[[#This Row],[dossier d''événement]],Tableau12[],46,FALSE)</f>
        <v>#N/A</v>
      </c>
      <c r="CF239" t="e">
        <f>VLOOKUP(Tableau14[[#This Row],[dossier d''événement]],Tableau12[],43,FALSE)</f>
        <v>#N/A</v>
      </c>
      <c r="CG239" t="e">
        <f>VLOOKUP(Tableau14[[#This Row],[dossier d''événement]],Tableau12[],47,FALSE)</f>
        <v>#N/A</v>
      </c>
    </row>
    <row r="240" spans="7:85">
      <c r="G240" t="e">
        <f>VLOOKUP(Tableau14[[#This Row],[dossier d''événement]],Tableau12[],7,FALSE)</f>
        <v>#N/A</v>
      </c>
      <c r="H240" t="e">
        <f>VLOOKUP(Tableau14[[#This Row],[dossier d''événement]],Tableau12[],8,FALSE)</f>
        <v>#N/A</v>
      </c>
      <c r="W240" t="e">
        <f>VLOOKUP(Tableau14[[#This Row],[dossier d''événement]],Tableau12[],73,FALSE)</f>
        <v>#N/A</v>
      </c>
      <c r="X240" t="e">
        <f>VLOOKUP(Tableau14[[#This Row],[dossier d''événement]],Tableau12[],74,FALSE)</f>
        <v>#N/A</v>
      </c>
      <c r="Y240" t="e">
        <f>VLOOKUP(Tableau14[[#This Row],[dossier d''événement]],Tableau12[],75,FALSE)</f>
        <v>#N/A</v>
      </c>
      <c r="Z240" t="e">
        <f>VLOOKUP(Tableau14[[#This Row],[dossier d''événement]],Tableau12[],76,FALSE)</f>
        <v>#N/A</v>
      </c>
      <c r="AA240" t="e">
        <f>VLOOKUP(Tableau14[[#This Row],[dossier d''événement]],Tableau12[],77,FALSE)</f>
        <v>#N/A</v>
      </c>
      <c r="AB240" t="e">
        <f>VLOOKUP(Tableau14[[#This Row],[dossier d''événement]],Tableau12[],78,FALSE)</f>
        <v>#N/A</v>
      </c>
      <c r="AC240" t="e">
        <f>VLOOKUP(Tableau14[[#This Row],[dossier d''événement]],Tableau12[],79,FALSE)</f>
        <v>#N/A</v>
      </c>
      <c r="AD240" t="e">
        <f>VLOOKUP(Tableau14[[#This Row],[dossier d''événement]],Tableau12[],80,FALSE)</f>
        <v>#N/A</v>
      </c>
      <c r="AE240" t="e">
        <f>VLOOKUP(Tableau14[[#This Row],[dossier d''événement]],Tableau12[],81,FALSE)</f>
        <v>#N/A</v>
      </c>
      <c r="AF240" t="e">
        <f>VLOOKUP(Tableau14[[#This Row],[dossier d''événement]],Tableau12[],82,FALSE)</f>
        <v>#N/A</v>
      </c>
      <c r="AG240" t="e">
        <f>VLOOKUP(Tableau14[[#This Row],[dossier d''événement]],Tableau12[],83,FALSE)</f>
        <v>#N/A</v>
      </c>
      <c r="AH240" t="e">
        <f>VLOOKUP(Tableau14[[#This Row],[dossier d''événement]],Tableau12[],84,FALSE)</f>
        <v>#N/A</v>
      </c>
      <c r="AI240" t="e">
        <f>VLOOKUP(Tableau14[[#This Row],[dossier d''événement]],Tableau12[],85,FALSE)</f>
        <v>#N/A</v>
      </c>
      <c r="AJ240" t="e">
        <f>VLOOKUP(Tableau14[[#This Row],[dossier d''événement]],Tableau12[],86,FALSE)</f>
        <v>#N/A</v>
      </c>
      <c r="AK240" t="e">
        <f>VLOOKUP(Tableau14[[#This Row],[dossier d''événement]],Tableau12[],87,FALSE)</f>
        <v>#N/A</v>
      </c>
      <c r="AL240" t="e">
        <f>VLOOKUP(Tableau14[[#This Row],[dossier d''événement]],Tableau12[],88,FALSE)</f>
        <v>#N/A</v>
      </c>
      <c r="AM240" t="e">
        <f>VLOOKUP(Tableau14[[#This Row],[dossier d''événement]],Tableau12[],89,FALSE)</f>
        <v>#N/A</v>
      </c>
      <c r="AN240" t="e">
        <f>VLOOKUP(Tableau14[[#This Row],[dossier d''événement]],Tableau12[],90,FALSE)</f>
        <v>#N/A</v>
      </c>
      <c r="AO240" t="e">
        <f>VLOOKUP(Tableau14[[#This Row],[dossier d''événement]],Tableau12[],11,FALSE)</f>
        <v>#N/A</v>
      </c>
      <c r="AP240" t="e">
        <f>VLOOKUP(Tableau14[[#This Row],[dossier d''événement]],Tableau12[],12,FALSE)</f>
        <v>#N/A</v>
      </c>
      <c r="AQ240" t="e">
        <f>VLOOKUP(Tableau14[[#This Row],[dossier d''événement]],Tableau12[],13,FALSE)</f>
        <v>#N/A</v>
      </c>
      <c r="AR240" t="e">
        <f>VLOOKUP(Tableau14[[#This Row],[dossier d''événement]],Tableau12[],14,FALSE)</f>
        <v>#N/A</v>
      </c>
      <c r="AS240" t="e">
        <f>VLOOKUP(Tableau14[[#This Row],[dossier d''événement]],Tableau12[],15,FALSE)</f>
        <v>#N/A</v>
      </c>
      <c r="AT240" t="e">
        <f>VLOOKUP(Tableau14[[#This Row],[dossier d''événement]],Tableau12[],16,FALSE)</f>
        <v>#N/A</v>
      </c>
      <c r="AU240" t="e">
        <f>VLOOKUP(Tableau14[[#This Row],[dossier d''événement]],Tableau12[],17,FALSE)</f>
        <v>#N/A</v>
      </c>
      <c r="AV240" t="e">
        <f>VLOOKUP(Tableau14[[#This Row],[dossier d''événement]],Tableau12[],18,FALSE)</f>
        <v>#N/A</v>
      </c>
      <c r="AW240" t="e">
        <f>VLOOKUP(Tableau14[[#This Row],[dossier d''événement]],Tableau12[],19,FALSE)</f>
        <v>#N/A</v>
      </c>
      <c r="AX240" t="e">
        <f>VLOOKUP(Tableau14[[#This Row],[dossier d''événement]],Tableau12[],20,FALSE)</f>
        <v>#N/A</v>
      </c>
      <c r="AY240" t="e">
        <f>VLOOKUP(Tableau14[[#This Row],[dossier d''événement]],Tableau12[],21,FALSE)</f>
        <v>#N/A</v>
      </c>
      <c r="AZ240" t="e">
        <f>VLOOKUP(Tableau14[[#This Row],[dossier d''événement]],Tableau12[],22,FALSE)</f>
        <v>#N/A</v>
      </c>
      <c r="BA240" t="e">
        <f>VLOOKUP(Tableau14[[#This Row],[dossier d''événement]],Tableau12[],23,FALSE)</f>
        <v>#N/A</v>
      </c>
      <c r="BB240" t="e">
        <f>VLOOKUP(Tableau14[[#This Row],[dossier d''événement]],Tableau12[],24,FALSE)</f>
        <v>#N/A</v>
      </c>
      <c r="BC240" t="e">
        <f>VLOOKUP(Tableau14[[#This Row],[dossier d''événement]],Tableau12[],25,FALSE)</f>
        <v>#N/A</v>
      </c>
      <c r="BD240" t="e">
        <f>VLOOKUP(Tableau14[[#This Row],[dossier d''événement]],Tableau12[],26,FALSE)</f>
        <v>#N/A</v>
      </c>
      <c r="BE240" t="e">
        <f>VLOOKUP(Tableau14[[#This Row],[dossier d''événement]],Tableau12[],27,FALSE)</f>
        <v>#N/A</v>
      </c>
      <c r="BF240" t="e">
        <f>VLOOKUP(Tableau14[[#This Row],[dossier d''événement]],Tableau12[],28,FALSE)</f>
        <v>#N/A</v>
      </c>
      <c r="BG240" t="e">
        <f>VLOOKUP(Tableau14[[#This Row],[dossier d''événement]],Tableau12[],29,FALSE)</f>
        <v>#N/A</v>
      </c>
      <c r="BH240" t="e">
        <f>VLOOKUP(Tableau14[[#This Row],[dossier d''événement]],Tableau12[],30,FALSE)</f>
        <v>#N/A</v>
      </c>
      <c r="BI240" t="e">
        <f>VLOOKUP(Tableau14[[#This Row],[dossier d''événement]],Tableau12[],31,FALSE)</f>
        <v>#N/A</v>
      </c>
      <c r="BJ240" t="e">
        <f>VLOOKUP(Tableau14[[#This Row],[dossier d''événement]],Tableau12[],32,FALSE)</f>
        <v>#N/A</v>
      </c>
      <c r="BK240" t="e">
        <f>VLOOKUP(Tableau14[[#This Row],[dossier d''événement]],Tableau12[],33,FALSE)</f>
        <v>#N/A</v>
      </c>
      <c r="BL240" t="e">
        <f>VLOOKUP(Tableau14[[#This Row],[dossier d''événement]],Tableau12[],34,FALSE)</f>
        <v>#N/A</v>
      </c>
      <c r="BM240" t="e">
        <f>VLOOKUP(Tableau14[[#This Row],[dossier d''événement]],Tableau12[],35,FALSE)</f>
        <v>#N/A</v>
      </c>
      <c r="BN240" t="e">
        <f>VLOOKUP(Tableau14[[#This Row],[dossier d''événement]],Tableau12[],36,FALSE)</f>
        <v>#N/A</v>
      </c>
      <c r="BO240" t="e">
        <f>VLOOKUP(Tableau14[[#This Row],[dossier d''événement]],Tableau12[],37,FALSE)</f>
        <v>#N/A</v>
      </c>
      <c r="BP240" t="e">
        <f>VLOOKUP(Tableau14[[#This Row],[dossier d''événement]],Tableau12[],38,FALSE)</f>
        <v>#N/A</v>
      </c>
      <c r="BQ240" t="e">
        <f>VLOOKUP(Tableau14[[#This Row],[dossier d''événement]],Tableau12[],39,FALSE)</f>
        <v>#N/A</v>
      </c>
      <c r="BR240" t="e">
        <f>VLOOKUP(Tableau14[[#This Row],[dossier d''événement]],Tableau12[],40,FALSE)</f>
        <v>#N/A</v>
      </c>
      <c r="CE240" t="e">
        <f>VLOOKUP(Tableau14[[#This Row],[dossier d''événement]],Tableau12[],46,FALSE)</f>
        <v>#N/A</v>
      </c>
      <c r="CF240" t="e">
        <f>VLOOKUP(Tableau14[[#This Row],[dossier d''événement]],Tableau12[],43,FALSE)</f>
        <v>#N/A</v>
      </c>
      <c r="CG240" t="e">
        <f>VLOOKUP(Tableau14[[#This Row],[dossier d''événement]],Tableau12[],47,FALSE)</f>
        <v>#N/A</v>
      </c>
    </row>
    <row r="241" spans="7:85">
      <c r="G241" t="e">
        <f>VLOOKUP(Tableau14[[#This Row],[dossier d''événement]],Tableau12[],7,FALSE)</f>
        <v>#N/A</v>
      </c>
      <c r="H241" t="e">
        <f>VLOOKUP(Tableau14[[#This Row],[dossier d''événement]],Tableau12[],8,FALSE)</f>
        <v>#N/A</v>
      </c>
      <c r="W241" t="e">
        <f>VLOOKUP(Tableau14[[#This Row],[dossier d''événement]],Tableau12[],73,FALSE)</f>
        <v>#N/A</v>
      </c>
      <c r="X241" t="e">
        <f>VLOOKUP(Tableau14[[#This Row],[dossier d''événement]],Tableau12[],74,FALSE)</f>
        <v>#N/A</v>
      </c>
      <c r="Y241" t="e">
        <f>VLOOKUP(Tableau14[[#This Row],[dossier d''événement]],Tableau12[],75,FALSE)</f>
        <v>#N/A</v>
      </c>
      <c r="Z241" t="e">
        <f>VLOOKUP(Tableau14[[#This Row],[dossier d''événement]],Tableau12[],76,FALSE)</f>
        <v>#N/A</v>
      </c>
      <c r="AA241" t="e">
        <f>VLOOKUP(Tableau14[[#This Row],[dossier d''événement]],Tableau12[],77,FALSE)</f>
        <v>#N/A</v>
      </c>
      <c r="AB241" t="e">
        <f>VLOOKUP(Tableau14[[#This Row],[dossier d''événement]],Tableau12[],78,FALSE)</f>
        <v>#N/A</v>
      </c>
      <c r="AC241" t="e">
        <f>VLOOKUP(Tableau14[[#This Row],[dossier d''événement]],Tableau12[],79,FALSE)</f>
        <v>#N/A</v>
      </c>
      <c r="AD241" t="e">
        <f>VLOOKUP(Tableau14[[#This Row],[dossier d''événement]],Tableau12[],80,FALSE)</f>
        <v>#N/A</v>
      </c>
      <c r="AE241" t="e">
        <f>VLOOKUP(Tableau14[[#This Row],[dossier d''événement]],Tableau12[],81,FALSE)</f>
        <v>#N/A</v>
      </c>
      <c r="AF241" t="e">
        <f>VLOOKUP(Tableau14[[#This Row],[dossier d''événement]],Tableau12[],82,FALSE)</f>
        <v>#N/A</v>
      </c>
      <c r="AG241" t="e">
        <f>VLOOKUP(Tableau14[[#This Row],[dossier d''événement]],Tableau12[],83,FALSE)</f>
        <v>#N/A</v>
      </c>
      <c r="AH241" t="e">
        <f>VLOOKUP(Tableau14[[#This Row],[dossier d''événement]],Tableau12[],84,FALSE)</f>
        <v>#N/A</v>
      </c>
      <c r="AI241" t="e">
        <f>VLOOKUP(Tableau14[[#This Row],[dossier d''événement]],Tableau12[],85,FALSE)</f>
        <v>#N/A</v>
      </c>
      <c r="AJ241" t="e">
        <f>VLOOKUP(Tableau14[[#This Row],[dossier d''événement]],Tableau12[],86,FALSE)</f>
        <v>#N/A</v>
      </c>
      <c r="AK241" t="e">
        <f>VLOOKUP(Tableau14[[#This Row],[dossier d''événement]],Tableau12[],87,FALSE)</f>
        <v>#N/A</v>
      </c>
      <c r="AL241" t="e">
        <f>VLOOKUP(Tableau14[[#This Row],[dossier d''événement]],Tableau12[],88,FALSE)</f>
        <v>#N/A</v>
      </c>
      <c r="AM241" t="e">
        <f>VLOOKUP(Tableau14[[#This Row],[dossier d''événement]],Tableau12[],89,FALSE)</f>
        <v>#N/A</v>
      </c>
      <c r="AN241" t="e">
        <f>VLOOKUP(Tableau14[[#This Row],[dossier d''événement]],Tableau12[],90,FALSE)</f>
        <v>#N/A</v>
      </c>
      <c r="AO241" t="e">
        <f>VLOOKUP(Tableau14[[#This Row],[dossier d''événement]],Tableau12[],11,FALSE)</f>
        <v>#N/A</v>
      </c>
      <c r="AP241" t="e">
        <f>VLOOKUP(Tableau14[[#This Row],[dossier d''événement]],Tableau12[],12,FALSE)</f>
        <v>#N/A</v>
      </c>
      <c r="AQ241" t="e">
        <f>VLOOKUP(Tableau14[[#This Row],[dossier d''événement]],Tableau12[],13,FALSE)</f>
        <v>#N/A</v>
      </c>
      <c r="AR241" t="e">
        <f>VLOOKUP(Tableau14[[#This Row],[dossier d''événement]],Tableau12[],14,FALSE)</f>
        <v>#N/A</v>
      </c>
      <c r="AS241" t="e">
        <f>VLOOKUP(Tableau14[[#This Row],[dossier d''événement]],Tableau12[],15,FALSE)</f>
        <v>#N/A</v>
      </c>
      <c r="AT241" t="e">
        <f>VLOOKUP(Tableau14[[#This Row],[dossier d''événement]],Tableau12[],16,FALSE)</f>
        <v>#N/A</v>
      </c>
      <c r="AU241" t="e">
        <f>VLOOKUP(Tableau14[[#This Row],[dossier d''événement]],Tableau12[],17,FALSE)</f>
        <v>#N/A</v>
      </c>
      <c r="AV241" t="e">
        <f>VLOOKUP(Tableau14[[#This Row],[dossier d''événement]],Tableau12[],18,FALSE)</f>
        <v>#N/A</v>
      </c>
      <c r="AW241" t="e">
        <f>VLOOKUP(Tableau14[[#This Row],[dossier d''événement]],Tableau12[],19,FALSE)</f>
        <v>#N/A</v>
      </c>
      <c r="AX241" t="e">
        <f>VLOOKUP(Tableau14[[#This Row],[dossier d''événement]],Tableau12[],20,FALSE)</f>
        <v>#N/A</v>
      </c>
      <c r="AY241" t="e">
        <f>VLOOKUP(Tableau14[[#This Row],[dossier d''événement]],Tableau12[],21,FALSE)</f>
        <v>#N/A</v>
      </c>
      <c r="AZ241" t="e">
        <f>VLOOKUP(Tableau14[[#This Row],[dossier d''événement]],Tableau12[],22,FALSE)</f>
        <v>#N/A</v>
      </c>
      <c r="BA241" t="e">
        <f>VLOOKUP(Tableau14[[#This Row],[dossier d''événement]],Tableau12[],23,FALSE)</f>
        <v>#N/A</v>
      </c>
      <c r="BB241" t="e">
        <f>VLOOKUP(Tableau14[[#This Row],[dossier d''événement]],Tableau12[],24,FALSE)</f>
        <v>#N/A</v>
      </c>
      <c r="BC241" t="e">
        <f>VLOOKUP(Tableau14[[#This Row],[dossier d''événement]],Tableau12[],25,FALSE)</f>
        <v>#N/A</v>
      </c>
      <c r="BD241" t="e">
        <f>VLOOKUP(Tableau14[[#This Row],[dossier d''événement]],Tableau12[],26,FALSE)</f>
        <v>#N/A</v>
      </c>
      <c r="BE241" t="e">
        <f>VLOOKUP(Tableau14[[#This Row],[dossier d''événement]],Tableau12[],27,FALSE)</f>
        <v>#N/A</v>
      </c>
      <c r="BF241" t="e">
        <f>VLOOKUP(Tableau14[[#This Row],[dossier d''événement]],Tableau12[],28,FALSE)</f>
        <v>#N/A</v>
      </c>
      <c r="BG241" t="e">
        <f>VLOOKUP(Tableau14[[#This Row],[dossier d''événement]],Tableau12[],29,FALSE)</f>
        <v>#N/A</v>
      </c>
      <c r="BH241" t="e">
        <f>VLOOKUP(Tableau14[[#This Row],[dossier d''événement]],Tableau12[],30,FALSE)</f>
        <v>#N/A</v>
      </c>
      <c r="BI241" t="e">
        <f>VLOOKUP(Tableau14[[#This Row],[dossier d''événement]],Tableau12[],31,FALSE)</f>
        <v>#N/A</v>
      </c>
      <c r="BJ241" t="e">
        <f>VLOOKUP(Tableau14[[#This Row],[dossier d''événement]],Tableau12[],32,FALSE)</f>
        <v>#N/A</v>
      </c>
      <c r="BK241" t="e">
        <f>VLOOKUP(Tableau14[[#This Row],[dossier d''événement]],Tableau12[],33,FALSE)</f>
        <v>#N/A</v>
      </c>
      <c r="BL241" t="e">
        <f>VLOOKUP(Tableau14[[#This Row],[dossier d''événement]],Tableau12[],34,FALSE)</f>
        <v>#N/A</v>
      </c>
      <c r="BM241" t="e">
        <f>VLOOKUP(Tableau14[[#This Row],[dossier d''événement]],Tableau12[],35,FALSE)</f>
        <v>#N/A</v>
      </c>
      <c r="BN241" t="e">
        <f>VLOOKUP(Tableau14[[#This Row],[dossier d''événement]],Tableau12[],36,FALSE)</f>
        <v>#N/A</v>
      </c>
      <c r="BO241" t="e">
        <f>VLOOKUP(Tableau14[[#This Row],[dossier d''événement]],Tableau12[],37,FALSE)</f>
        <v>#N/A</v>
      </c>
      <c r="BP241" t="e">
        <f>VLOOKUP(Tableau14[[#This Row],[dossier d''événement]],Tableau12[],38,FALSE)</f>
        <v>#N/A</v>
      </c>
      <c r="BQ241" t="e">
        <f>VLOOKUP(Tableau14[[#This Row],[dossier d''événement]],Tableau12[],39,FALSE)</f>
        <v>#N/A</v>
      </c>
      <c r="BR241" t="e">
        <f>VLOOKUP(Tableau14[[#This Row],[dossier d''événement]],Tableau12[],40,FALSE)</f>
        <v>#N/A</v>
      </c>
      <c r="CE241" t="e">
        <f>VLOOKUP(Tableau14[[#This Row],[dossier d''événement]],Tableau12[],46,FALSE)</f>
        <v>#N/A</v>
      </c>
      <c r="CF241" t="e">
        <f>VLOOKUP(Tableau14[[#This Row],[dossier d''événement]],Tableau12[],43,FALSE)</f>
        <v>#N/A</v>
      </c>
      <c r="CG241" t="e">
        <f>VLOOKUP(Tableau14[[#This Row],[dossier d''événement]],Tableau12[],47,FALSE)</f>
        <v>#N/A</v>
      </c>
    </row>
    <row r="242" spans="7:85">
      <c r="G242" t="e">
        <f>VLOOKUP(Tableau14[[#This Row],[dossier d''événement]],Tableau12[],7,FALSE)</f>
        <v>#N/A</v>
      </c>
      <c r="H242" t="e">
        <f>VLOOKUP(Tableau14[[#This Row],[dossier d''événement]],Tableau12[],8,FALSE)</f>
        <v>#N/A</v>
      </c>
      <c r="W242" t="e">
        <f>VLOOKUP(Tableau14[[#This Row],[dossier d''événement]],Tableau12[],73,FALSE)</f>
        <v>#N/A</v>
      </c>
      <c r="X242" t="e">
        <f>VLOOKUP(Tableau14[[#This Row],[dossier d''événement]],Tableau12[],74,FALSE)</f>
        <v>#N/A</v>
      </c>
      <c r="Y242" t="e">
        <f>VLOOKUP(Tableau14[[#This Row],[dossier d''événement]],Tableau12[],75,FALSE)</f>
        <v>#N/A</v>
      </c>
      <c r="Z242" t="e">
        <f>VLOOKUP(Tableau14[[#This Row],[dossier d''événement]],Tableau12[],76,FALSE)</f>
        <v>#N/A</v>
      </c>
      <c r="AA242" t="e">
        <f>VLOOKUP(Tableau14[[#This Row],[dossier d''événement]],Tableau12[],77,FALSE)</f>
        <v>#N/A</v>
      </c>
      <c r="AB242" t="e">
        <f>VLOOKUP(Tableau14[[#This Row],[dossier d''événement]],Tableau12[],78,FALSE)</f>
        <v>#N/A</v>
      </c>
      <c r="AC242" t="e">
        <f>VLOOKUP(Tableau14[[#This Row],[dossier d''événement]],Tableau12[],79,FALSE)</f>
        <v>#N/A</v>
      </c>
      <c r="AD242" t="e">
        <f>VLOOKUP(Tableau14[[#This Row],[dossier d''événement]],Tableau12[],80,FALSE)</f>
        <v>#N/A</v>
      </c>
      <c r="AE242" t="e">
        <f>VLOOKUP(Tableau14[[#This Row],[dossier d''événement]],Tableau12[],81,FALSE)</f>
        <v>#N/A</v>
      </c>
      <c r="AF242" t="e">
        <f>VLOOKUP(Tableau14[[#This Row],[dossier d''événement]],Tableau12[],82,FALSE)</f>
        <v>#N/A</v>
      </c>
      <c r="AG242" t="e">
        <f>VLOOKUP(Tableau14[[#This Row],[dossier d''événement]],Tableau12[],83,FALSE)</f>
        <v>#N/A</v>
      </c>
      <c r="AH242" t="e">
        <f>VLOOKUP(Tableau14[[#This Row],[dossier d''événement]],Tableau12[],84,FALSE)</f>
        <v>#N/A</v>
      </c>
      <c r="AI242" t="e">
        <f>VLOOKUP(Tableau14[[#This Row],[dossier d''événement]],Tableau12[],85,FALSE)</f>
        <v>#N/A</v>
      </c>
      <c r="AJ242" t="e">
        <f>VLOOKUP(Tableau14[[#This Row],[dossier d''événement]],Tableau12[],86,FALSE)</f>
        <v>#N/A</v>
      </c>
      <c r="AK242" t="e">
        <f>VLOOKUP(Tableau14[[#This Row],[dossier d''événement]],Tableau12[],87,FALSE)</f>
        <v>#N/A</v>
      </c>
      <c r="AL242" t="e">
        <f>VLOOKUP(Tableau14[[#This Row],[dossier d''événement]],Tableau12[],88,FALSE)</f>
        <v>#N/A</v>
      </c>
      <c r="AM242" t="e">
        <f>VLOOKUP(Tableau14[[#This Row],[dossier d''événement]],Tableau12[],89,FALSE)</f>
        <v>#N/A</v>
      </c>
      <c r="AN242" t="e">
        <f>VLOOKUP(Tableau14[[#This Row],[dossier d''événement]],Tableau12[],90,FALSE)</f>
        <v>#N/A</v>
      </c>
      <c r="AO242" t="e">
        <f>VLOOKUP(Tableau14[[#This Row],[dossier d''événement]],Tableau12[],11,FALSE)</f>
        <v>#N/A</v>
      </c>
      <c r="AP242" t="e">
        <f>VLOOKUP(Tableau14[[#This Row],[dossier d''événement]],Tableau12[],12,FALSE)</f>
        <v>#N/A</v>
      </c>
      <c r="AQ242" t="e">
        <f>VLOOKUP(Tableau14[[#This Row],[dossier d''événement]],Tableau12[],13,FALSE)</f>
        <v>#N/A</v>
      </c>
      <c r="AR242" t="e">
        <f>VLOOKUP(Tableau14[[#This Row],[dossier d''événement]],Tableau12[],14,FALSE)</f>
        <v>#N/A</v>
      </c>
      <c r="AS242" t="e">
        <f>VLOOKUP(Tableau14[[#This Row],[dossier d''événement]],Tableau12[],15,FALSE)</f>
        <v>#N/A</v>
      </c>
      <c r="AT242" t="e">
        <f>VLOOKUP(Tableau14[[#This Row],[dossier d''événement]],Tableau12[],16,FALSE)</f>
        <v>#N/A</v>
      </c>
      <c r="AU242" t="e">
        <f>VLOOKUP(Tableau14[[#This Row],[dossier d''événement]],Tableau12[],17,FALSE)</f>
        <v>#N/A</v>
      </c>
      <c r="AV242" t="e">
        <f>VLOOKUP(Tableau14[[#This Row],[dossier d''événement]],Tableau12[],18,FALSE)</f>
        <v>#N/A</v>
      </c>
      <c r="AW242" t="e">
        <f>VLOOKUP(Tableau14[[#This Row],[dossier d''événement]],Tableau12[],19,FALSE)</f>
        <v>#N/A</v>
      </c>
      <c r="AX242" t="e">
        <f>VLOOKUP(Tableau14[[#This Row],[dossier d''événement]],Tableau12[],20,FALSE)</f>
        <v>#N/A</v>
      </c>
      <c r="AY242" t="e">
        <f>VLOOKUP(Tableau14[[#This Row],[dossier d''événement]],Tableau12[],21,FALSE)</f>
        <v>#N/A</v>
      </c>
      <c r="AZ242" t="e">
        <f>VLOOKUP(Tableau14[[#This Row],[dossier d''événement]],Tableau12[],22,FALSE)</f>
        <v>#N/A</v>
      </c>
      <c r="BA242" t="e">
        <f>VLOOKUP(Tableau14[[#This Row],[dossier d''événement]],Tableau12[],23,FALSE)</f>
        <v>#N/A</v>
      </c>
      <c r="BB242" t="e">
        <f>VLOOKUP(Tableau14[[#This Row],[dossier d''événement]],Tableau12[],24,FALSE)</f>
        <v>#N/A</v>
      </c>
      <c r="BC242" t="e">
        <f>VLOOKUP(Tableau14[[#This Row],[dossier d''événement]],Tableau12[],25,FALSE)</f>
        <v>#N/A</v>
      </c>
      <c r="BD242" t="e">
        <f>VLOOKUP(Tableau14[[#This Row],[dossier d''événement]],Tableau12[],26,FALSE)</f>
        <v>#N/A</v>
      </c>
      <c r="BE242" t="e">
        <f>VLOOKUP(Tableau14[[#This Row],[dossier d''événement]],Tableau12[],27,FALSE)</f>
        <v>#N/A</v>
      </c>
      <c r="BF242" t="e">
        <f>VLOOKUP(Tableau14[[#This Row],[dossier d''événement]],Tableau12[],28,FALSE)</f>
        <v>#N/A</v>
      </c>
      <c r="BG242" t="e">
        <f>VLOOKUP(Tableau14[[#This Row],[dossier d''événement]],Tableau12[],29,FALSE)</f>
        <v>#N/A</v>
      </c>
      <c r="BH242" t="e">
        <f>VLOOKUP(Tableau14[[#This Row],[dossier d''événement]],Tableau12[],30,FALSE)</f>
        <v>#N/A</v>
      </c>
      <c r="BI242" t="e">
        <f>VLOOKUP(Tableau14[[#This Row],[dossier d''événement]],Tableau12[],31,FALSE)</f>
        <v>#N/A</v>
      </c>
      <c r="BJ242" t="e">
        <f>VLOOKUP(Tableau14[[#This Row],[dossier d''événement]],Tableau12[],32,FALSE)</f>
        <v>#N/A</v>
      </c>
      <c r="BK242" t="e">
        <f>VLOOKUP(Tableau14[[#This Row],[dossier d''événement]],Tableau12[],33,FALSE)</f>
        <v>#N/A</v>
      </c>
      <c r="BL242" t="e">
        <f>VLOOKUP(Tableau14[[#This Row],[dossier d''événement]],Tableau12[],34,FALSE)</f>
        <v>#N/A</v>
      </c>
      <c r="BM242" t="e">
        <f>VLOOKUP(Tableau14[[#This Row],[dossier d''événement]],Tableau12[],35,FALSE)</f>
        <v>#N/A</v>
      </c>
      <c r="BN242" t="e">
        <f>VLOOKUP(Tableau14[[#This Row],[dossier d''événement]],Tableau12[],36,FALSE)</f>
        <v>#N/A</v>
      </c>
      <c r="BO242" t="e">
        <f>VLOOKUP(Tableau14[[#This Row],[dossier d''événement]],Tableau12[],37,FALSE)</f>
        <v>#N/A</v>
      </c>
      <c r="BP242" t="e">
        <f>VLOOKUP(Tableau14[[#This Row],[dossier d''événement]],Tableau12[],38,FALSE)</f>
        <v>#N/A</v>
      </c>
      <c r="BQ242" t="e">
        <f>VLOOKUP(Tableau14[[#This Row],[dossier d''événement]],Tableau12[],39,FALSE)</f>
        <v>#N/A</v>
      </c>
      <c r="BR242" t="e">
        <f>VLOOKUP(Tableau14[[#This Row],[dossier d''événement]],Tableau12[],40,FALSE)</f>
        <v>#N/A</v>
      </c>
      <c r="CE242" t="e">
        <f>VLOOKUP(Tableau14[[#This Row],[dossier d''événement]],Tableau12[],46,FALSE)</f>
        <v>#N/A</v>
      </c>
      <c r="CF242" t="e">
        <f>VLOOKUP(Tableau14[[#This Row],[dossier d''événement]],Tableau12[],43,FALSE)</f>
        <v>#N/A</v>
      </c>
      <c r="CG242" t="e">
        <f>VLOOKUP(Tableau14[[#This Row],[dossier d''événement]],Tableau12[],47,FALSE)</f>
        <v>#N/A</v>
      </c>
    </row>
    <row r="243" spans="7:85">
      <c r="G243" t="e">
        <f>VLOOKUP(Tableau14[[#This Row],[dossier d''événement]],Tableau12[],7,FALSE)</f>
        <v>#N/A</v>
      </c>
      <c r="H243" t="e">
        <f>VLOOKUP(Tableau14[[#This Row],[dossier d''événement]],Tableau12[],8,FALSE)</f>
        <v>#N/A</v>
      </c>
      <c r="W243" t="e">
        <f>VLOOKUP(Tableau14[[#This Row],[dossier d''événement]],Tableau12[],73,FALSE)</f>
        <v>#N/A</v>
      </c>
      <c r="X243" t="e">
        <f>VLOOKUP(Tableau14[[#This Row],[dossier d''événement]],Tableau12[],74,FALSE)</f>
        <v>#N/A</v>
      </c>
      <c r="Y243" t="e">
        <f>VLOOKUP(Tableau14[[#This Row],[dossier d''événement]],Tableau12[],75,FALSE)</f>
        <v>#N/A</v>
      </c>
      <c r="Z243" t="e">
        <f>VLOOKUP(Tableau14[[#This Row],[dossier d''événement]],Tableau12[],76,FALSE)</f>
        <v>#N/A</v>
      </c>
      <c r="AA243" t="e">
        <f>VLOOKUP(Tableau14[[#This Row],[dossier d''événement]],Tableau12[],77,FALSE)</f>
        <v>#N/A</v>
      </c>
      <c r="AB243" t="e">
        <f>VLOOKUP(Tableau14[[#This Row],[dossier d''événement]],Tableau12[],78,FALSE)</f>
        <v>#N/A</v>
      </c>
      <c r="AC243" t="e">
        <f>VLOOKUP(Tableau14[[#This Row],[dossier d''événement]],Tableau12[],79,FALSE)</f>
        <v>#N/A</v>
      </c>
      <c r="AD243" t="e">
        <f>VLOOKUP(Tableau14[[#This Row],[dossier d''événement]],Tableau12[],80,FALSE)</f>
        <v>#N/A</v>
      </c>
      <c r="AE243" t="e">
        <f>VLOOKUP(Tableau14[[#This Row],[dossier d''événement]],Tableau12[],81,FALSE)</f>
        <v>#N/A</v>
      </c>
      <c r="AF243" t="e">
        <f>VLOOKUP(Tableau14[[#This Row],[dossier d''événement]],Tableau12[],82,FALSE)</f>
        <v>#N/A</v>
      </c>
      <c r="AG243" t="e">
        <f>VLOOKUP(Tableau14[[#This Row],[dossier d''événement]],Tableau12[],83,FALSE)</f>
        <v>#N/A</v>
      </c>
      <c r="AH243" t="e">
        <f>VLOOKUP(Tableau14[[#This Row],[dossier d''événement]],Tableau12[],84,FALSE)</f>
        <v>#N/A</v>
      </c>
      <c r="AI243" t="e">
        <f>VLOOKUP(Tableau14[[#This Row],[dossier d''événement]],Tableau12[],85,FALSE)</f>
        <v>#N/A</v>
      </c>
      <c r="AJ243" t="e">
        <f>VLOOKUP(Tableau14[[#This Row],[dossier d''événement]],Tableau12[],86,FALSE)</f>
        <v>#N/A</v>
      </c>
      <c r="AK243" t="e">
        <f>VLOOKUP(Tableau14[[#This Row],[dossier d''événement]],Tableau12[],87,FALSE)</f>
        <v>#N/A</v>
      </c>
      <c r="AL243" t="e">
        <f>VLOOKUP(Tableau14[[#This Row],[dossier d''événement]],Tableau12[],88,FALSE)</f>
        <v>#N/A</v>
      </c>
      <c r="AM243" t="e">
        <f>VLOOKUP(Tableau14[[#This Row],[dossier d''événement]],Tableau12[],89,FALSE)</f>
        <v>#N/A</v>
      </c>
      <c r="AN243" t="e">
        <f>VLOOKUP(Tableau14[[#This Row],[dossier d''événement]],Tableau12[],90,FALSE)</f>
        <v>#N/A</v>
      </c>
      <c r="AO243" t="e">
        <f>VLOOKUP(Tableau14[[#This Row],[dossier d''événement]],Tableau12[],11,FALSE)</f>
        <v>#N/A</v>
      </c>
      <c r="AP243" t="e">
        <f>VLOOKUP(Tableau14[[#This Row],[dossier d''événement]],Tableau12[],12,FALSE)</f>
        <v>#N/A</v>
      </c>
      <c r="AQ243" t="e">
        <f>VLOOKUP(Tableau14[[#This Row],[dossier d''événement]],Tableau12[],13,FALSE)</f>
        <v>#N/A</v>
      </c>
      <c r="AR243" t="e">
        <f>VLOOKUP(Tableau14[[#This Row],[dossier d''événement]],Tableau12[],14,FALSE)</f>
        <v>#N/A</v>
      </c>
      <c r="AS243" t="e">
        <f>VLOOKUP(Tableau14[[#This Row],[dossier d''événement]],Tableau12[],15,FALSE)</f>
        <v>#N/A</v>
      </c>
      <c r="AT243" t="e">
        <f>VLOOKUP(Tableau14[[#This Row],[dossier d''événement]],Tableau12[],16,FALSE)</f>
        <v>#N/A</v>
      </c>
      <c r="AU243" t="e">
        <f>VLOOKUP(Tableau14[[#This Row],[dossier d''événement]],Tableau12[],17,FALSE)</f>
        <v>#N/A</v>
      </c>
      <c r="AV243" t="e">
        <f>VLOOKUP(Tableau14[[#This Row],[dossier d''événement]],Tableau12[],18,FALSE)</f>
        <v>#N/A</v>
      </c>
      <c r="AW243" t="e">
        <f>VLOOKUP(Tableau14[[#This Row],[dossier d''événement]],Tableau12[],19,FALSE)</f>
        <v>#N/A</v>
      </c>
      <c r="AX243" t="e">
        <f>VLOOKUP(Tableau14[[#This Row],[dossier d''événement]],Tableau12[],20,FALSE)</f>
        <v>#N/A</v>
      </c>
      <c r="AY243" t="e">
        <f>VLOOKUP(Tableau14[[#This Row],[dossier d''événement]],Tableau12[],21,FALSE)</f>
        <v>#N/A</v>
      </c>
      <c r="AZ243" t="e">
        <f>VLOOKUP(Tableau14[[#This Row],[dossier d''événement]],Tableau12[],22,FALSE)</f>
        <v>#N/A</v>
      </c>
      <c r="BA243" t="e">
        <f>VLOOKUP(Tableau14[[#This Row],[dossier d''événement]],Tableau12[],23,FALSE)</f>
        <v>#N/A</v>
      </c>
      <c r="BB243" t="e">
        <f>VLOOKUP(Tableau14[[#This Row],[dossier d''événement]],Tableau12[],24,FALSE)</f>
        <v>#N/A</v>
      </c>
      <c r="BC243" t="e">
        <f>VLOOKUP(Tableau14[[#This Row],[dossier d''événement]],Tableau12[],25,FALSE)</f>
        <v>#N/A</v>
      </c>
      <c r="BD243" t="e">
        <f>VLOOKUP(Tableau14[[#This Row],[dossier d''événement]],Tableau12[],26,FALSE)</f>
        <v>#N/A</v>
      </c>
      <c r="BE243" t="e">
        <f>VLOOKUP(Tableau14[[#This Row],[dossier d''événement]],Tableau12[],27,FALSE)</f>
        <v>#N/A</v>
      </c>
      <c r="BF243" t="e">
        <f>VLOOKUP(Tableau14[[#This Row],[dossier d''événement]],Tableau12[],28,FALSE)</f>
        <v>#N/A</v>
      </c>
      <c r="BG243" t="e">
        <f>VLOOKUP(Tableau14[[#This Row],[dossier d''événement]],Tableau12[],29,FALSE)</f>
        <v>#N/A</v>
      </c>
      <c r="BH243" t="e">
        <f>VLOOKUP(Tableau14[[#This Row],[dossier d''événement]],Tableau12[],30,FALSE)</f>
        <v>#N/A</v>
      </c>
      <c r="BI243" t="e">
        <f>VLOOKUP(Tableau14[[#This Row],[dossier d''événement]],Tableau12[],31,FALSE)</f>
        <v>#N/A</v>
      </c>
      <c r="BJ243" t="e">
        <f>VLOOKUP(Tableau14[[#This Row],[dossier d''événement]],Tableau12[],32,FALSE)</f>
        <v>#N/A</v>
      </c>
      <c r="BK243" t="e">
        <f>VLOOKUP(Tableau14[[#This Row],[dossier d''événement]],Tableau12[],33,FALSE)</f>
        <v>#N/A</v>
      </c>
      <c r="BL243" t="e">
        <f>VLOOKUP(Tableau14[[#This Row],[dossier d''événement]],Tableau12[],34,FALSE)</f>
        <v>#N/A</v>
      </c>
      <c r="BM243" t="e">
        <f>VLOOKUP(Tableau14[[#This Row],[dossier d''événement]],Tableau12[],35,FALSE)</f>
        <v>#N/A</v>
      </c>
      <c r="BN243" t="e">
        <f>VLOOKUP(Tableau14[[#This Row],[dossier d''événement]],Tableau12[],36,FALSE)</f>
        <v>#N/A</v>
      </c>
      <c r="BO243" t="e">
        <f>VLOOKUP(Tableau14[[#This Row],[dossier d''événement]],Tableau12[],37,FALSE)</f>
        <v>#N/A</v>
      </c>
      <c r="BP243" t="e">
        <f>VLOOKUP(Tableau14[[#This Row],[dossier d''événement]],Tableau12[],38,FALSE)</f>
        <v>#N/A</v>
      </c>
      <c r="BQ243" t="e">
        <f>VLOOKUP(Tableau14[[#This Row],[dossier d''événement]],Tableau12[],39,FALSE)</f>
        <v>#N/A</v>
      </c>
      <c r="BR243" t="e">
        <f>VLOOKUP(Tableau14[[#This Row],[dossier d''événement]],Tableau12[],40,FALSE)</f>
        <v>#N/A</v>
      </c>
      <c r="CE243" t="e">
        <f>VLOOKUP(Tableau14[[#This Row],[dossier d''événement]],Tableau12[],46,FALSE)</f>
        <v>#N/A</v>
      </c>
      <c r="CF243" t="e">
        <f>VLOOKUP(Tableau14[[#This Row],[dossier d''événement]],Tableau12[],43,FALSE)</f>
        <v>#N/A</v>
      </c>
      <c r="CG243" t="e">
        <f>VLOOKUP(Tableau14[[#This Row],[dossier d''événement]],Tableau12[],47,FALSE)</f>
        <v>#N/A</v>
      </c>
    </row>
    <row r="244" spans="7:85">
      <c r="G244" t="e">
        <f>VLOOKUP(Tableau14[[#This Row],[dossier d''événement]],Tableau12[],7,FALSE)</f>
        <v>#N/A</v>
      </c>
      <c r="H244" t="e">
        <f>VLOOKUP(Tableau14[[#This Row],[dossier d''événement]],Tableau12[],8,FALSE)</f>
        <v>#N/A</v>
      </c>
      <c r="W244" t="e">
        <f>VLOOKUP(Tableau14[[#This Row],[dossier d''événement]],Tableau12[],73,FALSE)</f>
        <v>#N/A</v>
      </c>
      <c r="X244" t="e">
        <f>VLOOKUP(Tableau14[[#This Row],[dossier d''événement]],Tableau12[],74,FALSE)</f>
        <v>#N/A</v>
      </c>
      <c r="Y244" t="e">
        <f>VLOOKUP(Tableau14[[#This Row],[dossier d''événement]],Tableau12[],75,FALSE)</f>
        <v>#N/A</v>
      </c>
      <c r="Z244" t="e">
        <f>VLOOKUP(Tableau14[[#This Row],[dossier d''événement]],Tableau12[],76,FALSE)</f>
        <v>#N/A</v>
      </c>
      <c r="AA244" t="e">
        <f>VLOOKUP(Tableau14[[#This Row],[dossier d''événement]],Tableau12[],77,FALSE)</f>
        <v>#N/A</v>
      </c>
      <c r="AB244" t="e">
        <f>VLOOKUP(Tableau14[[#This Row],[dossier d''événement]],Tableau12[],78,FALSE)</f>
        <v>#N/A</v>
      </c>
      <c r="AC244" t="e">
        <f>VLOOKUP(Tableau14[[#This Row],[dossier d''événement]],Tableau12[],79,FALSE)</f>
        <v>#N/A</v>
      </c>
      <c r="AD244" t="e">
        <f>VLOOKUP(Tableau14[[#This Row],[dossier d''événement]],Tableau12[],80,FALSE)</f>
        <v>#N/A</v>
      </c>
      <c r="AE244" t="e">
        <f>VLOOKUP(Tableau14[[#This Row],[dossier d''événement]],Tableau12[],81,FALSE)</f>
        <v>#N/A</v>
      </c>
      <c r="AF244" t="e">
        <f>VLOOKUP(Tableau14[[#This Row],[dossier d''événement]],Tableau12[],82,FALSE)</f>
        <v>#N/A</v>
      </c>
      <c r="AG244" t="e">
        <f>VLOOKUP(Tableau14[[#This Row],[dossier d''événement]],Tableau12[],83,FALSE)</f>
        <v>#N/A</v>
      </c>
      <c r="AH244" t="e">
        <f>VLOOKUP(Tableau14[[#This Row],[dossier d''événement]],Tableau12[],84,FALSE)</f>
        <v>#N/A</v>
      </c>
      <c r="AI244" t="e">
        <f>VLOOKUP(Tableau14[[#This Row],[dossier d''événement]],Tableau12[],85,FALSE)</f>
        <v>#N/A</v>
      </c>
      <c r="AJ244" t="e">
        <f>VLOOKUP(Tableau14[[#This Row],[dossier d''événement]],Tableau12[],86,FALSE)</f>
        <v>#N/A</v>
      </c>
      <c r="AK244" t="e">
        <f>VLOOKUP(Tableau14[[#This Row],[dossier d''événement]],Tableau12[],87,FALSE)</f>
        <v>#N/A</v>
      </c>
      <c r="AL244" t="e">
        <f>VLOOKUP(Tableau14[[#This Row],[dossier d''événement]],Tableau12[],88,FALSE)</f>
        <v>#N/A</v>
      </c>
      <c r="AM244" t="e">
        <f>VLOOKUP(Tableau14[[#This Row],[dossier d''événement]],Tableau12[],89,FALSE)</f>
        <v>#N/A</v>
      </c>
      <c r="AN244" t="e">
        <f>VLOOKUP(Tableau14[[#This Row],[dossier d''événement]],Tableau12[],90,FALSE)</f>
        <v>#N/A</v>
      </c>
      <c r="AO244" t="e">
        <f>VLOOKUP(Tableau14[[#This Row],[dossier d''événement]],Tableau12[],11,FALSE)</f>
        <v>#N/A</v>
      </c>
      <c r="AP244" t="e">
        <f>VLOOKUP(Tableau14[[#This Row],[dossier d''événement]],Tableau12[],12,FALSE)</f>
        <v>#N/A</v>
      </c>
      <c r="AQ244" t="e">
        <f>VLOOKUP(Tableau14[[#This Row],[dossier d''événement]],Tableau12[],13,FALSE)</f>
        <v>#N/A</v>
      </c>
      <c r="AR244" t="e">
        <f>VLOOKUP(Tableau14[[#This Row],[dossier d''événement]],Tableau12[],14,FALSE)</f>
        <v>#N/A</v>
      </c>
      <c r="AS244" t="e">
        <f>VLOOKUP(Tableau14[[#This Row],[dossier d''événement]],Tableau12[],15,FALSE)</f>
        <v>#N/A</v>
      </c>
      <c r="AT244" t="e">
        <f>VLOOKUP(Tableau14[[#This Row],[dossier d''événement]],Tableau12[],16,FALSE)</f>
        <v>#N/A</v>
      </c>
      <c r="AU244" t="e">
        <f>VLOOKUP(Tableau14[[#This Row],[dossier d''événement]],Tableau12[],17,FALSE)</f>
        <v>#N/A</v>
      </c>
      <c r="AV244" t="e">
        <f>VLOOKUP(Tableau14[[#This Row],[dossier d''événement]],Tableau12[],18,FALSE)</f>
        <v>#N/A</v>
      </c>
      <c r="AW244" t="e">
        <f>VLOOKUP(Tableau14[[#This Row],[dossier d''événement]],Tableau12[],19,FALSE)</f>
        <v>#N/A</v>
      </c>
      <c r="AX244" t="e">
        <f>VLOOKUP(Tableau14[[#This Row],[dossier d''événement]],Tableau12[],20,FALSE)</f>
        <v>#N/A</v>
      </c>
      <c r="AY244" t="e">
        <f>VLOOKUP(Tableau14[[#This Row],[dossier d''événement]],Tableau12[],21,FALSE)</f>
        <v>#N/A</v>
      </c>
      <c r="AZ244" t="e">
        <f>VLOOKUP(Tableau14[[#This Row],[dossier d''événement]],Tableau12[],22,FALSE)</f>
        <v>#N/A</v>
      </c>
      <c r="BA244" t="e">
        <f>VLOOKUP(Tableau14[[#This Row],[dossier d''événement]],Tableau12[],23,FALSE)</f>
        <v>#N/A</v>
      </c>
      <c r="BB244" t="e">
        <f>VLOOKUP(Tableau14[[#This Row],[dossier d''événement]],Tableau12[],24,FALSE)</f>
        <v>#N/A</v>
      </c>
      <c r="BC244" t="e">
        <f>VLOOKUP(Tableau14[[#This Row],[dossier d''événement]],Tableau12[],25,FALSE)</f>
        <v>#N/A</v>
      </c>
      <c r="BD244" t="e">
        <f>VLOOKUP(Tableau14[[#This Row],[dossier d''événement]],Tableau12[],26,FALSE)</f>
        <v>#N/A</v>
      </c>
      <c r="BE244" t="e">
        <f>VLOOKUP(Tableau14[[#This Row],[dossier d''événement]],Tableau12[],27,FALSE)</f>
        <v>#N/A</v>
      </c>
      <c r="BF244" t="e">
        <f>VLOOKUP(Tableau14[[#This Row],[dossier d''événement]],Tableau12[],28,FALSE)</f>
        <v>#N/A</v>
      </c>
      <c r="BG244" t="e">
        <f>VLOOKUP(Tableau14[[#This Row],[dossier d''événement]],Tableau12[],29,FALSE)</f>
        <v>#N/A</v>
      </c>
      <c r="BH244" t="e">
        <f>VLOOKUP(Tableau14[[#This Row],[dossier d''événement]],Tableau12[],30,FALSE)</f>
        <v>#N/A</v>
      </c>
      <c r="BI244" t="e">
        <f>VLOOKUP(Tableau14[[#This Row],[dossier d''événement]],Tableau12[],31,FALSE)</f>
        <v>#N/A</v>
      </c>
      <c r="BJ244" t="e">
        <f>VLOOKUP(Tableau14[[#This Row],[dossier d''événement]],Tableau12[],32,FALSE)</f>
        <v>#N/A</v>
      </c>
      <c r="BK244" t="e">
        <f>VLOOKUP(Tableau14[[#This Row],[dossier d''événement]],Tableau12[],33,FALSE)</f>
        <v>#N/A</v>
      </c>
      <c r="BL244" t="e">
        <f>VLOOKUP(Tableau14[[#This Row],[dossier d''événement]],Tableau12[],34,FALSE)</f>
        <v>#N/A</v>
      </c>
      <c r="BM244" t="e">
        <f>VLOOKUP(Tableau14[[#This Row],[dossier d''événement]],Tableau12[],35,FALSE)</f>
        <v>#N/A</v>
      </c>
      <c r="BN244" t="e">
        <f>VLOOKUP(Tableau14[[#This Row],[dossier d''événement]],Tableau12[],36,FALSE)</f>
        <v>#N/A</v>
      </c>
      <c r="BO244" t="e">
        <f>VLOOKUP(Tableau14[[#This Row],[dossier d''événement]],Tableau12[],37,FALSE)</f>
        <v>#N/A</v>
      </c>
      <c r="BP244" t="e">
        <f>VLOOKUP(Tableau14[[#This Row],[dossier d''événement]],Tableau12[],38,FALSE)</f>
        <v>#N/A</v>
      </c>
      <c r="BQ244" t="e">
        <f>VLOOKUP(Tableau14[[#This Row],[dossier d''événement]],Tableau12[],39,FALSE)</f>
        <v>#N/A</v>
      </c>
      <c r="BR244" t="e">
        <f>VLOOKUP(Tableau14[[#This Row],[dossier d''événement]],Tableau12[],40,FALSE)</f>
        <v>#N/A</v>
      </c>
      <c r="CE244" t="e">
        <f>VLOOKUP(Tableau14[[#This Row],[dossier d''événement]],Tableau12[],46,FALSE)</f>
        <v>#N/A</v>
      </c>
      <c r="CF244" t="e">
        <f>VLOOKUP(Tableau14[[#This Row],[dossier d''événement]],Tableau12[],43,FALSE)</f>
        <v>#N/A</v>
      </c>
      <c r="CG244" t="e">
        <f>VLOOKUP(Tableau14[[#This Row],[dossier d''événement]],Tableau12[],47,FALSE)</f>
        <v>#N/A</v>
      </c>
    </row>
    <row r="245" spans="7:85">
      <c r="G245" t="e">
        <f>VLOOKUP(Tableau14[[#This Row],[dossier d''événement]],Tableau12[],7,FALSE)</f>
        <v>#N/A</v>
      </c>
      <c r="H245" t="e">
        <f>VLOOKUP(Tableau14[[#This Row],[dossier d''événement]],Tableau12[],8,FALSE)</f>
        <v>#N/A</v>
      </c>
      <c r="W245" t="e">
        <f>VLOOKUP(Tableau14[[#This Row],[dossier d''événement]],Tableau12[],73,FALSE)</f>
        <v>#N/A</v>
      </c>
      <c r="X245" t="e">
        <f>VLOOKUP(Tableau14[[#This Row],[dossier d''événement]],Tableau12[],74,FALSE)</f>
        <v>#N/A</v>
      </c>
      <c r="Y245" t="e">
        <f>VLOOKUP(Tableau14[[#This Row],[dossier d''événement]],Tableau12[],75,FALSE)</f>
        <v>#N/A</v>
      </c>
      <c r="Z245" t="e">
        <f>VLOOKUP(Tableau14[[#This Row],[dossier d''événement]],Tableau12[],76,FALSE)</f>
        <v>#N/A</v>
      </c>
      <c r="AA245" t="e">
        <f>VLOOKUP(Tableau14[[#This Row],[dossier d''événement]],Tableau12[],77,FALSE)</f>
        <v>#N/A</v>
      </c>
      <c r="AB245" t="e">
        <f>VLOOKUP(Tableau14[[#This Row],[dossier d''événement]],Tableau12[],78,FALSE)</f>
        <v>#N/A</v>
      </c>
      <c r="AC245" t="e">
        <f>VLOOKUP(Tableau14[[#This Row],[dossier d''événement]],Tableau12[],79,FALSE)</f>
        <v>#N/A</v>
      </c>
      <c r="AD245" t="e">
        <f>VLOOKUP(Tableau14[[#This Row],[dossier d''événement]],Tableau12[],80,FALSE)</f>
        <v>#N/A</v>
      </c>
      <c r="AE245" t="e">
        <f>VLOOKUP(Tableau14[[#This Row],[dossier d''événement]],Tableau12[],81,FALSE)</f>
        <v>#N/A</v>
      </c>
      <c r="AF245" t="e">
        <f>VLOOKUP(Tableau14[[#This Row],[dossier d''événement]],Tableau12[],82,FALSE)</f>
        <v>#N/A</v>
      </c>
      <c r="AG245" t="e">
        <f>VLOOKUP(Tableau14[[#This Row],[dossier d''événement]],Tableau12[],83,FALSE)</f>
        <v>#N/A</v>
      </c>
      <c r="AH245" t="e">
        <f>VLOOKUP(Tableau14[[#This Row],[dossier d''événement]],Tableau12[],84,FALSE)</f>
        <v>#N/A</v>
      </c>
      <c r="AI245" t="e">
        <f>VLOOKUP(Tableau14[[#This Row],[dossier d''événement]],Tableau12[],85,FALSE)</f>
        <v>#N/A</v>
      </c>
      <c r="AJ245" t="e">
        <f>VLOOKUP(Tableau14[[#This Row],[dossier d''événement]],Tableau12[],86,FALSE)</f>
        <v>#N/A</v>
      </c>
      <c r="AK245" t="e">
        <f>VLOOKUP(Tableau14[[#This Row],[dossier d''événement]],Tableau12[],87,FALSE)</f>
        <v>#N/A</v>
      </c>
      <c r="AL245" t="e">
        <f>VLOOKUP(Tableau14[[#This Row],[dossier d''événement]],Tableau12[],88,FALSE)</f>
        <v>#N/A</v>
      </c>
      <c r="AM245" t="e">
        <f>VLOOKUP(Tableau14[[#This Row],[dossier d''événement]],Tableau12[],89,FALSE)</f>
        <v>#N/A</v>
      </c>
      <c r="AN245" t="e">
        <f>VLOOKUP(Tableau14[[#This Row],[dossier d''événement]],Tableau12[],90,FALSE)</f>
        <v>#N/A</v>
      </c>
      <c r="AO245" t="e">
        <f>VLOOKUP(Tableau14[[#This Row],[dossier d''événement]],Tableau12[],11,FALSE)</f>
        <v>#N/A</v>
      </c>
      <c r="AP245" t="e">
        <f>VLOOKUP(Tableau14[[#This Row],[dossier d''événement]],Tableau12[],12,FALSE)</f>
        <v>#N/A</v>
      </c>
      <c r="AQ245" t="e">
        <f>VLOOKUP(Tableau14[[#This Row],[dossier d''événement]],Tableau12[],13,FALSE)</f>
        <v>#N/A</v>
      </c>
      <c r="AR245" t="e">
        <f>VLOOKUP(Tableau14[[#This Row],[dossier d''événement]],Tableau12[],14,FALSE)</f>
        <v>#N/A</v>
      </c>
      <c r="AS245" t="e">
        <f>VLOOKUP(Tableau14[[#This Row],[dossier d''événement]],Tableau12[],15,FALSE)</f>
        <v>#N/A</v>
      </c>
      <c r="AT245" t="e">
        <f>VLOOKUP(Tableau14[[#This Row],[dossier d''événement]],Tableau12[],16,FALSE)</f>
        <v>#N/A</v>
      </c>
      <c r="AU245" t="e">
        <f>VLOOKUP(Tableau14[[#This Row],[dossier d''événement]],Tableau12[],17,FALSE)</f>
        <v>#N/A</v>
      </c>
      <c r="AV245" t="e">
        <f>VLOOKUP(Tableau14[[#This Row],[dossier d''événement]],Tableau12[],18,FALSE)</f>
        <v>#N/A</v>
      </c>
      <c r="AW245" t="e">
        <f>VLOOKUP(Tableau14[[#This Row],[dossier d''événement]],Tableau12[],19,FALSE)</f>
        <v>#N/A</v>
      </c>
      <c r="AX245" t="e">
        <f>VLOOKUP(Tableau14[[#This Row],[dossier d''événement]],Tableau12[],20,FALSE)</f>
        <v>#N/A</v>
      </c>
      <c r="AY245" t="e">
        <f>VLOOKUP(Tableau14[[#This Row],[dossier d''événement]],Tableau12[],21,FALSE)</f>
        <v>#N/A</v>
      </c>
      <c r="AZ245" t="e">
        <f>VLOOKUP(Tableau14[[#This Row],[dossier d''événement]],Tableau12[],22,FALSE)</f>
        <v>#N/A</v>
      </c>
      <c r="BA245" t="e">
        <f>VLOOKUP(Tableau14[[#This Row],[dossier d''événement]],Tableau12[],23,FALSE)</f>
        <v>#N/A</v>
      </c>
      <c r="BB245" t="e">
        <f>VLOOKUP(Tableau14[[#This Row],[dossier d''événement]],Tableau12[],24,FALSE)</f>
        <v>#N/A</v>
      </c>
      <c r="BC245" t="e">
        <f>VLOOKUP(Tableau14[[#This Row],[dossier d''événement]],Tableau12[],25,FALSE)</f>
        <v>#N/A</v>
      </c>
      <c r="BD245" t="e">
        <f>VLOOKUP(Tableau14[[#This Row],[dossier d''événement]],Tableau12[],26,FALSE)</f>
        <v>#N/A</v>
      </c>
      <c r="BE245" t="e">
        <f>VLOOKUP(Tableau14[[#This Row],[dossier d''événement]],Tableau12[],27,FALSE)</f>
        <v>#N/A</v>
      </c>
      <c r="BF245" t="e">
        <f>VLOOKUP(Tableau14[[#This Row],[dossier d''événement]],Tableau12[],28,FALSE)</f>
        <v>#N/A</v>
      </c>
      <c r="BG245" t="e">
        <f>VLOOKUP(Tableau14[[#This Row],[dossier d''événement]],Tableau12[],29,FALSE)</f>
        <v>#N/A</v>
      </c>
      <c r="BH245" t="e">
        <f>VLOOKUP(Tableau14[[#This Row],[dossier d''événement]],Tableau12[],30,FALSE)</f>
        <v>#N/A</v>
      </c>
      <c r="BI245" t="e">
        <f>VLOOKUP(Tableau14[[#This Row],[dossier d''événement]],Tableau12[],31,FALSE)</f>
        <v>#N/A</v>
      </c>
      <c r="BJ245" t="e">
        <f>VLOOKUP(Tableau14[[#This Row],[dossier d''événement]],Tableau12[],32,FALSE)</f>
        <v>#N/A</v>
      </c>
      <c r="BK245" t="e">
        <f>VLOOKUP(Tableau14[[#This Row],[dossier d''événement]],Tableau12[],33,FALSE)</f>
        <v>#N/A</v>
      </c>
      <c r="BL245" t="e">
        <f>VLOOKUP(Tableau14[[#This Row],[dossier d''événement]],Tableau12[],34,FALSE)</f>
        <v>#N/A</v>
      </c>
      <c r="BM245" t="e">
        <f>VLOOKUP(Tableau14[[#This Row],[dossier d''événement]],Tableau12[],35,FALSE)</f>
        <v>#N/A</v>
      </c>
      <c r="BN245" t="e">
        <f>VLOOKUP(Tableau14[[#This Row],[dossier d''événement]],Tableau12[],36,FALSE)</f>
        <v>#N/A</v>
      </c>
      <c r="BO245" t="e">
        <f>VLOOKUP(Tableau14[[#This Row],[dossier d''événement]],Tableau12[],37,FALSE)</f>
        <v>#N/A</v>
      </c>
      <c r="BP245" t="e">
        <f>VLOOKUP(Tableau14[[#This Row],[dossier d''événement]],Tableau12[],38,FALSE)</f>
        <v>#N/A</v>
      </c>
      <c r="BQ245" t="e">
        <f>VLOOKUP(Tableau14[[#This Row],[dossier d''événement]],Tableau12[],39,FALSE)</f>
        <v>#N/A</v>
      </c>
      <c r="BR245" t="e">
        <f>VLOOKUP(Tableau14[[#This Row],[dossier d''événement]],Tableau12[],40,FALSE)</f>
        <v>#N/A</v>
      </c>
      <c r="CE245" t="e">
        <f>VLOOKUP(Tableau14[[#This Row],[dossier d''événement]],Tableau12[],46,FALSE)</f>
        <v>#N/A</v>
      </c>
      <c r="CF245" t="e">
        <f>VLOOKUP(Tableau14[[#This Row],[dossier d''événement]],Tableau12[],43,FALSE)</f>
        <v>#N/A</v>
      </c>
      <c r="CG245" t="e">
        <f>VLOOKUP(Tableau14[[#This Row],[dossier d''événement]],Tableau12[],47,FALSE)</f>
        <v>#N/A</v>
      </c>
    </row>
    <row r="246" spans="7:85">
      <c r="G246" t="e">
        <f>VLOOKUP(Tableau14[[#This Row],[dossier d''événement]],Tableau12[],7,FALSE)</f>
        <v>#N/A</v>
      </c>
      <c r="H246" t="e">
        <f>VLOOKUP(Tableau14[[#This Row],[dossier d''événement]],Tableau12[],8,FALSE)</f>
        <v>#N/A</v>
      </c>
      <c r="W246" t="e">
        <f>VLOOKUP(Tableau14[[#This Row],[dossier d''événement]],Tableau12[],73,FALSE)</f>
        <v>#N/A</v>
      </c>
      <c r="X246" t="e">
        <f>VLOOKUP(Tableau14[[#This Row],[dossier d''événement]],Tableau12[],74,FALSE)</f>
        <v>#N/A</v>
      </c>
      <c r="Y246" t="e">
        <f>VLOOKUP(Tableau14[[#This Row],[dossier d''événement]],Tableau12[],75,FALSE)</f>
        <v>#N/A</v>
      </c>
      <c r="Z246" t="e">
        <f>VLOOKUP(Tableau14[[#This Row],[dossier d''événement]],Tableau12[],76,FALSE)</f>
        <v>#N/A</v>
      </c>
      <c r="AA246" t="e">
        <f>VLOOKUP(Tableau14[[#This Row],[dossier d''événement]],Tableau12[],77,FALSE)</f>
        <v>#N/A</v>
      </c>
      <c r="AB246" t="e">
        <f>VLOOKUP(Tableau14[[#This Row],[dossier d''événement]],Tableau12[],78,FALSE)</f>
        <v>#N/A</v>
      </c>
      <c r="AC246" t="e">
        <f>VLOOKUP(Tableau14[[#This Row],[dossier d''événement]],Tableau12[],79,FALSE)</f>
        <v>#N/A</v>
      </c>
      <c r="AD246" t="e">
        <f>VLOOKUP(Tableau14[[#This Row],[dossier d''événement]],Tableau12[],80,FALSE)</f>
        <v>#N/A</v>
      </c>
      <c r="AE246" t="e">
        <f>VLOOKUP(Tableau14[[#This Row],[dossier d''événement]],Tableau12[],81,FALSE)</f>
        <v>#N/A</v>
      </c>
      <c r="AF246" t="e">
        <f>VLOOKUP(Tableau14[[#This Row],[dossier d''événement]],Tableau12[],82,FALSE)</f>
        <v>#N/A</v>
      </c>
      <c r="AG246" t="e">
        <f>VLOOKUP(Tableau14[[#This Row],[dossier d''événement]],Tableau12[],83,FALSE)</f>
        <v>#N/A</v>
      </c>
      <c r="AH246" t="e">
        <f>VLOOKUP(Tableau14[[#This Row],[dossier d''événement]],Tableau12[],84,FALSE)</f>
        <v>#N/A</v>
      </c>
      <c r="AI246" t="e">
        <f>VLOOKUP(Tableau14[[#This Row],[dossier d''événement]],Tableau12[],85,FALSE)</f>
        <v>#N/A</v>
      </c>
      <c r="AJ246" t="e">
        <f>VLOOKUP(Tableau14[[#This Row],[dossier d''événement]],Tableau12[],86,FALSE)</f>
        <v>#N/A</v>
      </c>
      <c r="AK246" t="e">
        <f>VLOOKUP(Tableau14[[#This Row],[dossier d''événement]],Tableau12[],87,FALSE)</f>
        <v>#N/A</v>
      </c>
      <c r="AL246" t="e">
        <f>VLOOKUP(Tableau14[[#This Row],[dossier d''événement]],Tableau12[],88,FALSE)</f>
        <v>#N/A</v>
      </c>
      <c r="AM246" t="e">
        <f>VLOOKUP(Tableau14[[#This Row],[dossier d''événement]],Tableau12[],89,FALSE)</f>
        <v>#N/A</v>
      </c>
      <c r="AN246" t="e">
        <f>VLOOKUP(Tableau14[[#This Row],[dossier d''événement]],Tableau12[],90,FALSE)</f>
        <v>#N/A</v>
      </c>
      <c r="AO246" t="e">
        <f>VLOOKUP(Tableau14[[#This Row],[dossier d''événement]],Tableau12[],11,FALSE)</f>
        <v>#N/A</v>
      </c>
      <c r="AP246" t="e">
        <f>VLOOKUP(Tableau14[[#This Row],[dossier d''événement]],Tableau12[],12,FALSE)</f>
        <v>#N/A</v>
      </c>
      <c r="AQ246" t="e">
        <f>VLOOKUP(Tableau14[[#This Row],[dossier d''événement]],Tableau12[],13,FALSE)</f>
        <v>#N/A</v>
      </c>
      <c r="AR246" t="e">
        <f>VLOOKUP(Tableau14[[#This Row],[dossier d''événement]],Tableau12[],14,FALSE)</f>
        <v>#N/A</v>
      </c>
      <c r="AS246" t="e">
        <f>VLOOKUP(Tableau14[[#This Row],[dossier d''événement]],Tableau12[],15,FALSE)</f>
        <v>#N/A</v>
      </c>
      <c r="AT246" t="e">
        <f>VLOOKUP(Tableau14[[#This Row],[dossier d''événement]],Tableau12[],16,FALSE)</f>
        <v>#N/A</v>
      </c>
      <c r="AU246" t="e">
        <f>VLOOKUP(Tableau14[[#This Row],[dossier d''événement]],Tableau12[],17,FALSE)</f>
        <v>#N/A</v>
      </c>
      <c r="AV246" t="e">
        <f>VLOOKUP(Tableau14[[#This Row],[dossier d''événement]],Tableau12[],18,FALSE)</f>
        <v>#N/A</v>
      </c>
      <c r="AW246" t="e">
        <f>VLOOKUP(Tableau14[[#This Row],[dossier d''événement]],Tableau12[],19,FALSE)</f>
        <v>#N/A</v>
      </c>
      <c r="AX246" t="e">
        <f>VLOOKUP(Tableau14[[#This Row],[dossier d''événement]],Tableau12[],20,FALSE)</f>
        <v>#N/A</v>
      </c>
      <c r="AY246" t="e">
        <f>VLOOKUP(Tableau14[[#This Row],[dossier d''événement]],Tableau12[],21,FALSE)</f>
        <v>#N/A</v>
      </c>
      <c r="AZ246" t="e">
        <f>VLOOKUP(Tableau14[[#This Row],[dossier d''événement]],Tableau12[],22,FALSE)</f>
        <v>#N/A</v>
      </c>
      <c r="BA246" t="e">
        <f>VLOOKUP(Tableau14[[#This Row],[dossier d''événement]],Tableau12[],23,FALSE)</f>
        <v>#N/A</v>
      </c>
      <c r="BB246" t="e">
        <f>VLOOKUP(Tableau14[[#This Row],[dossier d''événement]],Tableau12[],24,FALSE)</f>
        <v>#N/A</v>
      </c>
      <c r="BC246" t="e">
        <f>VLOOKUP(Tableau14[[#This Row],[dossier d''événement]],Tableau12[],25,FALSE)</f>
        <v>#N/A</v>
      </c>
      <c r="BD246" t="e">
        <f>VLOOKUP(Tableau14[[#This Row],[dossier d''événement]],Tableau12[],26,FALSE)</f>
        <v>#N/A</v>
      </c>
      <c r="BE246" t="e">
        <f>VLOOKUP(Tableau14[[#This Row],[dossier d''événement]],Tableau12[],27,FALSE)</f>
        <v>#N/A</v>
      </c>
      <c r="BF246" t="e">
        <f>VLOOKUP(Tableau14[[#This Row],[dossier d''événement]],Tableau12[],28,FALSE)</f>
        <v>#N/A</v>
      </c>
      <c r="BG246" t="e">
        <f>VLOOKUP(Tableau14[[#This Row],[dossier d''événement]],Tableau12[],29,FALSE)</f>
        <v>#N/A</v>
      </c>
      <c r="BH246" t="e">
        <f>VLOOKUP(Tableau14[[#This Row],[dossier d''événement]],Tableau12[],30,FALSE)</f>
        <v>#N/A</v>
      </c>
      <c r="BI246" t="e">
        <f>VLOOKUP(Tableau14[[#This Row],[dossier d''événement]],Tableau12[],31,FALSE)</f>
        <v>#N/A</v>
      </c>
      <c r="BJ246" t="e">
        <f>VLOOKUP(Tableau14[[#This Row],[dossier d''événement]],Tableau12[],32,FALSE)</f>
        <v>#N/A</v>
      </c>
      <c r="BK246" t="e">
        <f>VLOOKUP(Tableau14[[#This Row],[dossier d''événement]],Tableau12[],33,FALSE)</f>
        <v>#N/A</v>
      </c>
      <c r="BL246" t="e">
        <f>VLOOKUP(Tableau14[[#This Row],[dossier d''événement]],Tableau12[],34,FALSE)</f>
        <v>#N/A</v>
      </c>
      <c r="BM246" t="e">
        <f>VLOOKUP(Tableau14[[#This Row],[dossier d''événement]],Tableau12[],35,FALSE)</f>
        <v>#N/A</v>
      </c>
      <c r="BN246" t="e">
        <f>VLOOKUP(Tableau14[[#This Row],[dossier d''événement]],Tableau12[],36,FALSE)</f>
        <v>#N/A</v>
      </c>
      <c r="BO246" t="e">
        <f>VLOOKUP(Tableau14[[#This Row],[dossier d''événement]],Tableau12[],37,FALSE)</f>
        <v>#N/A</v>
      </c>
      <c r="BP246" t="e">
        <f>VLOOKUP(Tableau14[[#This Row],[dossier d''événement]],Tableau12[],38,FALSE)</f>
        <v>#N/A</v>
      </c>
      <c r="BQ246" t="e">
        <f>VLOOKUP(Tableau14[[#This Row],[dossier d''événement]],Tableau12[],39,FALSE)</f>
        <v>#N/A</v>
      </c>
      <c r="BR246" t="e">
        <f>VLOOKUP(Tableau14[[#This Row],[dossier d''événement]],Tableau12[],40,FALSE)</f>
        <v>#N/A</v>
      </c>
      <c r="CE246" t="e">
        <f>VLOOKUP(Tableau14[[#This Row],[dossier d''événement]],Tableau12[],46,FALSE)</f>
        <v>#N/A</v>
      </c>
      <c r="CF246" t="e">
        <f>VLOOKUP(Tableau14[[#This Row],[dossier d''événement]],Tableau12[],43,FALSE)</f>
        <v>#N/A</v>
      </c>
      <c r="CG246" t="e">
        <f>VLOOKUP(Tableau14[[#This Row],[dossier d''événement]],Tableau12[],47,FALSE)</f>
        <v>#N/A</v>
      </c>
    </row>
    <row r="247" spans="7:85">
      <c r="G247" t="e">
        <f>VLOOKUP(Tableau14[[#This Row],[dossier d''événement]],Tableau12[],7,FALSE)</f>
        <v>#N/A</v>
      </c>
      <c r="H247" t="e">
        <f>VLOOKUP(Tableau14[[#This Row],[dossier d''événement]],Tableau12[],8,FALSE)</f>
        <v>#N/A</v>
      </c>
      <c r="W247" t="e">
        <f>VLOOKUP(Tableau14[[#This Row],[dossier d''événement]],Tableau12[],73,FALSE)</f>
        <v>#N/A</v>
      </c>
      <c r="X247" t="e">
        <f>VLOOKUP(Tableau14[[#This Row],[dossier d''événement]],Tableau12[],74,FALSE)</f>
        <v>#N/A</v>
      </c>
      <c r="Y247" t="e">
        <f>VLOOKUP(Tableau14[[#This Row],[dossier d''événement]],Tableau12[],75,FALSE)</f>
        <v>#N/A</v>
      </c>
      <c r="Z247" t="e">
        <f>VLOOKUP(Tableau14[[#This Row],[dossier d''événement]],Tableau12[],76,FALSE)</f>
        <v>#N/A</v>
      </c>
      <c r="AA247" t="e">
        <f>VLOOKUP(Tableau14[[#This Row],[dossier d''événement]],Tableau12[],77,FALSE)</f>
        <v>#N/A</v>
      </c>
      <c r="AB247" t="e">
        <f>VLOOKUP(Tableau14[[#This Row],[dossier d''événement]],Tableau12[],78,FALSE)</f>
        <v>#N/A</v>
      </c>
      <c r="AC247" t="e">
        <f>VLOOKUP(Tableau14[[#This Row],[dossier d''événement]],Tableau12[],79,FALSE)</f>
        <v>#N/A</v>
      </c>
      <c r="AD247" t="e">
        <f>VLOOKUP(Tableau14[[#This Row],[dossier d''événement]],Tableau12[],80,FALSE)</f>
        <v>#N/A</v>
      </c>
      <c r="AE247" t="e">
        <f>VLOOKUP(Tableau14[[#This Row],[dossier d''événement]],Tableau12[],81,FALSE)</f>
        <v>#N/A</v>
      </c>
      <c r="AF247" t="e">
        <f>VLOOKUP(Tableau14[[#This Row],[dossier d''événement]],Tableau12[],82,FALSE)</f>
        <v>#N/A</v>
      </c>
      <c r="AG247" t="e">
        <f>VLOOKUP(Tableau14[[#This Row],[dossier d''événement]],Tableau12[],83,FALSE)</f>
        <v>#N/A</v>
      </c>
      <c r="AH247" t="e">
        <f>VLOOKUP(Tableau14[[#This Row],[dossier d''événement]],Tableau12[],84,FALSE)</f>
        <v>#N/A</v>
      </c>
      <c r="AI247" t="e">
        <f>VLOOKUP(Tableau14[[#This Row],[dossier d''événement]],Tableau12[],85,FALSE)</f>
        <v>#N/A</v>
      </c>
      <c r="AJ247" t="e">
        <f>VLOOKUP(Tableau14[[#This Row],[dossier d''événement]],Tableau12[],86,FALSE)</f>
        <v>#N/A</v>
      </c>
      <c r="AK247" t="e">
        <f>VLOOKUP(Tableau14[[#This Row],[dossier d''événement]],Tableau12[],87,FALSE)</f>
        <v>#N/A</v>
      </c>
      <c r="AL247" t="e">
        <f>VLOOKUP(Tableau14[[#This Row],[dossier d''événement]],Tableau12[],88,FALSE)</f>
        <v>#N/A</v>
      </c>
      <c r="AM247" t="e">
        <f>VLOOKUP(Tableau14[[#This Row],[dossier d''événement]],Tableau12[],89,FALSE)</f>
        <v>#N/A</v>
      </c>
      <c r="AN247" t="e">
        <f>VLOOKUP(Tableau14[[#This Row],[dossier d''événement]],Tableau12[],90,FALSE)</f>
        <v>#N/A</v>
      </c>
      <c r="AO247" t="e">
        <f>VLOOKUP(Tableau14[[#This Row],[dossier d''événement]],Tableau12[],11,FALSE)</f>
        <v>#N/A</v>
      </c>
      <c r="AP247" t="e">
        <f>VLOOKUP(Tableau14[[#This Row],[dossier d''événement]],Tableau12[],12,FALSE)</f>
        <v>#N/A</v>
      </c>
      <c r="AQ247" t="e">
        <f>VLOOKUP(Tableau14[[#This Row],[dossier d''événement]],Tableau12[],13,FALSE)</f>
        <v>#N/A</v>
      </c>
      <c r="AR247" t="e">
        <f>VLOOKUP(Tableau14[[#This Row],[dossier d''événement]],Tableau12[],14,FALSE)</f>
        <v>#N/A</v>
      </c>
      <c r="AS247" t="e">
        <f>VLOOKUP(Tableau14[[#This Row],[dossier d''événement]],Tableau12[],15,FALSE)</f>
        <v>#N/A</v>
      </c>
      <c r="AT247" t="e">
        <f>VLOOKUP(Tableau14[[#This Row],[dossier d''événement]],Tableau12[],16,FALSE)</f>
        <v>#N/A</v>
      </c>
      <c r="AU247" t="e">
        <f>VLOOKUP(Tableau14[[#This Row],[dossier d''événement]],Tableau12[],17,FALSE)</f>
        <v>#N/A</v>
      </c>
      <c r="AV247" t="e">
        <f>VLOOKUP(Tableau14[[#This Row],[dossier d''événement]],Tableau12[],18,FALSE)</f>
        <v>#N/A</v>
      </c>
      <c r="AW247" t="e">
        <f>VLOOKUP(Tableau14[[#This Row],[dossier d''événement]],Tableau12[],19,FALSE)</f>
        <v>#N/A</v>
      </c>
      <c r="AX247" t="e">
        <f>VLOOKUP(Tableau14[[#This Row],[dossier d''événement]],Tableau12[],20,FALSE)</f>
        <v>#N/A</v>
      </c>
      <c r="AY247" t="e">
        <f>VLOOKUP(Tableau14[[#This Row],[dossier d''événement]],Tableau12[],21,FALSE)</f>
        <v>#N/A</v>
      </c>
      <c r="AZ247" t="e">
        <f>VLOOKUP(Tableau14[[#This Row],[dossier d''événement]],Tableau12[],22,FALSE)</f>
        <v>#N/A</v>
      </c>
      <c r="BA247" t="e">
        <f>VLOOKUP(Tableau14[[#This Row],[dossier d''événement]],Tableau12[],23,FALSE)</f>
        <v>#N/A</v>
      </c>
      <c r="BB247" t="e">
        <f>VLOOKUP(Tableau14[[#This Row],[dossier d''événement]],Tableau12[],24,FALSE)</f>
        <v>#N/A</v>
      </c>
      <c r="BC247" t="e">
        <f>VLOOKUP(Tableau14[[#This Row],[dossier d''événement]],Tableau12[],25,FALSE)</f>
        <v>#N/A</v>
      </c>
      <c r="BD247" t="e">
        <f>VLOOKUP(Tableau14[[#This Row],[dossier d''événement]],Tableau12[],26,FALSE)</f>
        <v>#N/A</v>
      </c>
      <c r="BE247" t="e">
        <f>VLOOKUP(Tableau14[[#This Row],[dossier d''événement]],Tableau12[],27,FALSE)</f>
        <v>#N/A</v>
      </c>
      <c r="BF247" t="e">
        <f>VLOOKUP(Tableau14[[#This Row],[dossier d''événement]],Tableau12[],28,FALSE)</f>
        <v>#N/A</v>
      </c>
      <c r="BG247" t="e">
        <f>VLOOKUP(Tableau14[[#This Row],[dossier d''événement]],Tableau12[],29,FALSE)</f>
        <v>#N/A</v>
      </c>
      <c r="BH247" t="e">
        <f>VLOOKUP(Tableau14[[#This Row],[dossier d''événement]],Tableau12[],30,FALSE)</f>
        <v>#N/A</v>
      </c>
      <c r="BI247" t="e">
        <f>VLOOKUP(Tableau14[[#This Row],[dossier d''événement]],Tableau12[],31,FALSE)</f>
        <v>#N/A</v>
      </c>
      <c r="BJ247" t="e">
        <f>VLOOKUP(Tableau14[[#This Row],[dossier d''événement]],Tableau12[],32,FALSE)</f>
        <v>#N/A</v>
      </c>
      <c r="BK247" t="e">
        <f>VLOOKUP(Tableau14[[#This Row],[dossier d''événement]],Tableau12[],33,FALSE)</f>
        <v>#N/A</v>
      </c>
      <c r="BL247" t="e">
        <f>VLOOKUP(Tableau14[[#This Row],[dossier d''événement]],Tableau12[],34,FALSE)</f>
        <v>#N/A</v>
      </c>
      <c r="BM247" t="e">
        <f>VLOOKUP(Tableau14[[#This Row],[dossier d''événement]],Tableau12[],35,FALSE)</f>
        <v>#N/A</v>
      </c>
      <c r="BN247" t="e">
        <f>VLOOKUP(Tableau14[[#This Row],[dossier d''événement]],Tableau12[],36,FALSE)</f>
        <v>#N/A</v>
      </c>
      <c r="BO247" t="e">
        <f>VLOOKUP(Tableau14[[#This Row],[dossier d''événement]],Tableau12[],37,FALSE)</f>
        <v>#N/A</v>
      </c>
      <c r="BP247" t="e">
        <f>VLOOKUP(Tableau14[[#This Row],[dossier d''événement]],Tableau12[],38,FALSE)</f>
        <v>#N/A</v>
      </c>
      <c r="BQ247" t="e">
        <f>VLOOKUP(Tableau14[[#This Row],[dossier d''événement]],Tableau12[],39,FALSE)</f>
        <v>#N/A</v>
      </c>
      <c r="BR247" t="e">
        <f>VLOOKUP(Tableau14[[#This Row],[dossier d''événement]],Tableau12[],40,FALSE)</f>
        <v>#N/A</v>
      </c>
      <c r="CE247" t="e">
        <f>VLOOKUP(Tableau14[[#This Row],[dossier d''événement]],Tableau12[],46,FALSE)</f>
        <v>#N/A</v>
      </c>
      <c r="CF247" t="e">
        <f>VLOOKUP(Tableau14[[#This Row],[dossier d''événement]],Tableau12[],43,FALSE)</f>
        <v>#N/A</v>
      </c>
      <c r="CG247" t="e">
        <f>VLOOKUP(Tableau14[[#This Row],[dossier d''événement]],Tableau12[],47,FALSE)</f>
        <v>#N/A</v>
      </c>
    </row>
    <row r="248" spans="7:85">
      <c r="G248" t="e">
        <f>VLOOKUP(Tableau14[[#This Row],[dossier d''événement]],Tableau12[],7,FALSE)</f>
        <v>#N/A</v>
      </c>
      <c r="H248" t="e">
        <f>VLOOKUP(Tableau14[[#This Row],[dossier d''événement]],Tableau12[],8,FALSE)</f>
        <v>#N/A</v>
      </c>
      <c r="W248" t="e">
        <f>VLOOKUP(Tableau14[[#This Row],[dossier d''événement]],Tableau12[],73,FALSE)</f>
        <v>#N/A</v>
      </c>
      <c r="X248" t="e">
        <f>VLOOKUP(Tableau14[[#This Row],[dossier d''événement]],Tableau12[],74,FALSE)</f>
        <v>#N/A</v>
      </c>
      <c r="Y248" t="e">
        <f>VLOOKUP(Tableau14[[#This Row],[dossier d''événement]],Tableau12[],75,FALSE)</f>
        <v>#N/A</v>
      </c>
      <c r="Z248" t="e">
        <f>VLOOKUP(Tableau14[[#This Row],[dossier d''événement]],Tableau12[],76,FALSE)</f>
        <v>#N/A</v>
      </c>
      <c r="AA248" t="e">
        <f>VLOOKUP(Tableau14[[#This Row],[dossier d''événement]],Tableau12[],77,FALSE)</f>
        <v>#N/A</v>
      </c>
      <c r="AB248" t="e">
        <f>VLOOKUP(Tableau14[[#This Row],[dossier d''événement]],Tableau12[],78,FALSE)</f>
        <v>#N/A</v>
      </c>
      <c r="AC248" t="e">
        <f>VLOOKUP(Tableau14[[#This Row],[dossier d''événement]],Tableau12[],79,FALSE)</f>
        <v>#N/A</v>
      </c>
      <c r="AD248" t="e">
        <f>VLOOKUP(Tableau14[[#This Row],[dossier d''événement]],Tableau12[],80,FALSE)</f>
        <v>#N/A</v>
      </c>
      <c r="AE248" t="e">
        <f>VLOOKUP(Tableau14[[#This Row],[dossier d''événement]],Tableau12[],81,FALSE)</f>
        <v>#N/A</v>
      </c>
      <c r="AF248" t="e">
        <f>VLOOKUP(Tableau14[[#This Row],[dossier d''événement]],Tableau12[],82,FALSE)</f>
        <v>#N/A</v>
      </c>
      <c r="AG248" t="e">
        <f>VLOOKUP(Tableau14[[#This Row],[dossier d''événement]],Tableau12[],83,FALSE)</f>
        <v>#N/A</v>
      </c>
      <c r="AH248" t="e">
        <f>VLOOKUP(Tableau14[[#This Row],[dossier d''événement]],Tableau12[],84,FALSE)</f>
        <v>#N/A</v>
      </c>
      <c r="AI248" t="e">
        <f>VLOOKUP(Tableau14[[#This Row],[dossier d''événement]],Tableau12[],85,FALSE)</f>
        <v>#N/A</v>
      </c>
      <c r="AJ248" t="e">
        <f>VLOOKUP(Tableau14[[#This Row],[dossier d''événement]],Tableau12[],86,FALSE)</f>
        <v>#N/A</v>
      </c>
      <c r="AK248" t="e">
        <f>VLOOKUP(Tableau14[[#This Row],[dossier d''événement]],Tableau12[],87,FALSE)</f>
        <v>#N/A</v>
      </c>
      <c r="AL248" t="e">
        <f>VLOOKUP(Tableau14[[#This Row],[dossier d''événement]],Tableau12[],88,FALSE)</f>
        <v>#N/A</v>
      </c>
      <c r="AM248" t="e">
        <f>VLOOKUP(Tableau14[[#This Row],[dossier d''événement]],Tableau12[],89,FALSE)</f>
        <v>#N/A</v>
      </c>
      <c r="AN248" t="e">
        <f>VLOOKUP(Tableau14[[#This Row],[dossier d''événement]],Tableau12[],90,FALSE)</f>
        <v>#N/A</v>
      </c>
      <c r="AO248" t="e">
        <f>VLOOKUP(Tableau14[[#This Row],[dossier d''événement]],Tableau12[],11,FALSE)</f>
        <v>#N/A</v>
      </c>
      <c r="AP248" t="e">
        <f>VLOOKUP(Tableau14[[#This Row],[dossier d''événement]],Tableau12[],12,FALSE)</f>
        <v>#N/A</v>
      </c>
      <c r="AQ248" t="e">
        <f>VLOOKUP(Tableau14[[#This Row],[dossier d''événement]],Tableau12[],13,FALSE)</f>
        <v>#N/A</v>
      </c>
      <c r="AR248" t="e">
        <f>VLOOKUP(Tableau14[[#This Row],[dossier d''événement]],Tableau12[],14,FALSE)</f>
        <v>#N/A</v>
      </c>
      <c r="AS248" t="e">
        <f>VLOOKUP(Tableau14[[#This Row],[dossier d''événement]],Tableau12[],15,FALSE)</f>
        <v>#N/A</v>
      </c>
      <c r="AT248" t="e">
        <f>VLOOKUP(Tableau14[[#This Row],[dossier d''événement]],Tableau12[],16,FALSE)</f>
        <v>#N/A</v>
      </c>
      <c r="AU248" t="e">
        <f>VLOOKUP(Tableau14[[#This Row],[dossier d''événement]],Tableau12[],17,FALSE)</f>
        <v>#N/A</v>
      </c>
      <c r="AV248" t="e">
        <f>VLOOKUP(Tableau14[[#This Row],[dossier d''événement]],Tableau12[],18,FALSE)</f>
        <v>#N/A</v>
      </c>
      <c r="AW248" t="e">
        <f>VLOOKUP(Tableau14[[#This Row],[dossier d''événement]],Tableau12[],19,FALSE)</f>
        <v>#N/A</v>
      </c>
      <c r="AX248" t="e">
        <f>VLOOKUP(Tableau14[[#This Row],[dossier d''événement]],Tableau12[],20,FALSE)</f>
        <v>#N/A</v>
      </c>
      <c r="AY248" t="e">
        <f>VLOOKUP(Tableau14[[#This Row],[dossier d''événement]],Tableau12[],21,FALSE)</f>
        <v>#N/A</v>
      </c>
      <c r="AZ248" t="e">
        <f>VLOOKUP(Tableau14[[#This Row],[dossier d''événement]],Tableau12[],22,FALSE)</f>
        <v>#N/A</v>
      </c>
      <c r="BA248" t="e">
        <f>VLOOKUP(Tableau14[[#This Row],[dossier d''événement]],Tableau12[],23,FALSE)</f>
        <v>#N/A</v>
      </c>
      <c r="BB248" t="e">
        <f>VLOOKUP(Tableau14[[#This Row],[dossier d''événement]],Tableau12[],24,FALSE)</f>
        <v>#N/A</v>
      </c>
      <c r="BC248" t="e">
        <f>VLOOKUP(Tableau14[[#This Row],[dossier d''événement]],Tableau12[],25,FALSE)</f>
        <v>#N/A</v>
      </c>
      <c r="BD248" t="e">
        <f>VLOOKUP(Tableau14[[#This Row],[dossier d''événement]],Tableau12[],26,FALSE)</f>
        <v>#N/A</v>
      </c>
      <c r="BE248" t="e">
        <f>VLOOKUP(Tableau14[[#This Row],[dossier d''événement]],Tableau12[],27,FALSE)</f>
        <v>#N/A</v>
      </c>
      <c r="BF248" t="e">
        <f>VLOOKUP(Tableau14[[#This Row],[dossier d''événement]],Tableau12[],28,FALSE)</f>
        <v>#N/A</v>
      </c>
      <c r="BG248" t="e">
        <f>VLOOKUP(Tableau14[[#This Row],[dossier d''événement]],Tableau12[],29,FALSE)</f>
        <v>#N/A</v>
      </c>
      <c r="BH248" t="e">
        <f>VLOOKUP(Tableau14[[#This Row],[dossier d''événement]],Tableau12[],30,FALSE)</f>
        <v>#N/A</v>
      </c>
      <c r="BI248" t="e">
        <f>VLOOKUP(Tableau14[[#This Row],[dossier d''événement]],Tableau12[],31,FALSE)</f>
        <v>#N/A</v>
      </c>
      <c r="BJ248" t="e">
        <f>VLOOKUP(Tableau14[[#This Row],[dossier d''événement]],Tableau12[],32,FALSE)</f>
        <v>#N/A</v>
      </c>
      <c r="BK248" t="e">
        <f>VLOOKUP(Tableau14[[#This Row],[dossier d''événement]],Tableau12[],33,FALSE)</f>
        <v>#N/A</v>
      </c>
      <c r="BL248" t="e">
        <f>VLOOKUP(Tableau14[[#This Row],[dossier d''événement]],Tableau12[],34,FALSE)</f>
        <v>#N/A</v>
      </c>
      <c r="BM248" t="e">
        <f>VLOOKUP(Tableau14[[#This Row],[dossier d''événement]],Tableau12[],35,FALSE)</f>
        <v>#N/A</v>
      </c>
      <c r="BN248" t="e">
        <f>VLOOKUP(Tableau14[[#This Row],[dossier d''événement]],Tableau12[],36,FALSE)</f>
        <v>#N/A</v>
      </c>
      <c r="BO248" t="e">
        <f>VLOOKUP(Tableau14[[#This Row],[dossier d''événement]],Tableau12[],37,FALSE)</f>
        <v>#N/A</v>
      </c>
      <c r="BP248" t="e">
        <f>VLOOKUP(Tableau14[[#This Row],[dossier d''événement]],Tableau12[],38,FALSE)</f>
        <v>#N/A</v>
      </c>
      <c r="BQ248" t="e">
        <f>VLOOKUP(Tableau14[[#This Row],[dossier d''événement]],Tableau12[],39,FALSE)</f>
        <v>#N/A</v>
      </c>
      <c r="BR248" t="e">
        <f>VLOOKUP(Tableau14[[#This Row],[dossier d''événement]],Tableau12[],40,FALSE)</f>
        <v>#N/A</v>
      </c>
      <c r="CE248" t="e">
        <f>VLOOKUP(Tableau14[[#This Row],[dossier d''événement]],Tableau12[],46,FALSE)</f>
        <v>#N/A</v>
      </c>
      <c r="CF248" t="e">
        <f>VLOOKUP(Tableau14[[#This Row],[dossier d''événement]],Tableau12[],43,FALSE)</f>
        <v>#N/A</v>
      </c>
      <c r="CG248" t="e">
        <f>VLOOKUP(Tableau14[[#This Row],[dossier d''événement]],Tableau12[],47,FALSE)</f>
        <v>#N/A</v>
      </c>
    </row>
    <row r="249" spans="7:85">
      <c r="G249" t="e">
        <f>VLOOKUP(Tableau14[[#This Row],[dossier d''événement]],Tableau12[],7,FALSE)</f>
        <v>#N/A</v>
      </c>
      <c r="H249" t="e">
        <f>VLOOKUP(Tableau14[[#This Row],[dossier d''événement]],Tableau12[],8,FALSE)</f>
        <v>#N/A</v>
      </c>
      <c r="W249" t="e">
        <f>VLOOKUP(Tableau14[[#This Row],[dossier d''événement]],Tableau12[],73,FALSE)</f>
        <v>#N/A</v>
      </c>
      <c r="X249" t="e">
        <f>VLOOKUP(Tableau14[[#This Row],[dossier d''événement]],Tableau12[],74,FALSE)</f>
        <v>#N/A</v>
      </c>
      <c r="Y249" t="e">
        <f>VLOOKUP(Tableau14[[#This Row],[dossier d''événement]],Tableau12[],75,FALSE)</f>
        <v>#N/A</v>
      </c>
      <c r="Z249" t="e">
        <f>VLOOKUP(Tableau14[[#This Row],[dossier d''événement]],Tableau12[],76,FALSE)</f>
        <v>#N/A</v>
      </c>
      <c r="AA249" t="e">
        <f>VLOOKUP(Tableau14[[#This Row],[dossier d''événement]],Tableau12[],77,FALSE)</f>
        <v>#N/A</v>
      </c>
      <c r="AB249" t="e">
        <f>VLOOKUP(Tableau14[[#This Row],[dossier d''événement]],Tableau12[],78,FALSE)</f>
        <v>#N/A</v>
      </c>
      <c r="AC249" t="e">
        <f>VLOOKUP(Tableau14[[#This Row],[dossier d''événement]],Tableau12[],79,FALSE)</f>
        <v>#N/A</v>
      </c>
      <c r="AD249" t="e">
        <f>VLOOKUP(Tableau14[[#This Row],[dossier d''événement]],Tableau12[],80,FALSE)</f>
        <v>#N/A</v>
      </c>
      <c r="AE249" t="e">
        <f>VLOOKUP(Tableau14[[#This Row],[dossier d''événement]],Tableau12[],81,FALSE)</f>
        <v>#N/A</v>
      </c>
      <c r="AF249" t="e">
        <f>VLOOKUP(Tableau14[[#This Row],[dossier d''événement]],Tableau12[],82,FALSE)</f>
        <v>#N/A</v>
      </c>
      <c r="AG249" t="e">
        <f>VLOOKUP(Tableau14[[#This Row],[dossier d''événement]],Tableau12[],83,FALSE)</f>
        <v>#N/A</v>
      </c>
      <c r="AH249" t="e">
        <f>VLOOKUP(Tableau14[[#This Row],[dossier d''événement]],Tableau12[],84,FALSE)</f>
        <v>#N/A</v>
      </c>
      <c r="AI249" t="e">
        <f>VLOOKUP(Tableau14[[#This Row],[dossier d''événement]],Tableau12[],85,FALSE)</f>
        <v>#N/A</v>
      </c>
      <c r="AJ249" t="e">
        <f>VLOOKUP(Tableau14[[#This Row],[dossier d''événement]],Tableau12[],86,FALSE)</f>
        <v>#N/A</v>
      </c>
      <c r="AK249" t="e">
        <f>VLOOKUP(Tableau14[[#This Row],[dossier d''événement]],Tableau12[],87,FALSE)</f>
        <v>#N/A</v>
      </c>
      <c r="AL249" t="e">
        <f>VLOOKUP(Tableau14[[#This Row],[dossier d''événement]],Tableau12[],88,FALSE)</f>
        <v>#N/A</v>
      </c>
      <c r="AM249" t="e">
        <f>VLOOKUP(Tableau14[[#This Row],[dossier d''événement]],Tableau12[],89,FALSE)</f>
        <v>#N/A</v>
      </c>
      <c r="AN249" t="e">
        <f>VLOOKUP(Tableau14[[#This Row],[dossier d''événement]],Tableau12[],90,FALSE)</f>
        <v>#N/A</v>
      </c>
      <c r="AO249" t="e">
        <f>VLOOKUP(Tableau14[[#This Row],[dossier d''événement]],Tableau12[],11,FALSE)</f>
        <v>#N/A</v>
      </c>
      <c r="AP249" t="e">
        <f>VLOOKUP(Tableau14[[#This Row],[dossier d''événement]],Tableau12[],12,FALSE)</f>
        <v>#N/A</v>
      </c>
      <c r="AQ249" t="e">
        <f>VLOOKUP(Tableau14[[#This Row],[dossier d''événement]],Tableau12[],13,FALSE)</f>
        <v>#N/A</v>
      </c>
      <c r="AR249" t="e">
        <f>VLOOKUP(Tableau14[[#This Row],[dossier d''événement]],Tableau12[],14,FALSE)</f>
        <v>#N/A</v>
      </c>
      <c r="AS249" t="e">
        <f>VLOOKUP(Tableau14[[#This Row],[dossier d''événement]],Tableau12[],15,FALSE)</f>
        <v>#N/A</v>
      </c>
      <c r="AT249" t="e">
        <f>VLOOKUP(Tableau14[[#This Row],[dossier d''événement]],Tableau12[],16,FALSE)</f>
        <v>#N/A</v>
      </c>
      <c r="AU249" t="e">
        <f>VLOOKUP(Tableau14[[#This Row],[dossier d''événement]],Tableau12[],17,FALSE)</f>
        <v>#N/A</v>
      </c>
      <c r="AV249" t="e">
        <f>VLOOKUP(Tableau14[[#This Row],[dossier d''événement]],Tableau12[],18,FALSE)</f>
        <v>#N/A</v>
      </c>
      <c r="AW249" t="e">
        <f>VLOOKUP(Tableau14[[#This Row],[dossier d''événement]],Tableau12[],19,FALSE)</f>
        <v>#N/A</v>
      </c>
      <c r="AX249" t="e">
        <f>VLOOKUP(Tableau14[[#This Row],[dossier d''événement]],Tableau12[],20,FALSE)</f>
        <v>#N/A</v>
      </c>
      <c r="AY249" t="e">
        <f>VLOOKUP(Tableau14[[#This Row],[dossier d''événement]],Tableau12[],21,FALSE)</f>
        <v>#N/A</v>
      </c>
      <c r="AZ249" t="e">
        <f>VLOOKUP(Tableau14[[#This Row],[dossier d''événement]],Tableau12[],22,FALSE)</f>
        <v>#N/A</v>
      </c>
      <c r="BA249" t="e">
        <f>VLOOKUP(Tableau14[[#This Row],[dossier d''événement]],Tableau12[],23,FALSE)</f>
        <v>#N/A</v>
      </c>
      <c r="BB249" t="e">
        <f>VLOOKUP(Tableau14[[#This Row],[dossier d''événement]],Tableau12[],24,FALSE)</f>
        <v>#N/A</v>
      </c>
      <c r="BC249" t="e">
        <f>VLOOKUP(Tableau14[[#This Row],[dossier d''événement]],Tableau12[],25,FALSE)</f>
        <v>#N/A</v>
      </c>
      <c r="BD249" t="e">
        <f>VLOOKUP(Tableau14[[#This Row],[dossier d''événement]],Tableau12[],26,FALSE)</f>
        <v>#N/A</v>
      </c>
      <c r="BE249" t="e">
        <f>VLOOKUP(Tableau14[[#This Row],[dossier d''événement]],Tableau12[],27,FALSE)</f>
        <v>#N/A</v>
      </c>
      <c r="BF249" t="e">
        <f>VLOOKUP(Tableau14[[#This Row],[dossier d''événement]],Tableau12[],28,FALSE)</f>
        <v>#N/A</v>
      </c>
      <c r="BG249" t="e">
        <f>VLOOKUP(Tableau14[[#This Row],[dossier d''événement]],Tableau12[],29,FALSE)</f>
        <v>#N/A</v>
      </c>
      <c r="BH249" t="e">
        <f>VLOOKUP(Tableau14[[#This Row],[dossier d''événement]],Tableau12[],30,FALSE)</f>
        <v>#N/A</v>
      </c>
      <c r="BI249" t="e">
        <f>VLOOKUP(Tableau14[[#This Row],[dossier d''événement]],Tableau12[],31,FALSE)</f>
        <v>#N/A</v>
      </c>
      <c r="BJ249" t="e">
        <f>VLOOKUP(Tableau14[[#This Row],[dossier d''événement]],Tableau12[],32,FALSE)</f>
        <v>#N/A</v>
      </c>
      <c r="BK249" t="e">
        <f>VLOOKUP(Tableau14[[#This Row],[dossier d''événement]],Tableau12[],33,FALSE)</f>
        <v>#N/A</v>
      </c>
      <c r="BL249" t="e">
        <f>VLOOKUP(Tableau14[[#This Row],[dossier d''événement]],Tableau12[],34,FALSE)</f>
        <v>#N/A</v>
      </c>
      <c r="BM249" t="e">
        <f>VLOOKUP(Tableau14[[#This Row],[dossier d''événement]],Tableau12[],35,FALSE)</f>
        <v>#N/A</v>
      </c>
      <c r="BN249" t="e">
        <f>VLOOKUP(Tableau14[[#This Row],[dossier d''événement]],Tableau12[],36,FALSE)</f>
        <v>#N/A</v>
      </c>
      <c r="BO249" t="e">
        <f>VLOOKUP(Tableau14[[#This Row],[dossier d''événement]],Tableau12[],37,FALSE)</f>
        <v>#N/A</v>
      </c>
      <c r="BP249" t="e">
        <f>VLOOKUP(Tableau14[[#This Row],[dossier d''événement]],Tableau12[],38,FALSE)</f>
        <v>#N/A</v>
      </c>
      <c r="BQ249" t="e">
        <f>VLOOKUP(Tableau14[[#This Row],[dossier d''événement]],Tableau12[],39,FALSE)</f>
        <v>#N/A</v>
      </c>
      <c r="BR249" t="e">
        <f>VLOOKUP(Tableau14[[#This Row],[dossier d''événement]],Tableau12[],40,FALSE)</f>
        <v>#N/A</v>
      </c>
      <c r="CE249" t="e">
        <f>VLOOKUP(Tableau14[[#This Row],[dossier d''événement]],Tableau12[],46,FALSE)</f>
        <v>#N/A</v>
      </c>
      <c r="CF249" t="e">
        <f>VLOOKUP(Tableau14[[#This Row],[dossier d''événement]],Tableau12[],43,FALSE)</f>
        <v>#N/A</v>
      </c>
      <c r="CG249" t="e">
        <f>VLOOKUP(Tableau14[[#This Row],[dossier d''événement]],Tableau12[],47,FALSE)</f>
        <v>#N/A</v>
      </c>
    </row>
    <row r="250" spans="7:85">
      <c r="G250" t="e">
        <f>VLOOKUP(Tableau14[[#This Row],[dossier d''événement]],Tableau12[],7,FALSE)</f>
        <v>#N/A</v>
      </c>
      <c r="H250" t="e">
        <f>VLOOKUP(Tableau14[[#This Row],[dossier d''événement]],Tableau12[],8,FALSE)</f>
        <v>#N/A</v>
      </c>
      <c r="W250" t="e">
        <f>VLOOKUP(Tableau14[[#This Row],[dossier d''événement]],Tableau12[],73,FALSE)</f>
        <v>#N/A</v>
      </c>
      <c r="X250" t="e">
        <f>VLOOKUP(Tableau14[[#This Row],[dossier d''événement]],Tableau12[],74,FALSE)</f>
        <v>#N/A</v>
      </c>
      <c r="Y250" t="e">
        <f>VLOOKUP(Tableau14[[#This Row],[dossier d''événement]],Tableau12[],75,FALSE)</f>
        <v>#N/A</v>
      </c>
      <c r="Z250" t="e">
        <f>VLOOKUP(Tableau14[[#This Row],[dossier d''événement]],Tableau12[],76,FALSE)</f>
        <v>#N/A</v>
      </c>
      <c r="AA250" t="e">
        <f>VLOOKUP(Tableau14[[#This Row],[dossier d''événement]],Tableau12[],77,FALSE)</f>
        <v>#N/A</v>
      </c>
      <c r="AB250" t="e">
        <f>VLOOKUP(Tableau14[[#This Row],[dossier d''événement]],Tableau12[],78,FALSE)</f>
        <v>#N/A</v>
      </c>
      <c r="AC250" t="e">
        <f>VLOOKUP(Tableau14[[#This Row],[dossier d''événement]],Tableau12[],79,FALSE)</f>
        <v>#N/A</v>
      </c>
      <c r="AD250" t="e">
        <f>VLOOKUP(Tableau14[[#This Row],[dossier d''événement]],Tableau12[],80,FALSE)</f>
        <v>#N/A</v>
      </c>
      <c r="AE250" t="e">
        <f>VLOOKUP(Tableau14[[#This Row],[dossier d''événement]],Tableau12[],81,FALSE)</f>
        <v>#N/A</v>
      </c>
      <c r="AF250" t="e">
        <f>VLOOKUP(Tableau14[[#This Row],[dossier d''événement]],Tableau12[],82,FALSE)</f>
        <v>#N/A</v>
      </c>
      <c r="AG250" t="e">
        <f>VLOOKUP(Tableau14[[#This Row],[dossier d''événement]],Tableau12[],83,FALSE)</f>
        <v>#N/A</v>
      </c>
      <c r="AH250" t="e">
        <f>VLOOKUP(Tableau14[[#This Row],[dossier d''événement]],Tableau12[],84,FALSE)</f>
        <v>#N/A</v>
      </c>
      <c r="AI250" t="e">
        <f>VLOOKUP(Tableau14[[#This Row],[dossier d''événement]],Tableau12[],85,FALSE)</f>
        <v>#N/A</v>
      </c>
      <c r="AJ250" t="e">
        <f>VLOOKUP(Tableau14[[#This Row],[dossier d''événement]],Tableau12[],86,FALSE)</f>
        <v>#N/A</v>
      </c>
      <c r="AK250" t="e">
        <f>VLOOKUP(Tableau14[[#This Row],[dossier d''événement]],Tableau12[],87,FALSE)</f>
        <v>#N/A</v>
      </c>
      <c r="AL250" t="e">
        <f>VLOOKUP(Tableau14[[#This Row],[dossier d''événement]],Tableau12[],88,FALSE)</f>
        <v>#N/A</v>
      </c>
      <c r="AM250" t="e">
        <f>VLOOKUP(Tableau14[[#This Row],[dossier d''événement]],Tableau12[],89,FALSE)</f>
        <v>#N/A</v>
      </c>
      <c r="AN250" t="e">
        <f>VLOOKUP(Tableau14[[#This Row],[dossier d''événement]],Tableau12[],90,FALSE)</f>
        <v>#N/A</v>
      </c>
      <c r="AO250" t="e">
        <f>VLOOKUP(Tableau14[[#This Row],[dossier d''événement]],Tableau12[],11,FALSE)</f>
        <v>#N/A</v>
      </c>
      <c r="AP250" t="e">
        <f>VLOOKUP(Tableau14[[#This Row],[dossier d''événement]],Tableau12[],12,FALSE)</f>
        <v>#N/A</v>
      </c>
      <c r="AQ250" t="e">
        <f>VLOOKUP(Tableau14[[#This Row],[dossier d''événement]],Tableau12[],13,FALSE)</f>
        <v>#N/A</v>
      </c>
      <c r="AR250" t="e">
        <f>VLOOKUP(Tableau14[[#This Row],[dossier d''événement]],Tableau12[],14,FALSE)</f>
        <v>#N/A</v>
      </c>
      <c r="AS250" t="e">
        <f>VLOOKUP(Tableau14[[#This Row],[dossier d''événement]],Tableau12[],15,FALSE)</f>
        <v>#N/A</v>
      </c>
      <c r="AT250" t="e">
        <f>VLOOKUP(Tableau14[[#This Row],[dossier d''événement]],Tableau12[],16,FALSE)</f>
        <v>#N/A</v>
      </c>
      <c r="AU250" t="e">
        <f>VLOOKUP(Tableau14[[#This Row],[dossier d''événement]],Tableau12[],17,FALSE)</f>
        <v>#N/A</v>
      </c>
      <c r="AV250" t="e">
        <f>VLOOKUP(Tableau14[[#This Row],[dossier d''événement]],Tableau12[],18,FALSE)</f>
        <v>#N/A</v>
      </c>
      <c r="AW250" t="e">
        <f>VLOOKUP(Tableau14[[#This Row],[dossier d''événement]],Tableau12[],19,FALSE)</f>
        <v>#N/A</v>
      </c>
      <c r="AX250" t="e">
        <f>VLOOKUP(Tableau14[[#This Row],[dossier d''événement]],Tableau12[],20,FALSE)</f>
        <v>#N/A</v>
      </c>
      <c r="AY250" t="e">
        <f>VLOOKUP(Tableau14[[#This Row],[dossier d''événement]],Tableau12[],21,FALSE)</f>
        <v>#N/A</v>
      </c>
      <c r="AZ250" t="e">
        <f>VLOOKUP(Tableau14[[#This Row],[dossier d''événement]],Tableau12[],22,FALSE)</f>
        <v>#N/A</v>
      </c>
      <c r="BA250" t="e">
        <f>VLOOKUP(Tableau14[[#This Row],[dossier d''événement]],Tableau12[],23,FALSE)</f>
        <v>#N/A</v>
      </c>
      <c r="BB250" t="e">
        <f>VLOOKUP(Tableau14[[#This Row],[dossier d''événement]],Tableau12[],24,FALSE)</f>
        <v>#N/A</v>
      </c>
      <c r="BC250" t="e">
        <f>VLOOKUP(Tableau14[[#This Row],[dossier d''événement]],Tableau12[],25,FALSE)</f>
        <v>#N/A</v>
      </c>
      <c r="BD250" t="e">
        <f>VLOOKUP(Tableau14[[#This Row],[dossier d''événement]],Tableau12[],26,FALSE)</f>
        <v>#N/A</v>
      </c>
      <c r="BE250" t="e">
        <f>VLOOKUP(Tableau14[[#This Row],[dossier d''événement]],Tableau12[],27,FALSE)</f>
        <v>#N/A</v>
      </c>
      <c r="BF250" t="e">
        <f>VLOOKUP(Tableau14[[#This Row],[dossier d''événement]],Tableau12[],28,FALSE)</f>
        <v>#N/A</v>
      </c>
      <c r="BG250" t="e">
        <f>VLOOKUP(Tableau14[[#This Row],[dossier d''événement]],Tableau12[],29,FALSE)</f>
        <v>#N/A</v>
      </c>
      <c r="BH250" t="e">
        <f>VLOOKUP(Tableau14[[#This Row],[dossier d''événement]],Tableau12[],30,FALSE)</f>
        <v>#N/A</v>
      </c>
      <c r="BI250" t="e">
        <f>VLOOKUP(Tableau14[[#This Row],[dossier d''événement]],Tableau12[],31,FALSE)</f>
        <v>#N/A</v>
      </c>
      <c r="BJ250" t="e">
        <f>VLOOKUP(Tableau14[[#This Row],[dossier d''événement]],Tableau12[],32,FALSE)</f>
        <v>#N/A</v>
      </c>
      <c r="BK250" t="e">
        <f>VLOOKUP(Tableau14[[#This Row],[dossier d''événement]],Tableau12[],33,FALSE)</f>
        <v>#N/A</v>
      </c>
      <c r="BL250" t="e">
        <f>VLOOKUP(Tableau14[[#This Row],[dossier d''événement]],Tableau12[],34,FALSE)</f>
        <v>#N/A</v>
      </c>
      <c r="BM250" t="e">
        <f>VLOOKUP(Tableau14[[#This Row],[dossier d''événement]],Tableau12[],35,FALSE)</f>
        <v>#N/A</v>
      </c>
      <c r="BN250" t="e">
        <f>VLOOKUP(Tableau14[[#This Row],[dossier d''événement]],Tableau12[],36,FALSE)</f>
        <v>#N/A</v>
      </c>
      <c r="BO250" t="e">
        <f>VLOOKUP(Tableau14[[#This Row],[dossier d''événement]],Tableau12[],37,FALSE)</f>
        <v>#N/A</v>
      </c>
      <c r="BP250" t="e">
        <f>VLOOKUP(Tableau14[[#This Row],[dossier d''événement]],Tableau12[],38,FALSE)</f>
        <v>#N/A</v>
      </c>
      <c r="BQ250" t="e">
        <f>VLOOKUP(Tableau14[[#This Row],[dossier d''événement]],Tableau12[],39,FALSE)</f>
        <v>#N/A</v>
      </c>
      <c r="BR250" t="e">
        <f>VLOOKUP(Tableau14[[#This Row],[dossier d''événement]],Tableau12[],40,FALSE)</f>
        <v>#N/A</v>
      </c>
      <c r="CE250" t="e">
        <f>VLOOKUP(Tableau14[[#This Row],[dossier d''événement]],Tableau12[],46,FALSE)</f>
        <v>#N/A</v>
      </c>
      <c r="CF250" t="e">
        <f>VLOOKUP(Tableau14[[#This Row],[dossier d''événement]],Tableau12[],43,FALSE)</f>
        <v>#N/A</v>
      </c>
      <c r="CG250" t="e">
        <f>VLOOKUP(Tableau14[[#This Row],[dossier d''événement]],Tableau12[],47,FALSE)</f>
        <v>#N/A</v>
      </c>
    </row>
    <row r="251" spans="7:85">
      <c r="G251" t="e">
        <f>VLOOKUP(Tableau14[[#This Row],[dossier d''événement]],Tableau12[],7,FALSE)</f>
        <v>#N/A</v>
      </c>
      <c r="H251" t="e">
        <f>VLOOKUP(Tableau14[[#This Row],[dossier d''événement]],Tableau12[],8,FALSE)</f>
        <v>#N/A</v>
      </c>
      <c r="W251" t="e">
        <f>VLOOKUP(Tableau14[[#This Row],[dossier d''événement]],Tableau12[],73,FALSE)</f>
        <v>#N/A</v>
      </c>
      <c r="X251" t="e">
        <f>VLOOKUP(Tableau14[[#This Row],[dossier d''événement]],Tableau12[],74,FALSE)</f>
        <v>#N/A</v>
      </c>
      <c r="Y251" t="e">
        <f>VLOOKUP(Tableau14[[#This Row],[dossier d''événement]],Tableau12[],75,FALSE)</f>
        <v>#N/A</v>
      </c>
      <c r="Z251" t="e">
        <f>VLOOKUP(Tableau14[[#This Row],[dossier d''événement]],Tableau12[],76,FALSE)</f>
        <v>#N/A</v>
      </c>
      <c r="AA251" t="e">
        <f>VLOOKUP(Tableau14[[#This Row],[dossier d''événement]],Tableau12[],77,FALSE)</f>
        <v>#N/A</v>
      </c>
      <c r="AB251" t="e">
        <f>VLOOKUP(Tableau14[[#This Row],[dossier d''événement]],Tableau12[],78,FALSE)</f>
        <v>#N/A</v>
      </c>
      <c r="AC251" t="e">
        <f>VLOOKUP(Tableau14[[#This Row],[dossier d''événement]],Tableau12[],79,FALSE)</f>
        <v>#N/A</v>
      </c>
      <c r="AD251" t="e">
        <f>VLOOKUP(Tableau14[[#This Row],[dossier d''événement]],Tableau12[],80,FALSE)</f>
        <v>#N/A</v>
      </c>
      <c r="AE251" t="e">
        <f>VLOOKUP(Tableau14[[#This Row],[dossier d''événement]],Tableau12[],81,FALSE)</f>
        <v>#N/A</v>
      </c>
      <c r="AF251" t="e">
        <f>VLOOKUP(Tableau14[[#This Row],[dossier d''événement]],Tableau12[],82,FALSE)</f>
        <v>#N/A</v>
      </c>
      <c r="AG251" t="e">
        <f>VLOOKUP(Tableau14[[#This Row],[dossier d''événement]],Tableau12[],83,FALSE)</f>
        <v>#N/A</v>
      </c>
      <c r="AH251" t="e">
        <f>VLOOKUP(Tableau14[[#This Row],[dossier d''événement]],Tableau12[],84,FALSE)</f>
        <v>#N/A</v>
      </c>
      <c r="AI251" t="e">
        <f>VLOOKUP(Tableau14[[#This Row],[dossier d''événement]],Tableau12[],85,FALSE)</f>
        <v>#N/A</v>
      </c>
      <c r="AJ251" t="e">
        <f>VLOOKUP(Tableau14[[#This Row],[dossier d''événement]],Tableau12[],86,FALSE)</f>
        <v>#N/A</v>
      </c>
      <c r="AK251" t="e">
        <f>VLOOKUP(Tableau14[[#This Row],[dossier d''événement]],Tableau12[],87,FALSE)</f>
        <v>#N/A</v>
      </c>
      <c r="AL251" t="e">
        <f>VLOOKUP(Tableau14[[#This Row],[dossier d''événement]],Tableau12[],88,FALSE)</f>
        <v>#N/A</v>
      </c>
      <c r="AM251" t="e">
        <f>VLOOKUP(Tableau14[[#This Row],[dossier d''événement]],Tableau12[],89,FALSE)</f>
        <v>#N/A</v>
      </c>
      <c r="AN251" t="e">
        <f>VLOOKUP(Tableau14[[#This Row],[dossier d''événement]],Tableau12[],90,FALSE)</f>
        <v>#N/A</v>
      </c>
      <c r="AO251" t="e">
        <f>VLOOKUP(Tableau14[[#This Row],[dossier d''événement]],Tableau12[],11,FALSE)</f>
        <v>#N/A</v>
      </c>
      <c r="AP251" t="e">
        <f>VLOOKUP(Tableau14[[#This Row],[dossier d''événement]],Tableau12[],12,FALSE)</f>
        <v>#N/A</v>
      </c>
      <c r="AQ251" t="e">
        <f>VLOOKUP(Tableau14[[#This Row],[dossier d''événement]],Tableau12[],13,FALSE)</f>
        <v>#N/A</v>
      </c>
      <c r="AR251" t="e">
        <f>VLOOKUP(Tableau14[[#This Row],[dossier d''événement]],Tableau12[],14,FALSE)</f>
        <v>#N/A</v>
      </c>
      <c r="AS251" t="e">
        <f>VLOOKUP(Tableau14[[#This Row],[dossier d''événement]],Tableau12[],15,FALSE)</f>
        <v>#N/A</v>
      </c>
      <c r="AT251" t="e">
        <f>VLOOKUP(Tableau14[[#This Row],[dossier d''événement]],Tableau12[],16,FALSE)</f>
        <v>#N/A</v>
      </c>
      <c r="AU251" t="e">
        <f>VLOOKUP(Tableau14[[#This Row],[dossier d''événement]],Tableau12[],17,FALSE)</f>
        <v>#N/A</v>
      </c>
      <c r="AV251" t="e">
        <f>VLOOKUP(Tableau14[[#This Row],[dossier d''événement]],Tableau12[],18,FALSE)</f>
        <v>#N/A</v>
      </c>
      <c r="AW251" t="e">
        <f>VLOOKUP(Tableau14[[#This Row],[dossier d''événement]],Tableau12[],19,FALSE)</f>
        <v>#N/A</v>
      </c>
      <c r="AX251" t="e">
        <f>VLOOKUP(Tableau14[[#This Row],[dossier d''événement]],Tableau12[],20,FALSE)</f>
        <v>#N/A</v>
      </c>
      <c r="AY251" t="e">
        <f>VLOOKUP(Tableau14[[#This Row],[dossier d''événement]],Tableau12[],21,FALSE)</f>
        <v>#N/A</v>
      </c>
      <c r="AZ251" t="e">
        <f>VLOOKUP(Tableau14[[#This Row],[dossier d''événement]],Tableau12[],22,FALSE)</f>
        <v>#N/A</v>
      </c>
      <c r="BA251" t="e">
        <f>VLOOKUP(Tableau14[[#This Row],[dossier d''événement]],Tableau12[],23,FALSE)</f>
        <v>#N/A</v>
      </c>
      <c r="BB251" t="e">
        <f>VLOOKUP(Tableau14[[#This Row],[dossier d''événement]],Tableau12[],24,FALSE)</f>
        <v>#N/A</v>
      </c>
      <c r="BC251" t="e">
        <f>VLOOKUP(Tableau14[[#This Row],[dossier d''événement]],Tableau12[],25,FALSE)</f>
        <v>#N/A</v>
      </c>
      <c r="BD251" t="e">
        <f>VLOOKUP(Tableau14[[#This Row],[dossier d''événement]],Tableau12[],26,FALSE)</f>
        <v>#N/A</v>
      </c>
      <c r="BE251" t="e">
        <f>VLOOKUP(Tableau14[[#This Row],[dossier d''événement]],Tableau12[],27,FALSE)</f>
        <v>#N/A</v>
      </c>
      <c r="BF251" t="e">
        <f>VLOOKUP(Tableau14[[#This Row],[dossier d''événement]],Tableau12[],28,FALSE)</f>
        <v>#N/A</v>
      </c>
      <c r="BG251" t="e">
        <f>VLOOKUP(Tableau14[[#This Row],[dossier d''événement]],Tableau12[],29,FALSE)</f>
        <v>#N/A</v>
      </c>
      <c r="BH251" t="e">
        <f>VLOOKUP(Tableau14[[#This Row],[dossier d''événement]],Tableau12[],30,FALSE)</f>
        <v>#N/A</v>
      </c>
      <c r="BI251" t="e">
        <f>VLOOKUP(Tableau14[[#This Row],[dossier d''événement]],Tableau12[],31,FALSE)</f>
        <v>#N/A</v>
      </c>
      <c r="BJ251" t="e">
        <f>VLOOKUP(Tableau14[[#This Row],[dossier d''événement]],Tableau12[],32,FALSE)</f>
        <v>#N/A</v>
      </c>
      <c r="BK251" t="e">
        <f>VLOOKUP(Tableau14[[#This Row],[dossier d''événement]],Tableau12[],33,FALSE)</f>
        <v>#N/A</v>
      </c>
      <c r="BL251" t="e">
        <f>VLOOKUP(Tableau14[[#This Row],[dossier d''événement]],Tableau12[],34,FALSE)</f>
        <v>#N/A</v>
      </c>
      <c r="BM251" t="e">
        <f>VLOOKUP(Tableau14[[#This Row],[dossier d''événement]],Tableau12[],35,FALSE)</f>
        <v>#N/A</v>
      </c>
      <c r="BN251" t="e">
        <f>VLOOKUP(Tableau14[[#This Row],[dossier d''événement]],Tableau12[],36,FALSE)</f>
        <v>#N/A</v>
      </c>
      <c r="BO251" t="e">
        <f>VLOOKUP(Tableau14[[#This Row],[dossier d''événement]],Tableau12[],37,FALSE)</f>
        <v>#N/A</v>
      </c>
      <c r="BP251" t="e">
        <f>VLOOKUP(Tableau14[[#This Row],[dossier d''événement]],Tableau12[],38,FALSE)</f>
        <v>#N/A</v>
      </c>
      <c r="BQ251" t="e">
        <f>VLOOKUP(Tableau14[[#This Row],[dossier d''événement]],Tableau12[],39,FALSE)</f>
        <v>#N/A</v>
      </c>
      <c r="BR251" t="e">
        <f>VLOOKUP(Tableau14[[#This Row],[dossier d''événement]],Tableau12[],40,FALSE)</f>
        <v>#N/A</v>
      </c>
      <c r="CE251" t="e">
        <f>VLOOKUP(Tableau14[[#This Row],[dossier d''événement]],Tableau12[],46,FALSE)</f>
        <v>#N/A</v>
      </c>
      <c r="CF251" t="e">
        <f>VLOOKUP(Tableau14[[#This Row],[dossier d''événement]],Tableau12[],43,FALSE)</f>
        <v>#N/A</v>
      </c>
      <c r="CG251" t="e">
        <f>VLOOKUP(Tableau14[[#This Row],[dossier d''événement]],Tableau12[],47,FALSE)</f>
        <v>#N/A</v>
      </c>
    </row>
    <row r="252" spans="7:85">
      <c r="G252" t="e">
        <f>VLOOKUP(Tableau14[[#This Row],[dossier d''événement]],Tableau12[],7,FALSE)</f>
        <v>#N/A</v>
      </c>
      <c r="H252" t="e">
        <f>VLOOKUP(Tableau14[[#This Row],[dossier d''événement]],Tableau12[],8,FALSE)</f>
        <v>#N/A</v>
      </c>
      <c r="W252" t="e">
        <f>VLOOKUP(Tableau14[[#This Row],[dossier d''événement]],Tableau12[],73,FALSE)</f>
        <v>#N/A</v>
      </c>
      <c r="X252" t="e">
        <f>VLOOKUP(Tableau14[[#This Row],[dossier d''événement]],Tableau12[],74,FALSE)</f>
        <v>#N/A</v>
      </c>
      <c r="Y252" t="e">
        <f>VLOOKUP(Tableau14[[#This Row],[dossier d''événement]],Tableau12[],75,FALSE)</f>
        <v>#N/A</v>
      </c>
      <c r="Z252" t="e">
        <f>VLOOKUP(Tableau14[[#This Row],[dossier d''événement]],Tableau12[],76,FALSE)</f>
        <v>#N/A</v>
      </c>
      <c r="AA252" t="e">
        <f>VLOOKUP(Tableau14[[#This Row],[dossier d''événement]],Tableau12[],77,FALSE)</f>
        <v>#N/A</v>
      </c>
      <c r="AB252" t="e">
        <f>VLOOKUP(Tableau14[[#This Row],[dossier d''événement]],Tableau12[],78,FALSE)</f>
        <v>#N/A</v>
      </c>
      <c r="AC252" t="e">
        <f>VLOOKUP(Tableau14[[#This Row],[dossier d''événement]],Tableau12[],79,FALSE)</f>
        <v>#N/A</v>
      </c>
      <c r="AD252" t="e">
        <f>VLOOKUP(Tableau14[[#This Row],[dossier d''événement]],Tableau12[],80,FALSE)</f>
        <v>#N/A</v>
      </c>
      <c r="AE252" t="e">
        <f>VLOOKUP(Tableau14[[#This Row],[dossier d''événement]],Tableau12[],81,FALSE)</f>
        <v>#N/A</v>
      </c>
      <c r="AF252" t="e">
        <f>VLOOKUP(Tableau14[[#This Row],[dossier d''événement]],Tableau12[],82,FALSE)</f>
        <v>#N/A</v>
      </c>
      <c r="AG252" t="e">
        <f>VLOOKUP(Tableau14[[#This Row],[dossier d''événement]],Tableau12[],83,FALSE)</f>
        <v>#N/A</v>
      </c>
      <c r="AH252" t="e">
        <f>VLOOKUP(Tableau14[[#This Row],[dossier d''événement]],Tableau12[],84,FALSE)</f>
        <v>#N/A</v>
      </c>
      <c r="AI252" t="e">
        <f>VLOOKUP(Tableau14[[#This Row],[dossier d''événement]],Tableau12[],85,FALSE)</f>
        <v>#N/A</v>
      </c>
      <c r="AJ252" t="e">
        <f>VLOOKUP(Tableau14[[#This Row],[dossier d''événement]],Tableau12[],86,FALSE)</f>
        <v>#N/A</v>
      </c>
      <c r="AK252" t="e">
        <f>VLOOKUP(Tableau14[[#This Row],[dossier d''événement]],Tableau12[],87,FALSE)</f>
        <v>#N/A</v>
      </c>
      <c r="AL252" t="e">
        <f>VLOOKUP(Tableau14[[#This Row],[dossier d''événement]],Tableau12[],88,FALSE)</f>
        <v>#N/A</v>
      </c>
      <c r="AM252" t="e">
        <f>VLOOKUP(Tableau14[[#This Row],[dossier d''événement]],Tableau12[],89,FALSE)</f>
        <v>#N/A</v>
      </c>
      <c r="AN252" t="e">
        <f>VLOOKUP(Tableau14[[#This Row],[dossier d''événement]],Tableau12[],90,FALSE)</f>
        <v>#N/A</v>
      </c>
      <c r="AO252" t="e">
        <f>VLOOKUP(Tableau14[[#This Row],[dossier d''événement]],Tableau12[],11,FALSE)</f>
        <v>#N/A</v>
      </c>
      <c r="AP252" t="e">
        <f>VLOOKUP(Tableau14[[#This Row],[dossier d''événement]],Tableau12[],12,FALSE)</f>
        <v>#N/A</v>
      </c>
      <c r="AQ252" t="e">
        <f>VLOOKUP(Tableau14[[#This Row],[dossier d''événement]],Tableau12[],13,FALSE)</f>
        <v>#N/A</v>
      </c>
      <c r="AR252" t="e">
        <f>VLOOKUP(Tableau14[[#This Row],[dossier d''événement]],Tableau12[],14,FALSE)</f>
        <v>#N/A</v>
      </c>
      <c r="AS252" t="e">
        <f>VLOOKUP(Tableau14[[#This Row],[dossier d''événement]],Tableau12[],15,FALSE)</f>
        <v>#N/A</v>
      </c>
      <c r="AT252" t="e">
        <f>VLOOKUP(Tableau14[[#This Row],[dossier d''événement]],Tableau12[],16,FALSE)</f>
        <v>#N/A</v>
      </c>
      <c r="AU252" t="e">
        <f>VLOOKUP(Tableau14[[#This Row],[dossier d''événement]],Tableau12[],17,FALSE)</f>
        <v>#N/A</v>
      </c>
      <c r="AV252" t="e">
        <f>VLOOKUP(Tableau14[[#This Row],[dossier d''événement]],Tableau12[],18,FALSE)</f>
        <v>#N/A</v>
      </c>
      <c r="AW252" t="e">
        <f>VLOOKUP(Tableau14[[#This Row],[dossier d''événement]],Tableau12[],19,FALSE)</f>
        <v>#N/A</v>
      </c>
      <c r="AX252" t="e">
        <f>VLOOKUP(Tableau14[[#This Row],[dossier d''événement]],Tableau12[],20,FALSE)</f>
        <v>#N/A</v>
      </c>
      <c r="AY252" t="e">
        <f>VLOOKUP(Tableau14[[#This Row],[dossier d''événement]],Tableau12[],21,FALSE)</f>
        <v>#N/A</v>
      </c>
      <c r="AZ252" t="e">
        <f>VLOOKUP(Tableau14[[#This Row],[dossier d''événement]],Tableau12[],22,FALSE)</f>
        <v>#N/A</v>
      </c>
      <c r="BA252" t="e">
        <f>VLOOKUP(Tableau14[[#This Row],[dossier d''événement]],Tableau12[],23,FALSE)</f>
        <v>#N/A</v>
      </c>
      <c r="BB252" t="e">
        <f>VLOOKUP(Tableau14[[#This Row],[dossier d''événement]],Tableau12[],24,FALSE)</f>
        <v>#N/A</v>
      </c>
      <c r="BC252" t="e">
        <f>VLOOKUP(Tableau14[[#This Row],[dossier d''événement]],Tableau12[],25,FALSE)</f>
        <v>#N/A</v>
      </c>
      <c r="BD252" t="e">
        <f>VLOOKUP(Tableau14[[#This Row],[dossier d''événement]],Tableau12[],26,FALSE)</f>
        <v>#N/A</v>
      </c>
      <c r="BE252" t="e">
        <f>VLOOKUP(Tableau14[[#This Row],[dossier d''événement]],Tableau12[],27,FALSE)</f>
        <v>#N/A</v>
      </c>
      <c r="BF252" t="e">
        <f>VLOOKUP(Tableau14[[#This Row],[dossier d''événement]],Tableau12[],28,FALSE)</f>
        <v>#N/A</v>
      </c>
      <c r="BG252" t="e">
        <f>VLOOKUP(Tableau14[[#This Row],[dossier d''événement]],Tableau12[],29,FALSE)</f>
        <v>#N/A</v>
      </c>
      <c r="BH252" t="e">
        <f>VLOOKUP(Tableau14[[#This Row],[dossier d''événement]],Tableau12[],30,FALSE)</f>
        <v>#N/A</v>
      </c>
      <c r="BI252" t="e">
        <f>VLOOKUP(Tableau14[[#This Row],[dossier d''événement]],Tableau12[],31,FALSE)</f>
        <v>#N/A</v>
      </c>
      <c r="BJ252" t="e">
        <f>VLOOKUP(Tableau14[[#This Row],[dossier d''événement]],Tableau12[],32,FALSE)</f>
        <v>#N/A</v>
      </c>
      <c r="BK252" t="e">
        <f>VLOOKUP(Tableau14[[#This Row],[dossier d''événement]],Tableau12[],33,FALSE)</f>
        <v>#N/A</v>
      </c>
      <c r="BL252" t="e">
        <f>VLOOKUP(Tableau14[[#This Row],[dossier d''événement]],Tableau12[],34,FALSE)</f>
        <v>#N/A</v>
      </c>
      <c r="BM252" t="e">
        <f>VLOOKUP(Tableau14[[#This Row],[dossier d''événement]],Tableau12[],35,FALSE)</f>
        <v>#N/A</v>
      </c>
      <c r="BN252" t="e">
        <f>VLOOKUP(Tableau14[[#This Row],[dossier d''événement]],Tableau12[],36,FALSE)</f>
        <v>#N/A</v>
      </c>
      <c r="BO252" t="e">
        <f>VLOOKUP(Tableau14[[#This Row],[dossier d''événement]],Tableau12[],37,FALSE)</f>
        <v>#N/A</v>
      </c>
      <c r="BP252" t="e">
        <f>VLOOKUP(Tableau14[[#This Row],[dossier d''événement]],Tableau12[],38,FALSE)</f>
        <v>#N/A</v>
      </c>
      <c r="BQ252" t="e">
        <f>VLOOKUP(Tableau14[[#This Row],[dossier d''événement]],Tableau12[],39,FALSE)</f>
        <v>#N/A</v>
      </c>
      <c r="BR252" t="e">
        <f>VLOOKUP(Tableau14[[#This Row],[dossier d''événement]],Tableau12[],40,FALSE)</f>
        <v>#N/A</v>
      </c>
      <c r="CE252" t="e">
        <f>VLOOKUP(Tableau14[[#This Row],[dossier d''événement]],Tableau12[],46,FALSE)</f>
        <v>#N/A</v>
      </c>
      <c r="CF252" t="e">
        <f>VLOOKUP(Tableau14[[#This Row],[dossier d''événement]],Tableau12[],43,FALSE)</f>
        <v>#N/A</v>
      </c>
      <c r="CG252" t="e">
        <f>VLOOKUP(Tableau14[[#This Row],[dossier d''événement]],Tableau12[],47,FALSE)</f>
        <v>#N/A</v>
      </c>
    </row>
    <row r="253" spans="7:85">
      <c r="G253" t="e">
        <f>VLOOKUP(Tableau14[[#This Row],[dossier d''événement]],Tableau12[],7,FALSE)</f>
        <v>#N/A</v>
      </c>
      <c r="H253" t="e">
        <f>VLOOKUP(Tableau14[[#This Row],[dossier d''événement]],Tableau12[],8,FALSE)</f>
        <v>#N/A</v>
      </c>
      <c r="W253" t="e">
        <f>VLOOKUP(Tableau14[[#This Row],[dossier d''événement]],Tableau12[],73,FALSE)</f>
        <v>#N/A</v>
      </c>
      <c r="X253" t="e">
        <f>VLOOKUP(Tableau14[[#This Row],[dossier d''événement]],Tableau12[],74,FALSE)</f>
        <v>#N/A</v>
      </c>
      <c r="Y253" t="e">
        <f>VLOOKUP(Tableau14[[#This Row],[dossier d''événement]],Tableau12[],75,FALSE)</f>
        <v>#N/A</v>
      </c>
      <c r="Z253" t="e">
        <f>VLOOKUP(Tableau14[[#This Row],[dossier d''événement]],Tableau12[],76,FALSE)</f>
        <v>#N/A</v>
      </c>
      <c r="AA253" t="e">
        <f>VLOOKUP(Tableau14[[#This Row],[dossier d''événement]],Tableau12[],77,FALSE)</f>
        <v>#N/A</v>
      </c>
      <c r="AB253" t="e">
        <f>VLOOKUP(Tableau14[[#This Row],[dossier d''événement]],Tableau12[],78,FALSE)</f>
        <v>#N/A</v>
      </c>
      <c r="AC253" t="e">
        <f>VLOOKUP(Tableau14[[#This Row],[dossier d''événement]],Tableau12[],79,FALSE)</f>
        <v>#N/A</v>
      </c>
      <c r="AD253" t="e">
        <f>VLOOKUP(Tableau14[[#This Row],[dossier d''événement]],Tableau12[],80,FALSE)</f>
        <v>#N/A</v>
      </c>
      <c r="AE253" t="e">
        <f>VLOOKUP(Tableau14[[#This Row],[dossier d''événement]],Tableau12[],81,FALSE)</f>
        <v>#N/A</v>
      </c>
      <c r="AF253" t="e">
        <f>VLOOKUP(Tableau14[[#This Row],[dossier d''événement]],Tableau12[],82,FALSE)</f>
        <v>#N/A</v>
      </c>
      <c r="AG253" t="e">
        <f>VLOOKUP(Tableau14[[#This Row],[dossier d''événement]],Tableau12[],83,FALSE)</f>
        <v>#N/A</v>
      </c>
      <c r="AH253" t="e">
        <f>VLOOKUP(Tableau14[[#This Row],[dossier d''événement]],Tableau12[],84,FALSE)</f>
        <v>#N/A</v>
      </c>
      <c r="AI253" t="e">
        <f>VLOOKUP(Tableau14[[#This Row],[dossier d''événement]],Tableau12[],85,FALSE)</f>
        <v>#N/A</v>
      </c>
      <c r="AJ253" t="e">
        <f>VLOOKUP(Tableau14[[#This Row],[dossier d''événement]],Tableau12[],86,FALSE)</f>
        <v>#N/A</v>
      </c>
      <c r="AK253" t="e">
        <f>VLOOKUP(Tableau14[[#This Row],[dossier d''événement]],Tableau12[],87,FALSE)</f>
        <v>#N/A</v>
      </c>
      <c r="AL253" t="e">
        <f>VLOOKUP(Tableau14[[#This Row],[dossier d''événement]],Tableau12[],88,FALSE)</f>
        <v>#N/A</v>
      </c>
      <c r="AM253" t="e">
        <f>VLOOKUP(Tableau14[[#This Row],[dossier d''événement]],Tableau12[],89,FALSE)</f>
        <v>#N/A</v>
      </c>
      <c r="AN253" t="e">
        <f>VLOOKUP(Tableau14[[#This Row],[dossier d''événement]],Tableau12[],90,FALSE)</f>
        <v>#N/A</v>
      </c>
      <c r="AO253" t="e">
        <f>VLOOKUP(Tableau14[[#This Row],[dossier d''événement]],Tableau12[],11,FALSE)</f>
        <v>#N/A</v>
      </c>
      <c r="AP253" t="e">
        <f>VLOOKUP(Tableau14[[#This Row],[dossier d''événement]],Tableau12[],12,FALSE)</f>
        <v>#N/A</v>
      </c>
      <c r="AQ253" t="e">
        <f>VLOOKUP(Tableau14[[#This Row],[dossier d''événement]],Tableau12[],13,FALSE)</f>
        <v>#N/A</v>
      </c>
      <c r="AR253" t="e">
        <f>VLOOKUP(Tableau14[[#This Row],[dossier d''événement]],Tableau12[],14,FALSE)</f>
        <v>#N/A</v>
      </c>
      <c r="AS253" t="e">
        <f>VLOOKUP(Tableau14[[#This Row],[dossier d''événement]],Tableau12[],15,FALSE)</f>
        <v>#N/A</v>
      </c>
      <c r="AT253" t="e">
        <f>VLOOKUP(Tableau14[[#This Row],[dossier d''événement]],Tableau12[],16,FALSE)</f>
        <v>#N/A</v>
      </c>
      <c r="AU253" t="e">
        <f>VLOOKUP(Tableau14[[#This Row],[dossier d''événement]],Tableau12[],17,FALSE)</f>
        <v>#N/A</v>
      </c>
      <c r="AV253" t="e">
        <f>VLOOKUP(Tableau14[[#This Row],[dossier d''événement]],Tableau12[],18,FALSE)</f>
        <v>#N/A</v>
      </c>
      <c r="AW253" t="e">
        <f>VLOOKUP(Tableau14[[#This Row],[dossier d''événement]],Tableau12[],19,FALSE)</f>
        <v>#N/A</v>
      </c>
      <c r="AX253" t="e">
        <f>VLOOKUP(Tableau14[[#This Row],[dossier d''événement]],Tableau12[],20,FALSE)</f>
        <v>#N/A</v>
      </c>
      <c r="AY253" t="e">
        <f>VLOOKUP(Tableau14[[#This Row],[dossier d''événement]],Tableau12[],21,FALSE)</f>
        <v>#N/A</v>
      </c>
      <c r="AZ253" t="e">
        <f>VLOOKUP(Tableau14[[#This Row],[dossier d''événement]],Tableau12[],22,FALSE)</f>
        <v>#N/A</v>
      </c>
      <c r="BA253" t="e">
        <f>VLOOKUP(Tableau14[[#This Row],[dossier d''événement]],Tableau12[],23,FALSE)</f>
        <v>#N/A</v>
      </c>
      <c r="BB253" t="e">
        <f>VLOOKUP(Tableau14[[#This Row],[dossier d''événement]],Tableau12[],24,FALSE)</f>
        <v>#N/A</v>
      </c>
      <c r="BC253" t="e">
        <f>VLOOKUP(Tableau14[[#This Row],[dossier d''événement]],Tableau12[],25,FALSE)</f>
        <v>#N/A</v>
      </c>
      <c r="BD253" t="e">
        <f>VLOOKUP(Tableau14[[#This Row],[dossier d''événement]],Tableau12[],26,FALSE)</f>
        <v>#N/A</v>
      </c>
      <c r="BE253" t="e">
        <f>VLOOKUP(Tableau14[[#This Row],[dossier d''événement]],Tableau12[],27,FALSE)</f>
        <v>#N/A</v>
      </c>
      <c r="BF253" t="e">
        <f>VLOOKUP(Tableau14[[#This Row],[dossier d''événement]],Tableau12[],28,FALSE)</f>
        <v>#N/A</v>
      </c>
      <c r="BG253" t="e">
        <f>VLOOKUP(Tableau14[[#This Row],[dossier d''événement]],Tableau12[],29,FALSE)</f>
        <v>#N/A</v>
      </c>
      <c r="BH253" t="e">
        <f>VLOOKUP(Tableau14[[#This Row],[dossier d''événement]],Tableau12[],30,FALSE)</f>
        <v>#N/A</v>
      </c>
      <c r="BI253" t="e">
        <f>VLOOKUP(Tableau14[[#This Row],[dossier d''événement]],Tableau12[],31,FALSE)</f>
        <v>#N/A</v>
      </c>
      <c r="BJ253" t="e">
        <f>VLOOKUP(Tableau14[[#This Row],[dossier d''événement]],Tableau12[],32,FALSE)</f>
        <v>#N/A</v>
      </c>
      <c r="BK253" t="e">
        <f>VLOOKUP(Tableau14[[#This Row],[dossier d''événement]],Tableau12[],33,FALSE)</f>
        <v>#N/A</v>
      </c>
      <c r="BL253" t="e">
        <f>VLOOKUP(Tableau14[[#This Row],[dossier d''événement]],Tableau12[],34,FALSE)</f>
        <v>#N/A</v>
      </c>
      <c r="BM253" t="e">
        <f>VLOOKUP(Tableau14[[#This Row],[dossier d''événement]],Tableau12[],35,FALSE)</f>
        <v>#N/A</v>
      </c>
      <c r="BN253" t="e">
        <f>VLOOKUP(Tableau14[[#This Row],[dossier d''événement]],Tableau12[],36,FALSE)</f>
        <v>#N/A</v>
      </c>
      <c r="BO253" t="e">
        <f>VLOOKUP(Tableau14[[#This Row],[dossier d''événement]],Tableau12[],37,FALSE)</f>
        <v>#N/A</v>
      </c>
      <c r="BP253" t="e">
        <f>VLOOKUP(Tableau14[[#This Row],[dossier d''événement]],Tableau12[],38,FALSE)</f>
        <v>#N/A</v>
      </c>
      <c r="BQ253" t="e">
        <f>VLOOKUP(Tableau14[[#This Row],[dossier d''événement]],Tableau12[],39,FALSE)</f>
        <v>#N/A</v>
      </c>
      <c r="BR253" t="e">
        <f>VLOOKUP(Tableau14[[#This Row],[dossier d''événement]],Tableau12[],40,FALSE)</f>
        <v>#N/A</v>
      </c>
      <c r="CE253" t="e">
        <f>VLOOKUP(Tableau14[[#This Row],[dossier d''événement]],Tableau12[],46,FALSE)</f>
        <v>#N/A</v>
      </c>
      <c r="CF253" t="e">
        <f>VLOOKUP(Tableau14[[#This Row],[dossier d''événement]],Tableau12[],43,FALSE)</f>
        <v>#N/A</v>
      </c>
      <c r="CG253" t="e">
        <f>VLOOKUP(Tableau14[[#This Row],[dossier d''événement]],Tableau12[],47,FALSE)</f>
        <v>#N/A</v>
      </c>
    </row>
    <row r="254" spans="7:85">
      <c r="G254" t="e">
        <f>VLOOKUP(Tableau14[[#This Row],[dossier d''événement]],Tableau12[],7,FALSE)</f>
        <v>#N/A</v>
      </c>
      <c r="H254" t="e">
        <f>VLOOKUP(Tableau14[[#This Row],[dossier d''événement]],Tableau12[],8,FALSE)</f>
        <v>#N/A</v>
      </c>
      <c r="W254" t="e">
        <f>VLOOKUP(Tableau14[[#This Row],[dossier d''événement]],Tableau12[],73,FALSE)</f>
        <v>#N/A</v>
      </c>
      <c r="X254" t="e">
        <f>VLOOKUP(Tableau14[[#This Row],[dossier d''événement]],Tableau12[],74,FALSE)</f>
        <v>#N/A</v>
      </c>
      <c r="Y254" t="e">
        <f>VLOOKUP(Tableau14[[#This Row],[dossier d''événement]],Tableau12[],75,FALSE)</f>
        <v>#N/A</v>
      </c>
      <c r="Z254" t="e">
        <f>VLOOKUP(Tableau14[[#This Row],[dossier d''événement]],Tableau12[],76,FALSE)</f>
        <v>#N/A</v>
      </c>
      <c r="AA254" t="e">
        <f>VLOOKUP(Tableau14[[#This Row],[dossier d''événement]],Tableau12[],77,FALSE)</f>
        <v>#N/A</v>
      </c>
      <c r="AB254" t="e">
        <f>VLOOKUP(Tableau14[[#This Row],[dossier d''événement]],Tableau12[],78,FALSE)</f>
        <v>#N/A</v>
      </c>
      <c r="AC254" t="e">
        <f>VLOOKUP(Tableau14[[#This Row],[dossier d''événement]],Tableau12[],79,FALSE)</f>
        <v>#N/A</v>
      </c>
      <c r="AD254" t="e">
        <f>VLOOKUP(Tableau14[[#This Row],[dossier d''événement]],Tableau12[],80,FALSE)</f>
        <v>#N/A</v>
      </c>
      <c r="AE254" t="e">
        <f>VLOOKUP(Tableau14[[#This Row],[dossier d''événement]],Tableau12[],81,FALSE)</f>
        <v>#N/A</v>
      </c>
      <c r="AF254" t="e">
        <f>VLOOKUP(Tableau14[[#This Row],[dossier d''événement]],Tableau12[],82,FALSE)</f>
        <v>#N/A</v>
      </c>
      <c r="AG254" t="e">
        <f>VLOOKUP(Tableau14[[#This Row],[dossier d''événement]],Tableau12[],83,FALSE)</f>
        <v>#N/A</v>
      </c>
      <c r="AH254" t="e">
        <f>VLOOKUP(Tableau14[[#This Row],[dossier d''événement]],Tableau12[],84,FALSE)</f>
        <v>#N/A</v>
      </c>
      <c r="AI254" t="e">
        <f>VLOOKUP(Tableau14[[#This Row],[dossier d''événement]],Tableau12[],85,FALSE)</f>
        <v>#N/A</v>
      </c>
      <c r="AJ254" t="e">
        <f>VLOOKUP(Tableau14[[#This Row],[dossier d''événement]],Tableau12[],86,FALSE)</f>
        <v>#N/A</v>
      </c>
      <c r="AK254" t="e">
        <f>VLOOKUP(Tableau14[[#This Row],[dossier d''événement]],Tableau12[],87,FALSE)</f>
        <v>#N/A</v>
      </c>
      <c r="AL254" t="e">
        <f>VLOOKUP(Tableau14[[#This Row],[dossier d''événement]],Tableau12[],88,FALSE)</f>
        <v>#N/A</v>
      </c>
      <c r="AM254" t="e">
        <f>VLOOKUP(Tableau14[[#This Row],[dossier d''événement]],Tableau12[],89,FALSE)</f>
        <v>#N/A</v>
      </c>
      <c r="AN254" t="e">
        <f>VLOOKUP(Tableau14[[#This Row],[dossier d''événement]],Tableau12[],90,FALSE)</f>
        <v>#N/A</v>
      </c>
      <c r="AO254" t="e">
        <f>VLOOKUP(Tableau14[[#This Row],[dossier d''événement]],Tableau12[],11,FALSE)</f>
        <v>#N/A</v>
      </c>
      <c r="AP254" t="e">
        <f>VLOOKUP(Tableau14[[#This Row],[dossier d''événement]],Tableau12[],12,FALSE)</f>
        <v>#N/A</v>
      </c>
      <c r="AQ254" t="e">
        <f>VLOOKUP(Tableau14[[#This Row],[dossier d''événement]],Tableau12[],13,FALSE)</f>
        <v>#N/A</v>
      </c>
      <c r="AR254" t="e">
        <f>VLOOKUP(Tableau14[[#This Row],[dossier d''événement]],Tableau12[],14,FALSE)</f>
        <v>#N/A</v>
      </c>
      <c r="AS254" t="e">
        <f>VLOOKUP(Tableau14[[#This Row],[dossier d''événement]],Tableau12[],15,FALSE)</f>
        <v>#N/A</v>
      </c>
      <c r="AT254" t="e">
        <f>VLOOKUP(Tableau14[[#This Row],[dossier d''événement]],Tableau12[],16,FALSE)</f>
        <v>#N/A</v>
      </c>
      <c r="AU254" t="e">
        <f>VLOOKUP(Tableau14[[#This Row],[dossier d''événement]],Tableau12[],17,FALSE)</f>
        <v>#N/A</v>
      </c>
      <c r="AV254" t="e">
        <f>VLOOKUP(Tableau14[[#This Row],[dossier d''événement]],Tableau12[],18,FALSE)</f>
        <v>#N/A</v>
      </c>
      <c r="AW254" t="e">
        <f>VLOOKUP(Tableau14[[#This Row],[dossier d''événement]],Tableau12[],19,FALSE)</f>
        <v>#N/A</v>
      </c>
      <c r="AX254" t="e">
        <f>VLOOKUP(Tableau14[[#This Row],[dossier d''événement]],Tableau12[],20,FALSE)</f>
        <v>#N/A</v>
      </c>
      <c r="AY254" t="e">
        <f>VLOOKUP(Tableau14[[#This Row],[dossier d''événement]],Tableau12[],21,FALSE)</f>
        <v>#N/A</v>
      </c>
      <c r="AZ254" t="e">
        <f>VLOOKUP(Tableau14[[#This Row],[dossier d''événement]],Tableau12[],22,FALSE)</f>
        <v>#N/A</v>
      </c>
      <c r="BA254" t="e">
        <f>VLOOKUP(Tableau14[[#This Row],[dossier d''événement]],Tableau12[],23,FALSE)</f>
        <v>#N/A</v>
      </c>
      <c r="BB254" t="e">
        <f>VLOOKUP(Tableau14[[#This Row],[dossier d''événement]],Tableau12[],24,FALSE)</f>
        <v>#N/A</v>
      </c>
      <c r="BC254" t="e">
        <f>VLOOKUP(Tableau14[[#This Row],[dossier d''événement]],Tableau12[],25,FALSE)</f>
        <v>#N/A</v>
      </c>
      <c r="BD254" t="e">
        <f>VLOOKUP(Tableau14[[#This Row],[dossier d''événement]],Tableau12[],26,FALSE)</f>
        <v>#N/A</v>
      </c>
      <c r="BE254" t="e">
        <f>VLOOKUP(Tableau14[[#This Row],[dossier d''événement]],Tableau12[],27,FALSE)</f>
        <v>#N/A</v>
      </c>
      <c r="BF254" t="e">
        <f>VLOOKUP(Tableau14[[#This Row],[dossier d''événement]],Tableau12[],28,FALSE)</f>
        <v>#N/A</v>
      </c>
      <c r="BG254" t="e">
        <f>VLOOKUP(Tableau14[[#This Row],[dossier d''événement]],Tableau12[],29,FALSE)</f>
        <v>#N/A</v>
      </c>
      <c r="BH254" t="e">
        <f>VLOOKUP(Tableau14[[#This Row],[dossier d''événement]],Tableau12[],30,FALSE)</f>
        <v>#N/A</v>
      </c>
      <c r="BI254" t="e">
        <f>VLOOKUP(Tableau14[[#This Row],[dossier d''événement]],Tableau12[],31,FALSE)</f>
        <v>#N/A</v>
      </c>
      <c r="BJ254" t="e">
        <f>VLOOKUP(Tableau14[[#This Row],[dossier d''événement]],Tableau12[],32,FALSE)</f>
        <v>#N/A</v>
      </c>
      <c r="BK254" t="e">
        <f>VLOOKUP(Tableau14[[#This Row],[dossier d''événement]],Tableau12[],33,FALSE)</f>
        <v>#N/A</v>
      </c>
      <c r="BL254" t="e">
        <f>VLOOKUP(Tableau14[[#This Row],[dossier d''événement]],Tableau12[],34,FALSE)</f>
        <v>#N/A</v>
      </c>
      <c r="BM254" t="e">
        <f>VLOOKUP(Tableau14[[#This Row],[dossier d''événement]],Tableau12[],35,FALSE)</f>
        <v>#N/A</v>
      </c>
      <c r="BN254" t="e">
        <f>VLOOKUP(Tableau14[[#This Row],[dossier d''événement]],Tableau12[],36,FALSE)</f>
        <v>#N/A</v>
      </c>
      <c r="BO254" t="e">
        <f>VLOOKUP(Tableau14[[#This Row],[dossier d''événement]],Tableau12[],37,FALSE)</f>
        <v>#N/A</v>
      </c>
      <c r="BP254" t="e">
        <f>VLOOKUP(Tableau14[[#This Row],[dossier d''événement]],Tableau12[],38,FALSE)</f>
        <v>#N/A</v>
      </c>
      <c r="BQ254" t="e">
        <f>VLOOKUP(Tableau14[[#This Row],[dossier d''événement]],Tableau12[],39,FALSE)</f>
        <v>#N/A</v>
      </c>
      <c r="BR254" t="e">
        <f>VLOOKUP(Tableau14[[#This Row],[dossier d''événement]],Tableau12[],40,FALSE)</f>
        <v>#N/A</v>
      </c>
      <c r="CE254" t="e">
        <f>VLOOKUP(Tableau14[[#This Row],[dossier d''événement]],Tableau12[],46,FALSE)</f>
        <v>#N/A</v>
      </c>
      <c r="CF254" t="e">
        <f>VLOOKUP(Tableau14[[#This Row],[dossier d''événement]],Tableau12[],43,FALSE)</f>
        <v>#N/A</v>
      </c>
      <c r="CG254" t="e">
        <f>VLOOKUP(Tableau14[[#This Row],[dossier d''événement]],Tableau12[],47,FALSE)</f>
        <v>#N/A</v>
      </c>
    </row>
    <row r="255" spans="7:85">
      <c r="G255" t="e">
        <f>VLOOKUP(Tableau14[[#This Row],[dossier d''événement]],Tableau12[],7,FALSE)</f>
        <v>#N/A</v>
      </c>
      <c r="H255" t="e">
        <f>VLOOKUP(Tableau14[[#This Row],[dossier d''événement]],Tableau12[],8,FALSE)</f>
        <v>#N/A</v>
      </c>
      <c r="W255" t="e">
        <f>VLOOKUP(Tableau14[[#This Row],[dossier d''événement]],Tableau12[],73,FALSE)</f>
        <v>#N/A</v>
      </c>
      <c r="X255" t="e">
        <f>VLOOKUP(Tableau14[[#This Row],[dossier d''événement]],Tableau12[],74,FALSE)</f>
        <v>#N/A</v>
      </c>
      <c r="Y255" t="e">
        <f>VLOOKUP(Tableau14[[#This Row],[dossier d''événement]],Tableau12[],75,FALSE)</f>
        <v>#N/A</v>
      </c>
      <c r="Z255" t="e">
        <f>VLOOKUP(Tableau14[[#This Row],[dossier d''événement]],Tableau12[],76,FALSE)</f>
        <v>#N/A</v>
      </c>
      <c r="AA255" t="e">
        <f>VLOOKUP(Tableau14[[#This Row],[dossier d''événement]],Tableau12[],77,FALSE)</f>
        <v>#N/A</v>
      </c>
      <c r="AB255" t="e">
        <f>VLOOKUP(Tableau14[[#This Row],[dossier d''événement]],Tableau12[],78,FALSE)</f>
        <v>#N/A</v>
      </c>
      <c r="AC255" t="e">
        <f>VLOOKUP(Tableau14[[#This Row],[dossier d''événement]],Tableau12[],79,FALSE)</f>
        <v>#N/A</v>
      </c>
      <c r="AD255" t="e">
        <f>VLOOKUP(Tableau14[[#This Row],[dossier d''événement]],Tableau12[],80,FALSE)</f>
        <v>#N/A</v>
      </c>
      <c r="AE255" t="e">
        <f>VLOOKUP(Tableau14[[#This Row],[dossier d''événement]],Tableau12[],81,FALSE)</f>
        <v>#N/A</v>
      </c>
      <c r="AF255" t="e">
        <f>VLOOKUP(Tableau14[[#This Row],[dossier d''événement]],Tableau12[],82,FALSE)</f>
        <v>#N/A</v>
      </c>
      <c r="AG255" t="e">
        <f>VLOOKUP(Tableau14[[#This Row],[dossier d''événement]],Tableau12[],83,FALSE)</f>
        <v>#N/A</v>
      </c>
      <c r="AH255" t="e">
        <f>VLOOKUP(Tableau14[[#This Row],[dossier d''événement]],Tableau12[],84,FALSE)</f>
        <v>#N/A</v>
      </c>
      <c r="AI255" t="e">
        <f>VLOOKUP(Tableau14[[#This Row],[dossier d''événement]],Tableau12[],85,FALSE)</f>
        <v>#N/A</v>
      </c>
      <c r="AJ255" t="e">
        <f>VLOOKUP(Tableau14[[#This Row],[dossier d''événement]],Tableau12[],86,FALSE)</f>
        <v>#N/A</v>
      </c>
      <c r="AK255" t="e">
        <f>VLOOKUP(Tableau14[[#This Row],[dossier d''événement]],Tableau12[],87,FALSE)</f>
        <v>#N/A</v>
      </c>
      <c r="AL255" t="e">
        <f>VLOOKUP(Tableau14[[#This Row],[dossier d''événement]],Tableau12[],88,FALSE)</f>
        <v>#N/A</v>
      </c>
      <c r="AM255" t="e">
        <f>VLOOKUP(Tableau14[[#This Row],[dossier d''événement]],Tableau12[],89,FALSE)</f>
        <v>#N/A</v>
      </c>
      <c r="AN255" t="e">
        <f>VLOOKUP(Tableau14[[#This Row],[dossier d''événement]],Tableau12[],90,FALSE)</f>
        <v>#N/A</v>
      </c>
      <c r="AO255" t="e">
        <f>VLOOKUP(Tableau14[[#This Row],[dossier d''événement]],Tableau12[],11,FALSE)</f>
        <v>#N/A</v>
      </c>
      <c r="AP255" t="e">
        <f>VLOOKUP(Tableau14[[#This Row],[dossier d''événement]],Tableau12[],12,FALSE)</f>
        <v>#N/A</v>
      </c>
      <c r="AQ255" t="e">
        <f>VLOOKUP(Tableau14[[#This Row],[dossier d''événement]],Tableau12[],13,FALSE)</f>
        <v>#N/A</v>
      </c>
      <c r="AR255" t="e">
        <f>VLOOKUP(Tableau14[[#This Row],[dossier d''événement]],Tableau12[],14,FALSE)</f>
        <v>#N/A</v>
      </c>
      <c r="AS255" t="e">
        <f>VLOOKUP(Tableau14[[#This Row],[dossier d''événement]],Tableau12[],15,FALSE)</f>
        <v>#N/A</v>
      </c>
      <c r="AT255" t="e">
        <f>VLOOKUP(Tableau14[[#This Row],[dossier d''événement]],Tableau12[],16,FALSE)</f>
        <v>#N/A</v>
      </c>
      <c r="AU255" t="e">
        <f>VLOOKUP(Tableau14[[#This Row],[dossier d''événement]],Tableau12[],17,FALSE)</f>
        <v>#N/A</v>
      </c>
      <c r="AV255" t="e">
        <f>VLOOKUP(Tableau14[[#This Row],[dossier d''événement]],Tableau12[],18,FALSE)</f>
        <v>#N/A</v>
      </c>
      <c r="AW255" t="e">
        <f>VLOOKUP(Tableau14[[#This Row],[dossier d''événement]],Tableau12[],19,FALSE)</f>
        <v>#N/A</v>
      </c>
      <c r="AX255" t="e">
        <f>VLOOKUP(Tableau14[[#This Row],[dossier d''événement]],Tableau12[],20,FALSE)</f>
        <v>#N/A</v>
      </c>
      <c r="AY255" t="e">
        <f>VLOOKUP(Tableau14[[#This Row],[dossier d''événement]],Tableau12[],21,FALSE)</f>
        <v>#N/A</v>
      </c>
      <c r="AZ255" t="e">
        <f>VLOOKUP(Tableau14[[#This Row],[dossier d''événement]],Tableau12[],22,FALSE)</f>
        <v>#N/A</v>
      </c>
      <c r="BA255" t="e">
        <f>VLOOKUP(Tableau14[[#This Row],[dossier d''événement]],Tableau12[],23,FALSE)</f>
        <v>#N/A</v>
      </c>
      <c r="BB255" t="e">
        <f>VLOOKUP(Tableau14[[#This Row],[dossier d''événement]],Tableau12[],24,FALSE)</f>
        <v>#N/A</v>
      </c>
      <c r="BC255" t="e">
        <f>VLOOKUP(Tableau14[[#This Row],[dossier d''événement]],Tableau12[],25,FALSE)</f>
        <v>#N/A</v>
      </c>
      <c r="BD255" t="e">
        <f>VLOOKUP(Tableau14[[#This Row],[dossier d''événement]],Tableau12[],26,FALSE)</f>
        <v>#N/A</v>
      </c>
      <c r="BE255" t="e">
        <f>VLOOKUP(Tableau14[[#This Row],[dossier d''événement]],Tableau12[],27,FALSE)</f>
        <v>#N/A</v>
      </c>
      <c r="BF255" t="e">
        <f>VLOOKUP(Tableau14[[#This Row],[dossier d''événement]],Tableau12[],28,FALSE)</f>
        <v>#N/A</v>
      </c>
      <c r="BG255" t="e">
        <f>VLOOKUP(Tableau14[[#This Row],[dossier d''événement]],Tableau12[],29,FALSE)</f>
        <v>#N/A</v>
      </c>
      <c r="BH255" t="e">
        <f>VLOOKUP(Tableau14[[#This Row],[dossier d''événement]],Tableau12[],30,FALSE)</f>
        <v>#N/A</v>
      </c>
      <c r="BI255" t="e">
        <f>VLOOKUP(Tableau14[[#This Row],[dossier d''événement]],Tableau12[],31,FALSE)</f>
        <v>#N/A</v>
      </c>
      <c r="BJ255" t="e">
        <f>VLOOKUP(Tableau14[[#This Row],[dossier d''événement]],Tableau12[],32,FALSE)</f>
        <v>#N/A</v>
      </c>
      <c r="BK255" t="e">
        <f>VLOOKUP(Tableau14[[#This Row],[dossier d''événement]],Tableau12[],33,FALSE)</f>
        <v>#N/A</v>
      </c>
      <c r="BL255" t="e">
        <f>VLOOKUP(Tableau14[[#This Row],[dossier d''événement]],Tableau12[],34,FALSE)</f>
        <v>#N/A</v>
      </c>
      <c r="BM255" t="e">
        <f>VLOOKUP(Tableau14[[#This Row],[dossier d''événement]],Tableau12[],35,FALSE)</f>
        <v>#N/A</v>
      </c>
      <c r="BN255" t="e">
        <f>VLOOKUP(Tableau14[[#This Row],[dossier d''événement]],Tableau12[],36,FALSE)</f>
        <v>#N/A</v>
      </c>
      <c r="BO255" t="e">
        <f>VLOOKUP(Tableau14[[#This Row],[dossier d''événement]],Tableau12[],37,FALSE)</f>
        <v>#N/A</v>
      </c>
      <c r="BP255" t="e">
        <f>VLOOKUP(Tableau14[[#This Row],[dossier d''événement]],Tableau12[],38,FALSE)</f>
        <v>#N/A</v>
      </c>
      <c r="BQ255" t="e">
        <f>VLOOKUP(Tableau14[[#This Row],[dossier d''événement]],Tableau12[],39,FALSE)</f>
        <v>#N/A</v>
      </c>
      <c r="BR255" t="e">
        <f>VLOOKUP(Tableau14[[#This Row],[dossier d''événement]],Tableau12[],40,FALSE)</f>
        <v>#N/A</v>
      </c>
      <c r="CE255" t="e">
        <f>VLOOKUP(Tableau14[[#This Row],[dossier d''événement]],Tableau12[],46,FALSE)</f>
        <v>#N/A</v>
      </c>
      <c r="CF255" t="e">
        <f>VLOOKUP(Tableau14[[#This Row],[dossier d''événement]],Tableau12[],43,FALSE)</f>
        <v>#N/A</v>
      </c>
      <c r="CG255" t="e">
        <f>VLOOKUP(Tableau14[[#This Row],[dossier d''événement]],Tableau12[],47,FALSE)</f>
        <v>#N/A</v>
      </c>
    </row>
    <row r="256" spans="7:85">
      <c r="G256" t="e">
        <f>VLOOKUP(Tableau14[[#This Row],[dossier d''événement]],Tableau12[],7,FALSE)</f>
        <v>#N/A</v>
      </c>
      <c r="H256" t="e">
        <f>VLOOKUP(Tableau14[[#This Row],[dossier d''événement]],Tableau12[],8,FALSE)</f>
        <v>#N/A</v>
      </c>
      <c r="W256" t="e">
        <f>VLOOKUP(Tableau14[[#This Row],[dossier d''événement]],Tableau12[],73,FALSE)</f>
        <v>#N/A</v>
      </c>
      <c r="X256" t="e">
        <f>VLOOKUP(Tableau14[[#This Row],[dossier d''événement]],Tableau12[],74,FALSE)</f>
        <v>#N/A</v>
      </c>
      <c r="Y256" t="e">
        <f>VLOOKUP(Tableau14[[#This Row],[dossier d''événement]],Tableau12[],75,FALSE)</f>
        <v>#N/A</v>
      </c>
      <c r="Z256" t="e">
        <f>VLOOKUP(Tableau14[[#This Row],[dossier d''événement]],Tableau12[],76,FALSE)</f>
        <v>#N/A</v>
      </c>
      <c r="AA256" t="e">
        <f>VLOOKUP(Tableau14[[#This Row],[dossier d''événement]],Tableau12[],77,FALSE)</f>
        <v>#N/A</v>
      </c>
      <c r="AB256" t="e">
        <f>VLOOKUP(Tableau14[[#This Row],[dossier d''événement]],Tableau12[],78,FALSE)</f>
        <v>#N/A</v>
      </c>
      <c r="AC256" t="e">
        <f>VLOOKUP(Tableau14[[#This Row],[dossier d''événement]],Tableau12[],79,FALSE)</f>
        <v>#N/A</v>
      </c>
      <c r="AD256" t="e">
        <f>VLOOKUP(Tableau14[[#This Row],[dossier d''événement]],Tableau12[],80,FALSE)</f>
        <v>#N/A</v>
      </c>
      <c r="AE256" t="e">
        <f>VLOOKUP(Tableau14[[#This Row],[dossier d''événement]],Tableau12[],81,FALSE)</f>
        <v>#N/A</v>
      </c>
      <c r="AF256" t="e">
        <f>VLOOKUP(Tableau14[[#This Row],[dossier d''événement]],Tableau12[],82,FALSE)</f>
        <v>#N/A</v>
      </c>
      <c r="AG256" t="e">
        <f>VLOOKUP(Tableau14[[#This Row],[dossier d''événement]],Tableau12[],83,FALSE)</f>
        <v>#N/A</v>
      </c>
      <c r="AH256" t="e">
        <f>VLOOKUP(Tableau14[[#This Row],[dossier d''événement]],Tableau12[],84,FALSE)</f>
        <v>#N/A</v>
      </c>
      <c r="AI256" t="e">
        <f>VLOOKUP(Tableau14[[#This Row],[dossier d''événement]],Tableau12[],85,FALSE)</f>
        <v>#N/A</v>
      </c>
      <c r="AJ256" t="e">
        <f>VLOOKUP(Tableau14[[#This Row],[dossier d''événement]],Tableau12[],86,FALSE)</f>
        <v>#N/A</v>
      </c>
      <c r="AK256" t="e">
        <f>VLOOKUP(Tableau14[[#This Row],[dossier d''événement]],Tableau12[],87,FALSE)</f>
        <v>#N/A</v>
      </c>
      <c r="AL256" t="e">
        <f>VLOOKUP(Tableau14[[#This Row],[dossier d''événement]],Tableau12[],88,FALSE)</f>
        <v>#N/A</v>
      </c>
      <c r="AM256" t="e">
        <f>VLOOKUP(Tableau14[[#This Row],[dossier d''événement]],Tableau12[],89,FALSE)</f>
        <v>#N/A</v>
      </c>
      <c r="AN256" t="e">
        <f>VLOOKUP(Tableau14[[#This Row],[dossier d''événement]],Tableau12[],90,FALSE)</f>
        <v>#N/A</v>
      </c>
      <c r="AO256" t="e">
        <f>VLOOKUP(Tableau14[[#This Row],[dossier d''événement]],Tableau12[],11,FALSE)</f>
        <v>#N/A</v>
      </c>
      <c r="AP256" t="e">
        <f>VLOOKUP(Tableau14[[#This Row],[dossier d''événement]],Tableau12[],12,FALSE)</f>
        <v>#N/A</v>
      </c>
      <c r="AQ256" t="e">
        <f>VLOOKUP(Tableau14[[#This Row],[dossier d''événement]],Tableau12[],13,FALSE)</f>
        <v>#N/A</v>
      </c>
      <c r="AR256" t="e">
        <f>VLOOKUP(Tableau14[[#This Row],[dossier d''événement]],Tableau12[],14,FALSE)</f>
        <v>#N/A</v>
      </c>
      <c r="AS256" t="e">
        <f>VLOOKUP(Tableau14[[#This Row],[dossier d''événement]],Tableau12[],15,FALSE)</f>
        <v>#N/A</v>
      </c>
      <c r="AT256" t="e">
        <f>VLOOKUP(Tableau14[[#This Row],[dossier d''événement]],Tableau12[],16,FALSE)</f>
        <v>#N/A</v>
      </c>
      <c r="AU256" t="e">
        <f>VLOOKUP(Tableau14[[#This Row],[dossier d''événement]],Tableau12[],17,FALSE)</f>
        <v>#N/A</v>
      </c>
      <c r="AV256" t="e">
        <f>VLOOKUP(Tableau14[[#This Row],[dossier d''événement]],Tableau12[],18,FALSE)</f>
        <v>#N/A</v>
      </c>
      <c r="AW256" t="e">
        <f>VLOOKUP(Tableau14[[#This Row],[dossier d''événement]],Tableau12[],19,FALSE)</f>
        <v>#N/A</v>
      </c>
      <c r="AX256" t="e">
        <f>VLOOKUP(Tableau14[[#This Row],[dossier d''événement]],Tableau12[],20,FALSE)</f>
        <v>#N/A</v>
      </c>
      <c r="AY256" t="e">
        <f>VLOOKUP(Tableau14[[#This Row],[dossier d''événement]],Tableau12[],21,FALSE)</f>
        <v>#N/A</v>
      </c>
      <c r="AZ256" t="e">
        <f>VLOOKUP(Tableau14[[#This Row],[dossier d''événement]],Tableau12[],22,FALSE)</f>
        <v>#N/A</v>
      </c>
      <c r="BA256" t="e">
        <f>VLOOKUP(Tableau14[[#This Row],[dossier d''événement]],Tableau12[],23,FALSE)</f>
        <v>#N/A</v>
      </c>
      <c r="BB256" t="e">
        <f>VLOOKUP(Tableau14[[#This Row],[dossier d''événement]],Tableau12[],24,FALSE)</f>
        <v>#N/A</v>
      </c>
      <c r="BC256" t="e">
        <f>VLOOKUP(Tableau14[[#This Row],[dossier d''événement]],Tableau12[],25,FALSE)</f>
        <v>#N/A</v>
      </c>
      <c r="BD256" t="e">
        <f>VLOOKUP(Tableau14[[#This Row],[dossier d''événement]],Tableau12[],26,FALSE)</f>
        <v>#N/A</v>
      </c>
      <c r="BE256" t="e">
        <f>VLOOKUP(Tableau14[[#This Row],[dossier d''événement]],Tableau12[],27,FALSE)</f>
        <v>#N/A</v>
      </c>
      <c r="BF256" t="e">
        <f>VLOOKUP(Tableau14[[#This Row],[dossier d''événement]],Tableau12[],28,FALSE)</f>
        <v>#N/A</v>
      </c>
      <c r="BG256" t="e">
        <f>VLOOKUP(Tableau14[[#This Row],[dossier d''événement]],Tableau12[],29,FALSE)</f>
        <v>#N/A</v>
      </c>
      <c r="BH256" t="e">
        <f>VLOOKUP(Tableau14[[#This Row],[dossier d''événement]],Tableau12[],30,FALSE)</f>
        <v>#N/A</v>
      </c>
      <c r="BI256" t="e">
        <f>VLOOKUP(Tableau14[[#This Row],[dossier d''événement]],Tableau12[],31,FALSE)</f>
        <v>#N/A</v>
      </c>
      <c r="BJ256" t="e">
        <f>VLOOKUP(Tableau14[[#This Row],[dossier d''événement]],Tableau12[],32,FALSE)</f>
        <v>#N/A</v>
      </c>
      <c r="BK256" t="e">
        <f>VLOOKUP(Tableau14[[#This Row],[dossier d''événement]],Tableau12[],33,FALSE)</f>
        <v>#N/A</v>
      </c>
      <c r="BL256" t="e">
        <f>VLOOKUP(Tableau14[[#This Row],[dossier d''événement]],Tableau12[],34,FALSE)</f>
        <v>#N/A</v>
      </c>
      <c r="BM256" t="e">
        <f>VLOOKUP(Tableau14[[#This Row],[dossier d''événement]],Tableau12[],35,FALSE)</f>
        <v>#N/A</v>
      </c>
      <c r="BN256" t="e">
        <f>VLOOKUP(Tableau14[[#This Row],[dossier d''événement]],Tableau12[],36,FALSE)</f>
        <v>#N/A</v>
      </c>
      <c r="BO256" t="e">
        <f>VLOOKUP(Tableau14[[#This Row],[dossier d''événement]],Tableau12[],37,FALSE)</f>
        <v>#N/A</v>
      </c>
      <c r="BP256" t="e">
        <f>VLOOKUP(Tableau14[[#This Row],[dossier d''événement]],Tableau12[],38,FALSE)</f>
        <v>#N/A</v>
      </c>
      <c r="BQ256" t="e">
        <f>VLOOKUP(Tableau14[[#This Row],[dossier d''événement]],Tableau12[],39,FALSE)</f>
        <v>#N/A</v>
      </c>
      <c r="BR256" t="e">
        <f>VLOOKUP(Tableau14[[#This Row],[dossier d''événement]],Tableau12[],40,FALSE)</f>
        <v>#N/A</v>
      </c>
      <c r="CE256" t="e">
        <f>VLOOKUP(Tableau14[[#This Row],[dossier d''événement]],Tableau12[],46,FALSE)</f>
        <v>#N/A</v>
      </c>
      <c r="CF256" t="e">
        <f>VLOOKUP(Tableau14[[#This Row],[dossier d''événement]],Tableau12[],43,FALSE)</f>
        <v>#N/A</v>
      </c>
      <c r="CG256" t="e">
        <f>VLOOKUP(Tableau14[[#This Row],[dossier d''événement]],Tableau12[],47,FALSE)</f>
        <v>#N/A</v>
      </c>
    </row>
    <row r="257" spans="7:85">
      <c r="G257" t="e">
        <f>VLOOKUP(Tableau14[[#This Row],[dossier d''événement]],Tableau12[],7,FALSE)</f>
        <v>#N/A</v>
      </c>
      <c r="H257" t="e">
        <f>VLOOKUP(Tableau14[[#This Row],[dossier d''événement]],Tableau12[],8,FALSE)</f>
        <v>#N/A</v>
      </c>
      <c r="W257" t="e">
        <f>VLOOKUP(Tableau14[[#This Row],[dossier d''événement]],Tableau12[],73,FALSE)</f>
        <v>#N/A</v>
      </c>
      <c r="X257" t="e">
        <f>VLOOKUP(Tableau14[[#This Row],[dossier d''événement]],Tableau12[],74,FALSE)</f>
        <v>#N/A</v>
      </c>
      <c r="Y257" t="e">
        <f>VLOOKUP(Tableau14[[#This Row],[dossier d''événement]],Tableau12[],75,FALSE)</f>
        <v>#N/A</v>
      </c>
      <c r="Z257" t="e">
        <f>VLOOKUP(Tableau14[[#This Row],[dossier d''événement]],Tableau12[],76,FALSE)</f>
        <v>#N/A</v>
      </c>
      <c r="AA257" t="e">
        <f>VLOOKUP(Tableau14[[#This Row],[dossier d''événement]],Tableau12[],77,FALSE)</f>
        <v>#N/A</v>
      </c>
      <c r="AB257" t="e">
        <f>VLOOKUP(Tableau14[[#This Row],[dossier d''événement]],Tableau12[],78,FALSE)</f>
        <v>#N/A</v>
      </c>
      <c r="AC257" t="e">
        <f>VLOOKUP(Tableau14[[#This Row],[dossier d''événement]],Tableau12[],79,FALSE)</f>
        <v>#N/A</v>
      </c>
      <c r="AD257" t="e">
        <f>VLOOKUP(Tableau14[[#This Row],[dossier d''événement]],Tableau12[],80,FALSE)</f>
        <v>#N/A</v>
      </c>
      <c r="AE257" t="e">
        <f>VLOOKUP(Tableau14[[#This Row],[dossier d''événement]],Tableau12[],81,FALSE)</f>
        <v>#N/A</v>
      </c>
      <c r="AF257" t="e">
        <f>VLOOKUP(Tableau14[[#This Row],[dossier d''événement]],Tableau12[],82,FALSE)</f>
        <v>#N/A</v>
      </c>
      <c r="AG257" t="e">
        <f>VLOOKUP(Tableau14[[#This Row],[dossier d''événement]],Tableau12[],83,FALSE)</f>
        <v>#N/A</v>
      </c>
      <c r="AH257" t="e">
        <f>VLOOKUP(Tableau14[[#This Row],[dossier d''événement]],Tableau12[],84,FALSE)</f>
        <v>#N/A</v>
      </c>
      <c r="AI257" t="e">
        <f>VLOOKUP(Tableau14[[#This Row],[dossier d''événement]],Tableau12[],85,FALSE)</f>
        <v>#N/A</v>
      </c>
      <c r="AJ257" t="e">
        <f>VLOOKUP(Tableau14[[#This Row],[dossier d''événement]],Tableau12[],86,FALSE)</f>
        <v>#N/A</v>
      </c>
      <c r="AK257" t="e">
        <f>VLOOKUP(Tableau14[[#This Row],[dossier d''événement]],Tableau12[],87,FALSE)</f>
        <v>#N/A</v>
      </c>
      <c r="AL257" t="e">
        <f>VLOOKUP(Tableau14[[#This Row],[dossier d''événement]],Tableau12[],88,FALSE)</f>
        <v>#N/A</v>
      </c>
      <c r="AM257" t="e">
        <f>VLOOKUP(Tableau14[[#This Row],[dossier d''événement]],Tableau12[],89,FALSE)</f>
        <v>#N/A</v>
      </c>
      <c r="AN257" t="e">
        <f>VLOOKUP(Tableau14[[#This Row],[dossier d''événement]],Tableau12[],90,FALSE)</f>
        <v>#N/A</v>
      </c>
      <c r="AO257" t="e">
        <f>VLOOKUP(Tableau14[[#This Row],[dossier d''événement]],Tableau12[],11,FALSE)</f>
        <v>#N/A</v>
      </c>
      <c r="AP257" t="e">
        <f>VLOOKUP(Tableau14[[#This Row],[dossier d''événement]],Tableau12[],12,FALSE)</f>
        <v>#N/A</v>
      </c>
      <c r="AQ257" t="e">
        <f>VLOOKUP(Tableau14[[#This Row],[dossier d''événement]],Tableau12[],13,FALSE)</f>
        <v>#N/A</v>
      </c>
      <c r="AR257" t="e">
        <f>VLOOKUP(Tableau14[[#This Row],[dossier d''événement]],Tableau12[],14,FALSE)</f>
        <v>#N/A</v>
      </c>
      <c r="AS257" t="e">
        <f>VLOOKUP(Tableau14[[#This Row],[dossier d''événement]],Tableau12[],15,FALSE)</f>
        <v>#N/A</v>
      </c>
      <c r="AT257" t="e">
        <f>VLOOKUP(Tableau14[[#This Row],[dossier d''événement]],Tableau12[],16,FALSE)</f>
        <v>#N/A</v>
      </c>
      <c r="AU257" t="e">
        <f>VLOOKUP(Tableau14[[#This Row],[dossier d''événement]],Tableau12[],17,FALSE)</f>
        <v>#N/A</v>
      </c>
      <c r="AV257" t="e">
        <f>VLOOKUP(Tableau14[[#This Row],[dossier d''événement]],Tableau12[],18,FALSE)</f>
        <v>#N/A</v>
      </c>
      <c r="AW257" t="e">
        <f>VLOOKUP(Tableau14[[#This Row],[dossier d''événement]],Tableau12[],19,FALSE)</f>
        <v>#N/A</v>
      </c>
      <c r="AX257" t="e">
        <f>VLOOKUP(Tableau14[[#This Row],[dossier d''événement]],Tableau12[],20,FALSE)</f>
        <v>#N/A</v>
      </c>
      <c r="AY257" t="e">
        <f>VLOOKUP(Tableau14[[#This Row],[dossier d''événement]],Tableau12[],21,FALSE)</f>
        <v>#N/A</v>
      </c>
      <c r="AZ257" t="e">
        <f>VLOOKUP(Tableau14[[#This Row],[dossier d''événement]],Tableau12[],22,FALSE)</f>
        <v>#N/A</v>
      </c>
      <c r="BA257" t="e">
        <f>VLOOKUP(Tableau14[[#This Row],[dossier d''événement]],Tableau12[],23,FALSE)</f>
        <v>#N/A</v>
      </c>
      <c r="BB257" t="e">
        <f>VLOOKUP(Tableau14[[#This Row],[dossier d''événement]],Tableau12[],24,FALSE)</f>
        <v>#N/A</v>
      </c>
      <c r="BC257" t="e">
        <f>VLOOKUP(Tableau14[[#This Row],[dossier d''événement]],Tableau12[],25,FALSE)</f>
        <v>#N/A</v>
      </c>
      <c r="BD257" t="e">
        <f>VLOOKUP(Tableau14[[#This Row],[dossier d''événement]],Tableau12[],26,FALSE)</f>
        <v>#N/A</v>
      </c>
      <c r="BE257" t="e">
        <f>VLOOKUP(Tableau14[[#This Row],[dossier d''événement]],Tableau12[],27,FALSE)</f>
        <v>#N/A</v>
      </c>
      <c r="BF257" t="e">
        <f>VLOOKUP(Tableau14[[#This Row],[dossier d''événement]],Tableau12[],28,FALSE)</f>
        <v>#N/A</v>
      </c>
      <c r="BG257" t="e">
        <f>VLOOKUP(Tableau14[[#This Row],[dossier d''événement]],Tableau12[],29,FALSE)</f>
        <v>#N/A</v>
      </c>
      <c r="BH257" t="e">
        <f>VLOOKUP(Tableau14[[#This Row],[dossier d''événement]],Tableau12[],30,FALSE)</f>
        <v>#N/A</v>
      </c>
      <c r="BI257" t="e">
        <f>VLOOKUP(Tableau14[[#This Row],[dossier d''événement]],Tableau12[],31,FALSE)</f>
        <v>#N/A</v>
      </c>
      <c r="BJ257" t="e">
        <f>VLOOKUP(Tableau14[[#This Row],[dossier d''événement]],Tableau12[],32,FALSE)</f>
        <v>#N/A</v>
      </c>
      <c r="BK257" t="e">
        <f>VLOOKUP(Tableau14[[#This Row],[dossier d''événement]],Tableau12[],33,FALSE)</f>
        <v>#N/A</v>
      </c>
      <c r="BL257" t="e">
        <f>VLOOKUP(Tableau14[[#This Row],[dossier d''événement]],Tableau12[],34,FALSE)</f>
        <v>#N/A</v>
      </c>
      <c r="BM257" t="e">
        <f>VLOOKUP(Tableau14[[#This Row],[dossier d''événement]],Tableau12[],35,FALSE)</f>
        <v>#N/A</v>
      </c>
      <c r="BN257" t="e">
        <f>VLOOKUP(Tableau14[[#This Row],[dossier d''événement]],Tableau12[],36,FALSE)</f>
        <v>#N/A</v>
      </c>
      <c r="BO257" t="e">
        <f>VLOOKUP(Tableau14[[#This Row],[dossier d''événement]],Tableau12[],37,FALSE)</f>
        <v>#N/A</v>
      </c>
      <c r="BP257" t="e">
        <f>VLOOKUP(Tableau14[[#This Row],[dossier d''événement]],Tableau12[],38,FALSE)</f>
        <v>#N/A</v>
      </c>
      <c r="BQ257" t="e">
        <f>VLOOKUP(Tableau14[[#This Row],[dossier d''événement]],Tableau12[],39,FALSE)</f>
        <v>#N/A</v>
      </c>
      <c r="BR257" t="e">
        <f>VLOOKUP(Tableau14[[#This Row],[dossier d''événement]],Tableau12[],40,FALSE)</f>
        <v>#N/A</v>
      </c>
      <c r="CE257" t="e">
        <f>VLOOKUP(Tableau14[[#This Row],[dossier d''événement]],Tableau12[],46,FALSE)</f>
        <v>#N/A</v>
      </c>
      <c r="CF257" t="e">
        <f>VLOOKUP(Tableau14[[#This Row],[dossier d''événement]],Tableau12[],43,FALSE)</f>
        <v>#N/A</v>
      </c>
      <c r="CG257" t="e">
        <f>VLOOKUP(Tableau14[[#This Row],[dossier d''événement]],Tableau12[],47,FALSE)</f>
        <v>#N/A</v>
      </c>
    </row>
    <row r="258" spans="7:85">
      <c r="G258" t="e">
        <f>VLOOKUP(Tableau14[[#This Row],[dossier d''événement]],Tableau12[],7,FALSE)</f>
        <v>#N/A</v>
      </c>
      <c r="H258" t="e">
        <f>VLOOKUP(Tableau14[[#This Row],[dossier d''événement]],Tableau12[],8,FALSE)</f>
        <v>#N/A</v>
      </c>
      <c r="W258" t="e">
        <f>VLOOKUP(Tableau14[[#This Row],[dossier d''événement]],Tableau12[],73,FALSE)</f>
        <v>#N/A</v>
      </c>
      <c r="X258" t="e">
        <f>VLOOKUP(Tableau14[[#This Row],[dossier d''événement]],Tableau12[],74,FALSE)</f>
        <v>#N/A</v>
      </c>
      <c r="Y258" t="e">
        <f>VLOOKUP(Tableau14[[#This Row],[dossier d''événement]],Tableau12[],75,FALSE)</f>
        <v>#N/A</v>
      </c>
      <c r="Z258" t="e">
        <f>VLOOKUP(Tableau14[[#This Row],[dossier d''événement]],Tableau12[],76,FALSE)</f>
        <v>#N/A</v>
      </c>
      <c r="AA258" t="e">
        <f>VLOOKUP(Tableau14[[#This Row],[dossier d''événement]],Tableau12[],77,FALSE)</f>
        <v>#N/A</v>
      </c>
      <c r="AB258" t="e">
        <f>VLOOKUP(Tableau14[[#This Row],[dossier d''événement]],Tableau12[],78,FALSE)</f>
        <v>#N/A</v>
      </c>
      <c r="AC258" t="e">
        <f>VLOOKUP(Tableau14[[#This Row],[dossier d''événement]],Tableau12[],79,FALSE)</f>
        <v>#N/A</v>
      </c>
      <c r="AD258" t="e">
        <f>VLOOKUP(Tableau14[[#This Row],[dossier d''événement]],Tableau12[],80,FALSE)</f>
        <v>#N/A</v>
      </c>
      <c r="AE258" t="e">
        <f>VLOOKUP(Tableau14[[#This Row],[dossier d''événement]],Tableau12[],81,FALSE)</f>
        <v>#N/A</v>
      </c>
      <c r="AF258" t="e">
        <f>VLOOKUP(Tableau14[[#This Row],[dossier d''événement]],Tableau12[],82,FALSE)</f>
        <v>#N/A</v>
      </c>
      <c r="AG258" t="e">
        <f>VLOOKUP(Tableau14[[#This Row],[dossier d''événement]],Tableau12[],83,FALSE)</f>
        <v>#N/A</v>
      </c>
      <c r="AH258" t="e">
        <f>VLOOKUP(Tableau14[[#This Row],[dossier d''événement]],Tableau12[],84,FALSE)</f>
        <v>#N/A</v>
      </c>
      <c r="AI258" t="e">
        <f>VLOOKUP(Tableau14[[#This Row],[dossier d''événement]],Tableau12[],85,FALSE)</f>
        <v>#N/A</v>
      </c>
      <c r="AJ258" t="e">
        <f>VLOOKUP(Tableau14[[#This Row],[dossier d''événement]],Tableau12[],86,FALSE)</f>
        <v>#N/A</v>
      </c>
      <c r="AK258" t="e">
        <f>VLOOKUP(Tableau14[[#This Row],[dossier d''événement]],Tableau12[],87,FALSE)</f>
        <v>#N/A</v>
      </c>
      <c r="AL258" t="e">
        <f>VLOOKUP(Tableau14[[#This Row],[dossier d''événement]],Tableau12[],88,FALSE)</f>
        <v>#N/A</v>
      </c>
      <c r="AM258" t="e">
        <f>VLOOKUP(Tableau14[[#This Row],[dossier d''événement]],Tableau12[],89,FALSE)</f>
        <v>#N/A</v>
      </c>
      <c r="AN258" t="e">
        <f>VLOOKUP(Tableau14[[#This Row],[dossier d''événement]],Tableau12[],90,FALSE)</f>
        <v>#N/A</v>
      </c>
      <c r="AO258" t="e">
        <f>VLOOKUP(Tableau14[[#This Row],[dossier d''événement]],Tableau12[],11,FALSE)</f>
        <v>#N/A</v>
      </c>
      <c r="AP258" t="e">
        <f>VLOOKUP(Tableau14[[#This Row],[dossier d''événement]],Tableau12[],12,FALSE)</f>
        <v>#N/A</v>
      </c>
      <c r="AQ258" t="e">
        <f>VLOOKUP(Tableau14[[#This Row],[dossier d''événement]],Tableau12[],13,FALSE)</f>
        <v>#N/A</v>
      </c>
      <c r="AR258" t="e">
        <f>VLOOKUP(Tableau14[[#This Row],[dossier d''événement]],Tableau12[],14,FALSE)</f>
        <v>#N/A</v>
      </c>
      <c r="AS258" t="e">
        <f>VLOOKUP(Tableau14[[#This Row],[dossier d''événement]],Tableau12[],15,FALSE)</f>
        <v>#N/A</v>
      </c>
      <c r="AT258" t="e">
        <f>VLOOKUP(Tableau14[[#This Row],[dossier d''événement]],Tableau12[],16,FALSE)</f>
        <v>#N/A</v>
      </c>
      <c r="AU258" t="e">
        <f>VLOOKUP(Tableau14[[#This Row],[dossier d''événement]],Tableau12[],17,FALSE)</f>
        <v>#N/A</v>
      </c>
      <c r="AV258" t="e">
        <f>VLOOKUP(Tableau14[[#This Row],[dossier d''événement]],Tableau12[],18,FALSE)</f>
        <v>#N/A</v>
      </c>
      <c r="AW258" t="e">
        <f>VLOOKUP(Tableau14[[#This Row],[dossier d''événement]],Tableau12[],19,FALSE)</f>
        <v>#N/A</v>
      </c>
      <c r="AX258" t="e">
        <f>VLOOKUP(Tableau14[[#This Row],[dossier d''événement]],Tableau12[],20,FALSE)</f>
        <v>#N/A</v>
      </c>
      <c r="AY258" t="e">
        <f>VLOOKUP(Tableau14[[#This Row],[dossier d''événement]],Tableau12[],21,FALSE)</f>
        <v>#N/A</v>
      </c>
      <c r="AZ258" t="e">
        <f>VLOOKUP(Tableau14[[#This Row],[dossier d''événement]],Tableau12[],22,FALSE)</f>
        <v>#N/A</v>
      </c>
      <c r="BA258" t="e">
        <f>VLOOKUP(Tableau14[[#This Row],[dossier d''événement]],Tableau12[],23,FALSE)</f>
        <v>#N/A</v>
      </c>
      <c r="BB258" t="e">
        <f>VLOOKUP(Tableau14[[#This Row],[dossier d''événement]],Tableau12[],24,FALSE)</f>
        <v>#N/A</v>
      </c>
      <c r="BC258" t="e">
        <f>VLOOKUP(Tableau14[[#This Row],[dossier d''événement]],Tableau12[],25,FALSE)</f>
        <v>#N/A</v>
      </c>
      <c r="BD258" t="e">
        <f>VLOOKUP(Tableau14[[#This Row],[dossier d''événement]],Tableau12[],26,FALSE)</f>
        <v>#N/A</v>
      </c>
      <c r="BE258" t="e">
        <f>VLOOKUP(Tableau14[[#This Row],[dossier d''événement]],Tableau12[],27,FALSE)</f>
        <v>#N/A</v>
      </c>
      <c r="BF258" t="e">
        <f>VLOOKUP(Tableau14[[#This Row],[dossier d''événement]],Tableau12[],28,FALSE)</f>
        <v>#N/A</v>
      </c>
      <c r="BG258" t="e">
        <f>VLOOKUP(Tableau14[[#This Row],[dossier d''événement]],Tableau12[],29,FALSE)</f>
        <v>#N/A</v>
      </c>
      <c r="BH258" t="e">
        <f>VLOOKUP(Tableau14[[#This Row],[dossier d''événement]],Tableau12[],30,FALSE)</f>
        <v>#N/A</v>
      </c>
      <c r="BI258" t="e">
        <f>VLOOKUP(Tableau14[[#This Row],[dossier d''événement]],Tableau12[],31,FALSE)</f>
        <v>#N/A</v>
      </c>
      <c r="BJ258" t="e">
        <f>VLOOKUP(Tableau14[[#This Row],[dossier d''événement]],Tableau12[],32,FALSE)</f>
        <v>#N/A</v>
      </c>
      <c r="BK258" t="e">
        <f>VLOOKUP(Tableau14[[#This Row],[dossier d''événement]],Tableau12[],33,FALSE)</f>
        <v>#N/A</v>
      </c>
      <c r="BL258" t="e">
        <f>VLOOKUP(Tableau14[[#This Row],[dossier d''événement]],Tableau12[],34,FALSE)</f>
        <v>#N/A</v>
      </c>
      <c r="BM258" t="e">
        <f>VLOOKUP(Tableau14[[#This Row],[dossier d''événement]],Tableau12[],35,FALSE)</f>
        <v>#N/A</v>
      </c>
      <c r="BN258" t="e">
        <f>VLOOKUP(Tableau14[[#This Row],[dossier d''événement]],Tableau12[],36,FALSE)</f>
        <v>#N/A</v>
      </c>
      <c r="BO258" t="e">
        <f>VLOOKUP(Tableau14[[#This Row],[dossier d''événement]],Tableau12[],37,FALSE)</f>
        <v>#N/A</v>
      </c>
      <c r="BP258" t="e">
        <f>VLOOKUP(Tableau14[[#This Row],[dossier d''événement]],Tableau12[],38,FALSE)</f>
        <v>#N/A</v>
      </c>
      <c r="BQ258" t="e">
        <f>VLOOKUP(Tableau14[[#This Row],[dossier d''événement]],Tableau12[],39,FALSE)</f>
        <v>#N/A</v>
      </c>
      <c r="BR258" t="e">
        <f>VLOOKUP(Tableau14[[#This Row],[dossier d''événement]],Tableau12[],40,FALSE)</f>
        <v>#N/A</v>
      </c>
      <c r="CE258" t="e">
        <f>VLOOKUP(Tableau14[[#This Row],[dossier d''événement]],Tableau12[],46,FALSE)</f>
        <v>#N/A</v>
      </c>
      <c r="CF258" t="e">
        <f>VLOOKUP(Tableau14[[#This Row],[dossier d''événement]],Tableau12[],43,FALSE)</f>
        <v>#N/A</v>
      </c>
      <c r="CG258" t="e">
        <f>VLOOKUP(Tableau14[[#This Row],[dossier d''événement]],Tableau12[],47,FALSE)</f>
        <v>#N/A</v>
      </c>
    </row>
    <row r="259" spans="7:85">
      <c r="G259" t="e">
        <f>VLOOKUP(Tableau14[[#This Row],[dossier d''événement]],Tableau12[],7,FALSE)</f>
        <v>#N/A</v>
      </c>
      <c r="H259" t="e">
        <f>VLOOKUP(Tableau14[[#This Row],[dossier d''événement]],Tableau12[],8,FALSE)</f>
        <v>#N/A</v>
      </c>
      <c r="W259" t="e">
        <f>VLOOKUP(Tableau14[[#This Row],[dossier d''événement]],Tableau12[],73,FALSE)</f>
        <v>#N/A</v>
      </c>
      <c r="X259" t="e">
        <f>VLOOKUP(Tableau14[[#This Row],[dossier d''événement]],Tableau12[],74,FALSE)</f>
        <v>#N/A</v>
      </c>
      <c r="Y259" t="e">
        <f>VLOOKUP(Tableau14[[#This Row],[dossier d''événement]],Tableau12[],75,FALSE)</f>
        <v>#N/A</v>
      </c>
      <c r="Z259" t="e">
        <f>VLOOKUP(Tableau14[[#This Row],[dossier d''événement]],Tableau12[],76,FALSE)</f>
        <v>#N/A</v>
      </c>
      <c r="AA259" t="e">
        <f>VLOOKUP(Tableau14[[#This Row],[dossier d''événement]],Tableau12[],77,FALSE)</f>
        <v>#N/A</v>
      </c>
      <c r="AB259" t="e">
        <f>VLOOKUP(Tableau14[[#This Row],[dossier d''événement]],Tableau12[],78,FALSE)</f>
        <v>#N/A</v>
      </c>
      <c r="AC259" t="e">
        <f>VLOOKUP(Tableau14[[#This Row],[dossier d''événement]],Tableau12[],79,FALSE)</f>
        <v>#N/A</v>
      </c>
      <c r="AD259" t="e">
        <f>VLOOKUP(Tableau14[[#This Row],[dossier d''événement]],Tableau12[],80,FALSE)</f>
        <v>#N/A</v>
      </c>
      <c r="AE259" t="e">
        <f>VLOOKUP(Tableau14[[#This Row],[dossier d''événement]],Tableau12[],81,FALSE)</f>
        <v>#N/A</v>
      </c>
      <c r="AF259" t="e">
        <f>VLOOKUP(Tableau14[[#This Row],[dossier d''événement]],Tableau12[],82,FALSE)</f>
        <v>#N/A</v>
      </c>
      <c r="AG259" t="e">
        <f>VLOOKUP(Tableau14[[#This Row],[dossier d''événement]],Tableau12[],83,FALSE)</f>
        <v>#N/A</v>
      </c>
      <c r="AH259" t="e">
        <f>VLOOKUP(Tableau14[[#This Row],[dossier d''événement]],Tableau12[],84,FALSE)</f>
        <v>#N/A</v>
      </c>
      <c r="AI259" t="e">
        <f>VLOOKUP(Tableau14[[#This Row],[dossier d''événement]],Tableau12[],85,FALSE)</f>
        <v>#N/A</v>
      </c>
      <c r="AJ259" t="e">
        <f>VLOOKUP(Tableau14[[#This Row],[dossier d''événement]],Tableau12[],86,FALSE)</f>
        <v>#N/A</v>
      </c>
      <c r="AK259" t="e">
        <f>VLOOKUP(Tableau14[[#This Row],[dossier d''événement]],Tableau12[],87,FALSE)</f>
        <v>#N/A</v>
      </c>
      <c r="AL259" t="e">
        <f>VLOOKUP(Tableau14[[#This Row],[dossier d''événement]],Tableau12[],88,FALSE)</f>
        <v>#N/A</v>
      </c>
      <c r="AM259" t="e">
        <f>VLOOKUP(Tableau14[[#This Row],[dossier d''événement]],Tableau12[],89,FALSE)</f>
        <v>#N/A</v>
      </c>
      <c r="AN259" t="e">
        <f>VLOOKUP(Tableau14[[#This Row],[dossier d''événement]],Tableau12[],90,FALSE)</f>
        <v>#N/A</v>
      </c>
      <c r="AO259" t="e">
        <f>VLOOKUP(Tableau14[[#This Row],[dossier d''événement]],Tableau12[],11,FALSE)</f>
        <v>#N/A</v>
      </c>
      <c r="AP259" t="e">
        <f>VLOOKUP(Tableau14[[#This Row],[dossier d''événement]],Tableau12[],12,FALSE)</f>
        <v>#N/A</v>
      </c>
      <c r="AQ259" t="e">
        <f>VLOOKUP(Tableau14[[#This Row],[dossier d''événement]],Tableau12[],13,FALSE)</f>
        <v>#N/A</v>
      </c>
      <c r="AR259" t="e">
        <f>VLOOKUP(Tableau14[[#This Row],[dossier d''événement]],Tableau12[],14,FALSE)</f>
        <v>#N/A</v>
      </c>
      <c r="AS259" t="e">
        <f>VLOOKUP(Tableau14[[#This Row],[dossier d''événement]],Tableau12[],15,FALSE)</f>
        <v>#N/A</v>
      </c>
      <c r="AT259" t="e">
        <f>VLOOKUP(Tableau14[[#This Row],[dossier d''événement]],Tableau12[],16,FALSE)</f>
        <v>#N/A</v>
      </c>
      <c r="AU259" t="e">
        <f>VLOOKUP(Tableau14[[#This Row],[dossier d''événement]],Tableau12[],17,FALSE)</f>
        <v>#N/A</v>
      </c>
      <c r="AV259" t="e">
        <f>VLOOKUP(Tableau14[[#This Row],[dossier d''événement]],Tableau12[],18,FALSE)</f>
        <v>#N/A</v>
      </c>
      <c r="AW259" t="e">
        <f>VLOOKUP(Tableau14[[#This Row],[dossier d''événement]],Tableau12[],19,FALSE)</f>
        <v>#N/A</v>
      </c>
      <c r="AX259" t="e">
        <f>VLOOKUP(Tableau14[[#This Row],[dossier d''événement]],Tableau12[],20,FALSE)</f>
        <v>#N/A</v>
      </c>
      <c r="AY259" t="e">
        <f>VLOOKUP(Tableau14[[#This Row],[dossier d''événement]],Tableau12[],21,FALSE)</f>
        <v>#N/A</v>
      </c>
      <c r="AZ259" t="e">
        <f>VLOOKUP(Tableau14[[#This Row],[dossier d''événement]],Tableau12[],22,FALSE)</f>
        <v>#N/A</v>
      </c>
      <c r="BA259" t="e">
        <f>VLOOKUP(Tableau14[[#This Row],[dossier d''événement]],Tableau12[],23,FALSE)</f>
        <v>#N/A</v>
      </c>
      <c r="BB259" t="e">
        <f>VLOOKUP(Tableau14[[#This Row],[dossier d''événement]],Tableau12[],24,FALSE)</f>
        <v>#N/A</v>
      </c>
      <c r="BC259" t="e">
        <f>VLOOKUP(Tableau14[[#This Row],[dossier d''événement]],Tableau12[],25,FALSE)</f>
        <v>#N/A</v>
      </c>
      <c r="BD259" t="e">
        <f>VLOOKUP(Tableau14[[#This Row],[dossier d''événement]],Tableau12[],26,FALSE)</f>
        <v>#N/A</v>
      </c>
      <c r="BE259" t="e">
        <f>VLOOKUP(Tableau14[[#This Row],[dossier d''événement]],Tableau12[],27,FALSE)</f>
        <v>#N/A</v>
      </c>
      <c r="BF259" t="e">
        <f>VLOOKUP(Tableau14[[#This Row],[dossier d''événement]],Tableau12[],28,FALSE)</f>
        <v>#N/A</v>
      </c>
      <c r="BG259" t="e">
        <f>VLOOKUP(Tableau14[[#This Row],[dossier d''événement]],Tableau12[],29,FALSE)</f>
        <v>#N/A</v>
      </c>
      <c r="BH259" t="e">
        <f>VLOOKUP(Tableau14[[#This Row],[dossier d''événement]],Tableau12[],30,FALSE)</f>
        <v>#N/A</v>
      </c>
      <c r="BI259" t="e">
        <f>VLOOKUP(Tableau14[[#This Row],[dossier d''événement]],Tableau12[],31,FALSE)</f>
        <v>#N/A</v>
      </c>
      <c r="BJ259" t="e">
        <f>VLOOKUP(Tableau14[[#This Row],[dossier d''événement]],Tableau12[],32,FALSE)</f>
        <v>#N/A</v>
      </c>
      <c r="BK259" t="e">
        <f>VLOOKUP(Tableau14[[#This Row],[dossier d''événement]],Tableau12[],33,FALSE)</f>
        <v>#N/A</v>
      </c>
      <c r="BL259" t="e">
        <f>VLOOKUP(Tableau14[[#This Row],[dossier d''événement]],Tableau12[],34,FALSE)</f>
        <v>#N/A</v>
      </c>
      <c r="BM259" t="e">
        <f>VLOOKUP(Tableau14[[#This Row],[dossier d''événement]],Tableau12[],35,FALSE)</f>
        <v>#N/A</v>
      </c>
      <c r="BN259" t="e">
        <f>VLOOKUP(Tableau14[[#This Row],[dossier d''événement]],Tableau12[],36,FALSE)</f>
        <v>#N/A</v>
      </c>
      <c r="BO259" t="e">
        <f>VLOOKUP(Tableau14[[#This Row],[dossier d''événement]],Tableau12[],37,FALSE)</f>
        <v>#N/A</v>
      </c>
      <c r="BP259" t="e">
        <f>VLOOKUP(Tableau14[[#This Row],[dossier d''événement]],Tableau12[],38,FALSE)</f>
        <v>#N/A</v>
      </c>
      <c r="BQ259" t="e">
        <f>VLOOKUP(Tableau14[[#This Row],[dossier d''événement]],Tableau12[],39,FALSE)</f>
        <v>#N/A</v>
      </c>
      <c r="BR259" t="e">
        <f>VLOOKUP(Tableau14[[#This Row],[dossier d''événement]],Tableau12[],40,FALSE)</f>
        <v>#N/A</v>
      </c>
      <c r="CE259" t="e">
        <f>VLOOKUP(Tableau14[[#This Row],[dossier d''événement]],Tableau12[],46,FALSE)</f>
        <v>#N/A</v>
      </c>
      <c r="CF259" t="e">
        <f>VLOOKUP(Tableau14[[#This Row],[dossier d''événement]],Tableau12[],43,FALSE)</f>
        <v>#N/A</v>
      </c>
      <c r="CG259" t="e">
        <f>VLOOKUP(Tableau14[[#This Row],[dossier d''événement]],Tableau12[],47,FALSE)</f>
        <v>#N/A</v>
      </c>
    </row>
    <row r="260" spans="7:85">
      <c r="G260" t="e">
        <f>VLOOKUP(Tableau14[[#This Row],[dossier d''événement]],Tableau12[],7,FALSE)</f>
        <v>#N/A</v>
      </c>
      <c r="H260" t="e">
        <f>VLOOKUP(Tableau14[[#This Row],[dossier d''événement]],Tableau12[],8,FALSE)</f>
        <v>#N/A</v>
      </c>
      <c r="W260" t="e">
        <f>VLOOKUP(Tableau14[[#This Row],[dossier d''événement]],Tableau12[],73,FALSE)</f>
        <v>#N/A</v>
      </c>
      <c r="X260" t="e">
        <f>VLOOKUP(Tableau14[[#This Row],[dossier d''événement]],Tableau12[],74,FALSE)</f>
        <v>#N/A</v>
      </c>
      <c r="Y260" t="e">
        <f>VLOOKUP(Tableau14[[#This Row],[dossier d''événement]],Tableau12[],75,FALSE)</f>
        <v>#N/A</v>
      </c>
      <c r="Z260" t="e">
        <f>VLOOKUP(Tableau14[[#This Row],[dossier d''événement]],Tableau12[],76,FALSE)</f>
        <v>#N/A</v>
      </c>
      <c r="AA260" t="e">
        <f>VLOOKUP(Tableau14[[#This Row],[dossier d''événement]],Tableau12[],77,FALSE)</f>
        <v>#N/A</v>
      </c>
      <c r="AB260" t="e">
        <f>VLOOKUP(Tableau14[[#This Row],[dossier d''événement]],Tableau12[],78,FALSE)</f>
        <v>#N/A</v>
      </c>
      <c r="AC260" t="e">
        <f>VLOOKUP(Tableau14[[#This Row],[dossier d''événement]],Tableau12[],79,FALSE)</f>
        <v>#N/A</v>
      </c>
      <c r="AD260" t="e">
        <f>VLOOKUP(Tableau14[[#This Row],[dossier d''événement]],Tableau12[],80,FALSE)</f>
        <v>#N/A</v>
      </c>
      <c r="AE260" t="e">
        <f>VLOOKUP(Tableau14[[#This Row],[dossier d''événement]],Tableau12[],81,FALSE)</f>
        <v>#N/A</v>
      </c>
      <c r="AF260" t="e">
        <f>VLOOKUP(Tableau14[[#This Row],[dossier d''événement]],Tableau12[],82,FALSE)</f>
        <v>#N/A</v>
      </c>
      <c r="AG260" t="e">
        <f>VLOOKUP(Tableau14[[#This Row],[dossier d''événement]],Tableau12[],83,FALSE)</f>
        <v>#N/A</v>
      </c>
      <c r="AH260" t="e">
        <f>VLOOKUP(Tableau14[[#This Row],[dossier d''événement]],Tableau12[],84,FALSE)</f>
        <v>#N/A</v>
      </c>
      <c r="AI260" t="e">
        <f>VLOOKUP(Tableau14[[#This Row],[dossier d''événement]],Tableau12[],85,FALSE)</f>
        <v>#N/A</v>
      </c>
      <c r="AJ260" t="e">
        <f>VLOOKUP(Tableau14[[#This Row],[dossier d''événement]],Tableau12[],86,FALSE)</f>
        <v>#N/A</v>
      </c>
      <c r="AK260" t="e">
        <f>VLOOKUP(Tableau14[[#This Row],[dossier d''événement]],Tableau12[],87,FALSE)</f>
        <v>#N/A</v>
      </c>
      <c r="AL260" t="e">
        <f>VLOOKUP(Tableau14[[#This Row],[dossier d''événement]],Tableau12[],88,FALSE)</f>
        <v>#N/A</v>
      </c>
      <c r="AM260" t="e">
        <f>VLOOKUP(Tableau14[[#This Row],[dossier d''événement]],Tableau12[],89,FALSE)</f>
        <v>#N/A</v>
      </c>
      <c r="AN260" t="e">
        <f>VLOOKUP(Tableau14[[#This Row],[dossier d''événement]],Tableau12[],90,FALSE)</f>
        <v>#N/A</v>
      </c>
      <c r="AO260" t="e">
        <f>VLOOKUP(Tableau14[[#This Row],[dossier d''événement]],Tableau12[],11,FALSE)</f>
        <v>#N/A</v>
      </c>
      <c r="AP260" t="e">
        <f>VLOOKUP(Tableau14[[#This Row],[dossier d''événement]],Tableau12[],12,FALSE)</f>
        <v>#N/A</v>
      </c>
      <c r="AQ260" t="e">
        <f>VLOOKUP(Tableau14[[#This Row],[dossier d''événement]],Tableau12[],13,FALSE)</f>
        <v>#N/A</v>
      </c>
      <c r="AR260" t="e">
        <f>VLOOKUP(Tableau14[[#This Row],[dossier d''événement]],Tableau12[],14,FALSE)</f>
        <v>#N/A</v>
      </c>
      <c r="AS260" t="e">
        <f>VLOOKUP(Tableau14[[#This Row],[dossier d''événement]],Tableau12[],15,FALSE)</f>
        <v>#N/A</v>
      </c>
      <c r="AT260" t="e">
        <f>VLOOKUP(Tableau14[[#This Row],[dossier d''événement]],Tableau12[],16,FALSE)</f>
        <v>#N/A</v>
      </c>
      <c r="AU260" t="e">
        <f>VLOOKUP(Tableau14[[#This Row],[dossier d''événement]],Tableau12[],17,FALSE)</f>
        <v>#N/A</v>
      </c>
      <c r="AV260" t="e">
        <f>VLOOKUP(Tableau14[[#This Row],[dossier d''événement]],Tableau12[],18,FALSE)</f>
        <v>#N/A</v>
      </c>
      <c r="AW260" t="e">
        <f>VLOOKUP(Tableau14[[#This Row],[dossier d''événement]],Tableau12[],19,FALSE)</f>
        <v>#N/A</v>
      </c>
      <c r="AX260" t="e">
        <f>VLOOKUP(Tableau14[[#This Row],[dossier d''événement]],Tableau12[],20,FALSE)</f>
        <v>#N/A</v>
      </c>
      <c r="AY260" t="e">
        <f>VLOOKUP(Tableau14[[#This Row],[dossier d''événement]],Tableau12[],21,FALSE)</f>
        <v>#N/A</v>
      </c>
      <c r="AZ260" t="e">
        <f>VLOOKUP(Tableau14[[#This Row],[dossier d''événement]],Tableau12[],22,FALSE)</f>
        <v>#N/A</v>
      </c>
      <c r="BA260" t="e">
        <f>VLOOKUP(Tableau14[[#This Row],[dossier d''événement]],Tableau12[],23,FALSE)</f>
        <v>#N/A</v>
      </c>
      <c r="BB260" t="e">
        <f>VLOOKUP(Tableau14[[#This Row],[dossier d''événement]],Tableau12[],24,FALSE)</f>
        <v>#N/A</v>
      </c>
      <c r="BC260" t="e">
        <f>VLOOKUP(Tableau14[[#This Row],[dossier d''événement]],Tableau12[],25,FALSE)</f>
        <v>#N/A</v>
      </c>
      <c r="BD260" t="e">
        <f>VLOOKUP(Tableau14[[#This Row],[dossier d''événement]],Tableau12[],26,FALSE)</f>
        <v>#N/A</v>
      </c>
      <c r="BE260" t="e">
        <f>VLOOKUP(Tableau14[[#This Row],[dossier d''événement]],Tableau12[],27,FALSE)</f>
        <v>#N/A</v>
      </c>
      <c r="BF260" t="e">
        <f>VLOOKUP(Tableau14[[#This Row],[dossier d''événement]],Tableau12[],28,FALSE)</f>
        <v>#N/A</v>
      </c>
      <c r="BG260" t="e">
        <f>VLOOKUP(Tableau14[[#This Row],[dossier d''événement]],Tableau12[],29,FALSE)</f>
        <v>#N/A</v>
      </c>
      <c r="BH260" t="e">
        <f>VLOOKUP(Tableau14[[#This Row],[dossier d''événement]],Tableau12[],30,FALSE)</f>
        <v>#N/A</v>
      </c>
      <c r="BI260" t="e">
        <f>VLOOKUP(Tableau14[[#This Row],[dossier d''événement]],Tableau12[],31,FALSE)</f>
        <v>#N/A</v>
      </c>
      <c r="BJ260" t="e">
        <f>VLOOKUP(Tableau14[[#This Row],[dossier d''événement]],Tableau12[],32,FALSE)</f>
        <v>#N/A</v>
      </c>
      <c r="BK260" t="e">
        <f>VLOOKUP(Tableau14[[#This Row],[dossier d''événement]],Tableau12[],33,FALSE)</f>
        <v>#N/A</v>
      </c>
      <c r="BL260" t="e">
        <f>VLOOKUP(Tableau14[[#This Row],[dossier d''événement]],Tableau12[],34,FALSE)</f>
        <v>#N/A</v>
      </c>
      <c r="BM260" t="e">
        <f>VLOOKUP(Tableau14[[#This Row],[dossier d''événement]],Tableau12[],35,FALSE)</f>
        <v>#N/A</v>
      </c>
      <c r="BN260" t="e">
        <f>VLOOKUP(Tableau14[[#This Row],[dossier d''événement]],Tableau12[],36,FALSE)</f>
        <v>#N/A</v>
      </c>
      <c r="BO260" t="e">
        <f>VLOOKUP(Tableau14[[#This Row],[dossier d''événement]],Tableau12[],37,FALSE)</f>
        <v>#N/A</v>
      </c>
      <c r="BP260" t="e">
        <f>VLOOKUP(Tableau14[[#This Row],[dossier d''événement]],Tableau12[],38,FALSE)</f>
        <v>#N/A</v>
      </c>
      <c r="BQ260" t="e">
        <f>VLOOKUP(Tableau14[[#This Row],[dossier d''événement]],Tableau12[],39,FALSE)</f>
        <v>#N/A</v>
      </c>
      <c r="BR260" t="e">
        <f>VLOOKUP(Tableau14[[#This Row],[dossier d''événement]],Tableau12[],40,FALSE)</f>
        <v>#N/A</v>
      </c>
      <c r="CE260" t="e">
        <f>VLOOKUP(Tableau14[[#This Row],[dossier d''événement]],Tableau12[],46,FALSE)</f>
        <v>#N/A</v>
      </c>
      <c r="CF260" t="e">
        <f>VLOOKUP(Tableau14[[#This Row],[dossier d''événement]],Tableau12[],43,FALSE)</f>
        <v>#N/A</v>
      </c>
      <c r="CG260" t="e">
        <f>VLOOKUP(Tableau14[[#This Row],[dossier d''événement]],Tableau12[],47,FALSE)</f>
        <v>#N/A</v>
      </c>
    </row>
    <row r="261" spans="7:85">
      <c r="G261" t="e">
        <f>VLOOKUP(Tableau14[[#This Row],[dossier d''événement]],Tableau12[],7,FALSE)</f>
        <v>#N/A</v>
      </c>
      <c r="H261" t="e">
        <f>VLOOKUP(Tableau14[[#This Row],[dossier d''événement]],Tableau12[],8,FALSE)</f>
        <v>#N/A</v>
      </c>
      <c r="W261" t="e">
        <f>VLOOKUP(Tableau14[[#This Row],[dossier d''événement]],Tableau12[],73,FALSE)</f>
        <v>#N/A</v>
      </c>
      <c r="X261" t="e">
        <f>VLOOKUP(Tableau14[[#This Row],[dossier d''événement]],Tableau12[],74,FALSE)</f>
        <v>#N/A</v>
      </c>
      <c r="Y261" t="e">
        <f>VLOOKUP(Tableau14[[#This Row],[dossier d''événement]],Tableau12[],75,FALSE)</f>
        <v>#N/A</v>
      </c>
      <c r="Z261" t="e">
        <f>VLOOKUP(Tableau14[[#This Row],[dossier d''événement]],Tableau12[],76,FALSE)</f>
        <v>#N/A</v>
      </c>
      <c r="AA261" t="e">
        <f>VLOOKUP(Tableau14[[#This Row],[dossier d''événement]],Tableau12[],77,FALSE)</f>
        <v>#N/A</v>
      </c>
      <c r="AB261" t="e">
        <f>VLOOKUP(Tableau14[[#This Row],[dossier d''événement]],Tableau12[],78,FALSE)</f>
        <v>#N/A</v>
      </c>
      <c r="AC261" t="e">
        <f>VLOOKUP(Tableau14[[#This Row],[dossier d''événement]],Tableau12[],79,FALSE)</f>
        <v>#N/A</v>
      </c>
      <c r="AD261" t="e">
        <f>VLOOKUP(Tableau14[[#This Row],[dossier d''événement]],Tableau12[],80,FALSE)</f>
        <v>#N/A</v>
      </c>
      <c r="AE261" t="e">
        <f>VLOOKUP(Tableau14[[#This Row],[dossier d''événement]],Tableau12[],81,FALSE)</f>
        <v>#N/A</v>
      </c>
      <c r="AF261" t="e">
        <f>VLOOKUP(Tableau14[[#This Row],[dossier d''événement]],Tableau12[],82,FALSE)</f>
        <v>#N/A</v>
      </c>
      <c r="AG261" t="e">
        <f>VLOOKUP(Tableau14[[#This Row],[dossier d''événement]],Tableau12[],83,FALSE)</f>
        <v>#N/A</v>
      </c>
      <c r="AH261" t="e">
        <f>VLOOKUP(Tableau14[[#This Row],[dossier d''événement]],Tableau12[],84,FALSE)</f>
        <v>#N/A</v>
      </c>
      <c r="AI261" t="e">
        <f>VLOOKUP(Tableau14[[#This Row],[dossier d''événement]],Tableau12[],85,FALSE)</f>
        <v>#N/A</v>
      </c>
      <c r="AJ261" t="e">
        <f>VLOOKUP(Tableau14[[#This Row],[dossier d''événement]],Tableau12[],86,FALSE)</f>
        <v>#N/A</v>
      </c>
      <c r="AK261" t="e">
        <f>VLOOKUP(Tableau14[[#This Row],[dossier d''événement]],Tableau12[],87,FALSE)</f>
        <v>#N/A</v>
      </c>
      <c r="AL261" t="e">
        <f>VLOOKUP(Tableau14[[#This Row],[dossier d''événement]],Tableau12[],88,FALSE)</f>
        <v>#N/A</v>
      </c>
      <c r="AM261" t="e">
        <f>VLOOKUP(Tableau14[[#This Row],[dossier d''événement]],Tableau12[],89,FALSE)</f>
        <v>#N/A</v>
      </c>
      <c r="AN261" t="e">
        <f>VLOOKUP(Tableau14[[#This Row],[dossier d''événement]],Tableau12[],90,FALSE)</f>
        <v>#N/A</v>
      </c>
      <c r="AO261" t="e">
        <f>VLOOKUP(Tableau14[[#This Row],[dossier d''événement]],Tableau12[],11,FALSE)</f>
        <v>#N/A</v>
      </c>
      <c r="AP261" t="e">
        <f>VLOOKUP(Tableau14[[#This Row],[dossier d''événement]],Tableau12[],12,FALSE)</f>
        <v>#N/A</v>
      </c>
      <c r="AQ261" t="e">
        <f>VLOOKUP(Tableau14[[#This Row],[dossier d''événement]],Tableau12[],13,FALSE)</f>
        <v>#N/A</v>
      </c>
      <c r="AR261" t="e">
        <f>VLOOKUP(Tableau14[[#This Row],[dossier d''événement]],Tableau12[],14,FALSE)</f>
        <v>#N/A</v>
      </c>
      <c r="AS261" t="e">
        <f>VLOOKUP(Tableau14[[#This Row],[dossier d''événement]],Tableau12[],15,FALSE)</f>
        <v>#N/A</v>
      </c>
      <c r="AT261" t="e">
        <f>VLOOKUP(Tableau14[[#This Row],[dossier d''événement]],Tableau12[],16,FALSE)</f>
        <v>#N/A</v>
      </c>
      <c r="AU261" t="e">
        <f>VLOOKUP(Tableau14[[#This Row],[dossier d''événement]],Tableau12[],17,FALSE)</f>
        <v>#N/A</v>
      </c>
      <c r="AV261" t="e">
        <f>VLOOKUP(Tableau14[[#This Row],[dossier d''événement]],Tableau12[],18,FALSE)</f>
        <v>#N/A</v>
      </c>
      <c r="AW261" t="e">
        <f>VLOOKUP(Tableau14[[#This Row],[dossier d''événement]],Tableau12[],19,FALSE)</f>
        <v>#N/A</v>
      </c>
      <c r="AX261" t="e">
        <f>VLOOKUP(Tableau14[[#This Row],[dossier d''événement]],Tableau12[],20,FALSE)</f>
        <v>#N/A</v>
      </c>
      <c r="AY261" t="e">
        <f>VLOOKUP(Tableau14[[#This Row],[dossier d''événement]],Tableau12[],21,FALSE)</f>
        <v>#N/A</v>
      </c>
      <c r="AZ261" t="e">
        <f>VLOOKUP(Tableau14[[#This Row],[dossier d''événement]],Tableau12[],22,FALSE)</f>
        <v>#N/A</v>
      </c>
      <c r="BA261" t="e">
        <f>VLOOKUP(Tableau14[[#This Row],[dossier d''événement]],Tableau12[],23,FALSE)</f>
        <v>#N/A</v>
      </c>
      <c r="BB261" t="e">
        <f>VLOOKUP(Tableau14[[#This Row],[dossier d''événement]],Tableau12[],24,FALSE)</f>
        <v>#N/A</v>
      </c>
      <c r="BC261" t="e">
        <f>VLOOKUP(Tableau14[[#This Row],[dossier d''événement]],Tableau12[],25,FALSE)</f>
        <v>#N/A</v>
      </c>
      <c r="BD261" t="e">
        <f>VLOOKUP(Tableau14[[#This Row],[dossier d''événement]],Tableau12[],26,FALSE)</f>
        <v>#N/A</v>
      </c>
      <c r="BE261" t="e">
        <f>VLOOKUP(Tableau14[[#This Row],[dossier d''événement]],Tableau12[],27,FALSE)</f>
        <v>#N/A</v>
      </c>
      <c r="BF261" t="e">
        <f>VLOOKUP(Tableau14[[#This Row],[dossier d''événement]],Tableau12[],28,FALSE)</f>
        <v>#N/A</v>
      </c>
      <c r="BG261" t="e">
        <f>VLOOKUP(Tableau14[[#This Row],[dossier d''événement]],Tableau12[],29,FALSE)</f>
        <v>#N/A</v>
      </c>
      <c r="BH261" t="e">
        <f>VLOOKUP(Tableau14[[#This Row],[dossier d''événement]],Tableau12[],30,FALSE)</f>
        <v>#N/A</v>
      </c>
      <c r="BI261" t="e">
        <f>VLOOKUP(Tableau14[[#This Row],[dossier d''événement]],Tableau12[],31,FALSE)</f>
        <v>#N/A</v>
      </c>
      <c r="BJ261" t="e">
        <f>VLOOKUP(Tableau14[[#This Row],[dossier d''événement]],Tableau12[],32,FALSE)</f>
        <v>#N/A</v>
      </c>
      <c r="BK261" t="e">
        <f>VLOOKUP(Tableau14[[#This Row],[dossier d''événement]],Tableau12[],33,FALSE)</f>
        <v>#N/A</v>
      </c>
      <c r="BL261" t="e">
        <f>VLOOKUP(Tableau14[[#This Row],[dossier d''événement]],Tableau12[],34,FALSE)</f>
        <v>#N/A</v>
      </c>
      <c r="BM261" t="e">
        <f>VLOOKUP(Tableau14[[#This Row],[dossier d''événement]],Tableau12[],35,FALSE)</f>
        <v>#N/A</v>
      </c>
      <c r="BN261" t="e">
        <f>VLOOKUP(Tableau14[[#This Row],[dossier d''événement]],Tableau12[],36,FALSE)</f>
        <v>#N/A</v>
      </c>
      <c r="BO261" t="e">
        <f>VLOOKUP(Tableau14[[#This Row],[dossier d''événement]],Tableau12[],37,FALSE)</f>
        <v>#N/A</v>
      </c>
      <c r="BP261" t="e">
        <f>VLOOKUP(Tableau14[[#This Row],[dossier d''événement]],Tableau12[],38,FALSE)</f>
        <v>#N/A</v>
      </c>
      <c r="BQ261" t="e">
        <f>VLOOKUP(Tableau14[[#This Row],[dossier d''événement]],Tableau12[],39,FALSE)</f>
        <v>#N/A</v>
      </c>
      <c r="BR261" t="e">
        <f>VLOOKUP(Tableau14[[#This Row],[dossier d''événement]],Tableau12[],40,FALSE)</f>
        <v>#N/A</v>
      </c>
      <c r="CE261" t="e">
        <f>VLOOKUP(Tableau14[[#This Row],[dossier d''événement]],Tableau12[],46,FALSE)</f>
        <v>#N/A</v>
      </c>
      <c r="CF261" t="e">
        <f>VLOOKUP(Tableau14[[#This Row],[dossier d''événement]],Tableau12[],43,FALSE)</f>
        <v>#N/A</v>
      </c>
      <c r="CG261" t="e">
        <f>VLOOKUP(Tableau14[[#This Row],[dossier d''événement]],Tableau12[],47,FALSE)</f>
        <v>#N/A</v>
      </c>
    </row>
    <row r="262" spans="7:85">
      <c r="G262" t="e">
        <f>VLOOKUP(Tableau14[[#This Row],[dossier d''événement]],Tableau12[],7,FALSE)</f>
        <v>#N/A</v>
      </c>
      <c r="H262" t="e">
        <f>VLOOKUP(Tableau14[[#This Row],[dossier d''événement]],Tableau12[],8,FALSE)</f>
        <v>#N/A</v>
      </c>
      <c r="W262" t="e">
        <f>VLOOKUP(Tableau14[[#This Row],[dossier d''événement]],Tableau12[],73,FALSE)</f>
        <v>#N/A</v>
      </c>
      <c r="X262" t="e">
        <f>VLOOKUP(Tableau14[[#This Row],[dossier d''événement]],Tableau12[],74,FALSE)</f>
        <v>#N/A</v>
      </c>
      <c r="Y262" t="e">
        <f>VLOOKUP(Tableau14[[#This Row],[dossier d''événement]],Tableau12[],75,FALSE)</f>
        <v>#N/A</v>
      </c>
      <c r="Z262" t="e">
        <f>VLOOKUP(Tableau14[[#This Row],[dossier d''événement]],Tableau12[],76,FALSE)</f>
        <v>#N/A</v>
      </c>
      <c r="AA262" t="e">
        <f>VLOOKUP(Tableau14[[#This Row],[dossier d''événement]],Tableau12[],77,FALSE)</f>
        <v>#N/A</v>
      </c>
      <c r="AB262" t="e">
        <f>VLOOKUP(Tableau14[[#This Row],[dossier d''événement]],Tableau12[],78,FALSE)</f>
        <v>#N/A</v>
      </c>
      <c r="AC262" t="e">
        <f>VLOOKUP(Tableau14[[#This Row],[dossier d''événement]],Tableau12[],79,FALSE)</f>
        <v>#N/A</v>
      </c>
      <c r="AD262" t="e">
        <f>VLOOKUP(Tableau14[[#This Row],[dossier d''événement]],Tableau12[],80,FALSE)</f>
        <v>#N/A</v>
      </c>
      <c r="AE262" t="e">
        <f>VLOOKUP(Tableau14[[#This Row],[dossier d''événement]],Tableau12[],81,FALSE)</f>
        <v>#N/A</v>
      </c>
      <c r="AF262" t="e">
        <f>VLOOKUP(Tableau14[[#This Row],[dossier d''événement]],Tableau12[],82,FALSE)</f>
        <v>#N/A</v>
      </c>
      <c r="AG262" t="e">
        <f>VLOOKUP(Tableau14[[#This Row],[dossier d''événement]],Tableau12[],83,FALSE)</f>
        <v>#N/A</v>
      </c>
      <c r="AH262" t="e">
        <f>VLOOKUP(Tableau14[[#This Row],[dossier d''événement]],Tableau12[],84,FALSE)</f>
        <v>#N/A</v>
      </c>
      <c r="AI262" t="e">
        <f>VLOOKUP(Tableau14[[#This Row],[dossier d''événement]],Tableau12[],85,FALSE)</f>
        <v>#N/A</v>
      </c>
      <c r="AJ262" t="e">
        <f>VLOOKUP(Tableau14[[#This Row],[dossier d''événement]],Tableau12[],86,FALSE)</f>
        <v>#N/A</v>
      </c>
      <c r="AK262" t="e">
        <f>VLOOKUP(Tableau14[[#This Row],[dossier d''événement]],Tableau12[],87,FALSE)</f>
        <v>#N/A</v>
      </c>
      <c r="AL262" t="e">
        <f>VLOOKUP(Tableau14[[#This Row],[dossier d''événement]],Tableau12[],88,FALSE)</f>
        <v>#N/A</v>
      </c>
      <c r="AM262" t="e">
        <f>VLOOKUP(Tableau14[[#This Row],[dossier d''événement]],Tableau12[],89,FALSE)</f>
        <v>#N/A</v>
      </c>
      <c r="AN262" t="e">
        <f>VLOOKUP(Tableau14[[#This Row],[dossier d''événement]],Tableau12[],90,FALSE)</f>
        <v>#N/A</v>
      </c>
      <c r="AO262" t="e">
        <f>VLOOKUP(Tableau14[[#This Row],[dossier d''événement]],Tableau12[],11,FALSE)</f>
        <v>#N/A</v>
      </c>
      <c r="AP262" t="e">
        <f>VLOOKUP(Tableau14[[#This Row],[dossier d''événement]],Tableau12[],12,FALSE)</f>
        <v>#N/A</v>
      </c>
      <c r="AQ262" t="e">
        <f>VLOOKUP(Tableau14[[#This Row],[dossier d''événement]],Tableau12[],13,FALSE)</f>
        <v>#N/A</v>
      </c>
      <c r="AR262" t="e">
        <f>VLOOKUP(Tableau14[[#This Row],[dossier d''événement]],Tableau12[],14,FALSE)</f>
        <v>#N/A</v>
      </c>
      <c r="AS262" t="e">
        <f>VLOOKUP(Tableau14[[#This Row],[dossier d''événement]],Tableau12[],15,FALSE)</f>
        <v>#N/A</v>
      </c>
      <c r="AT262" t="e">
        <f>VLOOKUP(Tableau14[[#This Row],[dossier d''événement]],Tableau12[],16,FALSE)</f>
        <v>#N/A</v>
      </c>
      <c r="AU262" t="e">
        <f>VLOOKUP(Tableau14[[#This Row],[dossier d''événement]],Tableau12[],17,FALSE)</f>
        <v>#N/A</v>
      </c>
      <c r="AV262" t="e">
        <f>VLOOKUP(Tableau14[[#This Row],[dossier d''événement]],Tableau12[],18,FALSE)</f>
        <v>#N/A</v>
      </c>
      <c r="AW262" t="e">
        <f>VLOOKUP(Tableau14[[#This Row],[dossier d''événement]],Tableau12[],19,FALSE)</f>
        <v>#N/A</v>
      </c>
      <c r="AX262" t="e">
        <f>VLOOKUP(Tableau14[[#This Row],[dossier d''événement]],Tableau12[],20,FALSE)</f>
        <v>#N/A</v>
      </c>
      <c r="AY262" t="e">
        <f>VLOOKUP(Tableau14[[#This Row],[dossier d''événement]],Tableau12[],21,FALSE)</f>
        <v>#N/A</v>
      </c>
      <c r="AZ262" t="e">
        <f>VLOOKUP(Tableau14[[#This Row],[dossier d''événement]],Tableau12[],22,FALSE)</f>
        <v>#N/A</v>
      </c>
      <c r="BA262" t="e">
        <f>VLOOKUP(Tableau14[[#This Row],[dossier d''événement]],Tableau12[],23,FALSE)</f>
        <v>#N/A</v>
      </c>
      <c r="BB262" t="e">
        <f>VLOOKUP(Tableau14[[#This Row],[dossier d''événement]],Tableau12[],24,FALSE)</f>
        <v>#N/A</v>
      </c>
      <c r="BC262" t="e">
        <f>VLOOKUP(Tableau14[[#This Row],[dossier d''événement]],Tableau12[],25,FALSE)</f>
        <v>#N/A</v>
      </c>
      <c r="BD262" t="e">
        <f>VLOOKUP(Tableau14[[#This Row],[dossier d''événement]],Tableau12[],26,FALSE)</f>
        <v>#N/A</v>
      </c>
      <c r="BE262" t="e">
        <f>VLOOKUP(Tableau14[[#This Row],[dossier d''événement]],Tableau12[],27,FALSE)</f>
        <v>#N/A</v>
      </c>
      <c r="BF262" t="e">
        <f>VLOOKUP(Tableau14[[#This Row],[dossier d''événement]],Tableau12[],28,FALSE)</f>
        <v>#N/A</v>
      </c>
      <c r="BG262" t="e">
        <f>VLOOKUP(Tableau14[[#This Row],[dossier d''événement]],Tableau12[],29,FALSE)</f>
        <v>#N/A</v>
      </c>
      <c r="BH262" t="e">
        <f>VLOOKUP(Tableau14[[#This Row],[dossier d''événement]],Tableau12[],30,FALSE)</f>
        <v>#N/A</v>
      </c>
      <c r="BI262" t="e">
        <f>VLOOKUP(Tableau14[[#This Row],[dossier d''événement]],Tableau12[],31,FALSE)</f>
        <v>#N/A</v>
      </c>
      <c r="BJ262" t="e">
        <f>VLOOKUP(Tableau14[[#This Row],[dossier d''événement]],Tableau12[],32,FALSE)</f>
        <v>#N/A</v>
      </c>
      <c r="BK262" t="e">
        <f>VLOOKUP(Tableau14[[#This Row],[dossier d''événement]],Tableau12[],33,FALSE)</f>
        <v>#N/A</v>
      </c>
      <c r="BL262" t="e">
        <f>VLOOKUP(Tableau14[[#This Row],[dossier d''événement]],Tableau12[],34,FALSE)</f>
        <v>#N/A</v>
      </c>
      <c r="BM262" t="e">
        <f>VLOOKUP(Tableau14[[#This Row],[dossier d''événement]],Tableau12[],35,FALSE)</f>
        <v>#N/A</v>
      </c>
      <c r="BN262" t="e">
        <f>VLOOKUP(Tableau14[[#This Row],[dossier d''événement]],Tableau12[],36,FALSE)</f>
        <v>#N/A</v>
      </c>
      <c r="BO262" t="e">
        <f>VLOOKUP(Tableau14[[#This Row],[dossier d''événement]],Tableau12[],37,FALSE)</f>
        <v>#N/A</v>
      </c>
      <c r="BP262" t="e">
        <f>VLOOKUP(Tableau14[[#This Row],[dossier d''événement]],Tableau12[],38,FALSE)</f>
        <v>#N/A</v>
      </c>
      <c r="BQ262" t="e">
        <f>VLOOKUP(Tableau14[[#This Row],[dossier d''événement]],Tableau12[],39,FALSE)</f>
        <v>#N/A</v>
      </c>
      <c r="BR262" t="e">
        <f>VLOOKUP(Tableau14[[#This Row],[dossier d''événement]],Tableau12[],40,FALSE)</f>
        <v>#N/A</v>
      </c>
      <c r="CE262" t="e">
        <f>VLOOKUP(Tableau14[[#This Row],[dossier d''événement]],Tableau12[],46,FALSE)</f>
        <v>#N/A</v>
      </c>
      <c r="CF262" t="e">
        <f>VLOOKUP(Tableau14[[#This Row],[dossier d''événement]],Tableau12[],43,FALSE)</f>
        <v>#N/A</v>
      </c>
      <c r="CG262" t="e">
        <f>VLOOKUP(Tableau14[[#This Row],[dossier d''événement]],Tableau12[],47,FALSE)</f>
        <v>#N/A</v>
      </c>
    </row>
    <row r="263" spans="7:85">
      <c r="G263" t="e">
        <f>VLOOKUP(Tableau14[[#This Row],[dossier d''événement]],Tableau12[],7,FALSE)</f>
        <v>#N/A</v>
      </c>
      <c r="W263" t="e">
        <f>VLOOKUP(Tableau14[[#This Row],[dossier d''événement]],Tableau12[],73,FALSE)</f>
        <v>#N/A</v>
      </c>
      <c r="X263" t="e">
        <f>VLOOKUP(Tableau14[[#This Row],[dossier d''événement]],Tableau12[],74,FALSE)</f>
        <v>#N/A</v>
      </c>
      <c r="Y263" t="e">
        <f>VLOOKUP(Tableau14[[#This Row],[dossier d''événement]],Tableau12[],75,FALSE)</f>
        <v>#N/A</v>
      </c>
      <c r="Z263" t="e">
        <f>VLOOKUP(Tableau14[[#This Row],[dossier d''événement]],Tableau12[],76,FALSE)</f>
        <v>#N/A</v>
      </c>
      <c r="AA263" t="e">
        <f>VLOOKUP(Tableau14[[#This Row],[dossier d''événement]],Tableau12[],77,FALSE)</f>
        <v>#N/A</v>
      </c>
      <c r="AB263" t="e">
        <f>VLOOKUP(Tableau14[[#This Row],[dossier d''événement]],Tableau12[],78,FALSE)</f>
        <v>#N/A</v>
      </c>
      <c r="AC263" t="e">
        <f>VLOOKUP(Tableau14[[#This Row],[dossier d''événement]],Tableau12[],79,FALSE)</f>
        <v>#N/A</v>
      </c>
      <c r="AD263" t="e">
        <f>VLOOKUP(Tableau14[[#This Row],[dossier d''événement]],Tableau12[],80,FALSE)</f>
        <v>#N/A</v>
      </c>
      <c r="AE263" t="e">
        <f>VLOOKUP(Tableau14[[#This Row],[dossier d''événement]],Tableau12[],81,FALSE)</f>
        <v>#N/A</v>
      </c>
      <c r="AF263" t="e">
        <f>VLOOKUP(Tableau14[[#This Row],[dossier d''événement]],Tableau12[],82,FALSE)</f>
        <v>#N/A</v>
      </c>
      <c r="AG263" t="e">
        <f>VLOOKUP(Tableau14[[#This Row],[dossier d''événement]],Tableau12[],83,FALSE)</f>
        <v>#N/A</v>
      </c>
      <c r="AH263" t="e">
        <f>VLOOKUP(Tableau14[[#This Row],[dossier d''événement]],Tableau12[],84,FALSE)</f>
        <v>#N/A</v>
      </c>
      <c r="AI263" t="e">
        <f>VLOOKUP(Tableau14[[#This Row],[dossier d''événement]],Tableau12[],85,FALSE)</f>
        <v>#N/A</v>
      </c>
      <c r="AJ263" t="e">
        <f>VLOOKUP(Tableau14[[#This Row],[dossier d''événement]],Tableau12[],86,FALSE)</f>
        <v>#N/A</v>
      </c>
      <c r="AK263" t="e">
        <f>VLOOKUP(Tableau14[[#This Row],[dossier d''événement]],Tableau12[],87,FALSE)</f>
        <v>#N/A</v>
      </c>
      <c r="AL263" t="e">
        <f>VLOOKUP(Tableau14[[#This Row],[dossier d''événement]],Tableau12[],88,FALSE)</f>
        <v>#N/A</v>
      </c>
      <c r="AM263" t="e">
        <f>VLOOKUP(Tableau14[[#This Row],[dossier d''événement]],Tableau12[],89,FALSE)</f>
        <v>#N/A</v>
      </c>
      <c r="AN263" t="e">
        <f>VLOOKUP(Tableau14[[#This Row],[dossier d''événement]],Tableau12[],90,FALSE)</f>
        <v>#N/A</v>
      </c>
      <c r="AO263" t="e">
        <f>VLOOKUP(Tableau14[[#This Row],[dossier d''événement]],Tableau12[],11,FALSE)</f>
        <v>#N/A</v>
      </c>
      <c r="AP263" t="e">
        <f>VLOOKUP(Tableau14[[#This Row],[dossier d''événement]],Tableau12[],12,FALSE)</f>
        <v>#N/A</v>
      </c>
      <c r="AQ263" t="e">
        <f>VLOOKUP(Tableau14[[#This Row],[dossier d''événement]],Tableau12[],13,FALSE)</f>
        <v>#N/A</v>
      </c>
      <c r="AR263" t="e">
        <f>VLOOKUP(Tableau14[[#This Row],[dossier d''événement]],Tableau12[],14,FALSE)</f>
        <v>#N/A</v>
      </c>
      <c r="AS263" t="e">
        <f>VLOOKUP(Tableau14[[#This Row],[dossier d''événement]],Tableau12[],15,FALSE)</f>
        <v>#N/A</v>
      </c>
      <c r="AT263" t="e">
        <f>VLOOKUP(Tableau14[[#This Row],[dossier d''événement]],Tableau12[],16,FALSE)</f>
        <v>#N/A</v>
      </c>
      <c r="AU263" t="e">
        <f>VLOOKUP(Tableau14[[#This Row],[dossier d''événement]],Tableau12[],17,FALSE)</f>
        <v>#N/A</v>
      </c>
      <c r="AV263" t="e">
        <f>VLOOKUP(Tableau14[[#This Row],[dossier d''événement]],Tableau12[],18,FALSE)</f>
        <v>#N/A</v>
      </c>
      <c r="AW263" t="e">
        <f>VLOOKUP(Tableau14[[#This Row],[dossier d''événement]],Tableau12[],19,FALSE)</f>
        <v>#N/A</v>
      </c>
      <c r="AX263" t="e">
        <f>VLOOKUP(Tableau14[[#This Row],[dossier d''événement]],Tableau12[],20,FALSE)</f>
        <v>#N/A</v>
      </c>
      <c r="AY263" t="e">
        <f>VLOOKUP(Tableau14[[#This Row],[dossier d''événement]],Tableau12[],21,FALSE)</f>
        <v>#N/A</v>
      </c>
      <c r="AZ263" t="e">
        <f>VLOOKUP(Tableau14[[#This Row],[dossier d''événement]],Tableau12[],22,FALSE)</f>
        <v>#N/A</v>
      </c>
      <c r="BA263" t="e">
        <f>VLOOKUP(Tableau14[[#This Row],[dossier d''événement]],Tableau12[],23,FALSE)</f>
        <v>#N/A</v>
      </c>
      <c r="BB263" t="e">
        <f>VLOOKUP(Tableau14[[#This Row],[dossier d''événement]],Tableau12[],24,FALSE)</f>
        <v>#N/A</v>
      </c>
      <c r="BC263" t="e">
        <f>VLOOKUP(Tableau14[[#This Row],[dossier d''événement]],Tableau12[],25,FALSE)</f>
        <v>#N/A</v>
      </c>
      <c r="BD263" t="e">
        <f>VLOOKUP(Tableau14[[#This Row],[dossier d''événement]],Tableau12[],26,FALSE)</f>
        <v>#N/A</v>
      </c>
      <c r="BE263" t="e">
        <f>VLOOKUP(Tableau14[[#This Row],[dossier d''événement]],Tableau12[],27,FALSE)</f>
        <v>#N/A</v>
      </c>
      <c r="BF263" t="e">
        <f>VLOOKUP(Tableau14[[#This Row],[dossier d''événement]],Tableau12[],28,FALSE)</f>
        <v>#N/A</v>
      </c>
      <c r="BG263" t="e">
        <f>VLOOKUP(Tableau14[[#This Row],[dossier d''événement]],Tableau12[],29,FALSE)</f>
        <v>#N/A</v>
      </c>
      <c r="BH263" t="e">
        <f>VLOOKUP(Tableau14[[#This Row],[dossier d''événement]],Tableau12[],30,FALSE)</f>
        <v>#N/A</v>
      </c>
      <c r="BI263" t="e">
        <f>VLOOKUP(Tableau14[[#This Row],[dossier d''événement]],Tableau12[],31,FALSE)</f>
        <v>#N/A</v>
      </c>
      <c r="BJ263" t="e">
        <f>VLOOKUP(Tableau14[[#This Row],[dossier d''événement]],Tableau12[],32,FALSE)</f>
        <v>#N/A</v>
      </c>
      <c r="BK263" t="e">
        <f>VLOOKUP(Tableau14[[#This Row],[dossier d''événement]],Tableau12[],33,FALSE)</f>
        <v>#N/A</v>
      </c>
      <c r="BL263" t="e">
        <f>VLOOKUP(Tableau14[[#This Row],[dossier d''événement]],Tableau12[],34,FALSE)</f>
        <v>#N/A</v>
      </c>
      <c r="BM263" t="e">
        <f>VLOOKUP(Tableau14[[#This Row],[dossier d''événement]],Tableau12[],35,FALSE)</f>
        <v>#N/A</v>
      </c>
      <c r="BN263" t="e">
        <f>VLOOKUP(Tableau14[[#This Row],[dossier d''événement]],Tableau12[],36,FALSE)</f>
        <v>#N/A</v>
      </c>
      <c r="BO263" t="e">
        <f>VLOOKUP(Tableau14[[#This Row],[dossier d''événement]],Tableau12[],37,FALSE)</f>
        <v>#N/A</v>
      </c>
      <c r="BP263" t="e">
        <f>VLOOKUP(Tableau14[[#This Row],[dossier d''événement]],Tableau12[],38,FALSE)</f>
        <v>#N/A</v>
      </c>
      <c r="BQ263" t="e">
        <f>VLOOKUP(Tableau14[[#This Row],[dossier d''événement]],Tableau12[],39,FALSE)</f>
        <v>#N/A</v>
      </c>
      <c r="BR263" t="e">
        <f>VLOOKUP(Tableau14[[#This Row],[dossier d''événement]],Tableau12[],40,FALSE)</f>
        <v>#N/A</v>
      </c>
      <c r="CE263" t="e">
        <f>VLOOKUP(Tableau14[[#This Row],[dossier d''événement]],Tableau12[],46,FALSE)</f>
        <v>#N/A</v>
      </c>
      <c r="CF263" t="e">
        <f>VLOOKUP(Tableau14[[#This Row],[dossier d''événement]],Tableau12[],43,FALSE)</f>
        <v>#N/A</v>
      </c>
      <c r="CG263" t="e">
        <f>VLOOKUP(Tableau14[[#This Row],[dossier d''événement]],Tableau12[],47,FALSE)</f>
        <v>#N/A</v>
      </c>
    </row>
    <row r="264" spans="7:85">
      <c r="G264" t="e">
        <f>VLOOKUP(Tableau14[[#This Row],[dossier d''événement]],Tableau12[],7,FALSE)</f>
        <v>#N/A</v>
      </c>
      <c r="W264" t="e">
        <f>VLOOKUP(Tableau14[[#This Row],[dossier d''événement]],Tableau12[],73,FALSE)</f>
        <v>#N/A</v>
      </c>
      <c r="X264" t="e">
        <f>VLOOKUP(Tableau14[[#This Row],[dossier d''événement]],Tableau12[],74,FALSE)</f>
        <v>#N/A</v>
      </c>
      <c r="Y264" t="e">
        <f>VLOOKUP(Tableau14[[#This Row],[dossier d''événement]],Tableau12[],75,FALSE)</f>
        <v>#N/A</v>
      </c>
      <c r="Z264" t="e">
        <f>VLOOKUP(Tableau14[[#This Row],[dossier d''événement]],Tableau12[],76,FALSE)</f>
        <v>#N/A</v>
      </c>
      <c r="AA264" t="e">
        <f>VLOOKUP(Tableau14[[#This Row],[dossier d''événement]],Tableau12[],77,FALSE)</f>
        <v>#N/A</v>
      </c>
      <c r="AB264" t="e">
        <f>VLOOKUP(Tableau14[[#This Row],[dossier d''événement]],Tableau12[],78,FALSE)</f>
        <v>#N/A</v>
      </c>
      <c r="AC264" t="e">
        <f>VLOOKUP(Tableau14[[#This Row],[dossier d''événement]],Tableau12[],79,FALSE)</f>
        <v>#N/A</v>
      </c>
      <c r="AD264" t="e">
        <f>VLOOKUP(Tableau14[[#This Row],[dossier d''événement]],Tableau12[],80,FALSE)</f>
        <v>#N/A</v>
      </c>
      <c r="AE264" t="e">
        <f>VLOOKUP(Tableau14[[#This Row],[dossier d''événement]],Tableau12[],81,FALSE)</f>
        <v>#N/A</v>
      </c>
      <c r="AF264" t="e">
        <f>VLOOKUP(Tableau14[[#This Row],[dossier d''événement]],Tableau12[],82,FALSE)</f>
        <v>#N/A</v>
      </c>
      <c r="AG264" t="e">
        <f>VLOOKUP(Tableau14[[#This Row],[dossier d''événement]],Tableau12[],83,FALSE)</f>
        <v>#N/A</v>
      </c>
      <c r="AH264" t="e">
        <f>VLOOKUP(Tableau14[[#This Row],[dossier d''événement]],Tableau12[],84,FALSE)</f>
        <v>#N/A</v>
      </c>
      <c r="AI264" t="e">
        <f>VLOOKUP(Tableau14[[#This Row],[dossier d''événement]],Tableau12[],85,FALSE)</f>
        <v>#N/A</v>
      </c>
      <c r="AJ264" t="e">
        <f>VLOOKUP(Tableau14[[#This Row],[dossier d''événement]],Tableau12[],86,FALSE)</f>
        <v>#N/A</v>
      </c>
      <c r="AK264" t="e">
        <f>VLOOKUP(Tableau14[[#This Row],[dossier d''événement]],Tableau12[],87,FALSE)</f>
        <v>#N/A</v>
      </c>
      <c r="AL264" t="e">
        <f>VLOOKUP(Tableau14[[#This Row],[dossier d''événement]],Tableau12[],88,FALSE)</f>
        <v>#N/A</v>
      </c>
      <c r="AM264" t="e">
        <f>VLOOKUP(Tableau14[[#This Row],[dossier d''événement]],Tableau12[],89,FALSE)</f>
        <v>#N/A</v>
      </c>
      <c r="AN264" t="e">
        <f>VLOOKUP(Tableau14[[#This Row],[dossier d''événement]],Tableau12[],90,FALSE)</f>
        <v>#N/A</v>
      </c>
      <c r="AO264" t="e">
        <f>VLOOKUP(Tableau14[[#This Row],[dossier d''événement]],Tableau12[],11,FALSE)</f>
        <v>#N/A</v>
      </c>
      <c r="AP264" t="e">
        <f>VLOOKUP(Tableau14[[#This Row],[dossier d''événement]],Tableau12[],12,FALSE)</f>
        <v>#N/A</v>
      </c>
      <c r="AQ264" t="e">
        <f>VLOOKUP(Tableau14[[#This Row],[dossier d''événement]],Tableau12[],13,FALSE)</f>
        <v>#N/A</v>
      </c>
      <c r="AR264" t="e">
        <f>VLOOKUP(Tableau14[[#This Row],[dossier d''événement]],Tableau12[],14,FALSE)</f>
        <v>#N/A</v>
      </c>
      <c r="AS264" t="e">
        <f>VLOOKUP(Tableau14[[#This Row],[dossier d''événement]],Tableau12[],15,FALSE)</f>
        <v>#N/A</v>
      </c>
      <c r="AT264" t="e">
        <f>VLOOKUP(Tableau14[[#This Row],[dossier d''événement]],Tableau12[],16,FALSE)</f>
        <v>#N/A</v>
      </c>
      <c r="AU264" t="e">
        <f>VLOOKUP(Tableau14[[#This Row],[dossier d''événement]],Tableau12[],17,FALSE)</f>
        <v>#N/A</v>
      </c>
      <c r="AV264" t="e">
        <f>VLOOKUP(Tableau14[[#This Row],[dossier d''événement]],Tableau12[],18,FALSE)</f>
        <v>#N/A</v>
      </c>
      <c r="AW264" t="e">
        <f>VLOOKUP(Tableau14[[#This Row],[dossier d''événement]],Tableau12[],19,FALSE)</f>
        <v>#N/A</v>
      </c>
      <c r="AX264" t="e">
        <f>VLOOKUP(Tableau14[[#This Row],[dossier d''événement]],Tableau12[],20,FALSE)</f>
        <v>#N/A</v>
      </c>
      <c r="AY264" t="e">
        <f>VLOOKUP(Tableau14[[#This Row],[dossier d''événement]],Tableau12[],21,FALSE)</f>
        <v>#N/A</v>
      </c>
      <c r="AZ264" t="e">
        <f>VLOOKUP(Tableau14[[#This Row],[dossier d''événement]],Tableau12[],22,FALSE)</f>
        <v>#N/A</v>
      </c>
      <c r="BA264" t="e">
        <f>VLOOKUP(Tableau14[[#This Row],[dossier d''événement]],Tableau12[],23,FALSE)</f>
        <v>#N/A</v>
      </c>
      <c r="BB264" t="e">
        <f>VLOOKUP(Tableau14[[#This Row],[dossier d''événement]],Tableau12[],24,FALSE)</f>
        <v>#N/A</v>
      </c>
      <c r="BC264" t="e">
        <f>VLOOKUP(Tableau14[[#This Row],[dossier d''événement]],Tableau12[],25,FALSE)</f>
        <v>#N/A</v>
      </c>
      <c r="BD264" t="e">
        <f>VLOOKUP(Tableau14[[#This Row],[dossier d''événement]],Tableau12[],26,FALSE)</f>
        <v>#N/A</v>
      </c>
      <c r="BE264" t="e">
        <f>VLOOKUP(Tableau14[[#This Row],[dossier d''événement]],Tableau12[],27,FALSE)</f>
        <v>#N/A</v>
      </c>
      <c r="BF264" t="e">
        <f>VLOOKUP(Tableau14[[#This Row],[dossier d''événement]],Tableau12[],28,FALSE)</f>
        <v>#N/A</v>
      </c>
      <c r="BG264" t="e">
        <f>VLOOKUP(Tableau14[[#This Row],[dossier d''événement]],Tableau12[],29,FALSE)</f>
        <v>#N/A</v>
      </c>
      <c r="BH264" t="e">
        <f>VLOOKUP(Tableau14[[#This Row],[dossier d''événement]],Tableau12[],30,FALSE)</f>
        <v>#N/A</v>
      </c>
      <c r="BI264" t="e">
        <f>VLOOKUP(Tableau14[[#This Row],[dossier d''événement]],Tableau12[],31,FALSE)</f>
        <v>#N/A</v>
      </c>
      <c r="BJ264" t="e">
        <f>VLOOKUP(Tableau14[[#This Row],[dossier d''événement]],Tableau12[],32,FALSE)</f>
        <v>#N/A</v>
      </c>
      <c r="BK264" t="e">
        <f>VLOOKUP(Tableau14[[#This Row],[dossier d''événement]],Tableau12[],33,FALSE)</f>
        <v>#N/A</v>
      </c>
      <c r="BL264" t="e">
        <f>VLOOKUP(Tableau14[[#This Row],[dossier d''événement]],Tableau12[],34,FALSE)</f>
        <v>#N/A</v>
      </c>
      <c r="BM264" t="e">
        <f>VLOOKUP(Tableau14[[#This Row],[dossier d''événement]],Tableau12[],35,FALSE)</f>
        <v>#N/A</v>
      </c>
      <c r="BN264" t="e">
        <f>VLOOKUP(Tableau14[[#This Row],[dossier d''événement]],Tableau12[],36,FALSE)</f>
        <v>#N/A</v>
      </c>
      <c r="BO264" t="e">
        <f>VLOOKUP(Tableau14[[#This Row],[dossier d''événement]],Tableau12[],37,FALSE)</f>
        <v>#N/A</v>
      </c>
      <c r="BP264" t="e">
        <f>VLOOKUP(Tableau14[[#This Row],[dossier d''événement]],Tableau12[],38,FALSE)</f>
        <v>#N/A</v>
      </c>
      <c r="BQ264" t="e">
        <f>VLOOKUP(Tableau14[[#This Row],[dossier d''événement]],Tableau12[],39,FALSE)</f>
        <v>#N/A</v>
      </c>
      <c r="BR264" t="e">
        <f>VLOOKUP(Tableau14[[#This Row],[dossier d''événement]],Tableau12[],40,FALSE)</f>
        <v>#N/A</v>
      </c>
      <c r="CE264" t="e">
        <f>VLOOKUP(Tableau14[[#This Row],[dossier d''événement]],Tableau12[],46,FALSE)</f>
        <v>#N/A</v>
      </c>
      <c r="CF264" t="e">
        <f>VLOOKUP(Tableau14[[#This Row],[dossier d''événement]],Tableau12[],43,FALSE)</f>
        <v>#N/A</v>
      </c>
      <c r="CG264" t="e">
        <f>VLOOKUP(Tableau14[[#This Row],[dossier d''événement]],Tableau12[],47,FALSE)</f>
        <v>#N/A</v>
      </c>
    </row>
    <row r="265" spans="7:85">
      <c r="G265" t="e">
        <f>VLOOKUP(Tableau14[[#This Row],[dossier d''événement]],Tableau12[],7,FALSE)</f>
        <v>#N/A</v>
      </c>
      <c r="W265" t="e">
        <f>VLOOKUP(Tableau14[[#This Row],[dossier d''événement]],Tableau12[],73,FALSE)</f>
        <v>#N/A</v>
      </c>
      <c r="X265" t="e">
        <f>VLOOKUP(Tableau14[[#This Row],[dossier d''événement]],Tableau12[],74,FALSE)</f>
        <v>#N/A</v>
      </c>
      <c r="Y265" t="e">
        <f>VLOOKUP(Tableau14[[#This Row],[dossier d''événement]],Tableau12[],75,FALSE)</f>
        <v>#N/A</v>
      </c>
      <c r="Z265" t="e">
        <f>VLOOKUP(Tableau14[[#This Row],[dossier d''événement]],Tableau12[],76,FALSE)</f>
        <v>#N/A</v>
      </c>
      <c r="AA265" t="e">
        <f>VLOOKUP(Tableau14[[#This Row],[dossier d''événement]],Tableau12[],77,FALSE)</f>
        <v>#N/A</v>
      </c>
      <c r="AB265" t="e">
        <f>VLOOKUP(Tableau14[[#This Row],[dossier d''événement]],Tableau12[],78,FALSE)</f>
        <v>#N/A</v>
      </c>
      <c r="AC265" t="e">
        <f>VLOOKUP(Tableau14[[#This Row],[dossier d''événement]],Tableau12[],79,FALSE)</f>
        <v>#N/A</v>
      </c>
      <c r="AD265" t="e">
        <f>VLOOKUP(Tableau14[[#This Row],[dossier d''événement]],Tableau12[],80,FALSE)</f>
        <v>#N/A</v>
      </c>
      <c r="AE265" t="e">
        <f>VLOOKUP(Tableau14[[#This Row],[dossier d''événement]],Tableau12[],81,FALSE)</f>
        <v>#N/A</v>
      </c>
      <c r="AF265" t="e">
        <f>VLOOKUP(Tableau14[[#This Row],[dossier d''événement]],Tableau12[],82,FALSE)</f>
        <v>#N/A</v>
      </c>
      <c r="AG265" t="e">
        <f>VLOOKUP(Tableau14[[#This Row],[dossier d''événement]],Tableau12[],83,FALSE)</f>
        <v>#N/A</v>
      </c>
      <c r="AH265" t="e">
        <f>VLOOKUP(Tableau14[[#This Row],[dossier d''événement]],Tableau12[],84,FALSE)</f>
        <v>#N/A</v>
      </c>
      <c r="AI265" t="e">
        <f>VLOOKUP(Tableau14[[#This Row],[dossier d''événement]],Tableau12[],85,FALSE)</f>
        <v>#N/A</v>
      </c>
      <c r="AJ265" t="e">
        <f>VLOOKUP(Tableau14[[#This Row],[dossier d''événement]],Tableau12[],86,FALSE)</f>
        <v>#N/A</v>
      </c>
      <c r="AK265" t="e">
        <f>VLOOKUP(Tableau14[[#This Row],[dossier d''événement]],Tableau12[],87,FALSE)</f>
        <v>#N/A</v>
      </c>
      <c r="AL265" t="e">
        <f>VLOOKUP(Tableau14[[#This Row],[dossier d''événement]],Tableau12[],88,FALSE)</f>
        <v>#N/A</v>
      </c>
      <c r="AM265" t="e">
        <f>VLOOKUP(Tableau14[[#This Row],[dossier d''événement]],Tableau12[],89,FALSE)</f>
        <v>#N/A</v>
      </c>
      <c r="AN265" t="e">
        <f>VLOOKUP(Tableau14[[#This Row],[dossier d''événement]],Tableau12[],90,FALSE)</f>
        <v>#N/A</v>
      </c>
      <c r="AO265" t="e">
        <f>VLOOKUP(Tableau14[[#This Row],[dossier d''événement]],Tableau12[],11,FALSE)</f>
        <v>#N/A</v>
      </c>
      <c r="AP265" t="e">
        <f>VLOOKUP(Tableau14[[#This Row],[dossier d''événement]],Tableau12[],12,FALSE)</f>
        <v>#N/A</v>
      </c>
      <c r="AQ265" t="e">
        <f>VLOOKUP(Tableau14[[#This Row],[dossier d''événement]],Tableau12[],13,FALSE)</f>
        <v>#N/A</v>
      </c>
      <c r="AR265" t="e">
        <f>VLOOKUP(Tableau14[[#This Row],[dossier d''événement]],Tableau12[],14,FALSE)</f>
        <v>#N/A</v>
      </c>
      <c r="AS265" t="e">
        <f>VLOOKUP(Tableau14[[#This Row],[dossier d''événement]],Tableau12[],15,FALSE)</f>
        <v>#N/A</v>
      </c>
      <c r="AT265" t="e">
        <f>VLOOKUP(Tableau14[[#This Row],[dossier d''événement]],Tableau12[],16,FALSE)</f>
        <v>#N/A</v>
      </c>
      <c r="AU265" t="e">
        <f>VLOOKUP(Tableau14[[#This Row],[dossier d''événement]],Tableau12[],17,FALSE)</f>
        <v>#N/A</v>
      </c>
      <c r="AV265" t="e">
        <f>VLOOKUP(Tableau14[[#This Row],[dossier d''événement]],Tableau12[],18,FALSE)</f>
        <v>#N/A</v>
      </c>
      <c r="AW265" t="e">
        <f>VLOOKUP(Tableau14[[#This Row],[dossier d''événement]],Tableau12[],19,FALSE)</f>
        <v>#N/A</v>
      </c>
      <c r="AX265" t="e">
        <f>VLOOKUP(Tableau14[[#This Row],[dossier d''événement]],Tableau12[],20,FALSE)</f>
        <v>#N/A</v>
      </c>
      <c r="AY265" t="e">
        <f>VLOOKUP(Tableau14[[#This Row],[dossier d''événement]],Tableau12[],21,FALSE)</f>
        <v>#N/A</v>
      </c>
      <c r="AZ265" t="e">
        <f>VLOOKUP(Tableau14[[#This Row],[dossier d''événement]],Tableau12[],22,FALSE)</f>
        <v>#N/A</v>
      </c>
      <c r="BA265" t="e">
        <f>VLOOKUP(Tableau14[[#This Row],[dossier d''événement]],Tableau12[],23,FALSE)</f>
        <v>#N/A</v>
      </c>
      <c r="BB265" t="e">
        <f>VLOOKUP(Tableau14[[#This Row],[dossier d''événement]],Tableau12[],24,FALSE)</f>
        <v>#N/A</v>
      </c>
      <c r="BC265" t="e">
        <f>VLOOKUP(Tableau14[[#This Row],[dossier d''événement]],Tableau12[],25,FALSE)</f>
        <v>#N/A</v>
      </c>
      <c r="BD265" t="e">
        <f>VLOOKUP(Tableau14[[#This Row],[dossier d''événement]],Tableau12[],26,FALSE)</f>
        <v>#N/A</v>
      </c>
      <c r="BE265" t="e">
        <f>VLOOKUP(Tableau14[[#This Row],[dossier d''événement]],Tableau12[],27,FALSE)</f>
        <v>#N/A</v>
      </c>
      <c r="BF265" t="e">
        <f>VLOOKUP(Tableau14[[#This Row],[dossier d''événement]],Tableau12[],28,FALSE)</f>
        <v>#N/A</v>
      </c>
      <c r="BG265" t="e">
        <f>VLOOKUP(Tableau14[[#This Row],[dossier d''événement]],Tableau12[],29,FALSE)</f>
        <v>#N/A</v>
      </c>
      <c r="BH265" t="e">
        <f>VLOOKUP(Tableau14[[#This Row],[dossier d''événement]],Tableau12[],30,FALSE)</f>
        <v>#N/A</v>
      </c>
      <c r="BI265" t="e">
        <f>VLOOKUP(Tableau14[[#This Row],[dossier d''événement]],Tableau12[],31,FALSE)</f>
        <v>#N/A</v>
      </c>
      <c r="BJ265" t="e">
        <f>VLOOKUP(Tableau14[[#This Row],[dossier d''événement]],Tableau12[],32,FALSE)</f>
        <v>#N/A</v>
      </c>
      <c r="BK265" t="e">
        <f>VLOOKUP(Tableau14[[#This Row],[dossier d''événement]],Tableau12[],33,FALSE)</f>
        <v>#N/A</v>
      </c>
      <c r="BL265" t="e">
        <f>VLOOKUP(Tableau14[[#This Row],[dossier d''événement]],Tableau12[],34,FALSE)</f>
        <v>#N/A</v>
      </c>
      <c r="BM265" t="e">
        <f>VLOOKUP(Tableau14[[#This Row],[dossier d''événement]],Tableau12[],35,FALSE)</f>
        <v>#N/A</v>
      </c>
      <c r="BN265" t="e">
        <f>VLOOKUP(Tableau14[[#This Row],[dossier d''événement]],Tableau12[],36,FALSE)</f>
        <v>#N/A</v>
      </c>
      <c r="BO265" t="e">
        <f>VLOOKUP(Tableau14[[#This Row],[dossier d''événement]],Tableau12[],37,FALSE)</f>
        <v>#N/A</v>
      </c>
      <c r="BP265" t="e">
        <f>VLOOKUP(Tableau14[[#This Row],[dossier d''événement]],Tableau12[],38,FALSE)</f>
        <v>#N/A</v>
      </c>
      <c r="BQ265" t="e">
        <f>VLOOKUP(Tableau14[[#This Row],[dossier d''événement]],Tableau12[],39,FALSE)</f>
        <v>#N/A</v>
      </c>
      <c r="BR265" t="e">
        <f>VLOOKUP(Tableau14[[#This Row],[dossier d''événement]],Tableau12[],40,FALSE)</f>
        <v>#N/A</v>
      </c>
      <c r="CE265" t="e">
        <f>VLOOKUP(Tableau14[[#This Row],[dossier d''événement]],Tableau12[],46,FALSE)</f>
        <v>#N/A</v>
      </c>
      <c r="CF265" t="e">
        <f>VLOOKUP(Tableau14[[#This Row],[dossier d''événement]],Tableau12[],43,FALSE)</f>
        <v>#N/A</v>
      </c>
      <c r="CG265" t="e">
        <f>VLOOKUP(Tableau14[[#This Row],[dossier d''événement]],Tableau12[],47,FALSE)</f>
        <v>#N/A</v>
      </c>
    </row>
    <row r="266" spans="7:85">
      <c r="G266" t="e">
        <f>VLOOKUP(Tableau14[[#This Row],[dossier d''événement]],Tableau12[],7,FALSE)</f>
        <v>#N/A</v>
      </c>
      <c r="W266" t="e">
        <f>VLOOKUP(Tableau14[[#This Row],[dossier d''événement]],Tableau12[],73,FALSE)</f>
        <v>#N/A</v>
      </c>
      <c r="X266" t="e">
        <f>VLOOKUP(Tableau14[[#This Row],[dossier d''événement]],Tableau12[],74,FALSE)</f>
        <v>#N/A</v>
      </c>
      <c r="Y266" t="e">
        <f>VLOOKUP(Tableau14[[#This Row],[dossier d''événement]],Tableau12[],75,FALSE)</f>
        <v>#N/A</v>
      </c>
      <c r="Z266" t="e">
        <f>VLOOKUP(Tableau14[[#This Row],[dossier d''événement]],Tableau12[],76,FALSE)</f>
        <v>#N/A</v>
      </c>
      <c r="AA266" t="e">
        <f>VLOOKUP(Tableau14[[#This Row],[dossier d''événement]],Tableau12[],77,FALSE)</f>
        <v>#N/A</v>
      </c>
      <c r="AB266" t="e">
        <f>VLOOKUP(Tableau14[[#This Row],[dossier d''événement]],Tableau12[],78,FALSE)</f>
        <v>#N/A</v>
      </c>
      <c r="AC266" t="e">
        <f>VLOOKUP(Tableau14[[#This Row],[dossier d''événement]],Tableau12[],79,FALSE)</f>
        <v>#N/A</v>
      </c>
      <c r="AD266" t="e">
        <f>VLOOKUP(Tableau14[[#This Row],[dossier d''événement]],Tableau12[],80,FALSE)</f>
        <v>#N/A</v>
      </c>
      <c r="AE266" t="e">
        <f>VLOOKUP(Tableau14[[#This Row],[dossier d''événement]],Tableau12[],81,FALSE)</f>
        <v>#N/A</v>
      </c>
      <c r="AF266" t="e">
        <f>VLOOKUP(Tableau14[[#This Row],[dossier d''événement]],Tableau12[],82,FALSE)</f>
        <v>#N/A</v>
      </c>
      <c r="AG266" t="e">
        <f>VLOOKUP(Tableau14[[#This Row],[dossier d''événement]],Tableau12[],83,FALSE)</f>
        <v>#N/A</v>
      </c>
      <c r="AH266" t="e">
        <f>VLOOKUP(Tableau14[[#This Row],[dossier d''événement]],Tableau12[],84,FALSE)</f>
        <v>#N/A</v>
      </c>
      <c r="AI266" t="e">
        <f>VLOOKUP(Tableau14[[#This Row],[dossier d''événement]],Tableau12[],85,FALSE)</f>
        <v>#N/A</v>
      </c>
      <c r="AJ266" t="e">
        <f>VLOOKUP(Tableau14[[#This Row],[dossier d''événement]],Tableau12[],86,FALSE)</f>
        <v>#N/A</v>
      </c>
      <c r="AK266" t="e">
        <f>VLOOKUP(Tableau14[[#This Row],[dossier d''événement]],Tableau12[],87,FALSE)</f>
        <v>#N/A</v>
      </c>
      <c r="AL266" t="e">
        <f>VLOOKUP(Tableau14[[#This Row],[dossier d''événement]],Tableau12[],88,FALSE)</f>
        <v>#N/A</v>
      </c>
      <c r="AM266" t="e">
        <f>VLOOKUP(Tableau14[[#This Row],[dossier d''événement]],Tableau12[],89,FALSE)</f>
        <v>#N/A</v>
      </c>
      <c r="AN266" t="e">
        <f>VLOOKUP(Tableau14[[#This Row],[dossier d''événement]],Tableau12[],90,FALSE)</f>
        <v>#N/A</v>
      </c>
      <c r="AO266" t="e">
        <f>VLOOKUP(Tableau14[[#This Row],[dossier d''événement]],Tableau12[],11,FALSE)</f>
        <v>#N/A</v>
      </c>
      <c r="AP266" t="e">
        <f>VLOOKUP(Tableau14[[#This Row],[dossier d''événement]],Tableau12[],12,FALSE)</f>
        <v>#N/A</v>
      </c>
      <c r="AQ266" t="e">
        <f>VLOOKUP(Tableau14[[#This Row],[dossier d''événement]],Tableau12[],13,FALSE)</f>
        <v>#N/A</v>
      </c>
      <c r="AR266" t="e">
        <f>VLOOKUP(Tableau14[[#This Row],[dossier d''événement]],Tableau12[],14,FALSE)</f>
        <v>#N/A</v>
      </c>
      <c r="AS266" t="e">
        <f>VLOOKUP(Tableau14[[#This Row],[dossier d''événement]],Tableau12[],15,FALSE)</f>
        <v>#N/A</v>
      </c>
      <c r="AT266" t="e">
        <f>VLOOKUP(Tableau14[[#This Row],[dossier d''événement]],Tableau12[],16,FALSE)</f>
        <v>#N/A</v>
      </c>
      <c r="AU266" t="e">
        <f>VLOOKUP(Tableau14[[#This Row],[dossier d''événement]],Tableau12[],17,FALSE)</f>
        <v>#N/A</v>
      </c>
      <c r="AV266" t="e">
        <f>VLOOKUP(Tableau14[[#This Row],[dossier d''événement]],Tableau12[],18,FALSE)</f>
        <v>#N/A</v>
      </c>
      <c r="AW266" t="e">
        <f>VLOOKUP(Tableau14[[#This Row],[dossier d''événement]],Tableau12[],19,FALSE)</f>
        <v>#N/A</v>
      </c>
      <c r="AX266" t="e">
        <f>VLOOKUP(Tableau14[[#This Row],[dossier d''événement]],Tableau12[],20,FALSE)</f>
        <v>#N/A</v>
      </c>
      <c r="AY266" t="e">
        <f>VLOOKUP(Tableau14[[#This Row],[dossier d''événement]],Tableau12[],21,FALSE)</f>
        <v>#N/A</v>
      </c>
      <c r="AZ266" t="e">
        <f>VLOOKUP(Tableau14[[#This Row],[dossier d''événement]],Tableau12[],22,FALSE)</f>
        <v>#N/A</v>
      </c>
      <c r="BA266" t="e">
        <f>VLOOKUP(Tableau14[[#This Row],[dossier d''événement]],Tableau12[],23,FALSE)</f>
        <v>#N/A</v>
      </c>
      <c r="BB266" t="e">
        <f>VLOOKUP(Tableau14[[#This Row],[dossier d''événement]],Tableau12[],24,FALSE)</f>
        <v>#N/A</v>
      </c>
      <c r="BC266" t="e">
        <f>VLOOKUP(Tableau14[[#This Row],[dossier d''événement]],Tableau12[],25,FALSE)</f>
        <v>#N/A</v>
      </c>
      <c r="BD266" t="e">
        <f>VLOOKUP(Tableau14[[#This Row],[dossier d''événement]],Tableau12[],26,FALSE)</f>
        <v>#N/A</v>
      </c>
      <c r="BE266" t="e">
        <f>VLOOKUP(Tableau14[[#This Row],[dossier d''événement]],Tableau12[],27,FALSE)</f>
        <v>#N/A</v>
      </c>
      <c r="BF266" t="e">
        <f>VLOOKUP(Tableau14[[#This Row],[dossier d''événement]],Tableau12[],28,FALSE)</f>
        <v>#N/A</v>
      </c>
      <c r="BG266" t="e">
        <f>VLOOKUP(Tableau14[[#This Row],[dossier d''événement]],Tableau12[],29,FALSE)</f>
        <v>#N/A</v>
      </c>
      <c r="BH266" t="e">
        <f>VLOOKUP(Tableau14[[#This Row],[dossier d''événement]],Tableau12[],30,FALSE)</f>
        <v>#N/A</v>
      </c>
      <c r="BI266" t="e">
        <f>VLOOKUP(Tableau14[[#This Row],[dossier d''événement]],Tableau12[],31,FALSE)</f>
        <v>#N/A</v>
      </c>
      <c r="BJ266" t="e">
        <f>VLOOKUP(Tableau14[[#This Row],[dossier d''événement]],Tableau12[],32,FALSE)</f>
        <v>#N/A</v>
      </c>
      <c r="BK266" t="e">
        <f>VLOOKUP(Tableau14[[#This Row],[dossier d''événement]],Tableau12[],33,FALSE)</f>
        <v>#N/A</v>
      </c>
      <c r="BL266" t="e">
        <f>VLOOKUP(Tableau14[[#This Row],[dossier d''événement]],Tableau12[],34,FALSE)</f>
        <v>#N/A</v>
      </c>
      <c r="BM266" t="e">
        <f>VLOOKUP(Tableau14[[#This Row],[dossier d''événement]],Tableau12[],35,FALSE)</f>
        <v>#N/A</v>
      </c>
      <c r="BN266" t="e">
        <f>VLOOKUP(Tableau14[[#This Row],[dossier d''événement]],Tableau12[],36,FALSE)</f>
        <v>#N/A</v>
      </c>
      <c r="BO266" t="e">
        <f>VLOOKUP(Tableau14[[#This Row],[dossier d''événement]],Tableau12[],37,FALSE)</f>
        <v>#N/A</v>
      </c>
      <c r="BP266" t="e">
        <f>VLOOKUP(Tableau14[[#This Row],[dossier d''événement]],Tableau12[],38,FALSE)</f>
        <v>#N/A</v>
      </c>
      <c r="BQ266" t="e">
        <f>VLOOKUP(Tableau14[[#This Row],[dossier d''événement]],Tableau12[],39,FALSE)</f>
        <v>#N/A</v>
      </c>
      <c r="BR266" t="e">
        <f>VLOOKUP(Tableau14[[#This Row],[dossier d''événement]],Tableau12[],40,FALSE)</f>
        <v>#N/A</v>
      </c>
      <c r="CE266" t="e">
        <f>VLOOKUP(Tableau14[[#This Row],[dossier d''événement]],Tableau12[],46,FALSE)</f>
        <v>#N/A</v>
      </c>
      <c r="CF266" t="e">
        <f>VLOOKUP(Tableau14[[#This Row],[dossier d''événement]],Tableau12[],43,FALSE)</f>
        <v>#N/A</v>
      </c>
      <c r="CG266" t="e">
        <f>VLOOKUP(Tableau14[[#This Row],[dossier d''événement]],Tableau12[],47,FALSE)</f>
        <v>#N/A</v>
      </c>
    </row>
    <row r="267" spans="7:85">
      <c r="G267" t="e">
        <f>VLOOKUP(Tableau14[[#This Row],[dossier d''événement]],Tableau12[],7,FALSE)</f>
        <v>#N/A</v>
      </c>
      <c r="W267" t="e">
        <f>VLOOKUP(Tableau14[[#This Row],[dossier d''événement]],Tableau12[],73,FALSE)</f>
        <v>#N/A</v>
      </c>
      <c r="X267" t="e">
        <f>VLOOKUP(Tableau14[[#This Row],[dossier d''événement]],Tableau12[],74,FALSE)</f>
        <v>#N/A</v>
      </c>
      <c r="Y267" t="e">
        <f>VLOOKUP(Tableau14[[#This Row],[dossier d''événement]],Tableau12[],75,FALSE)</f>
        <v>#N/A</v>
      </c>
      <c r="Z267" t="e">
        <f>VLOOKUP(Tableau14[[#This Row],[dossier d''événement]],Tableau12[],76,FALSE)</f>
        <v>#N/A</v>
      </c>
      <c r="AA267" t="e">
        <f>VLOOKUP(Tableau14[[#This Row],[dossier d''événement]],Tableau12[],77,FALSE)</f>
        <v>#N/A</v>
      </c>
      <c r="AB267" t="e">
        <f>VLOOKUP(Tableau14[[#This Row],[dossier d''événement]],Tableau12[],78,FALSE)</f>
        <v>#N/A</v>
      </c>
      <c r="AC267" t="e">
        <f>VLOOKUP(Tableau14[[#This Row],[dossier d''événement]],Tableau12[],79,FALSE)</f>
        <v>#N/A</v>
      </c>
      <c r="AD267" t="e">
        <f>VLOOKUP(Tableau14[[#This Row],[dossier d''événement]],Tableau12[],80,FALSE)</f>
        <v>#N/A</v>
      </c>
      <c r="AE267" t="e">
        <f>VLOOKUP(Tableau14[[#This Row],[dossier d''événement]],Tableau12[],81,FALSE)</f>
        <v>#N/A</v>
      </c>
      <c r="AF267" t="e">
        <f>VLOOKUP(Tableau14[[#This Row],[dossier d''événement]],Tableau12[],82,FALSE)</f>
        <v>#N/A</v>
      </c>
      <c r="AG267" t="e">
        <f>VLOOKUP(Tableau14[[#This Row],[dossier d''événement]],Tableau12[],83,FALSE)</f>
        <v>#N/A</v>
      </c>
      <c r="AH267" t="e">
        <f>VLOOKUP(Tableau14[[#This Row],[dossier d''événement]],Tableau12[],84,FALSE)</f>
        <v>#N/A</v>
      </c>
      <c r="AI267" t="e">
        <f>VLOOKUP(Tableau14[[#This Row],[dossier d''événement]],Tableau12[],85,FALSE)</f>
        <v>#N/A</v>
      </c>
      <c r="AJ267" t="e">
        <f>VLOOKUP(Tableau14[[#This Row],[dossier d''événement]],Tableau12[],86,FALSE)</f>
        <v>#N/A</v>
      </c>
      <c r="AK267" t="e">
        <f>VLOOKUP(Tableau14[[#This Row],[dossier d''événement]],Tableau12[],87,FALSE)</f>
        <v>#N/A</v>
      </c>
      <c r="AL267" t="e">
        <f>VLOOKUP(Tableau14[[#This Row],[dossier d''événement]],Tableau12[],88,FALSE)</f>
        <v>#N/A</v>
      </c>
      <c r="AM267" t="e">
        <f>VLOOKUP(Tableau14[[#This Row],[dossier d''événement]],Tableau12[],89,FALSE)</f>
        <v>#N/A</v>
      </c>
      <c r="AN267" t="e">
        <f>VLOOKUP(Tableau14[[#This Row],[dossier d''événement]],Tableau12[],90,FALSE)</f>
        <v>#N/A</v>
      </c>
      <c r="AO267" t="e">
        <f>VLOOKUP(Tableau14[[#This Row],[dossier d''événement]],Tableau12[],11,FALSE)</f>
        <v>#N/A</v>
      </c>
      <c r="AP267" t="e">
        <f>VLOOKUP(Tableau14[[#This Row],[dossier d''événement]],Tableau12[],12,FALSE)</f>
        <v>#N/A</v>
      </c>
      <c r="AQ267" t="e">
        <f>VLOOKUP(Tableau14[[#This Row],[dossier d''événement]],Tableau12[],13,FALSE)</f>
        <v>#N/A</v>
      </c>
      <c r="AR267" t="e">
        <f>VLOOKUP(Tableau14[[#This Row],[dossier d''événement]],Tableau12[],14,FALSE)</f>
        <v>#N/A</v>
      </c>
      <c r="AS267" t="e">
        <f>VLOOKUP(Tableau14[[#This Row],[dossier d''événement]],Tableau12[],15,FALSE)</f>
        <v>#N/A</v>
      </c>
      <c r="AT267" t="e">
        <f>VLOOKUP(Tableau14[[#This Row],[dossier d''événement]],Tableau12[],16,FALSE)</f>
        <v>#N/A</v>
      </c>
      <c r="AU267" t="e">
        <f>VLOOKUP(Tableau14[[#This Row],[dossier d''événement]],Tableau12[],17,FALSE)</f>
        <v>#N/A</v>
      </c>
      <c r="AV267" t="e">
        <f>VLOOKUP(Tableau14[[#This Row],[dossier d''événement]],Tableau12[],18,FALSE)</f>
        <v>#N/A</v>
      </c>
      <c r="AW267" t="e">
        <f>VLOOKUP(Tableau14[[#This Row],[dossier d''événement]],Tableau12[],19,FALSE)</f>
        <v>#N/A</v>
      </c>
      <c r="AX267" t="e">
        <f>VLOOKUP(Tableau14[[#This Row],[dossier d''événement]],Tableau12[],20,FALSE)</f>
        <v>#N/A</v>
      </c>
      <c r="AY267" t="e">
        <f>VLOOKUP(Tableau14[[#This Row],[dossier d''événement]],Tableau12[],21,FALSE)</f>
        <v>#N/A</v>
      </c>
      <c r="AZ267" t="e">
        <f>VLOOKUP(Tableau14[[#This Row],[dossier d''événement]],Tableau12[],22,FALSE)</f>
        <v>#N/A</v>
      </c>
      <c r="BA267" t="e">
        <f>VLOOKUP(Tableau14[[#This Row],[dossier d''événement]],Tableau12[],23,FALSE)</f>
        <v>#N/A</v>
      </c>
      <c r="BB267" t="e">
        <f>VLOOKUP(Tableau14[[#This Row],[dossier d''événement]],Tableau12[],24,FALSE)</f>
        <v>#N/A</v>
      </c>
      <c r="BC267" t="e">
        <f>VLOOKUP(Tableau14[[#This Row],[dossier d''événement]],Tableau12[],25,FALSE)</f>
        <v>#N/A</v>
      </c>
      <c r="BD267" t="e">
        <f>VLOOKUP(Tableau14[[#This Row],[dossier d''événement]],Tableau12[],26,FALSE)</f>
        <v>#N/A</v>
      </c>
      <c r="BE267" t="e">
        <f>VLOOKUP(Tableau14[[#This Row],[dossier d''événement]],Tableau12[],27,FALSE)</f>
        <v>#N/A</v>
      </c>
      <c r="BF267" t="e">
        <f>VLOOKUP(Tableau14[[#This Row],[dossier d''événement]],Tableau12[],28,FALSE)</f>
        <v>#N/A</v>
      </c>
      <c r="BG267" t="e">
        <f>VLOOKUP(Tableau14[[#This Row],[dossier d''événement]],Tableau12[],29,FALSE)</f>
        <v>#N/A</v>
      </c>
      <c r="BH267" t="e">
        <f>VLOOKUP(Tableau14[[#This Row],[dossier d''événement]],Tableau12[],30,FALSE)</f>
        <v>#N/A</v>
      </c>
      <c r="BI267" t="e">
        <f>VLOOKUP(Tableau14[[#This Row],[dossier d''événement]],Tableau12[],31,FALSE)</f>
        <v>#N/A</v>
      </c>
      <c r="BJ267" t="e">
        <f>VLOOKUP(Tableau14[[#This Row],[dossier d''événement]],Tableau12[],32,FALSE)</f>
        <v>#N/A</v>
      </c>
      <c r="BK267" t="e">
        <f>VLOOKUP(Tableau14[[#This Row],[dossier d''événement]],Tableau12[],33,FALSE)</f>
        <v>#N/A</v>
      </c>
      <c r="BL267" t="e">
        <f>VLOOKUP(Tableau14[[#This Row],[dossier d''événement]],Tableau12[],34,FALSE)</f>
        <v>#N/A</v>
      </c>
      <c r="BM267" t="e">
        <f>VLOOKUP(Tableau14[[#This Row],[dossier d''événement]],Tableau12[],35,FALSE)</f>
        <v>#N/A</v>
      </c>
      <c r="BN267" t="e">
        <f>VLOOKUP(Tableau14[[#This Row],[dossier d''événement]],Tableau12[],36,FALSE)</f>
        <v>#N/A</v>
      </c>
      <c r="BO267" t="e">
        <f>VLOOKUP(Tableau14[[#This Row],[dossier d''événement]],Tableau12[],37,FALSE)</f>
        <v>#N/A</v>
      </c>
      <c r="BP267" t="e">
        <f>VLOOKUP(Tableau14[[#This Row],[dossier d''événement]],Tableau12[],38,FALSE)</f>
        <v>#N/A</v>
      </c>
      <c r="BQ267" t="e">
        <f>VLOOKUP(Tableau14[[#This Row],[dossier d''événement]],Tableau12[],39,FALSE)</f>
        <v>#N/A</v>
      </c>
      <c r="BR267" t="e">
        <f>VLOOKUP(Tableau14[[#This Row],[dossier d''événement]],Tableau12[],40,FALSE)</f>
        <v>#N/A</v>
      </c>
      <c r="CE267" t="e">
        <f>VLOOKUP(Tableau14[[#This Row],[dossier d''événement]],Tableau12[],46,FALSE)</f>
        <v>#N/A</v>
      </c>
      <c r="CF267" t="e">
        <f>VLOOKUP(Tableau14[[#This Row],[dossier d''événement]],Tableau12[],43,FALSE)</f>
        <v>#N/A</v>
      </c>
      <c r="CG267" t="e">
        <f>VLOOKUP(Tableau14[[#This Row],[dossier d''événement]],Tableau12[],47,FALSE)</f>
        <v>#N/A</v>
      </c>
    </row>
    <row r="268" spans="7:85">
      <c r="G268" t="e">
        <f>VLOOKUP(Tableau14[[#This Row],[dossier d''événement]],Tableau12[],7,FALSE)</f>
        <v>#N/A</v>
      </c>
      <c r="W268" t="e">
        <f>VLOOKUP(Tableau14[[#This Row],[dossier d''événement]],Tableau12[],73,FALSE)</f>
        <v>#N/A</v>
      </c>
      <c r="X268" t="e">
        <f>VLOOKUP(Tableau14[[#This Row],[dossier d''événement]],Tableau12[],74,FALSE)</f>
        <v>#N/A</v>
      </c>
      <c r="Y268" t="e">
        <f>VLOOKUP(Tableau14[[#This Row],[dossier d''événement]],Tableau12[],75,FALSE)</f>
        <v>#N/A</v>
      </c>
      <c r="Z268" t="e">
        <f>VLOOKUP(Tableau14[[#This Row],[dossier d''événement]],Tableau12[],76,FALSE)</f>
        <v>#N/A</v>
      </c>
      <c r="AA268" t="e">
        <f>VLOOKUP(Tableau14[[#This Row],[dossier d''événement]],Tableau12[],77,FALSE)</f>
        <v>#N/A</v>
      </c>
      <c r="AB268" t="e">
        <f>VLOOKUP(Tableau14[[#This Row],[dossier d''événement]],Tableau12[],78,FALSE)</f>
        <v>#N/A</v>
      </c>
      <c r="AC268" t="e">
        <f>VLOOKUP(Tableau14[[#This Row],[dossier d''événement]],Tableau12[],79,FALSE)</f>
        <v>#N/A</v>
      </c>
      <c r="AD268" t="e">
        <f>VLOOKUP(Tableau14[[#This Row],[dossier d''événement]],Tableau12[],80,FALSE)</f>
        <v>#N/A</v>
      </c>
      <c r="AE268" t="e">
        <f>VLOOKUP(Tableau14[[#This Row],[dossier d''événement]],Tableau12[],81,FALSE)</f>
        <v>#N/A</v>
      </c>
      <c r="AF268" t="e">
        <f>VLOOKUP(Tableau14[[#This Row],[dossier d''événement]],Tableau12[],82,FALSE)</f>
        <v>#N/A</v>
      </c>
      <c r="AG268" t="e">
        <f>VLOOKUP(Tableau14[[#This Row],[dossier d''événement]],Tableau12[],83,FALSE)</f>
        <v>#N/A</v>
      </c>
      <c r="AH268" t="e">
        <f>VLOOKUP(Tableau14[[#This Row],[dossier d''événement]],Tableau12[],84,FALSE)</f>
        <v>#N/A</v>
      </c>
      <c r="AI268" t="e">
        <f>VLOOKUP(Tableau14[[#This Row],[dossier d''événement]],Tableau12[],85,FALSE)</f>
        <v>#N/A</v>
      </c>
      <c r="AJ268" t="e">
        <f>VLOOKUP(Tableau14[[#This Row],[dossier d''événement]],Tableau12[],86,FALSE)</f>
        <v>#N/A</v>
      </c>
      <c r="AK268" t="e">
        <f>VLOOKUP(Tableau14[[#This Row],[dossier d''événement]],Tableau12[],87,FALSE)</f>
        <v>#N/A</v>
      </c>
      <c r="AL268" t="e">
        <f>VLOOKUP(Tableau14[[#This Row],[dossier d''événement]],Tableau12[],88,FALSE)</f>
        <v>#N/A</v>
      </c>
      <c r="AM268" t="e">
        <f>VLOOKUP(Tableau14[[#This Row],[dossier d''événement]],Tableau12[],89,FALSE)</f>
        <v>#N/A</v>
      </c>
      <c r="AN268" t="e">
        <f>VLOOKUP(Tableau14[[#This Row],[dossier d''événement]],Tableau12[],90,FALSE)</f>
        <v>#N/A</v>
      </c>
      <c r="AO268" t="e">
        <f>VLOOKUP(Tableau14[[#This Row],[dossier d''événement]],Tableau12[],11,FALSE)</f>
        <v>#N/A</v>
      </c>
      <c r="AP268" t="e">
        <f>VLOOKUP(Tableau14[[#This Row],[dossier d''événement]],Tableau12[],12,FALSE)</f>
        <v>#N/A</v>
      </c>
      <c r="AQ268" t="e">
        <f>VLOOKUP(Tableau14[[#This Row],[dossier d''événement]],Tableau12[],13,FALSE)</f>
        <v>#N/A</v>
      </c>
      <c r="AR268" t="e">
        <f>VLOOKUP(Tableau14[[#This Row],[dossier d''événement]],Tableau12[],14,FALSE)</f>
        <v>#N/A</v>
      </c>
      <c r="AS268" t="e">
        <f>VLOOKUP(Tableau14[[#This Row],[dossier d''événement]],Tableau12[],15,FALSE)</f>
        <v>#N/A</v>
      </c>
      <c r="AT268" t="e">
        <f>VLOOKUP(Tableau14[[#This Row],[dossier d''événement]],Tableau12[],16,FALSE)</f>
        <v>#N/A</v>
      </c>
      <c r="AU268" t="e">
        <f>VLOOKUP(Tableau14[[#This Row],[dossier d''événement]],Tableau12[],17,FALSE)</f>
        <v>#N/A</v>
      </c>
      <c r="AV268" t="e">
        <f>VLOOKUP(Tableau14[[#This Row],[dossier d''événement]],Tableau12[],18,FALSE)</f>
        <v>#N/A</v>
      </c>
      <c r="AW268" t="e">
        <f>VLOOKUP(Tableau14[[#This Row],[dossier d''événement]],Tableau12[],19,FALSE)</f>
        <v>#N/A</v>
      </c>
      <c r="AX268" t="e">
        <f>VLOOKUP(Tableau14[[#This Row],[dossier d''événement]],Tableau12[],20,FALSE)</f>
        <v>#N/A</v>
      </c>
      <c r="AY268" t="e">
        <f>VLOOKUP(Tableau14[[#This Row],[dossier d''événement]],Tableau12[],21,FALSE)</f>
        <v>#N/A</v>
      </c>
      <c r="AZ268" t="e">
        <f>VLOOKUP(Tableau14[[#This Row],[dossier d''événement]],Tableau12[],22,FALSE)</f>
        <v>#N/A</v>
      </c>
      <c r="BA268" t="e">
        <f>VLOOKUP(Tableau14[[#This Row],[dossier d''événement]],Tableau12[],23,FALSE)</f>
        <v>#N/A</v>
      </c>
      <c r="BB268" t="e">
        <f>VLOOKUP(Tableau14[[#This Row],[dossier d''événement]],Tableau12[],24,FALSE)</f>
        <v>#N/A</v>
      </c>
      <c r="BC268" t="e">
        <f>VLOOKUP(Tableau14[[#This Row],[dossier d''événement]],Tableau12[],25,FALSE)</f>
        <v>#N/A</v>
      </c>
      <c r="BD268" t="e">
        <f>VLOOKUP(Tableau14[[#This Row],[dossier d''événement]],Tableau12[],26,FALSE)</f>
        <v>#N/A</v>
      </c>
      <c r="BE268" t="e">
        <f>VLOOKUP(Tableau14[[#This Row],[dossier d''événement]],Tableau12[],27,FALSE)</f>
        <v>#N/A</v>
      </c>
      <c r="BF268" t="e">
        <f>VLOOKUP(Tableau14[[#This Row],[dossier d''événement]],Tableau12[],28,FALSE)</f>
        <v>#N/A</v>
      </c>
      <c r="BG268" t="e">
        <f>VLOOKUP(Tableau14[[#This Row],[dossier d''événement]],Tableau12[],29,FALSE)</f>
        <v>#N/A</v>
      </c>
      <c r="BH268" t="e">
        <f>VLOOKUP(Tableau14[[#This Row],[dossier d''événement]],Tableau12[],30,FALSE)</f>
        <v>#N/A</v>
      </c>
      <c r="BI268" t="e">
        <f>VLOOKUP(Tableau14[[#This Row],[dossier d''événement]],Tableau12[],31,FALSE)</f>
        <v>#N/A</v>
      </c>
      <c r="BJ268" t="e">
        <f>VLOOKUP(Tableau14[[#This Row],[dossier d''événement]],Tableau12[],32,FALSE)</f>
        <v>#N/A</v>
      </c>
      <c r="BK268" t="e">
        <f>VLOOKUP(Tableau14[[#This Row],[dossier d''événement]],Tableau12[],33,FALSE)</f>
        <v>#N/A</v>
      </c>
      <c r="BL268" t="e">
        <f>VLOOKUP(Tableau14[[#This Row],[dossier d''événement]],Tableau12[],34,FALSE)</f>
        <v>#N/A</v>
      </c>
      <c r="BM268" t="e">
        <f>VLOOKUP(Tableau14[[#This Row],[dossier d''événement]],Tableau12[],35,FALSE)</f>
        <v>#N/A</v>
      </c>
      <c r="BN268" t="e">
        <f>VLOOKUP(Tableau14[[#This Row],[dossier d''événement]],Tableau12[],36,FALSE)</f>
        <v>#N/A</v>
      </c>
      <c r="BO268" t="e">
        <f>VLOOKUP(Tableau14[[#This Row],[dossier d''événement]],Tableau12[],37,FALSE)</f>
        <v>#N/A</v>
      </c>
      <c r="BP268" t="e">
        <f>VLOOKUP(Tableau14[[#This Row],[dossier d''événement]],Tableau12[],38,FALSE)</f>
        <v>#N/A</v>
      </c>
      <c r="BQ268" t="e">
        <f>VLOOKUP(Tableau14[[#This Row],[dossier d''événement]],Tableau12[],39,FALSE)</f>
        <v>#N/A</v>
      </c>
      <c r="BR268" t="e">
        <f>VLOOKUP(Tableau14[[#This Row],[dossier d''événement]],Tableau12[],40,FALSE)</f>
        <v>#N/A</v>
      </c>
      <c r="CE268" t="e">
        <f>VLOOKUP(Tableau14[[#This Row],[dossier d''événement]],Tableau12[],46,FALSE)</f>
        <v>#N/A</v>
      </c>
      <c r="CF268" t="e">
        <f>VLOOKUP(Tableau14[[#This Row],[dossier d''événement]],Tableau12[],43,FALSE)</f>
        <v>#N/A</v>
      </c>
      <c r="CG268" t="e">
        <f>VLOOKUP(Tableau14[[#This Row],[dossier d''événement]],Tableau12[],47,FALSE)</f>
        <v>#N/A</v>
      </c>
    </row>
    <row r="269" spans="7:85">
      <c r="G269" t="e">
        <f>VLOOKUP(Tableau14[[#This Row],[dossier d''événement]],Tableau12[],7,FALSE)</f>
        <v>#N/A</v>
      </c>
      <c r="W269" t="e">
        <f>VLOOKUP(Tableau14[[#This Row],[dossier d''événement]],Tableau12[],73,FALSE)</f>
        <v>#N/A</v>
      </c>
      <c r="X269" t="e">
        <f>VLOOKUP(Tableau14[[#This Row],[dossier d''événement]],Tableau12[],74,FALSE)</f>
        <v>#N/A</v>
      </c>
      <c r="Y269" t="e">
        <f>VLOOKUP(Tableau14[[#This Row],[dossier d''événement]],Tableau12[],75,FALSE)</f>
        <v>#N/A</v>
      </c>
      <c r="Z269" t="e">
        <f>VLOOKUP(Tableau14[[#This Row],[dossier d''événement]],Tableau12[],76,FALSE)</f>
        <v>#N/A</v>
      </c>
      <c r="AA269" t="e">
        <f>VLOOKUP(Tableau14[[#This Row],[dossier d''événement]],Tableau12[],77,FALSE)</f>
        <v>#N/A</v>
      </c>
      <c r="AB269" t="e">
        <f>VLOOKUP(Tableau14[[#This Row],[dossier d''événement]],Tableau12[],78,FALSE)</f>
        <v>#N/A</v>
      </c>
      <c r="AC269" t="e">
        <f>VLOOKUP(Tableau14[[#This Row],[dossier d''événement]],Tableau12[],79,FALSE)</f>
        <v>#N/A</v>
      </c>
      <c r="AD269" t="e">
        <f>VLOOKUP(Tableau14[[#This Row],[dossier d''événement]],Tableau12[],80,FALSE)</f>
        <v>#N/A</v>
      </c>
      <c r="AE269" t="e">
        <f>VLOOKUP(Tableau14[[#This Row],[dossier d''événement]],Tableau12[],81,FALSE)</f>
        <v>#N/A</v>
      </c>
      <c r="AF269" t="e">
        <f>VLOOKUP(Tableau14[[#This Row],[dossier d''événement]],Tableau12[],82,FALSE)</f>
        <v>#N/A</v>
      </c>
      <c r="AG269" t="e">
        <f>VLOOKUP(Tableau14[[#This Row],[dossier d''événement]],Tableau12[],83,FALSE)</f>
        <v>#N/A</v>
      </c>
      <c r="AH269" t="e">
        <f>VLOOKUP(Tableau14[[#This Row],[dossier d''événement]],Tableau12[],84,FALSE)</f>
        <v>#N/A</v>
      </c>
      <c r="AI269" t="e">
        <f>VLOOKUP(Tableau14[[#This Row],[dossier d''événement]],Tableau12[],85,FALSE)</f>
        <v>#N/A</v>
      </c>
      <c r="AJ269" t="e">
        <f>VLOOKUP(Tableau14[[#This Row],[dossier d''événement]],Tableau12[],86,FALSE)</f>
        <v>#N/A</v>
      </c>
      <c r="AK269" t="e">
        <f>VLOOKUP(Tableau14[[#This Row],[dossier d''événement]],Tableau12[],87,FALSE)</f>
        <v>#N/A</v>
      </c>
      <c r="AL269" t="e">
        <f>VLOOKUP(Tableau14[[#This Row],[dossier d''événement]],Tableau12[],88,FALSE)</f>
        <v>#N/A</v>
      </c>
      <c r="AM269" t="e">
        <f>VLOOKUP(Tableau14[[#This Row],[dossier d''événement]],Tableau12[],89,FALSE)</f>
        <v>#N/A</v>
      </c>
      <c r="AN269" t="e">
        <f>VLOOKUP(Tableau14[[#This Row],[dossier d''événement]],Tableau12[],90,FALSE)</f>
        <v>#N/A</v>
      </c>
      <c r="AO269" t="e">
        <f>VLOOKUP(Tableau14[[#This Row],[dossier d''événement]],Tableau12[],11,FALSE)</f>
        <v>#N/A</v>
      </c>
      <c r="AP269" t="e">
        <f>VLOOKUP(Tableau14[[#This Row],[dossier d''événement]],Tableau12[],12,FALSE)</f>
        <v>#N/A</v>
      </c>
      <c r="AQ269" t="e">
        <f>VLOOKUP(Tableau14[[#This Row],[dossier d''événement]],Tableau12[],13,FALSE)</f>
        <v>#N/A</v>
      </c>
      <c r="AR269" t="e">
        <f>VLOOKUP(Tableau14[[#This Row],[dossier d''événement]],Tableau12[],14,FALSE)</f>
        <v>#N/A</v>
      </c>
      <c r="AS269" t="e">
        <f>VLOOKUP(Tableau14[[#This Row],[dossier d''événement]],Tableau12[],15,FALSE)</f>
        <v>#N/A</v>
      </c>
      <c r="AT269" t="e">
        <f>VLOOKUP(Tableau14[[#This Row],[dossier d''événement]],Tableau12[],16,FALSE)</f>
        <v>#N/A</v>
      </c>
      <c r="AU269" t="e">
        <f>VLOOKUP(Tableau14[[#This Row],[dossier d''événement]],Tableau12[],17,FALSE)</f>
        <v>#N/A</v>
      </c>
      <c r="AV269" t="e">
        <f>VLOOKUP(Tableau14[[#This Row],[dossier d''événement]],Tableau12[],18,FALSE)</f>
        <v>#N/A</v>
      </c>
      <c r="AW269" t="e">
        <f>VLOOKUP(Tableau14[[#This Row],[dossier d''événement]],Tableau12[],19,FALSE)</f>
        <v>#N/A</v>
      </c>
      <c r="AX269" t="e">
        <f>VLOOKUP(Tableau14[[#This Row],[dossier d''événement]],Tableau12[],20,FALSE)</f>
        <v>#N/A</v>
      </c>
      <c r="AY269" t="e">
        <f>VLOOKUP(Tableau14[[#This Row],[dossier d''événement]],Tableau12[],21,FALSE)</f>
        <v>#N/A</v>
      </c>
      <c r="AZ269" t="e">
        <f>VLOOKUP(Tableau14[[#This Row],[dossier d''événement]],Tableau12[],22,FALSE)</f>
        <v>#N/A</v>
      </c>
      <c r="BA269" t="e">
        <f>VLOOKUP(Tableau14[[#This Row],[dossier d''événement]],Tableau12[],23,FALSE)</f>
        <v>#N/A</v>
      </c>
      <c r="BB269" t="e">
        <f>VLOOKUP(Tableau14[[#This Row],[dossier d''événement]],Tableau12[],24,FALSE)</f>
        <v>#N/A</v>
      </c>
      <c r="BC269" t="e">
        <f>VLOOKUP(Tableau14[[#This Row],[dossier d''événement]],Tableau12[],25,FALSE)</f>
        <v>#N/A</v>
      </c>
      <c r="BD269" t="e">
        <f>VLOOKUP(Tableau14[[#This Row],[dossier d''événement]],Tableau12[],26,FALSE)</f>
        <v>#N/A</v>
      </c>
      <c r="BE269" t="e">
        <f>VLOOKUP(Tableau14[[#This Row],[dossier d''événement]],Tableau12[],27,FALSE)</f>
        <v>#N/A</v>
      </c>
      <c r="BF269" t="e">
        <f>VLOOKUP(Tableau14[[#This Row],[dossier d''événement]],Tableau12[],28,FALSE)</f>
        <v>#N/A</v>
      </c>
      <c r="BG269" t="e">
        <f>VLOOKUP(Tableau14[[#This Row],[dossier d''événement]],Tableau12[],29,FALSE)</f>
        <v>#N/A</v>
      </c>
      <c r="BH269" t="e">
        <f>VLOOKUP(Tableau14[[#This Row],[dossier d''événement]],Tableau12[],30,FALSE)</f>
        <v>#N/A</v>
      </c>
      <c r="BI269" t="e">
        <f>VLOOKUP(Tableau14[[#This Row],[dossier d''événement]],Tableau12[],31,FALSE)</f>
        <v>#N/A</v>
      </c>
      <c r="BJ269" t="e">
        <f>VLOOKUP(Tableau14[[#This Row],[dossier d''événement]],Tableau12[],32,FALSE)</f>
        <v>#N/A</v>
      </c>
      <c r="BK269" t="e">
        <f>VLOOKUP(Tableau14[[#This Row],[dossier d''événement]],Tableau12[],33,FALSE)</f>
        <v>#N/A</v>
      </c>
      <c r="BL269" t="e">
        <f>VLOOKUP(Tableau14[[#This Row],[dossier d''événement]],Tableau12[],34,FALSE)</f>
        <v>#N/A</v>
      </c>
      <c r="BM269" t="e">
        <f>VLOOKUP(Tableau14[[#This Row],[dossier d''événement]],Tableau12[],35,FALSE)</f>
        <v>#N/A</v>
      </c>
      <c r="BN269" t="e">
        <f>VLOOKUP(Tableau14[[#This Row],[dossier d''événement]],Tableau12[],36,FALSE)</f>
        <v>#N/A</v>
      </c>
      <c r="BO269" t="e">
        <f>VLOOKUP(Tableau14[[#This Row],[dossier d''événement]],Tableau12[],37,FALSE)</f>
        <v>#N/A</v>
      </c>
      <c r="BP269" t="e">
        <f>VLOOKUP(Tableau14[[#This Row],[dossier d''événement]],Tableau12[],38,FALSE)</f>
        <v>#N/A</v>
      </c>
      <c r="BQ269" t="e">
        <f>VLOOKUP(Tableau14[[#This Row],[dossier d''événement]],Tableau12[],39,FALSE)</f>
        <v>#N/A</v>
      </c>
      <c r="BR269" t="e">
        <f>VLOOKUP(Tableau14[[#This Row],[dossier d''événement]],Tableau12[],40,FALSE)</f>
        <v>#N/A</v>
      </c>
      <c r="CE269" t="e">
        <f>VLOOKUP(Tableau14[[#This Row],[dossier d''événement]],Tableau12[],46,FALSE)</f>
        <v>#N/A</v>
      </c>
      <c r="CF269" t="e">
        <f>VLOOKUP(Tableau14[[#This Row],[dossier d''événement]],Tableau12[],43,FALSE)</f>
        <v>#N/A</v>
      </c>
      <c r="CG269" t="e">
        <f>VLOOKUP(Tableau14[[#This Row],[dossier d''événement]],Tableau12[],47,FALSE)</f>
        <v>#N/A</v>
      </c>
    </row>
    <row r="270" spans="7:85">
      <c r="G270" t="e">
        <f>VLOOKUP(Tableau14[[#This Row],[dossier d''événement]],Tableau12[],7,FALSE)</f>
        <v>#N/A</v>
      </c>
      <c r="W270" t="e">
        <f>VLOOKUP(Tableau14[[#This Row],[dossier d''événement]],Tableau12[],73,FALSE)</f>
        <v>#N/A</v>
      </c>
      <c r="X270" t="e">
        <f>VLOOKUP(Tableau14[[#This Row],[dossier d''événement]],Tableau12[],74,FALSE)</f>
        <v>#N/A</v>
      </c>
      <c r="Y270" t="e">
        <f>VLOOKUP(Tableau14[[#This Row],[dossier d''événement]],Tableau12[],75,FALSE)</f>
        <v>#N/A</v>
      </c>
      <c r="Z270" t="e">
        <f>VLOOKUP(Tableau14[[#This Row],[dossier d''événement]],Tableau12[],76,FALSE)</f>
        <v>#N/A</v>
      </c>
      <c r="AA270" t="e">
        <f>VLOOKUP(Tableau14[[#This Row],[dossier d''événement]],Tableau12[],77,FALSE)</f>
        <v>#N/A</v>
      </c>
      <c r="AB270" t="e">
        <f>VLOOKUP(Tableau14[[#This Row],[dossier d''événement]],Tableau12[],78,FALSE)</f>
        <v>#N/A</v>
      </c>
      <c r="AC270" t="e">
        <f>VLOOKUP(Tableau14[[#This Row],[dossier d''événement]],Tableau12[],79,FALSE)</f>
        <v>#N/A</v>
      </c>
      <c r="AD270" t="e">
        <f>VLOOKUP(Tableau14[[#This Row],[dossier d''événement]],Tableau12[],80,FALSE)</f>
        <v>#N/A</v>
      </c>
      <c r="AE270" t="e">
        <f>VLOOKUP(Tableau14[[#This Row],[dossier d''événement]],Tableau12[],81,FALSE)</f>
        <v>#N/A</v>
      </c>
      <c r="AF270" t="e">
        <f>VLOOKUP(Tableau14[[#This Row],[dossier d''événement]],Tableau12[],82,FALSE)</f>
        <v>#N/A</v>
      </c>
      <c r="AG270" t="e">
        <f>VLOOKUP(Tableau14[[#This Row],[dossier d''événement]],Tableau12[],83,FALSE)</f>
        <v>#N/A</v>
      </c>
      <c r="AH270" t="e">
        <f>VLOOKUP(Tableau14[[#This Row],[dossier d''événement]],Tableau12[],84,FALSE)</f>
        <v>#N/A</v>
      </c>
      <c r="AI270" t="e">
        <f>VLOOKUP(Tableau14[[#This Row],[dossier d''événement]],Tableau12[],85,FALSE)</f>
        <v>#N/A</v>
      </c>
      <c r="AJ270" t="e">
        <f>VLOOKUP(Tableau14[[#This Row],[dossier d''événement]],Tableau12[],86,FALSE)</f>
        <v>#N/A</v>
      </c>
      <c r="AK270" t="e">
        <f>VLOOKUP(Tableau14[[#This Row],[dossier d''événement]],Tableau12[],87,FALSE)</f>
        <v>#N/A</v>
      </c>
      <c r="AL270" t="e">
        <f>VLOOKUP(Tableau14[[#This Row],[dossier d''événement]],Tableau12[],88,FALSE)</f>
        <v>#N/A</v>
      </c>
      <c r="AM270" t="e">
        <f>VLOOKUP(Tableau14[[#This Row],[dossier d''événement]],Tableau12[],89,FALSE)</f>
        <v>#N/A</v>
      </c>
      <c r="AN270" t="e">
        <f>VLOOKUP(Tableau14[[#This Row],[dossier d''événement]],Tableau12[],90,FALSE)</f>
        <v>#N/A</v>
      </c>
      <c r="AO270" t="e">
        <f>VLOOKUP(Tableau14[[#This Row],[dossier d''événement]],Tableau12[],11,FALSE)</f>
        <v>#N/A</v>
      </c>
      <c r="AP270" t="e">
        <f>VLOOKUP(Tableau14[[#This Row],[dossier d''événement]],Tableau12[],12,FALSE)</f>
        <v>#N/A</v>
      </c>
      <c r="AQ270" t="e">
        <f>VLOOKUP(Tableau14[[#This Row],[dossier d''événement]],Tableau12[],13,FALSE)</f>
        <v>#N/A</v>
      </c>
      <c r="AR270" t="e">
        <f>VLOOKUP(Tableau14[[#This Row],[dossier d''événement]],Tableau12[],14,FALSE)</f>
        <v>#N/A</v>
      </c>
      <c r="AS270" t="e">
        <f>VLOOKUP(Tableau14[[#This Row],[dossier d''événement]],Tableau12[],15,FALSE)</f>
        <v>#N/A</v>
      </c>
      <c r="AT270" t="e">
        <f>VLOOKUP(Tableau14[[#This Row],[dossier d''événement]],Tableau12[],16,FALSE)</f>
        <v>#N/A</v>
      </c>
      <c r="AU270" t="e">
        <f>VLOOKUP(Tableau14[[#This Row],[dossier d''événement]],Tableau12[],17,FALSE)</f>
        <v>#N/A</v>
      </c>
      <c r="AV270" t="e">
        <f>VLOOKUP(Tableau14[[#This Row],[dossier d''événement]],Tableau12[],18,FALSE)</f>
        <v>#N/A</v>
      </c>
      <c r="AW270" t="e">
        <f>VLOOKUP(Tableau14[[#This Row],[dossier d''événement]],Tableau12[],19,FALSE)</f>
        <v>#N/A</v>
      </c>
      <c r="AX270" t="e">
        <f>VLOOKUP(Tableau14[[#This Row],[dossier d''événement]],Tableau12[],20,FALSE)</f>
        <v>#N/A</v>
      </c>
      <c r="AY270" t="e">
        <f>VLOOKUP(Tableau14[[#This Row],[dossier d''événement]],Tableau12[],21,FALSE)</f>
        <v>#N/A</v>
      </c>
      <c r="AZ270" t="e">
        <f>VLOOKUP(Tableau14[[#This Row],[dossier d''événement]],Tableau12[],22,FALSE)</f>
        <v>#N/A</v>
      </c>
      <c r="BA270" t="e">
        <f>VLOOKUP(Tableau14[[#This Row],[dossier d''événement]],Tableau12[],23,FALSE)</f>
        <v>#N/A</v>
      </c>
      <c r="BB270" t="e">
        <f>VLOOKUP(Tableau14[[#This Row],[dossier d''événement]],Tableau12[],24,FALSE)</f>
        <v>#N/A</v>
      </c>
      <c r="BC270" t="e">
        <f>VLOOKUP(Tableau14[[#This Row],[dossier d''événement]],Tableau12[],25,FALSE)</f>
        <v>#N/A</v>
      </c>
      <c r="BD270" t="e">
        <f>VLOOKUP(Tableau14[[#This Row],[dossier d''événement]],Tableau12[],26,FALSE)</f>
        <v>#N/A</v>
      </c>
      <c r="BE270" t="e">
        <f>VLOOKUP(Tableau14[[#This Row],[dossier d''événement]],Tableau12[],27,FALSE)</f>
        <v>#N/A</v>
      </c>
      <c r="BF270" t="e">
        <f>VLOOKUP(Tableau14[[#This Row],[dossier d''événement]],Tableau12[],28,FALSE)</f>
        <v>#N/A</v>
      </c>
      <c r="BG270" t="e">
        <f>VLOOKUP(Tableau14[[#This Row],[dossier d''événement]],Tableau12[],29,FALSE)</f>
        <v>#N/A</v>
      </c>
      <c r="BH270" t="e">
        <f>VLOOKUP(Tableau14[[#This Row],[dossier d''événement]],Tableau12[],30,FALSE)</f>
        <v>#N/A</v>
      </c>
      <c r="BI270" t="e">
        <f>VLOOKUP(Tableau14[[#This Row],[dossier d''événement]],Tableau12[],31,FALSE)</f>
        <v>#N/A</v>
      </c>
      <c r="BJ270" t="e">
        <f>VLOOKUP(Tableau14[[#This Row],[dossier d''événement]],Tableau12[],32,FALSE)</f>
        <v>#N/A</v>
      </c>
      <c r="BK270" t="e">
        <f>VLOOKUP(Tableau14[[#This Row],[dossier d''événement]],Tableau12[],33,FALSE)</f>
        <v>#N/A</v>
      </c>
      <c r="BL270" t="e">
        <f>VLOOKUP(Tableau14[[#This Row],[dossier d''événement]],Tableau12[],34,FALSE)</f>
        <v>#N/A</v>
      </c>
      <c r="BM270" t="e">
        <f>VLOOKUP(Tableau14[[#This Row],[dossier d''événement]],Tableau12[],35,FALSE)</f>
        <v>#N/A</v>
      </c>
      <c r="BN270" t="e">
        <f>VLOOKUP(Tableau14[[#This Row],[dossier d''événement]],Tableau12[],36,FALSE)</f>
        <v>#N/A</v>
      </c>
      <c r="BO270" t="e">
        <f>VLOOKUP(Tableau14[[#This Row],[dossier d''événement]],Tableau12[],37,FALSE)</f>
        <v>#N/A</v>
      </c>
      <c r="BP270" t="e">
        <f>VLOOKUP(Tableau14[[#This Row],[dossier d''événement]],Tableau12[],38,FALSE)</f>
        <v>#N/A</v>
      </c>
      <c r="BQ270" t="e">
        <f>VLOOKUP(Tableau14[[#This Row],[dossier d''événement]],Tableau12[],39,FALSE)</f>
        <v>#N/A</v>
      </c>
      <c r="BR270" t="e">
        <f>VLOOKUP(Tableau14[[#This Row],[dossier d''événement]],Tableau12[],40,FALSE)</f>
        <v>#N/A</v>
      </c>
      <c r="CE270" t="e">
        <f>VLOOKUP(Tableau14[[#This Row],[dossier d''événement]],Tableau12[],46,FALSE)</f>
        <v>#N/A</v>
      </c>
      <c r="CF270" t="e">
        <f>VLOOKUP(Tableau14[[#This Row],[dossier d''événement]],Tableau12[],43,FALSE)</f>
        <v>#N/A</v>
      </c>
      <c r="CG270" t="e">
        <f>VLOOKUP(Tableau14[[#This Row],[dossier d''événement]],Tableau12[],47,FALSE)</f>
        <v>#N/A</v>
      </c>
    </row>
    <row r="271" spans="7:85">
      <c r="G271" t="e">
        <f>VLOOKUP(Tableau14[[#This Row],[dossier d''événement]],Tableau12[],7,FALSE)</f>
        <v>#N/A</v>
      </c>
      <c r="W271" t="e">
        <f>VLOOKUP(Tableau14[[#This Row],[dossier d''événement]],Tableau12[],73,FALSE)</f>
        <v>#N/A</v>
      </c>
      <c r="X271" t="e">
        <f>VLOOKUP(Tableau14[[#This Row],[dossier d''événement]],Tableau12[],74,FALSE)</f>
        <v>#N/A</v>
      </c>
      <c r="Y271" t="e">
        <f>VLOOKUP(Tableau14[[#This Row],[dossier d''événement]],Tableau12[],75,FALSE)</f>
        <v>#N/A</v>
      </c>
      <c r="Z271" t="e">
        <f>VLOOKUP(Tableau14[[#This Row],[dossier d''événement]],Tableau12[],76,FALSE)</f>
        <v>#N/A</v>
      </c>
      <c r="AA271" t="e">
        <f>VLOOKUP(Tableau14[[#This Row],[dossier d''événement]],Tableau12[],77,FALSE)</f>
        <v>#N/A</v>
      </c>
      <c r="AB271" t="e">
        <f>VLOOKUP(Tableau14[[#This Row],[dossier d''événement]],Tableau12[],78,FALSE)</f>
        <v>#N/A</v>
      </c>
      <c r="AC271" t="e">
        <f>VLOOKUP(Tableau14[[#This Row],[dossier d''événement]],Tableau12[],79,FALSE)</f>
        <v>#N/A</v>
      </c>
      <c r="AD271" t="e">
        <f>VLOOKUP(Tableau14[[#This Row],[dossier d''événement]],Tableau12[],80,FALSE)</f>
        <v>#N/A</v>
      </c>
      <c r="AE271" t="e">
        <f>VLOOKUP(Tableau14[[#This Row],[dossier d''événement]],Tableau12[],81,FALSE)</f>
        <v>#N/A</v>
      </c>
      <c r="AF271" t="e">
        <f>VLOOKUP(Tableau14[[#This Row],[dossier d''événement]],Tableau12[],82,FALSE)</f>
        <v>#N/A</v>
      </c>
      <c r="AG271" t="e">
        <f>VLOOKUP(Tableau14[[#This Row],[dossier d''événement]],Tableau12[],83,FALSE)</f>
        <v>#N/A</v>
      </c>
      <c r="AH271" t="e">
        <f>VLOOKUP(Tableau14[[#This Row],[dossier d''événement]],Tableau12[],84,FALSE)</f>
        <v>#N/A</v>
      </c>
      <c r="AI271" t="e">
        <f>VLOOKUP(Tableau14[[#This Row],[dossier d''événement]],Tableau12[],85,FALSE)</f>
        <v>#N/A</v>
      </c>
      <c r="AJ271" t="e">
        <f>VLOOKUP(Tableau14[[#This Row],[dossier d''événement]],Tableau12[],86,FALSE)</f>
        <v>#N/A</v>
      </c>
      <c r="AK271" t="e">
        <f>VLOOKUP(Tableau14[[#This Row],[dossier d''événement]],Tableau12[],87,FALSE)</f>
        <v>#N/A</v>
      </c>
      <c r="AL271" t="e">
        <f>VLOOKUP(Tableau14[[#This Row],[dossier d''événement]],Tableau12[],88,FALSE)</f>
        <v>#N/A</v>
      </c>
      <c r="AM271" t="e">
        <f>VLOOKUP(Tableau14[[#This Row],[dossier d''événement]],Tableau12[],89,FALSE)</f>
        <v>#N/A</v>
      </c>
      <c r="AN271" t="e">
        <f>VLOOKUP(Tableau14[[#This Row],[dossier d''événement]],Tableau12[],90,FALSE)</f>
        <v>#N/A</v>
      </c>
      <c r="AO271" t="e">
        <f>VLOOKUP(Tableau14[[#This Row],[dossier d''événement]],Tableau12[],11,FALSE)</f>
        <v>#N/A</v>
      </c>
      <c r="AP271" t="e">
        <f>VLOOKUP(Tableau14[[#This Row],[dossier d''événement]],Tableau12[],12,FALSE)</f>
        <v>#N/A</v>
      </c>
      <c r="AQ271" t="e">
        <f>VLOOKUP(Tableau14[[#This Row],[dossier d''événement]],Tableau12[],13,FALSE)</f>
        <v>#N/A</v>
      </c>
      <c r="AR271" t="e">
        <f>VLOOKUP(Tableau14[[#This Row],[dossier d''événement]],Tableau12[],14,FALSE)</f>
        <v>#N/A</v>
      </c>
      <c r="AS271" t="e">
        <f>VLOOKUP(Tableau14[[#This Row],[dossier d''événement]],Tableau12[],15,FALSE)</f>
        <v>#N/A</v>
      </c>
      <c r="AT271" t="e">
        <f>VLOOKUP(Tableau14[[#This Row],[dossier d''événement]],Tableau12[],16,FALSE)</f>
        <v>#N/A</v>
      </c>
      <c r="AU271" t="e">
        <f>VLOOKUP(Tableau14[[#This Row],[dossier d''événement]],Tableau12[],17,FALSE)</f>
        <v>#N/A</v>
      </c>
      <c r="AV271" t="e">
        <f>VLOOKUP(Tableau14[[#This Row],[dossier d''événement]],Tableau12[],18,FALSE)</f>
        <v>#N/A</v>
      </c>
      <c r="AW271" t="e">
        <f>VLOOKUP(Tableau14[[#This Row],[dossier d''événement]],Tableau12[],19,FALSE)</f>
        <v>#N/A</v>
      </c>
      <c r="AX271" t="e">
        <f>VLOOKUP(Tableau14[[#This Row],[dossier d''événement]],Tableau12[],20,FALSE)</f>
        <v>#N/A</v>
      </c>
      <c r="AY271" t="e">
        <f>VLOOKUP(Tableau14[[#This Row],[dossier d''événement]],Tableau12[],21,FALSE)</f>
        <v>#N/A</v>
      </c>
      <c r="AZ271" t="e">
        <f>VLOOKUP(Tableau14[[#This Row],[dossier d''événement]],Tableau12[],22,FALSE)</f>
        <v>#N/A</v>
      </c>
      <c r="BA271" t="e">
        <f>VLOOKUP(Tableau14[[#This Row],[dossier d''événement]],Tableau12[],23,FALSE)</f>
        <v>#N/A</v>
      </c>
      <c r="BB271" t="e">
        <f>VLOOKUP(Tableau14[[#This Row],[dossier d''événement]],Tableau12[],24,FALSE)</f>
        <v>#N/A</v>
      </c>
      <c r="BC271" t="e">
        <f>VLOOKUP(Tableau14[[#This Row],[dossier d''événement]],Tableau12[],25,FALSE)</f>
        <v>#N/A</v>
      </c>
      <c r="BD271" t="e">
        <f>VLOOKUP(Tableau14[[#This Row],[dossier d''événement]],Tableau12[],26,FALSE)</f>
        <v>#N/A</v>
      </c>
      <c r="BE271" t="e">
        <f>VLOOKUP(Tableau14[[#This Row],[dossier d''événement]],Tableau12[],27,FALSE)</f>
        <v>#N/A</v>
      </c>
      <c r="BF271" t="e">
        <f>VLOOKUP(Tableau14[[#This Row],[dossier d''événement]],Tableau12[],28,FALSE)</f>
        <v>#N/A</v>
      </c>
      <c r="BG271" t="e">
        <f>VLOOKUP(Tableau14[[#This Row],[dossier d''événement]],Tableau12[],29,FALSE)</f>
        <v>#N/A</v>
      </c>
      <c r="BH271" t="e">
        <f>VLOOKUP(Tableau14[[#This Row],[dossier d''événement]],Tableau12[],30,FALSE)</f>
        <v>#N/A</v>
      </c>
      <c r="BI271" t="e">
        <f>VLOOKUP(Tableau14[[#This Row],[dossier d''événement]],Tableau12[],31,FALSE)</f>
        <v>#N/A</v>
      </c>
      <c r="BJ271" t="e">
        <f>VLOOKUP(Tableau14[[#This Row],[dossier d''événement]],Tableau12[],32,FALSE)</f>
        <v>#N/A</v>
      </c>
      <c r="BK271" t="e">
        <f>VLOOKUP(Tableau14[[#This Row],[dossier d''événement]],Tableau12[],33,FALSE)</f>
        <v>#N/A</v>
      </c>
      <c r="BL271" t="e">
        <f>VLOOKUP(Tableau14[[#This Row],[dossier d''événement]],Tableau12[],34,FALSE)</f>
        <v>#N/A</v>
      </c>
      <c r="BM271" t="e">
        <f>VLOOKUP(Tableau14[[#This Row],[dossier d''événement]],Tableau12[],35,FALSE)</f>
        <v>#N/A</v>
      </c>
      <c r="BN271" t="e">
        <f>VLOOKUP(Tableau14[[#This Row],[dossier d''événement]],Tableau12[],36,FALSE)</f>
        <v>#N/A</v>
      </c>
      <c r="BO271" t="e">
        <f>VLOOKUP(Tableau14[[#This Row],[dossier d''événement]],Tableau12[],37,FALSE)</f>
        <v>#N/A</v>
      </c>
      <c r="BP271" t="e">
        <f>VLOOKUP(Tableau14[[#This Row],[dossier d''événement]],Tableau12[],38,FALSE)</f>
        <v>#N/A</v>
      </c>
      <c r="BQ271" t="e">
        <f>VLOOKUP(Tableau14[[#This Row],[dossier d''événement]],Tableau12[],39,FALSE)</f>
        <v>#N/A</v>
      </c>
      <c r="BR271" t="e">
        <f>VLOOKUP(Tableau14[[#This Row],[dossier d''événement]],Tableau12[],40,FALSE)</f>
        <v>#N/A</v>
      </c>
      <c r="CE271" t="e">
        <f>VLOOKUP(Tableau14[[#This Row],[dossier d''événement]],Tableau12[],46,FALSE)</f>
        <v>#N/A</v>
      </c>
      <c r="CF271" t="e">
        <f>VLOOKUP(Tableau14[[#This Row],[dossier d''événement]],Tableau12[],43,FALSE)</f>
        <v>#N/A</v>
      </c>
      <c r="CG271" t="e">
        <f>VLOOKUP(Tableau14[[#This Row],[dossier d''événement]],Tableau12[],47,FALSE)</f>
        <v>#N/A</v>
      </c>
    </row>
    <row r="272" spans="7:85">
      <c r="G272" t="e">
        <f>VLOOKUP(Tableau14[[#This Row],[dossier d''événement]],Tableau12[],7,FALSE)</f>
        <v>#N/A</v>
      </c>
      <c r="W272" t="e">
        <f>VLOOKUP(Tableau14[[#This Row],[dossier d''événement]],Tableau12[],73,FALSE)</f>
        <v>#N/A</v>
      </c>
      <c r="X272" t="e">
        <f>VLOOKUP(Tableau14[[#This Row],[dossier d''événement]],Tableau12[],74,FALSE)</f>
        <v>#N/A</v>
      </c>
      <c r="Y272" t="e">
        <f>VLOOKUP(Tableau14[[#This Row],[dossier d''événement]],Tableau12[],75,FALSE)</f>
        <v>#N/A</v>
      </c>
      <c r="Z272" t="e">
        <f>VLOOKUP(Tableau14[[#This Row],[dossier d''événement]],Tableau12[],76,FALSE)</f>
        <v>#N/A</v>
      </c>
      <c r="AA272" t="e">
        <f>VLOOKUP(Tableau14[[#This Row],[dossier d''événement]],Tableau12[],77,FALSE)</f>
        <v>#N/A</v>
      </c>
      <c r="AB272" t="e">
        <f>VLOOKUP(Tableau14[[#This Row],[dossier d''événement]],Tableau12[],78,FALSE)</f>
        <v>#N/A</v>
      </c>
      <c r="AC272" t="e">
        <f>VLOOKUP(Tableau14[[#This Row],[dossier d''événement]],Tableau12[],79,FALSE)</f>
        <v>#N/A</v>
      </c>
      <c r="AD272" t="e">
        <f>VLOOKUP(Tableau14[[#This Row],[dossier d''événement]],Tableau12[],80,FALSE)</f>
        <v>#N/A</v>
      </c>
      <c r="AE272" t="e">
        <f>VLOOKUP(Tableau14[[#This Row],[dossier d''événement]],Tableau12[],81,FALSE)</f>
        <v>#N/A</v>
      </c>
      <c r="AF272" t="e">
        <f>VLOOKUP(Tableau14[[#This Row],[dossier d''événement]],Tableau12[],82,FALSE)</f>
        <v>#N/A</v>
      </c>
      <c r="AG272" t="e">
        <f>VLOOKUP(Tableau14[[#This Row],[dossier d''événement]],Tableau12[],83,FALSE)</f>
        <v>#N/A</v>
      </c>
      <c r="AH272" t="e">
        <f>VLOOKUP(Tableau14[[#This Row],[dossier d''événement]],Tableau12[],84,FALSE)</f>
        <v>#N/A</v>
      </c>
      <c r="AI272" t="e">
        <f>VLOOKUP(Tableau14[[#This Row],[dossier d''événement]],Tableau12[],85,FALSE)</f>
        <v>#N/A</v>
      </c>
      <c r="AJ272" t="e">
        <f>VLOOKUP(Tableau14[[#This Row],[dossier d''événement]],Tableau12[],86,FALSE)</f>
        <v>#N/A</v>
      </c>
      <c r="AK272" t="e">
        <f>VLOOKUP(Tableau14[[#This Row],[dossier d''événement]],Tableau12[],87,FALSE)</f>
        <v>#N/A</v>
      </c>
      <c r="AL272" t="e">
        <f>VLOOKUP(Tableau14[[#This Row],[dossier d''événement]],Tableau12[],88,FALSE)</f>
        <v>#N/A</v>
      </c>
      <c r="AM272" t="e">
        <f>VLOOKUP(Tableau14[[#This Row],[dossier d''événement]],Tableau12[],89,FALSE)</f>
        <v>#N/A</v>
      </c>
      <c r="AN272" t="e">
        <f>VLOOKUP(Tableau14[[#This Row],[dossier d''événement]],Tableau12[],90,FALSE)</f>
        <v>#N/A</v>
      </c>
      <c r="AO272" t="e">
        <f>VLOOKUP(Tableau14[[#This Row],[dossier d''événement]],Tableau12[],11,FALSE)</f>
        <v>#N/A</v>
      </c>
      <c r="AP272" t="e">
        <f>VLOOKUP(Tableau14[[#This Row],[dossier d''événement]],Tableau12[],12,FALSE)</f>
        <v>#N/A</v>
      </c>
      <c r="AQ272" t="e">
        <f>VLOOKUP(Tableau14[[#This Row],[dossier d''événement]],Tableau12[],13,FALSE)</f>
        <v>#N/A</v>
      </c>
      <c r="AR272" t="e">
        <f>VLOOKUP(Tableau14[[#This Row],[dossier d''événement]],Tableau12[],14,FALSE)</f>
        <v>#N/A</v>
      </c>
      <c r="AS272" t="e">
        <f>VLOOKUP(Tableau14[[#This Row],[dossier d''événement]],Tableau12[],15,FALSE)</f>
        <v>#N/A</v>
      </c>
      <c r="AT272" t="e">
        <f>VLOOKUP(Tableau14[[#This Row],[dossier d''événement]],Tableau12[],16,FALSE)</f>
        <v>#N/A</v>
      </c>
      <c r="AU272" t="e">
        <f>VLOOKUP(Tableau14[[#This Row],[dossier d''événement]],Tableau12[],17,FALSE)</f>
        <v>#N/A</v>
      </c>
      <c r="AV272" t="e">
        <f>VLOOKUP(Tableau14[[#This Row],[dossier d''événement]],Tableau12[],18,FALSE)</f>
        <v>#N/A</v>
      </c>
      <c r="AW272" t="e">
        <f>VLOOKUP(Tableau14[[#This Row],[dossier d''événement]],Tableau12[],19,FALSE)</f>
        <v>#N/A</v>
      </c>
      <c r="AX272" t="e">
        <f>VLOOKUP(Tableau14[[#This Row],[dossier d''événement]],Tableau12[],20,FALSE)</f>
        <v>#N/A</v>
      </c>
      <c r="AY272" t="e">
        <f>VLOOKUP(Tableau14[[#This Row],[dossier d''événement]],Tableau12[],21,FALSE)</f>
        <v>#N/A</v>
      </c>
      <c r="AZ272" t="e">
        <f>VLOOKUP(Tableau14[[#This Row],[dossier d''événement]],Tableau12[],22,FALSE)</f>
        <v>#N/A</v>
      </c>
      <c r="BA272" t="e">
        <f>VLOOKUP(Tableau14[[#This Row],[dossier d''événement]],Tableau12[],23,FALSE)</f>
        <v>#N/A</v>
      </c>
      <c r="BB272" t="e">
        <f>VLOOKUP(Tableau14[[#This Row],[dossier d''événement]],Tableau12[],24,FALSE)</f>
        <v>#N/A</v>
      </c>
      <c r="BC272" t="e">
        <f>VLOOKUP(Tableau14[[#This Row],[dossier d''événement]],Tableau12[],25,FALSE)</f>
        <v>#N/A</v>
      </c>
      <c r="BD272" t="e">
        <f>VLOOKUP(Tableau14[[#This Row],[dossier d''événement]],Tableau12[],26,FALSE)</f>
        <v>#N/A</v>
      </c>
      <c r="BE272" t="e">
        <f>VLOOKUP(Tableau14[[#This Row],[dossier d''événement]],Tableau12[],27,FALSE)</f>
        <v>#N/A</v>
      </c>
      <c r="BF272" t="e">
        <f>VLOOKUP(Tableau14[[#This Row],[dossier d''événement]],Tableau12[],28,FALSE)</f>
        <v>#N/A</v>
      </c>
      <c r="BG272" t="e">
        <f>VLOOKUP(Tableau14[[#This Row],[dossier d''événement]],Tableau12[],29,FALSE)</f>
        <v>#N/A</v>
      </c>
      <c r="BH272" t="e">
        <f>VLOOKUP(Tableau14[[#This Row],[dossier d''événement]],Tableau12[],30,FALSE)</f>
        <v>#N/A</v>
      </c>
      <c r="BI272" t="e">
        <f>VLOOKUP(Tableau14[[#This Row],[dossier d''événement]],Tableau12[],31,FALSE)</f>
        <v>#N/A</v>
      </c>
      <c r="BJ272" t="e">
        <f>VLOOKUP(Tableau14[[#This Row],[dossier d''événement]],Tableau12[],32,FALSE)</f>
        <v>#N/A</v>
      </c>
      <c r="BK272" t="e">
        <f>VLOOKUP(Tableau14[[#This Row],[dossier d''événement]],Tableau12[],33,FALSE)</f>
        <v>#N/A</v>
      </c>
      <c r="BL272" t="e">
        <f>VLOOKUP(Tableau14[[#This Row],[dossier d''événement]],Tableau12[],34,FALSE)</f>
        <v>#N/A</v>
      </c>
      <c r="BM272" t="e">
        <f>VLOOKUP(Tableau14[[#This Row],[dossier d''événement]],Tableau12[],35,FALSE)</f>
        <v>#N/A</v>
      </c>
      <c r="BN272" t="e">
        <f>VLOOKUP(Tableau14[[#This Row],[dossier d''événement]],Tableau12[],36,FALSE)</f>
        <v>#N/A</v>
      </c>
      <c r="BO272" t="e">
        <f>VLOOKUP(Tableau14[[#This Row],[dossier d''événement]],Tableau12[],37,FALSE)</f>
        <v>#N/A</v>
      </c>
      <c r="BP272" t="e">
        <f>VLOOKUP(Tableau14[[#This Row],[dossier d''événement]],Tableau12[],38,FALSE)</f>
        <v>#N/A</v>
      </c>
      <c r="BQ272" t="e">
        <f>VLOOKUP(Tableau14[[#This Row],[dossier d''événement]],Tableau12[],39,FALSE)</f>
        <v>#N/A</v>
      </c>
      <c r="BR272" t="e">
        <f>VLOOKUP(Tableau14[[#This Row],[dossier d''événement]],Tableau12[],40,FALSE)</f>
        <v>#N/A</v>
      </c>
      <c r="CE272" t="e">
        <f>VLOOKUP(Tableau14[[#This Row],[dossier d''événement]],Tableau12[],46,FALSE)</f>
        <v>#N/A</v>
      </c>
      <c r="CF272" t="e">
        <f>VLOOKUP(Tableau14[[#This Row],[dossier d''événement]],Tableau12[],43,FALSE)</f>
        <v>#N/A</v>
      </c>
      <c r="CG272" t="e">
        <f>VLOOKUP(Tableau14[[#This Row],[dossier d''événement]],Tableau12[],47,FALSE)</f>
        <v>#N/A</v>
      </c>
    </row>
    <row r="273" spans="7:85">
      <c r="G273" t="e">
        <f>VLOOKUP(Tableau14[[#This Row],[dossier d''événement]],Tableau12[],7,FALSE)</f>
        <v>#N/A</v>
      </c>
      <c r="W273" t="e">
        <f>VLOOKUP(Tableau14[[#This Row],[dossier d''événement]],Tableau12[],73,FALSE)</f>
        <v>#N/A</v>
      </c>
      <c r="X273" t="e">
        <f>VLOOKUP(Tableau14[[#This Row],[dossier d''événement]],Tableau12[],74,FALSE)</f>
        <v>#N/A</v>
      </c>
      <c r="Y273" t="e">
        <f>VLOOKUP(Tableau14[[#This Row],[dossier d''événement]],Tableau12[],75,FALSE)</f>
        <v>#N/A</v>
      </c>
      <c r="Z273" t="e">
        <f>VLOOKUP(Tableau14[[#This Row],[dossier d''événement]],Tableau12[],76,FALSE)</f>
        <v>#N/A</v>
      </c>
      <c r="AA273" t="e">
        <f>VLOOKUP(Tableau14[[#This Row],[dossier d''événement]],Tableau12[],77,FALSE)</f>
        <v>#N/A</v>
      </c>
      <c r="AB273" t="e">
        <f>VLOOKUP(Tableau14[[#This Row],[dossier d''événement]],Tableau12[],78,FALSE)</f>
        <v>#N/A</v>
      </c>
      <c r="AC273" t="e">
        <f>VLOOKUP(Tableau14[[#This Row],[dossier d''événement]],Tableau12[],79,FALSE)</f>
        <v>#N/A</v>
      </c>
      <c r="AD273" t="e">
        <f>VLOOKUP(Tableau14[[#This Row],[dossier d''événement]],Tableau12[],80,FALSE)</f>
        <v>#N/A</v>
      </c>
      <c r="AE273" t="e">
        <f>VLOOKUP(Tableau14[[#This Row],[dossier d''événement]],Tableau12[],81,FALSE)</f>
        <v>#N/A</v>
      </c>
      <c r="AF273" t="e">
        <f>VLOOKUP(Tableau14[[#This Row],[dossier d''événement]],Tableau12[],82,FALSE)</f>
        <v>#N/A</v>
      </c>
      <c r="AG273" t="e">
        <f>VLOOKUP(Tableau14[[#This Row],[dossier d''événement]],Tableau12[],83,FALSE)</f>
        <v>#N/A</v>
      </c>
      <c r="AH273" t="e">
        <f>VLOOKUP(Tableau14[[#This Row],[dossier d''événement]],Tableau12[],84,FALSE)</f>
        <v>#N/A</v>
      </c>
      <c r="AI273" t="e">
        <f>VLOOKUP(Tableau14[[#This Row],[dossier d''événement]],Tableau12[],85,FALSE)</f>
        <v>#N/A</v>
      </c>
      <c r="AJ273" t="e">
        <f>VLOOKUP(Tableau14[[#This Row],[dossier d''événement]],Tableau12[],86,FALSE)</f>
        <v>#N/A</v>
      </c>
      <c r="AK273" t="e">
        <f>VLOOKUP(Tableau14[[#This Row],[dossier d''événement]],Tableau12[],87,FALSE)</f>
        <v>#N/A</v>
      </c>
      <c r="AL273" t="e">
        <f>VLOOKUP(Tableau14[[#This Row],[dossier d''événement]],Tableau12[],88,FALSE)</f>
        <v>#N/A</v>
      </c>
      <c r="AM273" t="e">
        <f>VLOOKUP(Tableau14[[#This Row],[dossier d''événement]],Tableau12[],89,FALSE)</f>
        <v>#N/A</v>
      </c>
      <c r="AN273" t="e">
        <f>VLOOKUP(Tableau14[[#This Row],[dossier d''événement]],Tableau12[],90,FALSE)</f>
        <v>#N/A</v>
      </c>
      <c r="AO273" t="e">
        <f>VLOOKUP(Tableau14[[#This Row],[dossier d''événement]],Tableau12[],11,FALSE)</f>
        <v>#N/A</v>
      </c>
      <c r="AP273" t="e">
        <f>VLOOKUP(Tableau14[[#This Row],[dossier d''événement]],Tableau12[],12,FALSE)</f>
        <v>#N/A</v>
      </c>
      <c r="AQ273" t="e">
        <f>VLOOKUP(Tableau14[[#This Row],[dossier d''événement]],Tableau12[],13,FALSE)</f>
        <v>#N/A</v>
      </c>
      <c r="AR273" t="e">
        <f>VLOOKUP(Tableau14[[#This Row],[dossier d''événement]],Tableau12[],14,FALSE)</f>
        <v>#N/A</v>
      </c>
      <c r="AS273" t="e">
        <f>VLOOKUP(Tableau14[[#This Row],[dossier d''événement]],Tableau12[],15,FALSE)</f>
        <v>#N/A</v>
      </c>
      <c r="AT273" t="e">
        <f>VLOOKUP(Tableau14[[#This Row],[dossier d''événement]],Tableau12[],16,FALSE)</f>
        <v>#N/A</v>
      </c>
      <c r="AU273" t="e">
        <f>VLOOKUP(Tableau14[[#This Row],[dossier d''événement]],Tableau12[],17,FALSE)</f>
        <v>#N/A</v>
      </c>
      <c r="AV273" t="e">
        <f>VLOOKUP(Tableau14[[#This Row],[dossier d''événement]],Tableau12[],18,FALSE)</f>
        <v>#N/A</v>
      </c>
      <c r="AW273" t="e">
        <f>VLOOKUP(Tableau14[[#This Row],[dossier d''événement]],Tableau12[],19,FALSE)</f>
        <v>#N/A</v>
      </c>
      <c r="AX273" t="e">
        <f>VLOOKUP(Tableau14[[#This Row],[dossier d''événement]],Tableau12[],20,FALSE)</f>
        <v>#N/A</v>
      </c>
      <c r="AY273" t="e">
        <f>VLOOKUP(Tableau14[[#This Row],[dossier d''événement]],Tableau12[],21,FALSE)</f>
        <v>#N/A</v>
      </c>
      <c r="AZ273" t="e">
        <f>VLOOKUP(Tableau14[[#This Row],[dossier d''événement]],Tableau12[],22,FALSE)</f>
        <v>#N/A</v>
      </c>
      <c r="BA273" t="e">
        <f>VLOOKUP(Tableau14[[#This Row],[dossier d''événement]],Tableau12[],23,FALSE)</f>
        <v>#N/A</v>
      </c>
      <c r="BB273" t="e">
        <f>VLOOKUP(Tableau14[[#This Row],[dossier d''événement]],Tableau12[],24,FALSE)</f>
        <v>#N/A</v>
      </c>
      <c r="BC273" t="e">
        <f>VLOOKUP(Tableau14[[#This Row],[dossier d''événement]],Tableau12[],25,FALSE)</f>
        <v>#N/A</v>
      </c>
      <c r="BD273" t="e">
        <f>VLOOKUP(Tableau14[[#This Row],[dossier d''événement]],Tableau12[],26,FALSE)</f>
        <v>#N/A</v>
      </c>
      <c r="BE273" t="e">
        <f>VLOOKUP(Tableau14[[#This Row],[dossier d''événement]],Tableau12[],27,FALSE)</f>
        <v>#N/A</v>
      </c>
      <c r="BF273" t="e">
        <f>VLOOKUP(Tableau14[[#This Row],[dossier d''événement]],Tableau12[],28,FALSE)</f>
        <v>#N/A</v>
      </c>
      <c r="BG273" t="e">
        <f>VLOOKUP(Tableau14[[#This Row],[dossier d''événement]],Tableau12[],29,FALSE)</f>
        <v>#N/A</v>
      </c>
      <c r="BH273" t="e">
        <f>VLOOKUP(Tableau14[[#This Row],[dossier d''événement]],Tableau12[],30,FALSE)</f>
        <v>#N/A</v>
      </c>
      <c r="BI273" t="e">
        <f>VLOOKUP(Tableau14[[#This Row],[dossier d''événement]],Tableau12[],31,FALSE)</f>
        <v>#N/A</v>
      </c>
      <c r="BJ273" t="e">
        <f>VLOOKUP(Tableau14[[#This Row],[dossier d''événement]],Tableau12[],32,FALSE)</f>
        <v>#N/A</v>
      </c>
      <c r="BK273" t="e">
        <f>VLOOKUP(Tableau14[[#This Row],[dossier d''événement]],Tableau12[],33,FALSE)</f>
        <v>#N/A</v>
      </c>
      <c r="BL273" t="e">
        <f>VLOOKUP(Tableau14[[#This Row],[dossier d''événement]],Tableau12[],34,FALSE)</f>
        <v>#N/A</v>
      </c>
      <c r="BM273" t="e">
        <f>VLOOKUP(Tableau14[[#This Row],[dossier d''événement]],Tableau12[],35,FALSE)</f>
        <v>#N/A</v>
      </c>
      <c r="BN273" t="e">
        <f>VLOOKUP(Tableau14[[#This Row],[dossier d''événement]],Tableau12[],36,FALSE)</f>
        <v>#N/A</v>
      </c>
      <c r="BO273" t="e">
        <f>VLOOKUP(Tableau14[[#This Row],[dossier d''événement]],Tableau12[],37,FALSE)</f>
        <v>#N/A</v>
      </c>
      <c r="BP273" t="e">
        <f>VLOOKUP(Tableau14[[#This Row],[dossier d''événement]],Tableau12[],38,FALSE)</f>
        <v>#N/A</v>
      </c>
      <c r="BQ273" t="e">
        <f>VLOOKUP(Tableau14[[#This Row],[dossier d''événement]],Tableau12[],39,FALSE)</f>
        <v>#N/A</v>
      </c>
      <c r="BR273" t="e">
        <f>VLOOKUP(Tableau14[[#This Row],[dossier d''événement]],Tableau12[],40,FALSE)</f>
        <v>#N/A</v>
      </c>
      <c r="CE273" t="e">
        <f>VLOOKUP(Tableau14[[#This Row],[dossier d''événement]],Tableau12[],46,FALSE)</f>
        <v>#N/A</v>
      </c>
      <c r="CF273" t="e">
        <f>VLOOKUP(Tableau14[[#This Row],[dossier d''événement]],Tableau12[],43,FALSE)</f>
        <v>#N/A</v>
      </c>
      <c r="CG273" t="e">
        <f>VLOOKUP(Tableau14[[#This Row],[dossier d''événement]],Tableau12[],47,FALSE)</f>
        <v>#N/A</v>
      </c>
    </row>
    <row r="274" spans="7:85">
      <c r="G274" t="e">
        <f>VLOOKUP(Tableau14[[#This Row],[dossier d''événement]],Tableau12[],7,FALSE)</f>
        <v>#N/A</v>
      </c>
      <c r="W274" t="e">
        <f>VLOOKUP(Tableau14[[#This Row],[dossier d''événement]],Tableau12[],73,FALSE)</f>
        <v>#N/A</v>
      </c>
      <c r="X274" t="e">
        <f>VLOOKUP(Tableau14[[#This Row],[dossier d''événement]],Tableau12[],74,FALSE)</f>
        <v>#N/A</v>
      </c>
      <c r="Y274" t="e">
        <f>VLOOKUP(Tableau14[[#This Row],[dossier d''événement]],Tableau12[],75,FALSE)</f>
        <v>#N/A</v>
      </c>
      <c r="Z274" t="e">
        <f>VLOOKUP(Tableau14[[#This Row],[dossier d''événement]],Tableau12[],76,FALSE)</f>
        <v>#N/A</v>
      </c>
      <c r="AA274" t="e">
        <f>VLOOKUP(Tableau14[[#This Row],[dossier d''événement]],Tableau12[],77,FALSE)</f>
        <v>#N/A</v>
      </c>
      <c r="AB274" t="e">
        <f>VLOOKUP(Tableau14[[#This Row],[dossier d''événement]],Tableau12[],78,FALSE)</f>
        <v>#N/A</v>
      </c>
      <c r="AC274" t="e">
        <f>VLOOKUP(Tableau14[[#This Row],[dossier d''événement]],Tableau12[],79,FALSE)</f>
        <v>#N/A</v>
      </c>
      <c r="AD274" t="e">
        <f>VLOOKUP(Tableau14[[#This Row],[dossier d''événement]],Tableau12[],80,FALSE)</f>
        <v>#N/A</v>
      </c>
      <c r="AE274" t="e">
        <f>VLOOKUP(Tableau14[[#This Row],[dossier d''événement]],Tableau12[],81,FALSE)</f>
        <v>#N/A</v>
      </c>
      <c r="AF274" t="e">
        <f>VLOOKUP(Tableau14[[#This Row],[dossier d''événement]],Tableau12[],82,FALSE)</f>
        <v>#N/A</v>
      </c>
      <c r="AG274" t="e">
        <f>VLOOKUP(Tableau14[[#This Row],[dossier d''événement]],Tableau12[],83,FALSE)</f>
        <v>#N/A</v>
      </c>
      <c r="AH274" t="e">
        <f>VLOOKUP(Tableau14[[#This Row],[dossier d''événement]],Tableau12[],84,FALSE)</f>
        <v>#N/A</v>
      </c>
      <c r="AI274" t="e">
        <f>VLOOKUP(Tableau14[[#This Row],[dossier d''événement]],Tableau12[],85,FALSE)</f>
        <v>#N/A</v>
      </c>
      <c r="AJ274" t="e">
        <f>VLOOKUP(Tableau14[[#This Row],[dossier d''événement]],Tableau12[],86,FALSE)</f>
        <v>#N/A</v>
      </c>
      <c r="AK274" t="e">
        <f>VLOOKUP(Tableau14[[#This Row],[dossier d''événement]],Tableau12[],87,FALSE)</f>
        <v>#N/A</v>
      </c>
      <c r="AL274" t="e">
        <f>VLOOKUP(Tableau14[[#This Row],[dossier d''événement]],Tableau12[],88,FALSE)</f>
        <v>#N/A</v>
      </c>
      <c r="AM274" t="e">
        <f>VLOOKUP(Tableau14[[#This Row],[dossier d''événement]],Tableau12[],89,FALSE)</f>
        <v>#N/A</v>
      </c>
      <c r="AN274" t="e">
        <f>VLOOKUP(Tableau14[[#This Row],[dossier d''événement]],Tableau12[],90,FALSE)</f>
        <v>#N/A</v>
      </c>
      <c r="AO274" t="e">
        <f>VLOOKUP(Tableau14[[#This Row],[dossier d''événement]],Tableau12[],11,FALSE)</f>
        <v>#N/A</v>
      </c>
      <c r="AP274" t="e">
        <f>VLOOKUP(Tableau14[[#This Row],[dossier d''événement]],Tableau12[],12,FALSE)</f>
        <v>#N/A</v>
      </c>
      <c r="AQ274" t="e">
        <f>VLOOKUP(Tableau14[[#This Row],[dossier d''événement]],Tableau12[],13,FALSE)</f>
        <v>#N/A</v>
      </c>
      <c r="AR274" t="e">
        <f>VLOOKUP(Tableau14[[#This Row],[dossier d''événement]],Tableau12[],14,FALSE)</f>
        <v>#N/A</v>
      </c>
      <c r="AS274" t="e">
        <f>VLOOKUP(Tableau14[[#This Row],[dossier d''événement]],Tableau12[],15,FALSE)</f>
        <v>#N/A</v>
      </c>
      <c r="AT274" t="e">
        <f>VLOOKUP(Tableau14[[#This Row],[dossier d''événement]],Tableau12[],16,FALSE)</f>
        <v>#N/A</v>
      </c>
      <c r="AU274" t="e">
        <f>VLOOKUP(Tableau14[[#This Row],[dossier d''événement]],Tableau12[],17,FALSE)</f>
        <v>#N/A</v>
      </c>
      <c r="AV274" t="e">
        <f>VLOOKUP(Tableau14[[#This Row],[dossier d''événement]],Tableau12[],18,FALSE)</f>
        <v>#N/A</v>
      </c>
      <c r="AW274" t="e">
        <f>VLOOKUP(Tableau14[[#This Row],[dossier d''événement]],Tableau12[],19,FALSE)</f>
        <v>#N/A</v>
      </c>
      <c r="AX274" t="e">
        <f>VLOOKUP(Tableau14[[#This Row],[dossier d''événement]],Tableau12[],20,FALSE)</f>
        <v>#N/A</v>
      </c>
      <c r="AY274" t="e">
        <f>VLOOKUP(Tableau14[[#This Row],[dossier d''événement]],Tableau12[],21,FALSE)</f>
        <v>#N/A</v>
      </c>
      <c r="AZ274" t="e">
        <f>VLOOKUP(Tableau14[[#This Row],[dossier d''événement]],Tableau12[],22,FALSE)</f>
        <v>#N/A</v>
      </c>
      <c r="BA274" t="e">
        <f>VLOOKUP(Tableau14[[#This Row],[dossier d''événement]],Tableau12[],23,FALSE)</f>
        <v>#N/A</v>
      </c>
      <c r="BB274" t="e">
        <f>VLOOKUP(Tableau14[[#This Row],[dossier d''événement]],Tableau12[],24,FALSE)</f>
        <v>#N/A</v>
      </c>
      <c r="BC274" t="e">
        <f>VLOOKUP(Tableau14[[#This Row],[dossier d''événement]],Tableau12[],25,FALSE)</f>
        <v>#N/A</v>
      </c>
      <c r="BD274" t="e">
        <f>VLOOKUP(Tableau14[[#This Row],[dossier d''événement]],Tableau12[],26,FALSE)</f>
        <v>#N/A</v>
      </c>
      <c r="BE274" t="e">
        <f>VLOOKUP(Tableau14[[#This Row],[dossier d''événement]],Tableau12[],27,FALSE)</f>
        <v>#N/A</v>
      </c>
      <c r="BF274" t="e">
        <f>VLOOKUP(Tableau14[[#This Row],[dossier d''événement]],Tableau12[],28,FALSE)</f>
        <v>#N/A</v>
      </c>
      <c r="BG274" t="e">
        <f>VLOOKUP(Tableau14[[#This Row],[dossier d''événement]],Tableau12[],29,FALSE)</f>
        <v>#N/A</v>
      </c>
      <c r="BH274" t="e">
        <f>VLOOKUP(Tableau14[[#This Row],[dossier d''événement]],Tableau12[],30,FALSE)</f>
        <v>#N/A</v>
      </c>
      <c r="BI274" t="e">
        <f>VLOOKUP(Tableau14[[#This Row],[dossier d''événement]],Tableau12[],31,FALSE)</f>
        <v>#N/A</v>
      </c>
      <c r="BJ274" t="e">
        <f>VLOOKUP(Tableau14[[#This Row],[dossier d''événement]],Tableau12[],32,FALSE)</f>
        <v>#N/A</v>
      </c>
      <c r="BK274" t="e">
        <f>VLOOKUP(Tableau14[[#This Row],[dossier d''événement]],Tableau12[],33,FALSE)</f>
        <v>#N/A</v>
      </c>
      <c r="BL274" t="e">
        <f>VLOOKUP(Tableau14[[#This Row],[dossier d''événement]],Tableau12[],34,FALSE)</f>
        <v>#N/A</v>
      </c>
      <c r="BM274" t="e">
        <f>VLOOKUP(Tableau14[[#This Row],[dossier d''événement]],Tableau12[],35,FALSE)</f>
        <v>#N/A</v>
      </c>
      <c r="BN274" t="e">
        <f>VLOOKUP(Tableau14[[#This Row],[dossier d''événement]],Tableau12[],36,FALSE)</f>
        <v>#N/A</v>
      </c>
      <c r="BO274" t="e">
        <f>VLOOKUP(Tableau14[[#This Row],[dossier d''événement]],Tableau12[],37,FALSE)</f>
        <v>#N/A</v>
      </c>
      <c r="BP274" t="e">
        <f>VLOOKUP(Tableau14[[#This Row],[dossier d''événement]],Tableau12[],38,FALSE)</f>
        <v>#N/A</v>
      </c>
      <c r="BQ274" t="e">
        <f>VLOOKUP(Tableau14[[#This Row],[dossier d''événement]],Tableau12[],39,FALSE)</f>
        <v>#N/A</v>
      </c>
      <c r="BR274" t="e">
        <f>VLOOKUP(Tableau14[[#This Row],[dossier d''événement]],Tableau12[],40,FALSE)</f>
        <v>#N/A</v>
      </c>
      <c r="CE274" t="e">
        <f>VLOOKUP(Tableau14[[#This Row],[dossier d''événement]],Tableau12[],46,FALSE)</f>
        <v>#N/A</v>
      </c>
      <c r="CF274" t="e">
        <f>VLOOKUP(Tableau14[[#This Row],[dossier d''événement]],Tableau12[],43,FALSE)</f>
        <v>#N/A</v>
      </c>
      <c r="CG274" t="e">
        <f>VLOOKUP(Tableau14[[#This Row],[dossier d''événement]],Tableau12[],47,FALSE)</f>
        <v>#N/A</v>
      </c>
    </row>
    <row r="275" spans="7:85">
      <c r="G275" t="e">
        <f>VLOOKUP(Tableau14[[#This Row],[dossier d''événement]],Tableau12[],7,FALSE)</f>
        <v>#N/A</v>
      </c>
      <c r="W275" t="e">
        <f>VLOOKUP(Tableau14[[#This Row],[dossier d''événement]],Tableau12[],73,FALSE)</f>
        <v>#N/A</v>
      </c>
      <c r="X275" t="e">
        <f>VLOOKUP(Tableau14[[#This Row],[dossier d''événement]],Tableau12[],74,FALSE)</f>
        <v>#N/A</v>
      </c>
      <c r="Y275" t="e">
        <f>VLOOKUP(Tableau14[[#This Row],[dossier d''événement]],Tableau12[],75,FALSE)</f>
        <v>#N/A</v>
      </c>
      <c r="Z275" t="e">
        <f>VLOOKUP(Tableau14[[#This Row],[dossier d''événement]],Tableau12[],76,FALSE)</f>
        <v>#N/A</v>
      </c>
      <c r="AA275" t="e">
        <f>VLOOKUP(Tableau14[[#This Row],[dossier d''événement]],Tableau12[],77,FALSE)</f>
        <v>#N/A</v>
      </c>
      <c r="AB275" t="e">
        <f>VLOOKUP(Tableau14[[#This Row],[dossier d''événement]],Tableau12[],78,FALSE)</f>
        <v>#N/A</v>
      </c>
      <c r="AC275" t="e">
        <f>VLOOKUP(Tableau14[[#This Row],[dossier d''événement]],Tableau12[],79,FALSE)</f>
        <v>#N/A</v>
      </c>
      <c r="AD275" t="e">
        <f>VLOOKUP(Tableau14[[#This Row],[dossier d''événement]],Tableau12[],80,FALSE)</f>
        <v>#N/A</v>
      </c>
      <c r="AE275" t="e">
        <f>VLOOKUP(Tableau14[[#This Row],[dossier d''événement]],Tableau12[],81,FALSE)</f>
        <v>#N/A</v>
      </c>
      <c r="AF275" t="e">
        <f>VLOOKUP(Tableau14[[#This Row],[dossier d''événement]],Tableau12[],82,FALSE)</f>
        <v>#N/A</v>
      </c>
      <c r="AG275" t="e">
        <f>VLOOKUP(Tableau14[[#This Row],[dossier d''événement]],Tableau12[],83,FALSE)</f>
        <v>#N/A</v>
      </c>
      <c r="AH275" t="e">
        <f>VLOOKUP(Tableau14[[#This Row],[dossier d''événement]],Tableau12[],84,FALSE)</f>
        <v>#N/A</v>
      </c>
      <c r="AI275" t="e">
        <f>VLOOKUP(Tableau14[[#This Row],[dossier d''événement]],Tableau12[],85,FALSE)</f>
        <v>#N/A</v>
      </c>
      <c r="AJ275" t="e">
        <f>VLOOKUP(Tableau14[[#This Row],[dossier d''événement]],Tableau12[],86,FALSE)</f>
        <v>#N/A</v>
      </c>
      <c r="AK275" t="e">
        <f>VLOOKUP(Tableau14[[#This Row],[dossier d''événement]],Tableau12[],87,FALSE)</f>
        <v>#N/A</v>
      </c>
      <c r="AL275" t="e">
        <f>VLOOKUP(Tableau14[[#This Row],[dossier d''événement]],Tableau12[],88,FALSE)</f>
        <v>#N/A</v>
      </c>
      <c r="AM275" t="e">
        <f>VLOOKUP(Tableau14[[#This Row],[dossier d''événement]],Tableau12[],89,FALSE)</f>
        <v>#N/A</v>
      </c>
      <c r="AN275" t="e">
        <f>VLOOKUP(Tableau14[[#This Row],[dossier d''événement]],Tableau12[],90,FALSE)</f>
        <v>#N/A</v>
      </c>
      <c r="AO275" t="e">
        <f>VLOOKUP(Tableau14[[#This Row],[dossier d''événement]],Tableau12[],11,FALSE)</f>
        <v>#N/A</v>
      </c>
      <c r="AP275" t="e">
        <f>VLOOKUP(Tableau14[[#This Row],[dossier d''événement]],Tableau12[],12,FALSE)</f>
        <v>#N/A</v>
      </c>
      <c r="AQ275" t="e">
        <f>VLOOKUP(Tableau14[[#This Row],[dossier d''événement]],Tableau12[],13,FALSE)</f>
        <v>#N/A</v>
      </c>
      <c r="AR275" t="e">
        <f>VLOOKUP(Tableau14[[#This Row],[dossier d''événement]],Tableau12[],14,FALSE)</f>
        <v>#N/A</v>
      </c>
      <c r="AS275" t="e">
        <f>VLOOKUP(Tableau14[[#This Row],[dossier d''événement]],Tableau12[],15,FALSE)</f>
        <v>#N/A</v>
      </c>
      <c r="AT275" t="e">
        <f>VLOOKUP(Tableau14[[#This Row],[dossier d''événement]],Tableau12[],16,FALSE)</f>
        <v>#N/A</v>
      </c>
      <c r="AU275" t="e">
        <f>VLOOKUP(Tableau14[[#This Row],[dossier d''événement]],Tableau12[],17,FALSE)</f>
        <v>#N/A</v>
      </c>
      <c r="AV275" t="e">
        <f>VLOOKUP(Tableau14[[#This Row],[dossier d''événement]],Tableau12[],18,FALSE)</f>
        <v>#N/A</v>
      </c>
      <c r="AW275" t="e">
        <f>VLOOKUP(Tableau14[[#This Row],[dossier d''événement]],Tableau12[],19,FALSE)</f>
        <v>#N/A</v>
      </c>
      <c r="AX275" t="e">
        <f>VLOOKUP(Tableau14[[#This Row],[dossier d''événement]],Tableau12[],20,FALSE)</f>
        <v>#N/A</v>
      </c>
      <c r="AY275" t="e">
        <f>VLOOKUP(Tableau14[[#This Row],[dossier d''événement]],Tableau12[],21,FALSE)</f>
        <v>#N/A</v>
      </c>
      <c r="AZ275" t="e">
        <f>VLOOKUP(Tableau14[[#This Row],[dossier d''événement]],Tableau12[],22,FALSE)</f>
        <v>#N/A</v>
      </c>
      <c r="BA275" t="e">
        <f>VLOOKUP(Tableau14[[#This Row],[dossier d''événement]],Tableau12[],23,FALSE)</f>
        <v>#N/A</v>
      </c>
      <c r="BB275" t="e">
        <f>VLOOKUP(Tableau14[[#This Row],[dossier d''événement]],Tableau12[],24,FALSE)</f>
        <v>#N/A</v>
      </c>
      <c r="BC275" t="e">
        <f>VLOOKUP(Tableau14[[#This Row],[dossier d''événement]],Tableau12[],25,FALSE)</f>
        <v>#N/A</v>
      </c>
      <c r="BD275" t="e">
        <f>VLOOKUP(Tableau14[[#This Row],[dossier d''événement]],Tableau12[],26,FALSE)</f>
        <v>#N/A</v>
      </c>
      <c r="BE275" t="e">
        <f>VLOOKUP(Tableau14[[#This Row],[dossier d''événement]],Tableau12[],27,FALSE)</f>
        <v>#N/A</v>
      </c>
      <c r="BF275" t="e">
        <f>VLOOKUP(Tableau14[[#This Row],[dossier d''événement]],Tableau12[],28,FALSE)</f>
        <v>#N/A</v>
      </c>
      <c r="BG275" t="e">
        <f>VLOOKUP(Tableau14[[#This Row],[dossier d''événement]],Tableau12[],29,FALSE)</f>
        <v>#N/A</v>
      </c>
      <c r="BH275" t="e">
        <f>VLOOKUP(Tableau14[[#This Row],[dossier d''événement]],Tableau12[],30,FALSE)</f>
        <v>#N/A</v>
      </c>
      <c r="BI275" t="e">
        <f>VLOOKUP(Tableau14[[#This Row],[dossier d''événement]],Tableau12[],31,FALSE)</f>
        <v>#N/A</v>
      </c>
      <c r="BJ275" t="e">
        <f>VLOOKUP(Tableau14[[#This Row],[dossier d''événement]],Tableau12[],32,FALSE)</f>
        <v>#N/A</v>
      </c>
      <c r="BK275" t="e">
        <f>VLOOKUP(Tableau14[[#This Row],[dossier d''événement]],Tableau12[],33,FALSE)</f>
        <v>#N/A</v>
      </c>
      <c r="BL275" t="e">
        <f>VLOOKUP(Tableau14[[#This Row],[dossier d''événement]],Tableau12[],34,FALSE)</f>
        <v>#N/A</v>
      </c>
      <c r="BM275" t="e">
        <f>VLOOKUP(Tableau14[[#This Row],[dossier d''événement]],Tableau12[],35,FALSE)</f>
        <v>#N/A</v>
      </c>
      <c r="BN275" t="e">
        <f>VLOOKUP(Tableau14[[#This Row],[dossier d''événement]],Tableau12[],36,FALSE)</f>
        <v>#N/A</v>
      </c>
      <c r="BO275" t="e">
        <f>VLOOKUP(Tableau14[[#This Row],[dossier d''événement]],Tableau12[],37,FALSE)</f>
        <v>#N/A</v>
      </c>
      <c r="BP275" t="e">
        <f>VLOOKUP(Tableau14[[#This Row],[dossier d''événement]],Tableau12[],38,FALSE)</f>
        <v>#N/A</v>
      </c>
      <c r="BQ275" t="e">
        <f>VLOOKUP(Tableau14[[#This Row],[dossier d''événement]],Tableau12[],39,FALSE)</f>
        <v>#N/A</v>
      </c>
      <c r="BR275" t="e">
        <f>VLOOKUP(Tableau14[[#This Row],[dossier d''événement]],Tableau12[],40,FALSE)</f>
        <v>#N/A</v>
      </c>
      <c r="CE275" t="e">
        <f>VLOOKUP(Tableau14[[#This Row],[dossier d''événement]],Tableau12[],46,FALSE)</f>
        <v>#N/A</v>
      </c>
      <c r="CF275" t="e">
        <f>VLOOKUP(Tableau14[[#This Row],[dossier d''événement]],Tableau12[],43,FALSE)</f>
        <v>#N/A</v>
      </c>
      <c r="CG275" t="e">
        <f>VLOOKUP(Tableau14[[#This Row],[dossier d''événement]],Tableau12[],47,FALSE)</f>
        <v>#N/A</v>
      </c>
    </row>
    <row r="276" spans="7:85">
      <c r="G276" t="e">
        <f>VLOOKUP(Tableau14[[#This Row],[dossier d''événement]],Tableau12[],7,FALSE)</f>
        <v>#N/A</v>
      </c>
      <c r="W276" t="e">
        <f>VLOOKUP(Tableau14[[#This Row],[dossier d''événement]],Tableau12[],73,FALSE)</f>
        <v>#N/A</v>
      </c>
      <c r="X276" t="e">
        <f>VLOOKUP(Tableau14[[#This Row],[dossier d''événement]],Tableau12[],74,FALSE)</f>
        <v>#N/A</v>
      </c>
      <c r="Y276" t="e">
        <f>VLOOKUP(Tableau14[[#This Row],[dossier d''événement]],Tableau12[],75,FALSE)</f>
        <v>#N/A</v>
      </c>
      <c r="Z276" t="e">
        <f>VLOOKUP(Tableau14[[#This Row],[dossier d''événement]],Tableau12[],76,FALSE)</f>
        <v>#N/A</v>
      </c>
      <c r="AA276" t="e">
        <f>VLOOKUP(Tableau14[[#This Row],[dossier d''événement]],Tableau12[],77,FALSE)</f>
        <v>#N/A</v>
      </c>
      <c r="AB276" t="e">
        <f>VLOOKUP(Tableau14[[#This Row],[dossier d''événement]],Tableau12[],78,FALSE)</f>
        <v>#N/A</v>
      </c>
      <c r="AC276" t="e">
        <f>VLOOKUP(Tableau14[[#This Row],[dossier d''événement]],Tableau12[],79,FALSE)</f>
        <v>#N/A</v>
      </c>
      <c r="AD276" t="e">
        <f>VLOOKUP(Tableau14[[#This Row],[dossier d''événement]],Tableau12[],80,FALSE)</f>
        <v>#N/A</v>
      </c>
      <c r="AE276" t="e">
        <f>VLOOKUP(Tableau14[[#This Row],[dossier d''événement]],Tableau12[],81,FALSE)</f>
        <v>#N/A</v>
      </c>
      <c r="AF276" t="e">
        <f>VLOOKUP(Tableau14[[#This Row],[dossier d''événement]],Tableau12[],82,FALSE)</f>
        <v>#N/A</v>
      </c>
      <c r="AG276" t="e">
        <f>VLOOKUP(Tableau14[[#This Row],[dossier d''événement]],Tableau12[],83,FALSE)</f>
        <v>#N/A</v>
      </c>
      <c r="AH276" t="e">
        <f>VLOOKUP(Tableau14[[#This Row],[dossier d''événement]],Tableau12[],84,FALSE)</f>
        <v>#N/A</v>
      </c>
      <c r="AI276" t="e">
        <f>VLOOKUP(Tableau14[[#This Row],[dossier d''événement]],Tableau12[],85,FALSE)</f>
        <v>#N/A</v>
      </c>
      <c r="AJ276" t="e">
        <f>VLOOKUP(Tableau14[[#This Row],[dossier d''événement]],Tableau12[],86,FALSE)</f>
        <v>#N/A</v>
      </c>
      <c r="AK276" t="e">
        <f>VLOOKUP(Tableau14[[#This Row],[dossier d''événement]],Tableau12[],87,FALSE)</f>
        <v>#N/A</v>
      </c>
      <c r="AL276" t="e">
        <f>VLOOKUP(Tableau14[[#This Row],[dossier d''événement]],Tableau12[],88,FALSE)</f>
        <v>#N/A</v>
      </c>
      <c r="AM276" t="e">
        <f>VLOOKUP(Tableau14[[#This Row],[dossier d''événement]],Tableau12[],89,FALSE)</f>
        <v>#N/A</v>
      </c>
      <c r="AN276" t="e">
        <f>VLOOKUP(Tableau14[[#This Row],[dossier d''événement]],Tableau12[],90,FALSE)</f>
        <v>#N/A</v>
      </c>
      <c r="AO276" t="e">
        <f>VLOOKUP(Tableau14[[#This Row],[dossier d''événement]],Tableau12[],11,FALSE)</f>
        <v>#N/A</v>
      </c>
      <c r="AP276" t="e">
        <f>VLOOKUP(Tableau14[[#This Row],[dossier d''événement]],Tableau12[],12,FALSE)</f>
        <v>#N/A</v>
      </c>
      <c r="AQ276" t="e">
        <f>VLOOKUP(Tableau14[[#This Row],[dossier d''événement]],Tableau12[],13,FALSE)</f>
        <v>#N/A</v>
      </c>
      <c r="AR276" t="e">
        <f>VLOOKUP(Tableau14[[#This Row],[dossier d''événement]],Tableau12[],14,FALSE)</f>
        <v>#N/A</v>
      </c>
      <c r="AS276" t="e">
        <f>VLOOKUP(Tableau14[[#This Row],[dossier d''événement]],Tableau12[],15,FALSE)</f>
        <v>#N/A</v>
      </c>
      <c r="AT276" t="e">
        <f>VLOOKUP(Tableau14[[#This Row],[dossier d''événement]],Tableau12[],16,FALSE)</f>
        <v>#N/A</v>
      </c>
      <c r="AU276" t="e">
        <f>VLOOKUP(Tableau14[[#This Row],[dossier d''événement]],Tableau12[],17,FALSE)</f>
        <v>#N/A</v>
      </c>
      <c r="AV276" t="e">
        <f>VLOOKUP(Tableau14[[#This Row],[dossier d''événement]],Tableau12[],18,FALSE)</f>
        <v>#N/A</v>
      </c>
      <c r="AW276" t="e">
        <f>VLOOKUP(Tableau14[[#This Row],[dossier d''événement]],Tableau12[],19,FALSE)</f>
        <v>#N/A</v>
      </c>
      <c r="AX276" t="e">
        <f>VLOOKUP(Tableau14[[#This Row],[dossier d''événement]],Tableau12[],20,FALSE)</f>
        <v>#N/A</v>
      </c>
      <c r="AY276" t="e">
        <f>VLOOKUP(Tableau14[[#This Row],[dossier d''événement]],Tableau12[],21,FALSE)</f>
        <v>#N/A</v>
      </c>
      <c r="AZ276" t="e">
        <f>VLOOKUP(Tableau14[[#This Row],[dossier d''événement]],Tableau12[],22,FALSE)</f>
        <v>#N/A</v>
      </c>
      <c r="BA276" t="e">
        <f>VLOOKUP(Tableau14[[#This Row],[dossier d''événement]],Tableau12[],23,FALSE)</f>
        <v>#N/A</v>
      </c>
      <c r="BB276" t="e">
        <f>VLOOKUP(Tableau14[[#This Row],[dossier d''événement]],Tableau12[],24,FALSE)</f>
        <v>#N/A</v>
      </c>
      <c r="BC276" t="e">
        <f>VLOOKUP(Tableau14[[#This Row],[dossier d''événement]],Tableau12[],25,FALSE)</f>
        <v>#N/A</v>
      </c>
      <c r="BD276" t="e">
        <f>VLOOKUP(Tableau14[[#This Row],[dossier d''événement]],Tableau12[],26,FALSE)</f>
        <v>#N/A</v>
      </c>
      <c r="BE276" t="e">
        <f>VLOOKUP(Tableau14[[#This Row],[dossier d''événement]],Tableau12[],27,FALSE)</f>
        <v>#N/A</v>
      </c>
      <c r="BF276" t="e">
        <f>VLOOKUP(Tableau14[[#This Row],[dossier d''événement]],Tableau12[],28,FALSE)</f>
        <v>#N/A</v>
      </c>
      <c r="BG276" t="e">
        <f>VLOOKUP(Tableau14[[#This Row],[dossier d''événement]],Tableau12[],29,FALSE)</f>
        <v>#N/A</v>
      </c>
      <c r="BH276" t="e">
        <f>VLOOKUP(Tableau14[[#This Row],[dossier d''événement]],Tableau12[],30,FALSE)</f>
        <v>#N/A</v>
      </c>
      <c r="BI276" t="e">
        <f>VLOOKUP(Tableau14[[#This Row],[dossier d''événement]],Tableau12[],31,FALSE)</f>
        <v>#N/A</v>
      </c>
      <c r="BJ276" t="e">
        <f>VLOOKUP(Tableau14[[#This Row],[dossier d''événement]],Tableau12[],32,FALSE)</f>
        <v>#N/A</v>
      </c>
      <c r="BK276" t="e">
        <f>VLOOKUP(Tableau14[[#This Row],[dossier d''événement]],Tableau12[],33,FALSE)</f>
        <v>#N/A</v>
      </c>
      <c r="BL276" t="e">
        <f>VLOOKUP(Tableau14[[#This Row],[dossier d''événement]],Tableau12[],34,FALSE)</f>
        <v>#N/A</v>
      </c>
      <c r="BM276" t="e">
        <f>VLOOKUP(Tableau14[[#This Row],[dossier d''événement]],Tableau12[],35,FALSE)</f>
        <v>#N/A</v>
      </c>
      <c r="BN276" t="e">
        <f>VLOOKUP(Tableau14[[#This Row],[dossier d''événement]],Tableau12[],36,FALSE)</f>
        <v>#N/A</v>
      </c>
      <c r="BO276" t="e">
        <f>VLOOKUP(Tableau14[[#This Row],[dossier d''événement]],Tableau12[],37,FALSE)</f>
        <v>#N/A</v>
      </c>
      <c r="BP276" t="e">
        <f>VLOOKUP(Tableau14[[#This Row],[dossier d''événement]],Tableau12[],38,FALSE)</f>
        <v>#N/A</v>
      </c>
      <c r="BQ276" t="e">
        <f>VLOOKUP(Tableau14[[#This Row],[dossier d''événement]],Tableau12[],39,FALSE)</f>
        <v>#N/A</v>
      </c>
      <c r="BR276" t="e">
        <f>VLOOKUP(Tableau14[[#This Row],[dossier d''événement]],Tableau12[],40,FALSE)</f>
        <v>#N/A</v>
      </c>
      <c r="CE276" t="e">
        <f>VLOOKUP(Tableau14[[#This Row],[dossier d''événement]],Tableau12[],46,FALSE)</f>
        <v>#N/A</v>
      </c>
      <c r="CF276" t="e">
        <f>VLOOKUP(Tableau14[[#This Row],[dossier d''événement]],Tableau12[],43,FALSE)</f>
        <v>#N/A</v>
      </c>
      <c r="CG276" t="e">
        <f>VLOOKUP(Tableau14[[#This Row],[dossier d''événement]],Tableau12[],47,FALSE)</f>
        <v>#N/A</v>
      </c>
    </row>
    <row r="277" spans="7:85">
      <c r="G277" t="e">
        <f>VLOOKUP(Tableau14[[#This Row],[dossier d''événement]],Tableau12[],7,FALSE)</f>
        <v>#N/A</v>
      </c>
      <c r="W277" t="e">
        <f>VLOOKUP(Tableau14[[#This Row],[dossier d''événement]],Tableau12[],73,FALSE)</f>
        <v>#N/A</v>
      </c>
      <c r="X277" t="e">
        <f>VLOOKUP(Tableau14[[#This Row],[dossier d''événement]],Tableau12[],74,FALSE)</f>
        <v>#N/A</v>
      </c>
      <c r="Y277" t="e">
        <f>VLOOKUP(Tableau14[[#This Row],[dossier d''événement]],Tableau12[],75,FALSE)</f>
        <v>#N/A</v>
      </c>
      <c r="Z277" t="e">
        <f>VLOOKUP(Tableau14[[#This Row],[dossier d''événement]],Tableau12[],76,FALSE)</f>
        <v>#N/A</v>
      </c>
      <c r="AA277" t="e">
        <f>VLOOKUP(Tableau14[[#This Row],[dossier d''événement]],Tableau12[],77,FALSE)</f>
        <v>#N/A</v>
      </c>
      <c r="AB277" t="e">
        <f>VLOOKUP(Tableau14[[#This Row],[dossier d''événement]],Tableau12[],78,FALSE)</f>
        <v>#N/A</v>
      </c>
      <c r="AC277" t="e">
        <f>VLOOKUP(Tableau14[[#This Row],[dossier d''événement]],Tableau12[],79,FALSE)</f>
        <v>#N/A</v>
      </c>
      <c r="AD277" t="e">
        <f>VLOOKUP(Tableau14[[#This Row],[dossier d''événement]],Tableau12[],80,FALSE)</f>
        <v>#N/A</v>
      </c>
      <c r="AE277" t="e">
        <f>VLOOKUP(Tableau14[[#This Row],[dossier d''événement]],Tableau12[],81,FALSE)</f>
        <v>#N/A</v>
      </c>
      <c r="AF277" t="e">
        <f>VLOOKUP(Tableau14[[#This Row],[dossier d''événement]],Tableau12[],82,FALSE)</f>
        <v>#N/A</v>
      </c>
      <c r="AG277" t="e">
        <f>VLOOKUP(Tableau14[[#This Row],[dossier d''événement]],Tableau12[],83,FALSE)</f>
        <v>#N/A</v>
      </c>
      <c r="AH277" t="e">
        <f>VLOOKUP(Tableau14[[#This Row],[dossier d''événement]],Tableau12[],84,FALSE)</f>
        <v>#N/A</v>
      </c>
      <c r="AI277" t="e">
        <f>VLOOKUP(Tableau14[[#This Row],[dossier d''événement]],Tableau12[],85,FALSE)</f>
        <v>#N/A</v>
      </c>
      <c r="AJ277" t="e">
        <f>VLOOKUP(Tableau14[[#This Row],[dossier d''événement]],Tableau12[],86,FALSE)</f>
        <v>#N/A</v>
      </c>
      <c r="AK277" t="e">
        <f>VLOOKUP(Tableau14[[#This Row],[dossier d''événement]],Tableau12[],87,FALSE)</f>
        <v>#N/A</v>
      </c>
      <c r="AL277" t="e">
        <f>VLOOKUP(Tableau14[[#This Row],[dossier d''événement]],Tableau12[],88,FALSE)</f>
        <v>#N/A</v>
      </c>
      <c r="AM277" t="e">
        <f>VLOOKUP(Tableau14[[#This Row],[dossier d''événement]],Tableau12[],89,FALSE)</f>
        <v>#N/A</v>
      </c>
      <c r="AN277" t="e">
        <f>VLOOKUP(Tableau14[[#This Row],[dossier d''événement]],Tableau12[],90,FALSE)</f>
        <v>#N/A</v>
      </c>
      <c r="AO277" t="e">
        <f>VLOOKUP(Tableau14[[#This Row],[dossier d''événement]],Tableau12[],11,FALSE)</f>
        <v>#N/A</v>
      </c>
      <c r="AP277" t="e">
        <f>VLOOKUP(Tableau14[[#This Row],[dossier d''événement]],Tableau12[],12,FALSE)</f>
        <v>#N/A</v>
      </c>
      <c r="AQ277" t="e">
        <f>VLOOKUP(Tableau14[[#This Row],[dossier d''événement]],Tableau12[],13,FALSE)</f>
        <v>#N/A</v>
      </c>
      <c r="AR277" t="e">
        <f>VLOOKUP(Tableau14[[#This Row],[dossier d''événement]],Tableau12[],14,FALSE)</f>
        <v>#N/A</v>
      </c>
      <c r="AS277" t="e">
        <f>VLOOKUP(Tableau14[[#This Row],[dossier d''événement]],Tableau12[],15,FALSE)</f>
        <v>#N/A</v>
      </c>
      <c r="AT277" t="e">
        <f>VLOOKUP(Tableau14[[#This Row],[dossier d''événement]],Tableau12[],16,FALSE)</f>
        <v>#N/A</v>
      </c>
      <c r="AU277" t="e">
        <f>VLOOKUP(Tableau14[[#This Row],[dossier d''événement]],Tableau12[],17,FALSE)</f>
        <v>#N/A</v>
      </c>
      <c r="AV277" t="e">
        <f>VLOOKUP(Tableau14[[#This Row],[dossier d''événement]],Tableau12[],18,FALSE)</f>
        <v>#N/A</v>
      </c>
      <c r="AW277" t="e">
        <f>VLOOKUP(Tableau14[[#This Row],[dossier d''événement]],Tableau12[],19,FALSE)</f>
        <v>#N/A</v>
      </c>
      <c r="AX277" t="e">
        <f>VLOOKUP(Tableau14[[#This Row],[dossier d''événement]],Tableau12[],20,FALSE)</f>
        <v>#N/A</v>
      </c>
      <c r="AY277" t="e">
        <f>VLOOKUP(Tableau14[[#This Row],[dossier d''événement]],Tableau12[],21,FALSE)</f>
        <v>#N/A</v>
      </c>
      <c r="AZ277" t="e">
        <f>VLOOKUP(Tableau14[[#This Row],[dossier d''événement]],Tableau12[],22,FALSE)</f>
        <v>#N/A</v>
      </c>
      <c r="BA277" t="e">
        <f>VLOOKUP(Tableau14[[#This Row],[dossier d''événement]],Tableau12[],23,FALSE)</f>
        <v>#N/A</v>
      </c>
      <c r="BB277" t="e">
        <f>VLOOKUP(Tableau14[[#This Row],[dossier d''événement]],Tableau12[],24,FALSE)</f>
        <v>#N/A</v>
      </c>
      <c r="BC277" t="e">
        <f>VLOOKUP(Tableau14[[#This Row],[dossier d''événement]],Tableau12[],25,FALSE)</f>
        <v>#N/A</v>
      </c>
      <c r="BD277" t="e">
        <f>VLOOKUP(Tableau14[[#This Row],[dossier d''événement]],Tableau12[],26,FALSE)</f>
        <v>#N/A</v>
      </c>
      <c r="BE277" t="e">
        <f>VLOOKUP(Tableau14[[#This Row],[dossier d''événement]],Tableau12[],27,FALSE)</f>
        <v>#N/A</v>
      </c>
      <c r="BF277" t="e">
        <f>VLOOKUP(Tableau14[[#This Row],[dossier d''événement]],Tableau12[],28,FALSE)</f>
        <v>#N/A</v>
      </c>
      <c r="BG277" t="e">
        <f>VLOOKUP(Tableau14[[#This Row],[dossier d''événement]],Tableau12[],29,FALSE)</f>
        <v>#N/A</v>
      </c>
      <c r="BH277" t="e">
        <f>VLOOKUP(Tableau14[[#This Row],[dossier d''événement]],Tableau12[],30,FALSE)</f>
        <v>#N/A</v>
      </c>
      <c r="BI277" t="e">
        <f>VLOOKUP(Tableau14[[#This Row],[dossier d''événement]],Tableau12[],31,FALSE)</f>
        <v>#N/A</v>
      </c>
      <c r="BJ277" t="e">
        <f>VLOOKUP(Tableau14[[#This Row],[dossier d''événement]],Tableau12[],32,FALSE)</f>
        <v>#N/A</v>
      </c>
      <c r="BK277" t="e">
        <f>VLOOKUP(Tableau14[[#This Row],[dossier d''événement]],Tableau12[],33,FALSE)</f>
        <v>#N/A</v>
      </c>
      <c r="BL277" t="e">
        <f>VLOOKUP(Tableau14[[#This Row],[dossier d''événement]],Tableau12[],34,FALSE)</f>
        <v>#N/A</v>
      </c>
      <c r="BM277" t="e">
        <f>VLOOKUP(Tableau14[[#This Row],[dossier d''événement]],Tableau12[],35,FALSE)</f>
        <v>#N/A</v>
      </c>
      <c r="BN277" t="e">
        <f>VLOOKUP(Tableau14[[#This Row],[dossier d''événement]],Tableau12[],36,FALSE)</f>
        <v>#N/A</v>
      </c>
      <c r="BO277" t="e">
        <f>VLOOKUP(Tableau14[[#This Row],[dossier d''événement]],Tableau12[],37,FALSE)</f>
        <v>#N/A</v>
      </c>
      <c r="BP277" t="e">
        <f>VLOOKUP(Tableau14[[#This Row],[dossier d''événement]],Tableau12[],38,FALSE)</f>
        <v>#N/A</v>
      </c>
      <c r="BQ277" t="e">
        <f>VLOOKUP(Tableau14[[#This Row],[dossier d''événement]],Tableau12[],39,FALSE)</f>
        <v>#N/A</v>
      </c>
      <c r="BR277" t="e">
        <f>VLOOKUP(Tableau14[[#This Row],[dossier d''événement]],Tableau12[],40,FALSE)</f>
        <v>#N/A</v>
      </c>
      <c r="CE277" t="e">
        <f>VLOOKUP(Tableau14[[#This Row],[dossier d''événement]],Tableau12[],46,FALSE)</f>
        <v>#N/A</v>
      </c>
      <c r="CF277" t="e">
        <f>VLOOKUP(Tableau14[[#This Row],[dossier d''événement]],Tableau12[],43,FALSE)</f>
        <v>#N/A</v>
      </c>
      <c r="CG277" t="e">
        <f>VLOOKUP(Tableau14[[#This Row],[dossier d''événement]],Tableau12[],47,FALSE)</f>
        <v>#N/A</v>
      </c>
    </row>
    <row r="278" spans="7:85">
      <c r="G278" t="e">
        <f>VLOOKUP(Tableau14[[#This Row],[dossier d''événement]],Tableau12[],7,FALSE)</f>
        <v>#N/A</v>
      </c>
      <c r="W278" t="e">
        <f>VLOOKUP(Tableau14[[#This Row],[dossier d''événement]],Tableau12[],73,FALSE)</f>
        <v>#N/A</v>
      </c>
      <c r="X278" t="e">
        <f>VLOOKUP(Tableau14[[#This Row],[dossier d''événement]],Tableau12[],74,FALSE)</f>
        <v>#N/A</v>
      </c>
      <c r="Y278" t="e">
        <f>VLOOKUP(Tableau14[[#This Row],[dossier d''événement]],Tableau12[],75,FALSE)</f>
        <v>#N/A</v>
      </c>
      <c r="Z278" t="e">
        <f>VLOOKUP(Tableau14[[#This Row],[dossier d''événement]],Tableau12[],76,FALSE)</f>
        <v>#N/A</v>
      </c>
      <c r="AA278" t="e">
        <f>VLOOKUP(Tableau14[[#This Row],[dossier d''événement]],Tableau12[],77,FALSE)</f>
        <v>#N/A</v>
      </c>
      <c r="AB278" t="e">
        <f>VLOOKUP(Tableau14[[#This Row],[dossier d''événement]],Tableau12[],78,FALSE)</f>
        <v>#N/A</v>
      </c>
      <c r="AC278" t="e">
        <f>VLOOKUP(Tableau14[[#This Row],[dossier d''événement]],Tableau12[],79,FALSE)</f>
        <v>#N/A</v>
      </c>
      <c r="AD278" t="e">
        <f>VLOOKUP(Tableau14[[#This Row],[dossier d''événement]],Tableau12[],80,FALSE)</f>
        <v>#N/A</v>
      </c>
      <c r="AE278" t="e">
        <f>VLOOKUP(Tableau14[[#This Row],[dossier d''événement]],Tableau12[],81,FALSE)</f>
        <v>#N/A</v>
      </c>
      <c r="AF278" t="e">
        <f>VLOOKUP(Tableau14[[#This Row],[dossier d''événement]],Tableau12[],82,FALSE)</f>
        <v>#N/A</v>
      </c>
      <c r="AG278" t="e">
        <f>VLOOKUP(Tableau14[[#This Row],[dossier d''événement]],Tableau12[],83,FALSE)</f>
        <v>#N/A</v>
      </c>
      <c r="AH278" t="e">
        <f>VLOOKUP(Tableau14[[#This Row],[dossier d''événement]],Tableau12[],84,FALSE)</f>
        <v>#N/A</v>
      </c>
      <c r="AI278" t="e">
        <f>VLOOKUP(Tableau14[[#This Row],[dossier d''événement]],Tableau12[],85,FALSE)</f>
        <v>#N/A</v>
      </c>
      <c r="AJ278" t="e">
        <f>VLOOKUP(Tableau14[[#This Row],[dossier d''événement]],Tableau12[],86,FALSE)</f>
        <v>#N/A</v>
      </c>
      <c r="AK278" t="e">
        <f>VLOOKUP(Tableau14[[#This Row],[dossier d''événement]],Tableau12[],87,FALSE)</f>
        <v>#N/A</v>
      </c>
      <c r="AL278" t="e">
        <f>VLOOKUP(Tableau14[[#This Row],[dossier d''événement]],Tableau12[],88,FALSE)</f>
        <v>#N/A</v>
      </c>
      <c r="AM278" t="e">
        <f>VLOOKUP(Tableau14[[#This Row],[dossier d''événement]],Tableau12[],89,FALSE)</f>
        <v>#N/A</v>
      </c>
      <c r="AN278" t="e">
        <f>VLOOKUP(Tableau14[[#This Row],[dossier d''événement]],Tableau12[],90,FALSE)</f>
        <v>#N/A</v>
      </c>
      <c r="AO278" t="e">
        <f>VLOOKUP(Tableau14[[#This Row],[dossier d''événement]],Tableau12[],11,FALSE)</f>
        <v>#N/A</v>
      </c>
      <c r="AP278" t="e">
        <f>VLOOKUP(Tableau14[[#This Row],[dossier d''événement]],Tableau12[],12,FALSE)</f>
        <v>#N/A</v>
      </c>
      <c r="AQ278" t="e">
        <f>VLOOKUP(Tableau14[[#This Row],[dossier d''événement]],Tableau12[],13,FALSE)</f>
        <v>#N/A</v>
      </c>
      <c r="AR278" t="e">
        <f>VLOOKUP(Tableau14[[#This Row],[dossier d''événement]],Tableau12[],14,FALSE)</f>
        <v>#N/A</v>
      </c>
      <c r="AS278" t="e">
        <f>VLOOKUP(Tableau14[[#This Row],[dossier d''événement]],Tableau12[],15,FALSE)</f>
        <v>#N/A</v>
      </c>
      <c r="AT278" t="e">
        <f>VLOOKUP(Tableau14[[#This Row],[dossier d''événement]],Tableau12[],16,FALSE)</f>
        <v>#N/A</v>
      </c>
      <c r="AU278" t="e">
        <f>VLOOKUP(Tableau14[[#This Row],[dossier d''événement]],Tableau12[],17,FALSE)</f>
        <v>#N/A</v>
      </c>
      <c r="AV278" t="e">
        <f>VLOOKUP(Tableau14[[#This Row],[dossier d''événement]],Tableau12[],18,FALSE)</f>
        <v>#N/A</v>
      </c>
      <c r="AW278" t="e">
        <f>VLOOKUP(Tableau14[[#This Row],[dossier d''événement]],Tableau12[],19,FALSE)</f>
        <v>#N/A</v>
      </c>
      <c r="AX278" t="e">
        <f>VLOOKUP(Tableau14[[#This Row],[dossier d''événement]],Tableau12[],20,FALSE)</f>
        <v>#N/A</v>
      </c>
      <c r="AY278" t="e">
        <f>VLOOKUP(Tableau14[[#This Row],[dossier d''événement]],Tableau12[],21,FALSE)</f>
        <v>#N/A</v>
      </c>
      <c r="AZ278" t="e">
        <f>VLOOKUP(Tableau14[[#This Row],[dossier d''événement]],Tableau12[],22,FALSE)</f>
        <v>#N/A</v>
      </c>
      <c r="BA278" t="e">
        <f>VLOOKUP(Tableau14[[#This Row],[dossier d''événement]],Tableau12[],23,FALSE)</f>
        <v>#N/A</v>
      </c>
      <c r="BB278" t="e">
        <f>VLOOKUP(Tableau14[[#This Row],[dossier d''événement]],Tableau12[],24,FALSE)</f>
        <v>#N/A</v>
      </c>
      <c r="BC278" t="e">
        <f>VLOOKUP(Tableau14[[#This Row],[dossier d''événement]],Tableau12[],25,FALSE)</f>
        <v>#N/A</v>
      </c>
      <c r="BD278" t="e">
        <f>VLOOKUP(Tableau14[[#This Row],[dossier d''événement]],Tableau12[],26,FALSE)</f>
        <v>#N/A</v>
      </c>
      <c r="BE278" t="e">
        <f>VLOOKUP(Tableau14[[#This Row],[dossier d''événement]],Tableau12[],27,FALSE)</f>
        <v>#N/A</v>
      </c>
      <c r="BF278" t="e">
        <f>VLOOKUP(Tableau14[[#This Row],[dossier d''événement]],Tableau12[],28,FALSE)</f>
        <v>#N/A</v>
      </c>
      <c r="BG278" t="e">
        <f>VLOOKUP(Tableau14[[#This Row],[dossier d''événement]],Tableau12[],29,FALSE)</f>
        <v>#N/A</v>
      </c>
      <c r="BH278" t="e">
        <f>VLOOKUP(Tableau14[[#This Row],[dossier d''événement]],Tableau12[],30,FALSE)</f>
        <v>#N/A</v>
      </c>
      <c r="BI278" t="e">
        <f>VLOOKUP(Tableau14[[#This Row],[dossier d''événement]],Tableau12[],31,FALSE)</f>
        <v>#N/A</v>
      </c>
      <c r="BJ278" t="e">
        <f>VLOOKUP(Tableau14[[#This Row],[dossier d''événement]],Tableau12[],32,FALSE)</f>
        <v>#N/A</v>
      </c>
      <c r="BK278" t="e">
        <f>VLOOKUP(Tableau14[[#This Row],[dossier d''événement]],Tableau12[],33,FALSE)</f>
        <v>#N/A</v>
      </c>
      <c r="BL278" t="e">
        <f>VLOOKUP(Tableau14[[#This Row],[dossier d''événement]],Tableau12[],34,FALSE)</f>
        <v>#N/A</v>
      </c>
      <c r="BM278" t="e">
        <f>VLOOKUP(Tableau14[[#This Row],[dossier d''événement]],Tableau12[],35,FALSE)</f>
        <v>#N/A</v>
      </c>
      <c r="BN278" t="e">
        <f>VLOOKUP(Tableau14[[#This Row],[dossier d''événement]],Tableau12[],36,FALSE)</f>
        <v>#N/A</v>
      </c>
      <c r="BO278" t="e">
        <f>VLOOKUP(Tableau14[[#This Row],[dossier d''événement]],Tableau12[],37,FALSE)</f>
        <v>#N/A</v>
      </c>
      <c r="BP278" t="e">
        <f>VLOOKUP(Tableau14[[#This Row],[dossier d''événement]],Tableau12[],38,FALSE)</f>
        <v>#N/A</v>
      </c>
      <c r="BQ278" t="e">
        <f>VLOOKUP(Tableau14[[#This Row],[dossier d''événement]],Tableau12[],39,FALSE)</f>
        <v>#N/A</v>
      </c>
      <c r="BR278" t="e">
        <f>VLOOKUP(Tableau14[[#This Row],[dossier d''événement]],Tableau12[],40,FALSE)</f>
        <v>#N/A</v>
      </c>
      <c r="CE278" t="e">
        <f>VLOOKUP(Tableau14[[#This Row],[dossier d''événement]],Tableau12[],46,FALSE)</f>
        <v>#N/A</v>
      </c>
      <c r="CF278" t="e">
        <f>VLOOKUP(Tableau14[[#This Row],[dossier d''événement]],Tableau12[],43,FALSE)</f>
        <v>#N/A</v>
      </c>
      <c r="CG278" t="e">
        <f>VLOOKUP(Tableau14[[#This Row],[dossier d''événement]],Tableau12[],47,FALSE)</f>
        <v>#N/A</v>
      </c>
    </row>
    <row r="279" spans="7:85">
      <c r="G279" t="e">
        <f>VLOOKUP(Tableau14[[#This Row],[dossier d''événement]],Tableau12[],7,FALSE)</f>
        <v>#N/A</v>
      </c>
      <c r="W279" t="e">
        <f>VLOOKUP(Tableau14[[#This Row],[dossier d''événement]],Tableau12[],73,FALSE)</f>
        <v>#N/A</v>
      </c>
      <c r="X279" t="e">
        <f>VLOOKUP(Tableau14[[#This Row],[dossier d''événement]],Tableau12[],74,FALSE)</f>
        <v>#N/A</v>
      </c>
      <c r="Y279" t="e">
        <f>VLOOKUP(Tableau14[[#This Row],[dossier d''événement]],Tableau12[],75,FALSE)</f>
        <v>#N/A</v>
      </c>
      <c r="Z279" t="e">
        <f>VLOOKUP(Tableau14[[#This Row],[dossier d''événement]],Tableau12[],76,FALSE)</f>
        <v>#N/A</v>
      </c>
      <c r="AA279" t="e">
        <f>VLOOKUP(Tableau14[[#This Row],[dossier d''événement]],Tableau12[],77,FALSE)</f>
        <v>#N/A</v>
      </c>
      <c r="AB279" t="e">
        <f>VLOOKUP(Tableau14[[#This Row],[dossier d''événement]],Tableau12[],78,FALSE)</f>
        <v>#N/A</v>
      </c>
      <c r="AC279" t="e">
        <f>VLOOKUP(Tableau14[[#This Row],[dossier d''événement]],Tableau12[],79,FALSE)</f>
        <v>#N/A</v>
      </c>
      <c r="AD279" t="e">
        <f>VLOOKUP(Tableau14[[#This Row],[dossier d''événement]],Tableau12[],80,FALSE)</f>
        <v>#N/A</v>
      </c>
      <c r="AE279" t="e">
        <f>VLOOKUP(Tableau14[[#This Row],[dossier d''événement]],Tableau12[],81,FALSE)</f>
        <v>#N/A</v>
      </c>
      <c r="AF279" t="e">
        <f>VLOOKUP(Tableau14[[#This Row],[dossier d''événement]],Tableau12[],82,FALSE)</f>
        <v>#N/A</v>
      </c>
      <c r="AG279" t="e">
        <f>VLOOKUP(Tableau14[[#This Row],[dossier d''événement]],Tableau12[],83,FALSE)</f>
        <v>#N/A</v>
      </c>
      <c r="AH279" t="e">
        <f>VLOOKUP(Tableau14[[#This Row],[dossier d''événement]],Tableau12[],84,FALSE)</f>
        <v>#N/A</v>
      </c>
      <c r="AI279" t="e">
        <f>VLOOKUP(Tableau14[[#This Row],[dossier d''événement]],Tableau12[],85,FALSE)</f>
        <v>#N/A</v>
      </c>
      <c r="AJ279" t="e">
        <f>VLOOKUP(Tableau14[[#This Row],[dossier d''événement]],Tableau12[],86,FALSE)</f>
        <v>#N/A</v>
      </c>
      <c r="AK279" t="e">
        <f>VLOOKUP(Tableau14[[#This Row],[dossier d''événement]],Tableau12[],87,FALSE)</f>
        <v>#N/A</v>
      </c>
      <c r="AL279" t="e">
        <f>VLOOKUP(Tableau14[[#This Row],[dossier d''événement]],Tableau12[],88,FALSE)</f>
        <v>#N/A</v>
      </c>
      <c r="AM279" t="e">
        <f>VLOOKUP(Tableau14[[#This Row],[dossier d''événement]],Tableau12[],89,FALSE)</f>
        <v>#N/A</v>
      </c>
      <c r="AN279" t="e">
        <f>VLOOKUP(Tableau14[[#This Row],[dossier d''événement]],Tableau12[],90,FALSE)</f>
        <v>#N/A</v>
      </c>
      <c r="AO279" t="e">
        <f>VLOOKUP(Tableau14[[#This Row],[dossier d''événement]],Tableau12[],11,FALSE)</f>
        <v>#N/A</v>
      </c>
      <c r="AP279" t="e">
        <f>VLOOKUP(Tableau14[[#This Row],[dossier d''événement]],Tableau12[],12,FALSE)</f>
        <v>#N/A</v>
      </c>
      <c r="AQ279" t="e">
        <f>VLOOKUP(Tableau14[[#This Row],[dossier d''événement]],Tableau12[],13,FALSE)</f>
        <v>#N/A</v>
      </c>
      <c r="AR279" t="e">
        <f>VLOOKUP(Tableau14[[#This Row],[dossier d''événement]],Tableau12[],14,FALSE)</f>
        <v>#N/A</v>
      </c>
      <c r="AS279" t="e">
        <f>VLOOKUP(Tableau14[[#This Row],[dossier d''événement]],Tableau12[],15,FALSE)</f>
        <v>#N/A</v>
      </c>
      <c r="AT279" t="e">
        <f>VLOOKUP(Tableau14[[#This Row],[dossier d''événement]],Tableau12[],16,FALSE)</f>
        <v>#N/A</v>
      </c>
      <c r="AU279" t="e">
        <f>VLOOKUP(Tableau14[[#This Row],[dossier d''événement]],Tableau12[],17,FALSE)</f>
        <v>#N/A</v>
      </c>
      <c r="AV279" t="e">
        <f>VLOOKUP(Tableau14[[#This Row],[dossier d''événement]],Tableau12[],18,FALSE)</f>
        <v>#N/A</v>
      </c>
      <c r="AW279" t="e">
        <f>VLOOKUP(Tableau14[[#This Row],[dossier d''événement]],Tableau12[],19,FALSE)</f>
        <v>#N/A</v>
      </c>
      <c r="AX279" t="e">
        <f>VLOOKUP(Tableau14[[#This Row],[dossier d''événement]],Tableau12[],20,FALSE)</f>
        <v>#N/A</v>
      </c>
      <c r="AY279" t="e">
        <f>VLOOKUP(Tableau14[[#This Row],[dossier d''événement]],Tableau12[],21,FALSE)</f>
        <v>#N/A</v>
      </c>
      <c r="AZ279" t="e">
        <f>VLOOKUP(Tableau14[[#This Row],[dossier d''événement]],Tableau12[],22,FALSE)</f>
        <v>#N/A</v>
      </c>
      <c r="BA279" t="e">
        <f>VLOOKUP(Tableau14[[#This Row],[dossier d''événement]],Tableau12[],23,FALSE)</f>
        <v>#N/A</v>
      </c>
      <c r="BB279" t="e">
        <f>VLOOKUP(Tableau14[[#This Row],[dossier d''événement]],Tableau12[],24,FALSE)</f>
        <v>#N/A</v>
      </c>
      <c r="BC279" t="e">
        <f>VLOOKUP(Tableau14[[#This Row],[dossier d''événement]],Tableau12[],25,FALSE)</f>
        <v>#N/A</v>
      </c>
      <c r="BD279" t="e">
        <f>VLOOKUP(Tableau14[[#This Row],[dossier d''événement]],Tableau12[],26,FALSE)</f>
        <v>#N/A</v>
      </c>
      <c r="BE279" t="e">
        <f>VLOOKUP(Tableau14[[#This Row],[dossier d''événement]],Tableau12[],27,FALSE)</f>
        <v>#N/A</v>
      </c>
      <c r="BF279" t="e">
        <f>VLOOKUP(Tableau14[[#This Row],[dossier d''événement]],Tableau12[],28,FALSE)</f>
        <v>#N/A</v>
      </c>
      <c r="BG279" t="e">
        <f>VLOOKUP(Tableau14[[#This Row],[dossier d''événement]],Tableau12[],29,FALSE)</f>
        <v>#N/A</v>
      </c>
      <c r="BH279" t="e">
        <f>VLOOKUP(Tableau14[[#This Row],[dossier d''événement]],Tableau12[],30,FALSE)</f>
        <v>#N/A</v>
      </c>
      <c r="BI279" t="e">
        <f>VLOOKUP(Tableau14[[#This Row],[dossier d''événement]],Tableau12[],31,FALSE)</f>
        <v>#N/A</v>
      </c>
      <c r="BJ279" t="e">
        <f>VLOOKUP(Tableau14[[#This Row],[dossier d''événement]],Tableau12[],32,FALSE)</f>
        <v>#N/A</v>
      </c>
      <c r="BK279" t="e">
        <f>VLOOKUP(Tableau14[[#This Row],[dossier d''événement]],Tableau12[],33,FALSE)</f>
        <v>#N/A</v>
      </c>
      <c r="BL279" t="e">
        <f>VLOOKUP(Tableau14[[#This Row],[dossier d''événement]],Tableau12[],34,FALSE)</f>
        <v>#N/A</v>
      </c>
      <c r="BM279" t="e">
        <f>VLOOKUP(Tableau14[[#This Row],[dossier d''événement]],Tableau12[],35,FALSE)</f>
        <v>#N/A</v>
      </c>
      <c r="BN279" t="e">
        <f>VLOOKUP(Tableau14[[#This Row],[dossier d''événement]],Tableau12[],36,FALSE)</f>
        <v>#N/A</v>
      </c>
      <c r="BO279" t="e">
        <f>VLOOKUP(Tableau14[[#This Row],[dossier d''événement]],Tableau12[],37,FALSE)</f>
        <v>#N/A</v>
      </c>
      <c r="BP279" t="e">
        <f>VLOOKUP(Tableau14[[#This Row],[dossier d''événement]],Tableau12[],38,FALSE)</f>
        <v>#N/A</v>
      </c>
      <c r="BQ279" t="e">
        <f>VLOOKUP(Tableau14[[#This Row],[dossier d''événement]],Tableau12[],39,FALSE)</f>
        <v>#N/A</v>
      </c>
      <c r="BR279" t="e">
        <f>VLOOKUP(Tableau14[[#This Row],[dossier d''événement]],Tableau12[],40,FALSE)</f>
        <v>#N/A</v>
      </c>
      <c r="CE279" t="e">
        <f>VLOOKUP(Tableau14[[#This Row],[dossier d''événement]],Tableau12[],46,FALSE)</f>
        <v>#N/A</v>
      </c>
      <c r="CF279" t="e">
        <f>VLOOKUP(Tableau14[[#This Row],[dossier d''événement]],Tableau12[],43,FALSE)</f>
        <v>#N/A</v>
      </c>
      <c r="CG279" t="e">
        <f>VLOOKUP(Tableau14[[#This Row],[dossier d''événement]],Tableau12[],47,FALSE)</f>
        <v>#N/A</v>
      </c>
    </row>
    <row r="280" spans="7:85">
      <c r="G280" t="e">
        <f>VLOOKUP(Tableau14[[#This Row],[dossier d''événement]],Tableau12[],7,FALSE)</f>
        <v>#N/A</v>
      </c>
      <c r="W280" t="e">
        <f>VLOOKUP(Tableau14[[#This Row],[dossier d''événement]],Tableau12[],73,FALSE)</f>
        <v>#N/A</v>
      </c>
      <c r="X280" t="e">
        <f>VLOOKUP(Tableau14[[#This Row],[dossier d''événement]],Tableau12[],74,FALSE)</f>
        <v>#N/A</v>
      </c>
      <c r="Y280" t="e">
        <f>VLOOKUP(Tableau14[[#This Row],[dossier d''événement]],Tableau12[],75,FALSE)</f>
        <v>#N/A</v>
      </c>
      <c r="Z280" t="e">
        <f>VLOOKUP(Tableau14[[#This Row],[dossier d''événement]],Tableau12[],76,FALSE)</f>
        <v>#N/A</v>
      </c>
      <c r="AA280" t="e">
        <f>VLOOKUP(Tableau14[[#This Row],[dossier d''événement]],Tableau12[],77,FALSE)</f>
        <v>#N/A</v>
      </c>
      <c r="AB280" t="e">
        <f>VLOOKUP(Tableau14[[#This Row],[dossier d''événement]],Tableau12[],78,FALSE)</f>
        <v>#N/A</v>
      </c>
      <c r="AC280" t="e">
        <f>VLOOKUP(Tableau14[[#This Row],[dossier d''événement]],Tableau12[],79,FALSE)</f>
        <v>#N/A</v>
      </c>
      <c r="AD280" t="e">
        <f>VLOOKUP(Tableau14[[#This Row],[dossier d''événement]],Tableau12[],80,FALSE)</f>
        <v>#N/A</v>
      </c>
      <c r="AE280" t="e">
        <f>VLOOKUP(Tableau14[[#This Row],[dossier d''événement]],Tableau12[],81,FALSE)</f>
        <v>#N/A</v>
      </c>
      <c r="AF280" t="e">
        <f>VLOOKUP(Tableau14[[#This Row],[dossier d''événement]],Tableau12[],82,FALSE)</f>
        <v>#N/A</v>
      </c>
      <c r="AG280" t="e">
        <f>VLOOKUP(Tableau14[[#This Row],[dossier d''événement]],Tableau12[],83,FALSE)</f>
        <v>#N/A</v>
      </c>
      <c r="AH280" t="e">
        <f>VLOOKUP(Tableau14[[#This Row],[dossier d''événement]],Tableau12[],84,FALSE)</f>
        <v>#N/A</v>
      </c>
      <c r="AI280" t="e">
        <f>VLOOKUP(Tableau14[[#This Row],[dossier d''événement]],Tableau12[],85,FALSE)</f>
        <v>#N/A</v>
      </c>
      <c r="AJ280" t="e">
        <f>VLOOKUP(Tableau14[[#This Row],[dossier d''événement]],Tableau12[],86,FALSE)</f>
        <v>#N/A</v>
      </c>
      <c r="AK280" t="e">
        <f>VLOOKUP(Tableau14[[#This Row],[dossier d''événement]],Tableau12[],87,FALSE)</f>
        <v>#N/A</v>
      </c>
      <c r="AL280" t="e">
        <f>VLOOKUP(Tableau14[[#This Row],[dossier d''événement]],Tableau12[],88,FALSE)</f>
        <v>#N/A</v>
      </c>
      <c r="AM280" t="e">
        <f>VLOOKUP(Tableau14[[#This Row],[dossier d''événement]],Tableau12[],89,FALSE)</f>
        <v>#N/A</v>
      </c>
      <c r="AN280" t="e">
        <f>VLOOKUP(Tableau14[[#This Row],[dossier d''événement]],Tableau12[],90,FALSE)</f>
        <v>#N/A</v>
      </c>
      <c r="AO280" t="e">
        <f>VLOOKUP(Tableau14[[#This Row],[dossier d''événement]],Tableau12[],11,FALSE)</f>
        <v>#N/A</v>
      </c>
      <c r="AP280" t="e">
        <f>VLOOKUP(Tableau14[[#This Row],[dossier d''événement]],Tableau12[],12,FALSE)</f>
        <v>#N/A</v>
      </c>
      <c r="AQ280" t="e">
        <f>VLOOKUP(Tableau14[[#This Row],[dossier d''événement]],Tableau12[],13,FALSE)</f>
        <v>#N/A</v>
      </c>
      <c r="AR280" t="e">
        <f>VLOOKUP(Tableau14[[#This Row],[dossier d''événement]],Tableau12[],14,FALSE)</f>
        <v>#N/A</v>
      </c>
      <c r="AS280" t="e">
        <f>VLOOKUP(Tableau14[[#This Row],[dossier d''événement]],Tableau12[],15,FALSE)</f>
        <v>#N/A</v>
      </c>
      <c r="AT280" t="e">
        <f>VLOOKUP(Tableau14[[#This Row],[dossier d''événement]],Tableau12[],16,FALSE)</f>
        <v>#N/A</v>
      </c>
      <c r="AU280" t="e">
        <f>VLOOKUP(Tableau14[[#This Row],[dossier d''événement]],Tableau12[],17,FALSE)</f>
        <v>#N/A</v>
      </c>
      <c r="AV280" t="e">
        <f>VLOOKUP(Tableau14[[#This Row],[dossier d''événement]],Tableau12[],18,FALSE)</f>
        <v>#N/A</v>
      </c>
      <c r="AW280" t="e">
        <f>VLOOKUP(Tableau14[[#This Row],[dossier d''événement]],Tableau12[],19,FALSE)</f>
        <v>#N/A</v>
      </c>
      <c r="AX280" t="e">
        <f>VLOOKUP(Tableau14[[#This Row],[dossier d''événement]],Tableau12[],20,FALSE)</f>
        <v>#N/A</v>
      </c>
      <c r="AY280" t="e">
        <f>VLOOKUP(Tableau14[[#This Row],[dossier d''événement]],Tableau12[],21,FALSE)</f>
        <v>#N/A</v>
      </c>
      <c r="AZ280" t="e">
        <f>VLOOKUP(Tableau14[[#This Row],[dossier d''événement]],Tableau12[],22,FALSE)</f>
        <v>#N/A</v>
      </c>
      <c r="BA280" t="e">
        <f>VLOOKUP(Tableau14[[#This Row],[dossier d''événement]],Tableau12[],23,FALSE)</f>
        <v>#N/A</v>
      </c>
      <c r="BB280" t="e">
        <f>VLOOKUP(Tableau14[[#This Row],[dossier d''événement]],Tableau12[],24,FALSE)</f>
        <v>#N/A</v>
      </c>
      <c r="BC280" t="e">
        <f>VLOOKUP(Tableau14[[#This Row],[dossier d''événement]],Tableau12[],25,FALSE)</f>
        <v>#N/A</v>
      </c>
      <c r="BD280" t="e">
        <f>VLOOKUP(Tableau14[[#This Row],[dossier d''événement]],Tableau12[],26,FALSE)</f>
        <v>#N/A</v>
      </c>
      <c r="BE280" t="e">
        <f>VLOOKUP(Tableau14[[#This Row],[dossier d''événement]],Tableau12[],27,FALSE)</f>
        <v>#N/A</v>
      </c>
      <c r="BF280" t="e">
        <f>VLOOKUP(Tableau14[[#This Row],[dossier d''événement]],Tableau12[],28,FALSE)</f>
        <v>#N/A</v>
      </c>
      <c r="BG280" t="e">
        <f>VLOOKUP(Tableau14[[#This Row],[dossier d''événement]],Tableau12[],29,FALSE)</f>
        <v>#N/A</v>
      </c>
      <c r="BH280" t="e">
        <f>VLOOKUP(Tableau14[[#This Row],[dossier d''événement]],Tableau12[],30,FALSE)</f>
        <v>#N/A</v>
      </c>
      <c r="BI280" t="e">
        <f>VLOOKUP(Tableau14[[#This Row],[dossier d''événement]],Tableau12[],31,FALSE)</f>
        <v>#N/A</v>
      </c>
      <c r="BJ280" t="e">
        <f>VLOOKUP(Tableau14[[#This Row],[dossier d''événement]],Tableau12[],32,FALSE)</f>
        <v>#N/A</v>
      </c>
      <c r="BK280" t="e">
        <f>VLOOKUP(Tableau14[[#This Row],[dossier d''événement]],Tableau12[],33,FALSE)</f>
        <v>#N/A</v>
      </c>
      <c r="BL280" t="e">
        <f>VLOOKUP(Tableau14[[#This Row],[dossier d''événement]],Tableau12[],34,FALSE)</f>
        <v>#N/A</v>
      </c>
      <c r="BM280" t="e">
        <f>VLOOKUP(Tableau14[[#This Row],[dossier d''événement]],Tableau12[],35,FALSE)</f>
        <v>#N/A</v>
      </c>
      <c r="BN280" t="e">
        <f>VLOOKUP(Tableau14[[#This Row],[dossier d''événement]],Tableau12[],36,FALSE)</f>
        <v>#N/A</v>
      </c>
      <c r="BO280" t="e">
        <f>VLOOKUP(Tableau14[[#This Row],[dossier d''événement]],Tableau12[],37,FALSE)</f>
        <v>#N/A</v>
      </c>
      <c r="BP280" t="e">
        <f>VLOOKUP(Tableau14[[#This Row],[dossier d''événement]],Tableau12[],38,FALSE)</f>
        <v>#N/A</v>
      </c>
      <c r="BQ280" t="e">
        <f>VLOOKUP(Tableau14[[#This Row],[dossier d''événement]],Tableau12[],39,FALSE)</f>
        <v>#N/A</v>
      </c>
      <c r="BR280" t="e">
        <f>VLOOKUP(Tableau14[[#This Row],[dossier d''événement]],Tableau12[],40,FALSE)</f>
        <v>#N/A</v>
      </c>
      <c r="CE280" t="e">
        <f>VLOOKUP(Tableau14[[#This Row],[dossier d''événement]],Tableau12[],46,FALSE)</f>
        <v>#N/A</v>
      </c>
      <c r="CF280" t="e">
        <f>VLOOKUP(Tableau14[[#This Row],[dossier d''événement]],Tableau12[],43,FALSE)</f>
        <v>#N/A</v>
      </c>
      <c r="CG280" t="e">
        <f>VLOOKUP(Tableau14[[#This Row],[dossier d''événement]],Tableau12[],47,FALSE)</f>
        <v>#N/A</v>
      </c>
    </row>
    <row r="281" spans="7:85">
      <c r="G281" t="e">
        <f>VLOOKUP(Tableau14[[#This Row],[dossier d''événement]],Tableau12[],7,FALSE)</f>
        <v>#N/A</v>
      </c>
      <c r="W281" t="e">
        <f>VLOOKUP(Tableau14[[#This Row],[dossier d''événement]],Tableau12[],73,FALSE)</f>
        <v>#N/A</v>
      </c>
      <c r="X281" t="e">
        <f>VLOOKUP(Tableau14[[#This Row],[dossier d''événement]],Tableau12[],74,FALSE)</f>
        <v>#N/A</v>
      </c>
      <c r="Y281" t="e">
        <f>VLOOKUP(Tableau14[[#This Row],[dossier d''événement]],Tableau12[],75,FALSE)</f>
        <v>#N/A</v>
      </c>
      <c r="Z281" t="e">
        <f>VLOOKUP(Tableau14[[#This Row],[dossier d''événement]],Tableau12[],76,FALSE)</f>
        <v>#N/A</v>
      </c>
      <c r="AA281" t="e">
        <f>VLOOKUP(Tableau14[[#This Row],[dossier d''événement]],Tableau12[],77,FALSE)</f>
        <v>#N/A</v>
      </c>
      <c r="AB281" t="e">
        <f>VLOOKUP(Tableau14[[#This Row],[dossier d''événement]],Tableau12[],78,FALSE)</f>
        <v>#N/A</v>
      </c>
      <c r="AC281" t="e">
        <f>VLOOKUP(Tableau14[[#This Row],[dossier d''événement]],Tableau12[],79,FALSE)</f>
        <v>#N/A</v>
      </c>
      <c r="AD281" t="e">
        <f>VLOOKUP(Tableau14[[#This Row],[dossier d''événement]],Tableau12[],80,FALSE)</f>
        <v>#N/A</v>
      </c>
      <c r="AE281" t="e">
        <f>VLOOKUP(Tableau14[[#This Row],[dossier d''événement]],Tableau12[],81,FALSE)</f>
        <v>#N/A</v>
      </c>
      <c r="AF281" t="e">
        <f>VLOOKUP(Tableau14[[#This Row],[dossier d''événement]],Tableau12[],82,FALSE)</f>
        <v>#N/A</v>
      </c>
      <c r="AG281" t="e">
        <f>VLOOKUP(Tableau14[[#This Row],[dossier d''événement]],Tableau12[],83,FALSE)</f>
        <v>#N/A</v>
      </c>
      <c r="AH281" t="e">
        <f>VLOOKUP(Tableau14[[#This Row],[dossier d''événement]],Tableau12[],84,FALSE)</f>
        <v>#N/A</v>
      </c>
      <c r="AI281" t="e">
        <f>VLOOKUP(Tableau14[[#This Row],[dossier d''événement]],Tableau12[],85,FALSE)</f>
        <v>#N/A</v>
      </c>
      <c r="AJ281" t="e">
        <f>VLOOKUP(Tableau14[[#This Row],[dossier d''événement]],Tableau12[],86,FALSE)</f>
        <v>#N/A</v>
      </c>
      <c r="AK281" t="e">
        <f>VLOOKUP(Tableau14[[#This Row],[dossier d''événement]],Tableau12[],87,FALSE)</f>
        <v>#N/A</v>
      </c>
      <c r="AL281" t="e">
        <f>VLOOKUP(Tableau14[[#This Row],[dossier d''événement]],Tableau12[],88,FALSE)</f>
        <v>#N/A</v>
      </c>
      <c r="AM281" t="e">
        <f>VLOOKUP(Tableau14[[#This Row],[dossier d''événement]],Tableau12[],89,FALSE)</f>
        <v>#N/A</v>
      </c>
      <c r="AN281" t="e">
        <f>VLOOKUP(Tableau14[[#This Row],[dossier d''événement]],Tableau12[],90,FALSE)</f>
        <v>#N/A</v>
      </c>
      <c r="AO281" t="e">
        <f>VLOOKUP(Tableau14[[#This Row],[dossier d''événement]],Tableau12[],11,FALSE)</f>
        <v>#N/A</v>
      </c>
      <c r="AP281" t="e">
        <f>VLOOKUP(Tableau14[[#This Row],[dossier d''événement]],Tableau12[],12,FALSE)</f>
        <v>#N/A</v>
      </c>
      <c r="AQ281" t="e">
        <f>VLOOKUP(Tableau14[[#This Row],[dossier d''événement]],Tableau12[],13,FALSE)</f>
        <v>#N/A</v>
      </c>
      <c r="AR281" t="e">
        <f>VLOOKUP(Tableau14[[#This Row],[dossier d''événement]],Tableau12[],14,FALSE)</f>
        <v>#N/A</v>
      </c>
      <c r="AS281" t="e">
        <f>VLOOKUP(Tableau14[[#This Row],[dossier d''événement]],Tableau12[],15,FALSE)</f>
        <v>#N/A</v>
      </c>
      <c r="AT281" t="e">
        <f>VLOOKUP(Tableau14[[#This Row],[dossier d''événement]],Tableau12[],16,FALSE)</f>
        <v>#N/A</v>
      </c>
      <c r="AU281" t="e">
        <f>VLOOKUP(Tableau14[[#This Row],[dossier d''événement]],Tableau12[],17,FALSE)</f>
        <v>#N/A</v>
      </c>
      <c r="AV281" t="e">
        <f>VLOOKUP(Tableau14[[#This Row],[dossier d''événement]],Tableau12[],18,FALSE)</f>
        <v>#N/A</v>
      </c>
      <c r="AW281" t="e">
        <f>VLOOKUP(Tableau14[[#This Row],[dossier d''événement]],Tableau12[],19,FALSE)</f>
        <v>#N/A</v>
      </c>
      <c r="AX281" t="e">
        <f>VLOOKUP(Tableau14[[#This Row],[dossier d''événement]],Tableau12[],20,FALSE)</f>
        <v>#N/A</v>
      </c>
      <c r="AY281" t="e">
        <f>VLOOKUP(Tableau14[[#This Row],[dossier d''événement]],Tableau12[],21,FALSE)</f>
        <v>#N/A</v>
      </c>
      <c r="AZ281" t="e">
        <f>VLOOKUP(Tableau14[[#This Row],[dossier d''événement]],Tableau12[],22,FALSE)</f>
        <v>#N/A</v>
      </c>
      <c r="BA281" t="e">
        <f>VLOOKUP(Tableau14[[#This Row],[dossier d''événement]],Tableau12[],23,FALSE)</f>
        <v>#N/A</v>
      </c>
      <c r="BB281" t="e">
        <f>VLOOKUP(Tableau14[[#This Row],[dossier d''événement]],Tableau12[],24,FALSE)</f>
        <v>#N/A</v>
      </c>
      <c r="BC281" t="e">
        <f>VLOOKUP(Tableau14[[#This Row],[dossier d''événement]],Tableau12[],25,FALSE)</f>
        <v>#N/A</v>
      </c>
      <c r="BD281" t="e">
        <f>VLOOKUP(Tableau14[[#This Row],[dossier d''événement]],Tableau12[],26,FALSE)</f>
        <v>#N/A</v>
      </c>
      <c r="BE281" t="e">
        <f>VLOOKUP(Tableau14[[#This Row],[dossier d''événement]],Tableau12[],27,FALSE)</f>
        <v>#N/A</v>
      </c>
      <c r="BF281" t="e">
        <f>VLOOKUP(Tableau14[[#This Row],[dossier d''événement]],Tableau12[],28,FALSE)</f>
        <v>#N/A</v>
      </c>
      <c r="BG281" t="e">
        <f>VLOOKUP(Tableau14[[#This Row],[dossier d''événement]],Tableau12[],29,FALSE)</f>
        <v>#N/A</v>
      </c>
      <c r="BH281" t="e">
        <f>VLOOKUP(Tableau14[[#This Row],[dossier d''événement]],Tableau12[],30,FALSE)</f>
        <v>#N/A</v>
      </c>
      <c r="BI281" t="e">
        <f>VLOOKUP(Tableau14[[#This Row],[dossier d''événement]],Tableau12[],31,FALSE)</f>
        <v>#N/A</v>
      </c>
      <c r="BJ281" t="e">
        <f>VLOOKUP(Tableau14[[#This Row],[dossier d''événement]],Tableau12[],32,FALSE)</f>
        <v>#N/A</v>
      </c>
      <c r="BK281" t="e">
        <f>VLOOKUP(Tableau14[[#This Row],[dossier d''événement]],Tableau12[],33,FALSE)</f>
        <v>#N/A</v>
      </c>
      <c r="BL281" t="e">
        <f>VLOOKUP(Tableau14[[#This Row],[dossier d''événement]],Tableau12[],34,FALSE)</f>
        <v>#N/A</v>
      </c>
      <c r="BM281" t="e">
        <f>VLOOKUP(Tableau14[[#This Row],[dossier d''événement]],Tableau12[],35,FALSE)</f>
        <v>#N/A</v>
      </c>
      <c r="BN281" t="e">
        <f>VLOOKUP(Tableau14[[#This Row],[dossier d''événement]],Tableau12[],36,FALSE)</f>
        <v>#N/A</v>
      </c>
      <c r="BO281" t="e">
        <f>VLOOKUP(Tableau14[[#This Row],[dossier d''événement]],Tableau12[],37,FALSE)</f>
        <v>#N/A</v>
      </c>
      <c r="BP281" t="e">
        <f>VLOOKUP(Tableau14[[#This Row],[dossier d''événement]],Tableau12[],38,FALSE)</f>
        <v>#N/A</v>
      </c>
      <c r="BQ281" t="e">
        <f>VLOOKUP(Tableau14[[#This Row],[dossier d''événement]],Tableau12[],39,FALSE)</f>
        <v>#N/A</v>
      </c>
      <c r="BR281" t="e">
        <f>VLOOKUP(Tableau14[[#This Row],[dossier d''événement]],Tableau12[],40,FALSE)</f>
        <v>#N/A</v>
      </c>
      <c r="CE281" t="e">
        <f>VLOOKUP(Tableau14[[#This Row],[dossier d''événement]],Tableau12[],46,FALSE)</f>
        <v>#N/A</v>
      </c>
      <c r="CF281" t="e">
        <f>VLOOKUP(Tableau14[[#This Row],[dossier d''événement]],Tableau12[],43,FALSE)</f>
        <v>#N/A</v>
      </c>
      <c r="CG281" t="e">
        <f>VLOOKUP(Tableau14[[#This Row],[dossier d''événement]],Tableau12[],47,FALSE)</f>
        <v>#N/A</v>
      </c>
    </row>
    <row r="282" spans="7:85">
      <c r="G282" t="e">
        <f>VLOOKUP(Tableau14[[#This Row],[dossier d''événement]],Tableau12[],7,FALSE)</f>
        <v>#N/A</v>
      </c>
      <c r="W282" t="e">
        <f>VLOOKUP(Tableau14[[#This Row],[dossier d''événement]],Tableau12[],73,FALSE)</f>
        <v>#N/A</v>
      </c>
      <c r="X282" t="e">
        <f>VLOOKUP(Tableau14[[#This Row],[dossier d''événement]],Tableau12[],74,FALSE)</f>
        <v>#N/A</v>
      </c>
      <c r="Y282" t="e">
        <f>VLOOKUP(Tableau14[[#This Row],[dossier d''événement]],Tableau12[],75,FALSE)</f>
        <v>#N/A</v>
      </c>
      <c r="Z282" t="e">
        <f>VLOOKUP(Tableau14[[#This Row],[dossier d''événement]],Tableau12[],76,FALSE)</f>
        <v>#N/A</v>
      </c>
      <c r="AA282" t="e">
        <f>VLOOKUP(Tableau14[[#This Row],[dossier d''événement]],Tableau12[],77,FALSE)</f>
        <v>#N/A</v>
      </c>
      <c r="AB282" t="e">
        <f>VLOOKUP(Tableau14[[#This Row],[dossier d''événement]],Tableau12[],78,FALSE)</f>
        <v>#N/A</v>
      </c>
      <c r="AC282" t="e">
        <f>VLOOKUP(Tableau14[[#This Row],[dossier d''événement]],Tableau12[],79,FALSE)</f>
        <v>#N/A</v>
      </c>
      <c r="AD282" t="e">
        <f>VLOOKUP(Tableau14[[#This Row],[dossier d''événement]],Tableau12[],80,FALSE)</f>
        <v>#N/A</v>
      </c>
      <c r="AE282" t="e">
        <f>VLOOKUP(Tableau14[[#This Row],[dossier d''événement]],Tableau12[],81,FALSE)</f>
        <v>#N/A</v>
      </c>
      <c r="AF282" t="e">
        <f>VLOOKUP(Tableau14[[#This Row],[dossier d''événement]],Tableau12[],82,FALSE)</f>
        <v>#N/A</v>
      </c>
      <c r="AG282" t="e">
        <f>VLOOKUP(Tableau14[[#This Row],[dossier d''événement]],Tableau12[],83,FALSE)</f>
        <v>#N/A</v>
      </c>
      <c r="AH282" t="e">
        <f>VLOOKUP(Tableau14[[#This Row],[dossier d''événement]],Tableau12[],84,FALSE)</f>
        <v>#N/A</v>
      </c>
      <c r="AI282" t="e">
        <f>VLOOKUP(Tableau14[[#This Row],[dossier d''événement]],Tableau12[],85,FALSE)</f>
        <v>#N/A</v>
      </c>
      <c r="AJ282" t="e">
        <f>VLOOKUP(Tableau14[[#This Row],[dossier d''événement]],Tableau12[],86,FALSE)</f>
        <v>#N/A</v>
      </c>
      <c r="AK282" t="e">
        <f>VLOOKUP(Tableau14[[#This Row],[dossier d''événement]],Tableau12[],87,FALSE)</f>
        <v>#N/A</v>
      </c>
      <c r="AL282" t="e">
        <f>VLOOKUP(Tableau14[[#This Row],[dossier d''événement]],Tableau12[],88,FALSE)</f>
        <v>#N/A</v>
      </c>
      <c r="AM282" t="e">
        <f>VLOOKUP(Tableau14[[#This Row],[dossier d''événement]],Tableau12[],89,FALSE)</f>
        <v>#N/A</v>
      </c>
      <c r="AN282" t="e">
        <f>VLOOKUP(Tableau14[[#This Row],[dossier d''événement]],Tableau12[],90,FALSE)</f>
        <v>#N/A</v>
      </c>
      <c r="AO282" t="e">
        <f>VLOOKUP(Tableau14[[#This Row],[dossier d''événement]],Tableau12[],11,FALSE)</f>
        <v>#N/A</v>
      </c>
      <c r="AP282" t="e">
        <f>VLOOKUP(Tableau14[[#This Row],[dossier d''événement]],Tableau12[],12,FALSE)</f>
        <v>#N/A</v>
      </c>
      <c r="AQ282" t="e">
        <f>VLOOKUP(Tableau14[[#This Row],[dossier d''événement]],Tableau12[],13,FALSE)</f>
        <v>#N/A</v>
      </c>
      <c r="AR282" t="e">
        <f>VLOOKUP(Tableau14[[#This Row],[dossier d''événement]],Tableau12[],14,FALSE)</f>
        <v>#N/A</v>
      </c>
      <c r="AS282" t="e">
        <f>VLOOKUP(Tableau14[[#This Row],[dossier d''événement]],Tableau12[],15,FALSE)</f>
        <v>#N/A</v>
      </c>
      <c r="AT282" t="e">
        <f>VLOOKUP(Tableau14[[#This Row],[dossier d''événement]],Tableau12[],16,FALSE)</f>
        <v>#N/A</v>
      </c>
      <c r="AU282" t="e">
        <f>VLOOKUP(Tableau14[[#This Row],[dossier d''événement]],Tableau12[],17,FALSE)</f>
        <v>#N/A</v>
      </c>
      <c r="AV282" t="e">
        <f>VLOOKUP(Tableau14[[#This Row],[dossier d''événement]],Tableau12[],18,FALSE)</f>
        <v>#N/A</v>
      </c>
      <c r="AW282" t="e">
        <f>VLOOKUP(Tableau14[[#This Row],[dossier d''événement]],Tableau12[],19,FALSE)</f>
        <v>#N/A</v>
      </c>
      <c r="AX282" t="e">
        <f>VLOOKUP(Tableau14[[#This Row],[dossier d''événement]],Tableau12[],20,FALSE)</f>
        <v>#N/A</v>
      </c>
      <c r="AY282" t="e">
        <f>VLOOKUP(Tableau14[[#This Row],[dossier d''événement]],Tableau12[],21,FALSE)</f>
        <v>#N/A</v>
      </c>
      <c r="AZ282" t="e">
        <f>VLOOKUP(Tableau14[[#This Row],[dossier d''événement]],Tableau12[],22,FALSE)</f>
        <v>#N/A</v>
      </c>
      <c r="BA282" t="e">
        <f>VLOOKUP(Tableau14[[#This Row],[dossier d''événement]],Tableau12[],23,FALSE)</f>
        <v>#N/A</v>
      </c>
      <c r="BB282" t="e">
        <f>VLOOKUP(Tableau14[[#This Row],[dossier d''événement]],Tableau12[],24,FALSE)</f>
        <v>#N/A</v>
      </c>
      <c r="BC282" t="e">
        <f>VLOOKUP(Tableau14[[#This Row],[dossier d''événement]],Tableau12[],25,FALSE)</f>
        <v>#N/A</v>
      </c>
      <c r="BD282" t="e">
        <f>VLOOKUP(Tableau14[[#This Row],[dossier d''événement]],Tableau12[],26,FALSE)</f>
        <v>#N/A</v>
      </c>
      <c r="BE282" t="e">
        <f>VLOOKUP(Tableau14[[#This Row],[dossier d''événement]],Tableau12[],27,FALSE)</f>
        <v>#N/A</v>
      </c>
      <c r="BF282" t="e">
        <f>VLOOKUP(Tableau14[[#This Row],[dossier d''événement]],Tableau12[],28,FALSE)</f>
        <v>#N/A</v>
      </c>
      <c r="BG282" t="e">
        <f>VLOOKUP(Tableau14[[#This Row],[dossier d''événement]],Tableau12[],29,FALSE)</f>
        <v>#N/A</v>
      </c>
      <c r="BH282" t="e">
        <f>VLOOKUP(Tableau14[[#This Row],[dossier d''événement]],Tableau12[],30,FALSE)</f>
        <v>#N/A</v>
      </c>
      <c r="BI282" t="e">
        <f>VLOOKUP(Tableau14[[#This Row],[dossier d''événement]],Tableau12[],31,FALSE)</f>
        <v>#N/A</v>
      </c>
      <c r="BJ282" t="e">
        <f>VLOOKUP(Tableau14[[#This Row],[dossier d''événement]],Tableau12[],32,FALSE)</f>
        <v>#N/A</v>
      </c>
      <c r="BK282" t="e">
        <f>VLOOKUP(Tableau14[[#This Row],[dossier d''événement]],Tableau12[],33,FALSE)</f>
        <v>#N/A</v>
      </c>
      <c r="BL282" t="e">
        <f>VLOOKUP(Tableau14[[#This Row],[dossier d''événement]],Tableau12[],34,FALSE)</f>
        <v>#N/A</v>
      </c>
      <c r="BM282" t="e">
        <f>VLOOKUP(Tableau14[[#This Row],[dossier d''événement]],Tableau12[],35,FALSE)</f>
        <v>#N/A</v>
      </c>
      <c r="BN282" t="e">
        <f>VLOOKUP(Tableau14[[#This Row],[dossier d''événement]],Tableau12[],36,FALSE)</f>
        <v>#N/A</v>
      </c>
      <c r="BO282" t="e">
        <f>VLOOKUP(Tableau14[[#This Row],[dossier d''événement]],Tableau12[],37,FALSE)</f>
        <v>#N/A</v>
      </c>
      <c r="BP282" t="e">
        <f>VLOOKUP(Tableau14[[#This Row],[dossier d''événement]],Tableau12[],38,FALSE)</f>
        <v>#N/A</v>
      </c>
      <c r="BQ282" t="e">
        <f>VLOOKUP(Tableau14[[#This Row],[dossier d''événement]],Tableau12[],39,FALSE)</f>
        <v>#N/A</v>
      </c>
      <c r="BR282" t="e">
        <f>VLOOKUP(Tableau14[[#This Row],[dossier d''événement]],Tableau12[],40,FALSE)</f>
        <v>#N/A</v>
      </c>
      <c r="CE282" t="e">
        <f>VLOOKUP(Tableau14[[#This Row],[dossier d''événement]],Tableau12[],46,FALSE)</f>
        <v>#N/A</v>
      </c>
      <c r="CF282" t="e">
        <f>VLOOKUP(Tableau14[[#This Row],[dossier d''événement]],Tableau12[],43,FALSE)</f>
        <v>#N/A</v>
      </c>
      <c r="CG282" t="e">
        <f>VLOOKUP(Tableau14[[#This Row],[dossier d''événement]],Tableau12[],47,FALSE)</f>
        <v>#N/A</v>
      </c>
    </row>
    <row r="283" spans="7:85">
      <c r="G283" t="e">
        <f>VLOOKUP(Tableau14[[#This Row],[dossier d''événement]],Tableau12[],7,FALSE)</f>
        <v>#N/A</v>
      </c>
      <c r="W283" t="e">
        <f>VLOOKUP(Tableau14[[#This Row],[dossier d''événement]],Tableau12[],73,FALSE)</f>
        <v>#N/A</v>
      </c>
      <c r="X283" t="e">
        <f>VLOOKUP(Tableau14[[#This Row],[dossier d''événement]],Tableau12[],74,FALSE)</f>
        <v>#N/A</v>
      </c>
      <c r="Y283" t="e">
        <f>VLOOKUP(Tableau14[[#This Row],[dossier d''événement]],Tableau12[],75,FALSE)</f>
        <v>#N/A</v>
      </c>
      <c r="Z283" t="e">
        <f>VLOOKUP(Tableau14[[#This Row],[dossier d''événement]],Tableau12[],76,FALSE)</f>
        <v>#N/A</v>
      </c>
      <c r="AA283" t="e">
        <f>VLOOKUP(Tableau14[[#This Row],[dossier d''événement]],Tableau12[],77,FALSE)</f>
        <v>#N/A</v>
      </c>
      <c r="AB283" t="e">
        <f>VLOOKUP(Tableau14[[#This Row],[dossier d''événement]],Tableau12[],78,FALSE)</f>
        <v>#N/A</v>
      </c>
      <c r="AC283" t="e">
        <f>VLOOKUP(Tableau14[[#This Row],[dossier d''événement]],Tableau12[],79,FALSE)</f>
        <v>#N/A</v>
      </c>
      <c r="AD283" t="e">
        <f>VLOOKUP(Tableau14[[#This Row],[dossier d''événement]],Tableau12[],80,FALSE)</f>
        <v>#N/A</v>
      </c>
      <c r="AE283" t="e">
        <f>VLOOKUP(Tableau14[[#This Row],[dossier d''événement]],Tableau12[],81,FALSE)</f>
        <v>#N/A</v>
      </c>
      <c r="AF283" t="e">
        <f>VLOOKUP(Tableau14[[#This Row],[dossier d''événement]],Tableau12[],82,FALSE)</f>
        <v>#N/A</v>
      </c>
      <c r="AG283" t="e">
        <f>VLOOKUP(Tableau14[[#This Row],[dossier d''événement]],Tableau12[],83,FALSE)</f>
        <v>#N/A</v>
      </c>
      <c r="AH283" t="e">
        <f>VLOOKUP(Tableau14[[#This Row],[dossier d''événement]],Tableau12[],84,FALSE)</f>
        <v>#N/A</v>
      </c>
      <c r="AI283" t="e">
        <f>VLOOKUP(Tableau14[[#This Row],[dossier d''événement]],Tableau12[],85,FALSE)</f>
        <v>#N/A</v>
      </c>
      <c r="AJ283" t="e">
        <f>VLOOKUP(Tableau14[[#This Row],[dossier d''événement]],Tableau12[],86,FALSE)</f>
        <v>#N/A</v>
      </c>
      <c r="AK283" t="e">
        <f>VLOOKUP(Tableau14[[#This Row],[dossier d''événement]],Tableau12[],87,FALSE)</f>
        <v>#N/A</v>
      </c>
      <c r="AL283" t="e">
        <f>VLOOKUP(Tableau14[[#This Row],[dossier d''événement]],Tableau12[],88,FALSE)</f>
        <v>#N/A</v>
      </c>
      <c r="AM283" t="e">
        <f>VLOOKUP(Tableau14[[#This Row],[dossier d''événement]],Tableau12[],89,FALSE)</f>
        <v>#N/A</v>
      </c>
      <c r="AN283" t="e">
        <f>VLOOKUP(Tableau14[[#This Row],[dossier d''événement]],Tableau12[],90,FALSE)</f>
        <v>#N/A</v>
      </c>
      <c r="AO283" t="e">
        <f>VLOOKUP(Tableau14[[#This Row],[dossier d''événement]],Tableau12[],11,FALSE)</f>
        <v>#N/A</v>
      </c>
      <c r="AP283" t="e">
        <f>VLOOKUP(Tableau14[[#This Row],[dossier d''événement]],Tableau12[],12,FALSE)</f>
        <v>#N/A</v>
      </c>
      <c r="AQ283" t="e">
        <f>VLOOKUP(Tableau14[[#This Row],[dossier d''événement]],Tableau12[],13,FALSE)</f>
        <v>#N/A</v>
      </c>
      <c r="AR283" t="e">
        <f>VLOOKUP(Tableau14[[#This Row],[dossier d''événement]],Tableau12[],14,FALSE)</f>
        <v>#N/A</v>
      </c>
      <c r="AS283" t="e">
        <f>VLOOKUP(Tableau14[[#This Row],[dossier d''événement]],Tableau12[],15,FALSE)</f>
        <v>#N/A</v>
      </c>
      <c r="AT283" t="e">
        <f>VLOOKUP(Tableau14[[#This Row],[dossier d''événement]],Tableau12[],16,FALSE)</f>
        <v>#N/A</v>
      </c>
      <c r="AU283" t="e">
        <f>VLOOKUP(Tableau14[[#This Row],[dossier d''événement]],Tableau12[],17,FALSE)</f>
        <v>#N/A</v>
      </c>
      <c r="AV283" t="e">
        <f>VLOOKUP(Tableau14[[#This Row],[dossier d''événement]],Tableau12[],18,FALSE)</f>
        <v>#N/A</v>
      </c>
      <c r="AW283" t="e">
        <f>VLOOKUP(Tableau14[[#This Row],[dossier d''événement]],Tableau12[],19,FALSE)</f>
        <v>#N/A</v>
      </c>
      <c r="AX283" t="e">
        <f>VLOOKUP(Tableau14[[#This Row],[dossier d''événement]],Tableau12[],20,FALSE)</f>
        <v>#N/A</v>
      </c>
      <c r="AY283" t="e">
        <f>VLOOKUP(Tableau14[[#This Row],[dossier d''événement]],Tableau12[],21,FALSE)</f>
        <v>#N/A</v>
      </c>
      <c r="AZ283" t="e">
        <f>VLOOKUP(Tableau14[[#This Row],[dossier d''événement]],Tableau12[],22,FALSE)</f>
        <v>#N/A</v>
      </c>
      <c r="BA283" t="e">
        <f>VLOOKUP(Tableau14[[#This Row],[dossier d''événement]],Tableau12[],23,FALSE)</f>
        <v>#N/A</v>
      </c>
      <c r="BB283" t="e">
        <f>VLOOKUP(Tableau14[[#This Row],[dossier d''événement]],Tableau12[],24,FALSE)</f>
        <v>#N/A</v>
      </c>
      <c r="BC283" t="e">
        <f>VLOOKUP(Tableau14[[#This Row],[dossier d''événement]],Tableau12[],25,FALSE)</f>
        <v>#N/A</v>
      </c>
      <c r="BD283" t="e">
        <f>VLOOKUP(Tableau14[[#This Row],[dossier d''événement]],Tableau12[],26,FALSE)</f>
        <v>#N/A</v>
      </c>
      <c r="BE283" t="e">
        <f>VLOOKUP(Tableau14[[#This Row],[dossier d''événement]],Tableau12[],27,FALSE)</f>
        <v>#N/A</v>
      </c>
      <c r="BF283" t="e">
        <f>VLOOKUP(Tableau14[[#This Row],[dossier d''événement]],Tableau12[],28,FALSE)</f>
        <v>#N/A</v>
      </c>
      <c r="BG283" t="e">
        <f>VLOOKUP(Tableau14[[#This Row],[dossier d''événement]],Tableau12[],29,FALSE)</f>
        <v>#N/A</v>
      </c>
      <c r="BH283" t="e">
        <f>VLOOKUP(Tableau14[[#This Row],[dossier d''événement]],Tableau12[],30,FALSE)</f>
        <v>#N/A</v>
      </c>
      <c r="BI283" t="e">
        <f>VLOOKUP(Tableau14[[#This Row],[dossier d''événement]],Tableau12[],31,FALSE)</f>
        <v>#N/A</v>
      </c>
      <c r="BJ283" t="e">
        <f>VLOOKUP(Tableau14[[#This Row],[dossier d''événement]],Tableau12[],32,FALSE)</f>
        <v>#N/A</v>
      </c>
      <c r="BK283" t="e">
        <f>VLOOKUP(Tableau14[[#This Row],[dossier d''événement]],Tableau12[],33,FALSE)</f>
        <v>#N/A</v>
      </c>
      <c r="BL283" t="e">
        <f>VLOOKUP(Tableau14[[#This Row],[dossier d''événement]],Tableau12[],34,FALSE)</f>
        <v>#N/A</v>
      </c>
      <c r="BM283" t="e">
        <f>VLOOKUP(Tableau14[[#This Row],[dossier d''événement]],Tableau12[],35,FALSE)</f>
        <v>#N/A</v>
      </c>
      <c r="BN283" t="e">
        <f>VLOOKUP(Tableau14[[#This Row],[dossier d''événement]],Tableau12[],36,FALSE)</f>
        <v>#N/A</v>
      </c>
      <c r="BO283" t="e">
        <f>VLOOKUP(Tableau14[[#This Row],[dossier d''événement]],Tableau12[],37,FALSE)</f>
        <v>#N/A</v>
      </c>
      <c r="BP283" t="e">
        <f>VLOOKUP(Tableau14[[#This Row],[dossier d''événement]],Tableau12[],38,FALSE)</f>
        <v>#N/A</v>
      </c>
      <c r="BQ283" t="e">
        <f>VLOOKUP(Tableau14[[#This Row],[dossier d''événement]],Tableau12[],39,FALSE)</f>
        <v>#N/A</v>
      </c>
      <c r="BR283" t="e">
        <f>VLOOKUP(Tableau14[[#This Row],[dossier d''événement]],Tableau12[],40,FALSE)</f>
        <v>#N/A</v>
      </c>
    </row>
    <row r="284" spans="7:85">
      <c r="G284" t="e">
        <f>VLOOKUP(Tableau14[[#This Row],[dossier d''événement]],Tableau12[],7,FALSE)</f>
        <v>#N/A</v>
      </c>
      <c r="W284" t="e">
        <f>VLOOKUP(Tableau14[[#This Row],[dossier d''événement]],Tableau12[],73,FALSE)</f>
        <v>#N/A</v>
      </c>
      <c r="X284" t="e">
        <f>VLOOKUP(Tableau14[[#This Row],[dossier d''événement]],Tableau12[],74,FALSE)</f>
        <v>#N/A</v>
      </c>
      <c r="Y284" t="e">
        <f>VLOOKUP(Tableau14[[#This Row],[dossier d''événement]],Tableau12[],75,FALSE)</f>
        <v>#N/A</v>
      </c>
      <c r="Z284" t="e">
        <f>VLOOKUP(Tableau14[[#This Row],[dossier d''événement]],Tableau12[],76,FALSE)</f>
        <v>#N/A</v>
      </c>
      <c r="AA284" t="e">
        <f>VLOOKUP(Tableau14[[#This Row],[dossier d''événement]],Tableau12[],77,FALSE)</f>
        <v>#N/A</v>
      </c>
      <c r="AB284" t="e">
        <f>VLOOKUP(Tableau14[[#This Row],[dossier d''événement]],Tableau12[],78,FALSE)</f>
        <v>#N/A</v>
      </c>
      <c r="AC284" t="e">
        <f>VLOOKUP(Tableau14[[#This Row],[dossier d''événement]],Tableau12[],79,FALSE)</f>
        <v>#N/A</v>
      </c>
      <c r="AD284" t="e">
        <f>VLOOKUP(Tableau14[[#This Row],[dossier d''événement]],Tableau12[],80,FALSE)</f>
        <v>#N/A</v>
      </c>
      <c r="AE284" t="e">
        <f>VLOOKUP(Tableau14[[#This Row],[dossier d''événement]],Tableau12[],81,FALSE)</f>
        <v>#N/A</v>
      </c>
      <c r="AF284" t="e">
        <f>VLOOKUP(Tableau14[[#This Row],[dossier d''événement]],Tableau12[],82,FALSE)</f>
        <v>#N/A</v>
      </c>
      <c r="AG284" t="e">
        <f>VLOOKUP(Tableau14[[#This Row],[dossier d''événement]],Tableau12[],83,FALSE)</f>
        <v>#N/A</v>
      </c>
      <c r="AH284" t="e">
        <f>VLOOKUP(Tableau14[[#This Row],[dossier d''événement]],Tableau12[],84,FALSE)</f>
        <v>#N/A</v>
      </c>
      <c r="AI284" t="e">
        <f>VLOOKUP(Tableau14[[#This Row],[dossier d''événement]],Tableau12[],85,FALSE)</f>
        <v>#N/A</v>
      </c>
      <c r="AJ284" t="e">
        <f>VLOOKUP(Tableau14[[#This Row],[dossier d''événement]],Tableau12[],86,FALSE)</f>
        <v>#N/A</v>
      </c>
      <c r="AK284" t="e">
        <f>VLOOKUP(Tableau14[[#This Row],[dossier d''événement]],Tableau12[],87,FALSE)</f>
        <v>#N/A</v>
      </c>
      <c r="AL284" t="e">
        <f>VLOOKUP(Tableau14[[#This Row],[dossier d''événement]],Tableau12[],88,FALSE)</f>
        <v>#N/A</v>
      </c>
      <c r="AM284" t="e">
        <f>VLOOKUP(Tableau14[[#This Row],[dossier d''événement]],Tableau12[],89,FALSE)</f>
        <v>#N/A</v>
      </c>
      <c r="AN284" t="e">
        <f>VLOOKUP(Tableau14[[#This Row],[dossier d''événement]],Tableau12[],90,FALSE)</f>
        <v>#N/A</v>
      </c>
      <c r="AO284" t="e">
        <f>VLOOKUP(Tableau14[[#This Row],[dossier d''événement]],Tableau12[],11,FALSE)</f>
        <v>#N/A</v>
      </c>
      <c r="AP284" t="e">
        <f>VLOOKUP(Tableau14[[#This Row],[dossier d''événement]],Tableau12[],12,FALSE)</f>
        <v>#N/A</v>
      </c>
      <c r="AQ284" t="e">
        <f>VLOOKUP(Tableau14[[#This Row],[dossier d''événement]],Tableau12[],13,FALSE)</f>
        <v>#N/A</v>
      </c>
      <c r="AR284" t="e">
        <f>VLOOKUP(Tableau14[[#This Row],[dossier d''événement]],Tableau12[],14,FALSE)</f>
        <v>#N/A</v>
      </c>
      <c r="AS284" t="e">
        <f>VLOOKUP(Tableau14[[#This Row],[dossier d''événement]],Tableau12[],15,FALSE)</f>
        <v>#N/A</v>
      </c>
      <c r="AT284" t="e">
        <f>VLOOKUP(Tableau14[[#This Row],[dossier d''événement]],Tableau12[],16,FALSE)</f>
        <v>#N/A</v>
      </c>
      <c r="AU284" t="e">
        <f>VLOOKUP(Tableau14[[#This Row],[dossier d''événement]],Tableau12[],17,FALSE)</f>
        <v>#N/A</v>
      </c>
      <c r="AV284" t="e">
        <f>VLOOKUP(Tableau14[[#This Row],[dossier d''événement]],Tableau12[],18,FALSE)</f>
        <v>#N/A</v>
      </c>
      <c r="AW284" t="e">
        <f>VLOOKUP(Tableau14[[#This Row],[dossier d''événement]],Tableau12[],19,FALSE)</f>
        <v>#N/A</v>
      </c>
      <c r="AX284" t="e">
        <f>VLOOKUP(Tableau14[[#This Row],[dossier d''événement]],Tableau12[],20,FALSE)</f>
        <v>#N/A</v>
      </c>
      <c r="AY284" t="e">
        <f>VLOOKUP(Tableau14[[#This Row],[dossier d''événement]],Tableau12[],21,FALSE)</f>
        <v>#N/A</v>
      </c>
      <c r="AZ284" t="e">
        <f>VLOOKUP(Tableau14[[#This Row],[dossier d''événement]],Tableau12[],22,FALSE)</f>
        <v>#N/A</v>
      </c>
      <c r="BA284" t="e">
        <f>VLOOKUP(Tableau14[[#This Row],[dossier d''événement]],Tableau12[],23,FALSE)</f>
        <v>#N/A</v>
      </c>
      <c r="BB284" t="e">
        <f>VLOOKUP(Tableau14[[#This Row],[dossier d''événement]],Tableau12[],24,FALSE)</f>
        <v>#N/A</v>
      </c>
      <c r="BC284" t="e">
        <f>VLOOKUP(Tableau14[[#This Row],[dossier d''événement]],Tableau12[],25,FALSE)</f>
        <v>#N/A</v>
      </c>
      <c r="BD284" t="e">
        <f>VLOOKUP(Tableau14[[#This Row],[dossier d''événement]],Tableau12[],26,FALSE)</f>
        <v>#N/A</v>
      </c>
      <c r="BE284" t="e">
        <f>VLOOKUP(Tableau14[[#This Row],[dossier d''événement]],Tableau12[],27,FALSE)</f>
        <v>#N/A</v>
      </c>
      <c r="BF284" t="e">
        <f>VLOOKUP(Tableau14[[#This Row],[dossier d''événement]],Tableau12[],28,FALSE)</f>
        <v>#N/A</v>
      </c>
      <c r="BG284" t="e">
        <f>VLOOKUP(Tableau14[[#This Row],[dossier d''événement]],Tableau12[],29,FALSE)</f>
        <v>#N/A</v>
      </c>
      <c r="BH284" t="e">
        <f>VLOOKUP(Tableau14[[#This Row],[dossier d''événement]],Tableau12[],30,FALSE)</f>
        <v>#N/A</v>
      </c>
      <c r="BI284" t="e">
        <f>VLOOKUP(Tableau14[[#This Row],[dossier d''événement]],Tableau12[],31,FALSE)</f>
        <v>#N/A</v>
      </c>
      <c r="BJ284" t="e">
        <f>VLOOKUP(Tableau14[[#This Row],[dossier d''événement]],Tableau12[],32,FALSE)</f>
        <v>#N/A</v>
      </c>
      <c r="BK284" t="e">
        <f>VLOOKUP(Tableau14[[#This Row],[dossier d''événement]],Tableau12[],33,FALSE)</f>
        <v>#N/A</v>
      </c>
      <c r="BL284" t="e">
        <f>VLOOKUP(Tableau14[[#This Row],[dossier d''événement]],Tableau12[],34,FALSE)</f>
        <v>#N/A</v>
      </c>
      <c r="BM284" t="e">
        <f>VLOOKUP(Tableau14[[#This Row],[dossier d''événement]],Tableau12[],35,FALSE)</f>
        <v>#N/A</v>
      </c>
      <c r="BN284" t="e">
        <f>VLOOKUP(Tableau14[[#This Row],[dossier d''événement]],Tableau12[],36,FALSE)</f>
        <v>#N/A</v>
      </c>
      <c r="BO284" t="e">
        <f>VLOOKUP(Tableau14[[#This Row],[dossier d''événement]],Tableau12[],37,FALSE)</f>
        <v>#N/A</v>
      </c>
      <c r="BP284" t="e">
        <f>VLOOKUP(Tableau14[[#This Row],[dossier d''événement]],Tableau12[],38,FALSE)</f>
        <v>#N/A</v>
      </c>
      <c r="BQ284" t="e">
        <f>VLOOKUP(Tableau14[[#This Row],[dossier d''événement]],Tableau12[],39,FALSE)</f>
        <v>#N/A</v>
      </c>
      <c r="BR284" t="e">
        <f>VLOOKUP(Tableau14[[#This Row],[dossier d''événement]],Tableau12[],40,FALSE)</f>
        <v>#N/A</v>
      </c>
    </row>
    <row r="285" spans="7:85">
      <c r="G285" t="e">
        <f>VLOOKUP(Tableau14[[#This Row],[dossier d''événement]],Tableau12[],7,FALSE)</f>
        <v>#N/A</v>
      </c>
      <c r="W285" t="e">
        <f>VLOOKUP(Tableau14[[#This Row],[dossier d''événement]],Tableau12[],73,FALSE)</f>
        <v>#N/A</v>
      </c>
      <c r="X285" t="e">
        <f>VLOOKUP(Tableau14[[#This Row],[dossier d''événement]],Tableau12[],74,FALSE)</f>
        <v>#N/A</v>
      </c>
      <c r="Y285" t="e">
        <f>VLOOKUP(Tableau14[[#This Row],[dossier d''événement]],Tableau12[],75,FALSE)</f>
        <v>#N/A</v>
      </c>
      <c r="Z285" t="e">
        <f>VLOOKUP(Tableau14[[#This Row],[dossier d''événement]],Tableau12[],76,FALSE)</f>
        <v>#N/A</v>
      </c>
      <c r="AA285" t="e">
        <f>VLOOKUP(Tableau14[[#This Row],[dossier d''événement]],Tableau12[],77,FALSE)</f>
        <v>#N/A</v>
      </c>
      <c r="AB285" t="e">
        <f>VLOOKUP(Tableau14[[#This Row],[dossier d''événement]],Tableau12[],78,FALSE)</f>
        <v>#N/A</v>
      </c>
      <c r="AC285" t="e">
        <f>VLOOKUP(Tableau14[[#This Row],[dossier d''événement]],Tableau12[],79,FALSE)</f>
        <v>#N/A</v>
      </c>
      <c r="AD285" t="e">
        <f>VLOOKUP(Tableau14[[#This Row],[dossier d''événement]],Tableau12[],80,FALSE)</f>
        <v>#N/A</v>
      </c>
      <c r="AE285" t="e">
        <f>VLOOKUP(Tableau14[[#This Row],[dossier d''événement]],Tableau12[],81,FALSE)</f>
        <v>#N/A</v>
      </c>
      <c r="AF285" t="e">
        <f>VLOOKUP(Tableau14[[#This Row],[dossier d''événement]],Tableau12[],82,FALSE)</f>
        <v>#N/A</v>
      </c>
      <c r="AG285" t="e">
        <f>VLOOKUP(Tableau14[[#This Row],[dossier d''événement]],Tableau12[],83,FALSE)</f>
        <v>#N/A</v>
      </c>
      <c r="AH285" t="e">
        <f>VLOOKUP(Tableau14[[#This Row],[dossier d''événement]],Tableau12[],84,FALSE)</f>
        <v>#N/A</v>
      </c>
      <c r="AI285" t="e">
        <f>VLOOKUP(Tableau14[[#This Row],[dossier d''événement]],Tableau12[],85,FALSE)</f>
        <v>#N/A</v>
      </c>
      <c r="AJ285" t="e">
        <f>VLOOKUP(Tableau14[[#This Row],[dossier d''événement]],Tableau12[],86,FALSE)</f>
        <v>#N/A</v>
      </c>
      <c r="AK285" t="e">
        <f>VLOOKUP(Tableau14[[#This Row],[dossier d''événement]],Tableau12[],87,FALSE)</f>
        <v>#N/A</v>
      </c>
      <c r="AL285" t="e">
        <f>VLOOKUP(Tableau14[[#This Row],[dossier d''événement]],Tableau12[],88,FALSE)</f>
        <v>#N/A</v>
      </c>
      <c r="AM285" t="e">
        <f>VLOOKUP(Tableau14[[#This Row],[dossier d''événement]],Tableau12[],89,FALSE)</f>
        <v>#N/A</v>
      </c>
      <c r="AN285" t="e">
        <f>VLOOKUP(Tableau14[[#This Row],[dossier d''événement]],Tableau12[],90,FALSE)</f>
        <v>#N/A</v>
      </c>
      <c r="AO285" t="e">
        <f>VLOOKUP(Tableau14[[#This Row],[dossier d''événement]],Tableau12[],11,FALSE)</f>
        <v>#N/A</v>
      </c>
      <c r="AP285" t="e">
        <f>VLOOKUP(Tableau14[[#This Row],[dossier d''événement]],Tableau12[],12,FALSE)</f>
        <v>#N/A</v>
      </c>
      <c r="AQ285" t="e">
        <f>VLOOKUP(Tableau14[[#This Row],[dossier d''événement]],Tableau12[],13,FALSE)</f>
        <v>#N/A</v>
      </c>
      <c r="AR285" t="e">
        <f>VLOOKUP(Tableau14[[#This Row],[dossier d''événement]],Tableau12[],14,FALSE)</f>
        <v>#N/A</v>
      </c>
      <c r="AS285" t="e">
        <f>VLOOKUP(Tableau14[[#This Row],[dossier d''événement]],Tableau12[],15,FALSE)</f>
        <v>#N/A</v>
      </c>
      <c r="AT285" t="e">
        <f>VLOOKUP(Tableau14[[#This Row],[dossier d''événement]],Tableau12[],16,FALSE)</f>
        <v>#N/A</v>
      </c>
      <c r="AU285" t="e">
        <f>VLOOKUP(Tableau14[[#This Row],[dossier d''événement]],Tableau12[],17,FALSE)</f>
        <v>#N/A</v>
      </c>
      <c r="AV285" t="e">
        <f>VLOOKUP(Tableau14[[#This Row],[dossier d''événement]],Tableau12[],18,FALSE)</f>
        <v>#N/A</v>
      </c>
      <c r="AW285" t="e">
        <f>VLOOKUP(Tableau14[[#This Row],[dossier d''événement]],Tableau12[],19,FALSE)</f>
        <v>#N/A</v>
      </c>
      <c r="AX285" t="e">
        <f>VLOOKUP(Tableau14[[#This Row],[dossier d''événement]],Tableau12[],20,FALSE)</f>
        <v>#N/A</v>
      </c>
      <c r="AY285" t="e">
        <f>VLOOKUP(Tableau14[[#This Row],[dossier d''événement]],Tableau12[],21,FALSE)</f>
        <v>#N/A</v>
      </c>
      <c r="AZ285" t="e">
        <f>VLOOKUP(Tableau14[[#This Row],[dossier d''événement]],Tableau12[],22,FALSE)</f>
        <v>#N/A</v>
      </c>
      <c r="BA285" t="e">
        <f>VLOOKUP(Tableau14[[#This Row],[dossier d''événement]],Tableau12[],23,FALSE)</f>
        <v>#N/A</v>
      </c>
      <c r="BB285" t="e">
        <f>VLOOKUP(Tableau14[[#This Row],[dossier d''événement]],Tableau12[],24,FALSE)</f>
        <v>#N/A</v>
      </c>
      <c r="BC285" t="e">
        <f>VLOOKUP(Tableau14[[#This Row],[dossier d''événement]],Tableau12[],25,FALSE)</f>
        <v>#N/A</v>
      </c>
      <c r="BD285" t="e">
        <f>VLOOKUP(Tableau14[[#This Row],[dossier d''événement]],Tableau12[],26,FALSE)</f>
        <v>#N/A</v>
      </c>
      <c r="BE285" t="e">
        <f>VLOOKUP(Tableau14[[#This Row],[dossier d''événement]],Tableau12[],27,FALSE)</f>
        <v>#N/A</v>
      </c>
      <c r="BF285" t="e">
        <f>VLOOKUP(Tableau14[[#This Row],[dossier d''événement]],Tableau12[],28,FALSE)</f>
        <v>#N/A</v>
      </c>
      <c r="BG285" t="e">
        <f>VLOOKUP(Tableau14[[#This Row],[dossier d''événement]],Tableau12[],29,FALSE)</f>
        <v>#N/A</v>
      </c>
      <c r="BH285" t="e">
        <f>VLOOKUP(Tableau14[[#This Row],[dossier d''événement]],Tableau12[],30,FALSE)</f>
        <v>#N/A</v>
      </c>
      <c r="BI285" t="e">
        <f>VLOOKUP(Tableau14[[#This Row],[dossier d''événement]],Tableau12[],31,FALSE)</f>
        <v>#N/A</v>
      </c>
      <c r="BJ285" t="e">
        <f>VLOOKUP(Tableau14[[#This Row],[dossier d''événement]],Tableau12[],32,FALSE)</f>
        <v>#N/A</v>
      </c>
      <c r="BK285" t="e">
        <f>VLOOKUP(Tableau14[[#This Row],[dossier d''événement]],Tableau12[],33,FALSE)</f>
        <v>#N/A</v>
      </c>
      <c r="BL285" t="e">
        <f>VLOOKUP(Tableau14[[#This Row],[dossier d''événement]],Tableau12[],34,FALSE)</f>
        <v>#N/A</v>
      </c>
      <c r="BM285" t="e">
        <f>VLOOKUP(Tableau14[[#This Row],[dossier d''événement]],Tableau12[],35,FALSE)</f>
        <v>#N/A</v>
      </c>
      <c r="BN285" t="e">
        <f>VLOOKUP(Tableau14[[#This Row],[dossier d''événement]],Tableau12[],36,FALSE)</f>
        <v>#N/A</v>
      </c>
      <c r="BO285" t="e">
        <f>VLOOKUP(Tableau14[[#This Row],[dossier d''événement]],Tableau12[],37,FALSE)</f>
        <v>#N/A</v>
      </c>
      <c r="BP285" t="e">
        <f>VLOOKUP(Tableau14[[#This Row],[dossier d''événement]],Tableau12[],38,FALSE)</f>
        <v>#N/A</v>
      </c>
      <c r="BQ285" t="e">
        <f>VLOOKUP(Tableau14[[#This Row],[dossier d''événement]],Tableau12[],39,FALSE)</f>
        <v>#N/A</v>
      </c>
      <c r="BR285" t="e">
        <f>VLOOKUP(Tableau14[[#This Row],[dossier d''événement]],Tableau12[],40,FALSE)</f>
        <v>#N/A</v>
      </c>
    </row>
    <row r="286" spans="7:85">
      <c r="G286" t="e">
        <f>VLOOKUP(Tableau14[[#This Row],[dossier d''événement]],Tableau12[],7,FALSE)</f>
        <v>#N/A</v>
      </c>
      <c r="W286" t="e">
        <f>VLOOKUP(Tableau14[[#This Row],[dossier d''événement]],Tableau12[],73,FALSE)</f>
        <v>#N/A</v>
      </c>
      <c r="X286" t="e">
        <f>VLOOKUP(Tableau14[[#This Row],[dossier d''événement]],Tableau12[],74,FALSE)</f>
        <v>#N/A</v>
      </c>
      <c r="Y286" t="e">
        <f>VLOOKUP(Tableau14[[#This Row],[dossier d''événement]],Tableau12[],75,FALSE)</f>
        <v>#N/A</v>
      </c>
      <c r="Z286" t="e">
        <f>VLOOKUP(Tableau14[[#This Row],[dossier d''événement]],Tableau12[],76,FALSE)</f>
        <v>#N/A</v>
      </c>
      <c r="AA286" t="e">
        <f>VLOOKUP(Tableau14[[#This Row],[dossier d''événement]],Tableau12[],77,FALSE)</f>
        <v>#N/A</v>
      </c>
      <c r="AB286" t="e">
        <f>VLOOKUP(Tableau14[[#This Row],[dossier d''événement]],Tableau12[],78,FALSE)</f>
        <v>#N/A</v>
      </c>
      <c r="AC286" t="e">
        <f>VLOOKUP(Tableau14[[#This Row],[dossier d''événement]],Tableau12[],79,FALSE)</f>
        <v>#N/A</v>
      </c>
      <c r="AD286" t="e">
        <f>VLOOKUP(Tableau14[[#This Row],[dossier d''événement]],Tableau12[],80,FALSE)</f>
        <v>#N/A</v>
      </c>
      <c r="AE286" t="e">
        <f>VLOOKUP(Tableau14[[#This Row],[dossier d''événement]],Tableau12[],81,FALSE)</f>
        <v>#N/A</v>
      </c>
      <c r="AF286" t="e">
        <f>VLOOKUP(Tableau14[[#This Row],[dossier d''événement]],Tableau12[],82,FALSE)</f>
        <v>#N/A</v>
      </c>
      <c r="AG286" t="e">
        <f>VLOOKUP(Tableau14[[#This Row],[dossier d''événement]],Tableau12[],83,FALSE)</f>
        <v>#N/A</v>
      </c>
      <c r="AH286" t="e">
        <f>VLOOKUP(Tableau14[[#This Row],[dossier d''événement]],Tableau12[],84,FALSE)</f>
        <v>#N/A</v>
      </c>
      <c r="AI286" t="e">
        <f>VLOOKUP(Tableau14[[#This Row],[dossier d''événement]],Tableau12[],85,FALSE)</f>
        <v>#N/A</v>
      </c>
      <c r="AJ286" t="e">
        <f>VLOOKUP(Tableau14[[#This Row],[dossier d''événement]],Tableau12[],86,FALSE)</f>
        <v>#N/A</v>
      </c>
      <c r="AK286" t="e">
        <f>VLOOKUP(Tableau14[[#This Row],[dossier d''événement]],Tableau12[],87,FALSE)</f>
        <v>#N/A</v>
      </c>
      <c r="AL286" t="e">
        <f>VLOOKUP(Tableau14[[#This Row],[dossier d''événement]],Tableau12[],88,FALSE)</f>
        <v>#N/A</v>
      </c>
      <c r="AM286" t="e">
        <f>VLOOKUP(Tableau14[[#This Row],[dossier d''événement]],Tableau12[],89,FALSE)</f>
        <v>#N/A</v>
      </c>
      <c r="AN286" t="e">
        <f>VLOOKUP(Tableau14[[#This Row],[dossier d''événement]],Tableau12[],90,FALSE)</f>
        <v>#N/A</v>
      </c>
      <c r="AO286" t="e">
        <f>VLOOKUP(Tableau14[[#This Row],[dossier d''événement]],Tableau12[],11,FALSE)</f>
        <v>#N/A</v>
      </c>
      <c r="AP286" t="e">
        <f>VLOOKUP(Tableau14[[#This Row],[dossier d''événement]],Tableau12[],12,FALSE)</f>
        <v>#N/A</v>
      </c>
      <c r="AQ286" t="e">
        <f>VLOOKUP(Tableau14[[#This Row],[dossier d''événement]],Tableau12[],13,FALSE)</f>
        <v>#N/A</v>
      </c>
      <c r="AR286" t="e">
        <f>VLOOKUP(Tableau14[[#This Row],[dossier d''événement]],Tableau12[],14,FALSE)</f>
        <v>#N/A</v>
      </c>
      <c r="AS286" t="e">
        <f>VLOOKUP(Tableau14[[#This Row],[dossier d''événement]],Tableau12[],15,FALSE)</f>
        <v>#N/A</v>
      </c>
      <c r="AT286" t="e">
        <f>VLOOKUP(Tableau14[[#This Row],[dossier d''événement]],Tableau12[],16,FALSE)</f>
        <v>#N/A</v>
      </c>
      <c r="AU286" t="e">
        <f>VLOOKUP(Tableau14[[#This Row],[dossier d''événement]],Tableau12[],17,FALSE)</f>
        <v>#N/A</v>
      </c>
      <c r="AV286" t="e">
        <f>VLOOKUP(Tableau14[[#This Row],[dossier d''événement]],Tableau12[],18,FALSE)</f>
        <v>#N/A</v>
      </c>
      <c r="AW286" t="e">
        <f>VLOOKUP(Tableau14[[#This Row],[dossier d''événement]],Tableau12[],19,FALSE)</f>
        <v>#N/A</v>
      </c>
      <c r="AX286" t="e">
        <f>VLOOKUP(Tableau14[[#This Row],[dossier d''événement]],Tableau12[],20,FALSE)</f>
        <v>#N/A</v>
      </c>
      <c r="AY286" t="e">
        <f>VLOOKUP(Tableau14[[#This Row],[dossier d''événement]],Tableau12[],21,FALSE)</f>
        <v>#N/A</v>
      </c>
      <c r="AZ286" t="e">
        <f>VLOOKUP(Tableau14[[#This Row],[dossier d''événement]],Tableau12[],22,FALSE)</f>
        <v>#N/A</v>
      </c>
      <c r="BA286" t="e">
        <f>VLOOKUP(Tableau14[[#This Row],[dossier d''événement]],Tableau12[],23,FALSE)</f>
        <v>#N/A</v>
      </c>
      <c r="BB286" t="e">
        <f>VLOOKUP(Tableau14[[#This Row],[dossier d''événement]],Tableau12[],24,FALSE)</f>
        <v>#N/A</v>
      </c>
      <c r="BC286" t="e">
        <f>VLOOKUP(Tableau14[[#This Row],[dossier d''événement]],Tableau12[],25,FALSE)</f>
        <v>#N/A</v>
      </c>
      <c r="BD286" t="e">
        <f>VLOOKUP(Tableau14[[#This Row],[dossier d''événement]],Tableau12[],26,FALSE)</f>
        <v>#N/A</v>
      </c>
      <c r="BE286" t="e">
        <f>VLOOKUP(Tableau14[[#This Row],[dossier d''événement]],Tableau12[],27,FALSE)</f>
        <v>#N/A</v>
      </c>
      <c r="BF286" t="e">
        <f>VLOOKUP(Tableau14[[#This Row],[dossier d''événement]],Tableau12[],28,FALSE)</f>
        <v>#N/A</v>
      </c>
      <c r="BG286" t="e">
        <f>VLOOKUP(Tableau14[[#This Row],[dossier d''événement]],Tableau12[],29,FALSE)</f>
        <v>#N/A</v>
      </c>
      <c r="BH286" t="e">
        <f>VLOOKUP(Tableau14[[#This Row],[dossier d''événement]],Tableau12[],30,FALSE)</f>
        <v>#N/A</v>
      </c>
      <c r="BI286" t="e">
        <f>VLOOKUP(Tableau14[[#This Row],[dossier d''événement]],Tableau12[],31,FALSE)</f>
        <v>#N/A</v>
      </c>
      <c r="BJ286" t="e">
        <f>VLOOKUP(Tableau14[[#This Row],[dossier d''événement]],Tableau12[],32,FALSE)</f>
        <v>#N/A</v>
      </c>
      <c r="BK286" t="e">
        <f>VLOOKUP(Tableau14[[#This Row],[dossier d''événement]],Tableau12[],33,FALSE)</f>
        <v>#N/A</v>
      </c>
      <c r="BL286" t="e">
        <f>VLOOKUP(Tableau14[[#This Row],[dossier d''événement]],Tableau12[],34,FALSE)</f>
        <v>#N/A</v>
      </c>
      <c r="BM286" t="e">
        <f>VLOOKUP(Tableau14[[#This Row],[dossier d''événement]],Tableau12[],35,FALSE)</f>
        <v>#N/A</v>
      </c>
      <c r="BN286" t="e">
        <f>VLOOKUP(Tableau14[[#This Row],[dossier d''événement]],Tableau12[],36,FALSE)</f>
        <v>#N/A</v>
      </c>
      <c r="BO286" t="e">
        <f>VLOOKUP(Tableau14[[#This Row],[dossier d''événement]],Tableau12[],37,FALSE)</f>
        <v>#N/A</v>
      </c>
      <c r="BP286" t="e">
        <f>VLOOKUP(Tableau14[[#This Row],[dossier d''événement]],Tableau12[],38,FALSE)</f>
        <v>#N/A</v>
      </c>
      <c r="BQ286" t="e">
        <f>VLOOKUP(Tableau14[[#This Row],[dossier d''événement]],Tableau12[],39,FALSE)</f>
        <v>#N/A</v>
      </c>
      <c r="BR286" t="e">
        <f>VLOOKUP(Tableau14[[#This Row],[dossier d''événement]],Tableau12[],40,FALSE)</f>
        <v>#N/A</v>
      </c>
    </row>
    <row r="287" spans="7:85">
      <c r="W287" t="e">
        <f>VLOOKUP(Tableau14[[#This Row],[dossier d''événement]],Tableau12[],73,FALSE)</f>
        <v>#N/A</v>
      </c>
      <c r="X287" t="e">
        <f>VLOOKUP(Tableau14[[#This Row],[dossier d''événement]],Tableau12[],74,FALSE)</f>
        <v>#N/A</v>
      </c>
      <c r="Y287" t="e">
        <f>VLOOKUP(Tableau14[[#This Row],[dossier d''événement]],Tableau12[],75,FALSE)</f>
        <v>#N/A</v>
      </c>
      <c r="Z287" t="e">
        <f>VLOOKUP(Tableau14[[#This Row],[dossier d''événement]],Tableau12[],76,FALSE)</f>
        <v>#N/A</v>
      </c>
      <c r="AA287" t="e">
        <f>VLOOKUP(Tableau14[[#This Row],[dossier d''événement]],Tableau12[],77,FALSE)</f>
        <v>#N/A</v>
      </c>
      <c r="AB287" t="e">
        <f>VLOOKUP(Tableau14[[#This Row],[dossier d''événement]],Tableau12[],78,FALSE)</f>
        <v>#N/A</v>
      </c>
      <c r="AC287" t="e">
        <f>VLOOKUP(Tableau14[[#This Row],[dossier d''événement]],Tableau12[],79,FALSE)</f>
        <v>#N/A</v>
      </c>
      <c r="AD287" t="e">
        <f>VLOOKUP(Tableau14[[#This Row],[dossier d''événement]],Tableau12[],80,FALSE)</f>
        <v>#N/A</v>
      </c>
      <c r="AE287" t="e">
        <f>VLOOKUP(Tableau14[[#This Row],[dossier d''événement]],Tableau12[],81,FALSE)</f>
        <v>#N/A</v>
      </c>
      <c r="AF287" t="e">
        <f>VLOOKUP(Tableau14[[#This Row],[dossier d''événement]],Tableau12[],82,FALSE)</f>
        <v>#N/A</v>
      </c>
      <c r="AG287" t="e">
        <f>VLOOKUP(Tableau14[[#This Row],[dossier d''événement]],Tableau12[],83,FALSE)</f>
        <v>#N/A</v>
      </c>
      <c r="AH287" t="e">
        <f>VLOOKUP(Tableau14[[#This Row],[dossier d''événement]],Tableau12[],84,FALSE)</f>
        <v>#N/A</v>
      </c>
      <c r="AI287" t="e">
        <f>VLOOKUP(Tableau14[[#This Row],[dossier d''événement]],Tableau12[],85,FALSE)</f>
        <v>#N/A</v>
      </c>
      <c r="AJ287" t="e">
        <f>VLOOKUP(Tableau14[[#This Row],[dossier d''événement]],Tableau12[],86,FALSE)</f>
        <v>#N/A</v>
      </c>
      <c r="AK287" t="e">
        <f>VLOOKUP(Tableau14[[#This Row],[dossier d''événement]],Tableau12[],87,FALSE)</f>
        <v>#N/A</v>
      </c>
      <c r="AL287" t="e">
        <f>VLOOKUP(Tableau14[[#This Row],[dossier d''événement]],Tableau12[],88,FALSE)</f>
        <v>#N/A</v>
      </c>
      <c r="AM287" t="e">
        <f>VLOOKUP(Tableau14[[#This Row],[dossier d''événement]],Tableau12[],89,FALSE)</f>
        <v>#N/A</v>
      </c>
      <c r="AN287" t="e">
        <f>VLOOKUP(Tableau14[[#This Row],[dossier d''événement]],Tableau12[],90,FALSE)</f>
        <v>#N/A</v>
      </c>
      <c r="AO287" t="e">
        <f>VLOOKUP(Tableau14[[#This Row],[dossier d''événement]],Tableau12[],11,FALSE)</f>
        <v>#N/A</v>
      </c>
      <c r="AP287" t="e">
        <f>VLOOKUP(Tableau14[[#This Row],[dossier d''événement]],Tableau12[],12,FALSE)</f>
        <v>#N/A</v>
      </c>
      <c r="AQ287" t="e">
        <f>VLOOKUP(Tableau14[[#This Row],[dossier d''événement]],Tableau12[],13,FALSE)</f>
        <v>#N/A</v>
      </c>
      <c r="AR287" t="e">
        <f>VLOOKUP(Tableau14[[#This Row],[dossier d''événement]],Tableau12[],14,FALSE)</f>
        <v>#N/A</v>
      </c>
      <c r="AS287" t="e">
        <f>VLOOKUP(Tableau14[[#This Row],[dossier d''événement]],Tableau12[],15,FALSE)</f>
        <v>#N/A</v>
      </c>
      <c r="AT287" t="e">
        <f>VLOOKUP(Tableau14[[#This Row],[dossier d''événement]],Tableau12[],16,FALSE)</f>
        <v>#N/A</v>
      </c>
      <c r="AU287" t="e">
        <f>VLOOKUP(Tableau14[[#This Row],[dossier d''événement]],Tableau12[],17,FALSE)</f>
        <v>#N/A</v>
      </c>
      <c r="AV287" t="e">
        <f>VLOOKUP(Tableau14[[#This Row],[dossier d''événement]],Tableau12[],18,FALSE)</f>
        <v>#N/A</v>
      </c>
      <c r="AW287" t="e">
        <f>VLOOKUP(Tableau14[[#This Row],[dossier d''événement]],Tableau12[],19,FALSE)</f>
        <v>#N/A</v>
      </c>
      <c r="AX287" t="e">
        <f>VLOOKUP(Tableau14[[#This Row],[dossier d''événement]],Tableau12[],20,FALSE)</f>
        <v>#N/A</v>
      </c>
      <c r="AY287" t="e">
        <f>VLOOKUP(Tableau14[[#This Row],[dossier d''événement]],Tableau12[],21,FALSE)</f>
        <v>#N/A</v>
      </c>
      <c r="AZ287" t="e">
        <f>VLOOKUP(Tableau14[[#This Row],[dossier d''événement]],Tableau12[],22,FALSE)</f>
        <v>#N/A</v>
      </c>
      <c r="BA287" t="e">
        <f>VLOOKUP(Tableau14[[#This Row],[dossier d''événement]],Tableau12[],23,FALSE)</f>
        <v>#N/A</v>
      </c>
      <c r="BB287" t="e">
        <f>VLOOKUP(Tableau14[[#This Row],[dossier d''événement]],Tableau12[],24,FALSE)</f>
        <v>#N/A</v>
      </c>
      <c r="BC287" t="e">
        <f>VLOOKUP(Tableau14[[#This Row],[dossier d''événement]],Tableau12[],25,FALSE)</f>
        <v>#N/A</v>
      </c>
      <c r="BD287" t="e">
        <f>VLOOKUP(Tableau14[[#This Row],[dossier d''événement]],Tableau12[],26,FALSE)</f>
        <v>#N/A</v>
      </c>
      <c r="BE287" t="e">
        <f>VLOOKUP(Tableau14[[#This Row],[dossier d''événement]],Tableau12[],27,FALSE)</f>
        <v>#N/A</v>
      </c>
      <c r="BF287" t="e">
        <f>VLOOKUP(Tableau14[[#This Row],[dossier d''événement]],Tableau12[],28,FALSE)</f>
        <v>#N/A</v>
      </c>
      <c r="BG287" t="e">
        <f>VLOOKUP(Tableau14[[#This Row],[dossier d''événement]],Tableau12[],29,FALSE)</f>
        <v>#N/A</v>
      </c>
      <c r="BH287" t="e">
        <f>VLOOKUP(Tableau14[[#This Row],[dossier d''événement]],Tableau12[],30,FALSE)</f>
        <v>#N/A</v>
      </c>
      <c r="BI287" t="e">
        <f>VLOOKUP(Tableau14[[#This Row],[dossier d''événement]],Tableau12[],31,FALSE)</f>
        <v>#N/A</v>
      </c>
      <c r="BJ287" t="e">
        <f>VLOOKUP(Tableau14[[#This Row],[dossier d''événement]],Tableau12[],32,FALSE)</f>
        <v>#N/A</v>
      </c>
      <c r="BK287" t="e">
        <f>VLOOKUP(Tableau14[[#This Row],[dossier d''événement]],Tableau12[],33,FALSE)</f>
        <v>#N/A</v>
      </c>
      <c r="BL287" t="e">
        <f>VLOOKUP(Tableau14[[#This Row],[dossier d''événement]],Tableau12[],34,FALSE)</f>
        <v>#N/A</v>
      </c>
      <c r="BM287" t="e">
        <f>VLOOKUP(Tableau14[[#This Row],[dossier d''événement]],Tableau12[],35,FALSE)</f>
        <v>#N/A</v>
      </c>
      <c r="BN287" t="e">
        <f>VLOOKUP(Tableau14[[#This Row],[dossier d''événement]],Tableau12[],36,FALSE)</f>
        <v>#N/A</v>
      </c>
      <c r="BO287" t="e">
        <f>VLOOKUP(Tableau14[[#This Row],[dossier d''événement]],Tableau12[],37,FALSE)</f>
        <v>#N/A</v>
      </c>
      <c r="BP287" t="e">
        <f>VLOOKUP(Tableau14[[#This Row],[dossier d''événement]],Tableau12[],38,FALSE)</f>
        <v>#N/A</v>
      </c>
      <c r="BQ287" t="e">
        <f>VLOOKUP(Tableau14[[#This Row],[dossier d''événement]],Tableau12[],39,FALSE)</f>
        <v>#N/A</v>
      </c>
      <c r="BR287" t="e">
        <f>VLOOKUP(Tableau14[[#This Row],[dossier d''événement]],Tableau12[],40,FALSE)</f>
        <v>#N/A</v>
      </c>
    </row>
    <row r="288" spans="7:85">
      <c r="W288" t="e">
        <f>VLOOKUP(Tableau14[[#This Row],[dossier d''événement]],Tableau12[],73,FALSE)</f>
        <v>#N/A</v>
      </c>
      <c r="X288" t="e">
        <f>VLOOKUP(Tableau14[[#This Row],[dossier d''événement]],Tableau12[],74,FALSE)</f>
        <v>#N/A</v>
      </c>
      <c r="Y288" t="e">
        <f>VLOOKUP(Tableau14[[#This Row],[dossier d''événement]],Tableau12[],75,FALSE)</f>
        <v>#N/A</v>
      </c>
      <c r="Z288" t="e">
        <f>VLOOKUP(Tableau14[[#This Row],[dossier d''événement]],Tableau12[],76,FALSE)</f>
        <v>#N/A</v>
      </c>
      <c r="AA288" t="e">
        <f>VLOOKUP(Tableau14[[#This Row],[dossier d''événement]],Tableau12[],77,FALSE)</f>
        <v>#N/A</v>
      </c>
      <c r="AB288" t="e">
        <f>VLOOKUP(Tableau14[[#This Row],[dossier d''événement]],Tableau12[],78,FALSE)</f>
        <v>#N/A</v>
      </c>
      <c r="AC288" t="e">
        <f>VLOOKUP(Tableau14[[#This Row],[dossier d''événement]],Tableau12[],79,FALSE)</f>
        <v>#N/A</v>
      </c>
      <c r="AD288" t="e">
        <f>VLOOKUP(Tableau14[[#This Row],[dossier d''événement]],Tableau12[],80,FALSE)</f>
        <v>#N/A</v>
      </c>
      <c r="AE288" t="e">
        <f>VLOOKUP(Tableau14[[#This Row],[dossier d''événement]],Tableau12[],81,FALSE)</f>
        <v>#N/A</v>
      </c>
      <c r="AF288" t="e">
        <f>VLOOKUP(Tableau14[[#This Row],[dossier d''événement]],Tableau12[],82,FALSE)</f>
        <v>#N/A</v>
      </c>
      <c r="AG288" t="e">
        <f>VLOOKUP(Tableau14[[#This Row],[dossier d''événement]],Tableau12[],83,FALSE)</f>
        <v>#N/A</v>
      </c>
      <c r="AH288" t="e">
        <f>VLOOKUP(Tableau14[[#This Row],[dossier d''événement]],Tableau12[],84,FALSE)</f>
        <v>#N/A</v>
      </c>
      <c r="AI288" t="e">
        <f>VLOOKUP(Tableau14[[#This Row],[dossier d''événement]],Tableau12[],85,FALSE)</f>
        <v>#N/A</v>
      </c>
      <c r="AJ288" t="e">
        <f>VLOOKUP(Tableau14[[#This Row],[dossier d''événement]],Tableau12[],86,FALSE)</f>
        <v>#N/A</v>
      </c>
      <c r="AK288" t="e">
        <f>VLOOKUP(Tableau14[[#This Row],[dossier d''événement]],Tableau12[],87,FALSE)</f>
        <v>#N/A</v>
      </c>
      <c r="AL288" t="e">
        <f>VLOOKUP(Tableau14[[#This Row],[dossier d''événement]],Tableau12[],88,FALSE)</f>
        <v>#N/A</v>
      </c>
      <c r="AM288" t="e">
        <f>VLOOKUP(Tableau14[[#This Row],[dossier d''événement]],Tableau12[],89,FALSE)</f>
        <v>#N/A</v>
      </c>
      <c r="AN288" t="e">
        <f>VLOOKUP(Tableau14[[#This Row],[dossier d''événement]],Tableau12[],90,FALSE)</f>
        <v>#N/A</v>
      </c>
      <c r="AO288" t="e">
        <f>VLOOKUP(Tableau14[[#This Row],[dossier d''événement]],Tableau12[],11,FALSE)</f>
        <v>#N/A</v>
      </c>
      <c r="AP288" t="e">
        <f>VLOOKUP(Tableau14[[#This Row],[dossier d''événement]],Tableau12[],12,FALSE)</f>
        <v>#N/A</v>
      </c>
      <c r="AQ288" t="e">
        <f>VLOOKUP(Tableau14[[#This Row],[dossier d''événement]],Tableau12[],13,FALSE)</f>
        <v>#N/A</v>
      </c>
      <c r="AR288" t="e">
        <f>VLOOKUP(Tableau14[[#This Row],[dossier d''événement]],Tableau12[],14,FALSE)</f>
        <v>#N/A</v>
      </c>
      <c r="AS288" t="e">
        <f>VLOOKUP(Tableau14[[#This Row],[dossier d''événement]],Tableau12[],15,FALSE)</f>
        <v>#N/A</v>
      </c>
      <c r="AT288" t="e">
        <f>VLOOKUP(Tableau14[[#This Row],[dossier d''événement]],Tableau12[],16,FALSE)</f>
        <v>#N/A</v>
      </c>
      <c r="AU288" t="e">
        <f>VLOOKUP(Tableau14[[#This Row],[dossier d''événement]],Tableau12[],17,FALSE)</f>
        <v>#N/A</v>
      </c>
      <c r="AV288" t="e">
        <f>VLOOKUP(Tableau14[[#This Row],[dossier d''événement]],Tableau12[],18,FALSE)</f>
        <v>#N/A</v>
      </c>
      <c r="AW288" t="e">
        <f>VLOOKUP(Tableau14[[#This Row],[dossier d''événement]],Tableau12[],19,FALSE)</f>
        <v>#N/A</v>
      </c>
      <c r="AX288" t="e">
        <f>VLOOKUP(Tableau14[[#This Row],[dossier d''événement]],Tableau12[],20,FALSE)</f>
        <v>#N/A</v>
      </c>
      <c r="AY288" t="e">
        <f>VLOOKUP(Tableau14[[#This Row],[dossier d''événement]],Tableau12[],21,FALSE)</f>
        <v>#N/A</v>
      </c>
      <c r="AZ288" t="e">
        <f>VLOOKUP(Tableau14[[#This Row],[dossier d''événement]],Tableau12[],22,FALSE)</f>
        <v>#N/A</v>
      </c>
      <c r="BA288" t="e">
        <f>VLOOKUP(Tableau14[[#This Row],[dossier d''événement]],Tableau12[],23,FALSE)</f>
        <v>#N/A</v>
      </c>
      <c r="BB288" t="e">
        <f>VLOOKUP(Tableau14[[#This Row],[dossier d''événement]],Tableau12[],24,FALSE)</f>
        <v>#N/A</v>
      </c>
      <c r="BC288" t="e">
        <f>VLOOKUP(Tableau14[[#This Row],[dossier d''événement]],Tableau12[],25,FALSE)</f>
        <v>#N/A</v>
      </c>
      <c r="BD288" t="e">
        <f>VLOOKUP(Tableau14[[#This Row],[dossier d''événement]],Tableau12[],26,FALSE)</f>
        <v>#N/A</v>
      </c>
      <c r="BE288" t="e">
        <f>VLOOKUP(Tableau14[[#This Row],[dossier d''événement]],Tableau12[],27,FALSE)</f>
        <v>#N/A</v>
      </c>
      <c r="BF288" t="e">
        <f>VLOOKUP(Tableau14[[#This Row],[dossier d''événement]],Tableau12[],28,FALSE)</f>
        <v>#N/A</v>
      </c>
      <c r="BG288" t="e">
        <f>VLOOKUP(Tableau14[[#This Row],[dossier d''événement]],Tableau12[],29,FALSE)</f>
        <v>#N/A</v>
      </c>
      <c r="BH288" t="e">
        <f>VLOOKUP(Tableau14[[#This Row],[dossier d''événement]],Tableau12[],30,FALSE)</f>
        <v>#N/A</v>
      </c>
      <c r="BI288" t="e">
        <f>VLOOKUP(Tableau14[[#This Row],[dossier d''événement]],Tableau12[],31,FALSE)</f>
        <v>#N/A</v>
      </c>
      <c r="BJ288" t="e">
        <f>VLOOKUP(Tableau14[[#This Row],[dossier d''événement]],Tableau12[],32,FALSE)</f>
        <v>#N/A</v>
      </c>
      <c r="BK288" t="e">
        <f>VLOOKUP(Tableau14[[#This Row],[dossier d''événement]],Tableau12[],33,FALSE)</f>
        <v>#N/A</v>
      </c>
      <c r="BL288" t="e">
        <f>VLOOKUP(Tableau14[[#This Row],[dossier d''événement]],Tableau12[],34,FALSE)</f>
        <v>#N/A</v>
      </c>
      <c r="BM288" t="e">
        <f>VLOOKUP(Tableau14[[#This Row],[dossier d''événement]],Tableau12[],35,FALSE)</f>
        <v>#N/A</v>
      </c>
      <c r="BN288" t="e">
        <f>VLOOKUP(Tableau14[[#This Row],[dossier d''événement]],Tableau12[],36,FALSE)</f>
        <v>#N/A</v>
      </c>
      <c r="BO288" t="e">
        <f>VLOOKUP(Tableau14[[#This Row],[dossier d''événement]],Tableau12[],37,FALSE)</f>
        <v>#N/A</v>
      </c>
      <c r="BP288" t="e">
        <f>VLOOKUP(Tableau14[[#This Row],[dossier d''événement]],Tableau12[],38,FALSE)</f>
        <v>#N/A</v>
      </c>
      <c r="BQ288" t="e">
        <f>VLOOKUP(Tableau14[[#This Row],[dossier d''événement]],Tableau12[],39,FALSE)</f>
        <v>#N/A</v>
      </c>
      <c r="BR288" t="e">
        <f>VLOOKUP(Tableau14[[#This Row],[dossier d''événement]],Tableau12[],40,FALSE)</f>
        <v>#N/A</v>
      </c>
    </row>
    <row r="289" spans="23:70">
      <c r="W289" t="e">
        <f>VLOOKUP(Tableau14[[#This Row],[dossier d''événement]],Tableau12[],73,FALSE)</f>
        <v>#N/A</v>
      </c>
      <c r="X289" t="e">
        <f>VLOOKUP(Tableau14[[#This Row],[dossier d''événement]],Tableau12[],74,FALSE)</f>
        <v>#N/A</v>
      </c>
      <c r="Y289" t="e">
        <f>VLOOKUP(Tableau14[[#This Row],[dossier d''événement]],Tableau12[],75,FALSE)</f>
        <v>#N/A</v>
      </c>
      <c r="Z289" t="e">
        <f>VLOOKUP(Tableau14[[#This Row],[dossier d''événement]],Tableau12[],76,FALSE)</f>
        <v>#N/A</v>
      </c>
      <c r="AA289" t="e">
        <f>VLOOKUP(Tableau14[[#This Row],[dossier d''événement]],Tableau12[],77,FALSE)</f>
        <v>#N/A</v>
      </c>
      <c r="AB289" t="e">
        <f>VLOOKUP(Tableau14[[#This Row],[dossier d''événement]],Tableau12[],78,FALSE)</f>
        <v>#N/A</v>
      </c>
      <c r="AC289" t="e">
        <f>VLOOKUP(Tableau14[[#This Row],[dossier d''événement]],Tableau12[],79,FALSE)</f>
        <v>#N/A</v>
      </c>
      <c r="AD289" t="e">
        <f>VLOOKUP(Tableau14[[#This Row],[dossier d''événement]],Tableau12[],80,FALSE)</f>
        <v>#N/A</v>
      </c>
      <c r="AE289" t="e">
        <f>VLOOKUP(Tableau14[[#This Row],[dossier d''événement]],Tableau12[],81,FALSE)</f>
        <v>#N/A</v>
      </c>
      <c r="AF289" t="e">
        <f>VLOOKUP(Tableau14[[#This Row],[dossier d''événement]],Tableau12[],82,FALSE)</f>
        <v>#N/A</v>
      </c>
      <c r="AG289" t="e">
        <f>VLOOKUP(Tableau14[[#This Row],[dossier d''événement]],Tableau12[],83,FALSE)</f>
        <v>#N/A</v>
      </c>
      <c r="AH289" t="e">
        <f>VLOOKUP(Tableau14[[#This Row],[dossier d''événement]],Tableau12[],84,FALSE)</f>
        <v>#N/A</v>
      </c>
      <c r="AI289" t="e">
        <f>VLOOKUP(Tableau14[[#This Row],[dossier d''événement]],Tableau12[],85,FALSE)</f>
        <v>#N/A</v>
      </c>
      <c r="AJ289" t="e">
        <f>VLOOKUP(Tableau14[[#This Row],[dossier d''événement]],Tableau12[],86,FALSE)</f>
        <v>#N/A</v>
      </c>
      <c r="AK289" t="e">
        <f>VLOOKUP(Tableau14[[#This Row],[dossier d''événement]],Tableau12[],87,FALSE)</f>
        <v>#N/A</v>
      </c>
      <c r="AL289" t="e">
        <f>VLOOKUP(Tableau14[[#This Row],[dossier d''événement]],Tableau12[],88,FALSE)</f>
        <v>#N/A</v>
      </c>
      <c r="AM289" t="e">
        <f>VLOOKUP(Tableau14[[#This Row],[dossier d''événement]],Tableau12[],89,FALSE)</f>
        <v>#N/A</v>
      </c>
      <c r="AN289" t="e">
        <f>VLOOKUP(Tableau14[[#This Row],[dossier d''événement]],Tableau12[],90,FALSE)</f>
        <v>#N/A</v>
      </c>
      <c r="AO289" t="e">
        <f>VLOOKUP(Tableau14[[#This Row],[dossier d''événement]],Tableau12[],11,FALSE)</f>
        <v>#N/A</v>
      </c>
      <c r="AP289" t="e">
        <f>VLOOKUP(Tableau14[[#This Row],[dossier d''événement]],Tableau12[],12,FALSE)</f>
        <v>#N/A</v>
      </c>
      <c r="AQ289" t="e">
        <f>VLOOKUP(Tableau14[[#This Row],[dossier d''événement]],Tableau12[],13,FALSE)</f>
        <v>#N/A</v>
      </c>
      <c r="AR289" t="e">
        <f>VLOOKUP(Tableau14[[#This Row],[dossier d''événement]],Tableau12[],14,FALSE)</f>
        <v>#N/A</v>
      </c>
      <c r="AS289" t="e">
        <f>VLOOKUP(Tableau14[[#This Row],[dossier d''événement]],Tableau12[],15,FALSE)</f>
        <v>#N/A</v>
      </c>
      <c r="AT289" t="e">
        <f>VLOOKUP(Tableau14[[#This Row],[dossier d''événement]],Tableau12[],16,FALSE)</f>
        <v>#N/A</v>
      </c>
      <c r="AU289" t="e">
        <f>VLOOKUP(Tableau14[[#This Row],[dossier d''événement]],Tableau12[],17,FALSE)</f>
        <v>#N/A</v>
      </c>
      <c r="AV289" t="e">
        <f>VLOOKUP(Tableau14[[#This Row],[dossier d''événement]],Tableau12[],18,FALSE)</f>
        <v>#N/A</v>
      </c>
      <c r="AW289" t="e">
        <f>VLOOKUP(Tableau14[[#This Row],[dossier d''événement]],Tableau12[],19,FALSE)</f>
        <v>#N/A</v>
      </c>
      <c r="AX289" t="e">
        <f>VLOOKUP(Tableau14[[#This Row],[dossier d''événement]],Tableau12[],20,FALSE)</f>
        <v>#N/A</v>
      </c>
      <c r="AY289" t="e">
        <f>VLOOKUP(Tableau14[[#This Row],[dossier d''événement]],Tableau12[],21,FALSE)</f>
        <v>#N/A</v>
      </c>
      <c r="AZ289" t="e">
        <f>VLOOKUP(Tableau14[[#This Row],[dossier d''événement]],Tableau12[],22,FALSE)</f>
        <v>#N/A</v>
      </c>
      <c r="BA289" t="e">
        <f>VLOOKUP(Tableau14[[#This Row],[dossier d''événement]],Tableau12[],23,FALSE)</f>
        <v>#N/A</v>
      </c>
      <c r="BB289" t="e">
        <f>VLOOKUP(Tableau14[[#This Row],[dossier d''événement]],Tableau12[],24,FALSE)</f>
        <v>#N/A</v>
      </c>
      <c r="BC289" t="e">
        <f>VLOOKUP(Tableau14[[#This Row],[dossier d''événement]],Tableau12[],25,FALSE)</f>
        <v>#N/A</v>
      </c>
      <c r="BD289" t="e">
        <f>VLOOKUP(Tableau14[[#This Row],[dossier d''événement]],Tableau12[],26,FALSE)</f>
        <v>#N/A</v>
      </c>
      <c r="BE289" t="e">
        <f>VLOOKUP(Tableau14[[#This Row],[dossier d''événement]],Tableau12[],27,FALSE)</f>
        <v>#N/A</v>
      </c>
      <c r="BF289" t="e">
        <f>VLOOKUP(Tableau14[[#This Row],[dossier d''événement]],Tableau12[],28,FALSE)</f>
        <v>#N/A</v>
      </c>
      <c r="BG289" t="e">
        <f>VLOOKUP(Tableau14[[#This Row],[dossier d''événement]],Tableau12[],29,FALSE)</f>
        <v>#N/A</v>
      </c>
      <c r="BH289" t="e">
        <f>VLOOKUP(Tableau14[[#This Row],[dossier d''événement]],Tableau12[],30,FALSE)</f>
        <v>#N/A</v>
      </c>
      <c r="BI289" t="e">
        <f>VLOOKUP(Tableau14[[#This Row],[dossier d''événement]],Tableau12[],31,FALSE)</f>
        <v>#N/A</v>
      </c>
      <c r="BJ289" t="e">
        <f>VLOOKUP(Tableau14[[#This Row],[dossier d''événement]],Tableau12[],32,FALSE)</f>
        <v>#N/A</v>
      </c>
      <c r="BK289" t="e">
        <f>VLOOKUP(Tableau14[[#This Row],[dossier d''événement]],Tableau12[],33,FALSE)</f>
        <v>#N/A</v>
      </c>
      <c r="BL289" t="e">
        <f>VLOOKUP(Tableau14[[#This Row],[dossier d''événement]],Tableau12[],34,FALSE)</f>
        <v>#N/A</v>
      </c>
      <c r="BM289" t="e">
        <f>VLOOKUP(Tableau14[[#This Row],[dossier d''événement]],Tableau12[],35,FALSE)</f>
        <v>#N/A</v>
      </c>
      <c r="BN289" t="e">
        <f>VLOOKUP(Tableau14[[#This Row],[dossier d''événement]],Tableau12[],36,FALSE)</f>
        <v>#N/A</v>
      </c>
      <c r="BO289" t="e">
        <f>VLOOKUP(Tableau14[[#This Row],[dossier d''événement]],Tableau12[],37,FALSE)</f>
        <v>#N/A</v>
      </c>
      <c r="BP289" t="e">
        <f>VLOOKUP(Tableau14[[#This Row],[dossier d''événement]],Tableau12[],38,FALSE)</f>
        <v>#N/A</v>
      </c>
      <c r="BQ289" t="e">
        <f>VLOOKUP(Tableau14[[#This Row],[dossier d''événement]],Tableau12[],39,FALSE)</f>
        <v>#N/A</v>
      </c>
      <c r="BR289" t="e">
        <f>VLOOKUP(Tableau14[[#This Row],[dossier d''événement]],Tableau12[],40,FALSE)</f>
        <v>#N/A</v>
      </c>
    </row>
    <row r="290" spans="23:70">
      <c r="W290" t="e">
        <f>VLOOKUP(Tableau14[[#This Row],[dossier d''événement]],Tableau12[],73,FALSE)</f>
        <v>#N/A</v>
      </c>
      <c r="X290" t="e">
        <f>VLOOKUP(Tableau14[[#This Row],[dossier d''événement]],Tableau12[],74,FALSE)</f>
        <v>#N/A</v>
      </c>
      <c r="Y290" t="e">
        <f>VLOOKUP(Tableau14[[#This Row],[dossier d''événement]],Tableau12[],75,FALSE)</f>
        <v>#N/A</v>
      </c>
      <c r="Z290" t="e">
        <f>VLOOKUP(Tableau14[[#This Row],[dossier d''événement]],Tableau12[],76,FALSE)</f>
        <v>#N/A</v>
      </c>
      <c r="AA290" t="e">
        <f>VLOOKUP(Tableau14[[#This Row],[dossier d''événement]],Tableau12[],77,FALSE)</f>
        <v>#N/A</v>
      </c>
      <c r="AB290" t="e">
        <f>VLOOKUP(Tableau14[[#This Row],[dossier d''événement]],Tableau12[],78,FALSE)</f>
        <v>#N/A</v>
      </c>
      <c r="AC290" t="e">
        <f>VLOOKUP(Tableau14[[#This Row],[dossier d''événement]],Tableau12[],79,FALSE)</f>
        <v>#N/A</v>
      </c>
      <c r="AD290" t="e">
        <f>VLOOKUP(Tableau14[[#This Row],[dossier d''événement]],Tableau12[],80,FALSE)</f>
        <v>#N/A</v>
      </c>
      <c r="AE290" t="e">
        <f>VLOOKUP(Tableau14[[#This Row],[dossier d''événement]],Tableau12[],81,FALSE)</f>
        <v>#N/A</v>
      </c>
      <c r="AF290" t="e">
        <f>VLOOKUP(Tableau14[[#This Row],[dossier d''événement]],Tableau12[],82,FALSE)</f>
        <v>#N/A</v>
      </c>
      <c r="AG290" t="e">
        <f>VLOOKUP(Tableau14[[#This Row],[dossier d''événement]],Tableau12[],83,FALSE)</f>
        <v>#N/A</v>
      </c>
      <c r="AH290" t="e">
        <f>VLOOKUP(Tableau14[[#This Row],[dossier d''événement]],Tableau12[],84,FALSE)</f>
        <v>#N/A</v>
      </c>
      <c r="AI290" t="e">
        <f>VLOOKUP(Tableau14[[#This Row],[dossier d''événement]],Tableau12[],85,FALSE)</f>
        <v>#N/A</v>
      </c>
      <c r="AJ290" t="e">
        <f>VLOOKUP(Tableau14[[#This Row],[dossier d''événement]],Tableau12[],86,FALSE)</f>
        <v>#N/A</v>
      </c>
      <c r="AK290" t="e">
        <f>VLOOKUP(Tableau14[[#This Row],[dossier d''événement]],Tableau12[],87,FALSE)</f>
        <v>#N/A</v>
      </c>
      <c r="AL290" t="e">
        <f>VLOOKUP(Tableau14[[#This Row],[dossier d''événement]],Tableau12[],88,FALSE)</f>
        <v>#N/A</v>
      </c>
      <c r="AM290" t="e">
        <f>VLOOKUP(Tableau14[[#This Row],[dossier d''événement]],Tableau12[],89,FALSE)</f>
        <v>#N/A</v>
      </c>
      <c r="AN290" t="e">
        <f>VLOOKUP(Tableau14[[#This Row],[dossier d''événement]],Tableau12[],90,FALSE)</f>
        <v>#N/A</v>
      </c>
      <c r="AO290" t="e">
        <f>VLOOKUP(Tableau14[[#This Row],[dossier d''événement]],Tableau12[],11,FALSE)</f>
        <v>#N/A</v>
      </c>
      <c r="AP290" t="e">
        <f>VLOOKUP(Tableau14[[#This Row],[dossier d''événement]],Tableau12[],12,FALSE)</f>
        <v>#N/A</v>
      </c>
      <c r="AQ290" t="e">
        <f>VLOOKUP(Tableau14[[#This Row],[dossier d''événement]],Tableau12[],13,FALSE)</f>
        <v>#N/A</v>
      </c>
      <c r="AR290" t="e">
        <f>VLOOKUP(Tableau14[[#This Row],[dossier d''événement]],Tableau12[],14,FALSE)</f>
        <v>#N/A</v>
      </c>
      <c r="AS290" t="e">
        <f>VLOOKUP(Tableau14[[#This Row],[dossier d''événement]],Tableau12[],15,FALSE)</f>
        <v>#N/A</v>
      </c>
      <c r="AT290" t="e">
        <f>VLOOKUP(Tableau14[[#This Row],[dossier d''événement]],Tableau12[],16,FALSE)</f>
        <v>#N/A</v>
      </c>
      <c r="AU290" t="e">
        <f>VLOOKUP(Tableau14[[#This Row],[dossier d''événement]],Tableau12[],17,FALSE)</f>
        <v>#N/A</v>
      </c>
      <c r="AV290" t="e">
        <f>VLOOKUP(Tableau14[[#This Row],[dossier d''événement]],Tableau12[],18,FALSE)</f>
        <v>#N/A</v>
      </c>
      <c r="AW290" t="e">
        <f>VLOOKUP(Tableau14[[#This Row],[dossier d''événement]],Tableau12[],19,FALSE)</f>
        <v>#N/A</v>
      </c>
      <c r="AX290" t="e">
        <f>VLOOKUP(Tableau14[[#This Row],[dossier d''événement]],Tableau12[],20,FALSE)</f>
        <v>#N/A</v>
      </c>
      <c r="AY290" t="e">
        <f>VLOOKUP(Tableau14[[#This Row],[dossier d''événement]],Tableau12[],21,FALSE)</f>
        <v>#N/A</v>
      </c>
      <c r="AZ290" t="e">
        <f>VLOOKUP(Tableau14[[#This Row],[dossier d''événement]],Tableau12[],22,FALSE)</f>
        <v>#N/A</v>
      </c>
      <c r="BA290" t="e">
        <f>VLOOKUP(Tableau14[[#This Row],[dossier d''événement]],Tableau12[],23,FALSE)</f>
        <v>#N/A</v>
      </c>
      <c r="BB290" t="e">
        <f>VLOOKUP(Tableau14[[#This Row],[dossier d''événement]],Tableau12[],24,FALSE)</f>
        <v>#N/A</v>
      </c>
      <c r="BC290" t="e">
        <f>VLOOKUP(Tableau14[[#This Row],[dossier d''événement]],Tableau12[],25,FALSE)</f>
        <v>#N/A</v>
      </c>
      <c r="BD290" t="e">
        <f>VLOOKUP(Tableau14[[#This Row],[dossier d''événement]],Tableau12[],26,FALSE)</f>
        <v>#N/A</v>
      </c>
      <c r="BE290" t="e">
        <f>VLOOKUP(Tableau14[[#This Row],[dossier d''événement]],Tableau12[],27,FALSE)</f>
        <v>#N/A</v>
      </c>
      <c r="BF290" t="e">
        <f>VLOOKUP(Tableau14[[#This Row],[dossier d''événement]],Tableau12[],28,FALSE)</f>
        <v>#N/A</v>
      </c>
      <c r="BG290" t="e">
        <f>VLOOKUP(Tableau14[[#This Row],[dossier d''événement]],Tableau12[],29,FALSE)</f>
        <v>#N/A</v>
      </c>
      <c r="BH290" t="e">
        <f>VLOOKUP(Tableau14[[#This Row],[dossier d''événement]],Tableau12[],30,FALSE)</f>
        <v>#N/A</v>
      </c>
      <c r="BI290" t="e">
        <f>VLOOKUP(Tableau14[[#This Row],[dossier d''événement]],Tableau12[],31,FALSE)</f>
        <v>#N/A</v>
      </c>
      <c r="BJ290" t="e">
        <f>VLOOKUP(Tableau14[[#This Row],[dossier d''événement]],Tableau12[],32,FALSE)</f>
        <v>#N/A</v>
      </c>
      <c r="BK290" t="e">
        <f>VLOOKUP(Tableau14[[#This Row],[dossier d''événement]],Tableau12[],33,FALSE)</f>
        <v>#N/A</v>
      </c>
      <c r="BL290" t="e">
        <f>VLOOKUP(Tableau14[[#This Row],[dossier d''événement]],Tableau12[],34,FALSE)</f>
        <v>#N/A</v>
      </c>
      <c r="BM290" t="e">
        <f>VLOOKUP(Tableau14[[#This Row],[dossier d''événement]],Tableau12[],35,FALSE)</f>
        <v>#N/A</v>
      </c>
      <c r="BN290" t="e">
        <f>VLOOKUP(Tableau14[[#This Row],[dossier d''événement]],Tableau12[],36,FALSE)</f>
        <v>#N/A</v>
      </c>
      <c r="BO290" t="e">
        <f>VLOOKUP(Tableau14[[#This Row],[dossier d''événement]],Tableau12[],37,FALSE)</f>
        <v>#N/A</v>
      </c>
      <c r="BP290" t="e">
        <f>VLOOKUP(Tableau14[[#This Row],[dossier d''événement]],Tableau12[],38,FALSE)</f>
        <v>#N/A</v>
      </c>
      <c r="BQ290" t="e">
        <f>VLOOKUP(Tableau14[[#This Row],[dossier d''événement]],Tableau12[],39,FALSE)</f>
        <v>#N/A</v>
      </c>
      <c r="BR290" t="e">
        <f>VLOOKUP(Tableau14[[#This Row],[dossier d''événement]],Tableau12[],40,FALSE)</f>
        <v>#N/A</v>
      </c>
    </row>
    <row r="291" spans="23:70">
      <c r="W291" t="e">
        <f>VLOOKUP(Tableau14[[#This Row],[dossier d''événement]],Tableau12[],73,FALSE)</f>
        <v>#N/A</v>
      </c>
      <c r="X291" t="e">
        <f>VLOOKUP(Tableau14[[#This Row],[dossier d''événement]],Tableau12[],74,FALSE)</f>
        <v>#N/A</v>
      </c>
      <c r="Y291" t="e">
        <f>VLOOKUP(Tableau14[[#This Row],[dossier d''événement]],Tableau12[],75,FALSE)</f>
        <v>#N/A</v>
      </c>
      <c r="Z291" t="e">
        <f>VLOOKUP(Tableau14[[#This Row],[dossier d''événement]],Tableau12[],76,FALSE)</f>
        <v>#N/A</v>
      </c>
      <c r="AA291" t="e">
        <f>VLOOKUP(Tableau14[[#This Row],[dossier d''événement]],Tableau12[],77,FALSE)</f>
        <v>#N/A</v>
      </c>
      <c r="AB291" t="e">
        <f>VLOOKUP(Tableau14[[#This Row],[dossier d''événement]],Tableau12[],78,FALSE)</f>
        <v>#N/A</v>
      </c>
      <c r="AC291" t="e">
        <f>VLOOKUP(Tableau14[[#This Row],[dossier d''événement]],Tableau12[],79,FALSE)</f>
        <v>#N/A</v>
      </c>
      <c r="AD291" t="e">
        <f>VLOOKUP(Tableau14[[#This Row],[dossier d''événement]],Tableau12[],80,FALSE)</f>
        <v>#N/A</v>
      </c>
      <c r="AE291" t="e">
        <f>VLOOKUP(Tableau14[[#This Row],[dossier d''événement]],Tableau12[],81,FALSE)</f>
        <v>#N/A</v>
      </c>
      <c r="AF291" t="e">
        <f>VLOOKUP(Tableau14[[#This Row],[dossier d''événement]],Tableau12[],82,FALSE)</f>
        <v>#N/A</v>
      </c>
      <c r="AG291" t="e">
        <f>VLOOKUP(Tableau14[[#This Row],[dossier d''événement]],Tableau12[],83,FALSE)</f>
        <v>#N/A</v>
      </c>
      <c r="AH291" t="e">
        <f>VLOOKUP(Tableau14[[#This Row],[dossier d''événement]],Tableau12[],84,FALSE)</f>
        <v>#N/A</v>
      </c>
      <c r="AI291" t="e">
        <f>VLOOKUP(Tableau14[[#This Row],[dossier d''événement]],Tableau12[],85,FALSE)</f>
        <v>#N/A</v>
      </c>
      <c r="AJ291" t="e">
        <f>VLOOKUP(Tableau14[[#This Row],[dossier d''événement]],Tableau12[],86,FALSE)</f>
        <v>#N/A</v>
      </c>
      <c r="AK291" t="e">
        <f>VLOOKUP(Tableau14[[#This Row],[dossier d''événement]],Tableau12[],87,FALSE)</f>
        <v>#N/A</v>
      </c>
      <c r="AL291" t="e">
        <f>VLOOKUP(Tableau14[[#This Row],[dossier d''événement]],Tableau12[],88,FALSE)</f>
        <v>#N/A</v>
      </c>
      <c r="AM291" t="e">
        <f>VLOOKUP(Tableau14[[#This Row],[dossier d''événement]],Tableau12[],89,FALSE)</f>
        <v>#N/A</v>
      </c>
      <c r="AN291" t="e">
        <f>VLOOKUP(Tableau14[[#This Row],[dossier d''événement]],Tableau12[],90,FALSE)</f>
        <v>#N/A</v>
      </c>
      <c r="AO291" t="e">
        <f>VLOOKUP(Tableau14[[#This Row],[dossier d''événement]],Tableau12[],11,FALSE)</f>
        <v>#N/A</v>
      </c>
      <c r="AP291" t="e">
        <f>VLOOKUP(Tableau14[[#This Row],[dossier d''événement]],Tableau12[],12,FALSE)</f>
        <v>#N/A</v>
      </c>
      <c r="AQ291" t="e">
        <f>VLOOKUP(Tableau14[[#This Row],[dossier d''événement]],Tableau12[],13,FALSE)</f>
        <v>#N/A</v>
      </c>
      <c r="AR291" t="e">
        <f>VLOOKUP(Tableau14[[#This Row],[dossier d''événement]],Tableau12[],14,FALSE)</f>
        <v>#N/A</v>
      </c>
      <c r="AS291" t="e">
        <f>VLOOKUP(Tableau14[[#This Row],[dossier d''événement]],Tableau12[],15,FALSE)</f>
        <v>#N/A</v>
      </c>
      <c r="AT291" t="e">
        <f>VLOOKUP(Tableau14[[#This Row],[dossier d''événement]],Tableau12[],16,FALSE)</f>
        <v>#N/A</v>
      </c>
      <c r="AU291" t="e">
        <f>VLOOKUP(Tableau14[[#This Row],[dossier d''événement]],Tableau12[],17,FALSE)</f>
        <v>#N/A</v>
      </c>
      <c r="AV291" t="e">
        <f>VLOOKUP(Tableau14[[#This Row],[dossier d''événement]],Tableau12[],18,FALSE)</f>
        <v>#N/A</v>
      </c>
      <c r="AW291" t="e">
        <f>VLOOKUP(Tableau14[[#This Row],[dossier d''événement]],Tableau12[],19,FALSE)</f>
        <v>#N/A</v>
      </c>
      <c r="AX291" t="e">
        <f>VLOOKUP(Tableau14[[#This Row],[dossier d''événement]],Tableau12[],20,FALSE)</f>
        <v>#N/A</v>
      </c>
      <c r="AY291" t="e">
        <f>VLOOKUP(Tableau14[[#This Row],[dossier d''événement]],Tableau12[],21,FALSE)</f>
        <v>#N/A</v>
      </c>
      <c r="AZ291" t="e">
        <f>VLOOKUP(Tableau14[[#This Row],[dossier d''événement]],Tableau12[],22,FALSE)</f>
        <v>#N/A</v>
      </c>
      <c r="BA291" t="e">
        <f>VLOOKUP(Tableau14[[#This Row],[dossier d''événement]],Tableau12[],23,FALSE)</f>
        <v>#N/A</v>
      </c>
      <c r="BB291" t="e">
        <f>VLOOKUP(Tableau14[[#This Row],[dossier d''événement]],Tableau12[],24,FALSE)</f>
        <v>#N/A</v>
      </c>
      <c r="BC291" t="e">
        <f>VLOOKUP(Tableau14[[#This Row],[dossier d''événement]],Tableau12[],25,FALSE)</f>
        <v>#N/A</v>
      </c>
      <c r="BD291" t="e">
        <f>VLOOKUP(Tableau14[[#This Row],[dossier d''événement]],Tableau12[],26,FALSE)</f>
        <v>#N/A</v>
      </c>
      <c r="BE291" t="e">
        <f>VLOOKUP(Tableau14[[#This Row],[dossier d''événement]],Tableau12[],27,FALSE)</f>
        <v>#N/A</v>
      </c>
      <c r="BF291" t="e">
        <f>VLOOKUP(Tableau14[[#This Row],[dossier d''événement]],Tableau12[],28,FALSE)</f>
        <v>#N/A</v>
      </c>
      <c r="BG291" t="e">
        <f>VLOOKUP(Tableau14[[#This Row],[dossier d''événement]],Tableau12[],29,FALSE)</f>
        <v>#N/A</v>
      </c>
      <c r="BH291" t="e">
        <f>VLOOKUP(Tableau14[[#This Row],[dossier d''événement]],Tableau12[],30,FALSE)</f>
        <v>#N/A</v>
      </c>
      <c r="BI291" t="e">
        <f>VLOOKUP(Tableau14[[#This Row],[dossier d''événement]],Tableau12[],31,FALSE)</f>
        <v>#N/A</v>
      </c>
      <c r="BJ291" t="e">
        <f>VLOOKUP(Tableau14[[#This Row],[dossier d''événement]],Tableau12[],32,FALSE)</f>
        <v>#N/A</v>
      </c>
      <c r="BK291" t="e">
        <f>VLOOKUP(Tableau14[[#This Row],[dossier d''événement]],Tableau12[],33,FALSE)</f>
        <v>#N/A</v>
      </c>
      <c r="BL291" t="e">
        <f>VLOOKUP(Tableau14[[#This Row],[dossier d''événement]],Tableau12[],34,FALSE)</f>
        <v>#N/A</v>
      </c>
      <c r="BM291" t="e">
        <f>VLOOKUP(Tableau14[[#This Row],[dossier d''événement]],Tableau12[],35,FALSE)</f>
        <v>#N/A</v>
      </c>
      <c r="BN291" t="e">
        <f>VLOOKUP(Tableau14[[#This Row],[dossier d''événement]],Tableau12[],36,FALSE)</f>
        <v>#N/A</v>
      </c>
      <c r="BO291" t="e">
        <f>VLOOKUP(Tableau14[[#This Row],[dossier d''événement]],Tableau12[],37,FALSE)</f>
        <v>#N/A</v>
      </c>
      <c r="BP291" t="e">
        <f>VLOOKUP(Tableau14[[#This Row],[dossier d''événement]],Tableau12[],38,FALSE)</f>
        <v>#N/A</v>
      </c>
      <c r="BQ291" t="e">
        <f>VLOOKUP(Tableau14[[#This Row],[dossier d''événement]],Tableau12[],39,FALSE)</f>
        <v>#N/A</v>
      </c>
      <c r="BR291" t="e">
        <f>VLOOKUP(Tableau14[[#This Row],[dossier d''événement]],Tableau12[],40,FALSE)</f>
        <v>#N/A</v>
      </c>
    </row>
    <row r="292" spans="23:70">
      <c r="W292" t="e">
        <f>VLOOKUP(Tableau14[[#This Row],[dossier d''événement]],Tableau12[],73,FALSE)</f>
        <v>#N/A</v>
      </c>
      <c r="X292" t="e">
        <f>VLOOKUP(Tableau14[[#This Row],[dossier d''événement]],Tableau12[],74,FALSE)</f>
        <v>#N/A</v>
      </c>
      <c r="Y292" t="e">
        <f>VLOOKUP(Tableau14[[#This Row],[dossier d''événement]],Tableau12[],75,FALSE)</f>
        <v>#N/A</v>
      </c>
      <c r="Z292" t="e">
        <f>VLOOKUP(Tableau14[[#This Row],[dossier d''événement]],Tableau12[],76,FALSE)</f>
        <v>#N/A</v>
      </c>
      <c r="AA292" t="e">
        <f>VLOOKUP(Tableau14[[#This Row],[dossier d''événement]],Tableau12[],77,FALSE)</f>
        <v>#N/A</v>
      </c>
      <c r="AB292" t="e">
        <f>VLOOKUP(Tableau14[[#This Row],[dossier d''événement]],Tableau12[],78,FALSE)</f>
        <v>#N/A</v>
      </c>
      <c r="AC292" t="e">
        <f>VLOOKUP(Tableau14[[#This Row],[dossier d''événement]],Tableau12[],79,FALSE)</f>
        <v>#N/A</v>
      </c>
      <c r="AD292" t="e">
        <f>VLOOKUP(Tableau14[[#This Row],[dossier d''événement]],Tableau12[],80,FALSE)</f>
        <v>#N/A</v>
      </c>
      <c r="AE292" t="e">
        <f>VLOOKUP(Tableau14[[#This Row],[dossier d''événement]],Tableau12[],81,FALSE)</f>
        <v>#N/A</v>
      </c>
      <c r="AF292" t="e">
        <f>VLOOKUP(Tableau14[[#This Row],[dossier d''événement]],Tableau12[],82,FALSE)</f>
        <v>#N/A</v>
      </c>
      <c r="AG292" t="e">
        <f>VLOOKUP(Tableau14[[#This Row],[dossier d''événement]],Tableau12[],83,FALSE)</f>
        <v>#N/A</v>
      </c>
      <c r="AH292" t="e">
        <f>VLOOKUP(Tableau14[[#This Row],[dossier d''événement]],Tableau12[],84,FALSE)</f>
        <v>#N/A</v>
      </c>
      <c r="AI292" t="e">
        <f>VLOOKUP(Tableau14[[#This Row],[dossier d''événement]],Tableau12[],85,FALSE)</f>
        <v>#N/A</v>
      </c>
      <c r="AJ292" t="e">
        <f>VLOOKUP(Tableau14[[#This Row],[dossier d''événement]],Tableau12[],86,FALSE)</f>
        <v>#N/A</v>
      </c>
      <c r="AK292" t="e">
        <f>VLOOKUP(Tableau14[[#This Row],[dossier d''événement]],Tableau12[],87,FALSE)</f>
        <v>#N/A</v>
      </c>
      <c r="AL292" t="e">
        <f>VLOOKUP(Tableau14[[#This Row],[dossier d''événement]],Tableau12[],88,FALSE)</f>
        <v>#N/A</v>
      </c>
      <c r="AM292" t="e">
        <f>VLOOKUP(Tableau14[[#This Row],[dossier d''événement]],Tableau12[],89,FALSE)</f>
        <v>#N/A</v>
      </c>
      <c r="AN292" t="e">
        <f>VLOOKUP(Tableau14[[#This Row],[dossier d''événement]],Tableau12[],90,FALSE)</f>
        <v>#N/A</v>
      </c>
      <c r="AO292" t="e">
        <f>VLOOKUP(Tableau14[[#This Row],[dossier d''événement]],Tableau12[],11,FALSE)</f>
        <v>#N/A</v>
      </c>
      <c r="AP292" t="e">
        <f>VLOOKUP(Tableau14[[#This Row],[dossier d''événement]],Tableau12[],12,FALSE)</f>
        <v>#N/A</v>
      </c>
      <c r="AQ292" t="e">
        <f>VLOOKUP(Tableau14[[#This Row],[dossier d''événement]],Tableau12[],13,FALSE)</f>
        <v>#N/A</v>
      </c>
      <c r="AR292" t="e">
        <f>VLOOKUP(Tableau14[[#This Row],[dossier d''événement]],Tableau12[],14,FALSE)</f>
        <v>#N/A</v>
      </c>
      <c r="AS292" t="e">
        <f>VLOOKUP(Tableau14[[#This Row],[dossier d''événement]],Tableau12[],15,FALSE)</f>
        <v>#N/A</v>
      </c>
      <c r="AT292" t="e">
        <f>VLOOKUP(Tableau14[[#This Row],[dossier d''événement]],Tableau12[],16,FALSE)</f>
        <v>#N/A</v>
      </c>
      <c r="AU292" t="e">
        <f>VLOOKUP(Tableau14[[#This Row],[dossier d''événement]],Tableau12[],17,FALSE)</f>
        <v>#N/A</v>
      </c>
      <c r="AV292" t="e">
        <f>VLOOKUP(Tableau14[[#This Row],[dossier d''événement]],Tableau12[],18,FALSE)</f>
        <v>#N/A</v>
      </c>
      <c r="AW292" t="e">
        <f>VLOOKUP(Tableau14[[#This Row],[dossier d''événement]],Tableau12[],19,FALSE)</f>
        <v>#N/A</v>
      </c>
      <c r="AX292" t="e">
        <f>VLOOKUP(Tableau14[[#This Row],[dossier d''événement]],Tableau12[],20,FALSE)</f>
        <v>#N/A</v>
      </c>
      <c r="AY292" t="e">
        <f>VLOOKUP(Tableau14[[#This Row],[dossier d''événement]],Tableau12[],21,FALSE)</f>
        <v>#N/A</v>
      </c>
      <c r="AZ292" t="e">
        <f>VLOOKUP(Tableau14[[#This Row],[dossier d''événement]],Tableau12[],22,FALSE)</f>
        <v>#N/A</v>
      </c>
      <c r="BA292" t="e">
        <f>VLOOKUP(Tableau14[[#This Row],[dossier d''événement]],Tableau12[],23,FALSE)</f>
        <v>#N/A</v>
      </c>
      <c r="BB292" t="e">
        <f>VLOOKUP(Tableau14[[#This Row],[dossier d''événement]],Tableau12[],24,FALSE)</f>
        <v>#N/A</v>
      </c>
      <c r="BC292" t="e">
        <f>VLOOKUP(Tableau14[[#This Row],[dossier d''événement]],Tableau12[],25,FALSE)</f>
        <v>#N/A</v>
      </c>
      <c r="BD292" t="e">
        <f>VLOOKUP(Tableau14[[#This Row],[dossier d''événement]],Tableau12[],26,FALSE)</f>
        <v>#N/A</v>
      </c>
      <c r="BE292" t="e">
        <f>VLOOKUP(Tableau14[[#This Row],[dossier d''événement]],Tableau12[],27,FALSE)</f>
        <v>#N/A</v>
      </c>
      <c r="BF292" t="e">
        <f>VLOOKUP(Tableau14[[#This Row],[dossier d''événement]],Tableau12[],28,FALSE)</f>
        <v>#N/A</v>
      </c>
      <c r="BG292" t="e">
        <f>VLOOKUP(Tableau14[[#This Row],[dossier d''événement]],Tableau12[],29,FALSE)</f>
        <v>#N/A</v>
      </c>
      <c r="BH292" t="e">
        <f>VLOOKUP(Tableau14[[#This Row],[dossier d''événement]],Tableau12[],30,FALSE)</f>
        <v>#N/A</v>
      </c>
      <c r="BI292" t="e">
        <f>VLOOKUP(Tableau14[[#This Row],[dossier d''événement]],Tableau12[],31,FALSE)</f>
        <v>#N/A</v>
      </c>
      <c r="BJ292" t="e">
        <f>VLOOKUP(Tableau14[[#This Row],[dossier d''événement]],Tableau12[],32,FALSE)</f>
        <v>#N/A</v>
      </c>
      <c r="BK292" t="e">
        <f>VLOOKUP(Tableau14[[#This Row],[dossier d''événement]],Tableau12[],33,FALSE)</f>
        <v>#N/A</v>
      </c>
      <c r="BL292" t="e">
        <f>VLOOKUP(Tableau14[[#This Row],[dossier d''événement]],Tableau12[],34,FALSE)</f>
        <v>#N/A</v>
      </c>
      <c r="BM292" t="e">
        <f>VLOOKUP(Tableau14[[#This Row],[dossier d''événement]],Tableau12[],35,FALSE)</f>
        <v>#N/A</v>
      </c>
      <c r="BN292" t="e">
        <f>VLOOKUP(Tableau14[[#This Row],[dossier d''événement]],Tableau12[],36,FALSE)</f>
        <v>#N/A</v>
      </c>
      <c r="BO292" t="e">
        <f>VLOOKUP(Tableau14[[#This Row],[dossier d''événement]],Tableau12[],37,FALSE)</f>
        <v>#N/A</v>
      </c>
      <c r="BP292" t="e">
        <f>VLOOKUP(Tableau14[[#This Row],[dossier d''événement]],Tableau12[],38,FALSE)</f>
        <v>#N/A</v>
      </c>
      <c r="BQ292" t="e">
        <f>VLOOKUP(Tableau14[[#This Row],[dossier d''événement]],Tableau12[],39,FALSE)</f>
        <v>#N/A</v>
      </c>
      <c r="BR292" t="e">
        <f>VLOOKUP(Tableau14[[#This Row],[dossier d''événement]],Tableau12[],40,FALSE)</f>
        <v>#N/A</v>
      </c>
    </row>
    <row r="293" spans="23:70">
      <c r="W293" t="e">
        <f>VLOOKUP(Tableau14[[#This Row],[dossier d''événement]],Tableau12[],73,FALSE)</f>
        <v>#N/A</v>
      </c>
      <c r="X293" t="e">
        <f>VLOOKUP(Tableau14[[#This Row],[dossier d''événement]],Tableau12[],74,FALSE)</f>
        <v>#N/A</v>
      </c>
      <c r="Y293" t="e">
        <f>VLOOKUP(Tableau14[[#This Row],[dossier d''événement]],Tableau12[],75,FALSE)</f>
        <v>#N/A</v>
      </c>
      <c r="Z293" t="e">
        <f>VLOOKUP(Tableau14[[#This Row],[dossier d''événement]],Tableau12[],76,FALSE)</f>
        <v>#N/A</v>
      </c>
      <c r="AA293" t="e">
        <f>VLOOKUP(Tableau14[[#This Row],[dossier d''événement]],Tableau12[],77,FALSE)</f>
        <v>#N/A</v>
      </c>
      <c r="AB293" t="e">
        <f>VLOOKUP(Tableau14[[#This Row],[dossier d''événement]],Tableau12[],78,FALSE)</f>
        <v>#N/A</v>
      </c>
      <c r="AC293" t="e">
        <f>VLOOKUP(Tableau14[[#This Row],[dossier d''événement]],Tableau12[],79,FALSE)</f>
        <v>#N/A</v>
      </c>
      <c r="AD293" t="e">
        <f>VLOOKUP(Tableau14[[#This Row],[dossier d''événement]],Tableau12[],80,FALSE)</f>
        <v>#N/A</v>
      </c>
      <c r="AE293" t="e">
        <f>VLOOKUP(Tableau14[[#This Row],[dossier d''événement]],Tableau12[],81,FALSE)</f>
        <v>#N/A</v>
      </c>
      <c r="AF293" t="e">
        <f>VLOOKUP(Tableau14[[#This Row],[dossier d''événement]],Tableau12[],82,FALSE)</f>
        <v>#N/A</v>
      </c>
      <c r="AG293" t="e">
        <f>VLOOKUP(Tableau14[[#This Row],[dossier d''événement]],Tableau12[],83,FALSE)</f>
        <v>#N/A</v>
      </c>
      <c r="AH293" t="e">
        <f>VLOOKUP(Tableau14[[#This Row],[dossier d''événement]],Tableau12[],84,FALSE)</f>
        <v>#N/A</v>
      </c>
      <c r="AI293" t="e">
        <f>VLOOKUP(Tableau14[[#This Row],[dossier d''événement]],Tableau12[],85,FALSE)</f>
        <v>#N/A</v>
      </c>
      <c r="AJ293" t="e">
        <f>VLOOKUP(Tableau14[[#This Row],[dossier d''événement]],Tableau12[],86,FALSE)</f>
        <v>#N/A</v>
      </c>
      <c r="AK293" t="e">
        <f>VLOOKUP(Tableau14[[#This Row],[dossier d''événement]],Tableau12[],87,FALSE)</f>
        <v>#N/A</v>
      </c>
      <c r="AL293" t="e">
        <f>VLOOKUP(Tableau14[[#This Row],[dossier d''événement]],Tableau12[],88,FALSE)</f>
        <v>#N/A</v>
      </c>
      <c r="AM293" t="e">
        <f>VLOOKUP(Tableau14[[#This Row],[dossier d''événement]],Tableau12[],89,FALSE)</f>
        <v>#N/A</v>
      </c>
      <c r="AN293" t="e">
        <f>VLOOKUP(Tableau14[[#This Row],[dossier d''événement]],Tableau12[],90,FALSE)</f>
        <v>#N/A</v>
      </c>
      <c r="AO293" t="e">
        <f>VLOOKUP(Tableau14[[#This Row],[dossier d''événement]],Tableau12[],11,FALSE)</f>
        <v>#N/A</v>
      </c>
      <c r="AP293" t="e">
        <f>VLOOKUP(Tableau14[[#This Row],[dossier d''événement]],Tableau12[],12,FALSE)</f>
        <v>#N/A</v>
      </c>
      <c r="AQ293" t="e">
        <f>VLOOKUP(Tableau14[[#This Row],[dossier d''événement]],Tableau12[],13,FALSE)</f>
        <v>#N/A</v>
      </c>
      <c r="AR293" t="e">
        <f>VLOOKUP(Tableau14[[#This Row],[dossier d''événement]],Tableau12[],14,FALSE)</f>
        <v>#N/A</v>
      </c>
      <c r="AS293" t="e">
        <f>VLOOKUP(Tableau14[[#This Row],[dossier d''événement]],Tableau12[],15,FALSE)</f>
        <v>#N/A</v>
      </c>
      <c r="AT293" t="e">
        <f>VLOOKUP(Tableau14[[#This Row],[dossier d''événement]],Tableau12[],16,FALSE)</f>
        <v>#N/A</v>
      </c>
      <c r="AU293" t="e">
        <f>VLOOKUP(Tableau14[[#This Row],[dossier d''événement]],Tableau12[],17,FALSE)</f>
        <v>#N/A</v>
      </c>
      <c r="AV293" t="e">
        <f>VLOOKUP(Tableau14[[#This Row],[dossier d''événement]],Tableau12[],18,FALSE)</f>
        <v>#N/A</v>
      </c>
      <c r="AW293" t="e">
        <f>VLOOKUP(Tableau14[[#This Row],[dossier d''événement]],Tableau12[],19,FALSE)</f>
        <v>#N/A</v>
      </c>
      <c r="AX293" t="e">
        <f>VLOOKUP(Tableau14[[#This Row],[dossier d''événement]],Tableau12[],20,FALSE)</f>
        <v>#N/A</v>
      </c>
      <c r="AY293" t="e">
        <f>VLOOKUP(Tableau14[[#This Row],[dossier d''événement]],Tableau12[],21,FALSE)</f>
        <v>#N/A</v>
      </c>
      <c r="AZ293" t="e">
        <f>VLOOKUP(Tableau14[[#This Row],[dossier d''événement]],Tableau12[],22,FALSE)</f>
        <v>#N/A</v>
      </c>
      <c r="BA293" t="e">
        <f>VLOOKUP(Tableau14[[#This Row],[dossier d''événement]],Tableau12[],23,FALSE)</f>
        <v>#N/A</v>
      </c>
      <c r="BB293" t="e">
        <f>VLOOKUP(Tableau14[[#This Row],[dossier d''événement]],Tableau12[],24,FALSE)</f>
        <v>#N/A</v>
      </c>
      <c r="BC293" t="e">
        <f>VLOOKUP(Tableau14[[#This Row],[dossier d''événement]],Tableau12[],25,FALSE)</f>
        <v>#N/A</v>
      </c>
      <c r="BD293" t="e">
        <f>VLOOKUP(Tableau14[[#This Row],[dossier d''événement]],Tableau12[],26,FALSE)</f>
        <v>#N/A</v>
      </c>
      <c r="BE293" t="e">
        <f>VLOOKUP(Tableau14[[#This Row],[dossier d''événement]],Tableau12[],27,FALSE)</f>
        <v>#N/A</v>
      </c>
      <c r="BF293" t="e">
        <f>VLOOKUP(Tableau14[[#This Row],[dossier d''événement]],Tableau12[],28,FALSE)</f>
        <v>#N/A</v>
      </c>
      <c r="BG293" t="e">
        <f>VLOOKUP(Tableau14[[#This Row],[dossier d''événement]],Tableau12[],29,FALSE)</f>
        <v>#N/A</v>
      </c>
      <c r="BH293" t="e">
        <f>VLOOKUP(Tableau14[[#This Row],[dossier d''événement]],Tableau12[],30,FALSE)</f>
        <v>#N/A</v>
      </c>
      <c r="BI293" t="e">
        <f>VLOOKUP(Tableau14[[#This Row],[dossier d''événement]],Tableau12[],31,FALSE)</f>
        <v>#N/A</v>
      </c>
      <c r="BJ293" t="e">
        <f>VLOOKUP(Tableau14[[#This Row],[dossier d''événement]],Tableau12[],32,FALSE)</f>
        <v>#N/A</v>
      </c>
      <c r="BK293" t="e">
        <f>VLOOKUP(Tableau14[[#This Row],[dossier d''événement]],Tableau12[],33,FALSE)</f>
        <v>#N/A</v>
      </c>
      <c r="BL293" t="e">
        <f>VLOOKUP(Tableau14[[#This Row],[dossier d''événement]],Tableau12[],34,FALSE)</f>
        <v>#N/A</v>
      </c>
      <c r="BM293" t="e">
        <f>VLOOKUP(Tableau14[[#This Row],[dossier d''événement]],Tableau12[],35,FALSE)</f>
        <v>#N/A</v>
      </c>
      <c r="BN293" t="e">
        <f>VLOOKUP(Tableau14[[#This Row],[dossier d''événement]],Tableau12[],36,FALSE)</f>
        <v>#N/A</v>
      </c>
      <c r="BO293" t="e">
        <f>VLOOKUP(Tableau14[[#This Row],[dossier d''événement]],Tableau12[],37,FALSE)</f>
        <v>#N/A</v>
      </c>
      <c r="BP293" t="e">
        <f>VLOOKUP(Tableau14[[#This Row],[dossier d''événement]],Tableau12[],38,FALSE)</f>
        <v>#N/A</v>
      </c>
      <c r="BQ293" t="e">
        <f>VLOOKUP(Tableau14[[#This Row],[dossier d''événement]],Tableau12[],39,FALSE)</f>
        <v>#N/A</v>
      </c>
      <c r="BR293" t="e">
        <f>VLOOKUP(Tableau14[[#This Row],[dossier d''événement]],Tableau12[],40,FALSE)</f>
        <v>#N/A</v>
      </c>
    </row>
    <row r="294" spans="23:70">
      <c r="W294" t="e">
        <f>VLOOKUP(Tableau14[[#This Row],[dossier d''événement]],Tableau12[],73,FALSE)</f>
        <v>#N/A</v>
      </c>
      <c r="X294" t="e">
        <f>VLOOKUP(Tableau14[[#This Row],[dossier d''événement]],Tableau12[],74,FALSE)</f>
        <v>#N/A</v>
      </c>
      <c r="Y294" t="e">
        <f>VLOOKUP(Tableau14[[#This Row],[dossier d''événement]],Tableau12[],75,FALSE)</f>
        <v>#N/A</v>
      </c>
      <c r="Z294" t="e">
        <f>VLOOKUP(Tableau14[[#This Row],[dossier d''événement]],Tableau12[],76,FALSE)</f>
        <v>#N/A</v>
      </c>
      <c r="AA294" t="e">
        <f>VLOOKUP(Tableau14[[#This Row],[dossier d''événement]],Tableau12[],77,FALSE)</f>
        <v>#N/A</v>
      </c>
      <c r="AB294" t="e">
        <f>VLOOKUP(Tableau14[[#This Row],[dossier d''événement]],Tableau12[],78,FALSE)</f>
        <v>#N/A</v>
      </c>
      <c r="AC294" t="e">
        <f>VLOOKUP(Tableau14[[#This Row],[dossier d''événement]],Tableau12[],79,FALSE)</f>
        <v>#N/A</v>
      </c>
      <c r="AD294" t="e">
        <f>VLOOKUP(Tableau14[[#This Row],[dossier d''événement]],Tableau12[],80,FALSE)</f>
        <v>#N/A</v>
      </c>
      <c r="AE294" t="e">
        <f>VLOOKUP(Tableau14[[#This Row],[dossier d''événement]],Tableau12[],81,FALSE)</f>
        <v>#N/A</v>
      </c>
      <c r="AF294" t="e">
        <f>VLOOKUP(Tableau14[[#This Row],[dossier d''événement]],Tableau12[],82,FALSE)</f>
        <v>#N/A</v>
      </c>
      <c r="AG294" t="e">
        <f>VLOOKUP(Tableau14[[#This Row],[dossier d''événement]],Tableau12[],83,FALSE)</f>
        <v>#N/A</v>
      </c>
      <c r="AH294" t="e">
        <f>VLOOKUP(Tableau14[[#This Row],[dossier d''événement]],Tableau12[],84,FALSE)</f>
        <v>#N/A</v>
      </c>
      <c r="AI294" t="e">
        <f>VLOOKUP(Tableau14[[#This Row],[dossier d''événement]],Tableau12[],85,FALSE)</f>
        <v>#N/A</v>
      </c>
      <c r="AJ294" t="e">
        <f>VLOOKUP(Tableau14[[#This Row],[dossier d''événement]],Tableau12[],86,FALSE)</f>
        <v>#N/A</v>
      </c>
      <c r="AK294" t="e">
        <f>VLOOKUP(Tableau14[[#This Row],[dossier d''événement]],Tableau12[],87,FALSE)</f>
        <v>#N/A</v>
      </c>
      <c r="AL294" t="e">
        <f>VLOOKUP(Tableau14[[#This Row],[dossier d''événement]],Tableau12[],88,FALSE)</f>
        <v>#N/A</v>
      </c>
      <c r="AM294" t="e">
        <f>VLOOKUP(Tableau14[[#This Row],[dossier d''événement]],Tableau12[],89,FALSE)</f>
        <v>#N/A</v>
      </c>
      <c r="AN294" t="e">
        <f>VLOOKUP(Tableau14[[#This Row],[dossier d''événement]],Tableau12[],90,FALSE)</f>
        <v>#N/A</v>
      </c>
      <c r="AO294" t="e">
        <f>VLOOKUP(Tableau14[[#This Row],[dossier d''événement]],Tableau12[],11,FALSE)</f>
        <v>#N/A</v>
      </c>
      <c r="AP294" t="e">
        <f>VLOOKUP(Tableau14[[#This Row],[dossier d''événement]],Tableau12[],12,FALSE)</f>
        <v>#N/A</v>
      </c>
      <c r="AQ294" t="e">
        <f>VLOOKUP(Tableau14[[#This Row],[dossier d''événement]],Tableau12[],13,FALSE)</f>
        <v>#N/A</v>
      </c>
      <c r="AR294" t="e">
        <f>VLOOKUP(Tableau14[[#This Row],[dossier d''événement]],Tableau12[],14,FALSE)</f>
        <v>#N/A</v>
      </c>
      <c r="AS294" t="e">
        <f>VLOOKUP(Tableau14[[#This Row],[dossier d''événement]],Tableau12[],15,FALSE)</f>
        <v>#N/A</v>
      </c>
      <c r="AT294" t="e">
        <f>VLOOKUP(Tableau14[[#This Row],[dossier d''événement]],Tableau12[],16,FALSE)</f>
        <v>#N/A</v>
      </c>
      <c r="AU294" t="e">
        <f>VLOOKUP(Tableau14[[#This Row],[dossier d''événement]],Tableau12[],17,FALSE)</f>
        <v>#N/A</v>
      </c>
      <c r="AV294" t="e">
        <f>VLOOKUP(Tableau14[[#This Row],[dossier d''événement]],Tableau12[],18,FALSE)</f>
        <v>#N/A</v>
      </c>
      <c r="AW294" t="e">
        <f>VLOOKUP(Tableau14[[#This Row],[dossier d''événement]],Tableau12[],19,FALSE)</f>
        <v>#N/A</v>
      </c>
      <c r="AX294" t="e">
        <f>VLOOKUP(Tableau14[[#This Row],[dossier d''événement]],Tableau12[],20,FALSE)</f>
        <v>#N/A</v>
      </c>
      <c r="AY294" t="e">
        <f>VLOOKUP(Tableau14[[#This Row],[dossier d''événement]],Tableau12[],21,FALSE)</f>
        <v>#N/A</v>
      </c>
      <c r="AZ294" t="e">
        <f>VLOOKUP(Tableau14[[#This Row],[dossier d''événement]],Tableau12[],22,FALSE)</f>
        <v>#N/A</v>
      </c>
      <c r="BA294" t="e">
        <f>VLOOKUP(Tableau14[[#This Row],[dossier d''événement]],Tableau12[],23,FALSE)</f>
        <v>#N/A</v>
      </c>
      <c r="BB294" t="e">
        <f>VLOOKUP(Tableau14[[#This Row],[dossier d''événement]],Tableau12[],24,FALSE)</f>
        <v>#N/A</v>
      </c>
      <c r="BC294" t="e">
        <f>VLOOKUP(Tableau14[[#This Row],[dossier d''événement]],Tableau12[],25,FALSE)</f>
        <v>#N/A</v>
      </c>
      <c r="BD294" t="e">
        <f>VLOOKUP(Tableau14[[#This Row],[dossier d''événement]],Tableau12[],26,FALSE)</f>
        <v>#N/A</v>
      </c>
      <c r="BE294" t="e">
        <f>VLOOKUP(Tableau14[[#This Row],[dossier d''événement]],Tableau12[],27,FALSE)</f>
        <v>#N/A</v>
      </c>
      <c r="BF294" t="e">
        <f>VLOOKUP(Tableau14[[#This Row],[dossier d''événement]],Tableau12[],28,FALSE)</f>
        <v>#N/A</v>
      </c>
      <c r="BG294" t="e">
        <f>VLOOKUP(Tableau14[[#This Row],[dossier d''événement]],Tableau12[],29,FALSE)</f>
        <v>#N/A</v>
      </c>
      <c r="BH294" t="e">
        <f>VLOOKUP(Tableau14[[#This Row],[dossier d''événement]],Tableau12[],30,FALSE)</f>
        <v>#N/A</v>
      </c>
      <c r="BI294" t="e">
        <f>VLOOKUP(Tableau14[[#This Row],[dossier d''événement]],Tableau12[],31,FALSE)</f>
        <v>#N/A</v>
      </c>
      <c r="BJ294" t="e">
        <f>VLOOKUP(Tableau14[[#This Row],[dossier d''événement]],Tableau12[],32,FALSE)</f>
        <v>#N/A</v>
      </c>
      <c r="BK294" t="e">
        <f>VLOOKUP(Tableau14[[#This Row],[dossier d''événement]],Tableau12[],33,FALSE)</f>
        <v>#N/A</v>
      </c>
      <c r="BL294" t="e">
        <f>VLOOKUP(Tableau14[[#This Row],[dossier d''événement]],Tableau12[],34,FALSE)</f>
        <v>#N/A</v>
      </c>
      <c r="BM294" t="e">
        <f>VLOOKUP(Tableau14[[#This Row],[dossier d''événement]],Tableau12[],35,FALSE)</f>
        <v>#N/A</v>
      </c>
      <c r="BN294" t="e">
        <f>VLOOKUP(Tableau14[[#This Row],[dossier d''événement]],Tableau12[],36,FALSE)</f>
        <v>#N/A</v>
      </c>
      <c r="BO294" t="e">
        <f>VLOOKUP(Tableau14[[#This Row],[dossier d''événement]],Tableau12[],37,FALSE)</f>
        <v>#N/A</v>
      </c>
      <c r="BP294" t="e">
        <f>VLOOKUP(Tableau14[[#This Row],[dossier d''événement]],Tableau12[],38,FALSE)</f>
        <v>#N/A</v>
      </c>
      <c r="BQ294" t="e">
        <f>VLOOKUP(Tableau14[[#This Row],[dossier d''événement]],Tableau12[],39,FALSE)</f>
        <v>#N/A</v>
      </c>
      <c r="BR294" t="e">
        <f>VLOOKUP(Tableau14[[#This Row],[dossier d''événement]],Tableau12[],40,FALSE)</f>
        <v>#N/A</v>
      </c>
    </row>
    <row r="295" spans="23:70">
      <c r="W295" t="e">
        <f>VLOOKUP(Tableau14[[#This Row],[dossier d''événement]],Tableau12[],73,FALSE)</f>
        <v>#N/A</v>
      </c>
      <c r="X295" t="e">
        <f>VLOOKUP(Tableau14[[#This Row],[dossier d''événement]],Tableau12[],74,FALSE)</f>
        <v>#N/A</v>
      </c>
      <c r="Y295" t="e">
        <f>VLOOKUP(Tableau14[[#This Row],[dossier d''événement]],Tableau12[],75,FALSE)</f>
        <v>#N/A</v>
      </c>
      <c r="Z295" t="e">
        <f>VLOOKUP(Tableau14[[#This Row],[dossier d''événement]],Tableau12[],76,FALSE)</f>
        <v>#N/A</v>
      </c>
      <c r="AA295" t="e">
        <f>VLOOKUP(Tableau14[[#This Row],[dossier d''événement]],Tableau12[],77,FALSE)</f>
        <v>#N/A</v>
      </c>
      <c r="AB295" t="e">
        <f>VLOOKUP(Tableau14[[#This Row],[dossier d''événement]],Tableau12[],78,FALSE)</f>
        <v>#N/A</v>
      </c>
      <c r="AC295" t="e">
        <f>VLOOKUP(Tableau14[[#This Row],[dossier d''événement]],Tableau12[],79,FALSE)</f>
        <v>#N/A</v>
      </c>
      <c r="AD295" t="e">
        <f>VLOOKUP(Tableau14[[#This Row],[dossier d''événement]],Tableau12[],80,FALSE)</f>
        <v>#N/A</v>
      </c>
      <c r="AE295" t="e">
        <f>VLOOKUP(Tableau14[[#This Row],[dossier d''événement]],Tableau12[],81,FALSE)</f>
        <v>#N/A</v>
      </c>
      <c r="AF295" t="e">
        <f>VLOOKUP(Tableau14[[#This Row],[dossier d''événement]],Tableau12[],82,FALSE)</f>
        <v>#N/A</v>
      </c>
      <c r="AG295" t="e">
        <f>VLOOKUP(Tableau14[[#This Row],[dossier d''événement]],Tableau12[],83,FALSE)</f>
        <v>#N/A</v>
      </c>
      <c r="AH295" t="e">
        <f>VLOOKUP(Tableau14[[#This Row],[dossier d''événement]],Tableau12[],84,FALSE)</f>
        <v>#N/A</v>
      </c>
      <c r="AI295" t="e">
        <f>VLOOKUP(Tableau14[[#This Row],[dossier d''événement]],Tableau12[],85,FALSE)</f>
        <v>#N/A</v>
      </c>
      <c r="AJ295" t="e">
        <f>VLOOKUP(Tableau14[[#This Row],[dossier d''événement]],Tableau12[],86,FALSE)</f>
        <v>#N/A</v>
      </c>
      <c r="AK295" t="e">
        <f>VLOOKUP(Tableau14[[#This Row],[dossier d''événement]],Tableau12[],87,FALSE)</f>
        <v>#N/A</v>
      </c>
      <c r="AL295" t="e">
        <f>VLOOKUP(Tableau14[[#This Row],[dossier d''événement]],Tableau12[],88,FALSE)</f>
        <v>#N/A</v>
      </c>
      <c r="AM295" t="e">
        <f>VLOOKUP(Tableau14[[#This Row],[dossier d''événement]],Tableau12[],89,FALSE)</f>
        <v>#N/A</v>
      </c>
      <c r="AN295" t="e">
        <f>VLOOKUP(Tableau14[[#This Row],[dossier d''événement]],Tableau12[],90,FALSE)</f>
        <v>#N/A</v>
      </c>
      <c r="AO295" t="e">
        <f>VLOOKUP(Tableau14[[#This Row],[dossier d''événement]],Tableau12[],11,FALSE)</f>
        <v>#N/A</v>
      </c>
      <c r="AP295" t="e">
        <f>VLOOKUP(Tableau14[[#This Row],[dossier d''événement]],Tableau12[],12,FALSE)</f>
        <v>#N/A</v>
      </c>
      <c r="AQ295" t="e">
        <f>VLOOKUP(Tableau14[[#This Row],[dossier d''événement]],Tableau12[],13,FALSE)</f>
        <v>#N/A</v>
      </c>
      <c r="AR295" t="e">
        <f>VLOOKUP(Tableau14[[#This Row],[dossier d''événement]],Tableau12[],14,FALSE)</f>
        <v>#N/A</v>
      </c>
      <c r="AS295" t="e">
        <f>VLOOKUP(Tableau14[[#This Row],[dossier d''événement]],Tableau12[],15,FALSE)</f>
        <v>#N/A</v>
      </c>
      <c r="AT295" t="e">
        <f>VLOOKUP(Tableau14[[#This Row],[dossier d''événement]],Tableau12[],16,FALSE)</f>
        <v>#N/A</v>
      </c>
      <c r="AU295" t="e">
        <f>VLOOKUP(Tableau14[[#This Row],[dossier d''événement]],Tableau12[],17,FALSE)</f>
        <v>#N/A</v>
      </c>
      <c r="AV295" t="e">
        <f>VLOOKUP(Tableau14[[#This Row],[dossier d''événement]],Tableau12[],18,FALSE)</f>
        <v>#N/A</v>
      </c>
      <c r="AW295" t="e">
        <f>VLOOKUP(Tableau14[[#This Row],[dossier d''événement]],Tableau12[],19,FALSE)</f>
        <v>#N/A</v>
      </c>
      <c r="AX295" t="e">
        <f>VLOOKUP(Tableau14[[#This Row],[dossier d''événement]],Tableau12[],20,FALSE)</f>
        <v>#N/A</v>
      </c>
      <c r="AY295" t="e">
        <f>VLOOKUP(Tableau14[[#This Row],[dossier d''événement]],Tableau12[],21,FALSE)</f>
        <v>#N/A</v>
      </c>
      <c r="AZ295" t="e">
        <f>VLOOKUP(Tableau14[[#This Row],[dossier d''événement]],Tableau12[],22,FALSE)</f>
        <v>#N/A</v>
      </c>
      <c r="BA295" t="e">
        <f>VLOOKUP(Tableau14[[#This Row],[dossier d''événement]],Tableau12[],23,FALSE)</f>
        <v>#N/A</v>
      </c>
      <c r="BB295" t="e">
        <f>VLOOKUP(Tableau14[[#This Row],[dossier d''événement]],Tableau12[],24,FALSE)</f>
        <v>#N/A</v>
      </c>
      <c r="BC295" t="e">
        <f>VLOOKUP(Tableau14[[#This Row],[dossier d''événement]],Tableau12[],25,FALSE)</f>
        <v>#N/A</v>
      </c>
      <c r="BD295" t="e">
        <f>VLOOKUP(Tableau14[[#This Row],[dossier d''événement]],Tableau12[],26,FALSE)</f>
        <v>#N/A</v>
      </c>
      <c r="BE295" t="e">
        <f>VLOOKUP(Tableau14[[#This Row],[dossier d''événement]],Tableau12[],27,FALSE)</f>
        <v>#N/A</v>
      </c>
      <c r="BF295" t="e">
        <f>VLOOKUP(Tableau14[[#This Row],[dossier d''événement]],Tableau12[],28,FALSE)</f>
        <v>#N/A</v>
      </c>
      <c r="BG295" t="e">
        <f>VLOOKUP(Tableau14[[#This Row],[dossier d''événement]],Tableau12[],29,FALSE)</f>
        <v>#N/A</v>
      </c>
      <c r="BH295" t="e">
        <f>VLOOKUP(Tableau14[[#This Row],[dossier d''événement]],Tableau12[],30,FALSE)</f>
        <v>#N/A</v>
      </c>
      <c r="BI295" t="e">
        <f>VLOOKUP(Tableau14[[#This Row],[dossier d''événement]],Tableau12[],31,FALSE)</f>
        <v>#N/A</v>
      </c>
      <c r="BJ295" t="e">
        <f>VLOOKUP(Tableau14[[#This Row],[dossier d''événement]],Tableau12[],32,FALSE)</f>
        <v>#N/A</v>
      </c>
      <c r="BK295" t="e">
        <f>VLOOKUP(Tableau14[[#This Row],[dossier d''événement]],Tableau12[],33,FALSE)</f>
        <v>#N/A</v>
      </c>
      <c r="BL295" t="e">
        <f>VLOOKUP(Tableau14[[#This Row],[dossier d''événement]],Tableau12[],34,FALSE)</f>
        <v>#N/A</v>
      </c>
      <c r="BM295" t="e">
        <f>VLOOKUP(Tableau14[[#This Row],[dossier d''événement]],Tableau12[],35,FALSE)</f>
        <v>#N/A</v>
      </c>
      <c r="BN295" t="e">
        <f>VLOOKUP(Tableau14[[#This Row],[dossier d''événement]],Tableau12[],36,FALSE)</f>
        <v>#N/A</v>
      </c>
      <c r="BO295" t="e">
        <f>VLOOKUP(Tableau14[[#This Row],[dossier d''événement]],Tableau12[],37,FALSE)</f>
        <v>#N/A</v>
      </c>
      <c r="BP295" t="e">
        <f>VLOOKUP(Tableau14[[#This Row],[dossier d''événement]],Tableau12[],38,FALSE)</f>
        <v>#N/A</v>
      </c>
      <c r="BQ295" t="e">
        <f>VLOOKUP(Tableau14[[#This Row],[dossier d''événement]],Tableau12[],39,FALSE)</f>
        <v>#N/A</v>
      </c>
      <c r="BR295" t="e">
        <f>VLOOKUP(Tableau14[[#This Row],[dossier d''événement]],Tableau12[],40,FALSE)</f>
        <v>#N/A</v>
      </c>
    </row>
    <row r="296" spans="23:70">
      <c r="W296" t="e">
        <f>VLOOKUP(Tableau14[[#This Row],[dossier d''événement]],Tableau12[],73,FALSE)</f>
        <v>#N/A</v>
      </c>
      <c r="X296" t="e">
        <f>VLOOKUP(Tableau14[[#This Row],[dossier d''événement]],Tableau12[],74,FALSE)</f>
        <v>#N/A</v>
      </c>
      <c r="Y296" t="e">
        <f>VLOOKUP(Tableau14[[#This Row],[dossier d''événement]],Tableau12[],75,FALSE)</f>
        <v>#N/A</v>
      </c>
      <c r="Z296" t="e">
        <f>VLOOKUP(Tableau14[[#This Row],[dossier d''événement]],Tableau12[],76,FALSE)</f>
        <v>#N/A</v>
      </c>
      <c r="AA296" t="e">
        <f>VLOOKUP(Tableau14[[#This Row],[dossier d''événement]],Tableau12[],77,FALSE)</f>
        <v>#N/A</v>
      </c>
      <c r="AB296" t="e">
        <f>VLOOKUP(Tableau14[[#This Row],[dossier d''événement]],Tableau12[],78,FALSE)</f>
        <v>#N/A</v>
      </c>
      <c r="AC296" t="e">
        <f>VLOOKUP(Tableau14[[#This Row],[dossier d''événement]],Tableau12[],79,FALSE)</f>
        <v>#N/A</v>
      </c>
      <c r="AD296" t="e">
        <f>VLOOKUP(Tableau14[[#This Row],[dossier d''événement]],Tableau12[],80,FALSE)</f>
        <v>#N/A</v>
      </c>
      <c r="AE296" t="e">
        <f>VLOOKUP(Tableau14[[#This Row],[dossier d''événement]],Tableau12[],81,FALSE)</f>
        <v>#N/A</v>
      </c>
      <c r="AF296" t="e">
        <f>VLOOKUP(Tableau14[[#This Row],[dossier d''événement]],Tableau12[],82,FALSE)</f>
        <v>#N/A</v>
      </c>
      <c r="AG296" t="e">
        <f>VLOOKUP(Tableau14[[#This Row],[dossier d''événement]],Tableau12[],83,FALSE)</f>
        <v>#N/A</v>
      </c>
      <c r="AH296" t="e">
        <f>VLOOKUP(Tableau14[[#This Row],[dossier d''événement]],Tableau12[],84,FALSE)</f>
        <v>#N/A</v>
      </c>
      <c r="AI296" t="e">
        <f>VLOOKUP(Tableau14[[#This Row],[dossier d''événement]],Tableau12[],85,FALSE)</f>
        <v>#N/A</v>
      </c>
      <c r="AJ296" t="e">
        <f>VLOOKUP(Tableau14[[#This Row],[dossier d''événement]],Tableau12[],86,FALSE)</f>
        <v>#N/A</v>
      </c>
      <c r="AK296" t="e">
        <f>VLOOKUP(Tableau14[[#This Row],[dossier d''événement]],Tableau12[],87,FALSE)</f>
        <v>#N/A</v>
      </c>
      <c r="AL296" t="e">
        <f>VLOOKUP(Tableau14[[#This Row],[dossier d''événement]],Tableau12[],88,FALSE)</f>
        <v>#N/A</v>
      </c>
      <c r="AM296" t="e">
        <f>VLOOKUP(Tableau14[[#This Row],[dossier d''événement]],Tableau12[],89,FALSE)</f>
        <v>#N/A</v>
      </c>
      <c r="AN296" t="e">
        <f>VLOOKUP(Tableau14[[#This Row],[dossier d''événement]],Tableau12[],90,FALSE)</f>
        <v>#N/A</v>
      </c>
      <c r="AO296" t="e">
        <f>VLOOKUP(Tableau14[[#This Row],[dossier d''événement]],Tableau12[],11,FALSE)</f>
        <v>#N/A</v>
      </c>
      <c r="AP296" t="e">
        <f>VLOOKUP(Tableau14[[#This Row],[dossier d''événement]],Tableau12[],12,FALSE)</f>
        <v>#N/A</v>
      </c>
      <c r="AQ296" t="e">
        <f>VLOOKUP(Tableau14[[#This Row],[dossier d''événement]],Tableau12[],13,FALSE)</f>
        <v>#N/A</v>
      </c>
      <c r="AR296" t="e">
        <f>VLOOKUP(Tableau14[[#This Row],[dossier d''événement]],Tableau12[],14,FALSE)</f>
        <v>#N/A</v>
      </c>
      <c r="AS296" t="e">
        <f>VLOOKUP(Tableau14[[#This Row],[dossier d''événement]],Tableau12[],15,FALSE)</f>
        <v>#N/A</v>
      </c>
      <c r="AT296" t="e">
        <f>VLOOKUP(Tableau14[[#This Row],[dossier d''événement]],Tableau12[],16,FALSE)</f>
        <v>#N/A</v>
      </c>
      <c r="AU296" t="e">
        <f>VLOOKUP(Tableau14[[#This Row],[dossier d''événement]],Tableau12[],17,FALSE)</f>
        <v>#N/A</v>
      </c>
      <c r="AV296" t="e">
        <f>VLOOKUP(Tableau14[[#This Row],[dossier d''événement]],Tableau12[],18,FALSE)</f>
        <v>#N/A</v>
      </c>
      <c r="AW296" t="e">
        <f>VLOOKUP(Tableau14[[#This Row],[dossier d''événement]],Tableau12[],19,FALSE)</f>
        <v>#N/A</v>
      </c>
      <c r="AX296" t="e">
        <f>VLOOKUP(Tableau14[[#This Row],[dossier d''événement]],Tableau12[],20,FALSE)</f>
        <v>#N/A</v>
      </c>
      <c r="AY296" t="e">
        <f>VLOOKUP(Tableau14[[#This Row],[dossier d''événement]],Tableau12[],21,FALSE)</f>
        <v>#N/A</v>
      </c>
      <c r="AZ296" t="e">
        <f>VLOOKUP(Tableau14[[#This Row],[dossier d''événement]],Tableau12[],22,FALSE)</f>
        <v>#N/A</v>
      </c>
      <c r="BA296" t="e">
        <f>VLOOKUP(Tableau14[[#This Row],[dossier d''événement]],Tableau12[],23,FALSE)</f>
        <v>#N/A</v>
      </c>
      <c r="BB296" t="e">
        <f>VLOOKUP(Tableau14[[#This Row],[dossier d''événement]],Tableau12[],24,FALSE)</f>
        <v>#N/A</v>
      </c>
      <c r="BC296" t="e">
        <f>VLOOKUP(Tableau14[[#This Row],[dossier d''événement]],Tableau12[],25,FALSE)</f>
        <v>#N/A</v>
      </c>
      <c r="BD296" t="e">
        <f>VLOOKUP(Tableau14[[#This Row],[dossier d''événement]],Tableau12[],26,FALSE)</f>
        <v>#N/A</v>
      </c>
      <c r="BE296" t="e">
        <f>VLOOKUP(Tableau14[[#This Row],[dossier d''événement]],Tableau12[],27,FALSE)</f>
        <v>#N/A</v>
      </c>
      <c r="BF296" t="e">
        <f>VLOOKUP(Tableau14[[#This Row],[dossier d''événement]],Tableau12[],28,FALSE)</f>
        <v>#N/A</v>
      </c>
      <c r="BG296" t="e">
        <f>VLOOKUP(Tableau14[[#This Row],[dossier d''événement]],Tableau12[],29,FALSE)</f>
        <v>#N/A</v>
      </c>
      <c r="BH296" t="e">
        <f>VLOOKUP(Tableau14[[#This Row],[dossier d''événement]],Tableau12[],30,FALSE)</f>
        <v>#N/A</v>
      </c>
      <c r="BI296" t="e">
        <f>VLOOKUP(Tableau14[[#This Row],[dossier d''événement]],Tableau12[],31,FALSE)</f>
        <v>#N/A</v>
      </c>
      <c r="BJ296" t="e">
        <f>VLOOKUP(Tableau14[[#This Row],[dossier d''événement]],Tableau12[],32,FALSE)</f>
        <v>#N/A</v>
      </c>
      <c r="BK296" t="e">
        <f>VLOOKUP(Tableau14[[#This Row],[dossier d''événement]],Tableau12[],33,FALSE)</f>
        <v>#N/A</v>
      </c>
      <c r="BL296" t="e">
        <f>VLOOKUP(Tableau14[[#This Row],[dossier d''événement]],Tableau12[],34,FALSE)</f>
        <v>#N/A</v>
      </c>
      <c r="BM296" t="e">
        <f>VLOOKUP(Tableau14[[#This Row],[dossier d''événement]],Tableau12[],35,FALSE)</f>
        <v>#N/A</v>
      </c>
      <c r="BN296" t="e">
        <f>VLOOKUP(Tableau14[[#This Row],[dossier d''événement]],Tableau12[],36,FALSE)</f>
        <v>#N/A</v>
      </c>
      <c r="BO296" t="e">
        <f>VLOOKUP(Tableau14[[#This Row],[dossier d''événement]],Tableau12[],37,FALSE)</f>
        <v>#N/A</v>
      </c>
      <c r="BP296" t="e">
        <f>VLOOKUP(Tableau14[[#This Row],[dossier d''événement]],Tableau12[],38,FALSE)</f>
        <v>#N/A</v>
      </c>
      <c r="BQ296" t="e">
        <f>VLOOKUP(Tableau14[[#This Row],[dossier d''événement]],Tableau12[],39,FALSE)</f>
        <v>#N/A</v>
      </c>
      <c r="BR296" t="e">
        <f>VLOOKUP(Tableau14[[#This Row],[dossier d''événement]],Tableau12[],40,FALSE)</f>
        <v>#N/A</v>
      </c>
    </row>
    <row r="297" spans="23:70">
      <c r="W297" t="e">
        <f>VLOOKUP(Tableau14[[#This Row],[dossier d''événement]],Tableau12[],73,FALSE)</f>
        <v>#N/A</v>
      </c>
      <c r="X297" t="e">
        <f>VLOOKUP(Tableau14[[#This Row],[dossier d''événement]],Tableau12[],74,FALSE)</f>
        <v>#N/A</v>
      </c>
      <c r="Y297" t="e">
        <f>VLOOKUP(Tableau14[[#This Row],[dossier d''événement]],Tableau12[],75,FALSE)</f>
        <v>#N/A</v>
      </c>
      <c r="Z297" t="e">
        <f>VLOOKUP(Tableau14[[#This Row],[dossier d''événement]],Tableau12[],76,FALSE)</f>
        <v>#N/A</v>
      </c>
      <c r="AA297" t="e">
        <f>VLOOKUP(Tableau14[[#This Row],[dossier d''événement]],Tableau12[],77,FALSE)</f>
        <v>#N/A</v>
      </c>
      <c r="AB297" t="e">
        <f>VLOOKUP(Tableau14[[#This Row],[dossier d''événement]],Tableau12[],78,FALSE)</f>
        <v>#N/A</v>
      </c>
      <c r="AC297" t="e">
        <f>VLOOKUP(Tableau14[[#This Row],[dossier d''événement]],Tableau12[],79,FALSE)</f>
        <v>#N/A</v>
      </c>
      <c r="AD297" t="e">
        <f>VLOOKUP(Tableau14[[#This Row],[dossier d''événement]],Tableau12[],80,FALSE)</f>
        <v>#N/A</v>
      </c>
      <c r="AE297" t="e">
        <f>VLOOKUP(Tableau14[[#This Row],[dossier d''événement]],Tableau12[],81,FALSE)</f>
        <v>#N/A</v>
      </c>
      <c r="AF297" t="e">
        <f>VLOOKUP(Tableau14[[#This Row],[dossier d''événement]],Tableau12[],82,FALSE)</f>
        <v>#N/A</v>
      </c>
      <c r="AG297" t="e">
        <f>VLOOKUP(Tableau14[[#This Row],[dossier d''événement]],Tableau12[],83,FALSE)</f>
        <v>#N/A</v>
      </c>
      <c r="AH297" t="e">
        <f>VLOOKUP(Tableau14[[#This Row],[dossier d''événement]],Tableau12[],84,FALSE)</f>
        <v>#N/A</v>
      </c>
      <c r="AI297" t="e">
        <f>VLOOKUP(Tableau14[[#This Row],[dossier d''événement]],Tableau12[],85,FALSE)</f>
        <v>#N/A</v>
      </c>
      <c r="AJ297" t="e">
        <f>VLOOKUP(Tableau14[[#This Row],[dossier d''événement]],Tableau12[],86,FALSE)</f>
        <v>#N/A</v>
      </c>
      <c r="AK297" t="e">
        <f>VLOOKUP(Tableau14[[#This Row],[dossier d''événement]],Tableau12[],87,FALSE)</f>
        <v>#N/A</v>
      </c>
      <c r="AL297" t="e">
        <f>VLOOKUP(Tableau14[[#This Row],[dossier d''événement]],Tableau12[],88,FALSE)</f>
        <v>#N/A</v>
      </c>
      <c r="AM297" t="e">
        <f>VLOOKUP(Tableau14[[#This Row],[dossier d''événement]],Tableau12[],89,FALSE)</f>
        <v>#N/A</v>
      </c>
      <c r="AN297" t="e">
        <f>VLOOKUP(Tableau14[[#This Row],[dossier d''événement]],Tableau12[],90,FALSE)</f>
        <v>#N/A</v>
      </c>
      <c r="AO297" t="e">
        <f>VLOOKUP(Tableau14[[#This Row],[dossier d''événement]],Tableau12[],11,FALSE)</f>
        <v>#N/A</v>
      </c>
      <c r="AP297" t="e">
        <f>VLOOKUP(Tableau14[[#This Row],[dossier d''événement]],Tableau12[],12,FALSE)</f>
        <v>#N/A</v>
      </c>
      <c r="AQ297" t="e">
        <f>VLOOKUP(Tableau14[[#This Row],[dossier d''événement]],Tableau12[],13,FALSE)</f>
        <v>#N/A</v>
      </c>
      <c r="AR297" t="e">
        <f>VLOOKUP(Tableau14[[#This Row],[dossier d''événement]],Tableau12[],14,FALSE)</f>
        <v>#N/A</v>
      </c>
      <c r="AS297" t="e">
        <f>VLOOKUP(Tableau14[[#This Row],[dossier d''événement]],Tableau12[],15,FALSE)</f>
        <v>#N/A</v>
      </c>
      <c r="AT297" t="e">
        <f>VLOOKUP(Tableau14[[#This Row],[dossier d''événement]],Tableau12[],16,FALSE)</f>
        <v>#N/A</v>
      </c>
      <c r="AU297" t="e">
        <f>VLOOKUP(Tableau14[[#This Row],[dossier d''événement]],Tableau12[],17,FALSE)</f>
        <v>#N/A</v>
      </c>
      <c r="AV297" t="e">
        <f>VLOOKUP(Tableau14[[#This Row],[dossier d''événement]],Tableau12[],18,FALSE)</f>
        <v>#N/A</v>
      </c>
      <c r="AW297" t="e">
        <f>VLOOKUP(Tableau14[[#This Row],[dossier d''événement]],Tableau12[],19,FALSE)</f>
        <v>#N/A</v>
      </c>
      <c r="AX297" t="e">
        <f>VLOOKUP(Tableau14[[#This Row],[dossier d''événement]],Tableau12[],20,FALSE)</f>
        <v>#N/A</v>
      </c>
      <c r="AY297" t="e">
        <f>VLOOKUP(Tableau14[[#This Row],[dossier d''événement]],Tableau12[],21,FALSE)</f>
        <v>#N/A</v>
      </c>
      <c r="AZ297" t="e">
        <f>VLOOKUP(Tableau14[[#This Row],[dossier d''événement]],Tableau12[],22,FALSE)</f>
        <v>#N/A</v>
      </c>
      <c r="BA297" t="e">
        <f>VLOOKUP(Tableau14[[#This Row],[dossier d''événement]],Tableau12[],23,FALSE)</f>
        <v>#N/A</v>
      </c>
      <c r="BB297" t="e">
        <f>VLOOKUP(Tableau14[[#This Row],[dossier d''événement]],Tableau12[],24,FALSE)</f>
        <v>#N/A</v>
      </c>
      <c r="BC297" t="e">
        <f>VLOOKUP(Tableau14[[#This Row],[dossier d''événement]],Tableau12[],25,FALSE)</f>
        <v>#N/A</v>
      </c>
      <c r="BD297" t="e">
        <f>VLOOKUP(Tableau14[[#This Row],[dossier d''événement]],Tableau12[],26,FALSE)</f>
        <v>#N/A</v>
      </c>
      <c r="BE297" t="e">
        <f>VLOOKUP(Tableau14[[#This Row],[dossier d''événement]],Tableau12[],27,FALSE)</f>
        <v>#N/A</v>
      </c>
      <c r="BF297" t="e">
        <f>VLOOKUP(Tableau14[[#This Row],[dossier d''événement]],Tableau12[],28,FALSE)</f>
        <v>#N/A</v>
      </c>
      <c r="BG297" t="e">
        <f>VLOOKUP(Tableau14[[#This Row],[dossier d''événement]],Tableau12[],29,FALSE)</f>
        <v>#N/A</v>
      </c>
      <c r="BH297" t="e">
        <f>VLOOKUP(Tableau14[[#This Row],[dossier d''événement]],Tableau12[],30,FALSE)</f>
        <v>#N/A</v>
      </c>
      <c r="BI297" t="e">
        <f>VLOOKUP(Tableau14[[#This Row],[dossier d''événement]],Tableau12[],31,FALSE)</f>
        <v>#N/A</v>
      </c>
      <c r="BJ297" t="e">
        <f>VLOOKUP(Tableau14[[#This Row],[dossier d''événement]],Tableau12[],32,FALSE)</f>
        <v>#N/A</v>
      </c>
      <c r="BK297" t="e">
        <f>VLOOKUP(Tableau14[[#This Row],[dossier d''événement]],Tableau12[],33,FALSE)</f>
        <v>#N/A</v>
      </c>
      <c r="BL297" t="e">
        <f>VLOOKUP(Tableau14[[#This Row],[dossier d''événement]],Tableau12[],34,FALSE)</f>
        <v>#N/A</v>
      </c>
      <c r="BM297" t="e">
        <f>VLOOKUP(Tableau14[[#This Row],[dossier d''événement]],Tableau12[],35,FALSE)</f>
        <v>#N/A</v>
      </c>
      <c r="BN297" t="e">
        <f>VLOOKUP(Tableau14[[#This Row],[dossier d''événement]],Tableau12[],36,FALSE)</f>
        <v>#N/A</v>
      </c>
      <c r="BO297" t="e">
        <f>VLOOKUP(Tableau14[[#This Row],[dossier d''événement]],Tableau12[],37,FALSE)</f>
        <v>#N/A</v>
      </c>
      <c r="BP297" t="e">
        <f>VLOOKUP(Tableau14[[#This Row],[dossier d''événement]],Tableau12[],38,FALSE)</f>
        <v>#N/A</v>
      </c>
      <c r="BQ297" t="e">
        <f>VLOOKUP(Tableau14[[#This Row],[dossier d''événement]],Tableau12[],39,FALSE)</f>
        <v>#N/A</v>
      </c>
      <c r="BR297" t="e">
        <f>VLOOKUP(Tableau14[[#This Row],[dossier d''événement]],Tableau12[],40,FALSE)</f>
        <v>#N/A</v>
      </c>
    </row>
    <row r="298" spans="23:70">
      <c r="W298" t="e">
        <f>VLOOKUP(Tableau14[[#This Row],[dossier d''événement]],Tableau12[],73,FALSE)</f>
        <v>#N/A</v>
      </c>
      <c r="X298" t="e">
        <f>VLOOKUP(Tableau14[[#This Row],[dossier d''événement]],Tableau12[],74,FALSE)</f>
        <v>#N/A</v>
      </c>
      <c r="Y298" t="e">
        <f>VLOOKUP(Tableau14[[#This Row],[dossier d''événement]],Tableau12[],75,FALSE)</f>
        <v>#N/A</v>
      </c>
      <c r="Z298" t="e">
        <f>VLOOKUP(Tableau14[[#This Row],[dossier d''événement]],Tableau12[],76,FALSE)</f>
        <v>#N/A</v>
      </c>
      <c r="AA298" t="e">
        <f>VLOOKUP(Tableau14[[#This Row],[dossier d''événement]],Tableau12[],77,FALSE)</f>
        <v>#N/A</v>
      </c>
      <c r="AB298" t="e">
        <f>VLOOKUP(Tableau14[[#This Row],[dossier d''événement]],Tableau12[],78,FALSE)</f>
        <v>#N/A</v>
      </c>
      <c r="AC298" t="e">
        <f>VLOOKUP(Tableau14[[#This Row],[dossier d''événement]],Tableau12[],79,FALSE)</f>
        <v>#N/A</v>
      </c>
      <c r="AD298" t="e">
        <f>VLOOKUP(Tableau14[[#This Row],[dossier d''événement]],Tableau12[],80,FALSE)</f>
        <v>#N/A</v>
      </c>
      <c r="AE298" t="e">
        <f>VLOOKUP(Tableau14[[#This Row],[dossier d''événement]],Tableau12[],81,FALSE)</f>
        <v>#N/A</v>
      </c>
      <c r="AF298" t="e">
        <f>VLOOKUP(Tableau14[[#This Row],[dossier d''événement]],Tableau12[],82,FALSE)</f>
        <v>#N/A</v>
      </c>
      <c r="AG298" t="e">
        <f>VLOOKUP(Tableau14[[#This Row],[dossier d''événement]],Tableau12[],83,FALSE)</f>
        <v>#N/A</v>
      </c>
      <c r="AH298" t="e">
        <f>VLOOKUP(Tableau14[[#This Row],[dossier d''événement]],Tableau12[],84,FALSE)</f>
        <v>#N/A</v>
      </c>
      <c r="AI298" t="e">
        <f>VLOOKUP(Tableau14[[#This Row],[dossier d''événement]],Tableau12[],85,FALSE)</f>
        <v>#N/A</v>
      </c>
      <c r="AJ298" t="e">
        <f>VLOOKUP(Tableau14[[#This Row],[dossier d''événement]],Tableau12[],86,FALSE)</f>
        <v>#N/A</v>
      </c>
      <c r="AK298" t="e">
        <f>VLOOKUP(Tableau14[[#This Row],[dossier d''événement]],Tableau12[],87,FALSE)</f>
        <v>#N/A</v>
      </c>
      <c r="AL298" t="e">
        <f>VLOOKUP(Tableau14[[#This Row],[dossier d''événement]],Tableau12[],88,FALSE)</f>
        <v>#N/A</v>
      </c>
      <c r="AM298" t="e">
        <f>VLOOKUP(Tableau14[[#This Row],[dossier d''événement]],Tableau12[],89,FALSE)</f>
        <v>#N/A</v>
      </c>
      <c r="AN298" t="e">
        <f>VLOOKUP(Tableau14[[#This Row],[dossier d''événement]],Tableau12[],90,FALSE)</f>
        <v>#N/A</v>
      </c>
      <c r="AO298" t="e">
        <f>VLOOKUP(Tableau14[[#This Row],[dossier d''événement]],Tableau12[],11,FALSE)</f>
        <v>#N/A</v>
      </c>
      <c r="AP298" t="e">
        <f>VLOOKUP(Tableau14[[#This Row],[dossier d''événement]],Tableau12[],12,FALSE)</f>
        <v>#N/A</v>
      </c>
      <c r="AQ298" t="e">
        <f>VLOOKUP(Tableau14[[#This Row],[dossier d''événement]],Tableau12[],13,FALSE)</f>
        <v>#N/A</v>
      </c>
      <c r="AR298" t="e">
        <f>VLOOKUP(Tableau14[[#This Row],[dossier d''événement]],Tableau12[],14,FALSE)</f>
        <v>#N/A</v>
      </c>
      <c r="AS298" t="e">
        <f>VLOOKUP(Tableau14[[#This Row],[dossier d''événement]],Tableau12[],15,FALSE)</f>
        <v>#N/A</v>
      </c>
      <c r="AT298" t="e">
        <f>VLOOKUP(Tableau14[[#This Row],[dossier d''événement]],Tableau12[],16,FALSE)</f>
        <v>#N/A</v>
      </c>
      <c r="AU298" t="e">
        <f>VLOOKUP(Tableau14[[#This Row],[dossier d''événement]],Tableau12[],17,FALSE)</f>
        <v>#N/A</v>
      </c>
      <c r="AV298" t="e">
        <f>VLOOKUP(Tableau14[[#This Row],[dossier d''événement]],Tableau12[],18,FALSE)</f>
        <v>#N/A</v>
      </c>
      <c r="AW298" t="e">
        <f>VLOOKUP(Tableau14[[#This Row],[dossier d''événement]],Tableau12[],19,FALSE)</f>
        <v>#N/A</v>
      </c>
      <c r="AX298" t="e">
        <f>VLOOKUP(Tableau14[[#This Row],[dossier d''événement]],Tableau12[],20,FALSE)</f>
        <v>#N/A</v>
      </c>
      <c r="AY298" t="e">
        <f>VLOOKUP(Tableau14[[#This Row],[dossier d''événement]],Tableau12[],21,FALSE)</f>
        <v>#N/A</v>
      </c>
      <c r="AZ298" t="e">
        <f>VLOOKUP(Tableau14[[#This Row],[dossier d''événement]],Tableau12[],22,FALSE)</f>
        <v>#N/A</v>
      </c>
      <c r="BA298" t="e">
        <f>VLOOKUP(Tableau14[[#This Row],[dossier d''événement]],Tableau12[],23,FALSE)</f>
        <v>#N/A</v>
      </c>
      <c r="BB298" t="e">
        <f>VLOOKUP(Tableau14[[#This Row],[dossier d''événement]],Tableau12[],24,FALSE)</f>
        <v>#N/A</v>
      </c>
      <c r="BC298" t="e">
        <f>VLOOKUP(Tableau14[[#This Row],[dossier d''événement]],Tableau12[],25,FALSE)</f>
        <v>#N/A</v>
      </c>
      <c r="BD298" t="e">
        <f>VLOOKUP(Tableau14[[#This Row],[dossier d''événement]],Tableau12[],26,FALSE)</f>
        <v>#N/A</v>
      </c>
      <c r="BE298" t="e">
        <f>VLOOKUP(Tableau14[[#This Row],[dossier d''événement]],Tableau12[],27,FALSE)</f>
        <v>#N/A</v>
      </c>
      <c r="BF298" t="e">
        <f>VLOOKUP(Tableau14[[#This Row],[dossier d''événement]],Tableau12[],28,FALSE)</f>
        <v>#N/A</v>
      </c>
      <c r="BG298" t="e">
        <f>VLOOKUP(Tableau14[[#This Row],[dossier d''événement]],Tableau12[],29,FALSE)</f>
        <v>#N/A</v>
      </c>
      <c r="BH298" t="e">
        <f>VLOOKUP(Tableau14[[#This Row],[dossier d''événement]],Tableau12[],30,FALSE)</f>
        <v>#N/A</v>
      </c>
      <c r="BI298" t="e">
        <f>VLOOKUP(Tableau14[[#This Row],[dossier d''événement]],Tableau12[],31,FALSE)</f>
        <v>#N/A</v>
      </c>
      <c r="BJ298" t="e">
        <f>VLOOKUP(Tableau14[[#This Row],[dossier d''événement]],Tableau12[],32,FALSE)</f>
        <v>#N/A</v>
      </c>
      <c r="BK298" t="e">
        <f>VLOOKUP(Tableau14[[#This Row],[dossier d''événement]],Tableau12[],33,FALSE)</f>
        <v>#N/A</v>
      </c>
      <c r="BL298" t="e">
        <f>VLOOKUP(Tableau14[[#This Row],[dossier d''événement]],Tableau12[],34,FALSE)</f>
        <v>#N/A</v>
      </c>
      <c r="BM298" t="e">
        <f>VLOOKUP(Tableau14[[#This Row],[dossier d''événement]],Tableau12[],35,FALSE)</f>
        <v>#N/A</v>
      </c>
      <c r="BN298" t="e">
        <f>VLOOKUP(Tableau14[[#This Row],[dossier d''événement]],Tableau12[],36,FALSE)</f>
        <v>#N/A</v>
      </c>
      <c r="BO298" t="e">
        <f>VLOOKUP(Tableau14[[#This Row],[dossier d''événement]],Tableau12[],37,FALSE)</f>
        <v>#N/A</v>
      </c>
      <c r="BP298" t="e">
        <f>VLOOKUP(Tableau14[[#This Row],[dossier d''événement]],Tableau12[],38,FALSE)</f>
        <v>#N/A</v>
      </c>
      <c r="BQ298" t="e">
        <f>VLOOKUP(Tableau14[[#This Row],[dossier d''événement]],Tableau12[],39,FALSE)</f>
        <v>#N/A</v>
      </c>
      <c r="BR298" t="e">
        <f>VLOOKUP(Tableau14[[#This Row],[dossier d''événement]],Tableau12[],40,FALSE)</f>
        <v>#N/A</v>
      </c>
    </row>
    <row r="299" spans="23:70">
      <c r="W299" t="e">
        <f>VLOOKUP(Tableau14[[#This Row],[dossier d''événement]],Tableau12[],73,FALSE)</f>
        <v>#N/A</v>
      </c>
      <c r="X299" t="e">
        <f>VLOOKUP(Tableau14[[#This Row],[dossier d''événement]],Tableau12[],74,FALSE)</f>
        <v>#N/A</v>
      </c>
      <c r="Y299" t="e">
        <f>VLOOKUP(Tableau14[[#This Row],[dossier d''événement]],Tableau12[],75,FALSE)</f>
        <v>#N/A</v>
      </c>
      <c r="Z299" t="e">
        <f>VLOOKUP(Tableau14[[#This Row],[dossier d''événement]],Tableau12[],76,FALSE)</f>
        <v>#N/A</v>
      </c>
      <c r="AA299" t="e">
        <f>VLOOKUP(Tableau14[[#This Row],[dossier d''événement]],Tableau12[],77,FALSE)</f>
        <v>#N/A</v>
      </c>
      <c r="AB299" t="e">
        <f>VLOOKUP(Tableau14[[#This Row],[dossier d''événement]],Tableau12[],78,FALSE)</f>
        <v>#N/A</v>
      </c>
      <c r="AC299" t="e">
        <f>VLOOKUP(Tableau14[[#This Row],[dossier d''événement]],Tableau12[],79,FALSE)</f>
        <v>#N/A</v>
      </c>
      <c r="AD299" t="e">
        <f>VLOOKUP(Tableau14[[#This Row],[dossier d''événement]],Tableau12[],80,FALSE)</f>
        <v>#N/A</v>
      </c>
      <c r="AE299" t="e">
        <f>VLOOKUP(Tableau14[[#This Row],[dossier d''événement]],Tableau12[],81,FALSE)</f>
        <v>#N/A</v>
      </c>
      <c r="AF299" t="e">
        <f>VLOOKUP(Tableau14[[#This Row],[dossier d''événement]],Tableau12[],82,FALSE)</f>
        <v>#N/A</v>
      </c>
      <c r="AG299" t="e">
        <f>VLOOKUP(Tableau14[[#This Row],[dossier d''événement]],Tableau12[],83,FALSE)</f>
        <v>#N/A</v>
      </c>
      <c r="AH299" t="e">
        <f>VLOOKUP(Tableau14[[#This Row],[dossier d''événement]],Tableau12[],84,FALSE)</f>
        <v>#N/A</v>
      </c>
      <c r="AI299" t="e">
        <f>VLOOKUP(Tableau14[[#This Row],[dossier d''événement]],Tableau12[],85,FALSE)</f>
        <v>#N/A</v>
      </c>
      <c r="AJ299" t="e">
        <f>VLOOKUP(Tableau14[[#This Row],[dossier d''événement]],Tableau12[],86,FALSE)</f>
        <v>#N/A</v>
      </c>
      <c r="AK299" t="e">
        <f>VLOOKUP(Tableau14[[#This Row],[dossier d''événement]],Tableau12[],87,FALSE)</f>
        <v>#N/A</v>
      </c>
      <c r="AL299" t="e">
        <f>VLOOKUP(Tableau14[[#This Row],[dossier d''événement]],Tableau12[],88,FALSE)</f>
        <v>#N/A</v>
      </c>
      <c r="AM299" t="e">
        <f>VLOOKUP(Tableau14[[#This Row],[dossier d''événement]],Tableau12[],89,FALSE)</f>
        <v>#N/A</v>
      </c>
      <c r="AN299" t="e">
        <f>VLOOKUP(Tableau14[[#This Row],[dossier d''événement]],Tableau12[],90,FALSE)</f>
        <v>#N/A</v>
      </c>
      <c r="AO299" t="e">
        <f>VLOOKUP(Tableau14[[#This Row],[dossier d''événement]],Tableau12[],11,FALSE)</f>
        <v>#N/A</v>
      </c>
      <c r="AP299" t="e">
        <f>VLOOKUP(Tableau14[[#This Row],[dossier d''événement]],Tableau12[],12,FALSE)</f>
        <v>#N/A</v>
      </c>
      <c r="AQ299" t="e">
        <f>VLOOKUP(Tableau14[[#This Row],[dossier d''événement]],Tableau12[],13,FALSE)</f>
        <v>#N/A</v>
      </c>
      <c r="AR299" t="e">
        <f>VLOOKUP(Tableau14[[#This Row],[dossier d''événement]],Tableau12[],14,FALSE)</f>
        <v>#N/A</v>
      </c>
      <c r="AS299" t="e">
        <f>VLOOKUP(Tableau14[[#This Row],[dossier d''événement]],Tableau12[],15,FALSE)</f>
        <v>#N/A</v>
      </c>
      <c r="AT299" t="e">
        <f>VLOOKUP(Tableau14[[#This Row],[dossier d''événement]],Tableau12[],16,FALSE)</f>
        <v>#N/A</v>
      </c>
      <c r="AU299" t="e">
        <f>VLOOKUP(Tableau14[[#This Row],[dossier d''événement]],Tableau12[],17,FALSE)</f>
        <v>#N/A</v>
      </c>
      <c r="AV299" t="e">
        <f>VLOOKUP(Tableau14[[#This Row],[dossier d''événement]],Tableau12[],18,FALSE)</f>
        <v>#N/A</v>
      </c>
      <c r="AW299" t="e">
        <f>VLOOKUP(Tableau14[[#This Row],[dossier d''événement]],Tableau12[],19,FALSE)</f>
        <v>#N/A</v>
      </c>
      <c r="AX299" t="e">
        <f>VLOOKUP(Tableau14[[#This Row],[dossier d''événement]],Tableau12[],20,FALSE)</f>
        <v>#N/A</v>
      </c>
      <c r="AY299" t="e">
        <f>VLOOKUP(Tableau14[[#This Row],[dossier d''événement]],Tableau12[],21,FALSE)</f>
        <v>#N/A</v>
      </c>
      <c r="AZ299" t="e">
        <f>VLOOKUP(Tableau14[[#This Row],[dossier d''événement]],Tableau12[],22,FALSE)</f>
        <v>#N/A</v>
      </c>
      <c r="BA299" t="e">
        <f>VLOOKUP(Tableau14[[#This Row],[dossier d''événement]],Tableau12[],23,FALSE)</f>
        <v>#N/A</v>
      </c>
      <c r="BB299" t="e">
        <f>VLOOKUP(Tableau14[[#This Row],[dossier d''événement]],Tableau12[],24,FALSE)</f>
        <v>#N/A</v>
      </c>
      <c r="BC299" t="e">
        <f>VLOOKUP(Tableau14[[#This Row],[dossier d''événement]],Tableau12[],25,FALSE)</f>
        <v>#N/A</v>
      </c>
      <c r="BD299" t="e">
        <f>VLOOKUP(Tableau14[[#This Row],[dossier d''événement]],Tableau12[],26,FALSE)</f>
        <v>#N/A</v>
      </c>
      <c r="BE299" t="e">
        <f>VLOOKUP(Tableau14[[#This Row],[dossier d''événement]],Tableau12[],27,FALSE)</f>
        <v>#N/A</v>
      </c>
      <c r="BF299" t="e">
        <f>VLOOKUP(Tableau14[[#This Row],[dossier d''événement]],Tableau12[],28,FALSE)</f>
        <v>#N/A</v>
      </c>
      <c r="BG299" t="e">
        <f>VLOOKUP(Tableau14[[#This Row],[dossier d''événement]],Tableau12[],29,FALSE)</f>
        <v>#N/A</v>
      </c>
      <c r="BH299" t="e">
        <f>VLOOKUP(Tableau14[[#This Row],[dossier d''événement]],Tableau12[],30,FALSE)</f>
        <v>#N/A</v>
      </c>
      <c r="BI299" t="e">
        <f>VLOOKUP(Tableau14[[#This Row],[dossier d''événement]],Tableau12[],31,FALSE)</f>
        <v>#N/A</v>
      </c>
      <c r="BJ299" t="e">
        <f>VLOOKUP(Tableau14[[#This Row],[dossier d''événement]],Tableau12[],32,FALSE)</f>
        <v>#N/A</v>
      </c>
      <c r="BK299" t="e">
        <f>VLOOKUP(Tableau14[[#This Row],[dossier d''événement]],Tableau12[],33,FALSE)</f>
        <v>#N/A</v>
      </c>
      <c r="BL299" t="e">
        <f>VLOOKUP(Tableau14[[#This Row],[dossier d''événement]],Tableau12[],34,FALSE)</f>
        <v>#N/A</v>
      </c>
      <c r="BM299" t="e">
        <f>VLOOKUP(Tableau14[[#This Row],[dossier d''événement]],Tableau12[],35,FALSE)</f>
        <v>#N/A</v>
      </c>
      <c r="BN299" t="e">
        <f>VLOOKUP(Tableau14[[#This Row],[dossier d''événement]],Tableau12[],36,FALSE)</f>
        <v>#N/A</v>
      </c>
      <c r="BO299" t="e">
        <f>VLOOKUP(Tableau14[[#This Row],[dossier d''événement]],Tableau12[],37,FALSE)</f>
        <v>#N/A</v>
      </c>
      <c r="BP299" t="e">
        <f>VLOOKUP(Tableau14[[#This Row],[dossier d''événement]],Tableau12[],38,FALSE)</f>
        <v>#N/A</v>
      </c>
      <c r="BQ299" t="e">
        <f>VLOOKUP(Tableau14[[#This Row],[dossier d''événement]],Tableau12[],39,FALSE)</f>
        <v>#N/A</v>
      </c>
      <c r="BR299" t="e">
        <f>VLOOKUP(Tableau14[[#This Row],[dossier d''événement]],Tableau12[],40,FALSE)</f>
        <v>#N/A</v>
      </c>
    </row>
    <row r="300" spans="23:70">
      <c r="W300" t="e">
        <f>VLOOKUP(Tableau14[[#This Row],[dossier d''événement]],Tableau12[],73,FALSE)</f>
        <v>#N/A</v>
      </c>
      <c r="X300" t="e">
        <f>VLOOKUP(Tableau14[[#This Row],[dossier d''événement]],Tableau12[],74,FALSE)</f>
        <v>#N/A</v>
      </c>
      <c r="Y300" t="e">
        <f>VLOOKUP(Tableau14[[#This Row],[dossier d''événement]],Tableau12[],75,FALSE)</f>
        <v>#N/A</v>
      </c>
      <c r="Z300" t="e">
        <f>VLOOKUP(Tableau14[[#This Row],[dossier d''événement]],Tableau12[],76,FALSE)</f>
        <v>#N/A</v>
      </c>
      <c r="AA300" t="e">
        <f>VLOOKUP(Tableau14[[#This Row],[dossier d''événement]],Tableau12[],77,FALSE)</f>
        <v>#N/A</v>
      </c>
      <c r="AB300" t="e">
        <f>VLOOKUP(Tableau14[[#This Row],[dossier d''événement]],Tableau12[],78,FALSE)</f>
        <v>#N/A</v>
      </c>
      <c r="AC300" t="e">
        <f>VLOOKUP(Tableau14[[#This Row],[dossier d''événement]],Tableau12[],79,FALSE)</f>
        <v>#N/A</v>
      </c>
      <c r="AD300" t="e">
        <f>VLOOKUP(Tableau14[[#This Row],[dossier d''événement]],Tableau12[],80,FALSE)</f>
        <v>#N/A</v>
      </c>
      <c r="AE300" t="e">
        <f>VLOOKUP(Tableau14[[#This Row],[dossier d''événement]],Tableau12[],81,FALSE)</f>
        <v>#N/A</v>
      </c>
      <c r="AF300" t="e">
        <f>VLOOKUP(Tableau14[[#This Row],[dossier d''événement]],Tableau12[],82,FALSE)</f>
        <v>#N/A</v>
      </c>
      <c r="AG300" t="e">
        <f>VLOOKUP(Tableau14[[#This Row],[dossier d''événement]],Tableau12[],83,FALSE)</f>
        <v>#N/A</v>
      </c>
      <c r="AH300" t="e">
        <f>VLOOKUP(Tableau14[[#This Row],[dossier d''événement]],Tableau12[],84,FALSE)</f>
        <v>#N/A</v>
      </c>
      <c r="AI300" t="e">
        <f>VLOOKUP(Tableau14[[#This Row],[dossier d''événement]],Tableau12[],85,FALSE)</f>
        <v>#N/A</v>
      </c>
      <c r="AJ300" t="e">
        <f>VLOOKUP(Tableau14[[#This Row],[dossier d''événement]],Tableau12[],86,FALSE)</f>
        <v>#N/A</v>
      </c>
      <c r="AK300" t="e">
        <f>VLOOKUP(Tableau14[[#This Row],[dossier d''événement]],Tableau12[],87,FALSE)</f>
        <v>#N/A</v>
      </c>
      <c r="AL300" t="e">
        <f>VLOOKUP(Tableau14[[#This Row],[dossier d''événement]],Tableau12[],88,FALSE)</f>
        <v>#N/A</v>
      </c>
      <c r="AM300" t="e">
        <f>VLOOKUP(Tableau14[[#This Row],[dossier d''événement]],Tableau12[],89,FALSE)</f>
        <v>#N/A</v>
      </c>
      <c r="AN300" t="e">
        <f>VLOOKUP(Tableau14[[#This Row],[dossier d''événement]],Tableau12[],90,FALSE)</f>
        <v>#N/A</v>
      </c>
      <c r="AO300" t="e">
        <f>VLOOKUP(Tableau14[[#This Row],[dossier d''événement]],Tableau12[],11,FALSE)</f>
        <v>#N/A</v>
      </c>
      <c r="AP300" t="e">
        <f>VLOOKUP(Tableau14[[#This Row],[dossier d''événement]],Tableau12[],12,FALSE)</f>
        <v>#N/A</v>
      </c>
      <c r="AQ300" t="e">
        <f>VLOOKUP(Tableau14[[#This Row],[dossier d''événement]],Tableau12[],13,FALSE)</f>
        <v>#N/A</v>
      </c>
      <c r="AR300" t="e">
        <f>VLOOKUP(Tableau14[[#This Row],[dossier d''événement]],Tableau12[],14,FALSE)</f>
        <v>#N/A</v>
      </c>
      <c r="AS300" t="e">
        <f>VLOOKUP(Tableau14[[#This Row],[dossier d''événement]],Tableau12[],15,FALSE)</f>
        <v>#N/A</v>
      </c>
      <c r="AT300" t="e">
        <f>VLOOKUP(Tableau14[[#This Row],[dossier d''événement]],Tableau12[],16,FALSE)</f>
        <v>#N/A</v>
      </c>
      <c r="AU300" t="e">
        <f>VLOOKUP(Tableau14[[#This Row],[dossier d''événement]],Tableau12[],17,FALSE)</f>
        <v>#N/A</v>
      </c>
      <c r="AV300" t="e">
        <f>VLOOKUP(Tableau14[[#This Row],[dossier d''événement]],Tableau12[],18,FALSE)</f>
        <v>#N/A</v>
      </c>
      <c r="AW300" t="e">
        <f>VLOOKUP(Tableau14[[#This Row],[dossier d''événement]],Tableau12[],19,FALSE)</f>
        <v>#N/A</v>
      </c>
      <c r="AX300" t="e">
        <f>VLOOKUP(Tableau14[[#This Row],[dossier d''événement]],Tableau12[],20,FALSE)</f>
        <v>#N/A</v>
      </c>
      <c r="AY300" t="e">
        <f>VLOOKUP(Tableau14[[#This Row],[dossier d''événement]],Tableau12[],21,FALSE)</f>
        <v>#N/A</v>
      </c>
      <c r="AZ300" t="e">
        <f>VLOOKUP(Tableau14[[#This Row],[dossier d''événement]],Tableau12[],22,FALSE)</f>
        <v>#N/A</v>
      </c>
      <c r="BA300" t="e">
        <f>VLOOKUP(Tableau14[[#This Row],[dossier d''événement]],Tableau12[],23,FALSE)</f>
        <v>#N/A</v>
      </c>
      <c r="BB300" t="e">
        <f>VLOOKUP(Tableau14[[#This Row],[dossier d''événement]],Tableau12[],24,FALSE)</f>
        <v>#N/A</v>
      </c>
      <c r="BC300" t="e">
        <f>VLOOKUP(Tableau14[[#This Row],[dossier d''événement]],Tableau12[],25,FALSE)</f>
        <v>#N/A</v>
      </c>
      <c r="BD300" t="e">
        <f>VLOOKUP(Tableau14[[#This Row],[dossier d''événement]],Tableau12[],26,FALSE)</f>
        <v>#N/A</v>
      </c>
      <c r="BE300" t="e">
        <f>VLOOKUP(Tableau14[[#This Row],[dossier d''événement]],Tableau12[],27,FALSE)</f>
        <v>#N/A</v>
      </c>
      <c r="BF300" t="e">
        <f>VLOOKUP(Tableau14[[#This Row],[dossier d''événement]],Tableau12[],28,FALSE)</f>
        <v>#N/A</v>
      </c>
      <c r="BG300" t="e">
        <f>VLOOKUP(Tableau14[[#This Row],[dossier d''événement]],Tableau12[],29,FALSE)</f>
        <v>#N/A</v>
      </c>
      <c r="BH300" t="e">
        <f>VLOOKUP(Tableau14[[#This Row],[dossier d''événement]],Tableau12[],30,FALSE)</f>
        <v>#N/A</v>
      </c>
      <c r="BI300" t="e">
        <f>VLOOKUP(Tableau14[[#This Row],[dossier d''événement]],Tableau12[],31,FALSE)</f>
        <v>#N/A</v>
      </c>
      <c r="BJ300" t="e">
        <f>VLOOKUP(Tableau14[[#This Row],[dossier d''événement]],Tableau12[],32,FALSE)</f>
        <v>#N/A</v>
      </c>
      <c r="BK300" t="e">
        <f>VLOOKUP(Tableau14[[#This Row],[dossier d''événement]],Tableau12[],33,FALSE)</f>
        <v>#N/A</v>
      </c>
      <c r="BL300" t="e">
        <f>VLOOKUP(Tableau14[[#This Row],[dossier d''événement]],Tableau12[],34,FALSE)</f>
        <v>#N/A</v>
      </c>
      <c r="BM300" t="e">
        <f>VLOOKUP(Tableau14[[#This Row],[dossier d''événement]],Tableau12[],35,FALSE)</f>
        <v>#N/A</v>
      </c>
      <c r="BN300" t="e">
        <f>VLOOKUP(Tableau14[[#This Row],[dossier d''événement]],Tableau12[],36,FALSE)</f>
        <v>#N/A</v>
      </c>
      <c r="BO300" t="e">
        <f>VLOOKUP(Tableau14[[#This Row],[dossier d''événement]],Tableau12[],37,FALSE)</f>
        <v>#N/A</v>
      </c>
      <c r="BP300" t="e">
        <f>VLOOKUP(Tableau14[[#This Row],[dossier d''événement]],Tableau12[],38,FALSE)</f>
        <v>#N/A</v>
      </c>
      <c r="BQ300" t="e">
        <f>VLOOKUP(Tableau14[[#This Row],[dossier d''événement]],Tableau12[],39,FALSE)</f>
        <v>#N/A</v>
      </c>
      <c r="BR300" t="e">
        <f>VLOOKUP(Tableau14[[#This Row],[dossier d''événement]],Tableau12[],40,FALSE)</f>
        <v>#N/A</v>
      </c>
    </row>
    <row r="301" spans="23:70">
      <c r="W301" t="e">
        <f>VLOOKUP(Tableau14[[#This Row],[dossier d''événement]],Tableau12[],73,FALSE)</f>
        <v>#N/A</v>
      </c>
      <c r="X301" t="e">
        <f>VLOOKUP(Tableau14[[#This Row],[dossier d''événement]],Tableau12[],74,FALSE)</f>
        <v>#N/A</v>
      </c>
      <c r="Y301" t="e">
        <f>VLOOKUP(Tableau14[[#This Row],[dossier d''événement]],Tableau12[],75,FALSE)</f>
        <v>#N/A</v>
      </c>
      <c r="Z301" t="e">
        <f>VLOOKUP(Tableau14[[#This Row],[dossier d''événement]],Tableau12[],76,FALSE)</f>
        <v>#N/A</v>
      </c>
      <c r="AA301" t="e">
        <f>VLOOKUP(Tableau14[[#This Row],[dossier d''événement]],Tableau12[],77,FALSE)</f>
        <v>#N/A</v>
      </c>
      <c r="AB301" t="e">
        <f>VLOOKUP(Tableau14[[#This Row],[dossier d''événement]],Tableau12[],78,FALSE)</f>
        <v>#N/A</v>
      </c>
      <c r="AC301" t="e">
        <f>VLOOKUP(Tableau14[[#This Row],[dossier d''événement]],Tableau12[],79,FALSE)</f>
        <v>#N/A</v>
      </c>
      <c r="AD301" t="e">
        <f>VLOOKUP(Tableau14[[#This Row],[dossier d''événement]],Tableau12[],80,FALSE)</f>
        <v>#N/A</v>
      </c>
      <c r="AE301" t="e">
        <f>VLOOKUP(Tableau14[[#This Row],[dossier d''événement]],Tableau12[],81,FALSE)</f>
        <v>#N/A</v>
      </c>
      <c r="AF301" t="e">
        <f>VLOOKUP(Tableau14[[#This Row],[dossier d''événement]],Tableau12[],82,FALSE)</f>
        <v>#N/A</v>
      </c>
      <c r="AG301" t="e">
        <f>VLOOKUP(Tableau14[[#This Row],[dossier d''événement]],Tableau12[],83,FALSE)</f>
        <v>#N/A</v>
      </c>
      <c r="AH301" t="e">
        <f>VLOOKUP(Tableau14[[#This Row],[dossier d''événement]],Tableau12[],84,FALSE)</f>
        <v>#N/A</v>
      </c>
      <c r="AI301" t="e">
        <f>VLOOKUP(Tableau14[[#This Row],[dossier d''événement]],Tableau12[],85,FALSE)</f>
        <v>#N/A</v>
      </c>
      <c r="AJ301" t="e">
        <f>VLOOKUP(Tableau14[[#This Row],[dossier d''événement]],Tableau12[],86,FALSE)</f>
        <v>#N/A</v>
      </c>
      <c r="AK301" t="e">
        <f>VLOOKUP(Tableau14[[#This Row],[dossier d''événement]],Tableau12[],87,FALSE)</f>
        <v>#N/A</v>
      </c>
      <c r="AL301" t="e">
        <f>VLOOKUP(Tableau14[[#This Row],[dossier d''événement]],Tableau12[],88,FALSE)</f>
        <v>#N/A</v>
      </c>
      <c r="AM301" t="e">
        <f>VLOOKUP(Tableau14[[#This Row],[dossier d''événement]],Tableau12[],89,FALSE)</f>
        <v>#N/A</v>
      </c>
      <c r="AN301" t="e">
        <f>VLOOKUP(Tableau14[[#This Row],[dossier d''événement]],Tableau12[],90,FALSE)</f>
        <v>#N/A</v>
      </c>
      <c r="AO301" t="e">
        <f>VLOOKUP(Tableau14[[#This Row],[dossier d''événement]],Tableau12[],11,FALSE)</f>
        <v>#N/A</v>
      </c>
      <c r="AP301" t="e">
        <f>VLOOKUP(Tableau14[[#This Row],[dossier d''événement]],Tableau12[],12,FALSE)</f>
        <v>#N/A</v>
      </c>
      <c r="AQ301" t="e">
        <f>VLOOKUP(Tableau14[[#This Row],[dossier d''événement]],Tableau12[],13,FALSE)</f>
        <v>#N/A</v>
      </c>
      <c r="AR301" t="e">
        <f>VLOOKUP(Tableau14[[#This Row],[dossier d''événement]],Tableau12[],14,FALSE)</f>
        <v>#N/A</v>
      </c>
      <c r="AS301" t="e">
        <f>VLOOKUP(Tableau14[[#This Row],[dossier d''événement]],Tableau12[],15,FALSE)</f>
        <v>#N/A</v>
      </c>
      <c r="AT301" t="e">
        <f>VLOOKUP(Tableau14[[#This Row],[dossier d''événement]],Tableau12[],16,FALSE)</f>
        <v>#N/A</v>
      </c>
      <c r="AU301" t="e">
        <f>VLOOKUP(Tableau14[[#This Row],[dossier d''événement]],Tableau12[],17,FALSE)</f>
        <v>#N/A</v>
      </c>
      <c r="AV301" t="e">
        <f>VLOOKUP(Tableau14[[#This Row],[dossier d''événement]],Tableau12[],18,FALSE)</f>
        <v>#N/A</v>
      </c>
      <c r="AW301" t="e">
        <f>VLOOKUP(Tableau14[[#This Row],[dossier d''événement]],Tableau12[],19,FALSE)</f>
        <v>#N/A</v>
      </c>
      <c r="AX301" t="e">
        <f>VLOOKUP(Tableau14[[#This Row],[dossier d''événement]],Tableau12[],20,FALSE)</f>
        <v>#N/A</v>
      </c>
      <c r="AY301" t="e">
        <f>VLOOKUP(Tableau14[[#This Row],[dossier d''événement]],Tableau12[],21,FALSE)</f>
        <v>#N/A</v>
      </c>
      <c r="AZ301" t="e">
        <f>VLOOKUP(Tableau14[[#This Row],[dossier d''événement]],Tableau12[],22,FALSE)</f>
        <v>#N/A</v>
      </c>
      <c r="BA301" t="e">
        <f>VLOOKUP(Tableau14[[#This Row],[dossier d''événement]],Tableau12[],23,FALSE)</f>
        <v>#N/A</v>
      </c>
      <c r="BB301" t="e">
        <f>VLOOKUP(Tableau14[[#This Row],[dossier d''événement]],Tableau12[],24,FALSE)</f>
        <v>#N/A</v>
      </c>
      <c r="BC301" t="e">
        <f>VLOOKUP(Tableau14[[#This Row],[dossier d''événement]],Tableau12[],25,FALSE)</f>
        <v>#N/A</v>
      </c>
      <c r="BD301" t="e">
        <f>VLOOKUP(Tableau14[[#This Row],[dossier d''événement]],Tableau12[],26,FALSE)</f>
        <v>#N/A</v>
      </c>
      <c r="BE301" t="e">
        <f>VLOOKUP(Tableau14[[#This Row],[dossier d''événement]],Tableau12[],27,FALSE)</f>
        <v>#N/A</v>
      </c>
      <c r="BF301" t="e">
        <f>VLOOKUP(Tableau14[[#This Row],[dossier d''événement]],Tableau12[],28,FALSE)</f>
        <v>#N/A</v>
      </c>
      <c r="BG301" t="e">
        <f>VLOOKUP(Tableau14[[#This Row],[dossier d''événement]],Tableau12[],29,FALSE)</f>
        <v>#N/A</v>
      </c>
      <c r="BH301" t="e">
        <f>VLOOKUP(Tableau14[[#This Row],[dossier d''événement]],Tableau12[],30,FALSE)</f>
        <v>#N/A</v>
      </c>
      <c r="BI301" t="e">
        <f>VLOOKUP(Tableau14[[#This Row],[dossier d''événement]],Tableau12[],31,FALSE)</f>
        <v>#N/A</v>
      </c>
      <c r="BJ301" t="e">
        <f>VLOOKUP(Tableau14[[#This Row],[dossier d''événement]],Tableau12[],32,FALSE)</f>
        <v>#N/A</v>
      </c>
      <c r="BK301" t="e">
        <f>VLOOKUP(Tableau14[[#This Row],[dossier d''événement]],Tableau12[],33,FALSE)</f>
        <v>#N/A</v>
      </c>
      <c r="BL301" t="e">
        <f>VLOOKUP(Tableau14[[#This Row],[dossier d''événement]],Tableau12[],34,FALSE)</f>
        <v>#N/A</v>
      </c>
      <c r="BM301" t="e">
        <f>VLOOKUP(Tableau14[[#This Row],[dossier d''événement]],Tableau12[],35,FALSE)</f>
        <v>#N/A</v>
      </c>
      <c r="BN301" t="e">
        <f>VLOOKUP(Tableau14[[#This Row],[dossier d''événement]],Tableau12[],36,FALSE)</f>
        <v>#N/A</v>
      </c>
      <c r="BO301" t="e">
        <f>VLOOKUP(Tableau14[[#This Row],[dossier d''événement]],Tableau12[],37,FALSE)</f>
        <v>#N/A</v>
      </c>
      <c r="BP301" t="e">
        <f>VLOOKUP(Tableau14[[#This Row],[dossier d''événement]],Tableau12[],38,FALSE)</f>
        <v>#N/A</v>
      </c>
      <c r="BQ301" t="e">
        <f>VLOOKUP(Tableau14[[#This Row],[dossier d''événement]],Tableau12[],39,FALSE)</f>
        <v>#N/A</v>
      </c>
      <c r="BR301" t="e">
        <f>VLOOKUP(Tableau14[[#This Row],[dossier d''événement]],Tableau12[],40,FALSE)</f>
        <v>#N/A</v>
      </c>
    </row>
    <row r="302" spans="23:70">
      <c r="W302" t="e">
        <f>VLOOKUP(Tableau14[[#This Row],[dossier d''événement]],Tableau12[],73,FALSE)</f>
        <v>#N/A</v>
      </c>
      <c r="X302" t="e">
        <f>VLOOKUP(Tableau14[[#This Row],[dossier d''événement]],Tableau12[],74,FALSE)</f>
        <v>#N/A</v>
      </c>
      <c r="Y302" t="e">
        <f>VLOOKUP(Tableau14[[#This Row],[dossier d''événement]],Tableau12[],75,FALSE)</f>
        <v>#N/A</v>
      </c>
      <c r="Z302" t="e">
        <f>VLOOKUP(Tableau14[[#This Row],[dossier d''événement]],Tableau12[],76,FALSE)</f>
        <v>#N/A</v>
      </c>
      <c r="AA302" t="e">
        <f>VLOOKUP(Tableau14[[#This Row],[dossier d''événement]],Tableau12[],77,FALSE)</f>
        <v>#N/A</v>
      </c>
      <c r="AB302" t="e">
        <f>VLOOKUP(Tableau14[[#This Row],[dossier d''événement]],Tableau12[],78,FALSE)</f>
        <v>#N/A</v>
      </c>
      <c r="AC302" t="e">
        <f>VLOOKUP(Tableau14[[#This Row],[dossier d''événement]],Tableau12[],79,FALSE)</f>
        <v>#N/A</v>
      </c>
      <c r="AD302" t="e">
        <f>VLOOKUP(Tableau14[[#This Row],[dossier d''événement]],Tableau12[],80,FALSE)</f>
        <v>#N/A</v>
      </c>
      <c r="AE302" t="e">
        <f>VLOOKUP(Tableau14[[#This Row],[dossier d''événement]],Tableau12[],81,FALSE)</f>
        <v>#N/A</v>
      </c>
      <c r="AF302" t="e">
        <f>VLOOKUP(Tableau14[[#This Row],[dossier d''événement]],Tableau12[],82,FALSE)</f>
        <v>#N/A</v>
      </c>
      <c r="AG302" t="e">
        <f>VLOOKUP(Tableau14[[#This Row],[dossier d''événement]],Tableau12[],83,FALSE)</f>
        <v>#N/A</v>
      </c>
      <c r="AH302" t="e">
        <f>VLOOKUP(Tableau14[[#This Row],[dossier d''événement]],Tableau12[],84,FALSE)</f>
        <v>#N/A</v>
      </c>
      <c r="AI302" t="e">
        <f>VLOOKUP(Tableau14[[#This Row],[dossier d''événement]],Tableau12[],85,FALSE)</f>
        <v>#N/A</v>
      </c>
      <c r="AJ302" t="e">
        <f>VLOOKUP(Tableau14[[#This Row],[dossier d''événement]],Tableau12[],86,FALSE)</f>
        <v>#N/A</v>
      </c>
      <c r="AK302" t="e">
        <f>VLOOKUP(Tableau14[[#This Row],[dossier d''événement]],Tableau12[],87,FALSE)</f>
        <v>#N/A</v>
      </c>
      <c r="AL302" t="e">
        <f>VLOOKUP(Tableau14[[#This Row],[dossier d''événement]],Tableau12[],88,FALSE)</f>
        <v>#N/A</v>
      </c>
      <c r="AM302" t="e">
        <f>VLOOKUP(Tableau14[[#This Row],[dossier d''événement]],Tableau12[],89,FALSE)</f>
        <v>#N/A</v>
      </c>
      <c r="AN302" t="e">
        <f>VLOOKUP(Tableau14[[#This Row],[dossier d''événement]],Tableau12[],90,FALSE)</f>
        <v>#N/A</v>
      </c>
      <c r="AO302" t="e">
        <f>VLOOKUP(Tableau14[[#This Row],[dossier d''événement]],Tableau12[],11,FALSE)</f>
        <v>#N/A</v>
      </c>
      <c r="AP302" t="e">
        <f>VLOOKUP(Tableau14[[#This Row],[dossier d''événement]],Tableau12[],12,FALSE)</f>
        <v>#N/A</v>
      </c>
      <c r="AQ302" t="e">
        <f>VLOOKUP(Tableau14[[#This Row],[dossier d''événement]],Tableau12[],13,FALSE)</f>
        <v>#N/A</v>
      </c>
      <c r="AR302" t="e">
        <f>VLOOKUP(Tableau14[[#This Row],[dossier d''événement]],Tableau12[],14,FALSE)</f>
        <v>#N/A</v>
      </c>
      <c r="AS302" t="e">
        <f>VLOOKUP(Tableau14[[#This Row],[dossier d''événement]],Tableau12[],15,FALSE)</f>
        <v>#N/A</v>
      </c>
      <c r="AT302" t="e">
        <f>VLOOKUP(Tableau14[[#This Row],[dossier d''événement]],Tableau12[],16,FALSE)</f>
        <v>#N/A</v>
      </c>
      <c r="AU302" t="e">
        <f>VLOOKUP(Tableau14[[#This Row],[dossier d''événement]],Tableau12[],17,FALSE)</f>
        <v>#N/A</v>
      </c>
      <c r="AV302" t="e">
        <f>VLOOKUP(Tableau14[[#This Row],[dossier d''événement]],Tableau12[],18,FALSE)</f>
        <v>#N/A</v>
      </c>
      <c r="AW302" t="e">
        <f>VLOOKUP(Tableau14[[#This Row],[dossier d''événement]],Tableau12[],19,FALSE)</f>
        <v>#N/A</v>
      </c>
      <c r="AX302" t="e">
        <f>VLOOKUP(Tableau14[[#This Row],[dossier d''événement]],Tableau12[],20,FALSE)</f>
        <v>#N/A</v>
      </c>
      <c r="AY302" t="e">
        <f>VLOOKUP(Tableau14[[#This Row],[dossier d''événement]],Tableau12[],21,FALSE)</f>
        <v>#N/A</v>
      </c>
      <c r="AZ302" t="e">
        <f>VLOOKUP(Tableau14[[#This Row],[dossier d''événement]],Tableau12[],22,FALSE)</f>
        <v>#N/A</v>
      </c>
      <c r="BA302" t="e">
        <f>VLOOKUP(Tableau14[[#This Row],[dossier d''événement]],Tableau12[],23,FALSE)</f>
        <v>#N/A</v>
      </c>
      <c r="BB302" t="e">
        <f>VLOOKUP(Tableau14[[#This Row],[dossier d''événement]],Tableau12[],24,FALSE)</f>
        <v>#N/A</v>
      </c>
      <c r="BC302" t="e">
        <f>VLOOKUP(Tableau14[[#This Row],[dossier d''événement]],Tableau12[],25,FALSE)</f>
        <v>#N/A</v>
      </c>
      <c r="BD302" t="e">
        <f>VLOOKUP(Tableau14[[#This Row],[dossier d''événement]],Tableau12[],26,FALSE)</f>
        <v>#N/A</v>
      </c>
      <c r="BE302" t="e">
        <f>VLOOKUP(Tableau14[[#This Row],[dossier d''événement]],Tableau12[],27,FALSE)</f>
        <v>#N/A</v>
      </c>
      <c r="BF302" t="e">
        <f>VLOOKUP(Tableau14[[#This Row],[dossier d''événement]],Tableau12[],28,FALSE)</f>
        <v>#N/A</v>
      </c>
      <c r="BG302" t="e">
        <f>VLOOKUP(Tableau14[[#This Row],[dossier d''événement]],Tableau12[],29,FALSE)</f>
        <v>#N/A</v>
      </c>
      <c r="BH302" t="e">
        <f>VLOOKUP(Tableau14[[#This Row],[dossier d''événement]],Tableau12[],30,FALSE)</f>
        <v>#N/A</v>
      </c>
      <c r="BI302" t="e">
        <f>VLOOKUP(Tableau14[[#This Row],[dossier d''événement]],Tableau12[],31,FALSE)</f>
        <v>#N/A</v>
      </c>
      <c r="BJ302" t="e">
        <f>VLOOKUP(Tableau14[[#This Row],[dossier d''événement]],Tableau12[],32,FALSE)</f>
        <v>#N/A</v>
      </c>
      <c r="BK302" t="e">
        <f>VLOOKUP(Tableau14[[#This Row],[dossier d''événement]],Tableau12[],33,FALSE)</f>
        <v>#N/A</v>
      </c>
      <c r="BL302" t="e">
        <f>VLOOKUP(Tableau14[[#This Row],[dossier d''événement]],Tableau12[],34,FALSE)</f>
        <v>#N/A</v>
      </c>
      <c r="BM302" t="e">
        <f>VLOOKUP(Tableau14[[#This Row],[dossier d''événement]],Tableau12[],35,FALSE)</f>
        <v>#N/A</v>
      </c>
      <c r="BN302" t="e">
        <f>VLOOKUP(Tableau14[[#This Row],[dossier d''événement]],Tableau12[],36,FALSE)</f>
        <v>#N/A</v>
      </c>
      <c r="BO302" t="e">
        <f>VLOOKUP(Tableau14[[#This Row],[dossier d''événement]],Tableau12[],37,FALSE)</f>
        <v>#N/A</v>
      </c>
      <c r="BP302" t="e">
        <f>VLOOKUP(Tableau14[[#This Row],[dossier d''événement]],Tableau12[],38,FALSE)</f>
        <v>#N/A</v>
      </c>
      <c r="BQ302" t="e">
        <f>VLOOKUP(Tableau14[[#This Row],[dossier d''événement]],Tableau12[],39,FALSE)</f>
        <v>#N/A</v>
      </c>
      <c r="BR302" t="e">
        <f>VLOOKUP(Tableau14[[#This Row],[dossier d''événement]],Tableau12[],40,FALSE)</f>
        <v>#N/A</v>
      </c>
    </row>
    <row r="303" spans="23:70">
      <c r="W303" t="e">
        <f>VLOOKUP(Tableau14[[#This Row],[dossier d''événement]],Tableau12[],73,FALSE)</f>
        <v>#N/A</v>
      </c>
      <c r="X303" t="e">
        <f>VLOOKUP(Tableau14[[#This Row],[dossier d''événement]],Tableau12[],74,FALSE)</f>
        <v>#N/A</v>
      </c>
      <c r="Y303" t="e">
        <f>VLOOKUP(Tableau14[[#This Row],[dossier d''événement]],Tableau12[],75,FALSE)</f>
        <v>#N/A</v>
      </c>
      <c r="Z303" t="e">
        <f>VLOOKUP(Tableau14[[#This Row],[dossier d''événement]],Tableau12[],76,FALSE)</f>
        <v>#N/A</v>
      </c>
      <c r="AA303" t="e">
        <f>VLOOKUP(Tableau14[[#This Row],[dossier d''événement]],Tableau12[],77,FALSE)</f>
        <v>#N/A</v>
      </c>
      <c r="AB303" t="e">
        <f>VLOOKUP(Tableau14[[#This Row],[dossier d''événement]],Tableau12[],78,FALSE)</f>
        <v>#N/A</v>
      </c>
      <c r="AC303" t="e">
        <f>VLOOKUP(Tableau14[[#This Row],[dossier d''événement]],Tableau12[],79,FALSE)</f>
        <v>#N/A</v>
      </c>
      <c r="AD303" t="e">
        <f>VLOOKUP(Tableau14[[#This Row],[dossier d''événement]],Tableau12[],80,FALSE)</f>
        <v>#N/A</v>
      </c>
      <c r="AE303" t="e">
        <f>VLOOKUP(Tableau14[[#This Row],[dossier d''événement]],Tableau12[],81,FALSE)</f>
        <v>#N/A</v>
      </c>
      <c r="AF303" t="e">
        <f>VLOOKUP(Tableau14[[#This Row],[dossier d''événement]],Tableau12[],82,FALSE)</f>
        <v>#N/A</v>
      </c>
      <c r="AG303" t="e">
        <f>VLOOKUP(Tableau14[[#This Row],[dossier d''événement]],Tableau12[],83,FALSE)</f>
        <v>#N/A</v>
      </c>
      <c r="AH303" t="e">
        <f>VLOOKUP(Tableau14[[#This Row],[dossier d''événement]],Tableau12[],84,FALSE)</f>
        <v>#N/A</v>
      </c>
      <c r="AI303" t="e">
        <f>VLOOKUP(Tableau14[[#This Row],[dossier d''événement]],Tableau12[],85,FALSE)</f>
        <v>#N/A</v>
      </c>
      <c r="AJ303" t="e">
        <f>VLOOKUP(Tableau14[[#This Row],[dossier d''événement]],Tableau12[],86,FALSE)</f>
        <v>#N/A</v>
      </c>
      <c r="AK303" t="e">
        <f>VLOOKUP(Tableau14[[#This Row],[dossier d''événement]],Tableau12[],87,FALSE)</f>
        <v>#N/A</v>
      </c>
      <c r="AL303" t="e">
        <f>VLOOKUP(Tableau14[[#This Row],[dossier d''événement]],Tableau12[],88,FALSE)</f>
        <v>#N/A</v>
      </c>
      <c r="AM303" t="e">
        <f>VLOOKUP(Tableau14[[#This Row],[dossier d''événement]],Tableau12[],89,FALSE)</f>
        <v>#N/A</v>
      </c>
      <c r="AN303" t="e">
        <f>VLOOKUP(Tableau14[[#This Row],[dossier d''événement]],Tableau12[],90,FALSE)</f>
        <v>#N/A</v>
      </c>
      <c r="AO303" t="e">
        <f>VLOOKUP(Tableau14[[#This Row],[dossier d''événement]],Tableau12[],11,FALSE)</f>
        <v>#N/A</v>
      </c>
      <c r="AP303" t="e">
        <f>VLOOKUP(Tableau14[[#This Row],[dossier d''événement]],Tableau12[],12,FALSE)</f>
        <v>#N/A</v>
      </c>
      <c r="AQ303" t="e">
        <f>VLOOKUP(Tableau14[[#This Row],[dossier d''événement]],Tableau12[],13,FALSE)</f>
        <v>#N/A</v>
      </c>
      <c r="AR303" t="e">
        <f>VLOOKUP(Tableau14[[#This Row],[dossier d''événement]],Tableau12[],14,FALSE)</f>
        <v>#N/A</v>
      </c>
      <c r="AS303" t="e">
        <f>VLOOKUP(Tableau14[[#This Row],[dossier d''événement]],Tableau12[],15,FALSE)</f>
        <v>#N/A</v>
      </c>
      <c r="AT303" t="e">
        <f>VLOOKUP(Tableau14[[#This Row],[dossier d''événement]],Tableau12[],16,FALSE)</f>
        <v>#N/A</v>
      </c>
      <c r="AU303" t="e">
        <f>VLOOKUP(Tableau14[[#This Row],[dossier d''événement]],Tableau12[],17,FALSE)</f>
        <v>#N/A</v>
      </c>
      <c r="AV303" t="e">
        <f>VLOOKUP(Tableau14[[#This Row],[dossier d''événement]],Tableau12[],18,FALSE)</f>
        <v>#N/A</v>
      </c>
      <c r="AW303" t="e">
        <f>VLOOKUP(Tableau14[[#This Row],[dossier d''événement]],Tableau12[],19,FALSE)</f>
        <v>#N/A</v>
      </c>
      <c r="AX303" t="e">
        <f>VLOOKUP(Tableau14[[#This Row],[dossier d''événement]],Tableau12[],20,FALSE)</f>
        <v>#N/A</v>
      </c>
      <c r="AY303" t="e">
        <f>VLOOKUP(Tableau14[[#This Row],[dossier d''événement]],Tableau12[],21,FALSE)</f>
        <v>#N/A</v>
      </c>
      <c r="AZ303" t="e">
        <f>VLOOKUP(Tableau14[[#This Row],[dossier d''événement]],Tableau12[],22,FALSE)</f>
        <v>#N/A</v>
      </c>
      <c r="BA303" t="e">
        <f>VLOOKUP(Tableau14[[#This Row],[dossier d''événement]],Tableau12[],23,FALSE)</f>
        <v>#N/A</v>
      </c>
      <c r="BB303" t="e">
        <f>VLOOKUP(Tableau14[[#This Row],[dossier d''événement]],Tableau12[],24,FALSE)</f>
        <v>#N/A</v>
      </c>
      <c r="BC303" t="e">
        <f>VLOOKUP(Tableau14[[#This Row],[dossier d''événement]],Tableau12[],25,FALSE)</f>
        <v>#N/A</v>
      </c>
      <c r="BD303" t="e">
        <f>VLOOKUP(Tableau14[[#This Row],[dossier d''événement]],Tableau12[],26,FALSE)</f>
        <v>#N/A</v>
      </c>
      <c r="BE303" t="e">
        <f>VLOOKUP(Tableau14[[#This Row],[dossier d''événement]],Tableau12[],27,FALSE)</f>
        <v>#N/A</v>
      </c>
      <c r="BF303" t="e">
        <f>VLOOKUP(Tableau14[[#This Row],[dossier d''événement]],Tableau12[],28,FALSE)</f>
        <v>#N/A</v>
      </c>
      <c r="BG303" t="e">
        <f>VLOOKUP(Tableau14[[#This Row],[dossier d''événement]],Tableau12[],29,FALSE)</f>
        <v>#N/A</v>
      </c>
      <c r="BH303" t="e">
        <f>VLOOKUP(Tableau14[[#This Row],[dossier d''événement]],Tableau12[],30,FALSE)</f>
        <v>#N/A</v>
      </c>
      <c r="BI303" t="e">
        <f>VLOOKUP(Tableau14[[#This Row],[dossier d''événement]],Tableau12[],31,FALSE)</f>
        <v>#N/A</v>
      </c>
      <c r="BJ303" t="e">
        <f>VLOOKUP(Tableau14[[#This Row],[dossier d''événement]],Tableau12[],32,FALSE)</f>
        <v>#N/A</v>
      </c>
      <c r="BK303" t="e">
        <f>VLOOKUP(Tableau14[[#This Row],[dossier d''événement]],Tableau12[],33,FALSE)</f>
        <v>#N/A</v>
      </c>
      <c r="BL303" t="e">
        <f>VLOOKUP(Tableau14[[#This Row],[dossier d''événement]],Tableau12[],34,FALSE)</f>
        <v>#N/A</v>
      </c>
      <c r="BM303" t="e">
        <f>VLOOKUP(Tableau14[[#This Row],[dossier d''événement]],Tableau12[],35,FALSE)</f>
        <v>#N/A</v>
      </c>
      <c r="BN303" t="e">
        <f>VLOOKUP(Tableau14[[#This Row],[dossier d''événement]],Tableau12[],36,FALSE)</f>
        <v>#N/A</v>
      </c>
      <c r="BO303" t="e">
        <f>VLOOKUP(Tableau14[[#This Row],[dossier d''événement]],Tableau12[],37,FALSE)</f>
        <v>#N/A</v>
      </c>
      <c r="BP303" t="e">
        <f>VLOOKUP(Tableau14[[#This Row],[dossier d''événement]],Tableau12[],38,FALSE)</f>
        <v>#N/A</v>
      </c>
      <c r="BQ303" t="e">
        <f>VLOOKUP(Tableau14[[#This Row],[dossier d''événement]],Tableau12[],39,FALSE)</f>
        <v>#N/A</v>
      </c>
      <c r="BR303" t="e">
        <f>VLOOKUP(Tableau14[[#This Row],[dossier d''événement]],Tableau12[],40,FALSE)</f>
        <v>#N/A</v>
      </c>
    </row>
    <row r="304" spans="23:70">
      <c r="W304" t="e">
        <f>VLOOKUP(Tableau14[[#This Row],[dossier d''événement]],Tableau12[],73,FALSE)</f>
        <v>#N/A</v>
      </c>
      <c r="X304" t="e">
        <f>VLOOKUP(Tableau14[[#This Row],[dossier d''événement]],Tableau12[],74,FALSE)</f>
        <v>#N/A</v>
      </c>
      <c r="Y304" t="e">
        <f>VLOOKUP(Tableau14[[#This Row],[dossier d''événement]],Tableau12[],75,FALSE)</f>
        <v>#N/A</v>
      </c>
      <c r="Z304" t="e">
        <f>VLOOKUP(Tableau14[[#This Row],[dossier d''événement]],Tableau12[],76,FALSE)</f>
        <v>#N/A</v>
      </c>
      <c r="AA304" t="e">
        <f>VLOOKUP(Tableau14[[#This Row],[dossier d''événement]],Tableau12[],77,FALSE)</f>
        <v>#N/A</v>
      </c>
      <c r="AB304" t="e">
        <f>VLOOKUP(Tableau14[[#This Row],[dossier d''événement]],Tableau12[],78,FALSE)</f>
        <v>#N/A</v>
      </c>
      <c r="AC304" t="e">
        <f>VLOOKUP(Tableau14[[#This Row],[dossier d''événement]],Tableau12[],79,FALSE)</f>
        <v>#N/A</v>
      </c>
      <c r="AD304" t="e">
        <f>VLOOKUP(Tableau14[[#This Row],[dossier d''événement]],Tableau12[],80,FALSE)</f>
        <v>#N/A</v>
      </c>
      <c r="AE304" t="e">
        <f>VLOOKUP(Tableau14[[#This Row],[dossier d''événement]],Tableau12[],81,FALSE)</f>
        <v>#N/A</v>
      </c>
      <c r="AF304" t="e">
        <f>VLOOKUP(Tableau14[[#This Row],[dossier d''événement]],Tableau12[],82,FALSE)</f>
        <v>#N/A</v>
      </c>
      <c r="AG304" t="e">
        <f>VLOOKUP(Tableau14[[#This Row],[dossier d''événement]],Tableau12[],83,FALSE)</f>
        <v>#N/A</v>
      </c>
      <c r="AH304" t="e">
        <f>VLOOKUP(Tableau14[[#This Row],[dossier d''événement]],Tableau12[],84,FALSE)</f>
        <v>#N/A</v>
      </c>
      <c r="AI304" t="e">
        <f>VLOOKUP(Tableau14[[#This Row],[dossier d''événement]],Tableau12[],85,FALSE)</f>
        <v>#N/A</v>
      </c>
      <c r="AJ304" t="e">
        <f>VLOOKUP(Tableau14[[#This Row],[dossier d''événement]],Tableau12[],86,FALSE)</f>
        <v>#N/A</v>
      </c>
      <c r="AK304" t="e">
        <f>VLOOKUP(Tableau14[[#This Row],[dossier d''événement]],Tableau12[],87,FALSE)</f>
        <v>#N/A</v>
      </c>
      <c r="AL304" t="e">
        <f>VLOOKUP(Tableau14[[#This Row],[dossier d''événement]],Tableau12[],88,FALSE)</f>
        <v>#N/A</v>
      </c>
      <c r="AM304" t="e">
        <f>VLOOKUP(Tableau14[[#This Row],[dossier d''événement]],Tableau12[],89,FALSE)</f>
        <v>#N/A</v>
      </c>
      <c r="AN304" t="e">
        <f>VLOOKUP(Tableau14[[#This Row],[dossier d''événement]],Tableau12[],90,FALSE)</f>
        <v>#N/A</v>
      </c>
      <c r="AO304" t="e">
        <f>VLOOKUP(Tableau14[[#This Row],[dossier d''événement]],Tableau12[],11,FALSE)</f>
        <v>#N/A</v>
      </c>
      <c r="AP304" t="e">
        <f>VLOOKUP(Tableau14[[#This Row],[dossier d''événement]],Tableau12[],12,FALSE)</f>
        <v>#N/A</v>
      </c>
      <c r="AQ304" t="e">
        <f>VLOOKUP(Tableau14[[#This Row],[dossier d''événement]],Tableau12[],13,FALSE)</f>
        <v>#N/A</v>
      </c>
      <c r="AR304" t="e">
        <f>VLOOKUP(Tableau14[[#This Row],[dossier d''événement]],Tableau12[],14,FALSE)</f>
        <v>#N/A</v>
      </c>
      <c r="AS304" t="e">
        <f>VLOOKUP(Tableau14[[#This Row],[dossier d''événement]],Tableau12[],15,FALSE)</f>
        <v>#N/A</v>
      </c>
      <c r="AT304" t="e">
        <f>VLOOKUP(Tableau14[[#This Row],[dossier d''événement]],Tableau12[],16,FALSE)</f>
        <v>#N/A</v>
      </c>
      <c r="AU304" t="e">
        <f>VLOOKUP(Tableau14[[#This Row],[dossier d''événement]],Tableau12[],17,FALSE)</f>
        <v>#N/A</v>
      </c>
      <c r="AV304" t="e">
        <f>VLOOKUP(Tableau14[[#This Row],[dossier d''événement]],Tableau12[],18,FALSE)</f>
        <v>#N/A</v>
      </c>
      <c r="AW304" t="e">
        <f>VLOOKUP(Tableau14[[#This Row],[dossier d''événement]],Tableau12[],19,FALSE)</f>
        <v>#N/A</v>
      </c>
      <c r="AX304" t="e">
        <f>VLOOKUP(Tableau14[[#This Row],[dossier d''événement]],Tableau12[],20,FALSE)</f>
        <v>#N/A</v>
      </c>
      <c r="AY304" t="e">
        <f>VLOOKUP(Tableau14[[#This Row],[dossier d''événement]],Tableau12[],21,FALSE)</f>
        <v>#N/A</v>
      </c>
      <c r="AZ304" t="e">
        <f>VLOOKUP(Tableau14[[#This Row],[dossier d''événement]],Tableau12[],22,FALSE)</f>
        <v>#N/A</v>
      </c>
      <c r="BA304" t="e">
        <f>VLOOKUP(Tableau14[[#This Row],[dossier d''événement]],Tableau12[],23,FALSE)</f>
        <v>#N/A</v>
      </c>
      <c r="BB304" t="e">
        <f>VLOOKUP(Tableau14[[#This Row],[dossier d''événement]],Tableau12[],24,FALSE)</f>
        <v>#N/A</v>
      </c>
      <c r="BC304" t="e">
        <f>VLOOKUP(Tableau14[[#This Row],[dossier d''événement]],Tableau12[],25,FALSE)</f>
        <v>#N/A</v>
      </c>
      <c r="BD304" t="e">
        <f>VLOOKUP(Tableau14[[#This Row],[dossier d''événement]],Tableau12[],26,FALSE)</f>
        <v>#N/A</v>
      </c>
      <c r="BE304" t="e">
        <f>VLOOKUP(Tableau14[[#This Row],[dossier d''événement]],Tableau12[],27,FALSE)</f>
        <v>#N/A</v>
      </c>
      <c r="BF304" t="e">
        <f>VLOOKUP(Tableau14[[#This Row],[dossier d''événement]],Tableau12[],28,FALSE)</f>
        <v>#N/A</v>
      </c>
      <c r="BG304" t="e">
        <f>VLOOKUP(Tableau14[[#This Row],[dossier d''événement]],Tableau12[],29,FALSE)</f>
        <v>#N/A</v>
      </c>
      <c r="BH304" t="e">
        <f>VLOOKUP(Tableau14[[#This Row],[dossier d''événement]],Tableau12[],30,FALSE)</f>
        <v>#N/A</v>
      </c>
      <c r="BI304" t="e">
        <f>VLOOKUP(Tableau14[[#This Row],[dossier d''événement]],Tableau12[],31,FALSE)</f>
        <v>#N/A</v>
      </c>
      <c r="BJ304" t="e">
        <f>VLOOKUP(Tableau14[[#This Row],[dossier d''événement]],Tableau12[],32,FALSE)</f>
        <v>#N/A</v>
      </c>
      <c r="BK304" t="e">
        <f>VLOOKUP(Tableau14[[#This Row],[dossier d''événement]],Tableau12[],33,FALSE)</f>
        <v>#N/A</v>
      </c>
      <c r="BL304" t="e">
        <f>VLOOKUP(Tableau14[[#This Row],[dossier d''événement]],Tableau12[],34,FALSE)</f>
        <v>#N/A</v>
      </c>
      <c r="BM304" t="e">
        <f>VLOOKUP(Tableau14[[#This Row],[dossier d''événement]],Tableau12[],35,FALSE)</f>
        <v>#N/A</v>
      </c>
      <c r="BN304" t="e">
        <f>VLOOKUP(Tableau14[[#This Row],[dossier d''événement]],Tableau12[],36,FALSE)</f>
        <v>#N/A</v>
      </c>
      <c r="BO304" t="e">
        <f>VLOOKUP(Tableau14[[#This Row],[dossier d''événement]],Tableau12[],37,FALSE)</f>
        <v>#N/A</v>
      </c>
      <c r="BP304" t="e">
        <f>VLOOKUP(Tableau14[[#This Row],[dossier d''événement]],Tableau12[],38,FALSE)</f>
        <v>#N/A</v>
      </c>
      <c r="BQ304" t="e">
        <f>VLOOKUP(Tableau14[[#This Row],[dossier d''événement]],Tableau12[],39,FALSE)</f>
        <v>#N/A</v>
      </c>
      <c r="BR304" t="e">
        <f>VLOOKUP(Tableau14[[#This Row],[dossier d''événement]],Tableau12[],40,FALSE)</f>
        <v>#N/A</v>
      </c>
    </row>
    <row r="305" spans="23:70">
      <c r="W305" t="e">
        <f>VLOOKUP(Tableau14[[#This Row],[dossier d''événement]],Tableau12[],73,FALSE)</f>
        <v>#N/A</v>
      </c>
      <c r="X305" t="e">
        <f>VLOOKUP(Tableau14[[#This Row],[dossier d''événement]],Tableau12[],74,FALSE)</f>
        <v>#N/A</v>
      </c>
      <c r="Y305" t="e">
        <f>VLOOKUP(Tableau14[[#This Row],[dossier d''événement]],Tableau12[],75,FALSE)</f>
        <v>#N/A</v>
      </c>
      <c r="Z305" t="e">
        <f>VLOOKUP(Tableau14[[#This Row],[dossier d''événement]],Tableau12[],76,FALSE)</f>
        <v>#N/A</v>
      </c>
      <c r="AA305" t="e">
        <f>VLOOKUP(Tableau14[[#This Row],[dossier d''événement]],Tableau12[],77,FALSE)</f>
        <v>#N/A</v>
      </c>
      <c r="AB305" t="e">
        <f>VLOOKUP(Tableau14[[#This Row],[dossier d''événement]],Tableau12[],78,FALSE)</f>
        <v>#N/A</v>
      </c>
      <c r="AC305" t="e">
        <f>VLOOKUP(Tableau14[[#This Row],[dossier d''événement]],Tableau12[],79,FALSE)</f>
        <v>#N/A</v>
      </c>
      <c r="AD305" t="e">
        <f>VLOOKUP(Tableau14[[#This Row],[dossier d''événement]],Tableau12[],80,FALSE)</f>
        <v>#N/A</v>
      </c>
      <c r="AE305" t="e">
        <f>VLOOKUP(Tableau14[[#This Row],[dossier d''événement]],Tableau12[],81,FALSE)</f>
        <v>#N/A</v>
      </c>
      <c r="AF305" t="e">
        <f>VLOOKUP(Tableau14[[#This Row],[dossier d''événement]],Tableau12[],82,FALSE)</f>
        <v>#N/A</v>
      </c>
      <c r="AG305" t="e">
        <f>VLOOKUP(Tableau14[[#This Row],[dossier d''événement]],Tableau12[],83,FALSE)</f>
        <v>#N/A</v>
      </c>
      <c r="AH305" t="e">
        <f>VLOOKUP(Tableau14[[#This Row],[dossier d''événement]],Tableau12[],84,FALSE)</f>
        <v>#N/A</v>
      </c>
      <c r="AI305" t="e">
        <f>VLOOKUP(Tableau14[[#This Row],[dossier d''événement]],Tableau12[],85,FALSE)</f>
        <v>#N/A</v>
      </c>
      <c r="AJ305" t="e">
        <f>VLOOKUP(Tableau14[[#This Row],[dossier d''événement]],Tableau12[],86,FALSE)</f>
        <v>#N/A</v>
      </c>
      <c r="AK305" t="e">
        <f>VLOOKUP(Tableau14[[#This Row],[dossier d''événement]],Tableau12[],87,FALSE)</f>
        <v>#N/A</v>
      </c>
      <c r="AL305" t="e">
        <f>VLOOKUP(Tableau14[[#This Row],[dossier d''événement]],Tableau12[],88,FALSE)</f>
        <v>#N/A</v>
      </c>
      <c r="AM305" t="e">
        <f>VLOOKUP(Tableau14[[#This Row],[dossier d''événement]],Tableau12[],89,FALSE)</f>
        <v>#N/A</v>
      </c>
      <c r="AN305" t="e">
        <f>VLOOKUP(Tableau14[[#This Row],[dossier d''événement]],Tableau12[],90,FALSE)</f>
        <v>#N/A</v>
      </c>
      <c r="AO305" t="e">
        <f>VLOOKUP(Tableau14[[#This Row],[dossier d''événement]],Tableau12[],11,FALSE)</f>
        <v>#N/A</v>
      </c>
      <c r="AP305" t="e">
        <f>VLOOKUP(Tableau14[[#This Row],[dossier d''événement]],Tableau12[],12,FALSE)</f>
        <v>#N/A</v>
      </c>
      <c r="AQ305" t="e">
        <f>VLOOKUP(Tableau14[[#This Row],[dossier d''événement]],Tableau12[],13,FALSE)</f>
        <v>#N/A</v>
      </c>
      <c r="AR305" t="e">
        <f>VLOOKUP(Tableau14[[#This Row],[dossier d''événement]],Tableau12[],14,FALSE)</f>
        <v>#N/A</v>
      </c>
      <c r="AS305" t="e">
        <f>VLOOKUP(Tableau14[[#This Row],[dossier d''événement]],Tableau12[],15,FALSE)</f>
        <v>#N/A</v>
      </c>
      <c r="AT305" t="e">
        <f>VLOOKUP(Tableau14[[#This Row],[dossier d''événement]],Tableau12[],16,FALSE)</f>
        <v>#N/A</v>
      </c>
      <c r="AU305" t="e">
        <f>VLOOKUP(Tableau14[[#This Row],[dossier d''événement]],Tableau12[],17,FALSE)</f>
        <v>#N/A</v>
      </c>
      <c r="AV305" t="e">
        <f>VLOOKUP(Tableau14[[#This Row],[dossier d''événement]],Tableau12[],18,FALSE)</f>
        <v>#N/A</v>
      </c>
      <c r="AW305" t="e">
        <f>VLOOKUP(Tableau14[[#This Row],[dossier d''événement]],Tableau12[],19,FALSE)</f>
        <v>#N/A</v>
      </c>
      <c r="AX305" t="e">
        <f>VLOOKUP(Tableau14[[#This Row],[dossier d''événement]],Tableau12[],20,FALSE)</f>
        <v>#N/A</v>
      </c>
      <c r="AY305" t="e">
        <f>VLOOKUP(Tableau14[[#This Row],[dossier d''événement]],Tableau12[],21,FALSE)</f>
        <v>#N/A</v>
      </c>
      <c r="AZ305" t="e">
        <f>VLOOKUP(Tableau14[[#This Row],[dossier d''événement]],Tableau12[],22,FALSE)</f>
        <v>#N/A</v>
      </c>
      <c r="BA305" t="e">
        <f>VLOOKUP(Tableau14[[#This Row],[dossier d''événement]],Tableau12[],23,FALSE)</f>
        <v>#N/A</v>
      </c>
      <c r="BB305" t="e">
        <f>VLOOKUP(Tableau14[[#This Row],[dossier d''événement]],Tableau12[],24,FALSE)</f>
        <v>#N/A</v>
      </c>
      <c r="BC305" t="e">
        <f>VLOOKUP(Tableau14[[#This Row],[dossier d''événement]],Tableau12[],25,FALSE)</f>
        <v>#N/A</v>
      </c>
      <c r="BD305" t="e">
        <f>VLOOKUP(Tableau14[[#This Row],[dossier d''événement]],Tableau12[],26,FALSE)</f>
        <v>#N/A</v>
      </c>
      <c r="BE305" t="e">
        <f>VLOOKUP(Tableau14[[#This Row],[dossier d''événement]],Tableau12[],27,FALSE)</f>
        <v>#N/A</v>
      </c>
      <c r="BF305" t="e">
        <f>VLOOKUP(Tableau14[[#This Row],[dossier d''événement]],Tableau12[],28,FALSE)</f>
        <v>#N/A</v>
      </c>
      <c r="BG305" t="e">
        <f>VLOOKUP(Tableau14[[#This Row],[dossier d''événement]],Tableau12[],29,FALSE)</f>
        <v>#N/A</v>
      </c>
      <c r="BH305" t="e">
        <f>VLOOKUP(Tableau14[[#This Row],[dossier d''événement]],Tableau12[],30,FALSE)</f>
        <v>#N/A</v>
      </c>
      <c r="BI305" t="e">
        <f>VLOOKUP(Tableau14[[#This Row],[dossier d''événement]],Tableau12[],31,FALSE)</f>
        <v>#N/A</v>
      </c>
      <c r="BJ305" t="e">
        <f>VLOOKUP(Tableau14[[#This Row],[dossier d''événement]],Tableau12[],32,FALSE)</f>
        <v>#N/A</v>
      </c>
      <c r="BK305" t="e">
        <f>VLOOKUP(Tableau14[[#This Row],[dossier d''événement]],Tableau12[],33,FALSE)</f>
        <v>#N/A</v>
      </c>
      <c r="BL305" t="e">
        <f>VLOOKUP(Tableau14[[#This Row],[dossier d''événement]],Tableau12[],34,FALSE)</f>
        <v>#N/A</v>
      </c>
      <c r="BM305" t="e">
        <f>VLOOKUP(Tableau14[[#This Row],[dossier d''événement]],Tableau12[],35,FALSE)</f>
        <v>#N/A</v>
      </c>
      <c r="BN305" t="e">
        <f>VLOOKUP(Tableau14[[#This Row],[dossier d''événement]],Tableau12[],36,FALSE)</f>
        <v>#N/A</v>
      </c>
      <c r="BO305" t="e">
        <f>VLOOKUP(Tableau14[[#This Row],[dossier d''événement]],Tableau12[],37,FALSE)</f>
        <v>#N/A</v>
      </c>
      <c r="BP305" t="e">
        <f>VLOOKUP(Tableau14[[#This Row],[dossier d''événement]],Tableau12[],38,FALSE)</f>
        <v>#N/A</v>
      </c>
      <c r="BQ305" t="e">
        <f>VLOOKUP(Tableau14[[#This Row],[dossier d''événement]],Tableau12[],39,FALSE)</f>
        <v>#N/A</v>
      </c>
      <c r="BR305" t="e">
        <f>VLOOKUP(Tableau14[[#This Row],[dossier d''événement]],Tableau12[],40,FALSE)</f>
        <v>#N/A</v>
      </c>
    </row>
    <row r="306" spans="23:70">
      <c r="W306" t="e">
        <f>VLOOKUP(Tableau14[[#This Row],[dossier d''événement]],Tableau12[],73,FALSE)</f>
        <v>#N/A</v>
      </c>
      <c r="X306" t="e">
        <f>VLOOKUP(Tableau14[[#This Row],[dossier d''événement]],Tableau12[],74,FALSE)</f>
        <v>#N/A</v>
      </c>
      <c r="Y306" t="e">
        <f>VLOOKUP(Tableau14[[#This Row],[dossier d''événement]],Tableau12[],75,FALSE)</f>
        <v>#N/A</v>
      </c>
      <c r="Z306" t="e">
        <f>VLOOKUP(Tableau14[[#This Row],[dossier d''événement]],Tableau12[],76,FALSE)</f>
        <v>#N/A</v>
      </c>
      <c r="AA306" t="e">
        <f>VLOOKUP(Tableau14[[#This Row],[dossier d''événement]],Tableau12[],77,FALSE)</f>
        <v>#N/A</v>
      </c>
      <c r="AB306" t="e">
        <f>VLOOKUP(Tableau14[[#This Row],[dossier d''événement]],Tableau12[],78,FALSE)</f>
        <v>#N/A</v>
      </c>
      <c r="AC306" t="e">
        <f>VLOOKUP(Tableau14[[#This Row],[dossier d''événement]],Tableau12[],79,FALSE)</f>
        <v>#N/A</v>
      </c>
      <c r="AD306" t="e">
        <f>VLOOKUP(Tableau14[[#This Row],[dossier d''événement]],Tableau12[],80,FALSE)</f>
        <v>#N/A</v>
      </c>
      <c r="AE306" t="e">
        <f>VLOOKUP(Tableau14[[#This Row],[dossier d''événement]],Tableau12[],81,FALSE)</f>
        <v>#N/A</v>
      </c>
      <c r="AF306" t="e">
        <f>VLOOKUP(Tableau14[[#This Row],[dossier d''événement]],Tableau12[],82,FALSE)</f>
        <v>#N/A</v>
      </c>
      <c r="AG306" t="e">
        <f>VLOOKUP(Tableau14[[#This Row],[dossier d''événement]],Tableau12[],83,FALSE)</f>
        <v>#N/A</v>
      </c>
      <c r="AH306" t="e">
        <f>VLOOKUP(Tableau14[[#This Row],[dossier d''événement]],Tableau12[],84,FALSE)</f>
        <v>#N/A</v>
      </c>
      <c r="AI306" t="e">
        <f>VLOOKUP(Tableau14[[#This Row],[dossier d''événement]],Tableau12[],85,FALSE)</f>
        <v>#N/A</v>
      </c>
      <c r="AJ306" t="e">
        <f>VLOOKUP(Tableau14[[#This Row],[dossier d''événement]],Tableau12[],86,FALSE)</f>
        <v>#N/A</v>
      </c>
      <c r="AK306" t="e">
        <f>VLOOKUP(Tableau14[[#This Row],[dossier d''événement]],Tableau12[],87,FALSE)</f>
        <v>#N/A</v>
      </c>
      <c r="AL306" t="e">
        <f>VLOOKUP(Tableau14[[#This Row],[dossier d''événement]],Tableau12[],88,FALSE)</f>
        <v>#N/A</v>
      </c>
      <c r="AM306" t="e">
        <f>VLOOKUP(Tableau14[[#This Row],[dossier d''événement]],Tableau12[],89,FALSE)</f>
        <v>#N/A</v>
      </c>
      <c r="AN306" t="e">
        <f>VLOOKUP(Tableau14[[#This Row],[dossier d''événement]],Tableau12[],90,FALSE)</f>
        <v>#N/A</v>
      </c>
      <c r="AO306" t="e">
        <f>VLOOKUP(Tableau14[[#This Row],[dossier d''événement]],Tableau12[],11,FALSE)</f>
        <v>#N/A</v>
      </c>
      <c r="AP306" t="e">
        <f>VLOOKUP(Tableau14[[#This Row],[dossier d''événement]],Tableau12[],12,FALSE)</f>
        <v>#N/A</v>
      </c>
      <c r="AQ306" t="e">
        <f>VLOOKUP(Tableau14[[#This Row],[dossier d''événement]],Tableau12[],13,FALSE)</f>
        <v>#N/A</v>
      </c>
      <c r="AR306" t="e">
        <f>VLOOKUP(Tableau14[[#This Row],[dossier d''événement]],Tableau12[],14,FALSE)</f>
        <v>#N/A</v>
      </c>
      <c r="AS306" t="e">
        <f>VLOOKUP(Tableau14[[#This Row],[dossier d''événement]],Tableau12[],15,FALSE)</f>
        <v>#N/A</v>
      </c>
      <c r="AT306" t="e">
        <f>VLOOKUP(Tableau14[[#This Row],[dossier d''événement]],Tableau12[],16,FALSE)</f>
        <v>#N/A</v>
      </c>
      <c r="AU306" t="e">
        <f>VLOOKUP(Tableau14[[#This Row],[dossier d''événement]],Tableau12[],17,FALSE)</f>
        <v>#N/A</v>
      </c>
      <c r="AV306" t="e">
        <f>VLOOKUP(Tableau14[[#This Row],[dossier d''événement]],Tableau12[],18,FALSE)</f>
        <v>#N/A</v>
      </c>
      <c r="AW306" t="e">
        <f>VLOOKUP(Tableau14[[#This Row],[dossier d''événement]],Tableau12[],19,FALSE)</f>
        <v>#N/A</v>
      </c>
      <c r="AX306" t="e">
        <f>VLOOKUP(Tableau14[[#This Row],[dossier d''événement]],Tableau12[],20,FALSE)</f>
        <v>#N/A</v>
      </c>
      <c r="AY306" t="e">
        <f>VLOOKUP(Tableau14[[#This Row],[dossier d''événement]],Tableau12[],21,FALSE)</f>
        <v>#N/A</v>
      </c>
      <c r="AZ306" t="e">
        <f>VLOOKUP(Tableau14[[#This Row],[dossier d''événement]],Tableau12[],22,FALSE)</f>
        <v>#N/A</v>
      </c>
      <c r="BA306" t="e">
        <f>VLOOKUP(Tableau14[[#This Row],[dossier d''événement]],Tableau12[],23,FALSE)</f>
        <v>#N/A</v>
      </c>
      <c r="BB306" t="e">
        <f>VLOOKUP(Tableau14[[#This Row],[dossier d''événement]],Tableau12[],24,FALSE)</f>
        <v>#N/A</v>
      </c>
      <c r="BC306" t="e">
        <f>VLOOKUP(Tableau14[[#This Row],[dossier d''événement]],Tableau12[],25,FALSE)</f>
        <v>#N/A</v>
      </c>
      <c r="BD306" t="e">
        <f>VLOOKUP(Tableau14[[#This Row],[dossier d''événement]],Tableau12[],26,FALSE)</f>
        <v>#N/A</v>
      </c>
      <c r="BE306" t="e">
        <f>VLOOKUP(Tableau14[[#This Row],[dossier d''événement]],Tableau12[],27,FALSE)</f>
        <v>#N/A</v>
      </c>
      <c r="BF306" t="e">
        <f>VLOOKUP(Tableau14[[#This Row],[dossier d''événement]],Tableau12[],28,FALSE)</f>
        <v>#N/A</v>
      </c>
      <c r="BG306" t="e">
        <f>VLOOKUP(Tableau14[[#This Row],[dossier d''événement]],Tableau12[],29,FALSE)</f>
        <v>#N/A</v>
      </c>
      <c r="BH306" t="e">
        <f>VLOOKUP(Tableau14[[#This Row],[dossier d''événement]],Tableau12[],30,FALSE)</f>
        <v>#N/A</v>
      </c>
      <c r="BI306" t="e">
        <f>VLOOKUP(Tableau14[[#This Row],[dossier d''événement]],Tableau12[],31,FALSE)</f>
        <v>#N/A</v>
      </c>
      <c r="BJ306" t="e">
        <f>VLOOKUP(Tableau14[[#This Row],[dossier d''événement]],Tableau12[],32,FALSE)</f>
        <v>#N/A</v>
      </c>
      <c r="BK306" t="e">
        <f>VLOOKUP(Tableau14[[#This Row],[dossier d''événement]],Tableau12[],33,FALSE)</f>
        <v>#N/A</v>
      </c>
      <c r="BL306" t="e">
        <f>VLOOKUP(Tableau14[[#This Row],[dossier d''événement]],Tableau12[],34,FALSE)</f>
        <v>#N/A</v>
      </c>
      <c r="BM306" t="e">
        <f>VLOOKUP(Tableau14[[#This Row],[dossier d''événement]],Tableau12[],35,FALSE)</f>
        <v>#N/A</v>
      </c>
      <c r="BN306" t="e">
        <f>VLOOKUP(Tableau14[[#This Row],[dossier d''événement]],Tableau12[],36,FALSE)</f>
        <v>#N/A</v>
      </c>
      <c r="BO306" t="e">
        <f>VLOOKUP(Tableau14[[#This Row],[dossier d''événement]],Tableau12[],37,FALSE)</f>
        <v>#N/A</v>
      </c>
      <c r="BP306" t="e">
        <f>VLOOKUP(Tableau14[[#This Row],[dossier d''événement]],Tableau12[],38,FALSE)</f>
        <v>#N/A</v>
      </c>
      <c r="BQ306" t="e">
        <f>VLOOKUP(Tableau14[[#This Row],[dossier d''événement]],Tableau12[],39,FALSE)</f>
        <v>#N/A</v>
      </c>
      <c r="BR306" t="e">
        <f>VLOOKUP(Tableau14[[#This Row],[dossier d''événement]],Tableau12[],40,FALSE)</f>
        <v>#N/A</v>
      </c>
    </row>
    <row r="307" spans="23:70">
      <c r="W307" t="e">
        <f>VLOOKUP(Tableau14[[#This Row],[dossier d''événement]],Tableau12[],73,FALSE)</f>
        <v>#N/A</v>
      </c>
      <c r="X307" t="e">
        <f>VLOOKUP(Tableau14[[#This Row],[dossier d''événement]],Tableau12[],74,FALSE)</f>
        <v>#N/A</v>
      </c>
      <c r="Y307" t="e">
        <f>VLOOKUP(Tableau14[[#This Row],[dossier d''événement]],Tableau12[],75,FALSE)</f>
        <v>#N/A</v>
      </c>
      <c r="Z307" t="e">
        <f>VLOOKUP(Tableau14[[#This Row],[dossier d''événement]],Tableau12[],76,FALSE)</f>
        <v>#N/A</v>
      </c>
      <c r="AA307" t="e">
        <f>VLOOKUP(Tableau14[[#This Row],[dossier d''événement]],Tableau12[],77,FALSE)</f>
        <v>#N/A</v>
      </c>
      <c r="AB307" t="e">
        <f>VLOOKUP(Tableau14[[#This Row],[dossier d''événement]],Tableau12[],78,FALSE)</f>
        <v>#N/A</v>
      </c>
      <c r="AC307" t="e">
        <f>VLOOKUP(Tableau14[[#This Row],[dossier d''événement]],Tableau12[],79,FALSE)</f>
        <v>#N/A</v>
      </c>
      <c r="AD307" t="e">
        <f>VLOOKUP(Tableau14[[#This Row],[dossier d''événement]],Tableau12[],80,FALSE)</f>
        <v>#N/A</v>
      </c>
      <c r="AE307" t="e">
        <f>VLOOKUP(Tableau14[[#This Row],[dossier d''événement]],Tableau12[],81,FALSE)</f>
        <v>#N/A</v>
      </c>
      <c r="AF307" t="e">
        <f>VLOOKUP(Tableau14[[#This Row],[dossier d''événement]],Tableau12[],82,FALSE)</f>
        <v>#N/A</v>
      </c>
      <c r="AG307" t="e">
        <f>VLOOKUP(Tableau14[[#This Row],[dossier d''événement]],Tableau12[],83,FALSE)</f>
        <v>#N/A</v>
      </c>
      <c r="AH307" t="e">
        <f>VLOOKUP(Tableau14[[#This Row],[dossier d''événement]],Tableau12[],84,FALSE)</f>
        <v>#N/A</v>
      </c>
      <c r="AI307" t="e">
        <f>VLOOKUP(Tableau14[[#This Row],[dossier d''événement]],Tableau12[],85,FALSE)</f>
        <v>#N/A</v>
      </c>
      <c r="AJ307" t="e">
        <f>VLOOKUP(Tableau14[[#This Row],[dossier d''événement]],Tableau12[],86,FALSE)</f>
        <v>#N/A</v>
      </c>
      <c r="AK307" t="e">
        <f>VLOOKUP(Tableau14[[#This Row],[dossier d''événement]],Tableau12[],87,FALSE)</f>
        <v>#N/A</v>
      </c>
      <c r="AL307" t="e">
        <f>VLOOKUP(Tableau14[[#This Row],[dossier d''événement]],Tableau12[],88,FALSE)</f>
        <v>#N/A</v>
      </c>
      <c r="AM307" t="e">
        <f>VLOOKUP(Tableau14[[#This Row],[dossier d''événement]],Tableau12[],89,FALSE)</f>
        <v>#N/A</v>
      </c>
      <c r="AN307" t="e">
        <f>VLOOKUP(Tableau14[[#This Row],[dossier d''événement]],Tableau12[],90,FALSE)</f>
        <v>#N/A</v>
      </c>
      <c r="AO307" t="e">
        <f>VLOOKUP(Tableau14[[#This Row],[dossier d''événement]],Tableau12[],11,FALSE)</f>
        <v>#N/A</v>
      </c>
      <c r="AP307" t="e">
        <f>VLOOKUP(Tableau14[[#This Row],[dossier d''événement]],Tableau12[],12,FALSE)</f>
        <v>#N/A</v>
      </c>
      <c r="AQ307" t="e">
        <f>VLOOKUP(Tableau14[[#This Row],[dossier d''événement]],Tableau12[],13,FALSE)</f>
        <v>#N/A</v>
      </c>
      <c r="AR307" t="e">
        <f>VLOOKUP(Tableau14[[#This Row],[dossier d''événement]],Tableau12[],14,FALSE)</f>
        <v>#N/A</v>
      </c>
      <c r="AS307" t="e">
        <f>VLOOKUP(Tableau14[[#This Row],[dossier d''événement]],Tableau12[],15,FALSE)</f>
        <v>#N/A</v>
      </c>
      <c r="AT307" t="e">
        <f>VLOOKUP(Tableau14[[#This Row],[dossier d''événement]],Tableau12[],16,FALSE)</f>
        <v>#N/A</v>
      </c>
      <c r="AU307" t="e">
        <f>VLOOKUP(Tableau14[[#This Row],[dossier d''événement]],Tableau12[],17,FALSE)</f>
        <v>#N/A</v>
      </c>
      <c r="AV307" t="e">
        <f>VLOOKUP(Tableau14[[#This Row],[dossier d''événement]],Tableau12[],18,FALSE)</f>
        <v>#N/A</v>
      </c>
      <c r="AW307" t="e">
        <f>VLOOKUP(Tableau14[[#This Row],[dossier d''événement]],Tableau12[],19,FALSE)</f>
        <v>#N/A</v>
      </c>
      <c r="AX307" t="e">
        <f>VLOOKUP(Tableau14[[#This Row],[dossier d''événement]],Tableau12[],20,FALSE)</f>
        <v>#N/A</v>
      </c>
      <c r="AY307" t="e">
        <f>VLOOKUP(Tableau14[[#This Row],[dossier d''événement]],Tableau12[],21,FALSE)</f>
        <v>#N/A</v>
      </c>
      <c r="AZ307" t="e">
        <f>VLOOKUP(Tableau14[[#This Row],[dossier d''événement]],Tableau12[],22,FALSE)</f>
        <v>#N/A</v>
      </c>
      <c r="BA307" t="e">
        <f>VLOOKUP(Tableau14[[#This Row],[dossier d''événement]],Tableau12[],23,FALSE)</f>
        <v>#N/A</v>
      </c>
      <c r="BB307" t="e">
        <f>VLOOKUP(Tableau14[[#This Row],[dossier d''événement]],Tableau12[],24,FALSE)</f>
        <v>#N/A</v>
      </c>
      <c r="BC307" t="e">
        <f>VLOOKUP(Tableau14[[#This Row],[dossier d''événement]],Tableau12[],25,FALSE)</f>
        <v>#N/A</v>
      </c>
      <c r="BD307" t="e">
        <f>VLOOKUP(Tableau14[[#This Row],[dossier d''événement]],Tableau12[],26,FALSE)</f>
        <v>#N/A</v>
      </c>
      <c r="BE307" t="e">
        <f>VLOOKUP(Tableau14[[#This Row],[dossier d''événement]],Tableau12[],27,FALSE)</f>
        <v>#N/A</v>
      </c>
      <c r="BF307" t="e">
        <f>VLOOKUP(Tableau14[[#This Row],[dossier d''événement]],Tableau12[],28,FALSE)</f>
        <v>#N/A</v>
      </c>
      <c r="BG307" t="e">
        <f>VLOOKUP(Tableau14[[#This Row],[dossier d''événement]],Tableau12[],29,FALSE)</f>
        <v>#N/A</v>
      </c>
      <c r="BH307" t="e">
        <f>VLOOKUP(Tableau14[[#This Row],[dossier d''événement]],Tableau12[],30,FALSE)</f>
        <v>#N/A</v>
      </c>
      <c r="BI307" t="e">
        <f>VLOOKUP(Tableau14[[#This Row],[dossier d''événement]],Tableau12[],31,FALSE)</f>
        <v>#N/A</v>
      </c>
      <c r="BJ307" t="e">
        <f>VLOOKUP(Tableau14[[#This Row],[dossier d''événement]],Tableau12[],32,FALSE)</f>
        <v>#N/A</v>
      </c>
      <c r="BK307" t="e">
        <f>VLOOKUP(Tableau14[[#This Row],[dossier d''événement]],Tableau12[],33,FALSE)</f>
        <v>#N/A</v>
      </c>
      <c r="BL307" t="e">
        <f>VLOOKUP(Tableau14[[#This Row],[dossier d''événement]],Tableau12[],34,FALSE)</f>
        <v>#N/A</v>
      </c>
      <c r="BM307" t="e">
        <f>VLOOKUP(Tableau14[[#This Row],[dossier d''événement]],Tableau12[],35,FALSE)</f>
        <v>#N/A</v>
      </c>
      <c r="BN307" t="e">
        <f>VLOOKUP(Tableau14[[#This Row],[dossier d''événement]],Tableau12[],36,FALSE)</f>
        <v>#N/A</v>
      </c>
      <c r="BO307" t="e">
        <f>VLOOKUP(Tableau14[[#This Row],[dossier d''événement]],Tableau12[],37,FALSE)</f>
        <v>#N/A</v>
      </c>
      <c r="BP307" t="e">
        <f>VLOOKUP(Tableau14[[#This Row],[dossier d''événement]],Tableau12[],38,FALSE)</f>
        <v>#N/A</v>
      </c>
      <c r="BQ307" t="e">
        <f>VLOOKUP(Tableau14[[#This Row],[dossier d''événement]],Tableau12[],39,FALSE)</f>
        <v>#N/A</v>
      </c>
      <c r="BR307" t="e">
        <f>VLOOKUP(Tableau14[[#This Row],[dossier d''événement]],Tableau12[],40,FALSE)</f>
        <v>#N/A</v>
      </c>
    </row>
    <row r="308" spans="23:70">
      <c r="W308" t="e">
        <f>VLOOKUP(Tableau14[[#This Row],[dossier d''événement]],Tableau12[],73,FALSE)</f>
        <v>#N/A</v>
      </c>
      <c r="X308" t="e">
        <f>VLOOKUP(Tableau14[[#This Row],[dossier d''événement]],Tableau12[],74,FALSE)</f>
        <v>#N/A</v>
      </c>
      <c r="Y308" t="e">
        <f>VLOOKUP(Tableau14[[#This Row],[dossier d''événement]],Tableau12[],75,FALSE)</f>
        <v>#N/A</v>
      </c>
      <c r="Z308" t="e">
        <f>VLOOKUP(Tableau14[[#This Row],[dossier d''événement]],Tableau12[],76,FALSE)</f>
        <v>#N/A</v>
      </c>
      <c r="AA308" t="e">
        <f>VLOOKUP(Tableau14[[#This Row],[dossier d''événement]],Tableau12[],77,FALSE)</f>
        <v>#N/A</v>
      </c>
      <c r="AB308" t="e">
        <f>VLOOKUP(Tableau14[[#This Row],[dossier d''événement]],Tableau12[],78,FALSE)</f>
        <v>#N/A</v>
      </c>
      <c r="AC308" t="e">
        <f>VLOOKUP(Tableau14[[#This Row],[dossier d''événement]],Tableau12[],79,FALSE)</f>
        <v>#N/A</v>
      </c>
      <c r="AD308" t="e">
        <f>VLOOKUP(Tableau14[[#This Row],[dossier d''événement]],Tableau12[],80,FALSE)</f>
        <v>#N/A</v>
      </c>
      <c r="AE308" t="e">
        <f>VLOOKUP(Tableau14[[#This Row],[dossier d''événement]],Tableau12[],81,FALSE)</f>
        <v>#N/A</v>
      </c>
      <c r="AF308" t="e">
        <f>VLOOKUP(Tableau14[[#This Row],[dossier d''événement]],Tableau12[],82,FALSE)</f>
        <v>#N/A</v>
      </c>
      <c r="AG308" t="e">
        <f>VLOOKUP(Tableau14[[#This Row],[dossier d''événement]],Tableau12[],83,FALSE)</f>
        <v>#N/A</v>
      </c>
      <c r="AH308" t="e">
        <f>VLOOKUP(Tableau14[[#This Row],[dossier d''événement]],Tableau12[],84,FALSE)</f>
        <v>#N/A</v>
      </c>
      <c r="AI308" t="e">
        <f>VLOOKUP(Tableau14[[#This Row],[dossier d''événement]],Tableau12[],85,FALSE)</f>
        <v>#N/A</v>
      </c>
      <c r="AJ308" t="e">
        <f>VLOOKUP(Tableau14[[#This Row],[dossier d''événement]],Tableau12[],86,FALSE)</f>
        <v>#N/A</v>
      </c>
      <c r="AK308" t="e">
        <f>VLOOKUP(Tableau14[[#This Row],[dossier d''événement]],Tableau12[],87,FALSE)</f>
        <v>#N/A</v>
      </c>
      <c r="AL308" t="e">
        <f>VLOOKUP(Tableau14[[#This Row],[dossier d''événement]],Tableau12[],88,FALSE)</f>
        <v>#N/A</v>
      </c>
      <c r="AM308" t="e">
        <f>VLOOKUP(Tableau14[[#This Row],[dossier d''événement]],Tableau12[],89,FALSE)</f>
        <v>#N/A</v>
      </c>
      <c r="AN308" t="e">
        <f>VLOOKUP(Tableau14[[#This Row],[dossier d''événement]],Tableau12[],90,FALSE)</f>
        <v>#N/A</v>
      </c>
      <c r="AO308" t="e">
        <f>VLOOKUP(Tableau14[[#This Row],[dossier d''événement]],Tableau12[],11,FALSE)</f>
        <v>#N/A</v>
      </c>
      <c r="AP308" t="e">
        <f>VLOOKUP(Tableau14[[#This Row],[dossier d''événement]],Tableau12[],12,FALSE)</f>
        <v>#N/A</v>
      </c>
      <c r="AQ308" t="e">
        <f>VLOOKUP(Tableau14[[#This Row],[dossier d''événement]],Tableau12[],13,FALSE)</f>
        <v>#N/A</v>
      </c>
      <c r="AR308" t="e">
        <f>VLOOKUP(Tableau14[[#This Row],[dossier d''événement]],Tableau12[],14,FALSE)</f>
        <v>#N/A</v>
      </c>
      <c r="AS308" t="e">
        <f>VLOOKUP(Tableau14[[#This Row],[dossier d''événement]],Tableau12[],15,FALSE)</f>
        <v>#N/A</v>
      </c>
      <c r="AT308" t="e">
        <f>VLOOKUP(Tableau14[[#This Row],[dossier d''événement]],Tableau12[],16,FALSE)</f>
        <v>#N/A</v>
      </c>
      <c r="AU308" t="e">
        <f>VLOOKUP(Tableau14[[#This Row],[dossier d''événement]],Tableau12[],17,FALSE)</f>
        <v>#N/A</v>
      </c>
      <c r="AV308" t="e">
        <f>VLOOKUP(Tableau14[[#This Row],[dossier d''événement]],Tableau12[],18,FALSE)</f>
        <v>#N/A</v>
      </c>
      <c r="AW308" t="e">
        <f>VLOOKUP(Tableau14[[#This Row],[dossier d''événement]],Tableau12[],19,FALSE)</f>
        <v>#N/A</v>
      </c>
      <c r="AX308" t="e">
        <f>VLOOKUP(Tableau14[[#This Row],[dossier d''événement]],Tableau12[],20,FALSE)</f>
        <v>#N/A</v>
      </c>
      <c r="AY308" t="e">
        <f>VLOOKUP(Tableau14[[#This Row],[dossier d''événement]],Tableau12[],21,FALSE)</f>
        <v>#N/A</v>
      </c>
      <c r="AZ308" t="e">
        <f>VLOOKUP(Tableau14[[#This Row],[dossier d''événement]],Tableau12[],22,FALSE)</f>
        <v>#N/A</v>
      </c>
      <c r="BA308" t="e">
        <f>VLOOKUP(Tableau14[[#This Row],[dossier d''événement]],Tableau12[],23,FALSE)</f>
        <v>#N/A</v>
      </c>
      <c r="BB308" t="e">
        <f>VLOOKUP(Tableau14[[#This Row],[dossier d''événement]],Tableau12[],24,FALSE)</f>
        <v>#N/A</v>
      </c>
      <c r="BC308" t="e">
        <f>VLOOKUP(Tableau14[[#This Row],[dossier d''événement]],Tableau12[],25,FALSE)</f>
        <v>#N/A</v>
      </c>
      <c r="BD308" t="e">
        <f>VLOOKUP(Tableau14[[#This Row],[dossier d''événement]],Tableau12[],26,FALSE)</f>
        <v>#N/A</v>
      </c>
      <c r="BE308" t="e">
        <f>VLOOKUP(Tableau14[[#This Row],[dossier d''événement]],Tableau12[],27,FALSE)</f>
        <v>#N/A</v>
      </c>
      <c r="BF308" t="e">
        <f>VLOOKUP(Tableau14[[#This Row],[dossier d''événement]],Tableau12[],28,FALSE)</f>
        <v>#N/A</v>
      </c>
      <c r="BG308" t="e">
        <f>VLOOKUP(Tableau14[[#This Row],[dossier d''événement]],Tableau12[],29,FALSE)</f>
        <v>#N/A</v>
      </c>
      <c r="BH308" t="e">
        <f>VLOOKUP(Tableau14[[#This Row],[dossier d''événement]],Tableau12[],30,FALSE)</f>
        <v>#N/A</v>
      </c>
      <c r="BI308" t="e">
        <f>VLOOKUP(Tableau14[[#This Row],[dossier d''événement]],Tableau12[],31,FALSE)</f>
        <v>#N/A</v>
      </c>
      <c r="BJ308" t="e">
        <f>VLOOKUP(Tableau14[[#This Row],[dossier d''événement]],Tableau12[],32,FALSE)</f>
        <v>#N/A</v>
      </c>
      <c r="BK308" t="e">
        <f>VLOOKUP(Tableau14[[#This Row],[dossier d''événement]],Tableau12[],33,FALSE)</f>
        <v>#N/A</v>
      </c>
      <c r="BL308" t="e">
        <f>VLOOKUP(Tableau14[[#This Row],[dossier d''événement]],Tableau12[],34,FALSE)</f>
        <v>#N/A</v>
      </c>
      <c r="BM308" t="e">
        <f>VLOOKUP(Tableau14[[#This Row],[dossier d''événement]],Tableau12[],35,FALSE)</f>
        <v>#N/A</v>
      </c>
      <c r="BN308" t="e">
        <f>VLOOKUP(Tableau14[[#This Row],[dossier d''événement]],Tableau12[],36,FALSE)</f>
        <v>#N/A</v>
      </c>
      <c r="BO308" t="e">
        <f>VLOOKUP(Tableau14[[#This Row],[dossier d''événement]],Tableau12[],37,FALSE)</f>
        <v>#N/A</v>
      </c>
      <c r="BP308" t="e">
        <f>VLOOKUP(Tableau14[[#This Row],[dossier d''événement]],Tableau12[],38,FALSE)</f>
        <v>#N/A</v>
      </c>
      <c r="BQ308" t="e">
        <f>VLOOKUP(Tableau14[[#This Row],[dossier d''événement]],Tableau12[],39,FALSE)</f>
        <v>#N/A</v>
      </c>
      <c r="BR308" t="e">
        <f>VLOOKUP(Tableau14[[#This Row],[dossier d''événement]],Tableau12[],40,FALSE)</f>
        <v>#N/A</v>
      </c>
    </row>
    <row r="309" spans="23:70">
      <c r="W309" t="e">
        <f>VLOOKUP(Tableau14[[#This Row],[dossier d''événement]],Tableau12[],73,FALSE)</f>
        <v>#N/A</v>
      </c>
      <c r="X309" t="e">
        <f>VLOOKUP(Tableau14[[#This Row],[dossier d''événement]],Tableau12[],74,FALSE)</f>
        <v>#N/A</v>
      </c>
      <c r="Y309" t="e">
        <f>VLOOKUP(Tableau14[[#This Row],[dossier d''événement]],Tableau12[],75,FALSE)</f>
        <v>#N/A</v>
      </c>
      <c r="Z309" t="e">
        <f>VLOOKUP(Tableau14[[#This Row],[dossier d''événement]],Tableau12[],76,FALSE)</f>
        <v>#N/A</v>
      </c>
      <c r="AA309" t="e">
        <f>VLOOKUP(Tableau14[[#This Row],[dossier d''événement]],Tableau12[],77,FALSE)</f>
        <v>#N/A</v>
      </c>
      <c r="AB309" t="e">
        <f>VLOOKUP(Tableau14[[#This Row],[dossier d''événement]],Tableau12[],78,FALSE)</f>
        <v>#N/A</v>
      </c>
      <c r="AC309" t="e">
        <f>VLOOKUP(Tableau14[[#This Row],[dossier d''événement]],Tableau12[],79,FALSE)</f>
        <v>#N/A</v>
      </c>
      <c r="AD309" t="e">
        <f>VLOOKUP(Tableau14[[#This Row],[dossier d''événement]],Tableau12[],80,FALSE)</f>
        <v>#N/A</v>
      </c>
      <c r="AE309" t="e">
        <f>VLOOKUP(Tableau14[[#This Row],[dossier d''événement]],Tableau12[],81,FALSE)</f>
        <v>#N/A</v>
      </c>
      <c r="AF309" t="e">
        <f>VLOOKUP(Tableau14[[#This Row],[dossier d''événement]],Tableau12[],82,FALSE)</f>
        <v>#N/A</v>
      </c>
      <c r="AG309" t="e">
        <f>VLOOKUP(Tableau14[[#This Row],[dossier d''événement]],Tableau12[],83,FALSE)</f>
        <v>#N/A</v>
      </c>
      <c r="AH309" t="e">
        <f>VLOOKUP(Tableau14[[#This Row],[dossier d''événement]],Tableau12[],84,FALSE)</f>
        <v>#N/A</v>
      </c>
      <c r="AI309" t="e">
        <f>VLOOKUP(Tableau14[[#This Row],[dossier d''événement]],Tableau12[],85,FALSE)</f>
        <v>#N/A</v>
      </c>
      <c r="AJ309" t="e">
        <f>VLOOKUP(Tableau14[[#This Row],[dossier d''événement]],Tableau12[],86,FALSE)</f>
        <v>#N/A</v>
      </c>
      <c r="AK309" t="e">
        <f>VLOOKUP(Tableau14[[#This Row],[dossier d''événement]],Tableau12[],87,FALSE)</f>
        <v>#N/A</v>
      </c>
      <c r="AL309" t="e">
        <f>VLOOKUP(Tableau14[[#This Row],[dossier d''événement]],Tableau12[],88,FALSE)</f>
        <v>#N/A</v>
      </c>
      <c r="AM309" t="e">
        <f>VLOOKUP(Tableau14[[#This Row],[dossier d''événement]],Tableau12[],89,FALSE)</f>
        <v>#N/A</v>
      </c>
      <c r="AN309" t="e">
        <f>VLOOKUP(Tableau14[[#This Row],[dossier d''événement]],Tableau12[],90,FALSE)</f>
        <v>#N/A</v>
      </c>
      <c r="AO309" t="e">
        <f>VLOOKUP(Tableau14[[#This Row],[dossier d''événement]],Tableau12[],11,FALSE)</f>
        <v>#N/A</v>
      </c>
      <c r="AP309" t="e">
        <f>VLOOKUP(Tableau14[[#This Row],[dossier d''événement]],Tableau12[],12,FALSE)</f>
        <v>#N/A</v>
      </c>
      <c r="AQ309" t="e">
        <f>VLOOKUP(Tableau14[[#This Row],[dossier d''événement]],Tableau12[],13,FALSE)</f>
        <v>#N/A</v>
      </c>
      <c r="AR309" t="e">
        <f>VLOOKUP(Tableau14[[#This Row],[dossier d''événement]],Tableau12[],14,FALSE)</f>
        <v>#N/A</v>
      </c>
      <c r="AS309" t="e">
        <f>VLOOKUP(Tableau14[[#This Row],[dossier d''événement]],Tableau12[],15,FALSE)</f>
        <v>#N/A</v>
      </c>
      <c r="AT309" t="e">
        <f>VLOOKUP(Tableau14[[#This Row],[dossier d''événement]],Tableau12[],16,FALSE)</f>
        <v>#N/A</v>
      </c>
      <c r="AU309" t="e">
        <f>VLOOKUP(Tableau14[[#This Row],[dossier d''événement]],Tableau12[],17,FALSE)</f>
        <v>#N/A</v>
      </c>
      <c r="AV309" t="e">
        <f>VLOOKUP(Tableau14[[#This Row],[dossier d''événement]],Tableau12[],18,FALSE)</f>
        <v>#N/A</v>
      </c>
      <c r="AW309" t="e">
        <f>VLOOKUP(Tableau14[[#This Row],[dossier d''événement]],Tableau12[],19,FALSE)</f>
        <v>#N/A</v>
      </c>
      <c r="AX309" t="e">
        <f>VLOOKUP(Tableau14[[#This Row],[dossier d''événement]],Tableau12[],20,FALSE)</f>
        <v>#N/A</v>
      </c>
      <c r="AY309" t="e">
        <f>VLOOKUP(Tableau14[[#This Row],[dossier d''événement]],Tableau12[],21,FALSE)</f>
        <v>#N/A</v>
      </c>
      <c r="AZ309" t="e">
        <f>VLOOKUP(Tableau14[[#This Row],[dossier d''événement]],Tableau12[],22,FALSE)</f>
        <v>#N/A</v>
      </c>
      <c r="BA309" t="e">
        <f>VLOOKUP(Tableau14[[#This Row],[dossier d''événement]],Tableau12[],23,FALSE)</f>
        <v>#N/A</v>
      </c>
      <c r="BB309" t="e">
        <f>VLOOKUP(Tableau14[[#This Row],[dossier d''événement]],Tableau12[],24,FALSE)</f>
        <v>#N/A</v>
      </c>
      <c r="BC309" t="e">
        <f>VLOOKUP(Tableau14[[#This Row],[dossier d''événement]],Tableau12[],25,FALSE)</f>
        <v>#N/A</v>
      </c>
      <c r="BD309" t="e">
        <f>VLOOKUP(Tableau14[[#This Row],[dossier d''événement]],Tableau12[],26,FALSE)</f>
        <v>#N/A</v>
      </c>
      <c r="BE309" t="e">
        <f>VLOOKUP(Tableau14[[#This Row],[dossier d''événement]],Tableau12[],27,FALSE)</f>
        <v>#N/A</v>
      </c>
      <c r="BF309" t="e">
        <f>VLOOKUP(Tableau14[[#This Row],[dossier d''événement]],Tableau12[],28,FALSE)</f>
        <v>#N/A</v>
      </c>
      <c r="BG309" t="e">
        <f>VLOOKUP(Tableau14[[#This Row],[dossier d''événement]],Tableau12[],29,FALSE)</f>
        <v>#N/A</v>
      </c>
      <c r="BH309" t="e">
        <f>VLOOKUP(Tableau14[[#This Row],[dossier d''événement]],Tableau12[],30,FALSE)</f>
        <v>#N/A</v>
      </c>
      <c r="BI309" t="e">
        <f>VLOOKUP(Tableau14[[#This Row],[dossier d''événement]],Tableau12[],31,FALSE)</f>
        <v>#N/A</v>
      </c>
      <c r="BJ309" t="e">
        <f>VLOOKUP(Tableau14[[#This Row],[dossier d''événement]],Tableau12[],32,FALSE)</f>
        <v>#N/A</v>
      </c>
      <c r="BK309" t="e">
        <f>VLOOKUP(Tableau14[[#This Row],[dossier d''événement]],Tableau12[],33,FALSE)</f>
        <v>#N/A</v>
      </c>
      <c r="BL309" t="e">
        <f>VLOOKUP(Tableau14[[#This Row],[dossier d''événement]],Tableau12[],34,FALSE)</f>
        <v>#N/A</v>
      </c>
      <c r="BM309" t="e">
        <f>VLOOKUP(Tableau14[[#This Row],[dossier d''événement]],Tableau12[],35,FALSE)</f>
        <v>#N/A</v>
      </c>
      <c r="BN309" t="e">
        <f>VLOOKUP(Tableau14[[#This Row],[dossier d''événement]],Tableau12[],36,FALSE)</f>
        <v>#N/A</v>
      </c>
      <c r="BO309" t="e">
        <f>VLOOKUP(Tableau14[[#This Row],[dossier d''événement]],Tableau12[],37,FALSE)</f>
        <v>#N/A</v>
      </c>
      <c r="BP309" t="e">
        <f>VLOOKUP(Tableau14[[#This Row],[dossier d''événement]],Tableau12[],38,FALSE)</f>
        <v>#N/A</v>
      </c>
      <c r="BQ309" t="e">
        <f>VLOOKUP(Tableau14[[#This Row],[dossier d''événement]],Tableau12[],39,FALSE)</f>
        <v>#N/A</v>
      </c>
      <c r="BR309" t="e">
        <f>VLOOKUP(Tableau14[[#This Row],[dossier d''événement]],Tableau12[],40,FALSE)</f>
        <v>#N/A</v>
      </c>
    </row>
    <row r="310" spans="23:70">
      <c r="W310" t="e">
        <f>VLOOKUP(Tableau14[[#This Row],[dossier d''événement]],Tableau12[],73,FALSE)</f>
        <v>#N/A</v>
      </c>
      <c r="X310" t="e">
        <f>VLOOKUP(Tableau14[[#This Row],[dossier d''événement]],Tableau12[],74,FALSE)</f>
        <v>#N/A</v>
      </c>
      <c r="Y310" t="e">
        <f>VLOOKUP(Tableau14[[#This Row],[dossier d''événement]],Tableau12[],75,FALSE)</f>
        <v>#N/A</v>
      </c>
      <c r="Z310" t="e">
        <f>VLOOKUP(Tableau14[[#This Row],[dossier d''événement]],Tableau12[],76,FALSE)</f>
        <v>#N/A</v>
      </c>
      <c r="AA310" t="e">
        <f>VLOOKUP(Tableau14[[#This Row],[dossier d''événement]],Tableau12[],77,FALSE)</f>
        <v>#N/A</v>
      </c>
      <c r="AB310" t="e">
        <f>VLOOKUP(Tableau14[[#This Row],[dossier d''événement]],Tableau12[],78,FALSE)</f>
        <v>#N/A</v>
      </c>
      <c r="AC310" t="e">
        <f>VLOOKUP(Tableau14[[#This Row],[dossier d''événement]],Tableau12[],79,FALSE)</f>
        <v>#N/A</v>
      </c>
      <c r="AD310" t="e">
        <f>VLOOKUP(Tableau14[[#This Row],[dossier d''événement]],Tableau12[],80,FALSE)</f>
        <v>#N/A</v>
      </c>
      <c r="AE310" t="e">
        <f>VLOOKUP(Tableau14[[#This Row],[dossier d''événement]],Tableau12[],81,FALSE)</f>
        <v>#N/A</v>
      </c>
      <c r="AF310" t="e">
        <f>VLOOKUP(Tableau14[[#This Row],[dossier d''événement]],Tableau12[],82,FALSE)</f>
        <v>#N/A</v>
      </c>
      <c r="AG310" t="e">
        <f>VLOOKUP(Tableau14[[#This Row],[dossier d''événement]],Tableau12[],83,FALSE)</f>
        <v>#N/A</v>
      </c>
      <c r="AH310" t="e">
        <f>VLOOKUP(Tableau14[[#This Row],[dossier d''événement]],Tableau12[],84,FALSE)</f>
        <v>#N/A</v>
      </c>
      <c r="AI310" t="e">
        <f>VLOOKUP(Tableau14[[#This Row],[dossier d''événement]],Tableau12[],85,FALSE)</f>
        <v>#N/A</v>
      </c>
      <c r="AJ310" t="e">
        <f>VLOOKUP(Tableau14[[#This Row],[dossier d''événement]],Tableau12[],86,FALSE)</f>
        <v>#N/A</v>
      </c>
      <c r="AK310" t="e">
        <f>VLOOKUP(Tableau14[[#This Row],[dossier d''événement]],Tableau12[],87,FALSE)</f>
        <v>#N/A</v>
      </c>
      <c r="AL310" t="e">
        <f>VLOOKUP(Tableau14[[#This Row],[dossier d''événement]],Tableau12[],88,FALSE)</f>
        <v>#N/A</v>
      </c>
      <c r="AM310" t="e">
        <f>VLOOKUP(Tableau14[[#This Row],[dossier d''événement]],Tableau12[],89,FALSE)</f>
        <v>#N/A</v>
      </c>
      <c r="AN310" t="e">
        <f>VLOOKUP(Tableau14[[#This Row],[dossier d''événement]],Tableau12[],90,FALSE)</f>
        <v>#N/A</v>
      </c>
      <c r="AO310" t="e">
        <f>VLOOKUP(Tableau14[[#This Row],[dossier d''événement]],Tableau12[],11,FALSE)</f>
        <v>#N/A</v>
      </c>
      <c r="AP310" t="e">
        <f>VLOOKUP(Tableau14[[#This Row],[dossier d''événement]],Tableau12[],12,FALSE)</f>
        <v>#N/A</v>
      </c>
      <c r="AQ310" t="e">
        <f>VLOOKUP(Tableau14[[#This Row],[dossier d''événement]],Tableau12[],13,FALSE)</f>
        <v>#N/A</v>
      </c>
      <c r="AR310" t="e">
        <f>VLOOKUP(Tableau14[[#This Row],[dossier d''événement]],Tableau12[],14,FALSE)</f>
        <v>#N/A</v>
      </c>
      <c r="AS310" t="e">
        <f>VLOOKUP(Tableau14[[#This Row],[dossier d''événement]],Tableau12[],15,FALSE)</f>
        <v>#N/A</v>
      </c>
      <c r="AT310" t="e">
        <f>VLOOKUP(Tableau14[[#This Row],[dossier d''événement]],Tableau12[],16,FALSE)</f>
        <v>#N/A</v>
      </c>
      <c r="AU310" t="e">
        <f>VLOOKUP(Tableau14[[#This Row],[dossier d''événement]],Tableau12[],17,FALSE)</f>
        <v>#N/A</v>
      </c>
      <c r="AV310" t="e">
        <f>VLOOKUP(Tableau14[[#This Row],[dossier d''événement]],Tableau12[],18,FALSE)</f>
        <v>#N/A</v>
      </c>
      <c r="AW310" t="e">
        <f>VLOOKUP(Tableau14[[#This Row],[dossier d''événement]],Tableau12[],19,FALSE)</f>
        <v>#N/A</v>
      </c>
      <c r="AX310" t="e">
        <f>VLOOKUP(Tableau14[[#This Row],[dossier d''événement]],Tableau12[],20,FALSE)</f>
        <v>#N/A</v>
      </c>
      <c r="AY310" t="e">
        <f>VLOOKUP(Tableau14[[#This Row],[dossier d''événement]],Tableau12[],21,FALSE)</f>
        <v>#N/A</v>
      </c>
      <c r="AZ310" t="e">
        <f>VLOOKUP(Tableau14[[#This Row],[dossier d''événement]],Tableau12[],22,FALSE)</f>
        <v>#N/A</v>
      </c>
      <c r="BA310" t="e">
        <f>VLOOKUP(Tableau14[[#This Row],[dossier d''événement]],Tableau12[],23,FALSE)</f>
        <v>#N/A</v>
      </c>
      <c r="BB310" t="e">
        <f>VLOOKUP(Tableau14[[#This Row],[dossier d''événement]],Tableau12[],24,FALSE)</f>
        <v>#N/A</v>
      </c>
      <c r="BC310" t="e">
        <f>VLOOKUP(Tableau14[[#This Row],[dossier d''événement]],Tableau12[],25,FALSE)</f>
        <v>#N/A</v>
      </c>
      <c r="BD310" t="e">
        <f>VLOOKUP(Tableau14[[#This Row],[dossier d''événement]],Tableau12[],26,FALSE)</f>
        <v>#N/A</v>
      </c>
      <c r="BE310" t="e">
        <f>VLOOKUP(Tableau14[[#This Row],[dossier d''événement]],Tableau12[],27,FALSE)</f>
        <v>#N/A</v>
      </c>
      <c r="BF310" t="e">
        <f>VLOOKUP(Tableau14[[#This Row],[dossier d''événement]],Tableau12[],28,FALSE)</f>
        <v>#N/A</v>
      </c>
      <c r="BG310" t="e">
        <f>VLOOKUP(Tableau14[[#This Row],[dossier d''événement]],Tableau12[],29,FALSE)</f>
        <v>#N/A</v>
      </c>
      <c r="BH310" t="e">
        <f>VLOOKUP(Tableau14[[#This Row],[dossier d''événement]],Tableau12[],30,FALSE)</f>
        <v>#N/A</v>
      </c>
      <c r="BI310" t="e">
        <f>VLOOKUP(Tableau14[[#This Row],[dossier d''événement]],Tableau12[],31,FALSE)</f>
        <v>#N/A</v>
      </c>
      <c r="BJ310" t="e">
        <f>VLOOKUP(Tableau14[[#This Row],[dossier d''événement]],Tableau12[],32,FALSE)</f>
        <v>#N/A</v>
      </c>
      <c r="BK310" t="e">
        <f>VLOOKUP(Tableau14[[#This Row],[dossier d''événement]],Tableau12[],33,FALSE)</f>
        <v>#N/A</v>
      </c>
      <c r="BL310" t="e">
        <f>VLOOKUP(Tableau14[[#This Row],[dossier d''événement]],Tableau12[],34,FALSE)</f>
        <v>#N/A</v>
      </c>
      <c r="BM310" t="e">
        <f>VLOOKUP(Tableau14[[#This Row],[dossier d''événement]],Tableau12[],35,FALSE)</f>
        <v>#N/A</v>
      </c>
      <c r="BN310" t="e">
        <f>VLOOKUP(Tableau14[[#This Row],[dossier d''événement]],Tableau12[],36,FALSE)</f>
        <v>#N/A</v>
      </c>
      <c r="BO310" t="e">
        <f>VLOOKUP(Tableau14[[#This Row],[dossier d''événement]],Tableau12[],37,FALSE)</f>
        <v>#N/A</v>
      </c>
      <c r="BP310" t="e">
        <f>VLOOKUP(Tableau14[[#This Row],[dossier d''événement]],Tableau12[],38,FALSE)</f>
        <v>#N/A</v>
      </c>
      <c r="BQ310" t="e">
        <f>VLOOKUP(Tableau14[[#This Row],[dossier d''événement]],Tableau12[],39,FALSE)</f>
        <v>#N/A</v>
      </c>
      <c r="BR310" t="e">
        <f>VLOOKUP(Tableau14[[#This Row],[dossier d''événement]],Tableau12[],40,FALSE)</f>
        <v>#N/A</v>
      </c>
    </row>
    <row r="311" spans="23:70">
      <c r="W311" t="e">
        <f>VLOOKUP(Tableau14[[#This Row],[dossier d''événement]],Tableau12[],73,FALSE)</f>
        <v>#N/A</v>
      </c>
      <c r="X311" t="e">
        <f>VLOOKUP(Tableau14[[#This Row],[dossier d''événement]],Tableau12[],74,FALSE)</f>
        <v>#N/A</v>
      </c>
      <c r="Y311" t="e">
        <f>VLOOKUP(Tableau14[[#This Row],[dossier d''événement]],Tableau12[],75,FALSE)</f>
        <v>#N/A</v>
      </c>
      <c r="Z311" t="e">
        <f>VLOOKUP(Tableau14[[#This Row],[dossier d''événement]],Tableau12[],76,FALSE)</f>
        <v>#N/A</v>
      </c>
      <c r="AA311" t="e">
        <f>VLOOKUP(Tableau14[[#This Row],[dossier d''événement]],Tableau12[],77,FALSE)</f>
        <v>#N/A</v>
      </c>
      <c r="AB311" t="e">
        <f>VLOOKUP(Tableau14[[#This Row],[dossier d''événement]],Tableau12[],78,FALSE)</f>
        <v>#N/A</v>
      </c>
      <c r="AC311" t="e">
        <f>VLOOKUP(Tableau14[[#This Row],[dossier d''événement]],Tableau12[],79,FALSE)</f>
        <v>#N/A</v>
      </c>
      <c r="AD311" t="e">
        <f>VLOOKUP(Tableau14[[#This Row],[dossier d''événement]],Tableau12[],80,FALSE)</f>
        <v>#N/A</v>
      </c>
      <c r="AE311" t="e">
        <f>VLOOKUP(Tableau14[[#This Row],[dossier d''événement]],Tableau12[],81,FALSE)</f>
        <v>#N/A</v>
      </c>
      <c r="AF311" t="e">
        <f>VLOOKUP(Tableau14[[#This Row],[dossier d''événement]],Tableau12[],82,FALSE)</f>
        <v>#N/A</v>
      </c>
      <c r="AG311" t="e">
        <f>VLOOKUP(Tableau14[[#This Row],[dossier d''événement]],Tableau12[],83,FALSE)</f>
        <v>#N/A</v>
      </c>
      <c r="AH311" t="e">
        <f>VLOOKUP(Tableau14[[#This Row],[dossier d''événement]],Tableau12[],84,FALSE)</f>
        <v>#N/A</v>
      </c>
      <c r="AI311" t="e">
        <f>VLOOKUP(Tableau14[[#This Row],[dossier d''événement]],Tableau12[],85,FALSE)</f>
        <v>#N/A</v>
      </c>
      <c r="AJ311" t="e">
        <f>VLOOKUP(Tableau14[[#This Row],[dossier d''événement]],Tableau12[],86,FALSE)</f>
        <v>#N/A</v>
      </c>
      <c r="AK311" t="e">
        <f>VLOOKUP(Tableau14[[#This Row],[dossier d''événement]],Tableau12[],87,FALSE)</f>
        <v>#N/A</v>
      </c>
      <c r="AL311" t="e">
        <f>VLOOKUP(Tableau14[[#This Row],[dossier d''événement]],Tableau12[],88,FALSE)</f>
        <v>#N/A</v>
      </c>
      <c r="AM311" t="e">
        <f>VLOOKUP(Tableau14[[#This Row],[dossier d''événement]],Tableau12[],89,FALSE)</f>
        <v>#N/A</v>
      </c>
      <c r="AN311" t="e">
        <f>VLOOKUP(Tableau14[[#This Row],[dossier d''événement]],Tableau12[],90,FALSE)</f>
        <v>#N/A</v>
      </c>
      <c r="AO311" t="e">
        <f>VLOOKUP(Tableau14[[#This Row],[dossier d''événement]],Tableau12[],11,FALSE)</f>
        <v>#N/A</v>
      </c>
      <c r="AP311" t="e">
        <f>VLOOKUP(Tableau14[[#This Row],[dossier d''événement]],Tableau12[],12,FALSE)</f>
        <v>#N/A</v>
      </c>
      <c r="AQ311" t="e">
        <f>VLOOKUP(Tableau14[[#This Row],[dossier d''événement]],Tableau12[],13,FALSE)</f>
        <v>#N/A</v>
      </c>
      <c r="AR311" t="e">
        <f>VLOOKUP(Tableau14[[#This Row],[dossier d''événement]],Tableau12[],14,FALSE)</f>
        <v>#N/A</v>
      </c>
      <c r="AS311" t="e">
        <f>VLOOKUP(Tableau14[[#This Row],[dossier d''événement]],Tableau12[],15,FALSE)</f>
        <v>#N/A</v>
      </c>
      <c r="AT311" t="e">
        <f>VLOOKUP(Tableau14[[#This Row],[dossier d''événement]],Tableau12[],16,FALSE)</f>
        <v>#N/A</v>
      </c>
      <c r="AU311" t="e">
        <f>VLOOKUP(Tableau14[[#This Row],[dossier d''événement]],Tableau12[],17,FALSE)</f>
        <v>#N/A</v>
      </c>
      <c r="AV311" t="e">
        <f>VLOOKUP(Tableau14[[#This Row],[dossier d''événement]],Tableau12[],18,FALSE)</f>
        <v>#N/A</v>
      </c>
      <c r="AW311" t="e">
        <f>VLOOKUP(Tableau14[[#This Row],[dossier d''événement]],Tableau12[],19,FALSE)</f>
        <v>#N/A</v>
      </c>
      <c r="AX311" t="e">
        <f>VLOOKUP(Tableau14[[#This Row],[dossier d''événement]],Tableau12[],20,FALSE)</f>
        <v>#N/A</v>
      </c>
      <c r="AY311" t="e">
        <f>VLOOKUP(Tableau14[[#This Row],[dossier d''événement]],Tableau12[],21,FALSE)</f>
        <v>#N/A</v>
      </c>
      <c r="AZ311" t="e">
        <f>VLOOKUP(Tableau14[[#This Row],[dossier d''événement]],Tableau12[],22,FALSE)</f>
        <v>#N/A</v>
      </c>
      <c r="BA311" t="e">
        <f>VLOOKUP(Tableau14[[#This Row],[dossier d''événement]],Tableau12[],23,FALSE)</f>
        <v>#N/A</v>
      </c>
      <c r="BB311" t="e">
        <f>VLOOKUP(Tableau14[[#This Row],[dossier d''événement]],Tableau12[],24,FALSE)</f>
        <v>#N/A</v>
      </c>
      <c r="BC311" t="e">
        <f>VLOOKUP(Tableau14[[#This Row],[dossier d''événement]],Tableau12[],25,FALSE)</f>
        <v>#N/A</v>
      </c>
      <c r="BD311" t="e">
        <f>VLOOKUP(Tableau14[[#This Row],[dossier d''événement]],Tableau12[],26,FALSE)</f>
        <v>#N/A</v>
      </c>
      <c r="BE311" t="e">
        <f>VLOOKUP(Tableau14[[#This Row],[dossier d''événement]],Tableau12[],27,FALSE)</f>
        <v>#N/A</v>
      </c>
      <c r="BF311" t="e">
        <f>VLOOKUP(Tableau14[[#This Row],[dossier d''événement]],Tableau12[],28,FALSE)</f>
        <v>#N/A</v>
      </c>
      <c r="BG311" t="e">
        <f>VLOOKUP(Tableau14[[#This Row],[dossier d''événement]],Tableau12[],29,FALSE)</f>
        <v>#N/A</v>
      </c>
      <c r="BH311" t="e">
        <f>VLOOKUP(Tableau14[[#This Row],[dossier d''événement]],Tableau12[],30,FALSE)</f>
        <v>#N/A</v>
      </c>
      <c r="BI311" t="e">
        <f>VLOOKUP(Tableau14[[#This Row],[dossier d''événement]],Tableau12[],31,FALSE)</f>
        <v>#N/A</v>
      </c>
      <c r="BJ311" t="e">
        <f>VLOOKUP(Tableau14[[#This Row],[dossier d''événement]],Tableau12[],32,FALSE)</f>
        <v>#N/A</v>
      </c>
      <c r="BK311" t="e">
        <f>VLOOKUP(Tableau14[[#This Row],[dossier d''événement]],Tableau12[],33,FALSE)</f>
        <v>#N/A</v>
      </c>
      <c r="BL311" t="e">
        <f>VLOOKUP(Tableau14[[#This Row],[dossier d''événement]],Tableau12[],34,FALSE)</f>
        <v>#N/A</v>
      </c>
      <c r="BM311" t="e">
        <f>VLOOKUP(Tableau14[[#This Row],[dossier d''événement]],Tableau12[],35,FALSE)</f>
        <v>#N/A</v>
      </c>
      <c r="BN311" t="e">
        <f>VLOOKUP(Tableau14[[#This Row],[dossier d''événement]],Tableau12[],36,FALSE)</f>
        <v>#N/A</v>
      </c>
      <c r="BO311" t="e">
        <f>VLOOKUP(Tableau14[[#This Row],[dossier d''événement]],Tableau12[],37,FALSE)</f>
        <v>#N/A</v>
      </c>
      <c r="BP311" t="e">
        <f>VLOOKUP(Tableau14[[#This Row],[dossier d''événement]],Tableau12[],38,FALSE)</f>
        <v>#N/A</v>
      </c>
      <c r="BQ311" t="e">
        <f>VLOOKUP(Tableau14[[#This Row],[dossier d''événement]],Tableau12[],39,FALSE)</f>
        <v>#N/A</v>
      </c>
      <c r="BR311" t="e">
        <f>VLOOKUP(Tableau14[[#This Row],[dossier d''événement]],Tableau12[],40,FALSE)</f>
        <v>#N/A</v>
      </c>
    </row>
    <row r="312" spans="23:70">
      <c r="W312" t="e">
        <f>VLOOKUP(Tableau14[[#This Row],[dossier d''événement]],Tableau12[],73,FALSE)</f>
        <v>#N/A</v>
      </c>
      <c r="X312" t="e">
        <f>VLOOKUP(Tableau14[[#This Row],[dossier d''événement]],Tableau12[],74,FALSE)</f>
        <v>#N/A</v>
      </c>
      <c r="Y312" t="e">
        <f>VLOOKUP(Tableau14[[#This Row],[dossier d''événement]],Tableau12[],75,FALSE)</f>
        <v>#N/A</v>
      </c>
      <c r="Z312" t="e">
        <f>VLOOKUP(Tableau14[[#This Row],[dossier d''événement]],Tableau12[],76,FALSE)</f>
        <v>#N/A</v>
      </c>
      <c r="AA312" t="e">
        <f>VLOOKUP(Tableau14[[#This Row],[dossier d''événement]],Tableau12[],77,FALSE)</f>
        <v>#N/A</v>
      </c>
      <c r="AB312" t="e">
        <f>VLOOKUP(Tableau14[[#This Row],[dossier d''événement]],Tableau12[],78,FALSE)</f>
        <v>#N/A</v>
      </c>
      <c r="AC312" t="e">
        <f>VLOOKUP(Tableau14[[#This Row],[dossier d''événement]],Tableau12[],79,FALSE)</f>
        <v>#N/A</v>
      </c>
      <c r="AD312" t="e">
        <f>VLOOKUP(Tableau14[[#This Row],[dossier d''événement]],Tableau12[],80,FALSE)</f>
        <v>#N/A</v>
      </c>
      <c r="AE312" t="e">
        <f>VLOOKUP(Tableau14[[#This Row],[dossier d''événement]],Tableau12[],81,FALSE)</f>
        <v>#N/A</v>
      </c>
      <c r="AF312" t="e">
        <f>VLOOKUP(Tableau14[[#This Row],[dossier d''événement]],Tableau12[],82,FALSE)</f>
        <v>#N/A</v>
      </c>
      <c r="AG312" t="e">
        <f>VLOOKUP(Tableau14[[#This Row],[dossier d''événement]],Tableau12[],83,FALSE)</f>
        <v>#N/A</v>
      </c>
      <c r="AH312" t="e">
        <f>VLOOKUP(Tableau14[[#This Row],[dossier d''événement]],Tableau12[],84,FALSE)</f>
        <v>#N/A</v>
      </c>
      <c r="AI312" t="e">
        <f>VLOOKUP(Tableau14[[#This Row],[dossier d''événement]],Tableau12[],85,FALSE)</f>
        <v>#N/A</v>
      </c>
      <c r="AJ312" t="e">
        <f>VLOOKUP(Tableau14[[#This Row],[dossier d''événement]],Tableau12[],86,FALSE)</f>
        <v>#N/A</v>
      </c>
      <c r="AK312" t="e">
        <f>VLOOKUP(Tableau14[[#This Row],[dossier d''événement]],Tableau12[],87,FALSE)</f>
        <v>#N/A</v>
      </c>
      <c r="AL312" t="e">
        <f>VLOOKUP(Tableau14[[#This Row],[dossier d''événement]],Tableau12[],88,FALSE)</f>
        <v>#N/A</v>
      </c>
      <c r="AM312" t="e">
        <f>VLOOKUP(Tableau14[[#This Row],[dossier d''événement]],Tableau12[],89,FALSE)</f>
        <v>#N/A</v>
      </c>
      <c r="AN312" t="e">
        <f>VLOOKUP(Tableau14[[#This Row],[dossier d''événement]],Tableau12[],90,FALSE)</f>
        <v>#N/A</v>
      </c>
      <c r="AO312" t="e">
        <f>VLOOKUP(Tableau14[[#This Row],[dossier d''événement]],Tableau12[],11,FALSE)</f>
        <v>#N/A</v>
      </c>
      <c r="AP312" t="e">
        <f>VLOOKUP(Tableau14[[#This Row],[dossier d''événement]],Tableau12[],12,FALSE)</f>
        <v>#N/A</v>
      </c>
      <c r="AQ312" t="e">
        <f>VLOOKUP(Tableau14[[#This Row],[dossier d''événement]],Tableau12[],13,FALSE)</f>
        <v>#N/A</v>
      </c>
      <c r="AR312" t="e">
        <f>VLOOKUP(Tableau14[[#This Row],[dossier d''événement]],Tableau12[],14,FALSE)</f>
        <v>#N/A</v>
      </c>
      <c r="AS312" t="e">
        <f>VLOOKUP(Tableau14[[#This Row],[dossier d''événement]],Tableau12[],15,FALSE)</f>
        <v>#N/A</v>
      </c>
      <c r="AT312" t="e">
        <f>VLOOKUP(Tableau14[[#This Row],[dossier d''événement]],Tableau12[],16,FALSE)</f>
        <v>#N/A</v>
      </c>
      <c r="AU312" t="e">
        <f>VLOOKUP(Tableau14[[#This Row],[dossier d''événement]],Tableau12[],17,FALSE)</f>
        <v>#N/A</v>
      </c>
      <c r="AV312" t="e">
        <f>VLOOKUP(Tableau14[[#This Row],[dossier d''événement]],Tableau12[],18,FALSE)</f>
        <v>#N/A</v>
      </c>
      <c r="AW312" t="e">
        <f>VLOOKUP(Tableau14[[#This Row],[dossier d''événement]],Tableau12[],19,FALSE)</f>
        <v>#N/A</v>
      </c>
      <c r="AX312" t="e">
        <f>VLOOKUP(Tableau14[[#This Row],[dossier d''événement]],Tableau12[],20,FALSE)</f>
        <v>#N/A</v>
      </c>
      <c r="AY312" t="e">
        <f>VLOOKUP(Tableau14[[#This Row],[dossier d''événement]],Tableau12[],21,FALSE)</f>
        <v>#N/A</v>
      </c>
      <c r="AZ312" t="e">
        <f>VLOOKUP(Tableau14[[#This Row],[dossier d''événement]],Tableau12[],22,FALSE)</f>
        <v>#N/A</v>
      </c>
      <c r="BA312" t="e">
        <f>VLOOKUP(Tableau14[[#This Row],[dossier d''événement]],Tableau12[],23,FALSE)</f>
        <v>#N/A</v>
      </c>
      <c r="BB312" t="e">
        <f>VLOOKUP(Tableau14[[#This Row],[dossier d''événement]],Tableau12[],24,FALSE)</f>
        <v>#N/A</v>
      </c>
      <c r="BC312" t="e">
        <f>VLOOKUP(Tableau14[[#This Row],[dossier d''événement]],Tableau12[],25,FALSE)</f>
        <v>#N/A</v>
      </c>
      <c r="BD312" t="e">
        <f>VLOOKUP(Tableau14[[#This Row],[dossier d''événement]],Tableau12[],26,FALSE)</f>
        <v>#N/A</v>
      </c>
      <c r="BE312" t="e">
        <f>VLOOKUP(Tableau14[[#This Row],[dossier d''événement]],Tableau12[],27,FALSE)</f>
        <v>#N/A</v>
      </c>
      <c r="BF312" t="e">
        <f>VLOOKUP(Tableau14[[#This Row],[dossier d''événement]],Tableau12[],28,FALSE)</f>
        <v>#N/A</v>
      </c>
      <c r="BG312" t="e">
        <f>VLOOKUP(Tableau14[[#This Row],[dossier d''événement]],Tableau12[],29,FALSE)</f>
        <v>#N/A</v>
      </c>
      <c r="BH312" t="e">
        <f>VLOOKUP(Tableau14[[#This Row],[dossier d''événement]],Tableau12[],30,FALSE)</f>
        <v>#N/A</v>
      </c>
      <c r="BI312" t="e">
        <f>VLOOKUP(Tableau14[[#This Row],[dossier d''événement]],Tableau12[],31,FALSE)</f>
        <v>#N/A</v>
      </c>
      <c r="BJ312" t="e">
        <f>VLOOKUP(Tableau14[[#This Row],[dossier d''événement]],Tableau12[],32,FALSE)</f>
        <v>#N/A</v>
      </c>
      <c r="BK312" t="e">
        <f>VLOOKUP(Tableau14[[#This Row],[dossier d''événement]],Tableau12[],33,FALSE)</f>
        <v>#N/A</v>
      </c>
      <c r="BL312" t="e">
        <f>VLOOKUP(Tableau14[[#This Row],[dossier d''événement]],Tableau12[],34,FALSE)</f>
        <v>#N/A</v>
      </c>
      <c r="BM312" t="e">
        <f>VLOOKUP(Tableau14[[#This Row],[dossier d''événement]],Tableau12[],35,FALSE)</f>
        <v>#N/A</v>
      </c>
      <c r="BN312" t="e">
        <f>VLOOKUP(Tableau14[[#This Row],[dossier d''événement]],Tableau12[],36,FALSE)</f>
        <v>#N/A</v>
      </c>
      <c r="BO312" t="e">
        <f>VLOOKUP(Tableau14[[#This Row],[dossier d''événement]],Tableau12[],37,FALSE)</f>
        <v>#N/A</v>
      </c>
      <c r="BP312" t="e">
        <f>VLOOKUP(Tableau14[[#This Row],[dossier d''événement]],Tableau12[],38,FALSE)</f>
        <v>#N/A</v>
      </c>
      <c r="BQ312" t="e">
        <f>VLOOKUP(Tableau14[[#This Row],[dossier d''événement]],Tableau12[],39,FALSE)</f>
        <v>#N/A</v>
      </c>
      <c r="BR312" t="e">
        <f>VLOOKUP(Tableau14[[#This Row],[dossier d''événement]],Tableau12[],40,FALSE)</f>
        <v>#N/A</v>
      </c>
    </row>
    <row r="313" spans="23:70">
      <c r="W313" t="e">
        <f>VLOOKUP(Tableau14[[#This Row],[dossier d''événement]],Tableau12[],73,FALSE)</f>
        <v>#N/A</v>
      </c>
      <c r="X313" t="e">
        <f>VLOOKUP(Tableau14[[#This Row],[dossier d''événement]],Tableau12[],74,FALSE)</f>
        <v>#N/A</v>
      </c>
      <c r="Y313" t="e">
        <f>VLOOKUP(Tableau14[[#This Row],[dossier d''événement]],Tableau12[],75,FALSE)</f>
        <v>#N/A</v>
      </c>
      <c r="Z313" t="e">
        <f>VLOOKUP(Tableau14[[#This Row],[dossier d''événement]],Tableau12[],76,FALSE)</f>
        <v>#N/A</v>
      </c>
      <c r="AA313" t="e">
        <f>VLOOKUP(Tableau14[[#This Row],[dossier d''événement]],Tableau12[],77,FALSE)</f>
        <v>#N/A</v>
      </c>
      <c r="AB313" t="e">
        <f>VLOOKUP(Tableau14[[#This Row],[dossier d''événement]],Tableau12[],78,FALSE)</f>
        <v>#N/A</v>
      </c>
      <c r="AC313" t="e">
        <f>VLOOKUP(Tableau14[[#This Row],[dossier d''événement]],Tableau12[],79,FALSE)</f>
        <v>#N/A</v>
      </c>
      <c r="AD313" t="e">
        <f>VLOOKUP(Tableau14[[#This Row],[dossier d''événement]],Tableau12[],80,FALSE)</f>
        <v>#N/A</v>
      </c>
      <c r="AE313" t="e">
        <f>VLOOKUP(Tableau14[[#This Row],[dossier d''événement]],Tableau12[],81,FALSE)</f>
        <v>#N/A</v>
      </c>
      <c r="AF313" t="e">
        <f>VLOOKUP(Tableau14[[#This Row],[dossier d''événement]],Tableau12[],82,FALSE)</f>
        <v>#N/A</v>
      </c>
      <c r="AG313" t="e">
        <f>VLOOKUP(Tableau14[[#This Row],[dossier d''événement]],Tableau12[],83,FALSE)</f>
        <v>#N/A</v>
      </c>
      <c r="AH313" t="e">
        <f>VLOOKUP(Tableau14[[#This Row],[dossier d''événement]],Tableau12[],84,FALSE)</f>
        <v>#N/A</v>
      </c>
      <c r="AI313" t="e">
        <f>VLOOKUP(Tableau14[[#This Row],[dossier d''événement]],Tableau12[],85,FALSE)</f>
        <v>#N/A</v>
      </c>
      <c r="AJ313" t="e">
        <f>VLOOKUP(Tableau14[[#This Row],[dossier d''événement]],Tableau12[],86,FALSE)</f>
        <v>#N/A</v>
      </c>
      <c r="AK313" t="e">
        <f>VLOOKUP(Tableau14[[#This Row],[dossier d''événement]],Tableau12[],87,FALSE)</f>
        <v>#N/A</v>
      </c>
      <c r="AL313" t="e">
        <f>VLOOKUP(Tableau14[[#This Row],[dossier d''événement]],Tableau12[],88,FALSE)</f>
        <v>#N/A</v>
      </c>
      <c r="AM313" t="e">
        <f>VLOOKUP(Tableau14[[#This Row],[dossier d''événement]],Tableau12[],89,FALSE)</f>
        <v>#N/A</v>
      </c>
      <c r="AN313" t="e">
        <f>VLOOKUP(Tableau14[[#This Row],[dossier d''événement]],Tableau12[],90,FALSE)</f>
        <v>#N/A</v>
      </c>
      <c r="AO313" t="e">
        <f>VLOOKUP(Tableau14[[#This Row],[dossier d''événement]],Tableau12[],11,FALSE)</f>
        <v>#N/A</v>
      </c>
      <c r="AP313" t="e">
        <f>VLOOKUP(Tableau14[[#This Row],[dossier d''événement]],Tableau12[],12,FALSE)</f>
        <v>#N/A</v>
      </c>
      <c r="AQ313" t="e">
        <f>VLOOKUP(Tableau14[[#This Row],[dossier d''événement]],Tableau12[],13,FALSE)</f>
        <v>#N/A</v>
      </c>
      <c r="AR313" t="e">
        <f>VLOOKUP(Tableau14[[#This Row],[dossier d''événement]],Tableau12[],14,FALSE)</f>
        <v>#N/A</v>
      </c>
      <c r="AS313" t="e">
        <f>VLOOKUP(Tableau14[[#This Row],[dossier d''événement]],Tableau12[],15,FALSE)</f>
        <v>#N/A</v>
      </c>
      <c r="AT313" t="e">
        <f>VLOOKUP(Tableau14[[#This Row],[dossier d''événement]],Tableau12[],16,FALSE)</f>
        <v>#N/A</v>
      </c>
      <c r="AU313" t="e">
        <f>VLOOKUP(Tableau14[[#This Row],[dossier d''événement]],Tableau12[],17,FALSE)</f>
        <v>#N/A</v>
      </c>
      <c r="AV313" t="e">
        <f>VLOOKUP(Tableau14[[#This Row],[dossier d''événement]],Tableau12[],18,FALSE)</f>
        <v>#N/A</v>
      </c>
      <c r="AW313" t="e">
        <f>VLOOKUP(Tableau14[[#This Row],[dossier d''événement]],Tableau12[],19,FALSE)</f>
        <v>#N/A</v>
      </c>
      <c r="AX313" t="e">
        <f>VLOOKUP(Tableau14[[#This Row],[dossier d''événement]],Tableau12[],20,FALSE)</f>
        <v>#N/A</v>
      </c>
      <c r="AY313" t="e">
        <f>VLOOKUP(Tableau14[[#This Row],[dossier d''événement]],Tableau12[],21,FALSE)</f>
        <v>#N/A</v>
      </c>
      <c r="AZ313" t="e">
        <f>VLOOKUP(Tableau14[[#This Row],[dossier d''événement]],Tableau12[],22,FALSE)</f>
        <v>#N/A</v>
      </c>
      <c r="BA313" t="e">
        <f>VLOOKUP(Tableau14[[#This Row],[dossier d''événement]],Tableau12[],23,FALSE)</f>
        <v>#N/A</v>
      </c>
      <c r="BB313" t="e">
        <f>VLOOKUP(Tableau14[[#This Row],[dossier d''événement]],Tableau12[],24,FALSE)</f>
        <v>#N/A</v>
      </c>
      <c r="BC313" t="e">
        <f>VLOOKUP(Tableau14[[#This Row],[dossier d''événement]],Tableau12[],25,FALSE)</f>
        <v>#N/A</v>
      </c>
      <c r="BD313" t="e">
        <f>VLOOKUP(Tableau14[[#This Row],[dossier d''événement]],Tableau12[],26,FALSE)</f>
        <v>#N/A</v>
      </c>
      <c r="BE313" t="e">
        <f>VLOOKUP(Tableau14[[#This Row],[dossier d''événement]],Tableau12[],27,FALSE)</f>
        <v>#N/A</v>
      </c>
      <c r="BF313" t="e">
        <f>VLOOKUP(Tableau14[[#This Row],[dossier d''événement]],Tableau12[],28,FALSE)</f>
        <v>#N/A</v>
      </c>
      <c r="BG313" t="e">
        <f>VLOOKUP(Tableau14[[#This Row],[dossier d''événement]],Tableau12[],29,FALSE)</f>
        <v>#N/A</v>
      </c>
      <c r="BH313" t="e">
        <f>VLOOKUP(Tableau14[[#This Row],[dossier d''événement]],Tableau12[],30,FALSE)</f>
        <v>#N/A</v>
      </c>
      <c r="BI313" t="e">
        <f>VLOOKUP(Tableau14[[#This Row],[dossier d''événement]],Tableau12[],31,FALSE)</f>
        <v>#N/A</v>
      </c>
      <c r="BJ313" t="e">
        <f>VLOOKUP(Tableau14[[#This Row],[dossier d''événement]],Tableau12[],32,FALSE)</f>
        <v>#N/A</v>
      </c>
      <c r="BK313" t="e">
        <f>VLOOKUP(Tableau14[[#This Row],[dossier d''événement]],Tableau12[],33,FALSE)</f>
        <v>#N/A</v>
      </c>
      <c r="BL313" t="e">
        <f>VLOOKUP(Tableau14[[#This Row],[dossier d''événement]],Tableau12[],34,FALSE)</f>
        <v>#N/A</v>
      </c>
      <c r="BM313" t="e">
        <f>VLOOKUP(Tableau14[[#This Row],[dossier d''événement]],Tableau12[],35,FALSE)</f>
        <v>#N/A</v>
      </c>
      <c r="BN313" t="e">
        <f>VLOOKUP(Tableau14[[#This Row],[dossier d''événement]],Tableau12[],36,FALSE)</f>
        <v>#N/A</v>
      </c>
      <c r="BO313" t="e">
        <f>VLOOKUP(Tableau14[[#This Row],[dossier d''événement]],Tableau12[],37,FALSE)</f>
        <v>#N/A</v>
      </c>
      <c r="BP313" t="e">
        <f>VLOOKUP(Tableau14[[#This Row],[dossier d''événement]],Tableau12[],38,FALSE)</f>
        <v>#N/A</v>
      </c>
      <c r="BQ313" t="e">
        <f>VLOOKUP(Tableau14[[#This Row],[dossier d''événement]],Tableau12[],39,FALSE)</f>
        <v>#N/A</v>
      </c>
      <c r="BR313" t="e">
        <f>VLOOKUP(Tableau14[[#This Row],[dossier d''événement]],Tableau12[],40,FALSE)</f>
        <v>#N/A</v>
      </c>
    </row>
    <row r="314" spans="23:70">
      <c r="W314" t="e">
        <f>VLOOKUP(Tableau14[[#This Row],[dossier d''événement]],Tableau12[],73,FALSE)</f>
        <v>#N/A</v>
      </c>
      <c r="X314" t="e">
        <f>VLOOKUP(Tableau14[[#This Row],[dossier d''événement]],Tableau12[],74,FALSE)</f>
        <v>#N/A</v>
      </c>
      <c r="Y314" t="e">
        <f>VLOOKUP(Tableau14[[#This Row],[dossier d''événement]],Tableau12[],75,FALSE)</f>
        <v>#N/A</v>
      </c>
      <c r="Z314" t="e">
        <f>VLOOKUP(Tableau14[[#This Row],[dossier d''événement]],Tableau12[],76,FALSE)</f>
        <v>#N/A</v>
      </c>
      <c r="AA314" t="e">
        <f>VLOOKUP(Tableau14[[#This Row],[dossier d''événement]],Tableau12[],77,FALSE)</f>
        <v>#N/A</v>
      </c>
      <c r="AB314" t="e">
        <f>VLOOKUP(Tableau14[[#This Row],[dossier d''événement]],Tableau12[],78,FALSE)</f>
        <v>#N/A</v>
      </c>
      <c r="AC314" t="e">
        <f>VLOOKUP(Tableau14[[#This Row],[dossier d''événement]],Tableau12[],79,FALSE)</f>
        <v>#N/A</v>
      </c>
      <c r="AD314" t="e">
        <f>VLOOKUP(Tableau14[[#This Row],[dossier d''événement]],Tableau12[],80,FALSE)</f>
        <v>#N/A</v>
      </c>
      <c r="AE314" t="e">
        <f>VLOOKUP(Tableau14[[#This Row],[dossier d''événement]],Tableau12[],81,FALSE)</f>
        <v>#N/A</v>
      </c>
      <c r="AF314" t="e">
        <f>VLOOKUP(Tableau14[[#This Row],[dossier d''événement]],Tableau12[],82,FALSE)</f>
        <v>#N/A</v>
      </c>
      <c r="AG314" t="e">
        <f>VLOOKUP(Tableau14[[#This Row],[dossier d''événement]],Tableau12[],83,FALSE)</f>
        <v>#N/A</v>
      </c>
      <c r="AH314" t="e">
        <f>VLOOKUP(Tableau14[[#This Row],[dossier d''événement]],Tableau12[],84,FALSE)</f>
        <v>#N/A</v>
      </c>
      <c r="AI314" t="e">
        <f>VLOOKUP(Tableau14[[#This Row],[dossier d''événement]],Tableau12[],85,FALSE)</f>
        <v>#N/A</v>
      </c>
      <c r="AJ314" t="e">
        <f>VLOOKUP(Tableau14[[#This Row],[dossier d''événement]],Tableau12[],86,FALSE)</f>
        <v>#N/A</v>
      </c>
      <c r="AK314" t="e">
        <f>VLOOKUP(Tableau14[[#This Row],[dossier d''événement]],Tableau12[],87,FALSE)</f>
        <v>#N/A</v>
      </c>
      <c r="AL314" t="e">
        <f>VLOOKUP(Tableau14[[#This Row],[dossier d''événement]],Tableau12[],88,FALSE)</f>
        <v>#N/A</v>
      </c>
      <c r="AM314" t="e">
        <f>VLOOKUP(Tableau14[[#This Row],[dossier d''événement]],Tableau12[],89,FALSE)</f>
        <v>#N/A</v>
      </c>
      <c r="AN314" t="e">
        <f>VLOOKUP(Tableau14[[#This Row],[dossier d''événement]],Tableau12[],90,FALSE)</f>
        <v>#N/A</v>
      </c>
      <c r="AO314" t="e">
        <f>VLOOKUP(Tableau14[[#This Row],[dossier d''événement]],Tableau12[],11,FALSE)</f>
        <v>#N/A</v>
      </c>
      <c r="AP314" t="e">
        <f>VLOOKUP(Tableau14[[#This Row],[dossier d''événement]],Tableau12[],12,FALSE)</f>
        <v>#N/A</v>
      </c>
      <c r="AQ314" t="e">
        <f>VLOOKUP(Tableau14[[#This Row],[dossier d''événement]],Tableau12[],13,FALSE)</f>
        <v>#N/A</v>
      </c>
      <c r="AR314" t="e">
        <f>VLOOKUP(Tableau14[[#This Row],[dossier d''événement]],Tableau12[],14,FALSE)</f>
        <v>#N/A</v>
      </c>
      <c r="AS314" t="e">
        <f>VLOOKUP(Tableau14[[#This Row],[dossier d''événement]],Tableau12[],15,FALSE)</f>
        <v>#N/A</v>
      </c>
      <c r="AT314" t="e">
        <f>VLOOKUP(Tableau14[[#This Row],[dossier d''événement]],Tableau12[],16,FALSE)</f>
        <v>#N/A</v>
      </c>
      <c r="AU314" t="e">
        <f>VLOOKUP(Tableau14[[#This Row],[dossier d''événement]],Tableau12[],17,FALSE)</f>
        <v>#N/A</v>
      </c>
      <c r="AV314" t="e">
        <f>VLOOKUP(Tableau14[[#This Row],[dossier d''événement]],Tableau12[],18,FALSE)</f>
        <v>#N/A</v>
      </c>
      <c r="AW314" t="e">
        <f>VLOOKUP(Tableau14[[#This Row],[dossier d''événement]],Tableau12[],19,FALSE)</f>
        <v>#N/A</v>
      </c>
      <c r="AX314" t="e">
        <f>VLOOKUP(Tableau14[[#This Row],[dossier d''événement]],Tableau12[],20,FALSE)</f>
        <v>#N/A</v>
      </c>
      <c r="AY314" t="e">
        <f>VLOOKUP(Tableau14[[#This Row],[dossier d''événement]],Tableau12[],21,FALSE)</f>
        <v>#N/A</v>
      </c>
      <c r="AZ314" t="e">
        <f>VLOOKUP(Tableau14[[#This Row],[dossier d''événement]],Tableau12[],22,FALSE)</f>
        <v>#N/A</v>
      </c>
      <c r="BA314" t="e">
        <f>VLOOKUP(Tableau14[[#This Row],[dossier d''événement]],Tableau12[],23,FALSE)</f>
        <v>#N/A</v>
      </c>
      <c r="BB314" t="e">
        <f>VLOOKUP(Tableau14[[#This Row],[dossier d''événement]],Tableau12[],24,FALSE)</f>
        <v>#N/A</v>
      </c>
      <c r="BC314" t="e">
        <f>VLOOKUP(Tableau14[[#This Row],[dossier d''événement]],Tableau12[],25,FALSE)</f>
        <v>#N/A</v>
      </c>
      <c r="BD314" t="e">
        <f>VLOOKUP(Tableau14[[#This Row],[dossier d''événement]],Tableau12[],26,FALSE)</f>
        <v>#N/A</v>
      </c>
      <c r="BE314" t="e">
        <f>VLOOKUP(Tableau14[[#This Row],[dossier d''événement]],Tableau12[],27,FALSE)</f>
        <v>#N/A</v>
      </c>
      <c r="BF314" t="e">
        <f>VLOOKUP(Tableau14[[#This Row],[dossier d''événement]],Tableau12[],28,FALSE)</f>
        <v>#N/A</v>
      </c>
      <c r="BG314" t="e">
        <f>VLOOKUP(Tableau14[[#This Row],[dossier d''événement]],Tableau12[],29,FALSE)</f>
        <v>#N/A</v>
      </c>
      <c r="BH314" t="e">
        <f>VLOOKUP(Tableau14[[#This Row],[dossier d''événement]],Tableau12[],30,FALSE)</f>
        <v>#N/A</v>
      </c>
      <c r="BI314" t="e">
        <f>VLOOKUP(Tableau14[[#This Row],[dossier d''événement]],Tableau12[],31,FALSE)</f>
        <v>#N/A</v>
      </c>
      <c r="BJ314" t="e">
        <f>VLOOKUP(Tableau14[[#This Row],[dossier d''événement]],Tableau12[],32,FALSE)</f>
        <v>#N/A</v>
      </c>
      <c r="BK314" t="e">
        <f>VLOOKUP(Tableau14[[#This Row],[dossier d''événement]],Tableau12[],33,FALSE)</f>
        <v>#N/A</v>
      </c>
      <c r="BL314" t="e">
        <f>VLOOKUP(Tableau14[[#This Row],[dossier d''événement]],Tableau12[],34,FALSE)</f>
        <v>#N/A</v>
      </c>
      <c r="BM314" t="e">
        <f>VLOOKUP(Tableau14[[#This Row],[dossier d''événement]],Tableau12[],35,FALSE)</f>
        <v>#N/A</v>
      </c>
      <c r="BN314" t="e">
        <f>VLOOKUP(Tableau14[[#This Row],[dossier d''événement]],Tableau12[],36,FALSE)</f>
        <v>#N/A</v>
      </c>
      <c r="BO314" t="e">
        <f>VLOOKUP(Tableau14[[#This Row],[dossier d''événement]],Tableau12[],37,FALSE)</f>
        <v>#N/A</v>
      </c>
      <c r="BP314" t="e">
        <f>VLOOKUP(Tableau14[[#This Row],[dossier d''événement]],Tableau12[],38,FALSE)</f>
        <v>#N/A</v>
      </c>
      <c r="BQ314" t="e">
        <f>VLOOKUP(Tableau14[[#This Row],[dossier d''événement]],Tableau12[],39,FALSE)</f>
        <v>#N/A</v>
      </c>
      <c r="BR314" t="e">
        <f>VLOOKUP(Tableau14[[#This Row],[dossier d''événement]],Tableau12[],40,FALSE)</f>
        <v>#N/A</v>
      </c>
    </row>
    <row r="315" spans="23:70">
      <c r="W315" t="e">
        <f>VLOOKUP(Tableau14[[#This Row],[dossier d''événement]],Tableau12[],73,FALSE)</f>
        <v>#N/A</v>
      </c>
      <c r="X315" t="e">
        <f>VLOOKUP(Tableau14[[#This Row],[dossier d''événement]],Tableau12[],74,FALSE)</f>
        <v>#N/A</v>
      </c>
      <c r="Y315" t="e">
        <f>VLOOKUP(Tableau14[[#This Row],[dossier d''événement]],Tableau12[],75,FALSE)</f>
        <v>#N/A</v>
      </c>
      <c r="Z315" t="e">
        <f>VLOOKUP(Tableau14[[#This Row],[dossier d''événement]],Tableau12[],76,FALSE)</f>
        <v>#N/A</v>
      </c>
      <c r="AA315" t="e">
        <f>VLOOKUP(Tableau14[[#This Row],[dossier d''événement]],Tableau12[],77,FALSE)</f>
        <v>#N/A</v>
      </c>
      <c r="AB315" t="e">
        <f>VLOOKUP(Tableau14[[#This Row],[dossier d''événement]],Tableau12[],78,FALSE)</f>
        <v>#N/A</v>
      </c>
      <c r="AC315" t="e">
        <f>VLOOKUP(Tableau14[[#This Row],[dossier d''événement]],Tableau12[],79,FALSE)</f>
        <v>#N/A</v>
      </c>
      <c r="AD315" t="e">
        <f>VLOOKUP(Tableau14[[#This Row],[dossier d''événement]],Tableau12[],80,FALSE)</f>
        <v>#N/A</v>
      </c>
      <c r="AE315" t="e">
        <f>VLOOKUP(Tableau14[[#This Row],[dossier d''événement]],Tableau12[],81,FALSE)</f>
        <v>#N/A</v>
      </c>
      <c r="AF315" t="e">
        <f>VLOOKUP(Tableau14[[#This Row],[dossier d''événement]],Tableau12[],82,FALSE)</f>
        <v>#N/A</v>
      </c>
      <c r="AG315" t="e">
        <f>VLOOKUP(Tableau14[[#This Row],[dossier d''événement]],Tableau12[],83,FALSE)</f>
        <v>#N/A</v>
      </c>
      <c r="AH315" t="e">
        <f>VLOOKUP(Tableau14[[#This Row],[dossier d''événement]],Tableau12[],84,FALSE)</f>
        <v>#N/A</v>
      </c>
      <c r="AI315" t="e">
        <f>VLOOKUP(Tableau14[[#This Row],[dossier d''événement]],Tableau12[],85,FALSE)</f>
        <v>#N/A</v>
      </c>
      <c r="AJ315" t="e">
        <f>VLOOKUP(Tableau14[[#This Row],[dossier d''événement]],Tableau12[],86,FALSE)</f>
        <v>#N/A</v>
      </c>
      <c r="AK315" t="e">
        <f>VLOOKUP(Tableau14[[#This Row],[dossier d''événement]],Tableau12[],87,FALSE)</f>
        <v>#N/A</v>
      </c>
      <c r="AL315" t="e">
        <f>VLOOKUP(Tableau14[[#This Row],[dossier d''événement]],Tableau12[],88,FALSE)</f>
        <v>#N/A</v>
      </c>
      <c r="AM315" t="e">
        <f>VLOOKUP(Tableau14[[#This Row],[dossier d''événement]],Tableau12[],89,FALSE)</f>
        <v>#N/A</v>
      </c>
      <c r="AN315" t="e">
        <f>VLOOKUP(Tableau14[[#This Row],[dossier d''événement]],Tableau12[],90,FALSE)</f>
        <v>#N/A</v>
      </c>
      <c r="AO315" t="e">
        <f>VLOOKUP(Tableau14[[#This Row],[dossier d''événement]],Tableau12[],11,FALSE)</f>
        <v>#N/A</v>
      </c>
      <c r="AP315" t="e">
        <f>VLOOKUP(Tableau14[[#This Row],[dossier d''événement]],Tableau12[],12,FALSE)</f>
        <v>#N/A</v>
      </c>
      <c r="AQ315" t="e">
        <f>VLOOKUP(Tableau14[[#This Row],[dossier d''événement]],Tableau12[],13,FALSE)</f>
        <v>#N/A</v>
      </c>
      <c r="AR315" t="e">
        <f>VLOOKUP(Tableau14[[#This Row],[dossier d''événement]],Tableau12[],14,FALSE)</f>
        <v>#N/A</v>
      </c>
      <c r="AS315" t="e">
        <f>VLOOKUP(Tableau14[[#This Row],[dossier d''événement]],Tableau12[],15,FALSE)</f>
        <v>#N/A</v>
      </c>
      <c r="AT315" t="e">
        <f>VLOOKUP(Tableau14[[#This Row],[dossier d''événement]],Tableau12[],16,FALSE)</f>
        <v>#N/A</v>
      </c>
      <c r="AU315" t="e">
        <f>VLOOKUP(Tableau14[[#This Row],[dossier d''événement]],Tableau12[],17,FALSE)</f>
        <v>#N/A</v>
      </c>
      <c r="AV315" t="e">
        <f>VLOOKUP(Tableau14[[#This Row],[dossier d''événement]],Tableau12[],18,FALSE)</f>
        <v>#N/A</v>
      </c>
      <c r="AW315" t="e">
        <f>VLOOKUP(Tableau14[[#This Row],[dossier d''événement]],Tableau12[],19,FALSE)</f>
        <v>#N/A</v>
      </c>
      <c r="AX315" t="e">
        <f>VLOOKUP(Tableau14[[#This Row],[dossier d''événement]],Tableau12[],20,FALSE)</f>
        <v>#N/A</v>
      </c>
      <c r="AY315" t="e">
        <f>VLOOKUP(Tableau14[[#This Row],[dossier d''événement]],Tableau12[],21,FALSE)</f>
        <v>#N/A</v>
      </c>
      <c r="AZ315" t="e">
        <f>VLOOKUP(Tableau14[[#This Row],[dossier d''événement]],Tableau12[],22,FALSE)</f>
        <v>#N/A</v>
      </c>
      <c r="BA315" t="e">
        <f>VLOOKUP(Tableau14[[#This Row],[dossier d''événement]],Tableau12[],23,FALSE)</f>
        <v>#N/A</v>
      </c>
      <c r="BB315" t="e">
        <f>VLOOKUP(Tableau14[[#This Row],[dossier d''événement]],Tableau12[],24,FALSE)</f>
        <v>#N/A</v>
      </c>
      <c r="BC315" t="e">
        <f>VLOOKUP(Tableau14[[#This Row],[dossier d''événement]],Tableau12[],25,FALSE)</f>
        <v>#N/A</v>
      </c>
      <c r="BD315" t="e">
        <f>VLOOKUP(Tableau14[[#This Row],[dossier d''événement]],Tableau12[],26,FALSE)</f>
        <v>#N/A</v>
      </c>
      <c r="BE315" t="e">
        <f>VLOOKUP(Tableau14[[#This Row],[dossier d''événement]],Tableau12[],27,FALSE)</f>
        <v>#N/A</v>
      </c>
      <c r="BF315" t="e">
        <f>VLOOKUP(Tableau14[[#This Row],[dossier d''événement]],Tableau12[],28,FALSE)</f>
        <v>#N/A</v>
      </c>
      <c r="BG315" t="e">
        <f>VLOOKUP(Tableau14[[#This Row],[dossier d''événement]],Tableau12[],29,FALSE)</f>
        <v>#N/A</v>
      </c>
      <c r="BH315" t="e">
        <f>VLOOKUP(Tableau14[[#This Row],[dossier d''événement]],Tableau12[],30,FALSE)</f>
        <v>#N/A</v>
      </c>
      <c r="BI315" t="e">
        <f>VLOOKUP(Tableau14[[#This Row],[dossier d''événement]],Tableau12[],31,FALSE)</f>
        <v>#N/A</v>
      </c>
      <c r="BJ315" t="e">
        <f>VLOOKUP(Tableau14[[#This Row],[dossier d''événement]],Tableau12[],32,FALSE)</f>
        <v>#N/A</v>
      </c>
      <c r="BK315" t="e">
        <f>VLOOKUP(Tableau14[[#This Row],[dossier d''événement]],Tableau12[],33,FALSE)</f>
        <v>#N/A</v>
      </c>
      <c r="BL315" t="e">
        <f>VLOOKUP(Tableau14[[#This Row],[dossier d''événement]],Tableau12[],34,FALSE)</f>
        <v>#N/A</v>
      </c>
      <c r="BM315" t="e">
        <f>VLOOKUP(Tableau14[[#This Row],[dossier d''événement]],Tableau12[],35,FALSE)</f>
        <v>#N/A</v>
      </c>
      <c r="BN315" t="e">
        <f>VLOOKUP(Tableau14[[#This Row],[dossier d''événement]],Tableau12[],36,FALSE)</f>
        <v>#N/A</v>
      </c>
      <c r="BO315" t="e">
        <f>VLOOKUP(Tableau14[[#This Row],[dossier d''événement]],Tableau12[],37,FALSE)</f>
        <v>#N/A</v>
      </c>
      <c r="BP315" t="e">
        <f>VLOOKUP(Tableau14[[#This Row],[dossier d''événement]],Tableau12[],38,FALSE)</f>
        <v>#N/A</v>
      </c>
      <c r="BQ315" t="e">
        <f>VLOOKUP(Tableau14[[#This Row],[dossier d''événement]],Tableau12[],39,FALSE)</f>
        <v>#N/A</v>
      </c>
      <c r="BR315" t="e">
        <f>VLOOKUP(Tableau14[[#This Row],[dossier d''événement]],Tableau12[],40,FALSE)</f>
        <v>#N/A</v>
      </c>
    </row>
    <row r="316" spans="23:70">
      <c r="W316" t="e">
        <f>VLOOKUP(Tableau14[[#This Row],[dossier d''événement]],Tableau12[],73,FALSE)</f>
        <v>#N/A</v>
      </c>
      <c r="X316" t="e">
        <f>VLOOKUP(Tableau14[[#This Row],[dossier d''événement]],Tableau12[],74,FALSE)</f>
        <v>#N/A</v>
      </c>
      <c r="Y316" t="e">
        <f>VLOOKUP(Tableau14[[#This Row],[dossier d''événement]],Tableau12[],75,FALSE)</f>
        <v>#N/A</v>
      </c>
      <c r="Z316" t="e">
        <f>VLOOKUP(Tableau14[[#This Row],[dossier d''événement]],Tableau12[],76,FALSE)</f>
        <v>#N/A</v>
      </c>
      <c r="AA316" t="e">
        <f>VLOOKUP(Tableau14[[#This Row],[dossier d''événement]],Tableau12[],77,FALSE)</f>
        <v>#N/A</v>
      </c>
      <c r="AB316" t="e">
        <f>VLOOKUP(Tableau14[[#This Row],[dossier d''événement]],Tableau12[],78,FALSE)</f>
        <v>#N/A</v>
      </c>
      <c r="AC316" t="e">
        <f>VLOOKUP(Tableau14[[#This Row],[dossier d''événement]],Tableau12[],79,FALSE)</f>
        <v>#N/A</v>
      </c>
      <c r="AD316" t="e">
        <f>VLOOKUP(Tableau14[[#This Row],[dossier d''événement]],Tableau12[],80,FALSE)</f>
        <v>#N/A</v>
      </c>
      <c r="AE316" t="e">
        <f>VLOOKUP(Tableau14[[#This Row],[dossier d''événement]],Tableau12[],81,FALSE)</f>
        <v>#N/A</v>
      </c>
      <c r="AF316" t="e">
        <f>VLOOKUP(Tableau14[[#This Row],[dossier d''événement]],Tableau12[],82,FALSE)</f>
        <v>#N/A</v>
      </c>
      <c r="AG316" t="e">
        <f>VLOOKUP(Tableau14[[#This Row],[dossier d''événement]],Tableau12[],83,FALSE)</f>
        <v>#N/A</v>
      </c>
      <c r="AH316" t="e">
        <f>VLOOKUP(Tableau14[[#This Row],[dossier d''événement]],Tableau12[],84,FALSE)</f>
        <v>#N/A</v>
      </c>
      <c r="AI316" t="e">
        <f>VLOOKUP(Tableau14[[#This Row],[dossier d''événement]],Tableau12[],85,FALSE)</f>
        <v>#N/A</v>
      </c>
      <c r="AJ316" t="e">
        <f>VLOOKUP(Tableau14[[#This Row],[dossier d''événement]],Tableau12[],86,FALSE)</f>
        <v>#N/A</v>
      </c>
      <c r="AK316" t="e">
        <f>VLOOKUP(Tableau14[[#This Row],[dossier d''événement]],Tableau12[],87,FALSE)</f>
        <v>#N/A</v>
      </c>
      <c r="AL316" t="e">
        <f>VLOOKUP(Tableau14[[#This Row],[dossier d''événement]],Tableau12[],88,FALSE)</f>
        <v>#N/A</v>
      </c>
      <c r="AM316" t="e">
        <f>VLOOKUP(Tableau14[[#This Row],[dossier d''événement]],Tableau12[],89,FALSE)</f>
        <v>#N/A</v>
      </c>
      <c r="AN316" t="e">
        <f>VLOOKUP(Tableau14[[#This Row],[dossier d''événement]],Tableau12[],90,FALSE)</f>
        <v>#N/A</v>
      </c>
      <c r="AO316" t="e">
        <f>VLOOKUP(Tableau14[[#This Row],[dossier d''événement]],Tableau12[],11,FALSE)</f>
        <v>#N/A</v>
      </c>
      <c r="AP316" t="e">
        <f>VLOOKUP(Tableau14[[#This Row],[dossier d''événement]],Tableau12[],12,FALSE)</f>
        <v>#N/A</v>
      </c>
      <c r="AQ316" t="e">
        <f>VLOOKUP(Tableau14[[#This Row],[dossier d''événement]],Tableau12[],13,FALSE)</f>
        <v>#N/A</v>
      </c>
      <c r="AR316" t="e">
        <f>VLOOKUP(Tableau14[[#This Row],[dossier d''événement]],Tableau12[],14,FALSE)</f>
        <v>#N/A</v>
      </c>
      <c r="AS316" t="e">
        <f>VLOOKUP(Tableau14[[#This Row],[dossier d''événement]],Tableau12[],15,FALSE)</f>
        <v>#N/A</v>
      </c>
      <c r="AT316" t="e">
        <f>VLOOKUP(Tableau14[[#This Row],[dossier d''événement]],Tableau12[],16,FALSE)</f>
        <v>#N/A</v>
      </c>
      <c r="AU316" t="e">
        <f>VLOOKUP(Tableau14[[#This Row],[dossier d''événement]],Tableau12[],17,FALSE)</f>
        <v>#N/A</v>
      </c>
      <c r="AV316" t="e">
        <f>VLOOKUP(Tableau14[[#This Row],[dossier d''événement]],Tableau12[],18,FALSE)</f>
        <v>#N/A</v>
      </c>
      <c r="AW316" t="e">
        <f>VLOOKUP(Tableau14[[#This Row],[dossier d''événement]],Tableau12[],19,FALSE)</f>
        <v>#N/A</v>
      </c>
      <c r="AX316" t="e">
        <f>VLOOKUP(Tableau14[[#This Row],[dossier d''événement]],Tableau12[],20,FALSE)</f>
        <v>#N/A</v>
      </c>
      <c r="AY316" t="e">
        <f>VLOOKUP(Tableau14[[#This Row],[dossier d''événement]],Tableau12[],21,FALSE)</f>
        <v>#N/A</v>
      </c>
      <c r="AZ316" t="e">
        <f>VLOOKUP(Tableau14[[#This Row],[dossier d''événement]],Tableau12[],22,FALSE)</f>
        <v>#N/A</v>
      </c>
      <c r="BA316" t="e">
        <f>VLOOKUP(Tableau14[[#This Row],[dossier d''événement]],Tableau12[],23,FALSE)</f>
        <v>#N/A</v>
      </c>
      <c r="BB316" t="e">
        <f>VLOOKUP(Tableau14[[#This Row],[dossier d''événement]],Tableau12[],24,FALSE)</f>
        <v>#N/A</v>
      </c>
      <c r="BC316" t="e">
        <f>VLOOKUP(Tableau14[[#This Row],[dossier d''événement]],Tableau12[],25,FALSE)</f>
        <v>#N/A</v>
      </c>
      <c r="BD316" t="e">
        <f>VLOOKUP(Tableau14[[#This Row],[dossier d''événement]],Tableau12[],26,FALSE)</f>
        <v>#N/A</v>
      </c>
      <c r="BE316" t="e">
        <f>VLOOKUP(Tableau14[[#This Row],[dossier d''événement]],Tableau12[],27,FALSE)</f>
        <v>#N/A</v>
      </c>
      <c r="BF316" t="e">
        <f>VLOOKUP(Tableau14[[#This Row],[dossier d''événement]],Tableau12[],28,FALSE)</f>
        <v>#N/A</v>
      </c>
      <c r="BG316" t="e">
        <f>VLOOKUP(Tableau14[[#This Row],[dossier d''événement]],Tableau12[],29,FALSE)</f>
        <v>#N/A</v>
      </c>
      <c r="BH316" t="e">
        <f>VLOOKUP(Tableau14[[#This Row],[dossier d''événement]],Tableau12[],30,FALSE)</f>
        <v>#N/A</v>
      </c>
      <c r="BI316" t="e">
        <f>VLOOKUP(Tableau14[[#This Row],[dossier d''événement]],Tableau12[],31,FALSE)</f>
        <v>#N/A</v>
      </c>
      <c r="BJ316" t="e">
        <f>VLOOKUP(Tableau14[[#This Row],[dossier d''événement]],Tableau12[],32,FALSE)</f>
        <v>#N/A</v>
      </c>
      <c r="BK316" t="e">
        <f>VLOOKUP(Tableau14[[#This Row],[dossier d''événement]],Tableau12[],33,FALSE)</f>
        <v>#N/A</v>
      </c>
      <c r="BL316" t="e">
        <f>VLOOKUP(Tableau14[[#This Row],[dossier d''événement]],Tableau12[],34,FALSE)</f>
        <v>#N/A</v>
      </c>
      <c r="BM316" t="e">
        <f>VLOOKUP(Tableau14[[#This Row],[dossier d''événement]],Tableau12[],35,FALSE)</f>
        <v>#N/A</v>
      </c>
      <c r="BN316" t="e">
        <f>VLOOKUP(Tableau14[[#This Row],[dossier d''événement]],Tableau12[],36,FALSE)</f>
        <v>#N/A</v>
      </c>
      <c r="BO316" t="e">
        <f>VLOOKUP(Tableau14[[#This Row],[dossier d''événement]],Tableau12[],37,FALSE)</f>
        <v>#N/A</v>
      </c>
      <c r="BP316" t="e">
        <f>VLOOKUP(Tableau14[[#This Row],[dossier d''événement]],Tableau12[],38,FALSE)</f>
        <v>#N/A</v>
      </c>
      <c r="BQ316" t="e">
        <f>VLOOKUP(Tableau14[[#This Row],[dossier d''événement]],Tableau12[],39,FALSE)</f>
        <v>#N/A</v>
      </c>
      <c r="BR316" t="e">
        <f>VLOOKUP(Tableau14[[#This Row],[dossier d''événement]],Tableau12[],40,FALSE)</f>
        <v>#N/A</v>
      </c>
    </row>
    <row r="317" spans="23:70">
      <c r="W317" t="e">
        <f>VLOOKUP(Tableau14[[#This Row],[dossier d''événement]],Tableau12[],73,FALSE)</f>
        <v>#N/A</v>
      </c>
      <c r="X317" t="e">
        <f>VLOOKUP(Tableau14[[#This Row],[dossier d''événement]],Tableau12[],74,FALSE)</f>
        <v>#N/A</v>
      </c>
      <c r="Y317" t="e">
        <f>VLOOKUP(Tableau14[[#This Row],[dossier d''événement]],Tableau12[],75,FALSE)</f>
        <v>#N/A</v>
      </c>
      <c r="Z317" t="e">
        <f>VLOOKUP(Tableau14[[#This Row],[dossier d''événement]],Tableau12[],76,FALSE)</f>
        <v>#N/A</v>
      </c>
      <c r="AA317" t="e">
        <f>VLOOKUP(Tableau14[[#This Row],[dossier d''événement]],Tableau12[],77,FALSE)</f>
        <v>#N/A</v>
      </c>
      <c r="AB317" t="e">
        <f>VLOOKUP(Tableau14[[#This Row],[dossier d''événement]],Tableau12[],78,FALSE)</f>
        <v>#N/A</v>
      </c>
      <c r="AC317" t="e">
        <f>VLOOKUP(Tableau14[[#This Row],[dossier d''événement]],Tableau12[],79,FALSE)</f>
        <v>#N/A</v>
      </c>
      <c r="AD317" t="e">
        <f>VLOOKUP(Tableau14[[#This Row],[dossier d''événement]],Tableau12[],80,FALSE)</f>
        <v>#N/A</v>
      </c>
      <c r="AE317" t="e">
        <f>VLOOKUP(Tableau14[[#This Row],[dossier d''événement]],Tableau12[],81,FALSE)</f>
        <v>#N/A</v>
      </c>
      <c r="AF317" t="e">
        <f>VLOOKUP(Tableau14[[#This Row],[dossier d''événement]],Tableau12[],82,FALSE)</f>
        <v>#N/A</v>
      </c>
      <c r="AG317" t="e">
        <f>VLOOKUP(Tableau14[[#This Row],[dossier d''événement]],Tableau12[],83,FALSE)</f>
        <v>#N/A</v>
      </c>
      <c r="AH317" t="e">
        <f>VLOOKUP(Tableau14[[#This Row],[dossier d''événement]],Tableau12[],84,FALSE)</f>
        <v>#N/A</v>
      </c>
      <c r="AI317" t="e">
        <f>VLOOKUP(Tableau14[[#This Row],[dossier d''événement]],Tableau12[],85,FALSE)</f>
        <v>#N/A</v>
      </c>
      <c r="AJ317" t="e">
        <f>VLOOKUP(Tableau14[[#This Row],[dossier d''événement]],Tableau12[],86,FALSE)</f>
        <v>#N/A</v>
      </c>
      <c r="AK317" t="e">
        <f>VLOOKUP(Tableau14[[#This Row],[dossier d''événement]],Tableau12[],87,FALSE)</f>
        <v>#N/A</v>
      </c>
      <c r="AL317" t="e">
        <f>VLOOKUP(Tableau14[[#This Row],[dossier d''événement]],Tableau12[],88,FALSE)</f>
        <v>#N/A</v>
      </c>
      <c r="AM317" t="e">
        <f>VLOOKUP(Tableau14[[#This Row],[dossier d''événement]],Tableau12[],89,FALSE)</f>
        <v>#N/A</v>
      </c>
      <c r="AN317" t="e">
        <f>VLOOKUP(Tableau14[[#This Row],[dossier d''événement]],Tableau12[],90,FALSE)</f>
        <v>#N/A</v>
      </c>
      <c r="AO317" t="e">
        <f>VLOOKUP(Tableau14[[#This Row],[dossier d''événement]],Tableau12[],11,FALSE)</f>
        <v>#N/A</v>
      </c>
      <c r="AP317" t="e">
        <f>VLOOKUP(Tableau14[[#This Row],[dossier d''événement]],Tableau12[],12,FALSE)</f>
        <v>#N/A</v>
      </c>
      <c r="AQ317" t="e">
        <f>VLOOKUP(Tableau14[[#This Row],[dossier d''événement]],Tableau12[],13,FALSE)</f>
        <v>#N/A</v>
      </c>
      <c r="AR317" t="e">
        <f>VLOOKUP(Tableau14[[#This Row],[dossier d''événement]],Tableau12[],14,FALSE)</f>
        <v>#N/A</v>
      </c>
      <c r="AS317" t="e">
        <f>VLOOKUP(Tableau14[[#This Row],[dossier d''événement]],Tableau12[],15,FALSE)</f>
        <v>#N/A</v>
      </c>
      <c r="AT317" t="e">
        <f>VLOOKUP(Tableau14[[#This Row],[dossier d''événement]],Tableau12[],16,FALSE)</f>
        <v>#N/A</v>
      </c>
      <c r="AU317" t="e">
        <f>VLOOKUP(Tableau14[[#This Row],[dossier d''événement]],Tableau12[],17,FALSE)</f>
        <v>#N/A</v>
      </c>
      <c r="AV317" t="e">
        <f>VLOOKUP(Tableau14[[#This Row],[dossier d''événement]],Tableau12[],18,FALSE)</f>
        <v>#N/A</v>
      </c>
      <c r="AW317" t="e">
        <f>VLOOKUP(Tableau14[[#This Row],[dossier d''événement]],Tableau12[],19,FALSE)</f>
        <v>#N/A</v>
      </c>
      <c r="AX317" t="e">
        <f>VLOOKUP(Tableau14[[#This Row],[dossier d''événement]],Tableau12[],20,FALSE)</f>
        <v>#N/A</v>
      </c>
      <c r="AY317" t="e">
        <f>VLOOKUP(Tableau14[[#This Row],[dossier d''événement]],Tableau12[],21,FALSE)</f>
        <v>#N/A</v>
      </c>
      <c r="AZ317" t="e">
        <f>VLOOKUP(Tableau14[[#This Row],[dossier d''événement]],Tableau12[],22,FALSE)</f>
        <v>#N/A</v>
      </c>
      <c r="BA317" t="e">
        <f>VLOOKUP(Tableau14[[#This Row],[dossier d''événement]],Tableau12[],23,FALSE)</f>
        <v>#N/A</v>
      </c>
      <c r="BB317" t="e">
        <f>VLOOKUP(Tableau14[[#This Row],[dossier d''événement]],Tableau12[],24,FALSE)</f>
        <v>#N/A</v>
      </c>
      <c r="BC317" t="e">
        <f>VLOOKUP(Tableau14[[#This Row],[dossier d''événement]],Tableau12[],25,FALSE)</f>
        <v>#N/A</v>
      </c>
      <c r="BD317" t="e">
        <f>VLOOKUP(Tableau14[[#This Row],[dossier d''événement]],Tableau12[],26,FALSE)</f>
        <v>#N/A</v>
      </c>
      <c r="BE317" t="e">
        <f>VLOOKUP(Tableau14[[#This Row],[dossier d''événement]],Tableau12[],27,FALSE)</f>
        <v>#N/A</v>
      </c>
      <c r="BF317" t="e">
        <f>VLOOKUP(Tableau14[[#This Row],[dossier d''événement]],Tableau12[],28,FALSE)</f>
        <v>#N/A</v>
      </c>
      <c r="BG317" t="e">
        <f>VLOOKUP(Tableau14[[#This Row],[dossier d''événement]],Tableau12[],29,FALSE)</f>
        <v>#N/A</v>
      </c>
      <c r="BH317" t="e">
        <f>VLOOKUP(Tableau14[[#This Row],[dossier d''événement]],Tableau12[],30,FALSE)</f>
        <v>#N/A</v>
      </c>
      <c r="BI317" t="e">
        <f>VLOOKUP(Tableau14[[#This Row],[dossier d''événement]],Tableau12[],31,FALSE)</f>
        <v>#N/A</v>
      </c>
      <c r="BJ317" t="e">
        <f>VLOOKUP(Tableau14[[#This Row],[dossier d''événement]],Tableau12[],32,FALSE)</f>
        <v>#N/A</v>
      </c>
      <c r="BK317" t="e">
        <f>VLOOKUP(Tableau14[[#This Row],[dossier d''événement]],Tableau12[],33,FALSE)</f>
        <v>#N/A</v>
      </c>
      <c r="BL317" t="e">
        <f>VLOOKUP(Tableau14[[#This Row],[dossier d''événement]],Tableau12[],34,FALSE)</f>
        <v>#N/A</v>
      </c>
      <c r="BM317" t="e">
        <f>VLOOKUP(Tableau14[[#This Row],[dossier d''événement]],Tableau12[],35,FALSE)</f>
        <v>#N/A</v>
      </c>
      <c r="BN317" t="e">
        <f>VLOOKUP(Tableau14[[#This Row],[dossier d''événement]],Tableau12[],36,FALSE)</f>
        <v>#N/A</v>
      </c>
      <c r="BO317" t="e">
        <f>VLOOKUP(Tableau14[[#This Row],[dossier d''événement]],Tableau12[],37,FALSE)</f>
        <v>#N/A</v>
      </c>
      <c r="BP317" t="e">
        <f>VLOOKUP(Tableau14[[#This Row],[dossier d''événement]],Tableau12[],38,FALSE)</f>
        <v>#N/A</v>
      </c>
      <c r="BQ317" t="e">
        <f>VLOOKUP(Tableau14[[#This Row],[dossier d''événement]],Tableau12[],39,FALSE)</f>
        <v>#N/A</v>
      </c>
      <c r="BR317" t="e">
        <f>VLOOKUP(Tableau14[[#This Row],[dossier d''événement]],Tableau12[],40,FALSE)</f>
        <v>#N/A</v>
      </c>
    </row>
    <row r="318" spans="23:70">
      <c r="W318" t="e">
        <f>VLOOKUP(Tableau14[[#This Row],[dossier d''événement]],Tableau12[],73,FALSE)</f>
        <v>#N/A</v>
      </c>
      <c r="X318" t="e">
        <f>VLOOKUP(Tableau14[[#This Row],[dossier d''événement]],Tableau12[],74,FALSE)</f>
        <v>#N/A</v>
      </c>
      <c r="Y318" t="e">
        <f>VLOOKUP(Tableau14[[#This Row],[dossier d''événement]],Tableau12[],75,FALSE)</f>
        <v>#N/A</v>
      </c>
      <c r="Z318" t="e">
        <f>VLOOKUP(Tableau14[[#This Row],[dossier d''événement]],Tableau12[],76,FALSE)</f>
        <v>#N/A</v>
      </c>
      <c r="AA318" t="e">
        <f>VLOOKUP(Tableau14[[#This Row],[dossier d''événement]],Tableau12[],77,FALSE)</f>
        <v>#N/A</v>
      </c>
      <c r="AB318" t="e">
        <f>VLOOKUP(Tableau14[[#This Row],[dossier d''événement]],Tableau12[],78,FALSE)</f>
        <v>#N/A</v>
      </c>
      <c r="AC318" t="e">
        <f>VLOOKUP(Tableau14[[#This Row],[dossier d''événement]],Tableau12[],79,FALSE)</f>
        <v>#N/A</v>
      </c>
      <c r="AD318" t="e">
        <f>VLOOKUP(Tableau14[[#This Row],[dossier d''événement]],Tableau12[],80,FALSE)</f>
        <v>#N/A</v>
      </c>
      <c r="AE318" t="e">
        <f>VLOOKUP(Tableau14[[#This Row],[dossier d''événement]],Tableau12[],81,FALSE)</f>
        <v>#N/A</v>
      </c>
      <c r="AF318" t="e">
        <f>VLOOKUP(Tableau14[[#This Row],[dossier d''événement]],Tableau12[],82,FALSE)</f>
        <v>#N/A</v>
      </c>
      <c r="AG318" t="e">
        <f>VLOOKUP(Tableau14[[#This Row],[dossier d''événement]],Tableau12[],83,FALSE)</f>
        <v>#N/A</v>
      </c>
      <c r="AH318" t="e">
        <f>VLOOKUP(Tableau14[[#This Row],[dossier d''événement]],Tableau12[],84,FALSE)</f>
        <v>#N/A</v>
      </c>
      <c r="AI318" t="e">
        <f>VLOOKUP(Tableau14[[#This Row],[dossier d''événement]],Tableau12[],85,FALSE)</f>
        <v>#N/A</v>
      </c>
      <c r="AJ318" t="e">
        <f>VLOOKUP(Tableau14[[#This Row],[dossier d''événement]],Tableau12[],86,FALSE)</f>
        <v>#N/A</v>
      </c>
      <c r="AK318" t="e">
        <f>VLOOKUP(Tableau14[[#This Row],[dossier d''événement]],Tableau12[],87,FALSE)</f>
        <v>#N/A</v>
      </c>
      <c r="AL318" t="e">
        <f>VLOOKUP(Tableau14[[#This Row],[dossier d''événement]],Tableau12[],88,FALSE)</f>
        <v>#N/A</v>
      </c>
      <c r="AM318" t="e">
        <f>VLOOKUP(Tableau14[[#This Row],[dossier d''événement]],Tableau12[],89,FALSE)</f>
        <v>#N/A</v>
      </c>
      <c r="AN318" t="e">
        <f>VLOOKUP(Tableau14[[#This Row],[dossier d''événement]],Tableau12[],90,FALSE)</f>
        <v>#N/A</v>
      </c>
      <c r="AO318" t="e">
        <f>VLOOKUP(Tableau14[[#This Row],[dossier d''événement]],Tableau12[],11,FALSE)</f>
        <v>#N/A</v>
      </c>
      <c r="AP318" t="e">
        <f>VLOOKUP(Tableau14[[#This Row],[dossier d''événement]],Tableau12[],12,FALSE)</f>
        <v>#N/A</v>
      </c>
      <c r="AQ318" t="e">
        <f>VLOOKUP(Tableau14[[#This Row],[dossier d''événement]],Tableau12[],13,FALSE)</f>
        <v>#N/A</v>
      </c>
      <c r="AR318" t="e">
        <f>VLOOKUP(Tableau14[[#This Row],[dossier d''événement]],Tableau12[],14,FALSE)</f>
        <v>#N/A</v>
      </c>
      <c r="AS318" t="e">
        <f>VLOOKUP(Tableau14[[#This Row],[dossier d''événement]],Tableau12[],15,FALSE)</f>
        <v>#N/A</v>
      </c>
      <c r="AT318" t="e">
        <f>VLOOKUP(Tableau14[[#This Row],[dossier d''événement]],Tableau12[],16,FALSE)</f>
        <v>#N/A</v>
      </c>
      <c r="AU318" t="e">
        <f>VLOOKUP(Tableau14[[#This Row],[dossier d''événement]],Tableau12[],17,FALSE)</f>
        <v>#N/A</v>
      </c>
      <c r="AV318" t="e">
        <f>VLOOKUP(Tableau14[[#This Row],[dossier d''événement]],Tableau12[],18,FALSE)</f>
        <v>#N/A</v>
      </c>
      <c r="AW318" t="e">
        <f>VLOOKUP(Tableau14[[#This Row],[dossier d''événement]],Tableau12[],19,FALSE)</f>
        <v>#N/A</v>
      </c>
      <c r="AX318" t="e">
        <f>VLOOKUP(Tableau14[[#This Row],[dossier d''événement]],Tableau12[],20,FALSE)</f>
        <v>#N/A</v>
      </c>
      <c r="AY318" t="e">
        <f>VLOOKUP(Tableau14[[#This Row],[dossier d''événement]],Tableau12[],21,FALSE)</f>
        <v>#N/A</v>
      </c>
      <c r="AZ318" t="e">
        <f>VLOOKUP(Tableau14[[#This Row],[dossier d''événement]],Tableau12[],22,FALSE)</f>
        <v>#N/A</v>
      </c>
      <c r="BA318" t="e">
        <f>VLOOKUP(Tableau14[[#This Row],[dossier d''événement]],Tableau12[],23,FALSE)</f>
        <v>#N/A</v>
      </c>
      <c r="BB318" t="e">
        <f>VLOOKUP(Tableau14[[#This Row],[dossier d''événement]],Tableau12[],24,FALSE)</f>
        <v>#N/A</v>
      </c>
      <c r="BC318" t="e">
        <f>VLOOKUP(Tableau14[[#This Row],[dossier d''événement]],Tableau12[],25,FALSE)</f>
        <v>#N/A</v>
      </c>
      <c r="BD318" t="e">
        <f>VLOOKUP(Tableau14[[#This Row],[dossier d''événement]],Tableau12[],26,FALSE)</f>
        <v>#N/A</v>
      </c>
      <c r="BE318" t="e">
        <f>VLOOKUP(Tableau14[[#This Row],[dossier d''événement]],Tableau12[],27,FALSE)</f>
        <v>#N/A</v>
      </c>
      <c r="BF318" t="e">
        <f>VLOOKUP(Tableau14[[#This Row],[dossier d''événement]],Tableau12[],28,FALSE)</f>
        <v>#N/A</v>
      </c>
      <c r="BG318" t="e">
        <f>VLOOKUP(Tableau14[[#This Row],[dossier d''événement]],Tableau12[],29,FALSE)</f>
        <v>#N/A</v>
      </c>
      <c r="BH318" t="e">
        <f>VLOOKUP(Tableau14[[#This Row],[dossier d''événement]],Tableau12[],30,FALSE)</f>
        <v>#N/A</v>
      </c>
      <c r="BI318" t="e">
        <f>VLOOKUP(Tableau14[[#This Row],[dossier d''événement]],Tableau12[],31,FALSE)</f>
        <v>#N/A</v>
      </c>
      <c r="BJ318" t="e">
        <f>VLOOKUP(Tableau14[[#This Row],[dossier d''événement]],Tableau12[],32,FALSE)</f>
        <v>#N/A</v>
      </c>
      <c r="BK318" t="e">
        <f>VLOOKUP(Tableau14[[#This Row],[dossier d''événement]],Tableau12[],33,FALSE)</f>
        <v>#N/A</v>
      </c>
      <c r="BL318" t="e">
        <f>VLOOKUP(Tableau14[[#This Row],[dossier d''événement]],Tableau12[],34,FALSE)</f>
        <v>#N/A</v>
      </c>
      <c r="BM318" t="e">
        <f>VLOOKUP(Tableau14[[#This Row],[dossier d''événement]],Tableau12[],35,FALSE)</f>
        <v>#N/A</v>
      </c>
      <c r="BN318" t="e">
        <f>VLOOKUP(Tableau14[[#This Row],[dossier d''événement]],Tableau12[],36,FALSE)</f>
        <v>#N/A</v>
      </c>
      <c r="BO318" t="e">
        <f>VLOOKUP(Tableau14[[#This Row],[dossier d''événement]],Tableau12[],37,FALSE)</f>
        <v>#N/A</v>
      </c>
      <c r="BP318" t="e">
        <f>VLOOKUP(Tableau14[[#This Row],[dossier d''événement]],Tableau12[],38,FALSE)</f>
        <v>#N/A</v>
      </c>
      <c r="BQ318" t="e">
        <f>VLOOKUP(Tableau14[[#This Row],[dossier d''événement]],Tableau12[],39,FALSE)</f>
        <v>#N/A</v>
      </c>
      <c r="BR318" t="e">
        <f>VLOOKUP(Tableau14[[#This Row],[dossier d''événement]],Tableau12[],40,FALSE)</f>
        <v>#N/A</v>
      </c>
    </row>
    <row r="319" spans="23:70">
      <c r="W319" t="e">
        <f>VLOOKUP(Tableau14[[#This Row],[dossier d''événement]],Tableau12[],73,FALSE)</f>
        <v>#N/A</v>
      </c>
      <c r="X319" t="e">
        <f>VLOOKUP(Tableau14[[#This Row],[dossier d''événement]],Tableau12[],74,FALSE)</f>
        <v>#N/A</v>
      </c>
      <c r="Y319" t="e">
        <f>VLOOKUP(Tableau14[[#This Row],[dossier d''événement]],Tableau12[],75,FALSE)</f>
        <v>#N/A</v>
      </c>
      <c r="Z319" t="e">
        <f>VLOOKUP(Tableau14[[#This Row],[dossier d''événement]],Tableau12[],76,FALSE)</f>
        <v>#N/A</v>
      </c>
      <c r="AA319" t="e">
        <f>VLOOKUP(Tableau14[[#This Row],[dossier d''événement]],Tableau12[],77,FALSE)</f>
        <v>#N/A</v>
      </c>
      <c r="AB319" t="e">
        <f>VLOOKUP(Tableau14[[#This Row],[dossier d''événement]],Tableau12[],78,FALSE)</f>
        <v>#N/A</v>
      </c>
      <c r="AC319" t="e">
        <f>VLOOKUP(Tableau14[[#This Row],[dossier d''événement]],Tableau12[],79,FALSE)</f>
        <v>#N/A</v>
      </c>
      <c r="AD319" t="e">
        <f>VLOOKUP(Tableau14[[#This Row],[dossier d''événement]],Tableau12[],80,FALSE)</f>
        <v>#N/A</v>
      </c>
      <c r="AE319" t="e">
        <f>VLOOKUP(Tableau14[[#This Row],[dossier d''événement]],Tableau12[],81,FALSE)</f>
        <v>#N/A</v>
      </c>
      <c r="AF319" t="e">
        <f>VLOOKUP(Tableau14[[#This Row],[dossier d''événement]],Tableau12[],82,FALSE)</f>
        <v>#N/A</v>
      </c>
      <c r="AG319" t="e">
        <f>VLOOKUP(Tableau14[[#This Row],[dossier d''événement]],Tableau12[],83,FALSE)</f>
        <v>#N/A</v>
      </c>
      <c r="AH319" t="e">
        <f>VLOOKUP(Tableau14[[#This Row],[dossier d''événement]],Tableau12[],84,FALSE)</f>
        <v>#N/A</v>
      </c>
      <c r="AI319" t="e">
        <f>VLOOKUP(Tableau14[[#This Row],[dossier d''événement]],Tableau12[],85,FALSE)</f>
        <v>#N/A</v>
      </c>
      <c r="AJ319" t="e">
        <f>VLOOKUP(Tableau14[[#This Row],[dossier d''événement]],Tableau12[],86,FALSE)</f>
        <v>#N/A</v>
      </c>
      <c r="AK319" t="e">
        <f>VLOOKUP(Tableau14[[#This Row],[dossier d''événement]],Tableau12[],87,FALSE)</f>
        <v>#N/A</v>
      </c>
      <c r="AL319" t="e">
        <f>VLOOKUP(Tableau14[[#This Row],[dossier d''événement]],Tableau12[],88,FALSE)</f>
        <v>#N/A</v>
      </c>
      <c r="AM319" t="e">
        <f>VLOOKUP(Tableau14[[#This Row],[dossier d''événement]],Tableau12[],89,FALSE)</f>
        <v>#N/A</v>
      </c>
      <c r="AN319" t="e">
        <f>VLOOKUP(Tableau14[[#This Row],[dossier d''événement]],Tableau12[],90,FALSE)</f>
        <v>#N/A</v>
      </c>
      <c r="AO319" t="e">
        <f>VLOOKUP(Tableau14[[#This Row],[dossier d''événement]],Tableau12[],11,FALSE)</f>
        <v>#N/A</v>
      </c>
      <c r="AP319" t="e">
        <f>VLOOKUP(Tableau14[[#This Row],[dossier d''événement]],Tableau12[],12,FALSE)</f>
        <v>#N/A</v>
      </c>
      <c r="AQ319" t="e">
        <f>VLOOKUP(Tableau14[[#This Row],[dossier d''événement]],Tableau12[],13,FALSE)</f>
        <v>#N/A</v>
      </c>
      <c r="AR319" t="e">
        <f>VLOOKUP(Tableau14[[#This Row],[dossier d''événement]],Tableau12[],14,FALSE)</f>
        <v>#N/A</v>
      </c>
      <c r="AS319" t="e">
        <f>VLOOKUP(Tableau14[[#This Row],[dossier d''événement]],Tableau12[],15,FALSE)</f>
        <v>#N/A</v>
      </c>
      <c r="AT319" t="e">
        <f>VLOOKUP(Tableau14[[#This Row],[dossier d''événement]],Tableau12[],16,FALSE)</f>
        <v>#N/A</v>
      </c>
      <c r="AU319" t="e">
        <f>VLOOKUP(Tableau14[[#This Row],[dossier d''événement]],Tableau12[],17,FALSE)</f>
        <v>#N/A</v>
      </c>
      <c r="AV319" t="e">
        <f>VLOOKUP(Tableau14[[#This Row],[dossier d''événement]],Tableau12[],18,FALSE)</f>
        <v>#N/A</v>
      </c>
      <c r="AW319" t="e">
        <f>VLOOKUP(Tableau14[[#This Row],[dossier d''événement]],Tableau12[],19,FALSE)</f>
        <v>#N/A</v>
      </c>
      <c r="AX319" t="e">
        <f>VLOOKUP(Tableau14[[#This Row],[dossier d''événement]],Tableau12[],20,FALSE)</f>
        <v>#N/A</v>
      </c>
      <c r="AY319" t="e">
        <f>VLOOKUP(Tableau14[[#This Row],[dossier d''événement]],Tableau12[],21,FALSE)</f>
        <v>#N/A</v>
      </c>
      <c r="AZ319" t="e">
        <f>VLOOKUP(Tableau14[[#This Row],[dossier d''événement]],Tableau12[],22,FALSE)</f>
        <v>#N/A</v>
      </c>
      <c r="BA319" t="e">
        <f>VLOOKUP(Tableau14[[#This Row],[dossier d''événement]],Tableau12[],23,FALSE)</f>
        <v>#N/A</v>
      </c>
      <c r="BB319" t="e">
        <f>VLOOKUP(Tableau14[[#This Row],[dossier d''événement]],Tableau12[],24,FALSE)</f>
        <v>#N/A</v>
      </c>
      <c r="BC319" t="e">
        <f>VLOOKUP(Tableau14[[#This Row],[dossier d''événement]],Tableau12[],25,FALSE)</f>
        <v>#N/A</v>
      </c>
      <c r="BD319" t="e">
        <f>VLOOKUP(Tableau14[[#This Row],[dossier d''événement]],Tableau12[],26,FALSE)</f>
        <v>#N/A</v>
      </c>
      <c r="BE319" t="e">
        <f>VLOOKUP(Tableau14[[#This Row],[dossier d''événement]],Tableau12[],27,FALSE)</f>
        <v>#N/A</v>
      </c>
      <c r="BF319" t="e">
        <f>VLOOKUP(Tableau14[[#This Row],[dossier d''événement]],Tableau12[],28,FALSE)</f>
        <v>#N/A</v>
      </c>
      <c r="BG319" t="e">
        <f>VLOOKUP(Tableau14[[#This Row],[dossier d''événement]],Tableau12[],29,FALSE)</f>
        <v>#N/A</v>
      </c>
      <c r="BH319" t="e">
        <f>VLOOKUP(Tableau14[[#This Row],[dossier d''événement]],Tableau12[],30,FALSE)</f>
        <v>#N/A</v>
      </c>
      <c r="BI319" t="e">
        <f>VLOOKUP(Tableau14[[#This Row],[dossier d''événement]],Tableau12[],31,FALSE)</f>
        <v>#N/A</v>
      </c>
      <c r="BJ319" t="e">
        <f>VLOOKUP(Tableau14[[#This Row],[dossier d''événement]],Tableau12[],32,FALSE)</f>
        <v>#N/A</v>
      </c>
      <c r="BK319" t="e">
        <f>VLOOKUP(Tableau14[[#This Row],[dossier d''événement]],Tableau12[],33,FALSE)</f>
        <v>#N/A</v>
      </c>
      <c r="BL319" t="e">
        <f>VLOOKUP(Tableau14[[#This Row],[dossier d''événement]],Tableau12[],34,FALSE)</f>
        <v>#N/A</v>
      </c>
      <c r="BM319" t="e">
        <f>VLOOKUP(Tableau14[[#This Row],[dossier d''événement]],Tableau12[],35,FALSE)</f>
        <v>#N/A</v>
      </c>
      <c r="BN319" t="e">
        <f>VLOOKUP(Tableau14[[#This Row],[dossier d''événement]],Tableau12[],36,FALSE)</f>
        <v>#N/A</v>
      </c>
      <c r="BO319" t="e">
        <f>VLOOKUP(Tableau14[[#This Row],[dossier d''événement]],Tableau12[],37,FALSE)</f>
        <v>#N/A</v>
      </c>
      <c r="BP319" t="e">
        <f>VLOOKUP(Tableau14[[#This Row],[dossier d''événement]],Tableau12[],38,FALSE)</f>
        <v>#N/A</v>
      </c>
      <c r="BQ319" t="e">
        <f>VLOOKUP(Tableau14[[#This Row],[dossier d''événement]],Tableau12[],39,FALSE)</f>
        <v>#N/A</v>
      </c>
      <c r="BR319" t="e">
        <f>VLOOKUP(Tableau14[[#This Row],[dossier d''événement]],Tableau12[],40,FALSE)</f>
        <v>#N/A</v>
      </c>
    </row>
    <row r="320" spans="23:70">
      <c r="W320" t="e">
        <f>VLOOKUP(Tableau14[[#This Row],[dossier d''événement]],Tableau12[],73,FALSE)</f>
        <v>#N/A</v>
      </c>
      <c r="X320" t="e">
        <f>VLOOKUP(Tableau14[[#This Row],[dossier d''événement]],Tableau12[],74,FALSE)</f>
        <v>#N/A</v>
      </c>
      <c r="Y320" t="e">
        <f>VLOOKUP(Tableau14[[#This Row],[dossier d''événement]],Tableau12[],75,FALSE)</f>
        <v>#N/A</v>
      </c>
      <c r="Z320" t="e">
        <f>VLOOKUP(Tableau14[[#This Row],[dossier d''événement]],Tableau12[],76,FALSE)</f>
        <v>#N/A</v>
      </c>
      <c r="AA320" t="e">
        <f>VLOOKUP(Tableau14[[#This Row],[dossier d''événement]],Tableau12[],77,FALSE)</f>
        <v>#N/A</v>
      </c>
      <c r="AB320" t="e">
        <f>VLOOKUP(Tableau14[[#This Row],[dossier d''événement]],Tableau12[],78,FALSE)</f>
        <v>#N/A</v>
      </c>
      <c r="AC320" t="e">
        <f>VLOOKUP(Tableau14[[#This Row],[dossier d''événement]],Tableau12[],79,FALSE)</f>
        <v>#N/A</v>
      </c>
      <c r="AD320" t="e">
        <f>VLOOKUP(Tableau14[[#This Row],[dossier d''événement]],Tableau12[],80,FALSE)</f>
        <v>#N/A</v>
      </c>
      <c r="AE320" t="e">
        <f>VLOOKUP(Tableau14[[#This Row],[dossier d''événement]],Tableau12[],81,FALSE)</f>
        <v>#N/A</v>
      </c>
      <c r="AF320" t="e">
        <f>VLOOKUP(Tableau14[[#This Row],[dossier d''événement]],Tableau12[],82,FALSE)</f>
        <v>#N/A</v>
      </c>
      <c r="AG320" t="e">
        <f>VLOOKUP(Tableau14[[#This Row],[dossier d''événement]],Tableau12[],83,FALSE)</f>
        <v>#N/A</v>
      </c>
      <c r="AH320" t="e">
        <f>VLOOKUP(Tableau14[[#This Row],[dossier d''événement]],Tableau12[],84,FALSE)</f>
        <v>#N/A</v>
      </c>
      <c r="AI320" t="e">
        <f>VLOOKUP(Tableau14[[#This Row],[dossier d''événement]],Tableau12[],85,FALSE)</f>
        <v>#N/A</v>
      </c>
      <c r="AJ320" t="e">
        <f>VLOOKUP(Tableau14[[#This Row],[dossier d''événement]],Tableau12[],86,FALSE)</f>
        <v>#N/A</v>
      </c>
      <c r="AK320" t="e">
        <f>VLOOKUP(Tableau14[[#This Row],[dossier d''événement]],Tableau12[],87,FALSE)</f>
        <v>#N/A</v>
      </c>
      <c r="AL320" t="e">
        <f>VLOOKUP(Tableau14[[#This Row],[dossier d''événement]],Tableau12[],88,FALSE)</f>
        <v>#N/A</v>
      </c>
      <c r="AM320" t="e">
        <f>VLOOKUP(Tableau14[[#This Row],[dossier d''événement]],Tableau12[],89,FALSE)</f>
        <v>#N/A</v>
      </c>
      <c r="AN320" t="e">
        <f>VLOOKUP(Tableau14[[#This Row],[dossier d''événement]],Tableau12[],90,FALSE)</f>
        <v>#N/A</v>
      </c>
      <c r="AO320" t="e">
        <f>VLOOKUP(Tableau14[[#This Row],[dossier d''événement]],Tableau12[],11,FALSE)</f>
        <v>#N/A</v>
      </c>
      <c r="AP320" t="e">
        <f>VLOOKUP(Tableau14[[#This Row],[dossier d''événement]],Tableau12[],12,FALSE)</f>
        <v>#N/A</v>
      </c>
      <c r="AQ320" t="e">
        <f>VLOOKUP(Tableau14[[#This Row],[dossier d''événement]],Tableau12[],13,FALSE)</f>
        <v>#N/A</v>
      </c>
      <c r="AR320" t="e">
        <f>VLOOKUP(Tableau14[[#This Row],[dossier d''événement]],Tableau12[],14,FALSE)</f>
        <v>#N/A</v>
      </c>
      <c r="AS320" t="e">
        <f>VLOOKUP(Tableau14[[#This Row],[dossier d''événement]],Tableau12[],15,FALSE)</f>
        <v>#N/A</v>
      </c>
      <c r="AT320" t="e">
        <f>VLOOKUP(Tableau14[[#This Row],[dossier d''événement]],Tableau12[],16,FALSE)</f>
        <v>#N/A</v>
      </c>
      <c r="AU320" t="e">
        <f>VLOOKUP(Tableau14[[#This Row],[dossier d''événement]],Tableau12[],17,FALSE)</f>
        <v>#N/A</v>
      </c>
      <c r="AV320" t="e">
        <f>VLOOKUP(Tableau14[[#This Row],[dossier d''événement]],Tableau12[],18,FALSE)</f>
        <v>#N/A</v>
      </c>
      <c r="AW320" t="e">
        <f>VLOOKUP(Tableau14[[#This Row],[dossier d''événement]],Tableau12[],19,FALSE)</f>
        <v>#N/A</v>
      </c>
      <c r="AX320" t="e">
        <f>VLOOKUP(Tableau14[[#This Row],[dossier d''événement]],Tableau12[],20,FALSE)</f>
        <v>#N/A</v>
      </c>
      <c r="AY320" t="e">
        <f>VLOOKUP(Tableau14[[#This Row],[dossier d''événement]],Tableau12[],21,FALSE)</f>
        <v>#N/A</v>
      </c>
      <c r="AZ320" t="e">
        <f>VLOOKUP(Tableau14[[#This Row],[dossier d''événement]],Tableau12[],22,FALSE)</f>
        <v>#N/A</v>
      </c>
      <c r="BA320" t="e">
        <f>VLOOKUP(Tableau14[[#This Row],[dossier d''événement]],Tableau12[],23,FALSE)</f>
        <v>#N/A</v>
      </c>
      <c r="BB320" t="e">
        <f>VLOOKUP(Tableau14[[#This Row],[dossier d''événement]],Tableau12[],24,FALSE)</f>
        <v>#N/A</v>
      </c>
      <c r="BC320" t="e">
        <f>VLOOKUP(Tableau14[[#This Row],[dossier d''événement]],Tableau12[],25,FALSE)</f>
        <v>#N/A</v>
      </c>
      <c r="BD320" t="e">
        <f>VLOOKUP(Tableau14[[#This Row],[dossier d''événement]],Tableau12[],26,FALSE)</f>
        <v>#N/A</v>
      </c>
      <c r="BE320" t="e">
        <f>VLOOKUP(Tableau14[[#This Row],[dossier d''événement]],Tableau12[],27,FALSE)</f>
        <v>#N/A</v>
      </c>
      <c r="BF320" t="e">
        <f>VLOOKUP(Tableau14[[#This Row],[dossier d''événement]],Tableau12[],28,FALSE)</f>
        <v>#N/A</v>
      </c>
      <c r="BG320" t="e">
        <f>VLOOKUP(Tableau14[[#This Row],[dossier d''événement]],Tableau12[],29,FALSE)</f>
        <v>#N/A</v>
      </c>
      <c r="BH320" t="e">
        <f>VLOOKUP(Tableau14[[#This Row],[dossier d''événement]],Tableau12[],30,FALSE)</f>
        <v>#N/A</v>
      </c>
      <c r="BI320" t="e">
        <f>VLOOKUP(Tableau14[[#This Row],[dossier d''événement]],Tableau12[],31,FALSE)</f>
        <v>#N/A</v>
      </c>
      <c r="BJ320" t="e">
        <f>VLOOKUP(Tableau14[[#This Row],[dossier d''événement]],Tableau12[],32,FALSE)</f>
        <v>#N/A</v>
      </c>
      <c r="BK320" t="e">
        <f>VLOOKUP(Tableau14[[#This Row],[dossier d''événement]],Tableau12[],33,FALSE)</f>
        <v>#N/A</v>
      </c>
      <c r="BL320" t="e">
        <f>VLOOKUP(Tableau14[[#This Row],[dossier d''événement]],Tableau12[],34,FALSE)</f>
        <v>#N/A</v>
      </c>
      <c r="BM320" t="e">
        <f>VLOOKUP(Tableau14[[#This Row],[dossier d''événement]],Tableau12[],35,FALSE)</f>
        <v>#N/A</v>
      </c>
      <c r="BN320" t="e">
        <f>VLOOKUP(Tableau14[[#This Row],[dossier d''événement]],Tableau12[],36,FALSE)</f>
        <v>#N/A</v>
      </c>
      <c r="BO320" t="e">
        <f>VLOOKUP(Tableau14[[#This Row],[dossier d''événement]],Tableau12[],37,FALSE)</f>
        <v>#N/A</v>
      </c>
      <c r="BP320" t="e">
        <f>VLOOKUP(Tableau14[[#This Row],[dossier d''événement]],Tableau12[],38,FALSE)</f>
        <v>#N/A</v>
      </c>
      <c r="BQ320" t="e">
        <f>VLOOKUP(Tableau14[[#This Row],[dossier d''événement]],Tableau12[],39,FALSE)</f>
        <v>#N/A</v>
      </c>
      <c r="BR320" t="e">
        <f>VLOOKUP(Tableau14[[#This Row],[dossier d''événement]],Tableau12[],40,FALSE)</f>
        <v>#N/A</v>
      </c>
    </row>
    <row r="321" spans="23:70">
      <c r="W321" t="e">
        <f>VLOOKUP(Tableau14[[#This Row],[dossier d''événement]],Tableau12[],73,FALSE)</f>
        <v>#N/A</v>
      </c>
      <c r="X321" t="e">
        <f>VLOOKUP(Tableau14[[#This Row],[dossier d''événement]],Tableau12[],74,FALSE)</f>
        <v>#N/A</v>
      </c>
      <c r="Y321" t="e">
        <f>VLOOKUP(Tableau14[[#This Row],[dossier d''événement]],Tableau12[],75,FALSE)</f>
        <v>#N/A</v>
      </c>
      <c r="Z321" t="e">
        <f>VLOOKUP(Tableau14[[#This Row],[dossier d''événement]],Tableau12[],76,FALSE)</f>
        <v>#N/A</v>
      </c>
      <c r="AA321" t="e">
        <f>VLOOKUP(Tableau14[[#This Row],[dossier d''événement]],Tableau12[],77,FALSE)</f>
        <v>#N/A</v>
      </c>
      <c r="AB321" t="e">
        <f>VLOOKUP(Tableau14[[#This Row],[dossier d''événement]],Tableau12[],78,FALSE)</f>
        <v>#N/A</v>
      </c>
      <c r="AC321" t="e">
        <f>VLOOKUP(Tableau14[[#This Row],[dossier d''événement]],Tableau12[],79,FALSE)</f>
        <v>#N/A</v>
      </c>
      <c r="AD321" t="e">
        <f>VLOOKUP(Tableau14[[#This Row],[dossier d''événement]],Tableau12[],80,FALSE)</f>
        <v>#N/A</v>
      </c>
      <c r="AE321" t="e">
        <f>VLOOKUP(Tableau14[[#This Row],[dossier d''événement]],Tableau12[],81,FALSE)</f>
        <v>#N/A</v>
      </c>
      <c r="AF321" t="e">
        <f>VLOOKUP(Tableau14[[#This Row],[dossier d''événement]],Tableau12[],82,FALSE)</f>
        <v>#N/A</v>
      </c>
      <c r="AG321" t="e">
        <f>VLOOKUP(Tableau14[[#This Row],[dossier d''événement]],Tableau12[],83,FALSE)</f>
        <v>#N/A</v>
      </c>
      <c r="AH321" t="e">
        <f>VLOOKUP(Tableau14[[#This Row],[dossier d''événement]],Tableau12[],84,FALSE)</f>
        <v>#N/A</v>
      </c>
      <c r="AI321" t="e">
        <f>VLOOKUP(Tableau14[[#This Row],[dossier d''événement]],Tableau12[],85,FALSE)</f>
        <v>#N/A</v>
      </c>
      <c r="AJ321" t="e">
        <f>VLOOKUP(Tableau14[[#This Row],[dossier d''événement]],Tableau12[],86,FALSE)</f>
        <v>#N/A</v>
      </c>
      <c r="AK321" t="e">
        <f>VLOOKUP(Tableau14[[#This Row],[dossier d''événement]],Tableau12[],87,FALSE)</f>
        <v>#N/A</v>
      </c>
      <c r="AL321" t="e">
        <f>VLOOKUP(Tableau14[[#This Row],[dossier d''événement]],Tableau12[],88,FALSE)</f>
        <v>#N/A</v>
      </c>
      <c r="AM321" t="e">
        <f>VLOOKUP(Tableau14[[#This Row],[dossier d''événement]],Tableau12[],89,FALSE)</f>
        <v>#N/A</v>
      </c>
      <c r="AN321" t="e">
        <f>VLOOKUP(Tableau14[[#This Row],[dossier d''événement]],Tableau12[],90,FALSE)</f>
        <v>#N/A</v>
      </c>
      <c r="AO321" t="e">
        <f>VLOOKUP(Tableau14[[#This Row],[dossier d''événement]],Tableau12[],11,FALSE)</f>
        <v>#N/A</v>
      </c>
      <c r="AP321" t="e">
        <f>VLOOKUP(Tableau14[[#This Row],[dossier d''événement]],Tableau12[],12,FALSE)</f>
        <v>#N/A</v>
      </c>
      <c r="AQ321" t="e">
        <f>VLOOKUP(Tableau14[[#This Row],[dossier d''événement]],Tableau12[],13,FALSE)</f>
        <v>#N/A</v>
      </c>
      <c r="AR321" t="e">
        <f>VLOOKUP(Tableau14[[#This Row],[dossier d''événement]],Tableau12[],14,FALSE)</f>
        <v>#N/A</v>
      </c>
      <c r="AS321" t="e">
        <f>VLOOKUP(Tableau14[[#This Row],[dossier d''événement]],Tableau12[],15,FALSE)</f>
        <v>#N/A</v>
      </c>
      <c r="AT321" t="e">
        <f>VLOOKUP(Tableau14[[#This Row],[dossier d''événement]],Tableau12[],16,FALSE)</f>
        <v>#N/A</v>
      </c>
      <c r="AU321" t="e">
        <f>VLOOKUP(Tableau14[[#This Row],[dossier d''événement]],Tableau12[],17,FALSE)</f>
        <v>#N/A</v>
      </c>
      <c r="AV321" t="e">
        <f>VLOOKUP(Tableau14[[#This Row],[dossier d''événement]],Tableau12[],18,FALSE)</f>
        <v>#N/A</v>
      </c>
      <c r="AW321" t="e">
        <f>VLOOKUP(Tableau14[[#This Row],[dossier d''événement]],Tableau12[],19,FALSE)</f>
        <v>#N/A</v>
      </c>
      <c r="AX321" t="e">
        <f>VLOOKUP(Tableau14[[#This Row],[dossier d''événement]],Tableau12[],20,FALSE)</f>
        <v>#N/A</v>
      </c>
      <c r="AY321" t="e">
        <f>VLOOKUP(Tableau14[[#This Row],[dossier d''événement]],Tableau12[],21,FALSE)</f>
        <v>#N/A</v>
      </c>
      <c r="AZ321" t="e">
        <f>VLOOKUP(Tableau14[[#This Row],[dossier d''événement]],Tableau12[],22,FALSE)</f>
        <v>#N/A</v>
      </c>
      <c r="BA321" t="e">
        <f>VLOOKUP(Tableau14[[#This Row],[dossier d''événement]],Tableau12[],23,FALSE)</f>
        <v>#N/A</v>
      </c>
      <c r="BB321" t="e">
        <f>VLOOKUP(Tableau14[[#This Row],[dossier d''événement]],Tableau12[],24,FALSE)</f>
        <v>#N/A</v>
      </c>
      <c r="BC321" t="e">
        <f>VLOOKUP(Tableau14[[#This Row],[dossier d''événement]],Tableau12[],25,FALSE)</f>
        <v>#N/A</v>
      </c>
      <c r="BD321" t="e">
        <f>VLOOKUP(Tableau14[[#This Row],[dossier d''événement]],Tableau12[],26,FALSE)</f>
        <v>#N/A</v>
      </c>
      <c r="BE321" t="e">
        <f>VLOOKUP(Tableau14[[#This Row],[dossier d''événement]],Tableau12[],27,FALSE)</f>
        <v>#N/A</v>
      </c>
      <c r="BF321" t="e">
        <f>VLOOKUP(Tableau14[[#This Row],[dossier d''événement]],Tableau12[],28,FALSE)</f>
        <v>#N/A</v>
      </c>
      <c r="BG321" t="e">
        <f>VLOOKUP(Tableau14[[#This Row],[dossier d''événement]],Tableau12[],29,FALSE)</f>
        <v>#N/A</v>
      </c>
      <c r="BH321" t="e">
        <f>VLOOKUP(Tableau14[[#This Row],[dossier d''événement]],Tableau12[],30,FALSE)</f>
        <v>#N/A</v>
      </c>
      <c r="BI321" t="e">
        <f>VLOOKUP(Tableau14[[#This Row],[dossier d''événement]],Tableau12[],31,FALSE)</f>
        <v>#N/A</v>
      </c>
      <c r="BJ321" t="e">
        <f>VLOOKUP(Tableau14[[#This Row],[dossier d''événement]],Tableau12[],32,FALSE)</f>
        <v>#N/A</v>
      </c>
      <c r="BK321" t="e">
        <f>VLOOKUP(Tableau14[[#This Row],[dossier d''événement]],Tableau12[],33,FALSE)</f>
        <v>#N/A</v>
      </c>
      <c r="BL321" t="e">
        <f>VLOOKUP(Tableau14[[#This Row],[dossier d''événement]],Tableau12[],34,FALSE)</f>
        <v>#N/A</v>
      </c>
      <c r="BM321" t="e">
        <f>VLOOKUP(Tableau14[[#This Row],[dossier d''événement]],Tableau12[],35,FALSE)</f>
        <v>#N/A</v>
      </c>
      <c r="BN321" t="e">
        <f>VLOOKUP(Tableau14[[#This Row],[dossier d''événement]],Tableau12[],36,FALSE)</f>
        <v>#N/A</v>
      </c>
      <c r="BO321" t="e">
        <f>VLOOKUP(Tableau14[[#This Row],[dossier d''événement]],Tableau12[],37,FALSE)</f>
        <v>#N/A</v>
      </c>
      <c r="BP321" t="e">
        <f>VLOOKUP(Tableau14[[#This Row],[dossier d''événement]],Tableau12[],38,FALSE)</f>
        <v>#N/A</v>
      </c>
      <c r="BQ321" t="e">
        <f>VLOOKUP(Tableau14[[#This Row],[dossier d''événement]],Tableau12[],39,FALSE)</f>
        <v>#N/A</v>
      </c>
      <c r="BR321" t="e">
        <f>VLOOKUP(Tableau14[[#This Row],[dossier d''événement]],Tableau12[],40,FALSE)</f>
        <v>#N/A</v>
      </c>
    </row>
    <row r="322" spans="23:70">
      <c r="W322" t="e">
        <f>VLOOKUP(Tableau14[[#This Row],[dossier d''événement]],Tableau12[],73,FALSE)</f>
        <v>#N/A</v>
      </c>
      <c r="X322" t="e">
        <f>VLOOKUP(Tableau14[[#This Row],[dossier d''événement]],Tableau12[],74,FALSE)</f>
        <v>#N/A</v>
      </c>
      <c r="Y322" t="e">
        <f>VLOOKUP(Tableau14[[#This Row],[dossier d''événement]],Tableau12[],75,FALSE)</f>
        <v>#N/A</v>
      </c>
      <c r="Z322" t="e">
        <f>VLOOKUP(Tableau14[[#This Row],[dossier d''événement]],Tableau12[],76,FALSE)</f>
        <v>#N/A</v>
      </c>
      <c r="AA322" t="e">
        <f>VLOOKUP(Tableau14[[#This Row],[dossier d''événement]],Tableau12[],77,FALSE)</f>
        <v>#N/A</v>
      </c>
      <c r="AB322" t="e">
        <f>VLOOKUP(Tableau14[[#This Row],[dossier d''événement]],Tableau12[],78,FALSE)</f>
        <v>#N/A</v>
      </c>
      <c r="AC322" t="e">
        <f>VLOOKUP(Tableau14[[#This Row],[dossier d''événement]],Tableau12[],79,FALSE)</f>
        <v>#N/A</v>
      </c>
      <c r="AD322" t="e">
        <f>VLOOKUP(Tableau14[[#This Row],[dossier d''événement]],Tableau12[],80,FALSE)</f>
        <v>#N/A</v>
      </c>
      <c r="AE322" t="e">
        <f>VLOOKUP(Tableau14[[#This Row],[dossier d''événement]],Tableau12[],81,FALSE)</f>
        <v>#N/A</v>
      </c>
      <c r="AF322" t="e">
        <f>VLOOKUP(Tableau14[[#This Row],[dossier d''événement]],Tableau12[],82,FALSE)</f>
        <v>#N/A</v>
      </c>
      <c r="AG322" t="e">
        <f>VLOOKUP(Tableau14[[#This Row],[dossier d''événement]],Tableau12[],83,FALSE)</f>
        <v>#N/A</v>
      </c>
      <c r="AH322" t="e">
        <f>VLOOKUP(Tableau14[[#This Row],[dossier d''événement]],Tableau12[],84,FALSE)</f>
        <v>#N/A</v>
      </c>
      <c r="AI322" t="e">
        <f>VLOOKUP(Tableau14[[#This Row],[dossier d''événement]],Tableau12[],85,FALSE)</f>
        <v>#N/A</v>
      </c>
      <c r="AJ322" t="e">
        <f>VLOOKUP(Tableau14[[#This Row],[dossier d''événement]],Tableau12[],86,FALSE)</f>
        <v>#N/A</v>
      </c>
      <c r="AK322" t="e">
        <f>VLOOKUP(Tableau14[[#This Row],[dossier d''événement]],Tableau12[],87,FALSE)</f>
        <v>#N/A</v>
      </c>
      <c r="AL322" t="e">
        <f>VLOOKUP(Tableau14[[#This Row],[dossier d''événement]],Tableau12[],88,FALSE)</f>
        <v>#N/A</v>
      </c>
      <c r="AM322" t="e">
        <f>VLOOKUP(Tableau14[[#This Row],[dossier d''événement]],Tableau12[],89,FALSE)</f>
        <v>#N/A</v>
      </c>
      <c r="AN322" t="e">
        <f>VLOOKUP(Tableau14[[#This Row],[dossier d''événement]],Tableau12[],90,FALSE)</f>
        <v>#N/A</v>
      </c>
      <c r="AO322" t="e">
        <f>VLOOKUP(Tableau14[[#This Row],[dossier d''événement]],Tableau12[],11,FALSE)</f>
        <v>#N/A</v>
      </c>
      <c r="AP322" t="e">
        <f>VLOOKUP(Tableau14[[#This Row],[dossier d''événement]],Tableau12[],12,FALSE)</f>
        <v>#N/A</v>
      </c>
      <c r="AQ322" t="e">
        <f>VLOOKUP(Tableau14[[#This Row],[dossier d''événement]],Tableau12[],13,FALSE)</f>
        <v>#N/A</v>
      </c>
      <c r="AR322" t="e">
        <f>VLOOKUP(Tableau14[[#This Row],[dossier d''événement]],Tableau12[],14,FALSE)</f>
        <v>#N/A</v>
      </c>
      <c r="AS322" t="e">
        <f>VLOOKUP(Tableau14[[#This Row],[dossier d''événement]],Tableau12[],15,FALSE)</f>
        <v>#N/A</v>
      </c>
      <c r="AT322" t="e">
        <f>VLOOKUP(Tableau14[[#This Row],[dossier d''événement]],Tableau12[],16,FALSE)</f>
        <v>#N/A</v>
      </c>
      <c r="AU322" t="e">
        <f>VLOOKUP(Tableau14[[#This Row],[dossier d''événement]],Tableau12[],17,FALSE)</f>
        <v>#N/A</v>
      </c>
      <c r="AV322" t="e">
        <f>VLOOKUP(Tableau14[[#This Row],[dossier d''événement]],Tableau12[],18,FALSE)</f>
        <v>#N/A</v>
      </c>
      <c r="AW322" t="e">
        <f>VLOOKUP(Tableau14[[#This Row],[dossier d''événement]],Tableau12[],19,FALSE)</f>
        <v>#N/A</v>
      </c>
      <c r="AX322" t="e">
        <f>VLOOKUP(Tableau14[[#This Row],[dossier d''événement]],Tableau12[],20,FALSE)</f>
        <v>#N/A</v>
      </c>
      <c r="AY322" t="e">
        <f>VLOOKUP(Tableau14[[#This Row],[dossier d''événement]],Tableau12[],21,FALSE)</f>
        <v>#N/A</v>
      </c>
      <c r="AZ322" t="e">
        <f>VLOOKUP(Tableau14[[#This Row],[dossier d''événement]],Tableau12[],22,FALSE)</f>
        <v>#N/A</v>
      </c>
      <c r="BA322" t="e">
        <f>VLOOKUP(Tableau14[[#This Row],[dossier d''événement]],Tableau12[],23,FALSE)</f>
        <v>#N/A</v>
      </c>
      <c r="BB322" t="e">
        <f>VLOOKUP(Tableau14[[#This Row],[dossier d''événement]],Tableau12[],24,FALSE)</f>
        <v>#N/A</v>
      </c>
      <c r="BC322" t="e">
        <f>VLOOKUP(Tableau14[[#This Row],[dossier d''événement]],Tableau12[],25,FALSE)</f>
        <v>#N/A</v>
      </c>
      <c r="BD322" t="e">
        <f>VLOOKUP(Tableau14[[#This Row],[dossier d''événement]],Tableau12[],26,FALSE)</f>
        <v>#N/A</v>
      </c>
      <c r="BE322" t="e">
        <f>VLOOKUP(Tableau14[[#This Row],[dossier d''événement]],Tableau12[],27,FALSE)</f>
        <v>#N/A</v>
      </c>
      <c r="BF322" t="e">
        <f>VLOOKUP(Tableau14[[#This Row],[dossier d''événement]],Tableau12[],28,FALSE)</f>
        <v>#N/A</v>
      </c>
      <c r="BG322" t="e">
        <f>VLOOKUP(Tableau14[[#This Row],[dossier d''événement]],Tableau12[],29,FALSE)</f>
        <v>#N/A</v>
      </c>
      <c r="BH322" t="e">
        <f>VLOOKUP(Tableau14[[#This Row],[dossier d''événement]],Tableau12[],30,FALSE)</f>
        <v>#N/A</v>
      </c>
      <c r="BI322" t="e">
        <f>VLOOKUP(Tableau14[[#This Row],[dossier d''événement]],Tableau12[],31,FALSE)</f>
        <v>#N/A</v>
      </c>
      <c r="BJ322" t="e">
        <f>VLOOKUP(Tableau14[[#This Row],[dossier d''événement]],Tableau12[],32,FALSE)</f>
        <v>#N/A</v>
      </c>
      <c r="BK322" t="e">
        <f>VLOOKUP(Tableau14[[#This Row],[dossier d''événement]],Tableau12[],33,FALSE)</f>
        <v>#N/A</v>
      </c>
      <c r="BL322" t="e">
        <f>VLOOKUP(Tableau14[[#This Row],[dossier d''événement]],Tableau12[],34,FALSE)</f>
        <v>#N/A</v>
      </c>
      <c r="BM322" t="e">
        <f>VLOOKUP(Tableau14[[#This Row],[dossier d''événement]],Tableau12[],35,FALSE)</f>
        <v>#N/A</v>
      </c>
      <c r="BN322" t="e">
        <f>VLOOKUP(Tableau14[[#This Row],[dossier d''événement]],Tableau12[],36,FALSE)</f>
        <v>#N/A</v>
      </c>
      <c r="BO322" t="e">
        <f>VLOOKUP(Tableau14[[#This Row],[dossier d''événement]],Tableau12[],37,FALSE)</f>
        <v>#N/A</v>
      </c>
      <c r="BP322" t="e">
        <f>VLOOKUP(Tableau14[[#This Row],[dossier d''événement]],Tableau12[],38,FALSE)</f>
        <v>#N/A</v>
      </c>
      <c r="BQ322" t="e">
        <f>VLOOKUP(Tableau14[[#This Row],[dossier d''événement]],Tableau12[],39,FALSE)</f>
        <v>#N/A</v>
      </c>
      <c r="BR322" t="e">
        <f>VLOOKUP(Tableau14[[#This Row],[dossier d''événement]],Tableau12[],40,FALSE)</f>
        <v>#N/A</v>
      </c>
    </row>
    <row r="323" spans="23:70">
      <c r="W323" t="e">
        <f>VLOOKUP(Tableau14[[#This Row],[dossier d''événement]],Tableau12[],73,FALSE)</f>
        <v>#N/A</v>
      </c>
      <c r="X323" t="e">
        <f>VLOOKUP(Tableau14[[#This Row],[dossier d''événement]],Tableau12[],74,FALSE)</f>
        <v>#N/A</v>
      </c>
      <c r="Y323" t="e">
        <f>VLOOKUP(Tableau14[[#This Row],[dossier d''événement]],Tableau12[],75,FALSE)</f>
        <v>#N/A</v>
      </c>
      <c r="Z323" t="e">
        <f>VLOOKUP(Tableau14[[#This Row],[dossier d''événement]],Tableau12[],76,FALSE)</f>
        <v>#N/A</v>
      </c>
      <c r="AA323" t="e">
        <f>VLOOKUP(Tableau14[[#This Row],[dossier d''événement]],Tableau12[],77,FALSE)</f>
        <v>#N/A</v>
      </c>
      <c r="AB323" t="e">
        <f>VLOOKUP(Tableau14[[#This Row],[dossier d''événement]],Tableau12[],78,FALSE)</f>
        <v>#N/A</v>
      </c>
      <c r="AC323" t="e">
        <f>VLOOKUP(Tableau14[[#This Row],[dossier d''événement]],Tableau12[],79,FALSE)</f>
        <v>#N/A</v>
      </c>
      <c r="AD323" t="e">
        <f>VLOOKUP(Tableau14[[#This Row],[dossier d''événement]],Tableau12[],80,FALSE)</f>
        <v>#N/A</v>
      </c>
      <c r="AE323" t="e">
        <f>VLOOKUP(Tableau14[[#This Row],[dossier d''événement]],Tableau12[],81,FALSE)</f>
        <v>#N/A</v>
      </c>
      <c r="AF323" t="e">
        <f>VLOOKUP(Tableau14[[#This Row],[dossier d''événement]],Tableau12[],82,FALSE)</f>
        <v>#N/A</v>
      </c>
      <c r="AG323" t="e">
        <f>VLOOKUP(Tableau14[[#This Row],[dossier d''événement]],Tableau12[],83,FALSE)</f>
        <v>#N/A</v>
      </c>
      <c r="AH323" t="e">
        <f>VLOOKUP(Tableau14[[#This Row],[dossier d''événement]],Tableau12[],84,FALSE)</f>
        <v>#N/A</v>
      </c>
      <c r="AI323" t="e">
        <f>VLOOKUP(Tableau14[[#This Row],[dossier d''événement]],Tableau12[],85,FALSE)</f>
        <v>#N/A</v>
      </c>
      <c r="AJ323" t="e">
        <f>VLOOKUP(Tableau14[[#This Row],[dossier d''événement]],Tableau12[],86,FALSE)</f>
        <v>#N/A</v>
      </c>
      <c r="AK323" t="e">
        <f>VLOOKUP(Tableau14[[#This Row],[dossier d''événement]],Tableau12[],87,FALSE)</f>
        <v>#N/A</v>
      </c>
      <c r="AL323" t="e">
        <f>VLOOKUP(Tableau14[[#This Row],[dossier d''événement]],Tableau12[],88,FALSE)</f>
        <v>#N/A</v>
      </c>
      <c r="AM323" t="e">
        <f>VLOOKUP(Tableau14[[#This Row],[dossier d''événement]],Tableau12[],89,FALSE)</f>
        <v>#N/A</v>
      </c>
      <c r="AN323" t="e">
        <f>VLOOKUP(Tableau14[[#This Row],[dossier d''événement]],Tableau12[],90,FALSE)</f>
        <v>#N/A</v>
      </c>
      <c r="AO323" t="e">
        <f>VLOOKUP(Tableau14[[#This Row],[dossier d''événement]],Tableau12[],11,FALSE)</f>
        <v>#N/A</v>
      </c>
      <c r="AP323" t="e">
        <f>VLOOKUP(Tableau14[[#This Row],[dossier d''événement]],Tableau12[],12,FALSE)</f>
        <v>#N/A</v>
      </c>
      <c r="AQ323" t="e">
        <f>VLOOKUP(Tableau14[[#This Row],[dossier d''événement]],Tableau12[],13,FALSE)</f>
        <v>#N/A</v>
      </c>
      <c r="AR323" t="e">
        <f>VLOOKUP(Tableau14[[#This Row],[dossier d''événement]],Tableau12[],14,FALSE)</f>
        <v>#N/A</v>
      </c>
      <c r="AS323" t="e">
        <f>VLOOKUP(Tableau14[[#This Row],[dossier d''événement]],Tableau12[],15,FALSE)</f>
        <v>#N/A</v>
      </c>
      <c r="AT323" t="e">
        <f>VLOOKUP(Tableau14[[#This Row],[dossier d''événement]],Tableau12[],16,FALSE)</f>
        <v>#N/A</v>
      </c>
      <c r="AU323" t="e">
        <f>VLOOKUP(Tableau14[[#This Row],[dossier d''événement]],Tableau12[],17,FALSE)</f>
        <v>#N/A</v>
      </c>
      <c r="AV323" t="e">
        <f>VLOOKUP(Tableau14[[#This Row],[dossier d''événement]],Tableau12[],18,FALSE)</f>
        <v>#N/A</v>
      </c>
      <c r="AW323" t="e">
        <f>VLOOKUP(Tableau14[[#This Row],[dossier d''événement]],Tableau12[],19,FALSE)</f>
        <v>#N/A</v>
      </c>
      <c r="AX323" t="e">
        <f>VLOOKUP(Tableau14[[#This Row],[dossier d''événement]],Tableau12[],20,FALSE)</f>
        <v>#N/A</v>
      </c>
      <c r="AY323" t="e">
        <f>VLOOKUP(Tableau14[[#This Row],[dossier d''événement]],Tableau12[],21,FALSE)</f>
        <v>#N/A</v>
      </c>
      <c r="AZ323" t="e">
        <f>VLOOKUP(Tableau14[[#This Row],[dossier d''événement]],Tableau12[],22,FALSE)</f>
        <v>#N/A</v>
      </c>
      <c r="BA323" t="e">
        <f>VLOOKUP(Tableau14[[#This Row],[dossier d''événement]],Tableau12[],23,FALSE)</f>
        <v>#N/A</v>
      </c>
      <c r="BB323" t="e">
        <f>VLOOKUP(Tableau14[[#This Row],[dossier d''événement]],Tableau12[],24,FALSE)</f>
        <v>#N/A</v>
      </c>
      <c r="BC323" t="e">
        <f>VLOOKUP(Tableau14[[#This Row],[dossier d''événement]],Tableau12[],25,FALSE)</f>
        <v>#N/A</v>
      </c>
      <c r="BD323" t="e">
        <f>VLOOKUP(Tableau14[[#This Row],[dossier d''événement]],Tableau12[],26,FALSE)</f>
        <v>#N/A</v>
      </c>
      <c r="BE323" t="e">
        <f>VLOOKUP(Tableau14[[#This Row],[dossier d''événement]],Tableau12[],27,FALSE)</f>
        <v>#N/A</v>
      </c>
      <c r="BF323" t="e">
        <f>VLOOKUP(Tableau14[[#This Row],[dossier d''événement]],Tableau12[],28,FALSE)</f>
        <v>#N/A</v>
      </c>
      <c r="BG323" t="e">
        <f>VLOOKUP(Tableau14[[#This Row],[dossier d''événement]],Tableau12[],29,FALSE)</f>
        <v>#N/A</v>
      </c>
      <c r="BH323" t="e">
        <f>VLOOKUP(Tableau14[[#This Row],[dossier d''événement]],Tableau12[],30,FALSE)</f>
        <v>#N/A</v>
      </c>
      <c r="BI323" t="e">
        <f>VLOOKUP(Tableau14[[#This Row],[dossier d''événement]],Tableau12[],31,FALSE)</f>
        <v>#N/A</v>
      </c>
      <c r="BJ323" t="e">
        <f>VLOOKUP(Tableau14[[#This Row],[dossier d''événement]],Tableau12[],32,FALSE)</f>
        <v>#N/A</v>
      </c>
      <c r="BK323" t="e">
        <f>VLOOKUP(Tableau14[[#This Row],[dossier d''événement]],Tableau12[],33,FALSE)</f>
        <v>#N/A</v>
      </c>
      <c r="BL323" t="e">
        <f>VLOOKUP(Tableau14[[#This Row],[dossier d''événement]],Tableau12[],34,FALSE)</f>
        <v>#N/A</v>
      </c>
      <c r="BM323" t="e">
        <f>VLOOKUP(Tableau14[[#This Row],[dossier d''événement]],Tableau12[],35,FALSE)</f>
        <v>#N/A</v>
      </c>
      <c r="BN323" t="e">
        <f>VLOOKUP(Tableau14[[#This Row],[dossier d''événement]],Tableau12[],36,FALSE)</f>
        <v>#N/A</v>
      </c>
      <c r="BO323" t="e">
        <f>VLOOKUP(Tableau14[[#This Row],[dossier d''événement]],Tableau12[],37,FALSE)</f>
        <v>#N/A</v>
      </c>
      <c r="BP323" t="e">
        <f>VLOOKUP(Tableau14[[#This Row],[dossier d''événement]],Tableau12[],38,FALSE)</f>
        <v>#N/A</v>
      </c>
      <c r="BQ323" t="e">
        <f>VLOOKUP(Tableau14[[#This Row],[dossier d''événement]],Tableau12[],39,FALSE)</f>
        <v>#N/A</v>
      </c>
      <c r="BR323" t="e">
        <f>VLOOKUP(Tableau14[[#This Row],[dossier d''événement]],Tableau12[],40,FALSE)</f>
        <v>#N/A</v>
      </c>
    </row>
    <row r="324" spans="23:70">
      <c r="W324" t="e">
        <f>VLOOKUP(Tableau14[[#This Row],[dossier d''événement]],Tableau12[],73,FALSE)</f>
        <v>#N/A</v>
      </c>
      <c r="X324" t="e">
        <f>VLOOKUP(Tableau14[[#This Row],[dossier d''événement]],Tableau12[],74,FALSE)</f>
        <v>#N/A</v>
      </c>
      <c r="Y324" t="e">
        <f>VLOOKUP(Tableau14[[#This Row],[dossier d''événement]],Tableau12[],75,FALSE)</f>
        <v>#N/A</v>
      </c>
      <c r="Z324" t="e">
        <f>VLOOKUP(Tableau14[[#This Row],[dossier d''événement]],Tableau12[],76,FALSE)</f>
        <v>#N/A</v>
      </c>
      <c r="AA324" t="e">
        <f>VLOOKUP(Tableau14[[#This Row],[dossier d''événement]],Tableau12[],77,FALSE)</f>
        <v>#N/A</v>
      </c>
      <c r="AB324" t="e">
        <f>VLOOKUP(Tableau14[[#This Row],[dossier d''événement]],Tableau12[],78,FALSE)</f>
        <v>#N/A</v>
      </c>
      <c r="AC324" t="e">
        <f>VLOOKUP(Tableau14[[#This Row],[dossier d''événement]],Tableau12[],79,FALSE)</f>
        <v>#N/A</v>
      </c>
      <c r="AD324" t="e">
        <f>VLOOKUP(Tableau14[[#This Row],[dossier d''événement]],Tableau12[],80,FALSE)</f>
        <v>#N/A</v>
      </c>
      <c r="AE324" t="e">
        <f>VLOOKUP(Tableau14[[#This Row],[dossier d''événement]],Tableau12[],81,FALSE)</f>
        <v>#N/A</v>
      </c>
      <c r="AF324" t="e">
        <f>VLOOKUP(Tableau14[[#This Row],[dossier d''événement]],Tableau12[],82,FALSE)</f>
        <v>#N/A</v>
      </c>
      <c r="AG324" t="e">
        <f>VLOOKUP(Tableau14[[#This Row],[dossier d''événement]],Tableau12[],83,FALSE)</f>
        <v>#N/A</v>
      </c>
      <c r="AH324" t="e">
        <f>VLOOKUP(Tableau14[[#This Row],[dossier d''événement]],Tableau12[],84,FALSE)</f>
        <v>#N/A</v>
      </c>
      <c r="AI324" t="e">
        <f>VLOOKUP(Tableau14[[#This Row],[dossier d''événement]],Tableau12[],85,FALSE)</f>
        <v>#N/A</v>
      </c>
      <c r="AJ324" t="e">
        <f>VLOOKUP(Tableau14[[#This Row],[dossier d''événement]],Tableau12[],86,FALSE)</f>
        <v>#N/A</v>
      </c>
      <c r="AK324" t="e">
        <f>VLOOKUP(Tableau14[[#This Row],[dossier d''événement]],Tableau12[],87,FALSE)</f>
        <v>#N/A</v>
      </c>
      <c r="AL324" t="e">
        <f>VLOOKUP(Tableau14[[#This Row],[dossier d''événement]],Tableau12[],88,FALSE)</f>
        <v>#N/A</v>
      </c>
      <c r="AM324" t="e">
        <f>VLOOKUP(Tableau14[[#This Row],[dossier d''événement]],Tableau12[],89,FALSE)</f>
        <v>#N/A</v>
      </c>
      <c r="AN324" t="e">
        <f>VLOOKUP(Tableau14[[#This Row],[dossier d''événement]],Tableau12[],90,FALSE)</f>
        <v>#N/A</v>
      </c>
      <c r="AO324" t="e">
        <f>VLOOKUP(Tableau14[[#This Row],[dossier d''événement]],Tableau12[],11,FALSE)</f>
        <v>#N/A</v>
      </c>
      <c r="AP324" t="e">
        <f>VLOOKUP(Tableau14[[#This Row],[dossier d''événement]],Tableau12[],12,FALSE)</f>
        <v>#N/A</v>
      </c>
      <c r="AQ324" t="e">
        <f>VLOOKUP(Tableau14[[#This Row],[dossier d''événement]],Tableau12[],13,FALSE)</f>
        <v>#N/A</v>
      </c>
      <c r="AR324" t="e">
        <f>VLOOKUP(Tableau14[[#This Row],[dossier d''événement]],Tableau12[],14,FALSE)</f>
        <v>#N/A</v>
      </c>
      <c r="AS324" t="e">
        <f>VLOOKUP(Tableau14[[#This Row],[dossier d''événement]],Tableau12[],15,FALSE)</f>
        <v>#N/A</v>
      </c>
      <c r="AT324" t="e">
        <f>VLOOKUP(Tableau14[[#This Row],[dossier d''événement]],Tableau12[],16,FALSE)</f>
        <v>#N/A</v>
      </c>
      <c r="AU324" t="e">
        <f>VLOOKUP(Tableau14[[#This Row],[dossier d''événement]],Tableau12[],17,FALSE)</f>
        <v>#N/A</v>
      </c>
      <c r="AV324" t="e">
        <f>VLOOKUP(Tableau14[[#This Row],[dossier d''événement]],Tableau12[],18,FALSE)</f>
        <v>#N/A</v>
      </c>
      <c r="AW324" t="e">
        <f>VLOOKUP(Tableau14[[#This Row],[dossier d''événement]],Tableau12[],19,FALSE)</f>
        <v>#N/A</v>
      </c>
      <c r="AX324" t="e">
        <f>VLOOKUP(Tableau14[[#This Row],[dossier d''événement]],Tableau12[],20,FALSE)</f>
        <v>#N/A</v>
      </c>
      <c r="AY324" t="e">
        <f>VLOOKUP(Tableau14[[#This Row],[dossier d''événement]],Tableau12[],21,FALSE)</f>
        <v>#N/A</v>
      </c>
      <c r="AZ324" t="e">
        <f>VLOOKUP(Tableau14[[#This Row],[dossier d''événement]],Tableau12[],22,FALSE)</f>
        <v>#N/A</v>
      </c>
      <c r="BA324" t="e">
        <f>VLOOKUP(Tableau14[[#This Row],[dossier d''événement]],Tableau12[],23,FALSE)</f>
        <v>#N/A</v>
      </c>
      <c r="BB324" t="e">
        <f>VLOOKUP(Tableau14[[#This Row],[dossier d''événement]],Tableau12[],24,FALSE)</f>
        <v>#N/A</v>
      </c>
      <c r="BC324" t="e">
        <f>VLOOKUP(Tableau14[[#This Row],[dossier d''événement]],Tableau12[],25,FALSE)</f>
        <v>#N/A</v>
      </c>
      <c r="BD324" t="e">
        <f>VLOOKUP(Tableau14[[#This Row],[dossier d''événement]],Tableau12[],26,FALSE)</f>
        <v>#N/A</v>
      </c>
      <c r="BE324" t="e">
        <f>VLOOKUP(Tableau14[[#This Row],[dossier d''événement]],Tableau12[],27,FALSE)</f>
        <v>#N/A</v>
      </c>
      <c r="BF324" t="e">
        <f>VLOOKUP(Tableau14[[#This Row],[dossier d''événement]],Tableau12[],28,FALSE)</f>
        <v>#N/A</v>
      </c>
      <c r="BG324" t="e">
        <f>VLOOKUP(Tableau14[[#This Row],[dossier d''événement]],Tableau12[],29,FALSE)</f>
        <v>#N/A</v>
      </c>
      <c r="BH324" t="e">
        <f>VLOOKUP(Tableau14[[#This Row],[dossier d''événement]],Tableau12[],30,FALSE)</f>
        <v>#N/A</v>
      </c>
      <c r="BI324" t="e">
        <f>VLOOKUP(Tableau14[[#This Row],[dossier d''événement]],Tableau12[],31,FALSE)</f>
        <v>#N/A</v>
      </c>
      <c r="BJ324" t="e">
        <f>VLOOKUP(Tableau14[[#This Row],[dossier d''événement]],Tableau12[],32,FALSE)</f>
        <v>#N/A</v>
      </c>
      <c r="BK324" t="e">
        <f>VLOOKUP(Tableau14[[#This Row],[dossier d''événement]],Tableau12[],33,FALSE)</f>
        <v>#N/A</v>
      </c>
      <c r="BL324" t="e">
        <f>VLOOKUP(Tableau14[[#This Row],[dossier d''événement]],Tableau12[],34,FALSE)</f>
        <v>#N/A</v>
      </c>
      <c r="BM324" t="e">
        <f>VLOOKUP(Tableau14[[#This Row],[dossier d''événement]],Tableau12[],35,FALSE)</f>
        <v>#N/A</v>
      </c>
      <c r="BN324" t="e">
        <f>VLOOKUP(Tableau14[[#This Row],[dossier d''événement]],Tableau12[],36,FALSE)</f>
        <v>#N/A</v>
      </c>
      <c r="BO324" t="e">
        <f>VLOOKUP(Tableau14[[#This Row],[dossier d''événement]],Tableau12[],37,FALSE)</f>
        <v>#N/A</v>
      </c>
      <c r="BP324" t="e">
        <f>VLOOKUP(Tableau14[[#This Row],[dossier d''événement]],Tableau12[],38,FALSE)</f>
        <v>#N/A</v>
      </c>
      <c r="BQ324" t="e">
        <f>VLOOKUP(Tableau14[[#This Row],[dossier d''événement]],Tableau12[],39,FALSE)</f>
        <v>#N/A</v>
      </c>
      <c r="BR324" t="e">
        <f>VLOOKUP(Tableau14[[#This Row],[dossier d''événement]],Tableau12[],40,FALSE)</f>
        <v>#N/A</v>
      </c>
    </row>
    <row r="325" spans="23:70">
      <c r="W325" t="e">
        <f>VLOOKUP(Tableau14[[#This Row],[dossier d''événement]],Tableau12[],73,FALSE)</f>
        <v>#N/A</v>
      </c>
      <c r="X325" t="e">
        <f>VLOOKUP(Tableau14[[#This Row],[dossier d''événement]],Tableau12[],74,FALSE)</f>
        <v>#N/A</v>
      </c>
      <c r="Y325" t="e">
        <f>VLOOKUP(Tableau14[[#This Row],[dossier d''événement]],Tableau12[],75,FALSE)</f>
        <v>#N/A</v>
      </c>
      <c r="Z325" t="e">
        <f>VLOOKUP(Tableau14[[#This Row],[dossier d''événement]],Tableau12[],76,FALSE)</f>
        <v>#N/A</v>
      </c>
      <c r="AA325" t="e">
        <f>VLOOKUP(Tableau14[[#This Row],[dossier d''événement]],Tableau12[],77,FALSE)</f>
        <v>#N/A</v>
      </c>
      <c r="AB325" t="e">
        <f>VLOOKUP(Tableau14[[#This Row],[dossier d''événement]],Tableau12[],78,FALSE)</f>
        <v>#N/A</v>
      </c>
      <c r="AC325" t="e">
        <f>VLOOKUP(Tableau14[[#This Row],[dossier d''événement]],Tableau12[],79,FALSE)</f>
        <v>#N/A</v>
      </c>
      <c r="AD325" t="e">
        <f>VLOOKUP(Tableau14[[#This Row],[dossier d''événement]],Tableau12[],80,FALSE)</f>
        <v>#N/A</v>
      </c>
      <c r="AE325" t="e">
        <f>VLOOKUP(Tableau14[[#This Row],[dossier d''événement]],Tableau12[],81,FALSE)</f>
        <v>#N/A</v>
      </c>
      <c r="AF325" t="e">
        <f>VLOOKUP(Tableau14[[#This Row],[dossier d''événement]],Tableau12[],82,FALSE)</f>
        <v>#N/A</v>
      </c>
      <c r="AG325" t="e">
        <f>VLOOKUP(Tableau14[[#This Row],[dossier d''événement]],Tableau12[],83,FALSE)</f>
        <v>#N/A</v>
      </c>
      <c r="AH325" t="e">
        <f>VLOOKUP(Tableau14[[#This Row],[dossier d''événement]],Tableau12[],84,FALSE)</f>
        <v>#N/A</v>
      </c>
      <c r="AI325" t="e">
        <f>VLOOKUP(Tableau14[[#This Row],[dossier d''événement]],Tableau12[],85,FALSE)</f>
        <v>#N/A</v>
      </c>
      <c r="AJ325" t="e">
        <f>VLOOKUP(Tableau14[[#This Row],[dossier d''événement]],Tableau12[],86,FALSE)</f>
        <v>#N/A</v>
      </c>
      <c r="AK325" t="e">
        <f>VLOOKUP(Tableau14[[#This Row],[dossier d''événement]],Tableau12[],87,FALSE)</f>
        <v>#N/A</v>
      </c>
      <c r="AL325" t="e">
        <f>VLOOKUP(Tableau14[[#This Row],[dossier d''événement]],Tableau12[],88,FALSE)</f>
        <v>#N/A</v>
      </c>
      <c r="AM325" t="e">
        <f>VLOOKUP(Tableau14[[#This Row],[dossier d''événement]],Tableau12[],89,FALSE)</f>
        <v>#N/A</v>
      </c>
      <c r="AN325" t="e">
        <f>VLOOKUP(Tableau14[[#This Row],[dossier d''événement]],Tableau12[],90,FALSE)</f>
        <v>#N/A</v>
      </c>
      <c r="AO325" t="e">
        <f>VLOOKUP(Tableau14[[#This Row],[dossier d''événement]],Tableau12[],11,FALSE)</f>
        <v>#N/A</v>
      </c>
      <c r="AP325" t="e">
        <f>VLOOKUP(Tableau14[[#This Row],[dossier d''événement]],Tableau12[],12,FALSE)</f>
        <v>#N/A</v>
      </c>
      <c r="AQ325" t="e">
        <f>VLOOKUP(Tableau14[[#This Row],[dossier d''événement]],Tableau12[],13,FALSE)</f>
        <v>#N/A</v>
      </c>
      <c r="AR325" t="e">
        <f>VLOOKUP(Tableau14[[#This Row],[dossier d''événement]],Tableau12[],14,FALSE)</f>
        <v>#N/A</v>
      </c>
      <c r="AS325" t="e">
        <f>VLOOKUP(Tableau14[[#This Row],[dossier d''événement]],Tableau12[],15,FALSE)</f>
        <v>#N/A</v>
      </c>
      <c r="AT325" t="e">
        <f>VLOOKUP(Tableau14[[#This Row],[dossier d''événement]],Tableau12[],16,FALSE)</f>
        <v>#N/A</v>
      </c>
      <c r="AU325" t="e">
        <f>VLOOKUP(Tableau14[[#This Row],[dossier d''événement]],Tableau12[],17,FALSE)</f>
        <v>#N/A</v>
      </c>
      <c r="AV325" t="e">
        <f>VLOOKUP(Tableau14[[#This Row],[dossier d''événement]],Tableau12[],18,FALSE)</f>
        <v>#N/A</v>
      </c>
      <c r="AW325" t="e">
        <f>VLOOKUP(Tableau14[[#This Row],[dossier d''événement]],Tableau12[],19,FALSE)</f>
        <v>#N/A</v>
      </c>
      <c r="AX325" t="e">
        <f>VLOOKUP(Tableau14[[#This Row],[dossier d''événement]],Tableau12[],20,FALSE)</f>
        <v>#N/A</v>
      </c>
      <c r="AY325" t="e">
        <f>VLOOKUP(Tableau14[[#This Row],[dossier d''événement]],Tableau12[],21,FALSE)</f>
        <v>#N/A</v>
      </c>
      <c r="AZ325" t="e">
        <f>VLOOKUP(Tableau14[[#This Row],[dossier d''événement]],Tableau12[],22,FALSE)</f>
        <v>#N/A</v>
      </c>
      <c r="BA325" t="e">
        <f>VLOOKUP(Tableau14[[#This Row],[dossier d''événement]],Tableau12[],23,FALSE)</f>
        <v>#N/A</v>
      </c>
      <c r="BB325" t="e">
        <f>VLOOKUP(Tableau14[[#This Row],[dossier d''événement]],Tableau12[],24,FALSE)</f>
        <v>#N/A</v>
      </c>
      <c r="BC325" t="e">
        <f>VLOOKUP(Tableau14[[#This Row],[dossier d''événement]],Tableau12[],25,FALSE)</f>
        <v>#N/A</v>
      </c>
      <c r="BD325" t="e">
        <f>VLOOKUP(Tableau14[[#This Row],[dossier d''événement]],Tableau12[],26,FALSE)</f>
        <v>#N/A</v>
      </c>
      <c r="BE325" t="e">
        <f>VLOOKUP(Tableau14[[#This Row],[dossier d''événement]],Tableau12[],27,FALSE)</f>
        <v>#N/A</v>
      </c>
      <c r="BF325" t="e">
        <f>VLOOKUP(Tableau14[[#This Row],[dossier d''événement]],Tableau12[],28,FALSE)</f>
        <v>#N/A</v>
      </c>
      <c r="BG325" t="e">
        <f>VLOOKUP(Tableau14[[#This Row],[dossier d''événement]],Tableau12[],29,FALSE)</f>
        <v>#N/A</v>
      </c>
      <c r="BH325" t="e">
        <f>VLOOKUP(Tableau14[[#This Row],[dossier d''événement]],Tableau12[],30,FALSE)</f>
        <v>#N/A</v>
      </c>
      <c r="BI325" t="e">
        <f>VLOOKUP(Tableau14[[#This Row],[dossier d''événement]],Tableau12[],31,FALSE)</f>
        <v>#N/A</v>
      </c>
      <c r="BJ325" t="e">
        <f>VLOOKUP(Tableau14[[#This Row],[dossier d''événement]],Tableau12[],32,FALSE)</f>
        <v>#N/A</v>
      </c>
      <c r="BK325" t="e">
        <f>VLOOKUP(Tableau14[[#This Row],[dossier d''événement]],Tableau12[],33,FALSE)</f>
        <v>#N/A</v>
      </c>
      <c r="BL325" t="e">
        <f>VLOOKUP(Tableau14[[#This Row],[dossier d''événement]],Tableau12[],34,FALSE)</f>
        <v>#N/A</v>
      </c>
      <c r="BM325" t="e">
        <f>VLOOKUP(Tableau14[[#This Row],[dossier d''événement]],Tableau12[],35,FALSE)</f>
        <v>#N/A</v>
      </c>
      <c r="BN325" t="e">
        <f>VLOOKUP(Tableau14[[#This Row],[dossier d''événement]],Tableau12[],36,FALSE)</f>
        <v>#N/A</v>
      </c>
      <c r="BO325" t="e">
        <f>VLOOKUP(Tableau14[[#This Row],[dossier d''événement]],Tableau12[],37,FALSE)</f>
        <v>#N/A</v>
      </c>
      <c r="BP325" t="e">
        <f>VLOOKUP(Tableau14[[#This Row],[dossier d''événement]],Tableau12[],38,FALSE)</f>
        <v>#N/A</v>
      </c>
      <c r="BQ325" t="e">
        <f>VLOOKUP(Tableau14[[#This Row],[dossier d''événement]],Tableau12[],39,FALSE)</f>
        <v>#N/A</v>
      </c>
      <c r="BR325" t="e">
        <f>VLOOKUP(Tableau14[[#This Row],[dossier d''événement]],Tableau12[],40,FALSE)</f>
        <v>#N/A</v>
      </c>
    </row>
    <row r="326" spans="23:70">
      <c r="W326" t="e">
        <f>VLOOKUP(Tableau14[[#This Row],[dossier d''événement]],Tableau12[],73,FALSE)</f>
        <v>#N/A</v>
      </c>
      <c r="X326" t="e">
        <f>VLOOKUP(Tableau14[[#This Row],[dossier d''événement]],Tableau12[],74,FALSE)</f>
        <v>#N/A</v>
      </c>
      <c r="Y326" t="e">
        <f>VLOOKUP(Tableau14[[#This Row],[dossier d''événement]],Tableau12[],75,FALSE)</f>
        <v>#N/A</v>
      </c>
      <c r="Z326" t="e">
        <f>VLOOKUP(Tableau14[[#This Row],[dossier d''événement]],Tableau12[],76,FALSE)</f>
        <v>#N/A</v>
      </c>
      <c r="AA326" t="e">
        <f>VLOOKUP(Tableau14[[#This Row],[dossier d''événement]],Tableau12[],77,FALSE)</f>
        <v>#N/A</v>
      </c>
      <c r="AB326" t="e">
        <f>VLOOKUP(Tableau14[[#This Row],[dossier d''événement]],Tableau12[],78,FALSE)</f>
        <v>#N/A</v>
      </c>
      <c r="AC326" t="e">
        <f>VLOOKUP(Tableau14[[#This Row],[dossier d''événement]],Tableau12[],79,FALSE)</f>
        <v>#N/A</v>
      </c>
      <c r="AD326" t="e">
        <f>VLOOKUP(Tableau14[[#This Row],[dossier d''événement]],Tableau12[],80,FALSE)</f>
        <v>#N/A</v>
      </c>
      <c r="AE326" t="e">
        <f>VLOOKUP(Tableau14[[#This Row],[dossier d''événement]],Tableau12[],81,FALSE)</f>
        <v>#N/A</v>
      </c>
      <c r="AF326" t="e">
        <f>VLOOKUP(Tableau14[[#This Row],[dossier d''événement]],Tableau12[],82,FALSE)</f>
        <v>#N/A</v>
      </c>
      <c r="AG326" t="e">
        <f>VLOOKUP(Tableau14[[#This Row],[dossier d''événement]],Tableau12[],83,FALSE)</f>
        <v>#N/A</v>
      </c>
      <c r="AH326" t="e">
        <f>VLOOKUP(Tableau14[[#This Row],[dossier d''événement]],Tableau12[],84,FALSE)</f>
        <v>#N/A</v>
      </c>
      <c r="AI326" t="e">
        <f>VLOOKUP(Tableau14[[#This Row],[dossier d''événement]],Tableau12[],85,FALSE)</f>
        <v>#N/A</v>
      </c>
      <c r="AJ326" t="e">
        <f>VLOOKUP(Tableau14[[#This Row],[dossier d''événement]],Tableau12[],86,FALSE)</f>
        <v>#N/A</v>
      </c>
      <c r="AK326" t="e">
        <f>VLOOKUP(Tableau14[[#This Row],[dossier d''événement]],Tableau12[],87,FALSE)</f>
        <v>#N/A</v>
      </c>
      <c r="AL326" t="e">
        <f>VLOOKUP(Tableau14[[#This Row],[dossier d''événement]],Tableau12[],88,FALSE)</f>
        <v>#N/A</v>
      </c>
      <c r="AM326" t="e">
        <f>VLOOKUP(Tableau14[[#This Row],[dossier d''événement]],Tableau12[],89,FALSE)</f>
        <v>#N/A</v>
      </c>
      <c r="AN326" t="e">
        <f>VLOOKUP(Tableau14[[#This Row],[dossier d''événement]],Tableau12[],90,FALSE)</f>
        <v>#N/A</v>
      </c>
      <c r="AO326" t="e">
        <f>VLOOKUP(Tableau14[[#This Row],[dossier d''événement]],Tableau12[],11,FALSE)</f>
        <v>#N/A</v>
      </c>
      <c r="AP326" t="e">
        <f>VLOOKUP(Tableau14[[#This Row],[dossier d''événement]],Tableau12[],12,FALSE)</f>
        <v>#N/A</v>
      </c>
      <c r="AQ326" t="e">
        <f>VLOOKUP(Tableau14[[#This Row],[dossier d''événement]],Tableau12[],13,FALSE)</f>
        <v>#N/A</v>
      </c>
      <c r="AR326" t="e">
        <f>VLOOKUP(Tableau14[[#This Row],[dossier d''événement]],Tableau12[],14,FALSE)</f>
        <v>#N/A</v>
      </c>
      <c r="AS326" t="e">
        <f>VLOOKUP(Tableau14[[#This Row],[dossier d''événement]],Tableau12[],15,FALSE)</f>
        <v>#N/A</v>
      </c>
      <c r="AT326" t="e">
        <f>VLOOKUP(Tableau14[[#This Row],[dossier d''événement]],Tableau12[],16,FALSE)</f>
        <v>#N/A</v>
      </c>
      <c r="AU326" t="e">
        <f>VLOOKUP(Tableau14[[#This Row],[dossier d''événement]],Tableau12[],17,FALSE)</f>
        <v>#N/A</v>
      </c>
      <c r="AV326" t="e">
        <f>VLOOKUP(Tableau14[[#This Row],[dossier d''événement]],Tableau12[],18,FALSE)</f>
        <v>#N/A</v>
      </c>
      <c r="AW326" t="e">
        <f>VLOOKUP(Tableau14[[#This Row],[dossier d''événement]],Tableau12[],19,FALSE)</f>
        <v>#N/A</v>
      </c>
      <c r="AX326" t="e">
        <f>VLOOKUP(Tableau14[[#This Row],[dossier d''événement]],Tableau12[],20,FALSE)</f>
        <v>#N/A</v>
      </c>
      <c r="AY326" t="e">
        <f>VLOOKUP(Tableau14[[#This Row],[dossier d''événement]],Tableau12[],21,FALSE)</f>
        <v>#N/A</v>
      </c>
      <c r="AZ326" t="e">
        <f>VLOOKUP(Tableau14[[#This Row],[dossier d''événement]],Tableau12[],22,FALSE)</f>
        <v>#N/A</v>
      </c>
      <c r="BA326" t="e">
        <f>VLOOKUP(Tableau14[[#This Row],[dossier d''événement]],Tableau12[],23,FALSE)</f>
        <v>#N/A</v>
      </c>
      <c r="BB326" t="e">
        <f>VLOOKUP(Tableau14[[#This Row],[dossier d''événement]],Tableau12[],24,FALSE)</f>
        <v>#N/A</v>
      </c>
      <c r="BC326" t="e">
        <f>VLOOKUP(Tableau14[[#This Row],[dossier d''événement]],Tableau12[],25,FALSE)</f>
        <v>#N/A</v>
      </c>
      <c r="BD326" t="e">
        <f>VLOOKUP(Tableau14[[#This Row],[dossier d''événement]],Tableau12[],26,FALSE)</f>
        <v>#N/A</v>
      </c>
      <c r="BE326" t="e">
        <f>VLOOKUP(Tableau14[[#This Row],[dossier d''événement]],Tableau12[],27,FALSE)</f>
        <v>#N/A</v>
      </c>
      <c r="BF326" t="e">
        <f>VLOOKUP(Tableau14[[#This Row],[dossier d''événement]],Tableau12[],28,FALSE)</f>
        <v>#N/A</v>
      </c>
      <c r="BG326" t="e">
        <f>VLOOKUP(Tableau14[[#This Row],[dossier d''événement]],Tableau12[],29,FALSE)</f>
        <v>#N/A</v>
      </c>
      <c r="BH326" t="e">
        <f>VLOOKUP(Tableau14[[#This Row],[dossier d''événement]],Tableau12[],30,FALSE)</f>
        <v>#N/A</v>
      </c>
      <c r="BI326" t="e">
        <f>VLOOKUP(Tableau14[[#This Row],[dossier d''événement]],Tableau12[],31,FALSE)</f>
        <v>#N/A</v>
      </c>
      <c r="BJ326" t="e">
        <f>VLOOKUP(Tableau14[[#This Row],[dossier d''événement]],Tableau12[],32,FALSE)</f>
        <v>#N/A</v>
      </c>
      <c r="BK326" t="e">
        <f>VLOOKUP(Tableau14[[#This Row],[dossier d''événement]],Tableau12[],33,FALSE)</f>
        <v>#N/A</v>
      </c>
      <c r="BL326" t="e">
        <f>VLOOKUP(Tableau14[[#This Row],[dossier d''événement]],Tableau12[],34,FALSE)</f>
        <v>#N/A</v>
      </c>
      <c r="BM326" t="e">
        <f>VLOOKUP(Tableau14[[#This Row],[dossier d''événement]],Tableau12[],35,FALSE)</f>
        <v>#N/A</v>
      </c>
      <c r="BN326" t="e">
        <f>VLOOKUP(Tableau14[[#This Row],[dossier d''événement]],Tableau12[],36,FALSE)</f>
        <v>#N/A</v>
      </c>
      <c r="BO326" t="e">
        <f>VLOOKUP(Tableau14[[#This Row],[dossier d''événement]],Tableau12[],37,FALSE)</f>
        <v>#N/A</v>
      </c>
      <c r="BP326" t="e">
        <f>VLOOKUP(Tableau14[[#This Row],[dossier d''événement]],Tableau12[],38,FALSE)</f>
        <v>#N/A</v>
      </c>
      <c r="BQ326" t="e">
        <f>VLOOKUP(Tableau14[[#This Row],[dossier d''événement]],Tableau12[],39,FALSE)</f>
        <v>#N/A</v>
      </c>
      <c r="BR326" t="e">
        <f>VLOOKUP(Tableau14[[#This Row],[dossier d''événement]],Tableau12[],40,FALSE)</f>
        <v>#N/A</v>
      </c>
    </row>
    <row r="327" spans="23:70">
      <c r="W327" t="e">
        <f>VLOOKUP(Tableau14[[#This Row],[dossier d''événement]],Tableau12[],73,FALSE)</f>
        <v>#N/A</v>
      </c>
      <c r="X327" t="e">
        <f>VLOOKUP(Tableau14[[#This Row],[dossier d''événement]],Tableau12[],74,FALSE)</f>
        <v>#N/A</v>
      </c>
      <c r="Y327" t="e">
        <f>VLOOKUP(Tableau14[[#This Row],[dossier d''événement]],Tableau12[],75,FALSE)</f>
        <v>#N/A</v>
      </c>
      <c r="Z327" t="e">
        <f>VLOOKUP(Tableau14[[#This Row],[dossier d''événement]],Tableau12[],76,FALSE)</f>
        <v>#N/A</v>
      </c>
      <c r="AA327" t="e">
        <f>VLOOKUP(Tableau14[[#This Row],[dossier d''événement]],Tableau12[],77,FALSE)</f>
        <v>#N/A</v>
      </c>
      <c r="AB327" t="e">
        <f>VLOOKUP(Tableau14[[#This Row],[dossier d''événement]],Tableau12[],78,FALSE)</f>
        <v>#N/A</v>
      </c>
      <c r="AC327" t="e">
        <f>VLOOKUP(Tableau14[[#This Row],[dossier d''événement]],Tableau12[],79,FALSE)</f>
        <v>#N/A</v>
      </c>
      <c r="AD327" t="e">
        <f>VLOOKUP(Tableau14[[#This Row],[dossier d''événement]],Tableau12[],80,FALSE)</f>
        <v>#N/A</v>
      </c>
      <c r="AE327" t="e">
        <f>VLOOKUP(Tableau14[[#This Row],[dossier d''événement]],Tableau12[],81,FALSE)</f>
        <v>#N/A</v>
      </c>
      <c r="AF327" t="e">
        <f>VLOOKUP(Tableau14[[#This Row],[dossier d''événement]],Tableau12[],82,FALSE)</f>
        <v>#N/A</v>
      </c>
      <c r="AG327" t="e">
        <f>VLOOKUP(Tableau14[[#This Row],[dossier d''événement]],Tableau12[],83,FALSE)</f>
        <v>#N/A</v>
      </c>
      <c r="AH327" t="e">
        <f>VLOOKUP(Tableau14[[#This Row],[dossier d''événement]],Tableau12[],84,FALSE)</f>
        <v>#N/A</v>
      </c>
      <c r="AI327" t="e">
        <f>VLOOKUP(Tableau14[[#This Row],[dossier d''événement]],Tableau12[],85,FALSE)</f>
        <v>#N/A</v>
      </c>
      <c r="AJ327" t="e">
        <f>VLOOKUP(Tableau14[[#This Row],[dossier d''événement]],Tableau12[],86,FALSE)</f>
        <v>#N/A</v>
      </c>
      <c r="AK327" t="e">
        <f>VLOOKUP(Tableau14[[#This Row],[dossier d''événement]],Tableau12[],87,FALSE)</f>
        <v>#N/A</v>
      </c>
      <c r="AL327" t="e">
        <f>VLOOKUP(Tableau14[[#This Row],[dossier d''événement]],Tableau12[],88,FALSE)</f>
        <v>#N/A</v>
      </c>
      <c r="AM327" t="e">
        <f>VLOOKUP(Tableau14[[#This Row],[dossier d''événement]],Tableau12[],89,FALSE)</f>
        <v>#N/A</v>
      </c>
      <c r="AN327" t="e">
        <f>VLOOKUP(Tableau14[[#This Row],[dossier d''événement]],Tableau12[],90,FALSE)</f>
        <v>#N/A</v>
      </c>
      <c r="AO327" t="e">
        <f>VLOOKUP(Tableau14[[#This Row],[dossier d''événement]],Tableau12[],11,FALSE)</f>
        <v>#N/A</v>
      </c>
      <c r="AP327" t="e">
        <f>VLOOKUP(Tableau14[[#This Row],[dossier d''événement]],Tableau12[],12,FALSE)</f>
        <v>#N/A</v>
      </c>
      <c r="AQ327" t="e">
        <f>VLOOKUP(Tableau14[[#This Row],[dossier d''événement]],Tableau12[],13,FALSE)</f>
        <v>#N/A</v>
      </c>
      <c r="AR327" t="e">
        <f>VLOOKUP(Tableau14[[#This Row],[dossier d''événement]],Tableau12[],14,FALSE)</f>
        <v>#N/A</v>
      </c>
      <c r="AS327" t="e">
        <f>VLOOKUP(Tableau14[[#This Row],[dossier d''événement]],Tableau12[],15,FALSE)</f>
        <v>#N/A</v>
      </c>
      <c r="AT327" t="e">
        <f>VLOOKUP(Tableau14[[#This Row],[dossier d''événement]],Tableau12[],16,FALSE)</f>
        <v>#N/A</v>
      </c>
      <c r="AU327" t="e">
        <f>VLOOKUP(Tableau14[[#This Row],[dossier d''événement]],Tableau12[],17,FALSE)</f>
        <v>#N/A</v>
      </c>
      <c r="AV327" t="e">
        <f>VLOOKUP(Tableau14[[#This Row],[dossier d''événement]],Tableau12[],18,FALSE)</f>
        <v>#N/A</v>
      </c>
      <c r="AW327" t="e">
        <f>VLOOKUP(Tableau14[[#This Row],[dossier d''événement]],Tableau12[],19,FALSE)</f>
        <v>#N/A</v>
      </c>
      <c r="AX327" t="e">
        <f>VLOOKUP(Tableau14[[#This Row],[dossier d''événement]],Tableau12[],20,FALSE)</f>
        <v>#N/A</v>
      </c>
      <c r="AY327" t="e">
        <f>VLOOKUP(Tableau14[[#This Row],[dossier d''événement]],Tableau12[],21,FALSE)</f>
        <v>#N/A</v>
      </c>
      <c r="AZ327" t="e">
        <f>VLOOKUP(Tableau14[[#This Row],[dossier d''événement]],Tableau12[],22,FALSE)</f>
        <v>#N/A</v>
      </c>
      <c r="BA327" t="e">
        <f>VLOOKUP(Tableau14[[#This Row],[dossier d''événement]],Tableau12[],23,FALSE)</f>
        <v>#N/A</v>
      </c>
      <c r="BB327" t="e">
        <f>VLOOKUP(Tableau14[[#This Row],[dossier d''événement]],Tableau12[],24,FALSE)</f>
        <v>#N/A</v>
      </c>
      <c r="BC327" t="e">
        <f>VLOOKUP(Tableau14[[#This Row],[dossier d''événement]],Tableau12[],25,FALSE)</f>
        <v>#N/A</v>
      </c>
      <c r="BD327" t="e">
        <f>VLOOKUP(Tableau14[[#This Row],[dossier d''événement]],Tableau12[],26,FALSE)</f>
        <v>#N/A</v>
      </c>
      <c r="BE327" t="e">
        <f>VLOOKUP(Tableau14[[#This Row],[dossier d''événement]],Tableau12[],27,FALSE)</f>
        <v>#N/A</v>
      </c>
      <c r="BF327" t="e">
        <f>VLOOKUP(Tableau14[[#This Row],[dossier d''événement]],Tableau12[],28,FALSE)</f>
        <v>#N/A</v>
      </c>
      <c r="BG327" t="e">
        <f>VLOOKUP(Tableau14[[#This Row],[dossier d''événement]],Tableau12[],29,FALSE)</f>
        <v>#N/A</v>
      </c>
      <c r="BH327" t="e">
        <f>VLOOKUP(Tableau14[[#This Row],[dossier d''événement]],Tableau12[],30,FALSE)</f>
        <v>#N/A</v>
      </c>
      <c r="BI327" t="e">
        <f>VLOOKUP(Tableau14[[#This Row],[dossier d''événement]],Tableau12[],31,FALSE)</f>
        <v>#N/A</v>
      </c>
      <c r="BJ327" t="e">
        <f>VLOOKUP(Tableau14[[#This Row],[dossier d''événement]],Tableau12[],32,FALSE)</f>
        <v>#N/A</v>
      </c>
      <c r="BK327" t="e">
        <f>VLOOKUP(Tableau14[[#This Row],[dossier d''événement]],Tableau12[],33,FALSE)</f>
        <v>#N/A</v>
      </c>
      <c r="BL327" t="e">
        <f>VLOOKUP(Tableau14[[#This Row],[dossier d''événement]],Tableau12[],34,FALSE)</f>
        <v>#N/A</v>
      </c>
      <c r="BM327" t="e">
        <f>VLOOKUP(Tableau14[[#This Row],[dossier d''événement]],Tableau12[],35,FALSE)</f>
        <v>#N/A</v>
      </c>
      <c r="BN327" t="e">
        <f>VLOOKUP(Tableau14[[#This Row],[dossier d''événement]],Tableau12[],36,FALSE)</f>
        <v>#N/A</v>
      </c>
      <c r="BO327" t="e">
        <f>VLOOKUP(Tableau14[[#This Row],[dossier d''événement]],Tableau12[],37,FALSE)</f>
        <v>#N/A</v>
      </c>
      <c r="BP327" t="e">
        <f>VLOOKUP(Tableau14[[#This Row],[dossier d''événement]],Tableau12[],38,FALSE)</f>
        <v>#N/A</v>
      </c>
      <c r="BQ327" t="e">
        <f>VLOOKUP(Tableau14[[#This Row],[dossier d''événement]],Tableau12[],39,FALSE)</f>
        <v>#N/A</v>
      </c>
      <c r="BR327" t="e">
        <f>VLOOKUP(Tableau14[[#This Row],[dossier d''événement]],Tableau12[],40,FALSE)</f>
        <v>#N/A</v>
      </c>
    </row>
    <row r="328" spans="23:70">
      <c r="W328" t="e">
        <f>VLOOKUP(Tableau14[[#This Row],[dossier d''événement]],Tableau12[],73,FALSE)</f>
        <v>#N/A</v>
      </c>
      <c r="X328" t="e">
        <f>VLOOKUP(Tableau14[[#This Row],[dossier d''événement]],Tableau12[],74,FALSE)</f>
        <v>#N/A</v>
      </c>
      <c r="Y328" t="e">
        <f>VLOOKUP(Tableau14[[#This Row],[dossier d''événement]],Tableau12[],75,FALSE)</f>
        <v>#N/A</v>
      </c>
      <c r="Z328" t="e">
        <f>VLOOKUP(Tableau14[[#This Row],[dossier d''événement]],Tableau12[],76,FALSE)</f>
        <v>#N/A</v>
      </c>
      <c r="AA328" t="e">
        <f>VLOOKUP(Tableau14[[#This Row],[dossier d''événement]],Tableau12[],77,FALSE)</f>
        <v>#N/A</v>
      </c>
      <c r="AB328" t="e">
        <f>VLOOKUP(Tableau14[[#This Row],[dossier d''événement]],Tableau12[],78,FALSE)</f>
        <v>#N/A</v>
      </c>
      <c r="AC328" t="e">
        <f>VLOOKUP(Tableau14[[#This Row],[dossier d''événement]],Tableau12[],79,FALSE)</f>
        <v>#N/A</v>
      </c>
      <c r="AD328" t="e">
        <f>VLOOKUP(Tableau14[[#This Row],[dossier d''événement]],Tableau12[],80,FALSE)</f>
        <v>#N/A</v>
      </c>
      <c r="AE328" t="e">
        <f>VLOOKUP(Tableau14[[#This Row],[dossier d''événement]],Tableau12[],81,FALSE)</f>
        <v>#N/A</v>
      </c>
      <c r="AF328" t="e">
        <f>VLOOKUP(Tableau14[[#This Row],[dossier d''événement]],Tableau12[],82,FALSE)</f>
        <v>#N/A</v>
      </c>
      <c r="AG328" t="e">
        <f>VLOOKUP(Tableau14[[#This Row],[dossier d''événement]],Tableau12[],83,FALSE)</f>
        <v>#N/A</v>
      </c>
      <c r="AH328" t="e">
        <f>VLOOKUP(Tableau14[[#This Row],[dossier d''événement]],Tableau12[],84,FALSE)</f>
        <v>#N/A</v>
      </c>
      <c r="AI328" t="e">
        <f>VLOOKUP(Tableau14[[#This Row],[dossier d''événement]],Tableau12[],85,FALSE)</f>
        <v>#N/A</v>
      </c>
      <c r="AJ328" t="e">
        <f>VLOOKUP(Tableau14[[#This Row],[dossier d''événement]],Tableau12[],86,FALSE)</f>
        <v>#N/A</v>
      </c>
      <c r="AK328" t="e">
        <f>VLOOKUP(Tableau14[[#This Row],[dossier d''événement]],Tableau12[],87,FALSE)</f>
        <v>#N/A</v>
      </c>
      <c r="AL328" t="e">
        <f>VLOOKUP(Tableau14[[#This Row],[dossier d''événement]],Tableau12[],88,FALSE)</f>
        <v>#N/A</v>
      </c>
      <c r="AM328" t="e">
        <f>VLOOKUP(Tableau14[[#This Row],[dossier d''événement]],Tableau12[],89,FALSE)</f>
        <v>#N/A</v>
      </c>
      <c r="AN328" t="e">
        <f>VLOOKUP(Tableau14[[#This Row],[dossier d''événement]],Tableau12[],90,FALSE)</f>
        <v>#N/A</v>
      </c>
      <c r="AO328" t="e">
        <f>VLOOKUP(Tableau14[[#This Row],[dossier d''événement]],Tableau12[],11,FALSE)</f>
        <v>#N/A</v>
      </c>
      <c r="AP328" t="e">
        <f>VLOOKUP(Tableau14[[#This Row],[dossier d''événement]],Tableau12[],12,FALSE)</f>
        <v>#N/A</v>
      </c>
      <c r="AQ328" t="e">
        <f>VLOOKUP(Tableau14[[#This Row],[dossier d''événement]],Tableau12[],13,FALSE)</f>
        <v>#N/A</v>
      </c>
      <c r="AR328" t="e">
        <f>VLOOKUP(Tableau14[[#This Row],[dossier d''événement]],Tableau12[],14,FALSE)</f>
        <v>#N/A</v>
      </c>
      <c r="AS328" t="e">
        <f>VLOOKUP(Tableau14[[#This Row],[dossier d''événement]],Tableau12[],15,FALSE)</f>
        <v>#N/A</v>
      </c>
      <c r="AT328" t="e">
        <f>VLOOKUP(Tableau14[[#This Row],[dossier d''événement]],Tableau12[],16,FALSE)</f>
        <v>#N/A</v>
      </c>
      <c r="AU328" t="e">
        <f>VLOOKUP(Tableau14[[#This Row],[dossier d''événement]],Tableau12[],17,FALSE)</f>
        <v>#N/A</v>
      </c>
      <c r="AV328" t="e">
        <f>VLOOKUP(Tableau14[[#This Row],[dossier d''événement]],Tableau12[],18,FALSE)</f>
        <v>#N/A</v>
      </c>
      <c r="AW328" t="e">
        <f>VLOOKUP(Tableau14[[#This Row],[dossier d''événement]],Tableau12[],19,FALSE)</f>
        <v>#N/A</v>
      </c>
      <c r="AX328" t="e">
        <f>VLOOKUP(Tableau14[[#This Row],[dossier d''événement]],Tableau12[],20,FALSE)</f>
        <v>#N/A</v>
      </c>
      <c r="AY328" t="e">
        <f>VLOOKUP(Tableau14[[#This Row],[dossier d''événement]],Tableau12[],21,FALSE)</f>
        <v>#N/A</v>
      </c>
      <c r="AZ328" t="e">
        <f>VLOOKUP(Tableau14[[#This Row],[dossier d''événement]],Tableau12[],22,FALSE)</f>
        <v>#N/A</v>
      </c>
      <c r="BA328" t="e">
        <f>VLOOKUP(Tableau14[[#This Row],[dossier d''événement]],Tableau12[],23,FALSE)</f>
        <v>#N/A</v>
      </c>
      <c r="BB328" t="e">
        <f>VLOOKUP(Tableau14[[#This Row],[dossier d''événement]],Tableau12[],24,FALSE)</f>
        <v>#N/A</v>
      </c>
      <c r="BC328" t="e">
        <f>VLOOKUP(Tableau14[[#This Row],[dossier d''événement]],Tableau12[],25,FALSE)</f>
        <v>#N/A</v>
      </c>
      <c r="BD328" t="e">
        <f>VLOOKUP(Tableau14[[#This Row],[dossier d''événement]],Tableau12[],26,FALSE)</f>
        <v>#N/A</v>
      </c>
      <c r="BE328" t="e">
        <f>VLOOKUP(Tableau14[[#This Row],[dossier d''événement]],Tableau12[],27,FALSE)</f>
        <v>#N/A</v>
      </c>
      <c r="BF328" t="e">
        <f>VLOOKUP(Tableau14[[#This Row],[dossier d''événement]],Tableau12[],28,FALSE)</f>
        <v>#N/A</v>
      </c>
      <c r="BG328" t="e">
        <f>VLOOKUP(Tableau14[[#This Row],[dossier d''événement]],Tableau12[],29,FALSE)</f>
        <v>#N/A</v>
      </c>
      <c r="BH328" t="e">
        <f>VLOOKUP(Tableau14[[#This Row],[dossier d''événement]],Tableau12[],30,FALSE)</f>
        <v>#N/A</v>
      </c>
      <c r="BI328" t="e">
        <f>VLOOKUP(Tableau14[[#This Row],[dossier d''événement]],Tableau12[],31,FALSE)</f>
        <v>#N/A</v>
      </c>
      <c r="BJ328" t="e">
        <f>VLOOKUP(Tableau14[[#This Row],[dossier d''événement]],Tableau12[],32,FALSE)</f>
        <v>#N/A</v>
      </c>
      <c r="BK328" t="e">
        <f>VLOOKUP(Tableau14[[#This Row],[dossier d''événement]],Tableau12[],33,FALSE)</f>
        <v>#N/A</v>
      </c>
      <c r="BL328" t="e">
        <f>VLOOKUP(Tableau14[[#This Row],[dossier d''événement]],Tableau12[],34,FALSE)</f>
        <v>#N/A</v>
      </c>
      <c r="BM328" t="e">
        <f>VLOOKUP(Tableau14[[#This Row],[dossier d''événement]],Tableau12[],35,FALSE)</f>
        <v>#N/A</v>
      </c>
      <c r="BN328" t="e">
        <f>VLOOKUP(Tableau14[[#This Row],[dossier d''événement]],Tableau12[],36,FALSE)</f>
        <v>#N/A</v>
      </c>
      <c r="BO328" t="e">
        <f>VLOOKUP(Tableau14[[#This Row],[dossier d''événement]],Tableau12[],37,FALSE)</f>
        <v>#N/A</v>
      </c>
      <c r="BP328" t="e">
        <f>VLOOKUP(Tableau14[[#This Row],[dossier d''événement]],Tableau12[],38,FALSE)</f>
        <v>#N/A</v>
      </c>
      <c r="BQ328" t="e">
        <f>VLOOKUP(Tableau14[[#This Row],[dossier d''événement]],Tableau12[],39,FALSE)</f>
        <v>#N/A</v>
      </c>
      <c r="BR328" t="e">
        <f>VLOOKUP(Tableau14[[#This Row],[dossier d''événement]],Tableau12[],40,FALSE)</f>
        <v>#N/A</v>
      </c>
    </row>
    <row r="329" spans="23:70">
      <c r="W329" t="e">
        <f>VLOOKUP(Tableau14[[#This Row],[dossier d''événement]],Tableau12[],73,FALSE)</f>
        <v>#N/A</v>
      </c>
      <c r="X329" t="e">
        <f>VLOOKUP(Tableau14[[#This Row],[dossier d''événement]],Tableau12[],74,FALSE)</f>
        <v>#N/A</v>
      </c>
      <c r="Y329" t="e">
        <f>VLOOKUP(Tableau14[[#This Row],[dossier d''événement]],Tableau12[],75,FALSE)</f>
        <v>#N/A</v>
      </c>
      <c r="Z329" t="e">
        <f>VLOOKUP(Tableau14[[#This Row],[dossier d''événement]],Tableau12[],76,FALSE)</f>
        <v>#N/A</v>
      </c>
      <c r="AA329" t="e">
        <f>VLOOKUP(Tableau14[[#This Row],[dossier d''événement]],Tableau12[],77,FALSE)</f>
        <v>#N/A</v>
      </c>
      <c r="AB329" t="e">
        <f>VLOOKUP(Tableau14[[#This Row],[dossier d''événement]],Tableau12[],78,FALSE)</f>
        <v>#N/A</v>
      </c>
      <c r="AC329" t="e">
        <f>VLOOKUP(Tableau14[[#This Row],[dossier d''événement]],Tableau12[],79,FALSE)</f>
        <v>#N/A</v>
      </c>
      <c r="AD329" t="e">
        <f>VLOOKUP(Tableau14[[#This Row],[dossier d''événement]],Tableau12[],80,FALSE)</f>
        <v>#N/A</v>
      </c>
      <c r="AE329" t="e">
        <f>VLOOKUP(Tableau14[[#This Row],[dossier d''événement]],Tableau12[],81,FALSE)</f>
        <v>#N/A</v>
      </c>
      <c r="AF329" t="e">
        <f>VLOOKUP(Tableau14[[#This Row],[dossier d''événement]],Tableau12[],82,FALSE)</f>
        <v>#N/A</v>
      </c>
      <c r="AG329" t="e">
        <f>VLOOKUP(Tableau14[[#This Row],[dossier d''événement]],Tableau12[],83,FALSE)</f>
        <v>#N/A</v>
      </c>
      <c r="AH329" t="e">
        <f>VLOOKUP(Tableau14[[#This Row],[dossier d''événement]],Tableau12[],84,FALSE)</f>
        <v>#N/A</v>
      </c>
      <c r="AI329" t="e">
        <f>VLOOKUP(Tableau14[[#This Row],[dossier d''événement]],Tableau12[],85,FALSE)</f>
        <v>#N/A</v>
      </c>
      <c r="AJ329" t="e">
        <f>VLOOKUP(Tableau14[[#This Row],[dossier d''événement]],Tableau12[],86,FALSE)</f>
        <v>#N/A</v>
      </c>
      <c r="AK329" t="e">
        <f>VLOOKUP(Tableau14[[#This Row],[dossier d''événement]],Tableau12[],87,FALSE)</f>
        <v>#N/A</v>
      </c>
      <c r="AL329" t="e">
        <f>VLOOKUP(Tableau14[[#This Row],[dossier d''événement]],Tableau12[],88,FALSE)</f>
        <v>#N/A</v>
      </c>
      <c r="AM329" t="e">
        <f>VLOOKUP(Tableau14[[#This Row],[dossier d''événement]],Tableau12[],89,FALSE)</f>
        <v>#N/A</v>
      </c>
      <c r="AN329" t="e">
        <f>VLOOKUP(Tableau14[[#This Row],[dossier d''événement]],Tableau12[],90,FALSE)</f>
        <v>#N/A</v>
      </c>
      <c r="AO329" t="e">
        <f>VLOOKUP(Tableau14[[#This Row],[dossier d''événement]],Tableau12[],11,FALSE)</f>
        <v>#N/A</v>
      </c>
      <c r="AP329" t="e">
        <f>VLOOKUP(Tableau14[[#This Row],[dossier d''événement]],Tableau12[],12,FALSE)</f>
        <v>#N/A</v>
      </c>
      <c r="AQ329" t="e">
        <f>VLOOKUP(Tableau14[[#This Row],[dossier d''événement]],Tableau12[],13,FALSE)</f>
        <v>#N/A</v>
      </c>
      <c r="AR329" t="e">
        <f>VLOOKUP(Tableau14[[#This Row],[dossier d''événement]],Tableau12[],14,FALSE)</f>
        <v>#N/A</v>
      </c>
      <c r="AS329" t="e">
        <f>VLOOKUP(Tableau14[[#This Row],[dossier d''événement]],Tableau12[],15,FALSE)</f>
        <v>#N/A</v>
      </c>
      <c r="AT329" t="e">
        <f>VLOOKUP(Tableau14[[#This Row],[dossier d''événement]],Tableau12[],16,FALSE)</f>
        <v>#N/A</v>
      </c>
      <c r="AU329" t="e">
        <f>VLOOKUP(Tableau14[[#This Row],[dossier d''événement]],Tableau12[],17,FALSE)</f>
        <v>#N/A</v>
      </c>
      <c r="AV329" t="e">
        <f>VLOOKUP(Tableau14[[#This Row],[dossier d''événement]],Tableau12[],18,FALSE)</f>
        <v>#N/A</v>
      </c>
      <c r="AW329" t="e">
        <f>VLOOKUP(Tableau14[[#This Row],[dossier d''événement]],Tableau12[],19,FALSE)</f>
        <v>#N/A</v>
      </c>
      <c r="AX329" t="e">
        <f>VLOOKUP(Tableau14[[#This Row],[dossier d''événement]],Tableau12[],20,FALSE)</f>
        <v>#N/A</v>
      </c>
      <c r="AY329" t="e">
        <f>VLOOKUP(Tableau14[[#This Row],[dossier d''événement]],Tableau12[],21,FALSE)</f>
        <v>#N/A</v>
      </c>
      <c r="AZ329" t="e">
        <f>VLOOKUP(Tableau14[[#This Row],[dossier d''événement]],Tableau12[],22,FALSE)</f>
        <v>#N/A</v>
      </c>
      <c r="BA329" t="e">
        <f>VLOOKUP(Tableau14[[#This Row],[dossier d''événement]],Tableau12[],23,FALSE)</f>
        <v>#N/A</v>
      </c>
      <c r="BB329" t="e">
        <f>VLOOKUP(Tableau14[[#This Row],[dossier d''événement]],Tableau12[],24,FALSE)</f>
        <v>#N/A</v>
      </c>
      <c r="BC329" t="e">
        <f>VLOOKUP(Tableau14[[#This Row],[dossier d''événement]],Tableau12[],25,FALSE)</f>
        <v>#N/A</v>
      </c>
      <c r="BD329" t="e">
        <f>VLOOKUP(Tableau14[[#This Row],[dossier d''événement]],Tableau12[],26,FALSE)</f>
        <v>#N/A</v>
      </c>
      <c r="BE329" t="e">
        <f>VLOOKUP(Tableau14[[#This Row],[dossier d''événement]],Tableau12[],27,FALSE)</f>
        <v>#N/A</v>
      </c>
      <c r="BF329" t="e">
        <f>VLOOKUP(Tableau14[[#This Row],[dossier d''événement]],Tableau12[],28,FALSE)</f>
        <v>#N/A</v>
      </c>
      <c r="BG329" t="e">
        <f>VLOOKUP(Tableau14[[#This Row],[dossier d''événement]],Tableau12[],29,FALSE)</f>
        <v>#N/A</v>
      </c>
      <c r="BH329" t="e">
        <f>VLOOKUP(Tableau14[[#This Row],[dossier d''événement]],Tableau12[],30,FALSE)</f>
        <v>#N/A</v>
      </c>
      <c r="BI329" t="e">
        <f>VLOOKUP(Tableau14[[#This Row],[dossier d''événement]],Tableau12[],31,FALSE)</f>
        <v>#N/A</v>
      </c>
      <c r="BJ329" t="e">
        <f>VLOOKUP(Tableau14[[#This Row],[dossier d''événement]],Tableau12[],32,FALSE)</f>
        <v>#N/A</v>
      </c>
      <c r="BK329" t="e">
        <f>VLOOKUP(Tableau14[[#This Row],[dossier d''événement]],Tableau12[],33,FALSE)</f>
        <v>#N/A</v>
      </c>
      <c r="BL329" t="e">
        <f>VLOOKUP(Tableau14[[#This Row],[dossier d''événement]],Tableau12[],34,FALSE)</f>
        <v>#N/A</v>
      </c>
      <c r="BM329" t="e">
        <f>VLOOKUP(Tableau14[[#This Row],[dossier d''événement]],Tableau12[],35,FALSE)</f>
        <v>#N/A</v>
      </c>
      <c r="BN329" t="e">
        <f>VLOOKUP(Tableau14[[#This Row],[dossier d''événement]],Tableau12[],36,FALSE)</f>
        <v>#N/A</v>
      </c>
      <c r="BO329" t="e">
        <f>VLOOKUP(Tableau14[[#This Row],[dossier d''événement]],Tableau12[],37,FALSE)</f>
        <v>#N/A</v>
      </c>
      <c r="BP329" t="e">
        <f>VLOOKUP(Tableau14[[#This Row],[dossier d''événement]],Tableau12[],38,FALSE)</f>
        <v>#N/A</v>
      </c>
      <c r="BQ329" t="e">
        <f>VLOOKUP(Tableau14[[#This Row],[dossier d''événement]],Tableau12[],39,FALSE)</f>
        <v>#N/A</v>
      </c>
      <c r="BR329" t="e">
        <f>VLOOKUP(Tableau14[[#This Row],[dossier d''événement]],Tableau12[],40,FALSE)</f>
        <v>#N/A</v>
      </c>
    </row>
    <row r="330" spans="23:70">
      <c r="W330" t="e">
        <f>VLOOKUP(Tableau14[[#This Row],[dossier d''événement]],Tableau12[],73,FALSE)</f>
        <v>#N/A</v>
      </c>
      <c r="X330" t="e">
        <f>VLOOKUP(Tableau14[[#This Row],[dossier d''événement]],Tableau12[],74,FALSE)</f>
        <v>#N/A</v>
      </c>
      <c r="Y330" t="e">
        <f>VLOOKUP(Tableau14[[#This Row],[dossier d''événement]],Tableau12[],75,FALSE)</f>
        <v>#N/A</v>
      </c>
      <c r="Z330" t="e">
        <f>VLOOKUP(Tableau14[[#This Row],[dossier d''événement]],Tableau12[],76,FALSE)</f>
        <v>#N/A</v>
      </c>
      <c r="AA330" t="e">
        <f>VLOOKUP(Tableau14[[#This Row],[dossier d''événement]],Tableau12[],77,FALSE)</f>
        <v>#N/A</v>
      </c>
      <c r="AB330" t="e">
        <f>VLOOKUP(Tableau14[[#This Row],[dossier d''événement]],Tableau12[],78,FALSE)</f>
        <v>#N/A</v>
      </c>
      <c r="AC330" t="e">
        <f>VLOOKUP(Tableau14[[#This Row],[dossier d''événement]],Tableau12[],79,FALSE)</f>
        <v>#N/A</v>
      </c>
      <c r="AD330" t="e">
        <f>VLOOKUP(Tableau14[[#This Row],[dossier d''événement]],Tableau12[],80,FALSE)</f>
        <v>#N/A</v>
      </c>
      <c r="AE330" t="e">
        <f>VLOOKUP(Tableau14[[#This Row],[dossier d''événement]],Tableau12[],81,FALSE)</f>
        <v>#N/A</v>
      </c>
      <c r="AF330" t="e">
        <f>VLOOKUP(Tableau14[[#This Row],[dossier d''événement]],Tableau12[],82,FALSE)</f>
        <v>#N/A</v>
      </c>
      <c r="AG330" t="e">
        <f>VLOOKUP(Tableau14[[#This Row],[dossier d''événement]],Tableau12[],83,FALSE)</f>
        <v>#N/A</v>
      </c>
      <c r="AH330" t="e">
        <f>VLOOKUP(Tableau14[[#This Row],[dossier d''événement]],Tableau12[],84,FALSE)</f>
        <v>#N/A</v>
      </c>
      <c r="AI330" t="e">
        <f>VLOOKUP(Tableau14[[#This Row],[dossier d''événement]],Tableau12[],85,FALSE)</f>
        <v>#N/A</v>
      </c>
      <c r="AJ330" t="e">
        <f>VLOOKUP(Tableau14[[#This Row],[dossier d''événement]],Tableau12[],86,FALSE)</f>
        <v>#N/A</v>
      </c>
      <c r="AK330" t="e">
        <f>VLOOKUP(Tableau14[[#This Row],[dossier d''événement]],Tableau12[],87,FALSE)</f>
        <v>#N/A</v>
      </c>
      <c r="AL330" t="e">
        <f>VLOOKUP(Tableau14[[#This Row],[dossier d''événement]],Tableau12[],88,FALSE)</f>
        <v>#N/A</v>
      </c>
      <c r="AM330" t="e">
        <f>VLOOKUP(Tableau14[[#This Row],[dossier d''événement]],Tableau12[],89,FALSE)</f>
        <v>#N/A</v>
      </c>
      <c r="AN330" t="e">
        <f>VLOOKUP(Tableau14[[#This Row],[dossier d''événement]],Tableau12[],90,FALSE)</f>
        <v>#N/A</v>
      </c>
      <c r="AO330" t="e">
        <f>VLOOKUP(Tableau14[[#This Row],[dossier d''événement]],Tableau12[],11,FALSE)</f>
        <v>#N/A</v>
      </c>
      <c r="AP330" t="e">
        <f>VLOOKUP(Tableau14[[#This Row],[dossier d''événement]],Tableau12[],12,FALSE)</f>
        <v>#N/A</v>
      </c>
      <c r="AQ330" t="e">
        <f>VLOOKUP(Tableau14[[#This Row],[dossier d''événement]],Tableau12[],13,FALSE)</f>
        <v>#N/A</v>
      </c>
      <c r="AR330" t="e">
        <f>VLOOKUP(Tableau14[[#This Row],[dossier d''événement]],Tableau12[],14,FALSE)</f>
        <v>#N/A</v>
      </c>
      <c r="AS330" t="e">
        <f>VLOOKUP(Tableau14[[#This Row],[dossier d''événement]],Tableau12[],15,FALSE)</f>
        <v>#N/A</v>
      </c>
      <c r="AT330" t="e">
        <f>VLOOKUP(Tableau14[[#This Row],[dossier d''événement]],Tableau12[],16,FALSE)</f>
        <v>#N/A</v>
      </c>
      <c r="AU330" t="e">
        <f>VLOOKUP(Tableau14[[#This Row],[dossier d''événement]],Tableau12[],17,FALSE)</f>
        <v>#N/A</v>
      </c>
      <c r="AV330" t="e">
        <f>VLOOKUP(Tableau14[[#This Row],[dossier d''événement]],Tableau12[],18,FALSE)</f>
        <v>#N/A</v>
      </c>
      <c r="AW330" t="e">
        <f>VLOOKUP(Tableau14[[#This Row],[dossier d''événement]],Tableau12[],19,FALSE)</f>
        <v>#N/A</v>
      </c>
      <c r="AX330" t="e">
        <f>VLOOKUP(Tableau14[[#This Row],[dossier d''événement]],Tableau12[],20,FALSE)</f>
        <v>#N/A</v>
      </c>
      <c r="AY330" t="e">
        <f>VLOOKUP(Tableau14[[#This Row],[dossier d''événement]],Tableau12[],21,FALSE)</f>
        <v>#N/A</v>
      </c>
      <c r="AZ330" t="e">
        <f>VLOOKUP(Tableau14[[#This Row],[dossier d''événement]],Tableau12[],22,FALSE)</f>
        <v>#N/A</v>
      </c>
      <c r="BA330" t="e">
        <f>VLOOKUP(Tableau14[[#This Row],[dossier d''événement]],Tableau12[],23,FALSE)</f>
        <v>#N/A</v>
      </c>
      <c r="BB330" t="e">
        <f>VLOOKUP(Tableau14[[#This Row],[dossier d''événement]],Tableau12[],24,FALSE)</f>
        <v>#N/A</v>
      </c>
      <c r="BC330" t="e">
        <f>VLOOKUP(Tableau14[[#This Row],[dossier d''événement]],Tableau12[],25,FALSE)</f>
        <v>#N/A</v>
      </c>
      <c r="BD330" t="e">
        <f>VLOOKUP(Tableau14[[#This Row],[dossier d''événement]],Tableau12[],26,FALSE)</f>
        <v>#N/A</v>
      </c>
      <c r="BE330" t="e">
        <f>VLOOKUP(Tableau14[[#This Row],[dossier d''événement]],Tableau12[],27,FALSE)</f>
        <v>#N/A</v>
      </c>
      <c r="BF330" t="e">
        <f>VLOOKUP(Tableau14[[#This Row],[dossier d''événement]],Tableau12[],28,FALSE)</f>
        <v>#N/A</v>
      </c>
      <c r="BG330" t="e">
        <f>VLOOKUP(Tableau14[[#This Row],[dossier d''événement]],Tableau12[],29,FALSE)</f>
        <v>#N/A</v>
      </c>
      <c r="BH330" t="e">
        <f>VLOOKUP(Tableau14[[#This Row],[dossier d''événement]],Tableau12[],30,FALSE)</f>
        <v>#N/A</v>
      </c>
      <c r="BI330" t="e">
        <f>VLOOKUP(Tableau14[[#This Row],[dossier d''événement]],Tableau12[],31,FALSE)</f>
        <v>#N/A</v>
      </c>
      <c r="BJ330" t="e">
        <f>VLOOKUP(Tableau14[[#This Row],[dossier d''événement]],Tableau12[],32,FALSE)</f>
        <v>#N/A</v>
      </c>
      <c r="BK330" t="e">
        <f>VLOOKUP(Tableau14[[#This Row],[dossier d''événement]],Tableau12[],33,FALSE)</f>
        <v>#N/A</v>
      </c>
      <c r="BL330" t="e">
        <f>VLOOKUP(Tableau14[[#This Row],[dossier d''événement]],Tableau12[],34,FALSE)</f>
        <v>#N/A</v>
      </c>
      <c r="BM330" t="e">
        <f>VLOOKUP(Tableau14[[#This Row],[dossier d''événement]],Tableau12[],35,FALSE)</f>
        <v>#N/A</v>
      </c>
      <c r="BN330" t="e">
        <f>VLOOKUP(Tableau14[[#This Row],[dossier d''événement]],Tableau12[],36,FALSE)</f>
        <v>#N/A</v>
      </c>
      <c r="BO330" t="e">
        <f>VLOOKUP(Tableau14[[#This Row],[dossier d''événement]],Tableau12[],37,FALSE)</f>
        <v>#N/A</v>
      </c>
      <c r="BP330" t="e">
        <f>VLOOKUP(Tableau14[[#This Row],[dossier d''événement]],Tableau12[],38,FALSE)</f>
        <v>#N/A</v>
      </c>
      <c r="BQ330" t="e">
        <f>VLOOKUP(Tableau14[[#This Row],[dossier d''événement]],Tableau12[],39,FALSE)</f>
        <v>#N/A</v>
      </c>
      <c r="BR330" t="e">
        <f>VLOOKUP(Tableau14[[#This Row],[dossier d''événement]],Tableau12[],40,FALSE)</f>
        <v>#N/A</v>
      </c>
    </row>
    <row r="331" spans="23:70">
      <c r="W331" t="e">
        <f>VLOOKUP(Tableau14[[#This Row],[dossier d''événement]],Tableau12[],73,FALSE)</f>
        <v>#N/A</v>
      </c>
      <c r="X331" t="e">
        <f>VLOOKUP(Tableau14[[#This Row],[dossier d''événement]],Tableau12[],74,FALSE)</f>
        <v>#N/A</v>
      </c>
      <c r="Y331" t="e">
        <f>VLOOKUP(Tableau14[[#This Row],[dossier d''événement]],Tableau12[],75,FALSE)</f>
        <v>#N/A</v>
      </c>
      <c r="Z331" t="e">
        <f>VLOOKUP(Tableau14[[#This Row],[dossier d''événement]],Tableau12[],76,FALSE)</f>
        <v>#N/A</v>
      </c>
      <c r="AA331" t="e">
        <f>VLOOKUP(Tableau14[[#This Row],[dossier d''événement]],Tableau12[],77,FALSE)</f>
        <v>#N/A</v>
      </c>
      <c r="AB331" t="e">
        <f>VLOOKUP(Tableau14[[#This Row],[dossier d''événement]],Tableau12[],78,FALSE)</f>
        <v>#N/A</v>
      </c>
      <c r="AC331" t="e">
        <f>VLOOKUP(Tableau14[[#This Row],[dossier d''événement]],Tableau12[],79,FALSE)</f>
        <v>#N/A</v>
      </c>
      <c r="AD331" t="e">
        <f>VLOOKUP(Tableau14[[#This Row],[dossier d''événement]],Tableau12[],80,FALSE)</f>
        <v>#N/A</v>
      </c>
      <c r="AE331" t="e">
        <f>VLOOKUP(Tableau14[[#This Row],[dossier d''événement]],Tableau12[],81,FALSE)</f>
        <v>#N/A</v>
      </c>
      <c r="AF331" t="e">
        <f>VLOOKUP(Tableau14[[#This Row],[dossier d''événement]],Tableau12[],82,FALSE)</f>
        <v>#N/A</v>
      </c>
      <c r="AG331" t="e">
        <f>VLOOKUP(Tableau14[[#This Row],[dossier d''événement]],Tableau12[],83,FALSE)</f>
        <v>#N/A</v>
      </c>
      <c r="AH331" t="e">
        <f>VLOOKUP(Tableau14[[#This Row],[dossier d''événement]],Tableau12[],84,FALSE)</f>
        <v>#N/A</v>
      </c>
      <c r="AI331" t="e">
        <f>VLOOKUP(Tableau14[[#This Row],[dossier d''événement]],Tableau12[],85,FALSE)</f>
        <v>#N/A</v>
      </c>
      <c r="AJ331" t="e">
        <f>VLOOKUP(Tableau14[[#This Row],[dossier d''événement]],Tableau12[],86,FALSE)</f>
        <v>#N/A</v>
      </c>
      <c r="AK331" t="e">
        <f>VLOOKUP(Tableau14[[#This Row],[dossier d''événement]],Tableau12[],87,FALSE)</f>
        <v>#N/A</v>
      </c>
      <c r="AL331" t="e">
        <f>VLOOKUP(Tableau14[[#This Row],[dossier d''événement]],Tableau12[],88,FALSE)</f>
        <v>#N/A</v>
      </c>
      <c r="AM331" t="e">
        <f>VLOOKUP(Tableau14[[#This Row],[dossier d''événement]],Tableau12[],89,FALSE)</f>
        <v>#N/A</v>
      </c>
      <c r="AN331" t="e">
        <f>VLOOKUP(Tableau14[[#This Row],[dossier d''événement]],Tableau12[],90,FALSE)</f>
        <v>#N/A</v>
      </c>
      <c r="AO331" t="e">
        <f>VLOOKUP(Tableau14[[#This Row],[dossier d''événement]],Tableau12[],11,FALSE)</f>
        <v>#N/A</v>
      </c>
      <c r="AP331" t="e">
        <f>VLOOKUP(Tableau14[[#This Row],[dossier d''événement]],Tableau12[],12,FALSE)</f>
        <v>#N/A</v>
      </c>
      <c r="AQ331" t="e">
        <f>VLOOKUP(Tableau14[[#This Row],[dossier d''événement]],Tableau12[],13,FALSE)</f>
        <v>#N/A</v>
      </c>
      <c r="AR331" t="e">
        <f>VLOOKUP(Tableau14[[#This Row],[dossier d''événement]],Tableau12[],14,FALSE)</f>
        <v>#N/A</v>
      </c>
      <c r="AS331" t="e">
        <f>VLOOKUP(Tableau14[[#This Row],[dossier d''événement]],Tableau12[],15,FALSE)</f>
        <v>#N/A</v>
      </c>
      <c r="AT331" t="e">
        <f>VLOOKUP(Tableau14[[#This Row],[dossier d''événement]],Tableau12[],16,FALSE)</f>
        <v>#N/A</v>
      </c>
      <c r="AU331" t="e">
        <f>VLOOKUP(Tableau14[[#This Row],[dossier d''événement]],Tableau12[],17,FALSE)</f>
        <v>#N/A</v>
      </c>
      <c r="AV331" t="e">
        <f>VLOOKUP(Tableau14[[#This Row],[dossier d''événement]],Tableau12[],18,FALSE)</f>
        <v>#N/A</v>
      </c>
      <c r="AW331" t="e">
        <f>VLOOKUP(Tableau14[[#This Row],[dossier d''événement]],Tableau12[],19,FALSE)</f>
        <v>#N/A</v>
      </c>
      <c r="AX331" t="e">
        <f>VLOOKUP(Tableau14[[#This Row],[dossier d''événement]],Tableau12[],20,FALSE)</f>
        <v>#N/A</v>
      </c>
      <c r="AY331" t="e">
        <f>VLOOKUP(Tableau14[[#This Row],[dossier d''événement]],Tableau12[],21,FALSE)</f>
        <v>#N/A</v>
      </c>
      <c r="AZ331" t="e">
        <f>VLOOKUP(Tableau14[[#This Row],[dossier d''événement]],Tableau12[],22,FALSE)</f>
        <v>#N/A</v>
      </c>
      <c r="BA331" t="e">
        <f>VLOOKUP(Tableau14[[#This Row],[dossier d''événement]],Tableau12[],23,FALSE)</f>
        <v>#N/A</v>
      </c>
      <c r="BB331" t="e">
        <f>VLOOKUP(Tableau14[[#This Row],[dossier d''événement]],Tableau12[],24,FALSE)</f>
        <v>#N/A</v>
      </c>
      <c r="BC331" t="e">
        <f>VLOOKUP(Tableau14[[#This Row],[dossier d''événement]],Tableau12[],25,FALSE)</f>
        <v>#N/A</v>
      </c>
      <c r="BD331" t="e">
        <f>VLOOKUP(Tableau14[[#This Row],[dossier d''événement]],Tableau12[],26,FALSE)</f>
        <v>#N/A</v>
      </c>
      <c r="BE331" t="e">
        <f>VLOOKUP(Tableau14[[#This Row],[dossier d''événement]],Tableau12[],27,FALSE)</f>
        <v>#N/A</v>
      </c>
      <c r="BF331" t="e">
        <f>VLOOKUP(Tableau14[[#This Row],[dossier d''événement]],Tableau12[],28,FALSE)</f>
        <v>#N/A</v>
      </c>
      <c r="BG331" t="e">
        <f>VLOOKUP(Tableau14[[#This Row],[dossier d''événement]],Tableau12[],29,FALSE)</f>
        <v>#N/A</v>
      </c>
      <c r="BH331" t="e">
        <f>VLOOKUP(Tableau14[[#This Row],[dossier d''événement]],Tableau12[],30,FALSE)</f>
        <v>#N/A</v>
      </c>
      <c r="BI331" t="e">
        <f>VLOOKUP(Tableau14[[#This Row],[dossier d''événement]],Tableau12[],31,FALSE)</f>
        <v>#N/A</v>
      </c>
      <c r="BJ331" t="e">
        <f>VLOOKUP(Tableau14[[#This Row],[dossier d''événement]],Tableau12[],32,FALSE)</f>
        <v>#N/A</v>
      </c>
      <c r="BK331" t="e">
        <f>VLOOKUP(Tableau14[[#This Row],[dossier d''événement]],Tableau12[],33,FALSE)</f>
        <v>#N/A</v>
      </c>
      <c r="BL331" t="e">
        <f>VLOOKUP(Tableau14[[#This Row],[dossier d''événement]],Tableau12[],34,FALSE)</f>
        <v>#N/A</v>
      </c>
      <c r="BM331" t="e">
        <f>VLOOKUP(Tableau14[[#This Row],[dossier d''événement]],Tableau12[],35,FALSE)</f>
        <v>#N/A</v>
      </c>
      <c r="BN331" t="e">
        <f>VLOOKUP(Tableau14[[#This Row],[dossier d''événement]],Tableau12[],36,FALSE)</f>
        <v>#N/A</v>
      </c>
      <c r="BO331" t="e">
        <f>VLOOKUP(Tableau14[[#This Row],[dossier d''événement]],Tableau12[],37,FALSE)</f>
        <v>#N/A</v>
      </c>
      <c r="BP331" t="e">
        <f>VLOOKUP(Tableau14[[#This Row],[dossier d''événement]],Tableau12[],38,FALSE)</f>
        <v>#N/A</v>
      </c>
      <c r="BQ331" t="e">
        <f>VLOOKUP(Tableau14[[#This Row],[dossier d''événement]],Tableau12[],39,FALSE)</f>
        <v>#N/A</v>
      </c>
      <c r="BR331" t="e">
        <f>VLOOKUP(Tableau14[[#This Row],[dossier d''événement]],Tableau12[],40,FALSE)</f>
        <v>#N/A</v>
      </c>
    </row>
    <row r="332" spans="23:70">
      <c r="W332" t="e">
        <f>VLOOKUP(Tableau14[[#This Row],[dossier d''événement]],Tableau12[],73,FALSE)</f>
        <v>#N/A</v>
      </c>
      <c r="X332" t="e">
        <f>VLOOKUP(Tableau14[[#This Row],[dossier d''événement]],Tableau12[],74,FALSE)</f>
        <v>#N/A</v>
      </c>
      <c r="Y332" t="e">
        <f>VLOOKUP(Tableau14[[#This Row],[dossier d''événement]],Tableau12[],75,FALSE)</f>
        <v>#N/A</v>
      </c>
      <c r="Z332" t="e">
        <f>VLOOKUP(Tableau14[[#This Row],[dossier d''événement]],Tableau12[],76,FALSE)</f>
        <v>#N/A</v>
      </c>
      <c r="AA332" t="e">
        <f>VLOOKUP(Tableau14[[#This Row],[dossier d''événement]],Tableau12[],77,FALSE)</f>
        <v>#N/A</v>
      </c>
      <c r="AB332" t="e">
        <f>VLOOKUP(Tableau14[[#This Row],[dossier d''événement]],Tableau12[],78,FALSE)</f>
        <v>#N/A</v>
      </c>
      <c r="AC332" t="e">
        <f>VLOOKUP(Tableau14[[#This Row],[dossier d''événement]],Tableau12[],79,FALSE)</f>
        <v>#N/A</v>
      </c>
      <c r="AD332" t="e">
        <f>VLOOKUP(Tableau14[[#This Row],[dossier d''événement]],Tableau12[],80,FALSE)</f>
        <v>#N/A</v>
      </c>
      <c r="AE332" t="e">
        <f>VLOOKUP(Tableau14[[#This Row],[dossier d''événement]],Tableau12[],81,FALSE)</f>
        <v>#N/A</v>
      </c>
      <c r="AF332" t="e">
        <f>VLOOKUP(Tableau14[[#This Row],[dossier d''événement]],Tableau12[],82,FALSE)</f>
        <v>#N/A</v>
      </c>
      <c r="AG332" t="e">
        <f>VLOOKUP(Tableau14[[#This Row],[dossier d''événement]],Tableau12[],83,FALSE)</f>
        <v>#N/A</v>
      </c>
      <c r="AH332" t="e">
        <f>VLOOKUP(Tableau14[[#This Row],[dossier d''événement]],Tableau12[],84,FALSE)</f>
        <v>#N/A</v>
      </c>
      <c r="AI332" t="e">
        <f>VLOOKUP(Tableau14[[#This Row],[dossier d''événement]],Tableau12[],85,FALSE)</f>
        <v>#N/A</v>
      </c>
      <c r="AJ332" t="e">
        <f>VLOOKUP(Tableau14[[#This Row],[dossier d''événement]],Tableau12[],86,FALSE)</f>
        <v>#N/A</v>
      </c>
      <c r="AK332" t="e">
        <f>VLOOKUP(Tableau14[[#This Row],[dossier d''événement]],Tableau12[],87,FALSE)</f>
        <v>#N/A</v>
      </c>
      <c r="AL332" t="e">
        <f>VLOOKUP(Tableau14[[#This Row],[dossier d''événement]],Tableau12[],88,FALSE)</f>
        <v>#N/A</v>
      </c>
      <c r="AM332" t="e">
        <f>VLOOKUP(Tableau14[[#This Row],[dossier d''événement]],Tableau12[],89,FALSE)</f>
        <v>#N/A</v>
      </c>
      <c r="AN332" t="e">
        <f>VLOOKUP(Tableau14[[#This Row],[dossier d''événement]],Tableau12[],90,FALSE)</f>
        <v>#N/A</v>
      </c>
      <c r="AO332" t="e">
        <f>VLOOKUP(Tableau14[[#This Row],[dossier d''événement]],Tableau12[],11,FALSE)</f>
        <v>#N/A</v>
      </c>
      <c r="AP332" t="e">
        <f>VLOOKUP(Tableau14[[#This Row],[dossier d''événement]],Tableau12[],12,FALSE)</f>
        <v>#N/A</v>
      </c>
      <c r="AQ332" t="e">
        <f>VLOOKUP(Tableau14[[#This Row],[dossier d''événement]],Tableau12[],13,FALSE)</f>
        <v>#N/A</v>
      </c>
      <c r="AR332" t="e">
        <f>VLOOKUP(Tableau14[[#This Row],[dossier d''événement]],Tableau12[],14,FALSE)</f>
        <v>#N/A</v>
      </c>
      <c r="AS332" t="e">
        <f>VLOOKUP(Tableau14[[#This Row],[dossier d''événement]],Tableau12[],15,FALSE)</f>
        <v>#N/A</v>
      </c>
      <c r="AT332" t="e">
        <f>VLOOKUP(Tableau14[[#This Row],[dossier d''événement]],Tableau12[],16,FALSE)</f>
        <v>#N/A</v>
      </c>
      <c r="AU332" t="e">
        <f>VLOOKUP(Tableau14[[#This Row],[dossier d''événement]],Tableau12[],17,FALSE)</f>
        <v>#N/A</v>
      </c>
      <c r="AV332" t="e">
        <f>VLOOKUP(Tableau14[[#This Row],[dossier d''événement]],Tableau12[],18,FALSE)</f>
        <v>#N/A</v>
      </c>
      <c r="AW332" t="e">
        <f>VLOOKUP(Tableau14[[#This Row],[dossier d''événement]],Tableau12[],19,FALSE)</f>
        <v>#N/A</v>
      </c>
      <c r="AX332" t="e">
        <f>VLOOKUP(Tableau14[[#This Row],[dossier d''événement]],Tableau12[],20,FALSE)</f>
        <v>#N/A</v>
      </c>
      <c r="AY332" t="e">
        <f>VLOOKUP(Tableau14[[#This Row],[dossier d''événement]],Tableau12[],21,FALSE)</f>
        <v>#N/A</v>
      </c>
      <c r="AZ332" t="e">
        <f>VLOOKUP(Tableau14[[#This Row],[dossier d''événement]],Tableau12[],22,FALSE)</f>
        <v>#N/A</v>
      </c>
      <c r="BA332" t="e">
        <f>VLOOKUP(Tableau14[[#This Row],[dossier d''événement]],Tableau12[],23,FALSE)</f>
        <v>#N/A</v>
      </c>
      <c r="BB332" t="e">
        <f>VLOOKUP(Tableau14[[#This Row],[dossier d''événement]],Tableau12[],24,FALSE)</f>
        <v>#N/A</v>
      </c>
      <c r="BC332" t="e">
        <f>VLOOKUP(Tableau14[[#This Row],[dossier d''événement]],Tableau12[],25,FALSE)</f>
        <v>#N/A</v>
      </c>
      <c r="BD332" t="e">
        <f>VLOOKUP(Tableau14[[#This Row],[dossier d''événement]],Tableau12[],26,FALSE)</f>
        <v>#N/A</v>
      </c>
      <c r="BE332" t="e">
        <f>VLOOKUP(Tableau14[[#This Row],[dossier d''événement]],Tableau12[],27,FALSE)</f>
        <v>#N/A</v>
      </c>
      <c r="BF332" t="e">
        <f>VLOOKUP(Tableau14[[#This Row],[dossier d''événement]],Tableau12[],28,FALSE)</f>
        <v>#N/A</v>
      </c>
      <c r="BG332" t="e">
        <f>VLOOKUP(Tableau14[[#This Row],[dossier d''événement]],Tableau12[],29,FALSE)</f>
        <v>#N/A</v>
      </c>
      <c r="BH332" t="e">
        <f>VLOOKUP(Tableau14[[#This Row],[dossier d''événement]],Tableau12[],30,FALSE)</f>
        <v>#N/A</v>
      </c>
      <c r="BI332" t="e">
        <f>VLOOKUP(Tableau14[[#This Row],[dossier d''événement]],Tableau12[],31,FALSE)</f>
        <v>#N/A</v>
      </c>
      <c r="BJ332" t="e">
        <f>VLOOKUP(Tableau14[[#This Row],[dossier d''événement]],Tableau12[],32,FALSE)</f>
        <v>#N/A</v>
      </c>
      <c r="BK332" t="e">
        <f>VLOOKUP(Tableau14[[#This Row],[dossier d''événement]],Tableau12[],33,FALSE)</f>
        <v>#N/A</v>
      </c>
      <c r="BL332" t="e">
        <f>VLOOKUP(Tableau14[[#This Row],[dossier d''événement]],Tableau12[],34,FALSE)</f>
        <v>#N/A</v>
      </c>
      <c r="BM332" t="e">
        <f>VLOOKUP(Tableau14[[#This Row],[dossier d''événement]],Tableau12[],35,FALSE)</f>
        <v>#N/A</v>
      </c>
      <c r="BN332" t="e">
        <f>VLOOKUP(Tableau14[[#This Row],[dossier d''événement]],Tableau12[],36,FALSE)</f>
        <v>#N/A</v>
      </c>
      <c r="BO332" t="e">
        <f>VLOOKUP(Tableau14[[#This Row],[dossier d''événement]],Tableau12[],37,FALSE)</f>
        <v>#N/A</v>
      </c>
      <c r="BP332" t="e">
        <f>VLOOKUP(Tableau14[[#This Row],[dossier d''événement]],Tableau12[],38,FALSE)</f>
        <v>#N/A</v>
      </c>
      <c r="BQ332" t="e">
        <f>VLOOKUP(Tableau14[[#This Row],[dossier d''événement]],Tableau12[],39,FALSE)</f>
        <v>#N/A</v>
      </c>
      <c r="BR332" t="e">
        <f>VLOOKUP(Tableau14[[#This Row],[dossier d''événement]],Tableau12[],40,FALSE)</f>
        <v>#N/A</v>
      </c>
    </row>
    <row r="333" spans="23:70">
      <c r="W333" t="e">
        <f>VLOOKUP(Tableau14[[#This Row],[dossier d''événement]],Tableau12[],73,FALSE)</f>
        <v>#N/A</v>
      </c>
      <c r="X333" t="e">
        <f>VLOOKUP(Tableau14[[#This Row],[dossier d''événement]],Tableau12[],74,FALSE)</f>
        <v>#N/A</v>
      </c>
      <c r="Y333" t="e">
        <f>VLOOKUP(Tableau14[[#This Row],[dossier d''événement]],Tableau12[],75,FALSE)</f>
        <v>#N/A</v>
      </c>
      <c r="Z333" t="e">
        <f>VLOOKUP(Tableau14[[#This Row],[dossier d''événement]],Tableau12[],76,FALSE)</f>
        <v>#N/A</v>
      </c>
      <c r="AA333" t="e">
        <f>VLOOKUP(Tableau14[[#This Row],[dossier d''événement]],Tableau12[],77,FALSE)</f>
        <v>#N/A</v>
      </c>
      <c r="AB333" t="e">
        <f>VLOOKUP(Tableau14[[#This Row],[dossier d''événement]],Tableau12[],78,FALSE)</f>
        <v>#N/A</v>
      </c>
      <c r="AC333" t="e">
        <f>VLOOKUP(Tableau14[[#This Row],[dossier d''événement]],Tableau12[],79,FALSE)</f>
        <v>#N/A</v>
      </c>
      <c r="AD333" t="e">
        <f>VLOOKUP(Tableau14[[#This Row],[dossier d''événement]],Tableau12[],80,FALSE)</f>
        <v>#N/A</v>
      </c>
      <c r="AE333" t="e">
        <f>VLOOKUP(Tableau14[[#This Row],[dossier d''événement]],Tableau12[],81,FALSE)</f>
        <v>#N/A</v>
      </c>
      <c r="AF333" t="e">
        <f>VLOOKUP(Tableau14[[#This Row],[dossier d''événement]],Tableau12[],82,FALSE)</f>
        <v>#N/A</v>
      </c>
      <c r="AG333" t="e">
        <f>VLOOKUP(Tableau14[[#This Row],[dossier d''événement]],Tableau12[],83,FALSE)</f>
        <v>#N/A</v>
      </c>
      <c r="AH333" t="e">
        <f>VLOOKUP(Tableau14[[#This Row],[dossier d''événement]],Tableau12[],84,FALSE)</f>
        <v>#N/A</v>
      </c>
      <c r="AI333" t="e">
        <f>VLOOKUP(Tableau14[[#This Row],[dossier d''événement]],Tableau12[],85,FALSE)</f>
        <v>#N/A</v>
      </c>
      <c r="AJ333" t="e">
        <f>VLOOKUP(Tableau14[[#This Row],[dossier d''événement]],Tableau12[],86,FALSE)</f>
        <v>#N/A</v>
      </c>
      <c r="AK333" t="e">
        <f>VLOOKUP(Tableau14[[#This Row],[dossier d''événement]],Tableau12[],87,FALSE)</f>
        <v>#N/A</v>
      </c>
      <c r="AL333" t="e">
        <f>VLOOKUP(Tableau14[[#This Row],[dossier d''événement]],Tableau12[],88,FALSE)</f>
        <v>#N/A</v>
      </c>
      <c r="AM333" t="e">
        <f>VLOOKUP(Tableau14[[#This Row],[dossier d''événement]],Tableau12[],89,FALSE)</f>
        <v>#N/A</v>
      </c>
      <c r="AN333" t="e">
        <f>VLOOKUP(Tableau14[[#This Row],[dossier d''événement]],Tableau12[],90,FALSE)</f>
        <v>#N/A</v>
      </c>
      <c r="AO333" t="e">
        <f>VLOOKUP(Tableau14[[#This Row],[dossier d''événement]],Tableau12[],11,FALSE)</f>
        <v>#N/A</v>
      </c>
      <c r="AP333" t="e">
        <f>VLOOKUP(Tableau14[[#This Row],[dossier d''événement]],Tableau12[],12,FALSE)</f>
        <v>#N/A</v>
      </c>
      <c r="AQ333" t="e">
        <f>VLOOKUP(Tableau14[[#This Row],[dossier d''événement]],Tableau12[],13,FALSE)</f>
        <v>#N/A</v>
      </c>
      <c r="AR333" t="e">
        <f>VLOOKUP(Tableau14[[#This Row],[dossier d''événement]],Tableau12[],14,FALSE)</f>
        <v>#N/A</v>
      </c>
      <c r="AS333" t="e">
        <f>VLOOKUP(Tableau14[[#This Row],[dossier d''événement]],Tableau12[],15,FALSE)</f>
        <v>#N/A</v>
      </c>
      <c r="AT333" t="e">
        <f>VLOOKUP(Tableau14[[#This Row],[dossier d''événement]],Tableau12[],16,FALSE)</f>
        <v>#N/A</v>
      </c>
      <c r="AU333" t="e">
        <f>VLOOKUP(Tableau14[[#This Row],[dossier d''événement]],Tableau12[],17,FALSE)</f>
        <v>#N/A</v>
      </c>
      <c r="AV333" t="e">
        <f>VLOOKUP(Tableau14[[#This Row],[dossier d''événement]],Tableau12[],18,FALSE)</f>
        <v>#N/A</v>
      </c>
      <c r="AW333" t="e">
        <f>VLOOKUP(Tableau14[[#This Row],[dossier d''événement]],Tableau12[],19,FALSE)</f>
        <v>#N/A</v>
      </c>
      <c r="AX333" t="e">
        <f>VLOOKUP(Tableau14[[#This Row],[dossier d''événement]],Tableau12[],20,FALSE)</f>
        <v>#N/A</v>
      </c>
      <c r="AY333" t="e">
        <f>VLOOKUP(Tableau14[[#This Row],[dossier d''événement]],Tableau12[],21,FALSE)</f>
        <v>#N/A</v>
      </c>
      <c r="AZ333" t="e">
        <f>VLOOKUP(Tableau14[[#This Row],[dossier d''événement]],Tableau12[],22,FALSE)</f>
        <v>#N/A</v>
      </c>
      <c r="BA333" t="e">
        <f>VLOOKUP(Tableau14[[#This Row],[dossier d''événement]],Tableau12[],23,FALSE)</f>
        <v>#N/A</v>
      </c>
      <c r="BB333" t="e">
        <f>VLOOKUP(Tableau14[[#This Row],[dossier d''événement]],Tableau12[],24,FALSE)</f>
        <v>#N/A</v>
      </c>
      <c r="BC333" t="e">
        <f>VLOOKUP(Tableau14[[#This Row],[dossier d''événement]],Tableau12[],25,FALSE)</f>
        <v>#N/A</v>
      </c>
      <c r="BD333" t="e">
        <f>VLOOKUP(Tableau14[[#This Row],[dossier d''événement]],Tableau12[],26,FALSE)</f>
        <v>#N/A</v>
      </c>
      <c r="BE333" t="e">
        <f>VLOOKUP(Tableau14[[#This Row],[dossier d''événement]],Tableau12[],27,FALSE)</f>
        <v>#N/A</v>
      </c>
      <c r="BF333" t="e">
        <f>VLOOKUP(Tableau14[[#This Row],[dossier d''événement]],Tableau12[],28,FALSE)</f>
        <v>#N/A</v>
      </c>
      <c r="BG333" t="e">
        <f>VLOOKUP(Tableau14[[#This Row],[dossier d''événement]],Tableau12[],29,FALSE)</f>
        <v>#N/A</v>
      </c>
      <c r="BH333" t="e">
        <f>VLOOKUP(Tableau14[[#This Row],[dossier d''événement]],Tableau12[],30,FALSE)</f>
        <v>#N/A</v>
      </c>
      <c r="BI333" t="e">
        <f>VLOOKUP(Tableau14[[#This Row],[dossier d''événement]],Tableau12[],31,FALSE)</f>
        <v>#N/A</v>
      </c>
      <c r="BJ333" t="e">
        <f>VLOOKUP(Tableau14[[#This Row],[dossier d''événement]],Tableau12[],32,FALSE)</f>
        <v>#N/A</v>
      </c>
      <c r="BK333" t="e">
        <f>VLOOKUP(Tableau14[[#This Row],[dossier d''événement]],Tableau12[],33,FALSE)</f>
        <v>#N/A</v>
      </c>
      <c r="BL333" t="e">
        <f>VLOOKUP(Tableau14[[#This Row],[dossier d''événement]],Tableau12[],34,FALSE)</f>
        <v>#N/A</v>
      </c>
      <c r="BM333" t="e">
        <f>VLOOKUP(Tableau14[[#This Row],[dossier d''événement]],Tableau12[],35,FALSE)</f>
        <v>#N/A</v>
      </c>
      <c r="BN333" t="e">
        <f>VLOOKUP(Tableau14[[#This Row],[dossier d''événement]],Tableau12[],36,FALSE)</f>
        <v>#N/A</v>
      </c>
      <c r="BO333" t="e">
        <f>VLOOKUP(Tableau14[[#This Row],[dossier d''événement]],Tableau12[],37,FALSE)</f>
        <v>#N/A</v>
      </c>
      <c r="BP333" t="e">
        <f>VLOOKUP(Tableau14[[#This Row],[dossier d''événement]],Tableau12[],38,FALSE)</f>
        <v>#N/A</v>
      </c>
      <c r="BQ333" t="e">
        <f>VLOOKUP(Tableau14[[#This Row],[dossier d''événement]],Tableau12[],39,FALSE)</f>
        <v>#N/A</v>
      </c>
      <c r="BR333" t="e">
        <f>VLOOKUP(Tableau14[[#This Row],[dossier d''événement]],Tableau12[],40,FALSE)</f>
        <v>#N/A</v>
      </c>
    </row>
    <row r="334" spans="23:70">
      <c r="W334" t="e">
        <f>VLOOKUP(Tableau14[[#This Row],[dossier d''événement]],Tableau12[],73,FALSE)</f>
        <v>#N/A</v>
      </c>
      <c r="X334" t="e">
        <f>VLOOKUP(Tableau14[[#This Row],[dossier d''événement]],Tableau12[],74,FALSE)</f>
        <v>#N/A</v>
      </c>
      <c r="Y334" t="e">
        <f>VLOOKUP(Tableau14[[#This Row],[dossier d''événement]],Tableau12[],75,FALSE)</f>
        <v>#N/A</v>
      </c>
      <c r="Z334" t="e">
        <f>VLOOKUP(Tableau14[[#This Row],[dossier d''événement]],Tableau12[],76,FALSE)</f>
        <v>#N/A</v>
      </c>
      <c r="AA334" t="e">
        <f>VLOOKUP(Tableau14[[#This Row],[dossier d''événement]],Tableau12[],77,FALSE)</f>
        <v>#N/A</v>
      </c>
      <c r="AB334" t="e">
        <f>VLOOKUP(Tableau14[[#This Row],[dossier d''événement]],Tableau12[],78,FALSE)</f>
        <v>#N/A</v>
      </c>
      <c r="AC334" t="e">
        <f>VLOOKUP(Tableau14[[#This Row],[dossier d''événement]],Tableau12[],79,FALSE)</f>
        <v>#N/A</v>
      </c>
      <c r="AD334" t="e">
        <f>VLOOKUP(Tableau14[[#This Row],[dossier d''événement]],Tableau12[],80,FALSE)</f>
        <v>#N/A</v>
      </c>
      <c r="AE334" t="e">
        <f>VLOOKUP(Tableau14[[#This Row],[dossier d''événement]],Tableau12[],81,FALSE)</f>
        <v>#N/A</v>
      </c>
      <c r="AF334" t="e">
        <f>VLOOKUP(Tableau14[[#This Row],[dossier d''événement]],Tableau12[],82,FALSE)</f>
        <v>#N/A</v>
      </c>
      <c r="AG334" t="e">
        <f>VLOOKUP(Tableau14[[#This Row],[dossier d''événement]],Tableau12[],83,FALSE)</f>
        <v>#N/A</v>
      </c>
      <c r="AH334" t="e">
        <f>VLOOKUP(Tableau14[[#This Row],[dossier d''événement]],Tableau12[],84,FALSE)</f>
        <v>#N/A</v>
      </c>
      <c r="AI334" t="e">
        <f>VLOOKUP(Tableau14[[#This Row],[dossier d''événement]],Tableau12[],85,FALSE)</f>
        <v>#N/A</v>
      </c>
      <c r="AJ334" t="e">
        <f>VLOOKUP(Tableau14[[#This Row],[dossier d''événement]],Tableau12[],86,FALSE)</f>
        <v>#N/A</v>
      </c>
      <c r="AK334" t="e">
        <f>VLOOKUP(Tableau14[[#This Row],[dossier d''événement]],Tableau12[],87,FALSE)</f>
        <v>#N/A</v>
      </c>
      <c r="AL334" t="e">
        <f>VLOOKUP(Tableau14[[#This Row],[dossier d''événement]],Tableau12[],88,FALSE)</f>
        <v>#N/A</v>
      </c>
      <c r="AM334" t="e">
        <f>VLOOKUP(Tableau14[[#This Row],[dossier d''événement]],Tableau12[],89,FALSE)</f>
        <v>#N/A</v>
      </c>
      <c r="AN334" t="e">
        <f>VLOOKUP(Tableau14[[#This Row],[dossier d''événement]],Tableau12[],90,FALSE)</f>
        <v>#N/A</v>
      </c>
      <c r="AO334" t="e">
        <f>VLOOKUP(Tableau14[[#This Row],[dossier d''événement]],Tableau12[],11,FALSE)</f>
        <v>#N/A</v>
      </c>
      <c r="AP334" t="e">
        <f>VLOOKUP(Tableau14[[#This Row],[dossier d''événement]],Tableau12[],12,FALSE)</f>
        <v>#N/A</v>
      </c>
      <c r="AQ334" t="e">
        <f>VLOOKUP(Tableau14[[#This Row],[dossier d''événement]],Tableau12[],13,FALSE)</f>
        <v>#N/A</v>
      </c>
      <c r="AR334" t="e">
        <f>VLOOKUP(Tableau14[[#This Row],[dossier d''événement]],Tableau12[],14,FALSE)</f>
        <v>#N/A</v>
      </c>
      <c r="AS334" t="e">
        <f>VLOOKUP(Tableau14[[#This Row],[dossier d''événement]],Tableau12[],15,FALSE)</f>
        <v>#N/A</v>
      </c>
      <c r="AT334" t="e">
        <f>VLOOKUP(Tableau14[[#This Row],[dossier d''événement]],Tableau12[],16,FALSE)</f>
        <v>#N/A</v>
      </c>
      <c r="AU334" t="e">
        <f>VLOOKUP(Tableau14[[#This Row],[dossier d''événement]],Tableau12[],17,FALSE)</f>
        <v>#N/A</v>
      </c>
      <c r="AV334" t="e">
        <f>VLOOKUP(Tableau14[[#This Row],[dossier d''événement]],Tableau12[],18,FALSE)</f>
        <v>#N/A</v>
      </c>
      <c r="AW334" t="e">
        <f>VLOOKUP(Tableau14[[#This Row],[dossier d''événement]],Tableau12[],19,FALSE)</f>
        <v>#N/A</v>
      </c>
      <c r="AX334" t="e">
        <f>VLOOKUP(Tableau14[[#This Row],[dossier d''événement]],Tableau12[],20,FALSE)</f>
        <v>#N/A</v>
      </c>
      <c r="AY334" t="e">
        <f>VLOOKUP(Tableau14[[#This Row],[dossier d''événement]],Tableau12[],21,FALSE)</f>
        <v>#N/A</v>
      </c>
      <c r="AZ334" t="e">
        <f>VLOOKUP(Tableau14[[#This Row],[dossier d''événement]],Tableau12[],22,FALSE)</f>
        <v>#N/A</v>
      </c>
      <c r="BA334" t="e">
        <f>VLOOKUP(Tableau14[[#This Row],[dossier d''événement]],Tableau12[],23,FALSE)</f>
        <v>#N/A</v>
      </c>
      <c r="BB334" t="e">
        <f>VLOOKUP(Tableau14[[#This Row],[dossier d''événement]],Tableau12[],24,FALSE)</f>
        <v>#N/A</v>
      </c>
      <c r="BC334" t="e">
        <f>VLOOKUP(Tableau14[[#This Row],[dossier d''événement]],Tableau12[],25,FALSE)</f>
        <v>#N/A</v>
      </c>
      <c r="BD334" t="e">
        <f>VLOOKUP(Tableau14[[#This Row],[dossier d''événement]],Tableau12[],26,FALSE)</f>
        <v>#N/A</v>
      </c>
      <c r="BE334" t="e">
        <f>VLOOKUP(Tableau14[[#This Row],[dossier d''événement]],Tableau12[],27,FALSE)</f>
        <v>#N/A</v>
      </c>
      <c r="BF334" t="e">
        <f>VLOOKUP(Tableau14[[#This Row],[dossier d''événement]],Tableau12[],28,FALSE)</f>
        <v>#N/A</v>
      </c>
      <c r="BG334" t="e">
        <f>VLOOKUP(Tableau14[[#This Row],[dossier d''événement]],Tableau12[],29,FALSE)</f>
        <v>#N/A</v>
      </c>
      <c r="BH334" t="e">
        <f>VLOOKUP(Tableau14[[#This Row],[dossier d''événement]],Tableau12[],30,FALSE)</f>
        <v>#N/A</v>
      </c>
      <c r="BI334" t="e">
        <f>VLOOKUP(Tableau14[[#This Row],[dossier d''événement]],Tableau12[],31,FALSE)</f>
        <v>#N/A</v>
      </c>
      <c r="BJ334" t="e">
        <f>VLOOKUP(Tableau14[[#This Row],[dossier d''événement]],Tableau12[],32,FALSE)</f>
        <v>#N/A</v>
      </c>
      <c r="BK334" t="e">
        <f>VLOOKUP(Tableau14[[#This Row],[dossier d''événement]],Tableau12[],33,FALSE)</f>
        <v>#N/A</v>
      </c>
      <c r="BL334" t="e">
        <f>VLOOKUP(Tableau14[[#This Row],[dossier d''événement]],Tableau12[],34,FALSE)</f>
        <v>#N/A</v>
      </c>
      <c r="BM334" t="e">
        <f>VLOOKUP(Tableau14[[#This Row],[dossier d''événement]],Tableau12[],35,FALSE)</f>
        <v>#N/A</v>
      </c>
      <c r="BN334" t="e">
        <f>VLOOKUP(Tableau14[[#This Row],[dossier d''événement]],Tableau12[],36,FALSE)</f>
        <v>#N/A</v>
      </c>
      <c r="BO334" t="e">
        <f>VLOOKUP(Tableau14[[#This Row],[dossier d''événement]],Tableau12[],37,FALSE)</f>
        <v>#N/A</v>
      </c>
      <c r="BP334" t="e">
        <f>VLOOKUP(Tableau14[[#This Row],[dossier d''événement]],Tableau12[],38,FALSE)</f>
        <v>#N/A</v>
      </c>
      <c r="BQ334" t="e">
        <f>VLOOKUP(Tableau14[[#This Row],[dossier d''événement]],Tableau12[],39,FALSE)</f>
        <v>#N/A</v>
      </c>
      <c r="BR334" t="e">
        <f>VLOOKUP(Tableau14[[#This Row],[dossier d''événement]],Tableau12[],40,FALSE)</f>
        <v>#N/A</v>
      </c>
    </row>
    <row r="335" spans="23:70">
      <c r="W335" t="e">
        <f>VLOOKUP(Tableau14[[#This Row],[dossier d''événement]],Tableau12[],73,FALSE)</f>
        <v>#N/A</v>
      </c>
      <c r="X335" t="e">
        <f>VLOOKUP(Tableau14[[#This Row],[dossier d''événement]],Tableau12[],74,FALSE)</f>
        <v>#N/A</v>
      </c>
      <c r="Y335" t="e">
        <f>VLOOKUP(Tableau14[[#This Row],[dossier d''événement]],Tableau12[],75,FALSE)</f>
        <v>#N/A</v>
      </c>
      <c r="Z335" t="e">
        <f>VLOOKUP(Tableau14[[#This Row],[dossier d''événement]],Tableau12[],76,FALSE)</f>
        <v>#N/A</v>
      </c>
      <c r="AA335" t="e">
        <f>VLOOKUP(Tableau14[[#This Row],[dossier d''événement]],Tableau12[],77,FALSE)</f>
        <v>#N/A</v>
      </c>
      <c r="AB335" t="e">
        <f>VLOOKUP(Tableau14[[#This Row],[dossier d''événement]],Tableau12[],78,FALSE)</f>
        <v>#N/A</v>
      </c>
      <c r="AC335" t="e">
        <f>VLOOKUP(Tableau14[[#This Row],[dossier d''événement]],Tableau12[],79,FALSE)</f>
        <v>#N/A</v>
      </c>
      <c r="AD335" t="e">
        <f>VLOOKUP(Tableau14[[#This Row],[dossier d''événement]],Tableau12[],80,FALSE)</f>
        <v>#N/A</v>
      </c>
      <c r="AE335" t="e">
        <f>VLOOKUP(Tableau14[[#This Row],[dossier d''événement]],Tableau12[],81,FALSE)</f>
        <v>#N/A</v>
      </c>
      <c r="AF335" t="e">
        <f>VLOOKUP(Tableau14[[#This Row],[dossier d''événement]],Tableau12[],82,FALSE)</f>
        <v>#N/A</v>
      </c>
      <c r="AG335" t="e">
        <f>VLOOKUP(Tableau14[[#This Row],[dossier d''événement]],Tableau12[],83,FALSE)</f>
        <v>#N/A</v>
      </c>
      <c r="AH335" t="e">
        <f>VLOOKUP(Tableau14[[#This Row],[dossier d''événement]],Tableau12[],84,FALSE)</f>
        <v>#N/A</v>
      </c>
      <c r="AI335" t="e">
        <f>VLOOKUP(Tableau14[[#This Row],[dossier d''événement]],Tableau12[],85,FALSE)</f>
        <v>#N/A</v>
      </c>
      <c r="AJ335" t="e">
        <f>VLOOKUP(Tableau14[[#This Row],[dossier d''événement]],Tableau12[],86,FALSE)</f>
        <v>#N/A</v>
      </c>
      <c r="AK335" t="e">
        <f>VLOOKUP(Tableau14[[#This Row],[dossier d''événement]],Tableau12[],87,FALSE)</f>
        <v>#N/A</v>
      </c>
      <c r="AL335" t="e">
        <f>VLOOKUP(Tableau14[[#This Row],[dossier d''événement]],Tableau12[],88,FALSE)</f>
        <v>#N/A</v>
      </c>
      <c r="AM335" t="e">
        <f>VLOOKUP(Tableau14[[#This Row],[dossier d''événement]],Tableau12[],89,FALSE)</f>
        <v>#N/A</v>
      </c>
      <c r="AN335" t="e">
        <f>VLOOKUP(Tableau14[[#This Row],[dossier d''événement]],Tableau12[],90,FALSE)</f>
        <v>#N/A</v>
      </c>
      <c r="AO335" t="e">
        <f>VLOOKUP(Tableau14[[#This Row],[dossier d''événement]],Tableau12[],11,FALSE)</f>
        <v>#N/A</v>
      </c>
      <c r="AP335" t="e">
        <f>VLOOKUP(Tableau14[[#This Row],[dossier d''événement]],Tableau12[],12,FALSE)</f>
        <v>#N/A</v>
      </c>
      <c r="AQ335" t="e">
        <f>VLOOKUP(Tableau14[[#This Row],[dossier d''événement]],Tableau12[],13,FALSE)</f>
        <v>#N/A</v>
      </c>
      <c r="AR335" t="e">
        <f>VLOOKUP(Tableau14[[#This Row],[dossier d''événement]],Tableau12[],14,FALSE)</f>
        <v>#N/A</v>
      </c>
      <c r="AS335" t="e">
        <f>VLOOKUP(Tableau14[[#This Row],[dossier d''événement]],Tableau12[],15,FALSE)</f>
        <v>#N/A</v>
      </c>
      <c r="AT335" t="e">
        <f>VLOOKUP(Tableau14[[#This Row],[dossier d''événement]],Tableau12[],16,FALSE)</f>
        <v>#N/A</v>
      </c>
      <c r="AU335" t="e">
        <f>VLOOKUP(Tableau14[[#This Row],[dossier d''événement]],Tableau12[],17,FALSE)</f>
        <v>#N/A</v>
      </c>
      <c r="AV335" t="e">
        <f>VLOOKUP(Tableau14[[#This Row],[dossier d''événement]],Tableau12[],18,FALSE)</f>
        <v>#N/A</v>
      </c>
      <c r="AW335" t="e">
        <f>VLOOKUP(Tableau14[[#This Row],[dossier d''événement]],Tableau12[],19,FALSE)</f>
        <v>#N/A</v>
      </c>
      <c r="AX335" t="e">
        <f>VLOOKUP(Tableau14[[#This Row],[dossier d''événement]],Tableau12[],20,FALSE)</f>
        <v>#N/A</v>
      </c>
      <c r="AY335" t="e">
        <f>VLOOKUP(Tableau14[[#This Row],[dossier d''événement]],Tableau12[],21,FALSE)</f>
        <v>#N/A</v>
      </c>
      <c r="AZ335" t="e">
        <f>VLOOKUP(Tableau14[[#This Row],[dossier d''événement]],Tableau12[],22,FALSE)</f>
        <v>#N/A</v>
      </c>
      <c r="BA335" t="e">
        <f>VLOOKUP(Tableau14[[#This Row],[dossier d''événement]],Tableau12[],23,FALSE)</f>
        <v>#N/A</v>
      </c>
      <c r="BB335" t="e">
        <f>VLOOKUP(Tableau14[[#This Row],[dossier d''événement]],Tableau12[],24,FALSE)</f>
        <v>#N/A</v>
      </c>
      <c r="BC335" t="e">
        <f>VLOOKUP(Tableau14[[#This Row],[dossier d''événement]],Tableau12[],25,FALSE)</f>
        <v>#N/A</v>
      </c>
      <c r="BD335" t="e">
        <f>VLOOKUP(Tableau14[[#This Row],[dossier d''événement]],Tableau12[],26,FALSE)</f>
        <v>#N/A</v>
      </c>
      <c r="BE335" t="e">
        <f>VLOOKUP(Tableau14[[#This Row],[dossier d''événement]],Tableau12[],27,FALSE)</f>
        <v>#N/A</v>
      </c>
      <c r="BF335" t="e">
        <f>VLOOKUP(Tableau14[[#This Row],[dossier d''événement]],Tableau12[],28,FALSE)</f>
        <v>#N/A</v>
      </c>
      <c r="BG335" t="e">
        <f>VLOOKUP(Tableau14[[#This Row],[dossier d''événement]],Tableau12[],29,FALSE)</f>
        <v>#N/A</v>
      </c>
      <c r="BH335" t="e">
        <f>VLOOKUP(Tableau14[[#This Row],[dossier d''événement]],Tableau12[],30,FALSE)</f>
        <v>#N/A</v>
      </c>
      <c r="BI335" t="e">
        <f>VLOOKUP(Tableau14[[#This Row],[dossier d''événement]],Tableau12[],31,FALSE)</f>
        <v>#N/A</v>
      </c>
      <c r="BJ335" t="e">
        <f>VLOOKUP(Tableau14[[#This Row],[dossier d''événement]],Tableau12[],32,FALSE)</f>
        <v>#N/A</v>
      </c>
      <c r="BK335" t="e">
        <f>VLOOKUP(Tableau14[[#This Row],[dossier d''événement]],Tableau12[],33,FALSE)</f>
        <v>#N/A</v>
      </c>
      <c r="BL335" t="e">
        <f>VLOOKUP(Tableau14[[#This Row],[dossier d''événement]],Tableau12[],34,FALSE)</f>
        <v>#N/A</v>
      </c>
      <c r="BM335" t="e">
        <f>VLOOKUP(Tableau14[[#This Row],[dossier d''événement]],Tableau12[],35,FALSE)</f>
        <v>#N/A</v>
      </c>
      <c r="BN335" t="e">
        <f>VLOOKUP(Tableau14[[#This Row],[dossier d''événement]],Tableau12[],36,FALSE)</f>
        <v>#N/A</v>
      </c>
      <c r="BO335" t="e">
        <f>VLOOKUP(Tableau14[[#This Row],[dossier d''événement]],Tableau12[],37,FALSE)</f>
        <v>#N/A</v>
      </c>
      <c r="BP335" t="e">
        <f>VLOOKUP(Tableau14[[#This Row],[dossier d''événement]],Tableau12[],38,FALSE)</f>
        <v>#N/A</v>
      </c>
      <c r="BQ335" t="e">
        <f>VLOOKUP(Tableau14[[#This Row],[dossier d''événement]],Tableau12[],39,FALSE)</f>
        <v>#N/A</v>
      </c>
      <c r="BR335" t="e">
        <f>VLOOKUP(Tableau14[[#This Row],[dossier d''événement]],Tableau12[],40,FALSE)</f>
        <v>#N/A</v>
      </c>
    </row>
    <row r="336" spans="23:70">
      <c r="W336" t="e">
        <f>VLOOKUP(Tableau14[[#This Row],[dossier d''événement]],Tableau12[],73,FALSE)</f>
        <v>#N/A</v>
      </c>
      <c r="X336" t="e">
        <f>VLOOKUP(Tableau14[[#This Row],[dossier d''événement]],Tableau12[],74,FALSE)</f>
        <v>#N/A</v>
      </c>
      <c r="Y336" t="e">
        <f>VLOOKUP(Tableau14[[#This Row],[dossier d''événement]],Tableau12[],75,FALSE)</f>
        <v>#N/A</v>
      </c>
      <c r="Z336" t="e">
        <f>VLOOKUP(Tableau14[[#This Row],[dossier d''événement]],Tableau12[],76,FALSE)</f>
        <v>#N/A</v>
      </c>
      <c r="AA336" t="e">
        <f>VLOOKUP(Tableau14[[#This Row],[dossier d''événement]],Tableau12[],77,FALSE)</f>
        <v>#N/A</v>
      </c>
      <c r="AB336" t="e">
        <f>VLOOKUP(Tableau14[[#This Row],[dossier d''événement]],Tableau12[],78,FALSE)</f>
        <v>#N/A</v>
      </c>
      <c r="AC336" t="e">
        <f>VLOOKUP(Tableau14[[#This Row],[dossier d''événement]],Tableau12[],79,FALSE)</f>
        <v>#N/A</v>
      </c>
      <c r="AD336" t="e">
        <f>VLOOKUP(Tableau14[[#This Row],[dossier d''événement]],Tableau12[],80,FALSE)</f>
        <v>#N/A</v>
      </c>
      <c r="AE336" t="e">
        <f>VLOOKUP(Tableau14[[#This Row],[dossier d''événement]],Tableau12[],81,FALSE)</f>
        <v>#N/A</v>
      </c>
      <c r="AF336" t="e">
        <f>VLOOKUP(Tableau14[[#This Row],[dossier d''événement]],Tableau12[],82,FALSE)</f>
        <v>#N/A</v>
      </c>
      <c r="AG336" t="e">
        <f>VLOOKUP(Tableau14[[#This Row],[dossier d''événement]],Tableau12[],83,FALSE)</f>
        <v>#N/A</v>
      </c>
      <c r="AH336" t="e">
        <f>VLOOKUP(Tableau14[[#This Row],[dossier d''événement]],Tableau12[],84,FALSE)</f>
        <v>#N/A</v>
      </c>
      <c r="AI336" t="e">
        <f>VLOOKUP(Tableau14[[#This Row],[dossier d''événement]],Tableau12[],85,FALSE)</f>
        <v>#N/A</v>
      </c>
      <c r="AJ336" t="e">
        <f>VLOOKUP(Tableau14[[#This Row],[dossier d''événement]],Tableau12[],86,FALSE)</f>
        <v>#N/A</v>
      </c>
      <c r="AK336" t="e">
        <f>VLOOKUP(Tableau14[[#This Row],[dossier d''événement]],Tableau12[],87,FALSE)</f>
        <v>#N/A</v>
      </c>
      <c r="AL336" t="e">
        <f>VLOOKUP(Tableau14[[#This Row],[dossier d''événement]],Tableau12[],88,FALSE)</f>
        <v>#N/A</v>
      </c>
      <c r="AM336" t="e">
        <f>VLOOKUP(Tableau14[[#This Row],[dossier d''événement]],Tableau12[],89,FALSE)</f>
        <v>#N/A</v>
      </c>
      <c r="AN336" t="e">
        <f>VLOOKUP(Tableau14[[#This Row],[dossier d''événement]],Tableau12[],90,FALSE)</f>
        <v>#N/A</v>
      </c>
      <c r="AO336" t="e">
        <f>VLOOKUP(Tableau14[[#This Row],[dossier d''événement]],Tableau12[],11,FALSE)</f>
        <v>#N/A</v>
      </c>
      <c r="AP336" t="e">
        <f>VLOOKUP(Tableau14[[#This Row],[dossier d''événement]],Tableau12[],12,FALSE)</f>
        <v>#N/A</v>
      </c>
      <c r="AQ336" t="e">
        <f>VLOOKUP(Tableau14[[#This Row],[dossier d''événement]],Tableau12[],13,FALSE)</f>
        <v>#N/A</v>
      </c>
      <c r="AR336" t="e">
        <f>VLOOKUP(Tableau14[[#This Row],[dossier d''événement]],Tableau12[],14,FALSE)</f>
        <v>#N/A</v>
      </c>
      <c r="AS336" t="e">
        <f>VLOOKUP(Tableau14[[#This Row],[dossier d''événement]],Tableau12[],15,FALSE)</f>
        <v>#N/A</v>
      </c>
      <c r="AT336" t="e">
        <f>VLOOKUP(Tableau14[[#This Row],[dossier d''événement]],Tableau12[],16,FALSE)</f>
        <v>#N/A</v>
      </c>
      <c r="AU336" t="e">
        <f>VLOOKUP(Tableau14[[#This Row],[dossier d''événement]],Tableau12[],17,FALSE)</f>
        <v>#N/A</v>
      </c>
      <c r="AV336" t="e">
        <f>VLOOKUP(Tableau14[[#This Row],[dossier d''événement]],Tableau12[],18,FALSE)</f>
        <v>#N/A</v>
      </c>
      <c r="AW336" t="e">
        <f>VLOOKUP(Tableau14[[#This Row],[dossier d''événement]],Tableau12[],19,FALSE)</f>
        <v>#N/A</v>
      </c>
      <c r="AX336" t="e">
        <f>VLOOKUP(Tableau14[[#This Row],[dossier d''événement]],Tableau12[],20,FALSE)</f>
        <v>#N/A</v>
      </c>
      <c r="AY336" t="e">
        <f>VLOOKUP(Tableau14[[#This Row],[dossier d''événement]],Tableau12[],21,FALSE)</f>
        <v>#N/A</v>
      </c>
      <c r="AZ336" t="e">
        <f>VLOOKUP(Tableau14[[#This Row],[dossier d''événement]],Tableau12[],22,FALSE)</f>
        <v>#N/A</v>
      </c>
      <c r="BA336" t="e">
        <f>VLOOKUP(Tableau14[[#This Row],[dossier d''événement]],Tableau12[],23,FALSE)</f>
        <v>#N/A</v>
      </c>
      <c r="BB336" t="e">
        <f>VLOOKUP(Tableau14[[#This Row],[dossier d''événement]],Tableau12[],24,FALSE)</f>
        <v>#N/A</v>
      </c>
      <c r="BC336" t="e">
        <f>VLOOKUP(Tableau14[[#This Row],[dossier d''événement]],Tableau12[],25,FALSE)</f>
        <v>#N/A</v>
      </c>
      <c r="BD336" t="e">
        <f>VLOOKUP(Tableau14[[#This Row],[dossier d''événement]],Tableau12[],26,FALSE)</f>
        <v>#N/A</v>
      </c>
      <c r="BE336" t="e">
        <f>VLOOKUP(Tableau14[[#This Row],[dossier d''événement]],Tableau12[],27,FALSE)</f>
        <v>#N/A</v>
      </c>
      <c r="BF336" t="e">
        <f>VLOOKUP(Tableau14[[#This Row],[dossier d''événement]],Tableau12[],28,FALSE)</f>
        <v>#N/A</v>
      </c>
      <c r="BG336" t="e">
        <f>VLOOKUP(Tableau14[[#This Row],[dossier d''événement]],Tableau12[],29,FALSE)</f>
        <v>#N/A</v>
      </c>
      <c r="BH336" t="e">
        <f>VLOOKUP(Tableau14[[#This Row],[dossier d''événement]],Tableau12[],30,FALSE)</f>
        <v>#N/A</v>
      </c>
      <c r="BI336" t="e">
        <f>VLOOKUP(Tableau14[[#This Row],[dossier d''événement]],Tableau12[],31,FALSE)</f>
        <v>#N/A</v>
      </c>
      <c r="BJ336" t="e">
        <f>VLOOKUP(Tableau14[[#This Row],[dossier d''événement]],Tableau12[],32,FALSE)</f>
        <v>#N/A</v>
      </c>
      <c r="BK336" t="e">
        <f>VLOOKUP(Tableau14[[#This Row],[dossier d''événement]],Tableau12[],33,FALSE)</f>
        <v>#N/A</v>
      </c>
      <c r="BL336" t="e">
        <f>VLOOKUP(Tableau14[[#This Row],[dossier d''événement]],Tableau12[],34,FALSE)</f>
        <v>#N/A</v>
      </c>
      <c r="BM336" t="e">
        <f>VLOOKUP(Tableau14[[#This Row],[dossier d''événement]],Tableau12[],35,FALSE)</f>
        <v>#N/A</v>
      </c>
      <c r="BN336" t="e">
        <f>VLOOKUP(Tableau14[[#This Row],[dossier d''événement]],Tableau12[],36,FALSE)</f>
        <v>#N/A</v>
      </c>
      <c r="BO336" t="e">
        <f>VLOOKUP(Tableau14[[#This Row],[dossier d''événement]],Tableau12[],37,FALSE)</f>
        <v>#N/A</v>
      </c>
      <c r="BP336" t="e">
        <f>VLOOKUP(Tableau14[[#This Row],[dossier d''événement]],Tableau12[],38,FALSE)</f>
        <v>#N/A</v>
      </c>
      <c r="BQ336" t="e">
        <f>VLOOKUP(Tableau14[[#This Row],[dossier d''événement]],Tableau12[],39,FALSE)</f>
        <v>#N/A</v>
      </c>
      <c r="BR336" t="e">
        <f>VLOOKUP(Tableau14[[#This Row],[dossier d''événement]],Tableau12[],40,FALSE)</f>
        <v>#N/A</v>
      </c>
    </row>
    <row r="337" spans="23:70">
      <c r="W337" t="e">
        <f>VLOOKUP(Tableau14[[#This Row],[dossier d''événement]],Tableau12[],73,FALSE)</f>
        <v>#N/A</v>
      </c>
      <c r="X337" t="e">
        <f>VLOOKUP(Tableau14[[#This Row],[dossier d''événement]],Tableau12[],74,FALSE)</f>
        <v>#N/A</v>
      </c>
      <c r="Y337" t="e">
        <f>VLOOKUP(Tableau14[[#This Row],[dossier d''événement]],Tableau12[],75,FALSE)</f>
        <v>#N/A</v>
      </c>
      <c r="Z337" t="e">
        <f>VLOOKUP(Tableau14[[#This Row],[dossier d''événement]],Tableau12[],76,FALSE)</f>
        <v>#N/A</v>
      </c>
      <c r="AA337" t="e">
        <f>VLOOKUP(Tableau14[[#This Row],[dossier d''événement]],Tableau12[],77,FALSE)</f>
        <v>#N/A</v>
      </c>
      <c r="AB337" t="e">
        <f>VLOOKUP(Tableau14[[#This Row],[dossier d''événement]],Tableau12[],78,FALSE)</f>
        <v>#N/A</v>
      </c>
      <c r="AC337" t="e">
        <f>VLOOKUP(Tableau14[[#This Row],[dossier d''événement]],Tableau12[],79,FALSE)</f>
        <v>#N/A</v>
      </c>
      <c r="AD337" t="e">
        <f>VLOOKUP(Tableau14[[#This Row],[dossier d''événement]],Tableau12[],80,FALSE)</f>
        <v>#N/A</v>
      </c>
      <c r="AE337" t="e">
        <f>VLOOKUP(Tableau14[[#This Row],[dossier d''événement]],Tableau12[],81,FALSE)</f>
        <v>#N/A</v>
      </c>
      <c r="AF337" t="e">
        <f>VLOOKUP(Tableau14[[#This Row],[dossier d''événement]],Tableau12[],82,FALSE)</f>
        <v>#N/A</v>
      </c>
      <c r="AG337" t="e">
        <f>VLOOKUP(Tableau14[[#This Row],[dossier d''événement]],Tableau12[],83,FALSE)</f>
        <v>#N/A</v>
      </c>
      <c r="AH337" t="e">
        <f>VLOOKUP(Tableau14[[#This Row],[dossier d''événement]],Tableau12[],84,FALSE)</f>
        <v>#N/A</v>
      </c>
      <c r="AI337" t="e">
        <f>VLOOKUP(Tableau14[[#This Row],[dossier d''événement]],Tableau12[],85,FALSE)</f>
        <v>#N/A</v>
      </c>
      <c r="AJ337" t="e">
        <f>VLOOKUP(Tableau14[[#This Row],[dossier d''événement]],Tableau12[],86,FALSE)</f>
        <v>#N/A</v>
      </c>
      <c r="AK337" t="e">
        <f>VLOOKUP(Tableau14[[#This Row],[dossier d''événement]],Tableau12[],87,FALSE)</f>
        <v>#N/A</v>
      </c>
      <c r="AL337" t="e">
        <f>VLOOKUP(Tableau14[[#This Row],[dossier d''événement]],Tableau12[],88,FALSE)</f>
        <v>#N/A</v>
      </c>
      <c r="AM337" t="e">
        <f>VLOOKUP(Tableau14[[#This Row],[dossier d''événement]],Tableau12[],89,FALSE)</f>
        <v>#N/A</v>
      </c>
      <c r="AN337" t="e">
        <f>VLOOKUP(Tableau14[[#This Row],[dossier d''événement]],Tableau12[],90,FALSE)</f>
        <v>#N/A</v>
      </c>
      <c r="AO337" t="e">
        <f>VLOOKUP(Tableau14[[#This Row],[dossier d''événement]],Tableau12[],11,FALSE)</f>
        <v>#N/A</v>
      </c>
      <c r="AP337" t="e">
        <f>VLOOKUP(Tableau14[[#This Row],[dossier d''événement]],Tableau12[],12,FALSE)</f>
        <v>#N/A</v>
      </c>
      <c r="AQ337" t="e">
        <f>VLOOKUP(Tableau14[[#This Row],[dossier d''événement]],Tableau12[],13,FALSE)</f>
        <v>#N/A</v>
      </c>
      <c r="AR337" t="e">
        <f>VLOOKUP(Tableau14[[#This Row],[dossier d''événement]],Tableau12[],14,FALSE)</f>
        <v>#N/A</v>
      </c>
      <c r="AS337" t="e">
        <f>VLOOKUP(Tableau14[[#This Row],[dossier d''événement]],Tableau12[],15,FALSE)</f>
        <v>#N/A</v>
      </c>
      <c r="AT337" t="e">
        <f>VLOOKUP(Tableau14[[#This Row],[dossier d''événement]],Tableau12[],16,FALSE)</f>
        <v>#N/A</v>
      </c>
      <c r="AU337" t="e">
        <f>VLOOKUP(Tableau14[[#This Row],[dossier d''événement]],Tableau12[],17,FALSE)</f>
        <v>#N/A</v>
      </c>
      <c r="AV337" t="e">
        <f>VLOOKUP(Tableau14[[#This Row],[dossier d''événement]],Tableau12[],18,FALSE)</f>
        <v>#N/A</v>
      </c>
      <c r="AW337" t="e">
        <f>VLOOKUP(Tableau14[[#This Row],[dossier d''événement]],Tableau12[],19,FALSE)</f>
        <v>#N/A</v>
      </c>
      <c r="AX337" t="e">
        <f>VLOOKUP(Tableau14[[#This Row],[dossier d''événement]],Tableau12[],20,FALSE)</f>
        <v>#N/A</v>
      </c>
      <c r="AY337" t="e">
        <f>VLOOKUP(Tableau14[[#This Row],[dossier d''événement]],Tableau12[],21,FALSE)</f>
        <v>#N/A</v>
      </c>
      <c r="AZ337" t="e">
        <f>VLOOKUP(Tableau14[[#This Row],[dossier d''événement]],Tableau12[],22,FALSE)</f>
        <v>#N/A</v>
      </c>
      <c r="BA337" t="e">
        <f>VLOOKUP(Tableau14[[#This Row],[dossier d''événement]],Tableau12[],23,FALSE)</f>
        <v>#N/A</v>
      </c>
      <c r="BB337" t="e">
        <f>VLOOKUP(Tableau14[[#This Row],[dossier d''événement]],Tableau12[],24,FALSE)</f>
        <v>#N/A</v>
      </c>
      <c r="BC337" t="e">
        <f>VLOOKUP(Tableau14[[#This Row],[dossier d''événement]],Tableau12[],25,FALSE)</f>
        <v>#N/A</v>
      </c>
      <c r="BD337" t="e">
        <f>VLOOKUP(Tableau14[[#This Row],[dossier d''événement]],Tableau12[],26,FALSE)</f>
        <v>#N/A</v>
      </c>
      <c r="BE337" t="e">
        <f>VLOOKUP(Tableau14[[#This Row],[dossier d''événement]],Tableau12[],27,FALSE)</f>
        <v>#N/A</v>
      </c>
      <c r="BF337" t="e">
        <f>VLOOKUP(Tableau14[[#This Row],[dossier d''événement]],Tableau12[],28,FALSE)</f>
        <v>#N/A</v>
      </c>
      <c r="BG337" t="e">
        <f>VLOOKUP(Tableau14[[#This Row],[dossier d''événement]],Tableau12[],29,FALSE)</f>
        <v>#N/A</v>
      </c>
      <c r="BH337" t="e">
        <f>VLOOKUP(Tableau14[[#This Row],[dossier d''événement]],Tableau12[],30,FALSE)</f>
        <v>#N/A</v>
      </c>
      <c r="BI337" t="e">
        <f>VLOOKUP(Tableau14[[#This Row],[dossier d''événement]],Tableau12[],31,FALSE)</f>
        <v>#N/A</v>
      </c>
      <c r="BJ337" t="e">
        <f>VLOOKUP(Tableau14[[#This Row],[dossier d''événement]],Tableau12[],32,FALSE)</f>
        <v>#N/A</v>
      </c>
      <c r="BK337" t="e">
        <f>VLOOKUP(Tableau14[[#This Row],[dossier d''événement]],Tableau12[],33,FALSE)</f>
        <v>#N/A</v>
      </c>
      <c r="BL337" t="e">
        <f>VLOOKUP(Tableau14[[#This Row],[dossier d''événement]],Tableau12[],34,FALSE)</f>
        <v>#N/A</v>
      </c>
      <c r="BM337" t="e">
        <f>VLOOKUP(Tableau14[[#This Row],[dossier d''événement]],Tableau12[],35,FALSE)</f>
        <v>#N/A</v>
      </c>
      <c r="BN337" t="e">
        <f>VLOOKUP(Tableau14[[#This Row],[dossier d''événement]],Tableau12[],36,FALSE)</f>
        <v>#N/A</v>
      </c>
      <c r="BO337" t="e">
        <f>VLOOKUP(Tableau14[[#This Row],[dossier d''événement]],Tableau12[],37,FALSE)</f>
        <v>#N/A</v>
      </c>
      <c r="BP337" t="e">
        <f>VLOOKUP(Tableau14[[#This Row],[dossier d''événement]],Tableau12[],38,FALSE)</f>
        <v>#N/A</v>
      </c>
      <c r="BQ337" t="e">
        <f>VLOOKUP(Tableau14[[#This Row],[dossier d''événement]],Tableau12[],39,FALSE)</f>
        <v>#N/A</v>
      </c>
      <c r="BR337" t="e">
        <f>VLOOKUP(Tableau14[[#This Row],[dossier d''événement]],Tableau12[],40,FALSE)</f>
        <v>#N/A</v>
      </c>
    </row>
    <row r="338" spans="23:70">
      <c r="W338" t="e">
        <f>VLOOKUP(Tableau14[[#This Row],[dossier d''événement]],Tableau12[],73,FALSE)</f>
        <v>#N/A</v>
      </c>
      <c r="X338" t="e">
        <f>VLOOKUP(Tableau14[[#This Row],[dossier d''événement]],Tableau12[],74,FALSE)</f>
        <v>#N/A</v>
      </c>
      <c r="Y338" t="e">
        <f>VLOOKUP(Tableau14[[#This Row],[dossier d''événement]],Tableau12[],75,FALSE)</f>
        <v>#N/A</v>
      </c>
      <c r="Z338" t="e">
        <f>VLOOKUP(Tableau14[[#This Row],[dossier d''événement]],Tableau12[],76,FALSE)</f>
        <v>#N/A</v>
      </c>
      <c r="AA338" t="e">
        <f>VLOOKUP(Tableau14[[#This Row],[dossier d''événement]],Tableau12[],77,FALSE)</f>
        <v>#N/A</v>
      </c>
      <c r="AB338" t="e">
        <f>VLOOKUP(Tableau14[[#This Row],[dossier d''événement]],Tableau12[],78,FALSE)</f>
        <v>#N/A</v>
      </c>
      <c r="AC338" t="e">
        <f>VLOOKUP(Tableau14[[#This Row],[dossier d''événement]],Tableau12[],79,FALSE)</f>
        <v>#N/A</v>
      </c>
      <c r="AD338" t="e">
        <f>VLOOKUP(Tableau14[[#This Row],[dossier d''événement]],Tableau12[],80,FALSE)</f>
        <v>#N/A</v>
      </c>
      <c r="AE338" t="e">
        <f>VLOOKUP(Tableau14[[#This Row],[dossier d''événement]],Tableau12[],81,FALSE)</f>
        <v>#N/A</v>
      </c>
      <c r="AF338" t="e">
        <f>VLOOKUP(Tableau14[[#This Row],[dossier d''événement]],Tableau12[],82,FALSE)</f>
        <v>#N/A</v>
      </c>
      <c r="AG338" t="e">
        <f>VLOOKUP(Tableau14[[#This Row],[dossier d''événement]],Tableau12[],83,FALSE)</f>
        <v>#N/A</v>
      </c>
      <c r="AH338" t="e">
        <f>VLOOKUP(Tableau14[[#This Row],[dossier d''événement]],Tableau12[],84,FALSE)</f>
        <v>#N/A</v>
      </c>
      <c r="AI338" t="e">
        <f>VLOOKUP(Tableau14[[#This Row],[dossier d''événement]],Tableau12[],85,FALSE)</f>
        <v>#N/A</v>
      </c>
      <c r="AJ338" t="e">
        <f>VLOOKUP(Tableau14[[#This Row],[dossier d''événement]],Tableau12[],86,FALSE)</f>
        <v>#N/A</v>
      </c>
      <c r="AK338" t="e">
        <f>VLOOKUP(Tableau14[[#This Row],[dossier d''événement]],Tableau12[],87,FALSE)</f>
        <v>#N/A</v>
      </c>
      <c r="AL338" t="e">
        <f>VLOOKUP(Tableau14[[#This Row],[dossier d''événement]],Tableau12[],88,FALSE)</f>
        <v>#N/A</v>
      </c>
      <c r="AM338" t="e">
        <f>VLOOKUP(Tableau14[[#This Row],[dossier d''événement]],Tableau12[],89,FALSE)</f>
        <v>#N/A</v>
      </c>
      <c r="AN338" t="e">
        <f>VLOOKUP(Tableau14[[#This Row],[dossier d''événement]],Tableau12[],90,FALSE)</f>
        <v>#N/A</v>
      </c>
      <c r="AO338" t="e">
        <f>VLOOKUP(Tableau14[[#This Row],[dossier d''événement]],Tableau12[],11,FALSE)</f>
        <v>#N/A</v>
      </c>
      <c r="AP338" t="e">
        <f>VLOOKUP(Tableau14[[#This Row],[dossier d''événement]],Tableau12[],12,FALSE)</f>
        <v>#N/A</v>
      </c>
      <c r="AQ338" t="e">
        <f>VLOOKUP(Tableau14[[#This Row],[dossier d''événement]],Tableau12[],13,FALSE)</f>
        <v>#N/A</v>
      </c>
      <c r="AR338" t="e">
        <f>VLOOKUP(Tableau14[[#This Row],[dossier d''événement]],Tableau12[],14,FALSE)</f>
        <v>#N/A</v>
      </c>
      <c r="AS338" t="e">
        <f>VLOOKUP(Tableau14[[#This Row],[dossier d''événement]],Tableau12[],15,FALSE)</f>
        <v>#N/A</v>
      </c>
      <c r="AT338" t="e">
        <f>VLOOKUP(Tableau14[[#This Row],[dossier d''événement]],Tableau12[],16,FALSE)</f>
        <v>#N/A</v>
      </c>
      <c r="AU338" t="e">
        <f>VLOOKUP(Tableau14[[#This Row],[dossier d''événement]],Tableau12[],17,FALSE)</f>
        <v>#N/A</v>
      </c>
      <c r="AV338" t="e">
        <f>VLOOKUP(Tableau14[[#This Row],[dossier d''événement]],Tableau12[],18,FALSE)</f>
        <v>#N/A</v>
      </c>
      <c r="AW338" t="e">
        <f>VLOOKUP(Tableau14[[#This Row],[dossier d''événement]],Tableau12[],19,FALSE)</f>
        <v>#N/A</v>
      </c>
      <c r="AX338" t="e">
        <f>VLOOKUP(Tableau14[[#This Row],[dossier d''événement]],Tableau12[],20,FALSE)</f>
        <v>#N/A</v>
      </c>
      <c r="AY338" t="e">
        <f>VLOOKUP(Tableau14[[#This Row],[dossier d''événement]],Tableau12[],21,FALSE)</f>
        <v>#N/A</v>
      </c>
      <c r="AZ338" t="e">
        <f>VLOOKUP(Tableau14[[#This Row],[dossier d''événement]],Tableau12[],22,FALSE)</f>
        <v>#N/A</v>
      </c>
      <c r="BA338" t="e">
        <f>VLOOKUP(Tableau14[[#This Row],[dossier d''événement]],Tableau12[],23,FALSE)</f>
        <v>#N/A</v>
      </c>
      <c r="BB338" t="e">
        <f>VLOOKUP(Tableau14[[#This Row],[dossier d''événement]],Tableau12[],24,FALSE)</f>
        <v>#N/A</v>
      </c>
      <c r="BC338" t="e">
        <f>VLOOKUP(Tableau14[[#This Row],[dossier d''événement]],Tableau12[],25,FALSE)</f>
        <v>#N/A</v>
      </c>
      <c r="BD338" t="e">
        <f>VLOOKUP(Tableau14[[#This Row],[dossier d''événement]],Tableau12[],26,FALSE)</f>
        <v>#N/A</v>
      </c>
      <c r="BE338" t="e">
        <f>VLOOKUP(Tableau14[[#This Row],[dossier d''événement]],Tableau12[],27,FALSE)</f>
        <v>#N/A</v>
      </c>
      <c r="BF338" t="e">
        <f>VLOOKUP(Tableau14[[#This Row],[dossier d''événement]],Tableau12[],28,FALSE)</f>
        <v>#N/A</v>
      </c>
      <c r="BG338" t="e">
        <f>VLOOKUP(Tableau14[[#This Row],[dossier d''événement]],Tableau12[],29,FALSE)</f>
        <v>#N/A</v>
      </c>
      <c r="BH338" t="e">
        <f>VLOOKUP(Tableau14[[#This Row],[dossier d''événement]],Tableau12[],30,FALSE)</f>
        <v>#N/A</v>
      </c>
      <c r="BI338" t="e">
        <f>VLOOKUP(Tableau14[[#This Row],[dossier d''événement]],Tableau12[],31,FALSE)</f>
        <v>#N/A</v>
      </c>
      <c r="BJ338" t="e">
        <f>VLOOKUP(Tableau14[[#This Row],[dossier d''événement]],Tableau12[],32,FALSE)</f>
        <v>#N/A</v>
      </c>
      <c r="BK338" t="e">
        <f>VLOOKUP(Tableau14[[#This Row],[dossier d''événement]],Tableau12[],33,FALSE)</f>
        <v>#N/A</v>
      </c>
      <c r="BL338" t="e">
        <f>VLOOKUP(Tableau14[[#This Row],[dossier d''événement]],Tableau12[],34,FALSE)</f>
        <v>#N/A</v>
      </c>
      <c r="BM338" t="e">
        <f>VLOOKUP(Tableau14[[#This Row],[dossier d''événement]],Tableau12[],35,FALSE)</f>
        <v>#N/A</v>
      </c>
      <c r="BN338" t="e">
        <f>VLOOKUP(Tableau14[[#This Row],[dossier d''événement]],Tableau12[],36,FALSE)</f>
        <v>#N/A</v>
      </c>
      <c r="BO338" t="e">
        <f>VLOOKUP(Tableau14[[#This Row],[dossier d''événement]],Tableau12[],37,FALSE)</f>
        <v>#N/A</v>
      </c>
      <c r="BP338" t="e">
        <f>VLOOKUP(Tableau14[[#This Row],[dossier d''événement]],Tableau12[],38,FALSE)</f>
        <v>#N/A</v>
      </c>
      <c r="BQ338" t="e">
        <f>VLOOKUP(Tableau14[[#This Row],[dossier d''événement]],Tableau12[],39,FALSE)</f>
        <v>#N/A</v>
      </c>
      <c r="BR338" t="e">
        <f>VLOOKUP(Tableau14[[#This Row],[dossier d''événement]],Tableau12[],40,FALSE)</f>
        <v>#N/A</v>
      </c>
    </row>
    <row r="339" spans="23:70">
      <c r="W339" t="e">
        <f>VLOOKUP(Tableau14[[#This Row],[dossier d''événement]],Tableau12[],73,FALSE)</f>
        <v>#N/A</v>
      </c>
      <c r="X339" t="e">
        <f>VLOOKUP(Tableau14[[#This Row],[dossier d''événement]],Tableau12[],74,FALSE)</f>
        <v>#N/A</v>
      </c>
      <c r="Y339" t="e">
        <f>VLOOKUP(Tableau14[[#This Row],[dossier d''événement]],Tableau12[],75,FALSE)</f>
        <v>#N/A</v>
      </c>
      <c r="Z339" t="e">
        <f>VLOOKUP(Tableau14[[#This Row],[dossier d''événement]],Tableau12[],76,FALSE)</f>
        <v>#N/A</v>
      </c>
      <c r="AA339" t="e">
        <f>VLOOKUP(Tableau14[[#This Row],[dossier d''événement]],Tableau12[],77,FALSE)</f>
        <v>#N/A</v>
      </c>
      <c r="AB339" t="e">
        <f>VLOOKUP(Tableau14[[#This Row],[dossier d''événement]],Tableau12[],78,FALSE)</f>
        <v>#N/A</v>
      </c>
      <c r="AC339" t="e">
        <f>VLOOKUP(Tableau14[[#This Row],[dossier d''événement]],Tableau12[],79,FALSE)</f>
        <v>#N/A</v>
      </c>
      <c r="AD339" t="e">
        <f>VLOOKUP(Tableau14[[#This Row],[dossier d''événement]],Tableau12[],80,FALSE)</f>
        <v>#N/A</v>
      </c>
      <c r="AE339" t="e">
        <f>VLOOKUP(Tableau14[[#This Row],[dossier d''événement]],Tableau12[],81,FALSE)</f>
        <v>#N/A</v>
      </c>
      <c r="AF339" t="e">
        <f>VLOOKUP(Tableau14[[#This Row],[dossier d''événement]],Tableau12[],82,FALSE)</f>
        <v>#N/A</v>
      </c>
      <c r="AG339" t="e">
        <f>VLOOKUP(Tableau14[[#This Row],[dossier d''événement]],Tableau12[],83,FALSE)</f>
        <v>#N/A</v>
      </c>
      <c r="AH339" t="e">
        <f>VLOOKUP(Tableau14[[#This Row],[dossier d''événement]],Tableau12[],84,FALSE)</f>
        <v>#N/A</v>
      </c>
      <c r="AI339" t="e">
        <f>VLOOKUP(Tableau14[[#This Row],[dossier d''événement]],Tableau12[],85,FALSE)</f>
        <v>#N/A</v>
      </c>
      <c r="AJ339" t="e">
        <f>VLOOKUP(Tableau14[[#This Row],[dossier d''événement]],Tableau12[],86,FALSE)</f>
        <v>#N/A</v>
      </c>
      <c r="AK339" t="e">
        <f>VLOOKUP(Tableau14[[#This Row],[dossier d''événement]],Tableau12[],87,FALSE)</f>
        <v>#N/A</v>
      </c>
      <c r="AL339" t="e">
        <f>VLOOKUP(Tableau14[[#This Row],[dossier d''événement]],Tableau12[],88,FALSE)</f>
        <v>#N/A</v>
      </c>
      <c r="AM339" t="e">
        <f>VLOOKUP(Tableau14[[#This Row],[dossier d''événement]],Tableau12[],89,FALSE)</f>
        <v>#N/A</v>
      </c>
      <c r="AN339" t="e">
        <f>VLOOKUP(Tableau14[[#This Row],[dossier d''événement]],Tableau12[],90,FALSE)</f>
        <v>#N/A</v>
      </c>
      <c r="AO339" t="e">
        <f>VLOOKUP(Tableau14[[#This Row],[dossier d''événement]],Tableau12[],11,FALSE)</f>
        <v>#N/A</v>
      </c>
      <c r="AP339" t="e">
        <f>VLOOKUP(Tableau14[[#This Row],[dossier d''événement]],Tableau12[],12,FALSE)</f>
        <v>#N/A</v>
      </c>
      <c r="AQ339" t="e">
        <f>VLOOKUP(Tableau14[[#This Row],[dossier d''événement]],Tableau12[],13,FALSE)</f>
        <v>#N/A</v>
      </c>
      <c r="AR339" t="e">
        <f>VLOOKUP(Tableau14[[#This Row],[dossier d''événement]],Tableau12[],14,FALSE)</f>
        <v>#N/A</v>
      </c>
      <c r="AS339" t="e">
        <f>VLOOKUP(Tableau14[[#This Row],[dossier d''événement]],Tableau12[],15,FALSE)</f>
        <v>#N/A</v>
      </c>
      <c r="AT339" t="e">
        <f>VLOOKUP(Tableau14[[#This Row],[dossier d''événement]],Tableau12[],16,FALSE)</f>
        <v>#N/A</v>
      </c>
      <c r="AU339" t="e">
        <f>VLOOKUP(Tableau14[[#This Row],[dossier d''événement]],Tableau12[],17,FALSE)</f>
        <v>#N/A</v>
      </c>
      <c r="AV339" t="e">
        <f>VLOOKUP(Tableau14[[#This Row],[dossier d''événement]],Tableau12[],18,FALSE)</f>
        <v>#N/A</v>
      </c>
      <c r="AW339" t="e">
        <f>VLOOKUP(Tableau14[[#This Row],[dossier d''événement]],Tableau12[],19,FALSE)</f>
        <v>#N/A</v>
      </c>
      <c r="AX339" t="e">
        <f>VLOOKUP(Tableau14[[#This Row],[dossier d''événement]],Tableau12[],20,FALSE)</f>
        <v>#N/A</v>
      </c>
      <c r="AY339" t="e">
        <f>VLOOKUP(Tableau14[[#This Row],[dossier d''événement]],Tableau12[],21,FALSE)</f>
        <v>#N/A</v>
      </c>
      <c r="AZ339" t="e">
        <f>VLOOKUP(Tableau14[[#This Row],[dossier d''événement]],Tableau12[],22,FALSE)</f>
        <v>#N/A</v>
      </c>
      <c r="BA339" t="e">
        <f>VLOOKUP(Tableau14[[#This Row],[dossier d''événement]],Tableau12[],23,FALSE)</f>
        <v>#N/A</v>
      </c>
      <c r="BB339" t="e">
        <f>VLOOKUP(Tableau14[[#This Row],[dossier d''événement]],Tableau12[],24,FALSE)</f>
        <v>#N/A</v>
      </c>
      <c r="BC339" t="e">
        <f>VLOOKUP(Tableau14[[#This Row],[dossier d''événement]],Tableau12[],25,FALSE)</f>
        <v>#N/A</v>
      </c>
      <c r="BD339" t="e">
        <f>VLOOKUP(Tableau14[[#This Row],[dossier d''événement]],Tableau12[],26,FALSE)</f>
        <v>#N/A</v>
      </c>
      <c r="BE339" t="e">
        <f>VLOOKUP(Tableau14[[#This Row],[dossier d''événement]],Tableau12[],27,FALSE)</f>
        <v>#N/A</v>
      </c>
      <c r="BF339" t="e">
        <f>VLOOKUP(Tableau14[[#This Row],[dossier d''événement]],Tableau12[],28,FALSE)</f>
        <v>#N/A</v>
      </c>
      <c r="BG339" t="e">
        <f>VLOOKUP(Tableau14[[#This Row],[dossier d''événement]],Tableau12[],29,FALSE)</f>
        <v>#N/A</v>
      </c>
      <c r="BH339" t="e">
        <f>VLOOKUP(Tableau14[[#This Row],[dossier d''événement]],Tableau12[],30,FALSE)</f>
        <v>#N/A</v>
      </c>
      <c r="BI339" t="e">
        <f>VLOOKUP(Tableau14[[#This Row],[dossier d''événement]],Tableau12[],31,FALSE)</f>
        <v>#N/A</v>
      </c>
      <c r="BJ339" t="e">
        <f>VLOOKUP(Tableau14[[#This Row],[dossier d''événement]],Tableau12[],32,FALSE)</f>
        <v>#N/A</v>
      </c>
      <c r="BK339" t="e">
        <f>VLOOKUP(Tableau14[[#This Row],[dossier d''événement]],Tableau12[],33,FALSE)</f>
        <v>#N/A</v>
      </c>
      <c r="BL339" t="e">
        <f>VLOOKUP(Tableau14[[#This Row],[dossier d''événement]],Tableau12[],34,FALSE)</f>
        <v>#N/A</v>
      </c>
      <c r="BM339" t="e">
        <f>VLOOKUP(Tableau14[[#This Row],[dossier d''événement]],Tableau12[],35,FALSE)</f>
        <v>#N/A</v>
      </c>
      <c r="BN339" t="e">
        <f>VLOOKUP(Tableau14[[#This Row],[dossier d''événement]],Tableau12[],36,FALSE)</f>
        <v>#N/A</v>
      </c>
      <c r="BO339" t="e">
        <f>VLOOKUP(Tableau14[[#This Row],[dossier d''événement]],Tableau12[],37,FALSE)</f>
        <v>#N/A</v>
      </c>
      <c r="BP339" t="e">
        <f>VLOOKUP(Tableau14[[#This Row],[dossier d''événement]],Tableau12[],38,FALSE)</f>
        <v>#N/A</v>
      </c>
      <c r="BQ339" t="e">
        <f>VLOOKUP(Tableau14[[#This Row],[dossier d''événement]],Tableau12[],39,FALSE)</f>
        <v>#N/A</v>
      </c>
      <c r="BR339" t="e">
        <f>VLOOKUP(Tableau14[[#This Row],[dossier d''événement]],Tableau12[],40,FALSE)</f>
        <v>#N/A</v>
      </c>
    </row>
    <row r="340" spans="23:70">
      <c r="W340" t="e">
        <f>VLOOKUP(Tableau14[[#This Row],[dossier d''événement]],Tableau12[],73,FALSE)</f>
        <v>#N/A</v>
      </c>
      <c r="X340" t="e">
        <f>VLOOKUP(Tableau14[[#This Row],[dossier d''événement]],Tableau12[],74,FALSE)</f>
        <v>#N/A</v>
      </c>
      <c r="Y340" t="e">
        <f>VLOOKUP(Tableau14[[#This Row],[dossier d''événement]],Tableau12[],75,FALSE)</f>
        <v>#N/A</v>
      </c>
      <c r="Z340" t="e">
        <f>VLOOKUP(Tableau14[[#This Row],[dossier d''événement]],Tableau12[],76,FALSE)</f>
        <v>#N/A</v>
      </c>
      <c r="AA340" t="e">
        <f>VLOOKUP(Tableau14[[#This Row],[dossier d''événement]],Tableau12[],77,FALSE)</f>
        <v>#N/A</v>
      </c>
      <c r="AB340" t="e">
        <f>VLOOKUP(Tableau14[[#This Row],[dossier d''événement]],Tableau12[],78,FALSE)</f>
        <v>#N/A</v>
      </c>
      <c r="AC340" t="e">
        <f>VLOOKUP(Tableau14[[#This Row],[dossier d''événement]],Tableau12[],79,FALSE)</f>
        <v>#N/A</v>
      </c>
      <c r="AD340" t="e">
        <f>VLOOKUP(Tableau14[[#This Row],[dossier d''événement]],Tableau12[],80,FALSE)</f>
        <v>#N/A</v>
      </c>
      <c r="AE340" t="e">
        <f>VLOOKUP(Tableau14[[#This Row],[dossier d''événement]],Tableau12[],81,FALSE)</f>
        <v>#N/A</v>
      </c>
      <c r="AF340" t="e">
        <f>VLOOKUP(Tableau14[[#This Row],[dossier d''événement]],Tableau12[],82,FALSE)</f>
        <v>#N/A</v>
      </c>
      <c r="AG340" t="e">
        <f>VLOOKUP(Tableau14[[#This Row],[dossier d''événement]],Tableau12[],83,FALSE)</f>
        <v>#N/A</v>
      </c>
      <c r="AH340" t="e">
        <f>VLOOKUP(Tableau14[[#This Row],[dossier d''événement]],Tableau12[],84,FALSE)</f>
        <v>#N/A</v>
      </c>
      <c r="AI340" t="e">
        <f>VLOOKUP(Tableau14[[#This Row],[dossier d''événement]],Tableau12[],85,FALSE)</f>
        <v>#N/A</v>
      </c>
      <c r="AJ340" t="e">
        <f>VLOOKUP(Tableau14[[#This Row],[dossier d''événement]],Tableau12[],86,FALSE)</f>
        <v>#N/A</v>
      </c>
      <c r="AK340" t="e">
        <f>VLOOKUP(Tableau14[[#This Row],[dossier d''événement]],Tableau12[],87,FALSE)</f>
        <v>#N/A</v>
      </c>
      <c r="AL340" t="e">
        <f>VLOOKUP(Tableau14[[#This Row],[dossier d''événement]],Tableau12[],88,FALSE)</f>
        <v>#N/A</v>
      </c>
      <c r="AM340" t="e">
        <f>VLOOKUP(Tableau14[[#This Row],[dossier d''événement]],Tableau12[],89,FALSE)</f>
        <v>#N/A</v>
      </c>
      <c r="AN340" t="e">
        <f>VLOOKUP(Tableau14[[#This Row],[dossier d''événement]],Tableau12[],90,FALSE)</f>
        <v>#N/A</v>
      </c>
      <c r="AO340" t="e">
        <f>VLOOKUP(Tableau14[[#This Row],[dossier d''événement]],Tableau12[],11,FALSE)</f>
        <v>#N/A</v>
      </c>
      <c r="AP340" t="e">
        <f>VLOOKUP(Tableau14[[#This Row],[dossier d''événement]],Tableau12[],12,FALSE)</f>
        <v>#N/A</v>
      </c>
      <c r="AQ340" t="e">
        <f>VLOOKUP(Tableau14[[#This Row],[dossier d''événement]],Tableau12[],13,FALSE)</f>
        <v>#N/A</v>
      </c>
      <c r="AR340" t="e">
        <f>VLOOKUP(Tableau14[[#This Row],[dossier d''événement]],Tableau12[],14,FALSE)</f>
        <v>#N/A</v>
      </c>
      <c r="AS340" t="e">
        <f>VLOOKUP(Tableau14[[#This Row],[dossier d''événement]],Tableau12[],15,FALSE)</f>
        <v>#N/A</v>
      </c>
      <c r="AT340" t="e">
        <f>VLOOKUP(Tableau14[[#This Row],[dossier d''événement]],Tableau12[],16,FALSE)</f>
        <v>#N/A</v>
      </c>
      <c r="AU340" t="e">
        <f>VLOOKUP(Tableau14[[#This Row],[dossier d''événement]],Tableau12[],17,FALSE)</f>
        <v>#N/A</v>
      </c>
      <c r="AV340" t="e">
        <f>VLOOKUP(Tableau14[[#This Row],[dossier d''événement]],Tableau12[],18,FALSE)</f>
        <v>#N/A</v>
      </c>
      <c r="AW340" t="e">
        <f>VLOOKUP(Tableau14[[#This Row],[dossier d''événement]],Tableau12[],19,FALSE)</f>
        <v>#N/A</v>
      </c>
      <c r="AX340" t="e">
        <f>VLOOKUP(Tableau14[[#This Row],[dossier d''événement]],Tableau12[],20,FALSE)</f>
        <v>#N/A</v>
      </c>
      <c r="AY340" t="e">
        <f>VLOOKUP(Tableau14[[#This Row],[dossier d''événement]],Tableau12[],21,FALSE)</f>
        <v>#N/A</v>
      </c>
      <c r="AZ340" t="e">
        <f>VLOOKUP(Tableau14[[#This Row],[dossier d''événement]],Tableau12[],22,FALSE)</f>
        <v>#N/A</v>
      </c>
      <c r="BA340" t="e">
        <f>VLOOKUP(Tableau14[[#This Row],[dossier d''événement]],Tableau12[],23,FALSE)</f>
        <v>#N/A</v>
      </c>
      <c r="BB340" t="e">
        <f>VLOOKUP(Tableau14[[#This Row],[dossier d''événement]],Tableau12[],24,FALSE)</f>
        <v>#N/A</v>
      </c>
      <c r="BC340" t="e">
        <f>VLOOKUP(Tableau14[[#This Row],[dossier d''événement]],Tableau12[],25,FALSE)</f>
        <v>#N/A</v>
      </c>
      <c r="BD340" t="e">
        <f>VLOOKUP(Tableau14[[#This Row],[dossier d''événement]],Tableau12[],26,FALSE)</f>
        <v>#N/A</v>
      </c>
      <c r="BE340" t="e">
        <f>VLOOKUP(Tableau14[[#This Row],[dossier d''événement]],Tableau12[],27,FALSE)</f>
        <v>#N/A</v>
      </c>
      <c r="BF340" t="e">
        <f>VLOOKUP(Tableau14[[#This Row],[dossier d''événement]],Tableau12[],28,FALSE)</f>
        <v>#N/A</v>
      </c>
      <c r="BG340" t="e">
        <f>VLOOKUP(Tableau14[[#This Row],[dossier d''événement]],Tableau12[],29,FALSE)</f>
        <v>#N/A</v>
      </c>
      <c r="BH340" t="e">
        <f>VLOOKUP(Tableau14[[#This Row],[dossier d''événement]],Tableau12[],30,FALSE)</f>
        <v>#N/A</v>
      </c>
      <c r="BI340" t="e">
        <f>VLOOKUP(Tableau14[[#This Row],[dossier d''événement]],Tableau12[],31,FALSE)</f>
        <v>#N/A</v>
      </c>
      <c r="BJ340" t="e">
        <f>VLOOKUP(Tableau14[[#This Row],[dossier d''événement]],Tableau12[],32,FALSE)</f>
        <v>#N/A</v>
      </c>
      <c r="BK340" t="e">
        <f>VLOOKUP(Tableau14[[#This Row],[dossier d''événement]],Tableau12[],33,FALSE)</f>
        <v>#N/A</v>
      </c>
      <c r="BL340" t="e">
        <f>VLOOKUP(Tableau14[[#This Row],[dossier d''événement]],Tableau12[],34,FALSE)</f>
        <v>#N/A</v>
      </c>
      <c r="BM340" t="e">
        <f>VLOOKUP(Tableau14[[#This Row],[dossier d''événement]],Tableau12[],35,FALSE)</f>
        <v>#N/A</v>
      </c>
      <c r="BN340" t="e">
        <f>VLOOKUP(Tableau14[[#This Row],[dossier d''événement]],Tableau12[],36,FALSE)</f>
        <v>#N/A</v>
      </c>
      <c r="BO340" t="e">
        <f>VLOOKUP(Tableau14[[#This Row],[dossier d''événement]],Tableau12[],37,FALSE)</f>
        <v>#N/A</v>
      </c>
      <c r="BP340" t="e">
        <f>VLOOKUP(Tableau14[[#This Row],[dossier d''événement]],Tableau12[],38,FALSE)</f>
        <v>#N/A</v>
      </c>
      <c r="BQ340" t="e">
        <f>VLOOKUP(Tableau14[[#This Row],[dossier d''événement]],Tableau12[],39,FALSE)</f>
        <v>#N/A</v>
      </c>
      <c r="BR340" t="e">
        <f>VLOOKUP(Tableau14[[#This Row],[dossier d''événement]],Tableau12[],40,FALSE)</f>
        <v>#N/A</v>
      </c>
    </row>
    <row r="341" spans="23:70">
      <c r="W341" t="e">
        <f>VLOOKUP(Tableau14[[#This Row],[dossier d''événement]],Tableau12[],73,FALSE)</f>
        <v>#N/A</v>
      </c>
      <c r="X341" t="e">
        <f>VLOOKUP(Tableau14[[#This Row],[dossier d''événement]],Tableau12[],74,FALSE)</f>
        <v>#N/A</v>
      </c>
      <c r="Y341" t="e">
        <f>VLOOKUP(Tableau14[[#This Row],[dossier d''événement]],Tableau12[],75,FALSE)</f>
        <v>#N/A</v>
      </c>
      <c r="Z341" t="e">
        <f>VLOOKUP(Tableau14[[#This Row],[dossier d''événement]],Tableau12[],76,FALSE)</f>
        <v>#N/A</v>
      </c>
      <c r="AA341" t="e">
        <f>VLOOKUP(Tableau14[[#This Row],[dossier d''événement]],Tableau12[],77,FALSE)</f>
        <v>#N/A</v>
      </c>
      <c r="AB341" t="e">
        <f>VLOOKUP(Tableau14[[#This Row],[dossier d''événement]],Tableau12[],78,FALSE)</f>
        <v>#N/A</v>
      </c>
      <c r="AC341" t="e">
        <f>VLOOKUP(Tableau14[[#This Row],[dossier d''événement]],Tableau12[],79,FALSE)</f>
        <v>#N/A</v>
      </c>
      <c r="AD341" t="e">
        <f>VLOOKUP(Tableau14[[#This Row],[dossier d''événement]],Tableau12[],80,FALSE)</f>
        <v>#N/A</v>
      </c>
      <c r="AE341" t="e">
        <f>VLOOKUP(Tableau14[[#This Row],[dossier d''événement]],Tableau12[],81,FALSE)</f>
        <v>#N/A</v>
      </c>
      <c r="AF341" t="e">
        <f>VLOOKUP(Tableau14[[#This Row],[dossier d''événement]],Tableau12[],82,FALSE)</f>
        <v>#N/A</v>
      </c>
      <c r="AG341" t="e">
        <f>VLOOKUP(Tableau14[[#This Row],[dossier d''événement]],Tableau12[],83,FALSE)</f>
        <v>#N/A</v>
      </c>
      <c r="AH341" t="e">
        <f>VLOOKUP(Tableau14[[#This Row],[dossier d''événement]],Tableau12[],84,FALSE)</f>
        <v>#N/A</v>
      </c>
      <c r="AI341" t="e">
        <f>VLOOKUP(Tableau14[[#This Row],[dossier d''événement]],Tableau12[],85,FALSE)</f>
        <v>#N/A</v>
      </c>
      <c r="AJ341" t="e">
        <f>VLOOKUP(Tableau14[[#This Row],[dossier d''événement]],Tableau12[],86,FALSE)</f>
        <v>#N/A</v>
      </c>
      <c r="AK341" t="e">
        <f>VLOOKUP(Tableau14[[#This Row],[dossier d''événement]],Tableau12[],87,FALSE)</f>
        <v>#N/A</v>
      </c>
      <c r="AL341" t="e">
        <f>VLOOKUP(Tableau14[[#This Row],[dossier d''événement]],Tableau12[],88,FALSE)</f>
        <v>#N/A</v>
      </c>
      <c r="AM341" t="e">
        <f>VLOOKUP(Tableau14[[#This Row],[dossier d''événement]],Tableau12[],89,FALSE)</f>
        <v>#N/A</v>
      </c>
      <c r="AN341" t="e">
        <f>VLOOKUP(Tableau14[[#This Row],[dossier d''événement]],Tableau12[],90,FALSE)</f>
        <v>#N/A</v>
      </c>
      <c r="AO341" t="e">
        <f>VLOOKUP(Tableau14[[#This Row],[dossier d''événement]],Tableau12[],11,FALSE)</f>
        <v>#N/A</v>
      </c>
      <c r="AP341" t="e">
        <f>VLOOKUP(Tableau14[[#This Row],[dossier d''événement]],Tableau12[],12,FALSE)</f>
        <v>#N/A</v>
      </c>
      <c r="AQ341" t="e">
        <f>VLOOKUP(Tableau14[[#This Row],[dossier d''événement]],Tableau12[],13,FALSE)</f>
        <v>#N/A</v>
      </c>
      <c r="AR341" t="e">
        <f>VLOOKUP(Tableau14[[#This Row],[dossier d''événement]],Tableau12[],14,FALSE)</f>
        <v>#N/A</v>
      </c>
      <c r="AS341" t="e">
        <f>VLOOKUP(Tableau14[[#This Row],[dossier d''événement]],Tableau12[],15,FALSE)</f>
        <v>#N/A</v>
      </c>
      <c r="AT341" t="e">
        <f>VLOOKUP(Tableau14[[#This Row],[dossier d''événement]],Tableau12[],16,FALSE)</f>
        <v>#N/A</v>
      </c>
      <c r="AU341" t="e">
        <f>VLOOKUP(Tableau14[[#This Row],[dossier d''événement]],Tableau12[],17,FALSE)</f>
        <v>#N/A</v>
      </c>
      <c r="AV341" t="e">
        <f>VLOOKUP(Tableau14[[#This Row],[dossier d''événement]],Tableau12[],18,FALSE)</f>
        <v>#N/A</v>
      </c>
      <c r="AW341" t="e">
        <f>VLOOKUP(Tableau14[[#This Row],[dossier d''événement]],Tableau12[],19,FALSE)</f>
        <v>#N/A</v>
      </c>
      <c r="AX341" t="e">
        <f>VLOOKUP(Tableau14[[#This Row],[dossier d''événement]],Tableau12[],20,FALSE)</f>
        <v>#N/A</v>
      </c>
      <c r="AY341" t="e">
        <f>VLOOKUP(Tableau14[[#This Row],[dossier d''événement]],Tableau12[],21,FALSE)</f>
        <v>#N/A</v>
      </c>
      <c r="AZ341" t="e">
        <f>VLOOKUP(Tableau14[[#This Row],[dossier d''événement]],Tableau12[],22,FALSE)</f>
        <v>#N/A</v>
      </c>
      <c r="BA341" t="e">
        <f>VLOOKUP(Tableau14[[#This Row],[dossier d''événement]],Tableau12[],23,FALSE)</f>
        <v>#N/A</v>
      </c>
      <c r="BB341" t="e">
        <f>VLOOKUP(Tableau14[[#This Row],[dossier d''événement]],Tableau12[],24,FALSE)</f>
        <v>#N/A</v>
      </c>
      <c r="BC341" t="e">
        <f>VLOOKUP(Tableau14[[#This Row],[dossier d''événement]],Tableau12[],25,FALSE)</f>
        <v>#N/A</v>
      </c>
      <c r="BD341" t="e">
        <f>VLOOKUP(Tableau14[[#This Row],[dossier d''événement]],Tableau12[],26,FALSE)</f>
        <v>#N/A</v>
      </c>
      <c r="BE341" t="e">
        <f>VLOOKUP(Tableau14[[#This Row],[dossier d''événement]],Tableau12[],27,FALSE)</f>
        <v>#N/A</v>
      </c>
      <c r="BF341" t="e">
        <f>VLOOKUP(Tableau14[[#This Row],[dossier d''événement]],Tableau12[],28,FALSE)</f>
        <v>#N/A</v>
      </c>
      <c r="BG341" t="e">
        <f>VLOOKUP(Tableau14[[#This Row],[dossier d''événement]],Tableau12[],29,FALSE)</f>
        <v>#N/A</v>
      </c>
      <c r="BH341" t="e">
        <f>VLOOKUP(Tableau14[[#This Row],[dossier d''événement]],Tableau12[],30,FALSE)</f>
        <v>#N/A</v>
      </c>
      <c r="BI341" t="e">
        <f>VLOOKUP(Tableau14[[#This Row],[dossier d''événement]],Tableau12[],31,FALSE)</f>
        <v>#N/A</v>
      </c>
      <c r="BJ341" t="e">
        <f>VLOOKUP(Tableau14[[#This Row],[dossier d''événement]],Tableau12[],32,FALSE)</f>
        <v>#N/A</v>
      </c>
      <c r="BK341" t="e">
        <f>VLOOKUP(Tableau14[[#This Row],[dossier d''événement]],Tableau12[],33,FALSE)</f>
        <v>#N/A</v>
      </c>
      <c r="BL341" t="e">
        <f>VLOOKUP(Tableau14[[#This Row],[dossier d''événement]],Tableau12[],34,FALSE)</f>
        <v>#N/A</v>
      </c>
      <c r="BM341" t="e">
        <f>VLOOKUP(Tableau14[[#This Row],[dossier d''événement]],Tableau12[],35,FALSE)</f>
        <v>#N/A</v>
      </c>
      <c r="BN341" t="e">
        <f>VLOOKUP(Tableau14[[#This Row],[dossier d''événement]],Tableau12[],36,FALSE)</f>
        <v>#N/A</v>
      </c>
      <c r="BO341" t="e">
        <f>VLOOKUP(Tableau14[[#This Row],[dossier d''événement]],Tableau12[],37,FALSE)</f>
        <v>#N/A</v>
      </c>
      <c r="BP341" t="e">
        <f>VLOOKUP(Tableau14[[#This Row],[dossier d''événement]],Tableau12[],38,FALSE)</f>
        <v>#N/A</v>
      </c>
      <c r="BQ341" t="e">
        <f>VLOOKUP(Tableau14[[#This Row],[dossier d''événement]],Tableau12[],39,FALSE)</f>
        <v>#N/A</v>
      </c>
      <c r="BR341" t="e">
        <f>VLOOKUP(Tableau14[[#This Row],[dossier d''événement]],Tableau12[],40,FALSE)</f>
        <v>#N/A</v>
      </c>
    </row>
    <row r="342" spans="23:70">
      <c r="W342" t="e">
        <f>VLOOKUP(Tableau14[[#This Row],[dossier d''événement]],Tableau12[],73,FALSE)</f>
        <v>#N/A</v>
      </c>
      <c r="X342" t="e">
        <f>VLOOKUP(Tableau14[[#This Row],[dossier d''événement]],Tableau12[],74,FALSE)</f>
        <v>#N/A</v>
      </c>
      <c r="Y342" t="e">
        <f>VLOOKUP(Tableau14[[#This Row],[dossier d''événement]],Tableau12[],75,FALSE)</f>
        <v>#N/A</v>
      </c>
      <c r="Z342" t="e">
        <f>VLOOKUP(Tableau14[[#This Row],[dossier d''événement]],Tableau12[],76,FALSE)</f>
        <v>#N/A</v>
      </c>
      <c r="AA342" t="e">
        <f>VLOOKUP(Tableau14[[#This Row],[dossier d''événement]],Tableau12[],77,FALSE)</f>
        <v>#N/A</v>
      </c>
      <c r="AB342" t="e">
        <f>VLOOKUP(Tableau14[[#This Row],[dossier d''événement]],Tableau12[],78,FALSE)</f>
        <v>#N/A</v>
      </c>
      <c r="AC342" t="e">
        <f>VLOOKUP(Tableau14[[#This Row],[dossier d''événement]],Tableau12[],79,FALSE)</f>
        <v>#N/A</v>
      </c>
      <c r="AD342" t="e">
        <f>VLOOKUP(Tableau14[[#This Row],[dossier d''événement]],Tableau12[],80,FALSE)</f>
        <v>#N/A</v>
      </c>
      <c r="AE342" t="e">
        <f>VLOOKUP(Tableau14[[#This Row],[dossier d''événement]],Tableau12[],81,FALSE)</f>
        <v>#N/A</v>
      </c>
      <c r="AF342" t="e">
        <f>VLOOKUP(Tableau14[[#This Row],[dossier d''événement]],Tableau12[],82,FALSE)</f>
        <v>#N/A</v>
      </c>
      <c r="AG342" t="e">
        <f>VLOOKUP(Tableau14[[#This Row],[dossier d''événement]],Tableau12[],83,FALSE)</f>
        <v>#N/A</v>
      </c>
      <c r="AH342" t="e">
        <f>VLOOKUP(Tableau14[[#This Row],[dossier d''événement]],Tableau12[],84,FALSE)</f>
        <v>#N/A</v>
      </c>
      <c r="AI342" t="e">
        <f>VLOOKUP(Tableau14[[#This Row],[dossier d''événement]],Tableau12[],85,FALSE)</f>
        <v>#N/A</v>
      </c>
      <c r="AJ342" t="e">
        <f>VLOOKUP(Tableau14[[#This Row],[dossier d''événement]],Tableau12[],86,FALSE)</f>
        <v>#N/A</v>
      </c>
      <c r="AK342" t="e">
        <f>VLOOKUP(Tableau14[[#This Row],[dossier d''événement]],Tableau12[],87,FALSE)</f>
        <v>#N/A</v>
      </c>
      <c r="AL342" t="e">
        <f>VLOOKUP(Tableau14[[#This Row],[dossier d''événement]],Tableau12[],88,FALSE)</f>
        <v>#N/A</v>
      </c>
      <c r="AM342" t="e">
        <f>VLOOKUP(Tableau14[[#This Row],[dossier d''événement]],Tableau12[],89,FALSE)</f>
        <v>#N/A</v>
      </c>
      <c r="AN342" t="e">
        <f>VLOOKUP(Tableau14[[#This Row],[dossier d''événement]],Tableau12[],90,FALSE)</f>
        <v>#N/A</v>
      </c>
      <c r="AO342" t="e">
        <f>VLOOKUP(Tableau14[[#This Row],[dossier d''événement]],Tableau12[],11,FALSE)</f>
        <v>#N/A</v>
      </c>
      <c r="AP342" t="e">
        <f>VLOOKUP(Tableau14[[#This Row],[dossier d''événement]],Tableau12[],12,FALSE)</f>
        <v>#N/A</v>
      </c>
      <c r="AQ342" t="e">
        <f>VLOOKUP(Tableau14[[#This Row],[dossier d''événement]],Tableau12[],13,FALSE)</f>
        <v>#N/A</v>
      </c>
      <c r="AR342" t="e">
        <f>VLOOKUP(Tableau14[[#This Row],[dossier d''événement]],Tableau12[],14,FALSE)</f>
        <v>#N/A</v>
      </c>
      <c r="AS342" t="e">
        <f>VLOOKUP(Tableau14[[#This Row],[dossier d''événement]],Tableau12[],15,FALSE)</f>
        <v>#N/A</v>
      </c>
      <c r="AT342" t="e">
        <f>VLOOKUP(Tableau14[[#This Row],[dossier d''événement]],Tableau12[],16,FALSE)</f>
        <v>#N/A</v>
      </c>
      <c r="AU342" t="e">
        <f>VLOOKUP(Tableau14[[#This Row],[dossier d''événement]],Tableau12[],17,FALSE)</f>
        <v>#N/A</v>
      </c>
      <c r="AV342" t="e">
        <f>VLOOKUP(Tableau14[[#This Row],[dossier d''événement]],Tableau12[],18,FALSE)</f>
        <v>#N/A</v>
      </c>
      <c r="AW342" t="e">
        <f>VLOOKUP(Tableau14[[#This Row],[dossier d''événement]],Tableau12[],19,FALSE)</f>
        <v>#N/A</v>
      </c>
      <c r="AX342" t="e">
        <f>VLOOKUP(Tableau14[[#This Row],[dossier d''événement]],Tableau12[],20,FALSE)</f>
        <v>#N/A</v>
      </c>
      <c r="AY342" t="e">
        <f>VLOOKUP(Tableau14[[#This Row],[dossier d''événement]],Tableau12[],21,FALSE)</f>
        <v>#N/A</v>
      </c>
      <c r="AZ342" t="e">
        <f>VLOOKUP(Tableau14[[#This Row],[dossier d''événement]],Tableau12[],22,FALSE)</f>
        <v>#N/A</v>
      </c>
      <c r="BA342" t="e">
        <f>VLOOKUP(Tableau14[[#This Row],[dossier d''événement]],Tableau12[],23,FALSE)</f>
        <v>#N/A</v>
      </c>
      <c r="BB342" t="e">
        <f>VLOOKUP(Tableau14[[#This Row],[dossier d''événement]],Tableau12[],24,FALSE)</f>
        <v>#N/A</v>
      </c>
      <c r="BC342" t="e">
        <f>VLOOKUP(Tableau14[[#This Row],[dossier d''événement]],Tableau12[],25,FALSE)</f>
        <v>#N/A</v>
      </c>
      <c r="BD342" t="e">
        <f>VLOOKUP(Tableau14[[#This Row],[dossier d''événement]],Tableau12[],26,FALSE)</f>
        <v>#N/A</v>
      </c>
      <c r="BE342" t="e">
        <f>VLOOKUP(Tableau14[[#This Row],[dossier d''événement]],Tableau12[],27,FALSE)</f>
        <v>#N/A</v>
      </c>
      <c r="BF342" t="e">
        <f>VLOOKUP(Tableau14[[#This Row],[dossier d''événement]],Tableau12[],28,FALSE)</f>
        <v>#N/A</v>
      </c>
      <c r="BG342" t="e">
        <f>VLOOKUP(Tableau14[[#This Row],[dossier d''événement]],Tableau12[],29,FALSE)</f>
        <v>#N/A</v>
      </c>
      <c r="BH342" t="e">
        <f>VLOOKUP(Tableau14[[#This Row],[dossier d''événement]],Tableau12[],30,FALSE)</f>
        <v>#N/A</v>
      </c>
      <c r="BI342" t="e">
        <f>VLOOKUP(Tableau14[[#This Row],[dossier d''événement]],Tableau12[],31,FALSE)</f>
        <v>#N/A</v>
      </c>
      <c r="BJ342" t="e">
        <f>VLOOKUP(Tableau14[[#This Row],[dossier d''événement]],Tableau12[],32,FALSE)</f>
        <v>#N/A</v>
      </c>
      <c r="BK342" t="e">
        <f>VLOOKUP(Tableau14[[#This Row],[dossier d''événement]],Tableau12[],33,FALSE)</f>
        <v>#N/A</v>
      </c>
      <c r="BL342" t="e">
        <f>VLOOKUP(Tableau14[[#This Row],[dossier d''événement]],Tableau12[],34,FALSE)</f>
        <v>#N/A</v>
      </c>
      <c r="BM342" t="e">
        <f>VLOOKUP(Tableau14[[#This Row],[dossier d''événement]],Tableau12[],35,FALSE)</f>
        <v>#N/A</v>
      </c>
      <c r="BN342" t="e">
        <f>VLOOKUP(Tableau14[[#This Row],[dossier d''événement]],Tableau12[],36,FALSE)</f>
        <v>#N/A</v>
      </c>
      <c r="BO342" t="e">
        <f>VLOOKUP(Tableau14[[#This Row],[dossier d''événement]],Tableau12[],37,FALSE)</f>
        <v>#N/A</v>
      </c>
      <c r="BP342" t="e">
        <f>VLOOKUP(Tableau14[[#This Row],[dossier d''événement]],Tableau12[],38,FALSE)</f>
        <v>#N/A</v>
      </c>
      <c r="BQ342" t="e">
        <f>VLOOKUP(Tableau14[[#This Row],[dossier d''événement]],Tableau12[],39,FALSE)</f>
        <v>#N/A</v>
      </c>
      <c r="BR342" t="e">
        <f>VLOOKUP(Tableau14[[#This Row],[dossier d''événement]],Tableau12[],40,FALSE)</f>
        <v>#N/A</v>
      </c>
    </row>
    <row r="343" spans="23:70">
      <c r="W343" t="e">
        <f>VLOOKUP(Tableau14[[#This Row],[dossier d''événement]],Tableau12[],73,FALSE)</f>
        <v>#N/A</v>
      </c>
      <c r="X343" t="e">
        <f>VLOOKUP(Tableau14[[#This Row],[dossier d''événement]],Tableau12[],74,FALSE)</f>
        <v>#N/A</v>
      </c>
      <c r="Y343" t="e">
        <f>VLOOKUP(Tableau14[[#This Row],[dossier d''événement]],Tableau12[],75,FALSE)</f>
        <v>#N/A</v>
      </c>
      <c r="Z343" t="e">
        <f>VLOOKUP(Tableau14[[#This Row],[dossier d''événement]],Tableau12[],76,FALSE)</f>
        <v>#N/A</v>
      </c>
      <c r="AA343" t="e">
        <f>VLOOKUP(Tableau14[[#This Row],[dossier d''événement]],Tableau12[],77,FALSE)</f>
        <v>#N/A</v>
      </c>
      <c r="AB343" t="e">
        <f>VLOOKUP(Tableau14[[#This Row],[dossier d''événement]],Tableau12[],78,FALSE)</f>
        <v>#N/A</v>
      </c>
      <c r="AC343" t="e">
        <f>VLOOKUP(Tableau14[[#This Row],[dossier d''événement]],Tableau12[],79,FALSE)</f>
        <v>#N/A</v>
      </c>
      <c r="AD343" t="e">
        <f>VLOOKUP(Tableau14[[#This Row],[dossier d''événement]],Tableau12[],80,FALSE)</f>
        <v>#N/A</v>
      </c>
      <c r="AE343" t="e">
        <f>VLOOKUP(Tableau14[[#This Row],[dossier d''événement]],Tableau12[],81,FALSE)</f>
        <v>#N/A</v>
      </c>
      <c r="AF343" t="e">
        <f>VLOOKUP(Tableau14[[#This Row],[dossier d''événement]],Tableau12[],82,FALSE)</f>
        <v>#N/A</v>
      </c>
      <c r="AG343" t="e">
        <f>VLOOKUP(Tableau14[[#This Row],[dossier d''événement]],Tableau12[],83,FALSE)</f>
        <v>#N/A</v>
      </c>
      <c r="AH343" t="e">
        <f>VLOOKUP(Tableau14[[#This Row],[dossier d''événement]],Tableau12[],84,FALSE)</f>
        <v>#N/A</v>
      </c>
      <c r="AI343" t="e">
        <f>VLOOKUP(Tableau14[[#This Row],[dossier d''événement]],Tableau12[],85,FALSE)</f>
        <v>#N/A</v>
      </c>
      <c r="AJ343" t="e">
        <f>VLOOKUP(Tableau14[[#This Row],[dossier d''événement]],Tableau12[],86,FALSE)</f>
        <v>#N/A</v>
      </c>
      <c r="AK343" t="e">
        <f>VLOOKUP(Tableau14[[#This Row],[dossier d''événement]],Tableau12[],87,FALSE)</f>
        <v>#N/A</v>
      </c>
      <c r="AL343" t="e">
        <f>VLOOKUP(Tableau14[[#This Row],[dossier d''événement]],Tableau12[],88,FALSE)</f>
        <v>#N/A</v>
      </c>
      <c r="AM343" t="e">
        <f>VLOOKUP(Tableau14[[#This Row],[dossier d''événement]],Tableau12[],89,FALSE)</f>
        <v>#N/A</v>
      </c>
      <c r="AN343" t="e">
        <f>VLOOKUP(Tableau14[[#This Row],[dossier d''événement]],Tableau12[],90,FALSE)</f>
        <v>#N/A</v>
      </c>
      <c r="AO343" t="e">
        <f>VLOOKUP(Tableau14[[#This Row],[dossier d''événement]],Tableau12[],11,FALSE)</f>
        <v>#N/A</v>
      </c>
      <c r="AP343" t="e">
        <f>VLOOKUP(Tableau14[[#This Row],[dossier d''événement]],Tableau12[],12,FALSE)</f>
        <v>#N/A</v>
      </c>
      <c r="AQ343" t="e">
        <f>VLOOKUP(Tableau14[[#This Row],[dossier d''événement]],Tableau12[],13,FALSE)</f>
        <v>#N/A</v>
      </c>
      <c r="AR343" t="e">
        <f>VLOOKUP(Tableau14[[#This Row],[dossier d''événement]],Tableau12[],14,FALSE)</f>
        <v>#N/A</v>
      </c>
      <c r="AS343" t="e">
        <f>VLOOKUP(Tableau14[[#This Row],[dossier d''événement]],Tableau12[],15,FALSE)</f>
        <v>#N/A</v>
      </c>
      <c r="AT343" t="e">
        <f>VLOOKUP(Tableau14[[#This Row],[dossier d''événement]],Tableau12[],16,FALSE)</f>
        <v>#N/A</v>
      </c>
      <c r="AU343" t="e">
        <f>VLOOKUP(Tableau14[[#This Row],[dossier d''événement]],Tableau12[],17,FALSE)</f>
        <v>#N/A</v>
      </c>
      <c r="AV343" t="e">
        <f>VLOOKUP(Tableau14[[#This Row],[dossier d''événement]],Tableau12[],18,FALSE)</f>
        <v>#N/A</v>
      </c>
      <c r="AW343" t="e">
        <f>VLOOKUP(Tableau14[[#This Row],[dossier d''événement]],Tableau12[],19,FALSE)</f>
        <v>#N/A</v>
      </c>
      <c r="AX343" t="e">
        <f>VLOOKUP(Tableau14[[#This Row],[dossier d''événement]],Tableau12[],20,FALSE)</f>
        <v>#N/A</v>
      </c>
      <c r="AY343" t="e">
        <f>VLOOKUP(Tableau14[[#This Row],[dossier d''événement]],Tableau12[],21,FALSE)</f>
        <v>#N/A</v>
      </c>
      <c r="AZ343" t="e">
        <f>VLOOKUP(Tableau14[[#This Row],[dossier d''événement]],Tableau12[],22,FALSE)</f>
        <v>#N/A</v>
      </c>
      <c r="BA343" t="e">
        <f>VLOOKUP(Tableau14[[#This Row],[dossier d''événement]],Tableau12[],23,FALSE)</f>
        <v>#N/A</v>
      </c>
      <c r="BB343" t="e">
        <f>VLOOKUP(Tableau14[[#This Row],[dossier d''événement]],Tableau12[],24,FALSE)</f>
        <v>#N/A</v>
      </c>
      <c r="BC343" t="e">
        <f>VLOOKUP(Tableau14[[#This Row],[dossier d''événement]],Tableau12[],25,FALSE)</f>
        <v>#N/A</v>
      </c>
      <c r="BD343" t="e">
        <f>VLOOKUP(Tableau14[[#This Row],[dossier d''événement]],Tableau12[],26,FALSE)</f>
        <v>#N/A</v>
      </c>
      <c r="BE343" t="e">
        <f>VLOOKUP(Tableau14[[#This Row],[dossier d''événement]],Tableau12[],27,FALSE)</f>
        <v>#N/A</v>
      </c>
      <c r="BF343" t="e">
        <f>VLOOKUP(Tableau14[[#This Row],[dossier d''événement]],Tableau12[],28,FALSE)</f>
        <v>#N/A</v>
      </c>
      <c r="BG343" t="e">
        <f>VLOOKUP(Tableau14[[#This Row],[dossier d''événement]],Tableau12[],29,FALSE)</f>
        <v>#N/A</v>
      </c>
      <c r="BH343" t="e">
        <f>VLOOKUP(Tableau14[[#This Row],[dossier d''événement]],Tableau12[],30,FALSE)</f>
        <v>#N/A</v>
      </c>
      <c r="BI343" t="e">
        <f>VLOOKUP(Tableau14[[#This Row],[dossier d''événement]],Tableau12[],31,FALSE)</f>
        <v>#N/A</v>
      </c>
      <c r="BJ343" t="e">
        <f>VLOOKUP(Tableau14[[#This Row],[dossier d''événement]],Tableau12[],32,FALSE)</f>
        <v>#N/A</v>
      </c>
      <c r="BK343" t="e">
        <f>VLOOKUP(Tableau14[[#This Row],[dossier d''événement]],Tableau12[],33,FALSE)</f>
        <v>#N/A</v>
      </c>
      <c r="BL343" t="e">
        <f>VLOOKUP(Tableau14[[#This Row],[dossier d''événement]],Tableau12[],34,FALSE)</f>
        <v>#N/A</v>
      </c>
      <c r="BM343" t="e">
        <f>VLOOKUP(Tableau14[[#This Row],[dossier d''événement]],Tableau12[],35,FALSE)</f>
        <v>#N/A</v>
      </c>
      <c r="BN343" t="e">
        <f>VLOOKUP(Tableau14[[#This Row],[dossier d''événement]],Tableau12[],36,FALSE)</f>
        <v>#N/A</v>
      </c>
      <c r="BO343" t="e">
        <f>VLOOKUP(Tableau14[[#This Row],[dossier d''événement]],Tableau12[],37,FALSE)</f>
        <v>#N/A</v>
      </c>
      <c r="BP343" t="e">
        <f>VLOOKUP(Tableau14[[#This Row],[dossier d''événement]],Tableau12[],38,FALSE)</f>
        <v>#N/A</v>
      </c>
      <c r="BQ343" t="e">
        <f>VLOOKUP(Tableau14[[#This Row],[dossier d''événement]],Tableau12[],39,FALSE)</f>
        <v>#N/A</v>
      </c>
      <c r="BR343" t="e">
        <f>VLOOKUP(Tableau14[[#This Row],[dossier d''événement]],Tableau12[],40,FALSE)</f>
        <v>#N/A</v>
      </c>
    </row>
    <row r="344" spans="23:70">
      <c r="W344" t="e">
        <f>VLOOKUP(Tableau14[[#This Row],[dossier d''événement]],Tableau12[],73,FALSE)</f>
        <v>#N/A</v>
      </c>
      <c r="X344" t="e">
        <f>VLOOKUP(Tableau14[[#This Row],[dossier d''événement]],Tableau12[],74,FALSE)</f>
        <v>#N/A</v>
      </c>
      <c r="Y344" t="e">
        <f>VLOOKUP(Tableau14[[#This Row],[dossier d''événement]],Tableau12[],75,FALSE)</f>
        <v>#N/A</v>
      </c>
      <c r="Z344" t="e">
        <f>VLOOKUP(Tableau14[[#This Row],[dossier d''événement]],Tableau12[],76,FALSE)</f>
        <v>#N/A</v>
      </c>
      <c r="AA344" t="e">
        <f>VLOOKUP(Tableau14[[#This Row],[dossier d''événement]],Tableau12[],77,FALSE)</f>
        <v>#N/A</v>
      </c>
      <c r="AB344" t="e">
        <f>VLOOKUP(Tableau14[[#This Row],[dossier d''événement]],Tableau12[],78,FALSE)</f>
        <v>#N/A</v>
      </c>
      <c r="AC344" t="e">
        <f>VLOOKUP(Tableau14[[#This Row],[dossier d''événement]],Tableau12[],79,FALSE)</f>
        <v>#N/A</v>
      </c>
      <c r="AD344" t="e">
        <f>VLOOKUP(Tableau14[[#This Row],[dossier d''événement]],Tableau12[],80,FALSE)</f>
        <v>#N/A</v>
      </c>
      <c r="AE344" t="e">
        <f>VLOOKUP(Tableau14[[#This Row],[dossier d''événement]],Tableau12[],81,FALSE)</f>
        <v>#N/A</v>
      </c>
      <c r="AF344" t="e">
        <f>VLOOKUP(Tableau14[[#This Row],[dossier d''événement]],Tableau12[],82,FALSE)</f>
        <v>#N/A</v>
      </c>
      <c r="AG344" t="e">
        <f>VLOOKUP(Tableau14[[#This Row],[dossier d''événement]],Tableau12[],83,FALSE)</f>
        <v>#N/A</v>
      </c>
      <c r="AH344" t="e">
        <f>VLOOKUP(Tableau14[[#This Row],[dossier d''événement]],Tableau12[],84,FALSE)</f>
        <v>#N/A</v>
      </c>
      <c r="AI344" t="e">
        <f>VLOOKUP(Tableau14[[#This Row],[dossier d''événement]],Tableau12[],85,FALSE)</f>
        <v>#N/A</v>
      </c>
      <c r="AJ344" t="e">
        <f>VLOOKUP(Tableau14[[#This Row],[dossier d''événement]],Tableau12[],86,FALSE)</f>
        <v>#N/A</v>
      </c>
      <c r="AK344" t="e">
        <f>VLOOKUP(Tableau14[[#This Row],[dossier d''événement]],Tableau12[],87,FALSE)</f>
        <v>#N/A</v>
      </c>
      <c r="AL344" t="e">
        <f>VLOOKUP(Tableau14[[#This Row],[dossier d''événement]],Tableau12[],88,FALSE)</f>
        <v>#N/A</v>
      </c>
      <c r="AM344" t="e">
        <f>VLOOKUP(Tableau14[[#This Row],[dossier d''événement]],Tableau12[],89,FALSE)</f>
        <v>#N/A</v>
      </c>
      <c r="AN344" t="e">
        <f>VLOOKUP(Tableau14[[#This Row],[dossier d''événement]],Tableau12[],90,FALSE)</f>
        <v>#N/A</v>
      </c>
      <c r="AO344" t="e">
        <f>VLOOKUP(Tableau14[[#This Row],[dossier d''événement]],Tableau12[],11,FALSE)</f>
        <v>#N/A</v>
      </c>
      <c r="AP344" t="e">
        <f>VLOOKUP(Tableau14[[#This Row],[dossier d''événement]],Tableau12[],12,FALSE)</f>
        <v>#N/A</v>
      </c>
      <c r="AQ344" t="e">
        <f>VLOOKUP(Tableau14[[#This Row],[dossier d''événement]],Tableau12[],13,FALSE)</f>
        <v>#N/A</v>
      </c>
      <c r="AR344" t="e">
        <f>VLOOKUP(Tableau14[[#This Row],[dossier d''événement]],Tableau12[],14,FALSE)</f>
        <v>#N/A</v>
      </c>
      <c r="AS344" t="e">
        <f>VLOOKUP(Tableau14[[#This Row],[dossier d''événement]],Tableau12[],15,FALSE)</f>
        <v>#N/A</v>
      </c>
      <c r="AT344" t="e">
        <f>VLOOKUP(Tableau14[[#This Row],[dossier d''événement]],Tableau12[],16,FALSE)</f>
        <v>#N/A</v>
      </c>
      <c r="AU344" t="e">
        <f>VLOOKUP(Tableau14[[#This Row],[dossier d''événement]],Tableau12[],17,FALSE)</f>
        <v>#N/A</v>
      </c>
      <c r="AV344" t="e">
        <f>VLOOKUP(Tableau14[[#This Row],[dossier d''événement]],Tableau12[],18,FALSE)</f>
        <v>#N/A</v>
      </c>
      <c r="AW344" t="e">
        <f>VLOOKUP(Tableau14[[#This Row],[dossier d''événement]],Tableau12[],19,FALSE)</f>
        <v>#N/A</v>
      </c>
      <c r="AX344" t="e">
        <f>VLOOKUP(Tableau14[[#This Row],[dossier d''événement]],Tableau12[],20,FALSE)</f>
        <v>#N/A</v>
      </c>
      <c r="AY344" t="e">
        <f>VLOOKUP(Tableau14[[#This Row],[dossier d''événement]],Tableau12[],21,FALSE)</f>
        <v>#N/A</v>
      </c>
      <c r="AZ344" t="e">
        <f>VLOOKUP(Tableau14[[#This Row],[dossier d''événement]],Tableau12[],22,FALSE)</f>
        <v>#N/A</v>
      </c>
      <c r="BA344" t="e">
        <f>VLOOKUP(Tableau14[[#This Row],[dossier d''événement]],Tableau12[],23,FALSE)</f>
        <v>#N/A</v>
      </c>
      <c r="BB344" t="e">
        <f>VLOOKUP(Tableau14[[#This Row],[dossier d''événement]],Tableau12[],24,FALSE)</f>
        <v>#N/A</v>
      </c>
      <c r="BC344" t="e">
        <f>VLOOKUP(Tableau14[[#This Row],[dossier d''événement]],Tableau12[],25,FALSE)</f>
        <v>#N/A</v>
      </c>
      <c r="BD344" t="e">
        <f>VLOOKUP(Tableau14[[#This Row],[dossier d''événement]],Tableau12[],26,FALSE)</f>
        <v>#N/A</v>
      </c>
      <c r="BE344" t="e">
        <f>VLOOKUP(Tableau14[[#This Row],[dossier d''événement]],Tableau12[],27,FALSE)</f>
        <v>#N/A</v>
      </c>
      <c r="BF344" t="e">
        <f>VLOOKUP(Tableau14[[#This Row],[dossier d''événement]],Tableau12[],28,FALSE)</f>
        <v>#N/A</v>
      </c>
      <c r="BG344" t="e">
        <f>VLOOKUP(Tableau14[[#This Row],[dossier d''événement]],Tableau12[],29,FALSE)</f>
        <v>#N/A</v>
      </c>
      <c r="BH344" t="e">
        <f>VLOOKUP(Tableau14[[#This Row],[dossier d''événement]],Tableau12[],30,FALSE)</f>
        <v>#N/A</v>
      </c>
      <c r="BI344" t="e">
        <f>VLOOKUP(Tableau14[[#This Row],[dossier d''événement]],Tableau12[],31,FALSE)</f>
        <v>#N/A</v>
      </c>
      <c r="BJ344" t="e">
        <f>VLOOKUP(Tableau14[[#This Row],[dossier d''événement]],Tableau12[],32,FALSE)</f>
        <v>#N/A</v>
      </c>
      <c r="BK344" t="e">
        <f>VLOOKUP(Tableau14[[#This Row],[dossier d''événement]],Tableau12[],33,FALSE)</f>
        <v>#N/A</v>
      </c>
      <c r="BL344" t="e">
        <f>VLOOKUP(Tableau14[[#This Row],[dossier d''événement]],Tableau12[],34,FALSE)</f>
        <v>#N/A</v>
      </c>
      <c r="BM344" t="e">
        <f>VLOOKUP(Tableau14[[#This Row],[dossier d''événement]],Tableau12[],35,FALSE)</f>
        <v>#N/A</v>
      </c>
      <c r="BN344" t="e">
        <f>VLOOKUP(Tableau14[[#This Row],[dossier d''événement]],Tableau12[],36,FALSE)</f>
        <v>#N/A</v>
      </c>
      <c r="BO344" t="e">
        <f>VLOOKUP(Tableau14[[#This Row],[dossier d''événement]],Tableau12[],37,FALSE)</f>
        <v>#N/A</v>
      </c>
      <c r="BP344" t="e">
        <f>VLOOKUP(Tableau14[[#This Row],[dossier d''événement]],Tableau12[],38,FALSE)</f>
        <v>#N/A</v>
      </c>
      <c r="BQ344" t="e">
        <f>VLOOKUP(Tableau14[[#This Row],[dossier d''événement]],Tableau12[],39,FALSE)</f>
        <v>#N/A</v>
      </c>
      <c r="BR344" t="e">
        <f>VLOOKUP(Tableau14[[#This Row],[dossier d''événement]],Tableau12[],40,FALSE)</f>
        <v>#N/A</v>
      </c>
    </row>
    <row r="345" spans="23:70">
      <c r="W345" t="e">
        <f>VLOOKUP(Tableau14[[#This Row],[dossier d''événement]],Tableau12[],73,FALSE)</f>
        <v>#N/A</v>
      </c>
      <c r="X345" t="e">
        <f>VLOOKUP(Tableau14[[#This Row],[dossier d''événement]],Tableau12[],74,FALSE)</f>
        <v>#N/A</v>
      </c>
      <c r="Y345" t="e">
        <f>VLOOKUP(Tableau14[[#This Row],[dossier d''événement]],Tableau12[],75,FALSE)</f>
        <v>#N/A</v>
      </c>
      <c r="Z345" t="e">
        <f>VLOOKUP(Tableau14[[#This Row],[dossier d''événement]],Tableau12[],76,FALSE)</f>
        <v>#N/A</v>
      </c>
      <c r="AA345" t="e">
        <f>VLOOKUP(Tableau14[[#This Row],[dossier d''événement]],Tableau12[],77,FALSE)</f>
        <v>#N/A</v>
      </c>
      <c r="AB345" t="e">
        <f>VLOOKUP(Tableau14[[#This Row],[dossier d''événement]],Tableau12[],78,FALSE)</f>
        <v>#N/A</v>
      </c>
      <c r="AC345" t="e">
        <f>VLOOKUP(Tableau14[[#This Row],[dossier d''événement]],Tableau12[],79,FALSE)</f>
        <v>#N/A</v>
      </c>
      <c r="AD345" t="e">
        <f>VLOOKUP(Tableau14[[#This Row],[dossier d''événement]],Tableau12[],80,FALSE)</f>
        <v>#N/A</v>
      </c>
      <c r="AE345" t="e">
        <f>VLOOKUP(Tableau14[[#This Row],[dossier d''événement]],Tableau12[],81,FALSE)</f>
        <v>#N/A</v>
      </c>
      <c r="AF345" t="e">
        <f>VLOOKUP(Tableau14[[#This Row],[dossier d''événement]],Tableau12[],82,FALSE)</f>
        <v>#N/A</v>
      </c>
      <c r="AG345" t="e">
        <f>VLOOKUP(Tableau14[[#This Row],[dossier d''événement]],Tableau12[],83,FALSE)</f>
        <v>#N/A</v>
      </c>
      <c r="AH345" t="e">
        <f>VLOOKUP(Tableau14[[#This Row],[dossier d''événement]],Tableau12[],84,FALSE)</f>
        <v>#N/A</v>
      </c>
      <c r="AI345" t="e">
        <f>VLOOKUP(Tableau14[[#This Row],[dossier d''événement]],Tableau12[],85,FALSE)</f>
        <v>#N/A</v>
      </c>
      <c r="AJ345" t="e">
        <f>VLOOKUP(Tableau14[[#This Row],[dossier d''événement]],Tableau12[],86,FALSE)</f>
        <v>#N/A</v>
      </c>
      <c r="AK345" t="e">
        <f>VLOOKUP(Tableau14[[#This Row],[dossier d''événement]],Tableau12[],87,FALSE)</f>
        <v>#N/A</v>
      </c>
      <c r="AL345" t="e">
        <f>VLOOKUP(Tableau14[[#This Row],[dossier d''événement]],Tableau12[],88,FALSE)</f>
        <v>#N/A</v>
      </c>
      <c r="AM345" t="e">
        <f>VLOOKUP(Tableau14[[#This Row],[dossier d''événement]],Tableau12[],89,FALSE)</f>
        <v>#N/A</v>
      </c>
      <c r="AN345" t="e">
        <f>VLOOKUP(Tableau14[[#This Row],[dossier d''événement]],Tableau12[],90,FALSE)</f>
        <v>#N/A</v>
      </c>
      <c r="AO345" t="e">
        <f>VLOOKUP(Tableau14[[#This Row],[dossier d''événement]],Tableau12[],11,FALSE)</f>
        <v>#N/A</v>
      </c>
      <c r="AP345" t="e">
        <f>VLOOKUP(Tableau14[[#This Row],[dossier d''événement]],Tableau12[],12,FALSE)</f>
        <v>#N/A</v>
      </c>
      <c r="AQ345" t="e">
        <f>VLOOKUP(Tableau14[[#This Row],[dossier d''événement]],Tableau12[],13,FALSE)</f>
        <v>#N/A</v>
      </c>
      <c r="AR345" t="e">
        <f>VLOOKUP(Tableau14[[#This Row],[dossier d''événement]],Tableau12[],14,FALSE)</f>
        <v>#N/A</v>
      </c>
      <c r="AS345" t="e">
        <f>VLOOKUP(Tableau14[[#This Row],[dossier d''événement]],Tableau12[],15,FALSE)</f>
        <v>#N/A</v>
      </c>
      <c r="AT345" t="e">
        <f>VLOOKUP(Tableau14[[#This Row],[dossier d''événement]],Tableau12[],16,FALSE)</f>
        <v>#N/A</v>
      </c>
      <c r="AU345" t="e">
        <f>VLOOKUP(Tableau14[[#This Row],[dossier d''événement]],Tableau12[],17,FALSE)</f>
        <v>#N/A</v>
      </c>
      <c r="AV345" t="e">
        <f>VLOOKUP(Tableau14[[#This Row],[dossier d''événement]],Tableau12[],18,FALSE)</f>
        <v>#N/A</v>
      </c>
      <c r="AW345" t="e">
        <f>VLOOKUP(Tableau14[[#This Row],[dossier d''événement]],Tableau12[],19,FALSE)</f>
        <v>#N/A</v>
      </c>
      <c r="AX345" t="e">
        <f>VLOOKUP(Tableau14[[#This Row],[dossier d''événement]],Tableau12[],20,FALSE)</f>
        <v>#N/A</v>
      </c>
      <c r="AY345" t="e">
        <f>VLOOKUP(Tableau14[[#This Row],[dossier d''événement]],Tableau12[],21,FALSE)</f>
        <v>#N/A</v>
      </c>
      <c r="AZ345" t="e">
        <f>VLOOKUP(Tableau14[[#This Row],[dossier d''événement]],Tableau12[],22,FALSE)</f>
        <v>#N/A</v>
      </c>
      <c r="BA345" t="e">
        <f>VLOOKUP(Tableau14[[#This Row],[dossier d''événement]],Tableau12[],23,FALSE)</f>
        <v>#N/A</v>
      </c>
      <c r="BB345" t="e">
        <f>VLOOKUP(Tableau14[[#This Row],[dossier d''événement]],Tableau12[],24,FALSE)</f>
        <v>#N/A</v>
      </c>
      <c r="BC345" t="e">
        <f>VLOOKUP(Tableau14[[#This Row],[dossier d''événement]],Tableau12[],25,FALSE)</f>
        <v>#N/A</v>
      </c>
      <c r="BD345" t="e">
        <f>VLOOKUP(Tableau14[[#This Row],[dossier d''événement]],Tableau12[],26,FALSE)</f>
        <v>#N/A</v>
      </c>
      <c r="BE345" t="e">
        <f>VLOOKUP(Tableau14[[#This Row],[dossier d''événement]],Tableau12[],27,FALSE)</f>
        <v>#N/A</v>
      </c>
      <c r="BF345" t="e">
        <f>VLOOKUP(Tableau14[[#This Row],[dossier d''événement]],Tableau12[],28,FALSE)</f>
        <v>#N/A</v>
      </c>
      <c r="BG345" t="e">
        <f>VLOOKUP(Tableau14[[#This Row],[dossier d''événement]],Tableau12[],29,FALSE)</f>
        <v>#N/A</v>
      </c>
      <c r="BH345" t="e">
        <f>VLOOKUP(Tableau14[[#This Row],[dossier d''événement]],Tableau12[],30,FALSE)</f>
        <v>#N/A</v>
      </c>
      <c r="BI345" t="e">
        <f>VLOOKUP(Tableau14[[#This Row],[dossier d''événement]],Tableau12[],31,FALSE)</f>
        <v>#N/A</v>
      </c>
      <c r="BJ345" t="e">
        <f>VLOOKUP(Tableau14[[#This Row],[dossier d''événement]],Tableau12[],32,FALSE)</f>
        <v>#N/A</v>
      </c>
      <c r="BK345" t="e">
        <f>VLOOKUP(Tableau14[[#This Row],[dossier d''événement]],Tableau12[],33,FALSE)</f>
        <v>#N/A</v>
      </c>
      <c r="BL345" t="e">
        <f>VLOOKUP(Tableau14[[#This Row],[dossier d''événement]],Tableau12[],34,FALSE)</f>
        <v>#N/A</v>
      </c>
      <c r="BM345" t="e">
        <f>VLOOKUP(Tableau14[[#This Row],[dossier d''événement]],Tableau12[],35,FALSE)</f>
        <v>#N/A</v>
      </c>
      <c r="BN345" t="e">
        <f>VLOOKUP(Tableau14[[#This Row],[dossier d''événement]],Tableau12[],36,FALSE)</f>
        <v>#N/A</v>
      </c>
      <c r="BO345" t="e">
        <f>VLOOKUP(Tableau14[[#This Row],[dossier d''événement]],Tableau12[],37,FALSE)</f>
        <v>#N/A</v>
      </c>
      <c r="BP345" t="e">
        <f>VLOOKUP(Tableau14[[#This Row],[dossier d''événement]],Tableau12[],38,FALSE)</f>
        <v>#N/A</v>
      </c>
      <c r="BQ345" t="e">
        <f>VLOOKUP(Tableau14[[#This Row],[dossier d''événement]],Tableau12[],39,FALSE)</f>
        <v>#N/A</v>
      </c>
      <c r="BR345" t="e">
        <f>VLOOKUP(Tableau14[[#This Row],[dossier d''événement]],Tableau12[],40,FALSE)</f>
        <v>#N/A</v>
      </c>
    </row>
    <row r="346" spans="23:70">
      <c r="W346" t="e">
        <f>VLOOKUP(Tableau14[[#This Row],[dossier d''événement]],Tableau12[],73,FALSE)</f>
        <v>#N/A</v>
      </c>
      <c r="X346" t="e">
        <f>VLOOKUP(Tableau14[[#This Row],[dossier d''événement]],Tableau12[],74,FALSE)</f>
        <v>#N/A</v>
      </c>
      <c r="Y346" t="e">
        <f>VLOOKUP(Tableau14[[#This Row],[dossier d''événement]],Tableau12[],75,FALSE)</f>
        <v>#N/A</v>
      </c>
      <c r="Z346" t="e">
        <f>VLOOKUP(Tableau14[[#This Row],[dossier d''événement]],Tableau12[],76,FALSE)</f>
        <v>#N/A</v>
      </c>
      <c r="AA346" t="e">
        <f>VLOOKUP(Tableau14[[#This Row],[dossier d''événement]],Tableau12[],77,FALSE)</f>
        <v>#N/A</v>
      </c>
      <c r="AB346" t="e">
        <f>VLOOKUP(Tableau14[[#This Row],[dossier d''événement]],Tableau12[],78,FALSE)</f>
        <v>#N/A</v>
      </c>
      <c r="AC346" t="e">
        <f>VLOOKUP(Tableau14[[#This Row],[dossier d''événement]],Tableau12[],79,FALSE)</f>
        <v>#N/A</v>
      </c>
      <c r="AD346" t="e">
        <f>VLOOKUP(Tableau14[[#This Row],[dossier d''événement]],Tableau12[],80,FALSE)</f>
        <v>#N/A</v>
      </c>
      <c r="AE346" t="e">
        <f>VLOOKUP(Tableau14[[#This Row],[dossier d''événement]],Tableau12[],81,FALSE)</f>
        <v>#N/A</v>
      </c>
      <c r="AF346" t="e">
        <f>VLOOKUP(Tableau14[[#This Row],[dossier d''événement]],Tableau12[],82,FALSE)</f>
        <v>#N/A</v>
      </c>
      <c r="AG346" t="e">
        <f>VLOOKUP(Tableau14[[#This Row],[dossier d''événement]],Tableau12[],83,FALSE)</f>
        <v>#N/A</v>
      </c>
      <c r="AH346" t="e">
        <f>VLOOKUP(Tableau14[[#This Row],[dossier d''événement]],Tableau12[],84,FALSE)</f>
        <v>#N/A</v>
      </c>
      <c r="AI346" t="e">
        <f>VLOOKUP(Tableau14[[#This Row],[dossier d''événement]],Tableau12[],85,FALSE)</f>
        <v>#N/A</v>
      </c>
      <c r="AJ346" t="e">
        <f>VLOOKUP(Tableau14[[#This Row],[dossier d''événement]],Tableau12[],86,FALSE)</f>
        <v>#N/A</v>
      </c>
      <c r="AK346" t="e">
        <f>VLOOKUP(Tableau14[[#This Row],[dossier d''événement]],Tableau12[],87,FALSE)</f>
        <v>#N/A</v>
      </c>
      <c r="AL346" t="e">
        <f>VLOOKUP(Tableau14[[#This Row],[dossier d''événement]],Tableau12[],88,FALSE)</f>
        <v>#N/A</v>
      </c>
      <c r="AM346" t="e">
        <f>VLOOKUP(Tableau14[[#This Row],[dossier d''événement]],Tableau12[],89,FALSE)</f>
        <v>#N/A</v>
      </c>
      <c r="AN346" t="e">
        <f>VLOOKUP(Tableau14[[#This Row],[dossier d''événement]],Tableau12[],90,FALSE)</f>
        <v>#N/A</v>
      </c>
      <c r="AO346" t="e">
        <f>VLOOKUP(Tableau14[[#This Row],[dossier d''événement]],Tableau12[],11,FALSE)</f>
        <v>#N/A</v>
      </c>
      <c r="AP346" t="e">
        <f>VLOOKUP(Tableau14[[#This Row],[dossier d''événement]],Tableau12[],12,FALSE)</f>
        <v>#N/A</v>
      </c>
      <c r="AQ346" t="e">
        <f>VLOOKUP(Tableau14[[#This Row],[dossier d''événement]],Tableau12[],13,FALSE)</f>
        <v>#N/A</v>
      </c>
      <c r="AR346" t="e">
        <f>VLOOKUP(Tableau14[[#This Row],[dossier d''événement]],Tableau12[],14,FALSE)</f>
        <v>#N/A</v>
      </c>
      <c r="AS346" t="e">
        <f>VLOOKUP(Tableau14[[#This Row],[dossier d''événement]],Tableau12[],15,FALSE)</f>
        <v>#N/A</v>
      </c>
      <c r="AT346" t="e">
        <f>VLOOKUP(Tableau14[[#This Row],[dossier d''événement]],Tableau12[],16,FALSE)</f>
        <v>#N/A</v>
      </c>
      <c r="AU346" t="e">
        <f>VLOOKUP(Tableau14[[#This Row],[dossier d''événement]],Tableau12[],17,FALSE)</f>
        <v>#N/A</v>
      </c>
      <c r="AV346" t="e">
        <f>VLOOKUP(Tableau14[[#This Row],[dossier d''événement]],Tableau12[],18,FALSE)</f>
        <v>#N/A</v>
      </c>
      <c r="AW346" t="e">
        <f>VLOOKUP(Tableau14[[#This Row],[dossier d''événement]],Tableau12[],19,FALSE)</f>
        <v>#N/A</v>
      </c>
      <c r="AX346" t="e">
        <f>VLOOKUP(Tableau14[[#This Row],[dossier d''événement]],Tableau12[],20,FALSE)</f>
        <v>#N/A</v>
      </c>
      <c r="AY346" t="e">
        <f>VLOOKUP(Tableau14[[#This Row],[dossier d''événement]],Tableau12[],21,FALSE)</f>
        <v>#N/A</v>
      </c>
      <c r="AZ346" t="e">
        <f>VLOOKUP(Tableau14[[#This Row],[dossier d''événement]],Tableau12[],22,FALSE)</f>
        <v>#N/A</v>
      </c>
      <c r="BA346" t="e">
        <f>VLOOKUP(Tableau14[[#This Row],[dossier d''événement]],Tableau12[],23,FALSE)</f>
        <v>#N/A</v>
      </c>
      <c r="BB346" t="e">
        <f>VLOOKUP(Tableau14[[#This Row],[dossier d''événement]],Tableau12[],24,FALSE)</f>
        <v>#N/A</v>
      </c>
      <c r="BC346" t="e">
        <f>VLOOKUP(Tableau14[[#This Row],[dossier d''événement]],Tableau12[],25,FALSE)</f>
        <v>#N/A</v>
      </c>
      <c r="BD346" t="e">
        <f>VLOOKUP(Tableau14[[#This Row],[dossier d''événement]],Tableau12[],26,FALSE)</f>
        <v>#N/A</v>
      </c>
      <c r="BE346" t="e">
        <f>VLOOKUP(Tableau14[[#This Row],[dossier d''événement]],Tableau12[],27,FALSE)</f>
        <v>#N/A</v>
      </c>
      <c r="BF346" t="e">
        <f>VLOOKUP(Tableau14[[#This Row],[dossier d''événement]],Tableau12[],28,FALSE)</f>
        <v>#N/A</v>
      </c>
      <c r="BG346" t="e">
        <f>VLOOKUP(Tableau14[[#This Row],[dossier d''événement]],Tableau12[],29,FALSE)</f>
        <v>#N/A</v>
      </c>
      <c r="BH346" t="e">
        <f>VLOOKUP(Tableau14[[#This Row],[dossier d''événement]],Tableau12[],30,FALSE)</f>
        <v>#N/A</v>
      </c>
      <c r="BI346" t="e">
        <f>VLOOKUP(Tableau14[[#This Row],[dossier d''événement]],Tableau12[],31,FALSE)</f>
        <v>#N/A</v>
      </c>
      <c r="BJ346" t="e">
        <f>VLOOKUP(Tableau14[[#This Row],[dossier d''événement]],Tableau12[],32,FALSE)</f>
        <v>#N/A</v>
      </c>
      <c r="BK346" t="e">
        <f>VLOOKUP(Tableau14[[#This Row],[dossier d''événement]],Tableau12[],33,FALSE)</f>
        <v>#N/A</v>
      </c>
      <c r="BL346" t="e">
        <f>VLOOKUP(Tableau14[[#This Row],[dossier d''événement]],Tableau12[],34,FALSE)</f>
        <v>#N/A</v>
      </c>
      <c r="BM346" t="e">
        <f>VLOOKUP(Tableau14[[#This Row],[dossier d''événement]],Tableau12[],35,FALSE)</f>
        <v>#N/A</v>
      </c>
      <c r="BN346" t="e">
        <f>VLOOKUP(Tableau14[[#This Row],[dossier d''événement]],Tableau12[],36,FALSE)</f>
        <v>#N/A</v>
      </c>
      <c r="BO346" t="e">
        <f>VLOOKUP(Tableau14[[#This Row],[dossier d''événement]],Tableau12[],37,FALSE)</f>
        <v>#N/A</v>
      </c>
      <c r="BP346" t="e">
        <f>VLOOKUP(Tableau14[[#This Row],[dossier d''événement]],Tableau12[],38,FALSE)</f>
        <v>#N/A</v>
      </c>
      <c r="BQ346" t="e">
        <f>VLOOKUP(Tableau14[[#This Row],[dossier d''événement]],Tableau12[],39,FALSE)</f>
        <v>#N/A</v>
      </c>
      <c r="BR346" t="e">
        <f>VLOOKUP(Tableau14[[#This Row],[dossier d''événement]],Tableau12[],40,FALSE)</f>
        <v>#N/A</v>
      </c>
    </row>
    <row r="347" spans="23:70">
      <c r="W347" t="e">
        <f>VLOOKUP(Tableau14[[#This Row],[dossier d''événement]],Tableau12[],73,FALSE)</f>
        <v>#N/A</v>
      </c>
      <c r="X347" t="e">
        <f>VLOOKUP(Tableau14[[#This Row],[dossier d''événement]],Tableau12[],74,FALSE)</f>
        <v>#N/A</v>
      </c>
      <c r="Y347" t="e">
        <f>VLOOKUP(Tableau14[[#This Row],[dossier d''événement]],Tableau12[],75,FALSE)</f>
        <v>#N/A</v>
      </c>
      <c r="Z347" t="e">
        <f>VLOOKUP(Tableau14[[#This Row],[dossier d''événement]],Tableau12[],76,FALSE)</f>
        <v>#N/A</v>
      </c>
      <c r="AA347" t="e">
        <f>VLOOKUP(Tableau14[[#This Row],[dossier d''événement]],Tableau12[],77,FALSE)</f>
        <v>#N/A</v>
      </c>
      <c r="AB347" t="e">
        <f>VLOOKUP(Tableau14[[#This Row],[dossier d''événement]],Tableau12[],78,FALSE)</f>
        <v>#N/A</v>
      </c>
      <c r="AC347" t="e">
        <f>VLOOKUP(Tableau14[[#This Row],[dossier d''événement]],Tableau12[],79,FALSE)</f>
        <v>#N/A</v>
      </c>
      <c r="AD347" t="e">
        <f>VLOOKUP(Tableau14[[#This Row],[dossier d''événement]],Tableau12[],80,FALSE)</f>
        <v>#N/A</v>
      </c>
      <c r="AE347" t="e">
        <f>VLOOKUP(Tableau14[[#This Row],[dossier d''événement]],Tableau12[],81,FALSE)</f>
        <v>#N/A</v>
      </c>
      <c r="AF347" t="e">
        <f>VLOOKUP(Tableau14[[#This Row],[dossier d''événement]],Tableau12[],82,FALSE)</f>
        <v>#N/A</v>
      </c>
      <c r="AG347" t="e">
        <f>VLOOKUP(Tableau14[[#This Row],[dossier d''événement]],Tableau12[],83,FALSE)</f>
        <v>#N/A</v>
      </c>
      <c r="AH347" t="e">
        <f>VLOOKUP(Tableau14[[#This Row],[dossier d''événement]],Tableau12[],84,FALSE)</f>
        <v>#N/A</v>
      </c>
      <c r="AI347" t="e">
        <f>VLOOKUP(Tableau14[[#This Row],[dossier d''événement]],Tableau12[],85,FALSE)</f>
        <v>#N/A</v>
      </c>
      <c r="AJ347" t="e">
        <f>VLOOKUP(Tableau14[[#This Row],[dossier d''événement]],Tableau12[],86,FALSE)</f>
        <v>#N/A</v>
      </c>
      <c r="AK347" t="e">
        <f>VLOOKUP(Tableau14[[#This Row],[dossier d''événement]],Tableau12[],87,FALSE)</f>
        <v>#N/A</v>
      </c>
      <c r="AL347" t="e">
        <f>VLOOKUP(Tableau14[[#This Row],[dossier d''événement]],Tableau12[],88,FALSE)</f>
        <v>#N/A</v>
      </c>
      <c r="AM347" t="e">
        <f>VLOOKUP(Tableau14[[#This Row],[dossier d''événement]],Tableau12[],89,FALSE)</f>
        <v>#N/A</v>
      </c>
      <c r="AN347" t="e">
        <f>VLOOKUP(Tableau14[[#This Row],[dossier d''événement]],Tableau12[],90,FALSE)</f>
        <v>#N/A</v>
      </c>
      <c r="AO347" t="e">
        <f>VLOOKUP(Tableau14[[#This Row],[dossier d''événement]],Tableau12[],11,FALSE)</f>
        <v>#N/A</v>
      </c>
      <c r="AP347" t="e">
        <f>VLOOKUP(Tableau14[[#This Row],[dossier d''événement]],Tableau12[],12,FALSE)</f>
        <v>#N/A</v>
      </c>
      <c r="AQ347" t="e">
        <f>VLOOKUP(Tableau14[[#This Row],[dossier d''événement]],Tableau12[],13,FALSE)</f>
        <v>#N/A</v>
      </c>
      <c r="AR347" t="e">
        <f>VLOOKUP(Tableau14[[#This Row],[dossier d''événement]],Tableau12[],14,FALSE)</f>
        <v>#N/A</v>
      </c>
      <c r="AS347" t="e">
        <f>VLOOKUP(Tableau14[[#This Row],[dossier d''événement]],Tableau12[],15,FALSE)</f>
        <v>#N/A</v>
      </c>
      <c r="AT347" t="e">
        <f>VLOOKUP(Tableau14[[#This Row],[dossier d''événement]],Tableau12[],16,FALSE)</f>
        <v>#N/A</v>
      </c>
      <c r="AU347" t="e">
        <f>VLOOKUP(Tableau14[[#This Row],[dossier d''événement]],Tableau12[],17,FALSE)</f>
        <v>#N/A</v>
      </c>
      <c r="AV347" t="e">
        <f>VLOOKUP(Tableau14[[#This Row],[dossier d''événement]],Tableau12[],18,FALSE)</f>
        <v>#N/A</v>
      </c>
      <c r="AW347" t="e">
        <f>VLOOKUP(Tableau14[[#This Row],[dossier d''événement]],Tableau12[],19,FALSE)</f>
        <v>#N/A</v>
      </c>
      <c r="AX347" t="e">
        <f>VLOOKUP(Tableau14[[#This Row],[dossier d''événement]],Tableau12[],20,FALSE)</f>
        <v>#N/A</v>
      </c>
      <c r="AY347" t="e">
        <f>VLOOKUP(Tableau14[[#This Row],[dossier d''événement]],Tableau12[],21,FALSE)</f>
        <v>#N/A</v>
      </c>
      <c r="AZ347" t="e">
        <f>VLOOKUP(Tableau14[[#This Row],[dossier d''événement]],Tableau12[],22,FALSE)</f>
        <v>#N/A</v>
      </c>
      <c r="BA347" t="e">
        <f>VLOOKUP(Tableau14[[#This Row],[dossier d''événement]],Tableau12[],23,FALSE)</f>
        <v>#N/A</v>
      </c>
      <c r="BB347" t="e">
        <f>VLOOKUP(Tableau14[[#This Row],[dossier d''événement]],Tableau12[],24,FALSE)</f>
        <v>#N/A</v>
      </c>
      <c r="BC347" t="e">
        <f>VLOOKUP(Tableau14[[#This Row],[dossier d''événement]],Tableau12[],25,FALSE)</f>
        <v>#N/A</v>
      </c>
      <c r="BD347" t="e">
        <f>VLOOKUP(Tableau14[[#This Row],[dossier d''événement]],Tableau12[],26,FALSE)</f>
        <v>#N/A</v>
      </c>
      <c r="BE347" t="e">
        <f>VLOOKUP(Tableau14[[#This Row],[dossier d''événement]],Tableau12[],27,FALSE)</f>
        <v>#N/A</v>
      </c>
      <c r="BF347" t="e">
        <f>VLOOKUP(Tableau14[[#This Row],[dossier d''événement]],Tableau12[],28,FALSE)</f>
        <v>#N/A</v>
      </c>
      <c r="BG347" t="e">
        <f>VLOOKUP(Tableau14[[#This Row],[dossier d''événement]],Tableau12[],29,FALSE)</f>
        <v>#N/A</v>
      </c>
      <c r="BH347" t="e">
        <f>VLOOKUP(Tableau14[[#This Row],[dossier d''événement]],Tableau12[],30,FALSE)</f>
        <v>#N/A</v>
      </c>
      <c r="BI347" t="e">
        <f>VLOOKUP(Tableau14[[#This Row],[dossier d''événement]],Tableau12[],31,FALSE)</f>
        <v>#N/A</v>
      </c>
      <c r="BJ347" t="e">
        <f>VLOOKUP(Tableau14[[#This Row],[dossier d''événement]],Tableau12[],32,FALSE)</f>
        <v>#N/A</v>
      </c>
      <c r="BK347" t="e">
        <f>VLOOKUP(Tableau14[[#This Row],[dossier d''événement]],Tableau12[],33,FALSE)</f>
        <v>#N/A</v>
      </c>
      <c r="BL347" t="e">
        <f>VLOOKUP(Tableau14[[#This Row],[dossier d''événement]],Tableau12[],34,FALSE)</f>
        <v>#N/A</v>
      </c>
      <c r="BM347" t="e">
        <f>VLOOKUP(Tableau14[[#This Row],[dossier d''événement]],Tableau12[],35,FALSE)</f>
        <v>#N/A</v>
      </c>
      <c r="BN347" t="e">
        <f>VLOOKUP(Tableau14[[#This Row],[dossier d''événement]],Tableau12[],36,FALSE)</f>
        <v>#N/A</v>
      </c>
      <c r="BO347" t="e">
        <f>VLOOKUP(Tableau14[[#This Row],[dossier d''événement]],Tableau12[],37,FALSE)</f>
        <v>#N/A</v>
      </c>
      <c r="BP347" t="e">
        <f>VLOOKUP(Tableau14[[#This Row],[dossier d''événement]],Tableau12[],38,FALSE)</f>
        <v>#N/A</v>
      </c>
      <c r="BQ347" t="e">
        <f>VLOOKUP(Tableau14[[#This Row],[dossier d''événement]],Tableau12[],39,FALSE)</f>
        <v>#N/A</v>
      </c>
      <c r="BR347" t="e">
        <f>VLOOKUP(Tableau14[[#This Row],[dossier d''événement]],Tableau12[],40,FALSE)</f>
        <v>#N/A</v>
      </c>
    </row>
    <row r="348" spans="23:70">
      <c r="W348" t="e">
        <f>VLOOKUP(Tableau14[[#This Row],[dossier d''événement]],Tableau12[],73,FALSE)</f>
        <v>#N/A</v>
      </c>
      <c r="X348" t="e">
        <f>VLOOKUP(Tableau14[[#This Row],[dossier d''événement]],Tableau12[],74,FALSE)</f>
        <v>#N/A</v>
      </c>
      <c r="Y348" t="e">
        <f>VLOOKUP(Tableau14[[#This Row],[dossier d''événement]],Tableau12[],75,FALSE)</f>
        <v>#N/A</v>
      </c>
      <c r="Z348" t="e">
        <f>VLOOKUP(Tableau14[[#This Row],[dossier d''événement]],Tableau12[],76,FALSE)</f>
        <v>#N/A</v>
      </c>
      <c r="AA348" t="e">
        <f>VLOOKUP(Tableau14[[#This Row],[dossier d''événement]],Tableau12[],77,FALSE)</f>
        <v>#N/A</v>
      </c>
      <c r="AB348" t="e">
        <f>VLOOKUP(Tableau14[[#This Row],[dossier d''événement]],Tableau12[],78,FALSE)</f>
        <v>#N/A</v>
      </c>
      <c r="AC348" t="e">
        <f>VLOOKUP(Tableau14[[#This Row],[dossier d''événement]],Tableau12[],79,FALSE)</f>
        <v>#N/A</v>
      </c>
      <c r="AD348" t="e">
        <f>VLOOKUP(Tableau14[[#This Row],[dossier d''événement]],Tableau12[],80,FALSE)</f>
        <v>#N/A</v>
      </c>
      <c r="AE348" t="e">
        <f>VLOOKUP(Tableau14[[#This Row],[dossier d''événement]],Tableau12[],81,FALSE)</f>
        <v>#N/A</v>
      </c>
      <c r="AF348" t="e">
        <f>VLOOKUP(Tableau14[[#This Row],[dossier d''événement]],Tableau12[],82,FALSE)</f>
        <v>#N/A</v>
      </c>
      <c r="AG348" t="e">
        <f>VLOOKUP(Tableau14[[#This Row],[dossier d''événement]],Tableau12[],83,FALSE)</f>
        <v>#N/A</v>
      </c>
      <c r="AH348" t="e">
        <f>VLOOKUP(Tableau14[[#This Row],[dossier d''événement]],Tableau12[],84,FALSE)</f>
        <v>#N/A</v>
      </c>
      <c r="AI348" t="e">
        <f>VLOOKUP(Tableau14[[#This Row],[dossier d''événement]],Tableau12[],85,FALSE)</f>
        <v>#N/A</v>
      </c>
      <c r="AJ348" t="e">
        <f>VLOOKUP(Tableau14[[#This Row],[dossier d''événement]],Tableau12[],86,FALSE)</f>
        <v>#N/A</v>
      </c>
      <c r="AK348" t="e">
        <f>VLOOKUP(Tableau14[[#This Row],[dossier d''événement]],Tableau12[],87,FALSE)</f>
        <v>#N/A</v>
      </c>
      <c r="AL348" t="e">
        <f>VLOOKUP(Tableau14[[#This Row],[dossier d''événement]],Tableau12[],88,FALSE)</f>
        <v>#N/A</v>
      </c>
      <c r="AM348" t="e">
        <f>VLOOKUP(Tableau14[[#This Row],[dossier d''événement]],Tableau12[],89,FALSE)</f>
        <v>#N/A</v>
      </c>
      <c r="AN348" t="e">
        <f>VLOOKUP(Tableau14[[#This Row],[dossier d''événement]],Tableau12[],90,FALSE)</f>
        <v>#N/A</v>
      </c>
      <c r="AO348" t="e">
        <f>VLOOKUP(Tableau14[[#This Row],[dossier d''événement]],Tableau12[],11,FALSE)</f>
        <v>#N/A</v>
      </c>
      <c r="AP348" t="e">
        <f>VLOOKUP(Tableau14[[#This Row],[dossier d''événement]],Tableau12[],12,FALSE)</f>
        <v>#N/A</v>
      </c>
      <c r="AQ348" t="e">
        <f>VLOOKUP(Tableau14[[#This Row],[dossier d''événement]],Tableau12[],13,FALSE)</f>
        <v>#N/A</v>
      </c>
      <c r="AR348" t="e">
        <f>VLOOKUP(Tableau14[[#This Row],[dossier d''événement]],Tableau12[],14,FALSE)</f>
        <v>#N/A</v>
      </c>
      <c r="AS348" t="e">
        <f>VLOOKUP(Tableau14[[#This Row],[dossier d''événement]],Tableau12[],15,FALSE)</f>
        <v>#N/A</v>
      </c>
      <c r="AT348" t="e">
        <f>VLOOKUP(Tableau14[[#This Row],[dossier d''événement]],Tableau12[],16,FALSE)</f>
        <v>#N/A</v>
      </c>
      <c r="AU348" t="e">
        <f>VLOOKUP(Tableau14[[#This Row],[dossier d''événement]],Tableau12[],17,FALSE)</f>
        <v>#N/A</v>
      </c>
      <c r="AV348" t="e">
        <f>VLOOKUP(Tableau14[[#This Row],[dossier d''événement]],Tableau12[],18,FALSE)</f>
        <v>#N/A</v>
      </c>
      <c r="AW348" t="e">
        <f>VLOOKUP(Tableau14[[#This Row],[dossier d''événement]],Tableau12[],19,FALSE)</f>
        <v>#N/A</v>
      </c>
      <c r="AX348" t="e">
        <f>VLOOKUP(Tableau14[[#This Row],[dossier d''événement]],Tableau12[],20,FALSE)</f>
        <v>#N/A</v>
      </c>
      <c r="AY348" t="e">
        <f>VLOOKUP(Tableau14[[#This Row],[dossier d''événement]],Tableau12[],21,FALSE)</f>
        <v>#N/A</v>
      </c>
      <c r="AZ348" t="e">
        <f>VLOOKUP(Tableau14[[#This Row],[dossier d''événement]],Tableau12[],22,FALSE)</f>
        <v>#N/A</v>
      </c>
      <c r="BA348" t="e">
        <f>VLOOKUP(Tableau14[[#This Row],[dossier d''événement]],Tableau12[],23,FALSE)</f>
        <v>#N/A</v>
      </c>
      <c r="BB348" t="e">
        <f>VLOOKUP(Tableau14[[#This Row],[dossier d''événement]],Tableau12[],24,FALSE)</f>
        <v>#N/A</v>
      </c>
      <c r="BC348" t="e">
        <f>VLOOKUP(Tableau14[[#This Row],[dossier d''événement]],Tableau12[],25,FALSE)</f>
        <v>#N/A</v>
      </c>
      <c r="BD348" t="e">
        <f>VLOOKUP(Tableau14[[#This Row],[dossier d''événement]],Tableau12[],26,FALSE)</f>
        <v>#N/A</v>
      </c>
      <c r="BE348" t="e">
        <f>VLOOKUP(Tableau14[[#This Row],[dossier d''événement]],Tableau12[],27,FALSE)</f>
        <v>#N/A</v>
      </c>
      <c r="BF348" t="e">
        <f>VLOOKUP(Tableau14[[#This Row],[dossier d''événement]],Tableau12[],28,FALSE)</f>
        <v>#N/A</v>
      </c>
      <c r="BG348" t="e">
        <f>VLOOKUP(Tableau14[[#This Row],[dossier d''événement]],Tableau12[],29,FALSE)</f>
        <v>#N/A</v>
      </c>
      <c r="BH348" t="e">
        <f>VLOOKUP(Tableau14[[#This Row],[dossier d''événement]],Tableau12[],30,FALSE)</f>
        <v>#N/A</v>
      </c>
      <c r="BI348" t="e">
        <f>VLOOKUP(Tableau14[[#This Row],[dossier d''événement]],Tableau12[],31,FALSE)</f>
        <v>#N/A</v>
      </c>
      <c r="BJ348" t="e">
        <f>VLOOKUP(Tableau14[[#This Row],[dossier d''événement]],Tableau12[],32,FALSE)</f>
        <v>#N/A</v>
      </c>
      <c r="BK348" t="e">
        <f>VLOOKUP(Tableau14[[#This Row],[dossier d''événement]],Tableau12[],33,FALSE)</f>
        <v>#N/A</v>
      </c>
      <c r="BL348" t="e">
        <f>VLOOKUP(Tableau14[[#This Row],[dossier d''événement]],Tableau12[],34,FALSE)</f>
        <v>#N/A</v>
      </c>
      <c r="BM348" t="e">
        <f>VLOOKUP(Tableau14[[#This Row],[dossier d''événement]],Tableau12[],35,FALSE)</f>
        <v>#N/A</v>
      </c>
      <c r="BN348" t="e">
        <f>VLOOKUP(Tableau14[[#This Row],[dossier d''événement]],Tableau12[],36,FALSE)</f>
        <v>#N/A</v>
      </c>
      <c r="BO348" t="e">
        <f>VLOOKUP(Tableau14[[#This Row],[dossier d''événement]],Tableau12[],37,FALSE)</f>
        <v>#N/A</v>
      </c>
      <c r="BP348" t="e">
        <f>VLOOKUP(Tableau14[[#This Row],[dossier d''événement]],Tableau12[],38,FALSE)</f>
        <v>#N/A</v>
      </c>
      <c r="BQ348" t="e">
        <f>VLOOKUP(Tableau14[[#This Row],[dossier d''événement]],Tableau12[],39,FALSE)</f>
        <v>#N/A</v>
      </c>
      <c r="BR348" t="e">
        <f>VLOOKUP(Tableau14[[#This Row],[dossier d''événement]],Tableau12[],40,FALSE)</f>
        <v>#N/A</v>
      </c>
    </row>
    <row r="349" spans="23:70">
      <c r="W349" t="e">
        <f>VLOOKUP(Tableau14[[#This Row],[dossier d''événement]],Tableau12[],73,FALSE)</f>
        <v>#N/A</v>
      </c>
      <c r="X349" t="e">
        <f>VLOOKUP(Tableau14[[#This Row],[dossier d''événement]],Tableau12[],74,FALSE)</f>
        <v>#N/A</v>
      </c>
      <c r="Y349" t="e">
        <f>VLOOKUP(Tableau14[[#This Row],[dossier d''événement]],Tableau12[],75,FALSE)</f>
        <v>#N/A</v>
      </c>
      <c r="Z349" t="e">
        <f>VLOOKUP(Tableau14[[#This Row],[dossier d''événement]],Tableau12[],76,FALSE)</f>
        <v>#N/A</v>
      </c>
      <c r="AA349" t="e">
        <f>VLOOKUP(Tableau14[[#This Row],[dossier d''événement]],Tableau12[],77,FALSE)</f>
        <v>#N/A</v>
      </c>
      <c r="AB349" t="e">
        <f>VLOOKUP(Tableau14[[#This Row],[dossier d''événement]],Tableau12[],78,FALSE)</f>
        <v>#N/A</v>
      </c>
      <c r="AC349" t="e">
        <f>VLOOKUP(Tableau14[[#This Row],[dossier d''événement]],Tableau12[],79,FALSE)</f>
        <v>#N/A</v>
      </c>
      <c r="AD349" t="e">
        <f>VLOOKUP(Tableau14[[#This Row],[dossier d''événement]],Tableau12[],80,FALSE)</f>
        <v>#N/A</v>
      </c>
      <c r="AE349" t="e">
        <f>VLOOKUP(Tableau14[[#This Row],[dossier d''événement]],Tableau12[],81,FALSE)</f>
        <v>#N/A</v>
      </c>
      <c r="AF349" t="e">
        <f>VLOOKUP(Tableau14[[#This Row],[dossier d''événement]],Tableau12[],82,FALSE)</f>
        <v>#N/A</v>
      </c>
      <c r="AG349" t="e">
        <f>VLOOKUP(Tableau14[[#This Row],[dossier d''événement]],Tableau12[],83,FALSE)</f>
        <v>#N/A</v>
      </c>
      <c r="AH349" t="e">
        <f>VLOOKUP(Tableau14[[#This Row],[dossier d''événement]],Tableau12[],84,FALSE)</f>
        <v>#N/A</v>
      </c>
      <c r="AI349" t="e">
        <f>VLOOKUP(Tableau14[[#This Row],[dossier d''événement]],Tableau12[],85,FALSE)</f>
        <v>#N/A</v>
      </c>
      <c r="AJ349" t="e">
        <f>VLOOKUP(Tableau14[[#This Row],[dossier d''événement]],Tableau12[],86,FALSE)</f>
        <v>#N/A</v>
      </c>
      <c r="AK349" t="e">
        <f>VLOOKUP(Tableau14[[#This Row],[dossier d''événement]],Tableau12[],87,FALSE)</f>
        <v>#N/A</v>
      </c>
      <c r="AL349" t="e">
        <f>VLOOKUP(Tableau14[[#This Row],[dossier d''événement]],Tableau12[],88,FALSE)</f>
        <v>#N/A</v>
      </c>
      <c r="AM349" t="e">
        <f>VLOOKUP(Tableau14[[#This Row],[dossier d''événement]],Tableau12[],89,FALSE)</f>
        <v>#N/A</v>
      </c>
      <c r="AN349" t="e">
        <f>VLOOKUP(Tableau14[[#This Row],[dossier d''événement]],Tableau12[],90,FALSE)</f>
        <v>#N/A</v>
      </c>
      <c r="AO349" t="e">
        <f>VLOOKUP(Tableau14[[#This Row],[dossier d''événement]],Tableau12[],11,FALSE)</f>
        <v>#N/A</v>
      </c>
      <c r="AP349" t="e">
        <f>VLOOKUP(Tableau14[[#This Row],[dossier d''événement]],Tableau12[],12,FALSE)</f>
        <v>#N/A</v>
      </c>
      <c r="AQ349" t="e">
        <f>VLOOKUP(Tableau14[[#This Row],[dossier d''événement]],Tableau12[],13,FALSE)</f>
        <v>#N/A</v>
      </c>
      <c r="AR349" t="e">
        <f>VLOOKUP(Tableau14[[#This Row],[dossier d''événement]],Tableau12[],14,FALSE)</f>
        <v>#N/A</v>
      </c>
      <c r="AS349" t="e">
        <f>VLOOKUP(Tableau14[[#This Row],[dossier d''événement]],Tableau12[],15,FALSE)</f>
        <v>#N/A</v>
      </c>
      <c r="AT349" t="e">
        <f>VLOOKUP(Tableau14[[#This Row],[dossier d''événement]],Tableau12[],16,FALSE)</f>
        <v>#N/A</v>
      </c>
      <c r="AU349" t="e">
        <f>VLOOKUP(Tableau14[[#This Row],[dossier d''événement]],Tableau12[],17,FALSE)</f>
        <v>#N/A</v>
      </c>
      <c r="AV349" t="e">
        <f>VLOOKUP(Tableau14[[#This Row],[dossier d''événement]],Tableau12[],18,FALSE)</f>
        <v>#N/A</v>
      </c>
      <c r="AW349" t="e">
        <f>VLOOKUP(Tableau14[[#This Row],[dossier d''événement]],Tableau12[],19,FALSE)</f>
        <v>#N/A</v>
      </c>
      <c r="AX349" t="e">
        <f>VLOOKUP(Tableau14[[#This Row],[dossier d''événement]],Tableau12[],20,FALSE)</f>
        <v>#N/A</v>
      </c>
      <c r="AY349" t="e">
        <f>VLOOKUP(Tableau14[[#This Row],[dossier d''événement]],Tableau12[],21,FALSE)</f>
        <v>#N/A</v>
      </c>
      <c r="AZ349" t="e">
        <f>VLOOKUP(Tableau14[[#This Row],[dossier d''événement]],Tableau12[],22,FALSE)</f>
        <v>#N/A</v>
      </c>
      <c r="BA349" t="e">
        <f>VLOOKUP(Tableau14[[#This Row],[dossier d''événement]],Tableau12[],23,FALSE)</f>
        <v>#N/A</v>
      </c>
      <c r="BB349" t="e">
        <f>VLOOKUP(Tableau14[[#This Row],[dossier d''événement]],Tableau12[],24,FALSE)</f>
        <v>#N/A</v>
      </c>
      <c r="BC349" t="e">
        <f>VLOOKUP(Tableau14[[#This Row],[dossier d''événement]],Tableau12[],25,FALSE)</f>
        <v>#N/A</v>
      </c>
      <c r="BD349" t="e">
        <f>VLOOKUP(Tableau14[[#This Row],[dossier d''événement]],Tableau12[],26,FALSE)</f>
        <v>#N/A</v>
      </c>
      <c r="BE349" t="e">
        <f>VLOOKUP(Tableau14[[#This Row],[dossier d''événement]],Tableau12[],27,FALSE)</f>
        <v>#N/A</v>
      </c>
      <c r="BF349" t="e">
        <f>VLOOKUP(Tableau14[[#This Row],[dossier d''événement]],Tableau12[],28,FALSE)</f>
        <v>#N/A</v>
      </c>
      <c r="BG349" t="e">
        <f>VLOOKUP(Tableau14[[#This Row],[dossier d''événement]],Tableau12[],29,FALSE)</f>
        <v>#N/A</v>
      </c>
      <c r="BH349" t="e">
        <f>VLOOKUP(Tableau14[[#This Row],[dossier d''événement]],Tableau12[],30,FALSE)</f>
        <v>#N/A</v>
      </c>
      <c r="BI349" t="e">
        <f>VLOOKUP(Tableau14[[#This Row],[dossier d''événement]],Tableau12[],31,FALSE)</f>
        <v>#N/A</v>
      </c>
      <c r="BJ349" t="e">
        <f>VLOOKUP(Tableau14[[#This Row],[dossier d''événement]],Tableau12[],32,FALSE)</f>
        <v>#N/A</v>
      </c>
      <c r="BK349" t="e">
        <f>VLOOKUP(Tableau14[[#This Row],[dossier d''événement]],Tableau12[],33,FALSE)</f>
        <v>#N/A</v>
      </c>
      <c r="BL349" t="e">
        <f>VLOOKUP(Tableau14[[#This Row],[dossier d''événement]],Tableau12[],34,FALSE)</f>
        <v>#N/A</v>
      </c>
      <c r="BM349" t="e">
        <f>VLOOKUP(Tableau14[[#This Row],[dossier d''événement]],Tableau12[],35,FALSE)</f>
        <v>#N/A</v>
      </c>
      <c r="BN349" t="e">
        <f>VLOOKUP(Tableau14[[#This Row],[dossier d''événement]],Tableau12[],36,FALSE)</f>
        <v>#N/A</v>
      </c>
      <c r="BO349" t="e">
        <f>VLOOKUP(Tableau14[[#This Row],[dossier d''événement]],Tableau12[],37,FALSE)</f>
        <v>#N/A</v>
      </c>
      <c r="BP349" t="e">
        <f>VLOOKUP(Tableau14[[#This Row],[dossier d''événement]],Tableau12[],38,FALSE)</f>
        <v>#N/A</v>
      </c>
      <c r="BQ349" t="e">
        <f>VLOOKUP(Tableau14[[#This Row],[dossier d''événement]],Tableau12[],39,FALSE)</f>
        <v>#N/A</v>
      </c>
      <c r="BR349" t="e">
        <f>VLOOKUP(Tableau14[[#This Row],[dossier d''événement]],Tableau12[],40,FALSE)</f>
        <v>#N/A</v>
      </c>
    </row>
    <row r="350" spans="23:70">
      <c r="W350" t="e">
        <f>VLOOKUP(Tableau14[[#This Row],[dossier d''événement]],Tableau12[],73,FALSE)</f>
        <v>#N/A</v>
      </c>
      <c r="X350" t="e">
        <f>VLOOKUP(Tableau14[[#This Row],[dossier d''événement]],Tableau12[],74,FALSE)</f>
        <v>#N/A</v>
      </c>
      <c r="Y350" t="e">
        <f>VLOOKUP(Tableau14[[#This Row],[dossier d''événement]],Tableau12[],75,FALSE)</f>
        <v>#N/A</v>
      </c>
      <c r="Z350" t="e">
        <f>VLOOKUP(Tableau14[[#This Row],[dossier d''événement]],Tableau12[],76,FALSE)</f>
        <v>#N/A</v>
      </c>
      <c r="AA350" t="e">
        <f>VLOOKUP(Tableau14[[#This Row],[dossier d''événement]],Tableau12[],77,FALSE)</f>
        <v>#N/A</v>
      </c>
      <c r="AB350" t="e">
        <f>VLOOKUP(Tableau14[[#This Row],[dossier d''événement]],Tableau12[],78,FALSE)</f>
        <v>#N/A</v>
      </c>
      <c r="AC350" t="e">
        <f>VLOOKUP(Tableau14[[#This Row],[dossier d''événement]],Tableau12[],79,FALSE)</f>
        <v>#N/A</v>
      </c>
      <c r="AD350" t="e">
        <f>VLOOKUP(Tableau14[[#This Row],[dossier d''événement]],Tableau12[],80,FALSE)</f>
        <v>#N/A</v>
      </c>
      <c r="AE350" t="e">
        <f>VLOOKUP(Tableau14[[#This Row],[dossier d''événement]],Tableau12[],81,FALSE)</f>
        <v>#N/A</v>
      </c>
      <c r="AF350" t="e">
        <f>VLOOKUP(Tableau14[[#This Row],[dossier d''événement]],Tableau12[],82,FALSE)</f>
        <v>#N/A</v>
      </c>
      <c r="AG350" t="e">
        <f>VLOOKUP(Tableau14[[#This Row],[dossier d''événement]],Tableau12[],83,FALSE)</f>
        <v>#N/A</v>
      </c>
      <c r="AH350" t="e">
        <f>VLOOKUP(Tableau14[[#This Row],[dossier d''événement]],Tableau12[],84,FALSE)</f>
        <v>#N/A</v>
      </c>
      <c r="AI350" t="e">
        <f>VLOOKUP(Tableau14[[#This Row],[dossier d''événement]],Tableau12[],85,FALSE)</f>
        <v>#N/A</v>
      </c>
      <c r="AJ350" t="e">
        <f>VLOOKUP(Tableau14[[#This Row],[dossier d''événement]],Tableau12[],86,FALSE)</f>
        <v>#N/A</v>
      </c>
      <c r="AK350" t="e">
        <f>VLOOKUP(Tableau14[[#This Row],[dossier d''événement]],Tableau12[],87,FALSE)</f>
        <v>#N/A</v>
      </c>
      <c r="AL350" t="e">
        <f>VLOOKUP(Tableau14[[#This Row],[dossier d''événement]],Tableau12[],88,FALSE)</f>
        <v>#N/A</v>
      </c>
      <c r="AM350" t="e">
        <f>VLOOKUP(Tableau14[[#This Row],[dossier d''événement]],Tableau12[],89,FALSE)</f>
        <v>#N/A</v>
      </c>
      <c r="AN350" t="e">
        <f>VLOOKUP(Tableau14[[#This Row],[dossier d''événement]],Tableau12[],90,FALSE)</f>
        <v>#N/A</v>
      </c>
      <c r="AO350" t="e">
        <f>VLOOKUP(Tableau14[[#This Row],[dossier d''événement]],Tableau12[],11,FALSE)</f>
        <v>#N/A</v>
      </c>
      <c r="AP350" t="e">
        <f>VLOOKUP(Tableau14[[#This Row],[dossier d''événement]],Tableau12[],12,FALSE)</f>
        <v>#N/A</v>
      </c>
      <c r="AQ350" t="e">
        <f>VLOOKUP(Tableau14[[#This Row],[dossier d''événement]],Tableau12[],13,FALSE)</f>
        <v>#N/A</v>
      </c>
      <c r="AR350" t="e">
        <f>VLOOKUP(Tableau14[[#This Row],[dossier d''événement]],Tableau12[],14,FALSE)</f>
        <v>#N/A</v>
      </c>
      <c r="AS350" t="e">
        <f>VLOOKUP(Tableau14[[#This Row],[dossier d''événement]],Tableau12[],15,FALSE)</f>
        <v>#N/A</v>
      </c>
      <c r="AT350" t="e">
        <f>VLOOKUP(Tableau14[[#This Row],[dossier d''événement]],Tableau12[],16,FALSE)</f>
        <v>#N/A</v>
      </c>
      <c r="AU350" t="e">
        <f>VLOOKUP(Tableau14[[#This Row],[dossier d''événement]],Tableau12[],17,FALSE)</f>
        <v>#N/A</v>
      </c>
      <c r="AV350" t="e">
        <f>VLOOKUP(Tableau14[[#This Row],[dossier d''événement]],Tableau12[],18,FALSE)</f>
        <v>#N/A</v>
      </c>
      <c r="AW350" t="e">
        <f>VLOOKUP(Tableau14[[#This Row],[dossier d''événement]],Tableau12[],19,FALSE)</f>
        <v>#N/A</v>
      </c>
      <c r="AX350" t="e">
        <f>VLOOKUP(Tableau14[[#This Row],[dossier d''événement]],Tableau12[],20,FALSE)</f>
        <v>#N/A</v>
      </c>
      <c r="AY350" t="e">
        <f>VLOOKUP(Tableau14[[#This Row],[dossier d''événement]],Tableau12[],21,FALSE)</f>
        <v>#N/A</v>
      </c>
      <c r="AZ350" t="e">
        <f>VLOOKUP(Tableau14[[#This Row],[dossier d''événement]],Tableau12[],22,FALSE)</f>
        <v>#N/A</v>
      </c>
      <c r="BA350" t="e">
        <f>VLOOKUP(Tableau14[[#This Row],[dossier d''événement]],Tableau12[],23,FALSE)</f>
        <v>#N/A</v>
      </c>
      <c r="BB350" t="e">
        <f>VLOOKUP(Tableau14[[#This Row],[dossier d''événement]],Tableau12[],24,FALSE)</f>
        <v>#N/A</v>
      </c>
      <c r="BC350" t="e">
        <f>VLOOKUP(Tableau14[[#This Row],[dossier d''événement]],Tableau12[],25,FALSE)</f>
        <v>#N/A</v>
      </c>
      <c r="BD350" t="e">
        <f>VLOOKUP(Tableau14[[#This Row],[dossier d''événement]],Tableau12[],26,FALSE)</f>
        <v>#N/A</v>
      </c>
      <c r="BE350" t="e">
        <f>VLOOKUP(Tableau14[[#This Row],[dossier d''événement]],Tableau12[],27,FALSE)</f>
        <v>#N/A</v>
      </c>
      <c r="BF350" t="e">
        <f>VLOOKUP(Tableau14[[#This Row],[dossier d''événement]],Tableau12[],28,FALSE)</f>
        <v>#N/A</v>
      </c>
      <c r="BG350" t="e">
        <f>VLOOKUP(Tableau14[[#This Row],[dossier d''événement]],Tableau12[],29,FALSE)</f>
        <v>#N/A</v>
      </c>
      <c r="BH350" t="e">
        <f>VLOOKUP(Tableau14[[#This Row],[dossier d''événement]],Tableau12[],30,FALSE)</f>
        <v>#N/A</v>
      </c>
      <c r="BI350" t="e">
        <f>VLOOKUP(Tableau14[[#This Row],[dossier d''événement]],Tableau12[],31,FALSE)</f>
        <v>#N/A</v>
      </c>
      <c r="BJ350" t="e">
        <f>VLOOKUP(Tableau14[[#This Row],[dossier d''événement]],Tableau12[],32,FALSE)</f>
        <v>#N/A</v>
      </c>
      <c r="BK350" t="e">
        <f>VLOOKUP(Tableau14[[#This Row],[dossier d''événement]],Tableau12[],33,FALSE)</f>
        <v>#N/A</v>
      </c>
      <c r="BL350" t="e">
        <f>VLOOKUP(Tableau14[[#This Row],[dossier d''événement]],Tableau12[],34,FALSE)</f>
        <v>#N/A</v>
      </c>
      <c r="BM350" t="e">
        <f>VLOOKUP(Tableau14[[#This Row],[dossier d''événement]],Tableau12[],35,FALSE)</f>
        <v>#N/A</v>
      </c>
      <c r="BN350" t="e">
        <f>VLOOKUP(Tableau14[[#This Row],[dossier d''événement]],Tableau12[],36,FALSE)</f>
        <v>#N/A</v>
      </c>
      <c r="BO350" t="e">
        <f>VLOOKUP(Tableau14[[#This Row],[dossier d''événement]],Tableau12[],37,FALSE)</f>
        <v>#N/A</v>
      </c>
      <c r="BP350" t="e">
        <f>VLOOKUP(Tableau14[[#This Row],[dossier d''événement]],Tableau12[],38,FALSE)</f>
        <v>#N/A</v>
      </c>
      <c r="BQ350" t="e">
        <f>VLOOKUP(Tableau14[[#This Row],[dossier d''événement]],Tableau12[],39,FALSE)</f>
        <v>#N/A</v>
      </c>
      <c r="BR350" t="e">
        <f>VLOOKUP(Tableau14[[#This Row],[dossier d''événement]],Tableau12[],40,FALSE)</f>
        <v>#N/A</v>
      </c>
    </row>
    <row r="351" spans="23:70">
      <c r="W351" t="e">
        <f>VLOOKUP(Tableau14[[#This Row],[dossier d''événement]],Tableau12[],73,FALSE)</f>
        <v>#N/A</v>
      </c>
      <c r="X351" t="e">
        <f>VLOOKUP(Tableau14[[#This Row],[dossier d''événement]],Tableau12[],74,FALSE)</f>
        <v>#N/A</v>
      </c>
      <c r="Y351" t="e">
        <f>VLOOKUP(Tableau14[[#This Row],[dossier d''événement]],Tableau12[],75,FALSE)</f>
        <v>#N/A</v>
      </c>
      <c r="Z351" t="e">
        <f>VLOOKUP(Tableau14[[#This Row],[dossier d''événement]],Tableau12[],76,FALSE)</f>
        <v>#N/A</v>
      </c>
      <c r="AA351" t="e">
        <f>VLOOKUP(Tableau14[[#This Row],[dossier d''événement]],Tableau12[],77,FALSE)</f>
        <v>#N/A</v>
      </c>
      <c r="AB351" t="e">
        <f>VLOOKUP(Tableau14[[#This Row],[dossier d''événement]],Tableau12[],78,FALSE)</f>
        <v>#N/A</v>
      </c>
      <c r="AC351" t="e">
        <f>VLOOKUP(Tableau14[[#This Row],[dossier d''événement]],Tableau12[],79,FALSE)</f>
        <v>#N/A</v>
      </c>
      <c r="AD351" t="e">
        <f>VLOOKUP(Tableau14[[#This Row],[dossier d''événement]],Tableau12[],80,FALSE)</f>
        <v>#N/A</v>
      </c>
      <c r="AE351" t="e">
        <f>VLOOKUP(Tableau14[[#This Row],[dossier d''événement]],Tableau12[],81,FALSE)</f>
        <v>#N/A</v>
      </c>
      <c r="AF351" t="e">
        <f>VLOOKUP(Tableau14[[#This Row],[dossier d''événement]],Tableau12[],82,FALSE)</f>
        <v>#N/A</v>
      </c>
      <c r="AG351" t="e">
        <f>VLOOKUP(Tableau14[[#This Row],[dossier d''événement]],Tableau12[],83,FALSE)</f>
        <v>#N/A</v>
      </c>
      <c r="AH351" t="e">
        <f>VLOOKUP(Tableau14[[#This Row],[dossier d''événement]],Tableau12[],84,FALSE)</f>
        <v>#N/A</v>
      </c>
      <c r="AI351" t="e">
        <f>VLOOKUP(Tableau14[[#This Row],[dossier d''événement]],Tableau12[],85,FALSE)</f>
        <v>#N/A</v>
      </c>
      <c r="AJ351" t="e">
        <f>VLOOKUP(Tableau14[[#This Row],[dossier d''événement]],Tableau12[],86,FALSE)</f>
        <v>#N/A</v>
      </c>
      <c r="AK351" t="e">
        <f>VLOOKUP(Tableau14[[#This Row],[dossier d''événement]],Tableau12[],87,FALSE)</f>
        <v>#N/A</v>
      </c>
      <c r="AL351" t="e">
        <f>VLOOKUP(Tableau14[[#This Row],[dossier d''événement]],Tableau12[],88,FALSE)</f>
        <v>#N/A</v>
      </c>
      <c r="AM351" t="e">
        <f>VLOOKUP(Tableau14[[#This Row],[dossier d''événement]],Tableau12[],89,FALSE)</f>
        <v>#N/A</v>
      </c>
      <c r="AN351" t="e">
        <f>VLOOKUP(Tableau14[[#This Row],[dossier d''événement]],Tableau12[],90,FALSE)</f>
        <v>#N/A</v>
      </c>
      <c r="AO351" t="e">
        <f>VLOOKUP(Tableau14[[#This Row],[dossier d''événement]],Tableau12[],11,FALSE)</f>
        <v>#N/A</v>
      </c>
      <c r="AP351" t="e">
        <f>VLOOKUP(Tableau14[[#This Row],[dossier d''événement]],Tableau12[],12,FALSE)</f>
        <v>#N/A</v>
      </c>
      <c r="AQ351" t="e">
        <f>VLOOKUP(Tableau14[[#This Row],[dossier d''événement]],Tableau12[],13,FALSE)</f>
        <v>#N/A</v>
      </c>
      <c r="AR351" t="e">
        <f>VLOOKUP(Tableau14[[#This Row],[dossier d''événement]],Tableau12[],14,FALSE)</f>
        <v>#N/A</v>
      </c>
      <c r="AS351" t="e">
        <f>VLOOKUP(Tableau14[[#This Row],[dossier d''événement]],Tableau12[],15,FALSE)</f>
        <v>#N/A</v>
      </c>
      <c r="AT351" t="e">
        <f>VLOOKUP(Tableau14[[#This Row],[dossier d''événement]],Tableau12[],16,FALSE)</f>
        <v>#N/A</v>
      </c>
      <c r="AU351" t="e">
        <f>VLOOKUP(Tableau14[[#This Row],[dossier d''événement]],Tableau12[],17,FALSE)</f>
        <v>#N/A</v>
      </c>
      <c r="AV351" t="e">
        <f>VLOOKUP(Tableau14[[#This Row],[dossier d''événement]],Tableau12[],18,FALSE)</f>
        <v>#N/A</v>
      </c>
      <c r="AW351" t="e">
        <f>VLOOKUP(Tableau14[[#This Row],[dossier d''événement]],Tableau12[],19,FALSE)</f>
        <v>#N/A</v>
      </c>
      <c r="AX351" t="e">
        <f>VLOOKUP(Tableau14[[#This Row],[dossier d''événement]],Tableau12[],20,FALSE)</f>
        <v>#N/A</v>
      </c>
      <c r="AY351" t="e">
        <f>VLOOKUP(Tableau14[[#This Row],[dossier d''événement]],Tableau12[],21,FALSE)</f>
        <v>#N/A</v>
      </c>
      <c r="AZ351" t="e">
        <f>VLOOKUP(Tableau14[[#This Row],[dossier d''événement]],Tableau12[],22,FALSE)</f>
        <v>#N/A</v>
      </c>
      <c r="BA351" t="e">
        <f>VLOOKUP(Tableau14[[#This Row],[dossier d''événement]],Tableau12[],23,FALSE)</f>
        <v>#N/A</v>
      </c>
      <c r="BB351" t="e">
        <f>VLOOKUP(Tableau14[[#This Row],[dossier d''événement]],Tableau12[],24,FALSE)</f>
        <v>#N/A</v>
      </c>
      <c r="BC351" t="e">
        <f>VLOOKUP(Tableau14[[#This Row],[dossier d''événement]],Tableau12[],25,FALSE)</f>
        <v>#N/A</v>
      </c>
      <c r="BD351" t="e">
        <f>VLOOKUP(Tableau14[[#This Row],[dossier d''événement]],Tableau12[],26,FALSE)</f>
        <v>#N/A</v>
      </c>
      <c r="BE351" t="e">
        <f>VLOOKUP(Tableau14[[#This Row],[dossier d''événement]],Tableau12[],27,FALSE)</f>
        <v>#N/A</v>
      </c>
      <c r="BF351" t="e">
        <f>VLOOKUP(Tableau14[[#This Row],[dossier d''événement]],Tableau12[],28,FALSE)</f>
        <v>#N/A</v>
      </c>
      <c r="BG351" t="e">
        <f>VLOOKUP(Tableau14[[#This Row],[dossier d''événement]],Tableau12[],29,FALSE)</f>
        <v>#N/A</v>
      </c>
      <c r="BH351" t="e">
        <f>VLOOKUP(Tableau14[[#This Row],[dossier d''événement]],Tableau12[],30,FALSE)</f>
        <v>#N/A</v>
      </c>
      <c r="BI351" t="e">
        <f>VLOOKUP(Tableau14[[#This Row],[dossier d''événement]],Tableau12[],31,FALSE)</f>
        <v>#N/A</v>
      </c>
      <c r="BJ351" t="e">
        <f>VLOOKUP(Tableau14[[#This Row],[dossier d''événement]],Tableau12[],32,FALSE)</f>
        <v>#N/A</v>
      </c>
      <c r="BK351" t="e">
        <f>VLOOKUP(Tableau14[[#This Row],[dossier d''événement]],Tableau12[],33,FALSE)</f>
        <v>#N/A</v>
      </c>
      <c r="BL351" t="e">
        <f>VLOOKUP(Tableau14[[#This Row],[dossier d''événement]],Tableau12[],34,FALSE)</f>
        <v>#N/A</v>
      </c>
      <c r="BM351" t="e">
        <f>VLOOKUP(Tableau14[[#This Row],[dossier d''événement]],Tableau12[],35,FALSE)</f>
        <v>#N/A</v>
      </c>
      <c r="BN351" t="e">
        <f>VLOOKUP(Tableau14[[#This Row],[dossier d''événement]],Tableau12[],36,FALSE)</f>
        <v>#N/A</v>
      </c>
      <c r="BO351" t="e">
        <f>VLOOKUP(Tableau14[[#This Row],[dossier d''événement]],Tableau12[],37,FALSE)</f>
        <v>#N/A</v>
      </c>
      <c r="BP351" t="e">
        <f>VLOOKUP(Tableau14[[#This Row],[dossier d''événement]],Tableau12[],38,FALSE)</f>
        <v>#N/A</v>
      </c>
      <c r="BQ351" t="e">
        <f>VLOOKUP(Tableau14[[#This Row],[dossier d''événement]],Tableau12[],39,FALSE)</f>
        <v>#N/A</v>
      </c>
      <c r="BR351" t="e">
        <f>VLOOKUP(Tableau14[[#This Row],[dossier d''événement]],Tableau12[],40,FALSE)</f>
        <v>#N/A</v>
      </c>
    </row>
    <row r="352" spans="23:70">
      <c r="W352" t="e">
        <f>VLOOKUP(Tableau14[[#This Row],[dossier d''événement]],Tableau12[],73,FALSE)</f>
        <v>#N/A</v>
      </c>
      <c r="X352" t="e">
        <f>VLOOKUP(Tableau14[[#This Row],[dossier d''événement]],Tableau12[],74,FALSE)</f>
        <v>#N/A</v>
      </c>
      <c r="Y352" t="e">
        <f>VLOOKUP(Tableau14[[#This Row],[dossier d''événement]],Tableau12[],75,FALSE)</f>
        <v>#N/A</v>
      </c>
      <c r="Z352" t="e">
        <f>VLOOKUP(Tableau14[[#This Row],[dossier d''événement]],Tableau12[],76,FALSE)</f>
        <v>#N/A</v>
      </c>
      <c r="AA352" t="e">
        <f>VLOOKUP(Tableau14[[#This Row],[dossier d''événement]],Tableau12[],77,FALSE)</f>
        <v>#N/A</v>
      </c>
      <c r="AB352" t="e">
        <f>VLOOKUP(Tableau14[[#This Row],[dossier d''événement]],Tableau12[],78,FALSE)</f>
        <v>#N/A</v>
      </c>
      <c r="AC352" t="e">
        <f>VLOOKUP(Tableau14[[#This Row],[dossier d''événement]],Tableau12[],79,FALSE)</f>
        <v>#N/A</v>
      </c>
      <c r="AD352" t="e">
        <f>VLOOKUP(Tableau14[[#This Row],[dossier d''événement]],Tableau12[],80,FALSE)</f>
        <v>#N/A</v>
      </c>
      <c r="AE352" t="e">
        <f>VLOOKUP(Tableau14[[#This Row],[dossier d''événement]],Tableau12[],81,FALSE)</f>
        <v>#N/A</v>
      </c>
      <c r="AF352" t="e">
        <f>VLOOKUP(Tableau14[[#This Row],[dossier d''événement]],Tableau12[],82,FALSE)</f>
        <v>#N/A</v>
      </c>
      <c r="AG352" t="e">
        <f>VLOOKUP(Tableau14[[#This Row],[dossier d''événement]],Tableau12[],83,FALSE)</f>
        <v>#N/A</v>
      </c>
      <c r="AH352" t="e">
        <f>VLOOKUP(Tableau14[[#This Row],[dossier d''événement]],Tableau12[],84,FALSE)</f>
        <v>#N/A</v>
      </c>
      <c r="AI352" t="e">
        <f>VLOOKUP(Tableau14[[#This Row],[dossier d''événement]],Tableau12[],85,FALSE)</f>
        <v>#N/A</v>
      </c>
      <c r="AJ352" t="e">
        <f>VLOOKUP(Tableau14[[#This Row],[dossier d''événement]],Tableau12[],86,FALSE)</f>
        <v>#N/A</v>
      </c>
      <c r="AK352" t="e">
        <f>VLOOKUP(Tableau14[[#This Row],[dossier d''événement]],Tableau12[],87,FALSE)</f>
        <v>#N/A</v>
      </c>
      <c r="AL352" t="e">
        <f>VLOOKUP(Tableau14[[#This Row],[dossier d''événement]],Tableau12[],88,FALSE)</f>
        <v>#N/A</v>
      </c>
      <c r="AM352" t="e">
        <f>VLOOKUP(Tableau14[[#This Row],[dossier d''événement]],Tableau12[],89,FALSE)</f>
        <v>#N/A</v>
      </c>
      <c r="AN352" t="e">
        <f>VLOOKUP(Tableau14[[#This Row],[dossier d''événement]],Tableau12[],90,FALSE)</f>
        <v>#N/A</v>
      </c>
      <c r="AO352" t="e">
        <f>VLOOKUP(Tableau14[[#This Row],[dossier d''événement]],Tableau12[],11,FALSE)</f>
        <v>#N/A</v>
      </c>
      <c r="AP352" t="e">
        <f>VLOOKUP(Tableau14[[#This Row],[dossier d''événement]],Tableau12[],12,FALSE)</f>
        <v>#N/A</v>
      </c>
      <c r="AQ352" t="e">
        <f>VLOOKUP(Tableau14[[#This Row],[dossier d''événement]],Tableau12[],13,FALSE)</f>
        <v>#N/A</v>
      </c>
      <c r="AR352" t="e">
        <f>VLOOKUP(Tableau14[[#This Row],[dossier d''événement]],Tableau12[],14,FALSE)</f>
        <v>#N/A</v>
      </c>
      <c r="AS352" t="e">
        <f>VLOOKUP(Tableau14[[#This Row],[dossier d''événement]],Tableau12[],15,FALSE)</f>
        <v>#N/A</v>
      </c>
      <c r="AT352" t="e">
        <f>VLOOKUP(Tableau14[[#This Row],[dossier d''événement]],Tableau12[],16,FALSE)</f>
        <v>#N/A</v>
      </c>
      <c r="AU352" t="e">
        <f>VLOOKUP(Tableau14[[#This Row],[dossier d''événement]],Tableau12[],17,FALSE)</f>
        <v>#N/A</v>
      </c>
      <c r="AV352" t="e">
        <f>VLOOKUP(Tableau14[[#This Row],[dossier d''événement]],Tableau12[],18,FALSE)</f>
        <v>#N/A</v>
      </c>
      <c r="AW352" t="e">
        <f>VLOOKUP(Tableau14[[#This Row],[dossier d''événement]],Tableau12[],19,FALSE)</f>
        <v>#N/A</v>
      </c>
      <c r="AX352" t="e">
        <f>VLOOKUP(Tableau14[[#This Row],[dossier d''événement]],Tableau12[],20,FALSE)</f>
        <v>#N/A</v>
      </c>
      <c r="AY352" t="e">
        <f>VLOOKUP(Tableau14[[#This Row],[dossier d''événement]],Tableau12[],21,FALSE)</f>
        <v>#N/A</v>
      </c>
      <c r="AZ352" t="e">
        <f>VLOOKUP(Tableau14[[#This Row],[dossier d''événement]],Tableau12[],22,FALSE)</f>
        <v>#N/A</v>
      </c>
      <c r="BA352" t="e">
        <f>VLOOKUP(Tableau14[[#This Row],[dossier d''événement]],Tableau12[],23,FALSE)</f>
        <v>#N/A</v>
      </c>
      <c r="BB352" t="e">
        <f>VLOOKUP(Tableau14[[#This Row],[dossier d''événement]],Tableau12[],24,FALSE)</f>
        <v>#N/A</v>
      </c>
      <c r="BC352" t="e">
        <f>VLOOKUP(Tableau14[[#This Row],[dossier d''événement]],Tableau12[],25,FALSE)</f>
        <v>#N/A</v>
      </c>
      <c r="BD352" t="e">
        <f>VLOOKUP(Tableau14[[#This Row],[dossier d''événement]],Tableau12[],26,FALSE)</f>
        <v>#N/A</v>
      </c>
      <c r="BE352" t="e">
        <f>VLOOKUP(Tableau14[[#This Row],[dossier d''événement]],Tableau12[],27,FALSE)</f>
        <v>#N/A</v>
      </c>
      <c r="BF352" t="e">
        <f>VLOOKUP(Tableau14[[#This Row],[dossier d''événement]],Tableau12[],28,FALSE)</f>
        <v>#N/A</v>
      </c>
      <c r="BG352" t="e">
        <f>VLOOKUP(Tableau14[[#This Row],[dossier d''événement]],Tableau12[],29,FALSE)</f>
        <v>#N/A</v>
      </c>
      <c r="BH352" t="e">
        <f>VLOOKUP(Tableau14[[#This Row],[dossier d''événement]],Tableau12[],30,FALSE)</f>
        <v>#N/A</v>
      </c>
      <c r="BI352" t="e">
        <f>VLOOKUP(Tableau14[[#This Row],[dossier d''événement]],Tableau12[],31,FALSE)</f>
        <v>#N/A</v>
      </c>
      <c r="BJ352" t="e">
        <f>VLOOKUP(Tableau14[[#This Row],[dossier d''événement]],Tableau12[],32,FALSE)</f>
        <v>#N/A</v>
      </c>
      <c r="BK352" t="e">
        <f>VLOOKUP(Tableau14[[#This Row],[dossier d''événement]],Tableau12[],33,FALSE)</f>
        <v>#N/A</v>
      </c>
      <c r="BL352" t="e">
        <f>VLOOKUP(Tableau14[[#This Row],[dossier d''événement]],Tableau12[],34,FALSE)</f>
        <v>#N/A</v>
      </c>
      <c r="BM352" t="e">
        <f>VLOOKUP(Tableau14[[#This Row],[dossier d''événement]],Tableau12[],35,FALSE)</f>
        <v>#N/A</v>
      </c>
      <c r="BN352" t="e">
        <f>VLOOKUP(Tableau14[[#This Row],[dossier d''événement]],Tableau12[],36,FALSE)</f>
        <v>#N/A</v>
      </c>
      <c r="BO352" t="e">
        <f>VLOOKUP(Tableau14[[#This Row],[dossier d''événement]],Tableau12[],37,FALSE)</f>
        <v>#N/A</v>
      </c>
      <c r="BP352" t="e">
        <f>VLOOKUP(Tableau14[[#This Row],[dossier d''événement]],Tableau12[],38,FALSE)</f>
        <v>#N/A</v>
      </c>
      <c r="BQ352" t="e">
        <f>VLOOKUP(Tableau14[[#This Row],[dossier d''événement]],Tableau12[],39,FALSE)</f>
        <v>#N/A</v>
      </c>
      <c r="BR352" t="e">
        <f>VLOOKUP(Tableau14[[#This Row],[dossier d''événement]],Tableau12[],40,FALSE)</f>
        <v>#N/A</v>
      </c>
    </row>
    <row r="353" spans="23:70">
      <c r="W353" t="e">
        <f>VLOOKUP(Tableau14[[#This Row],[dossier d''événement]],Tableau12[],73,FALSE)</f>
        <v>#N/A</v>
      </c>
      <c r="X353" t="e">
        <f>VLOOKUP(Tableau14[[#This Row],[dossier d''événement]],Tableau12[],74,FALSE)</f>
        <v>#N/A</v>
      </c>
      <c r="Y353" t="e">
        <f>VLOOKUP(Tableau14[[#This Row],[dossier d''événement]],Tableau12[],75,FALSE)</f>
        <v>#N/A</v>
      </c>
      <c r="Z353" t="e">
        <f>VLOOKUP(Tableau14[[#This Row],[dossier d''événement]],Tableau12[],76,FALSE)</f>
        <v>#N/A</v>
      </c>
      <c r="AA353" t="e">
        <f>VLOOKUP(Tableau14[[#This Row],[dossier d''événement]],Tableau12[],77,FALSE)</f>
        <v>#N/A</v>
      </c>
      <c r="AB353" t="e">
        <f>VLOOKUP(Tableau14[[#This Row],[dossier d''événement]],Tableau12[],78,FALSE)</f>
        <v>#N/A</v>
      </c>
      <c r="AC353" t="e">
        <f>VLOOKUP(Tableau14[[#This Row],[dossier d''événement]],Tableau12[],79,FALSE)</f>
        <v>#N/A</v>
      </c>
      <c r="AD353" t="e">
        <f>VLOOKUP(Tableau14[[#This Row],[dossier d''événement]],Tableau12[],80,FALSE)</f>
        <v>#N/A</v>
      </c>
      <c r="AE353" t="e">
        <f>VLOOKUP(Tableau14[[#This Row],[dossier d''événement]],Tableau12[],81,FALSE)</f>
        <v>#N/A</v>
      </c>
      <c r="AF353" t="e">
        <f>VLOOKUP(Tableau14[[#This Row],[dossier d''événement]],Tableau12[],82,FALSE)</f>
        <v>#N/A</v>
      </c>
      <c r="AG353" t="e">
        <f>VLOOKUP(Tableau14[[#This Row],[dossier d''événement]],Tableau12[],83,FALSE)</f>
        <v>#N/A</v>
      </c>
      <c r="AH353" t="e">
        <f>VLOOKUP(Tableau14[[#This Row],[dossier d''événement]],Tableau12[],84,FALSE)</f>
        <v>#N/A</v>
      </c>
      <c r="AI353" t="e">
        <f>VLOOKUP(Tableau14[[#This Row],[dossier d''événement]],Tableau12[],85,FALSE)</f>
        <v>#N/A</v>
      </c>
      <c r="AJ353" t="e">
        <f>VLOOKUP(Tableau14[[#This Row],[dossier d''événement]],Tableau12[],86,FALSE)</f>
        <v>#N/A</v>
      </c>
      <c r="AK353" t="e">
        <f>VLOOKUP(Tableau14[[#This Row],[dossier d''événement]],Tableau12[],87,FALSE)</f>
        <v>#N/A</v>
      </c>
      <c r="AL353" t="e">
        <f>VLOOKUP(Tableau14[[#This Row],[dossier d''événement]],Tableau12[],88,FALSE)</f>
        <v>#N/A</v>
      </c>
      <c r="AM353" t="e">
        <f>VLOOKUP(Tableau14[[#This Row],[dossier d''événement]],Tableau12[],89,FALSE)</f>
        <v>#N/A</v>
      </c>
      <c r="AN353" t="e">
        <f>VLOOKUP(Tableau14[[#This Row],[dossier d''événement]],Tableau12[],90,FALSE)</f>
        <v>#N/A</v>
      </c>
      <c r="AO353" t="e">
        <f>VLOOKUP(Tableau14[[#This Row],[dossier d''événement]],Tableau12[],11,FALSE)</f>
        <v>#N/A</v>
      </c>
      <c r="AP353" t="e">
        <f>VLOOKUP(Tableau14[[#This Row],[dossier d''événement]],Tableau12[],12,FALSE)</f>
        <v>#N/A</v>
      </c>
      <c r="AQ353" t="e">
        <f>VLOOKUP(Tableau14[[#This Row],[dossier d''événement]],Tableau12[],13,FALSE)</f>
        <v>#N/A</v>
      </c>
      <c r="AR353" t="e">
        <f>VLOOKUP(Tableau14[[#This Row],[dossier d''événement]],Tableau12[],14,FALSE)</f>
        <v>#N/A</v>
      </c>
      <c r="AS353" t="e">
        <f>VLOOKUP(Tableau14[[#This Row],[dossier d''événement]],Tableau12[],15,FALSE)</f>
        <v>#N/A</v>
      </c>
      <c r="AT353" t="e">
        <f>VLOOKUP(Tableau14[[#This Row],[dossier d''événement]],Tableau12[],16,FALSE)</f>
        <v>#N/A</v>
      </c>
      <c r="AU353" t="e">
        <f>VLOOKUP(Tableau14[[#This Row],[dossier d''événement]],Tableau12[],17,FALSE)</f>
        <v>#N/A</v>
      </c>
      <c r="AV353" t="e">
        <f>VLOOKUP(Tableau14[[#This Row],[dossier d''événement]],Tableau12[],18,FALSE)</f>
        <v>#N/A</v>
      </c>
      <c r="AW353" t="e">
        <f>VLOOKUP(Tableau14[[#This Row],[dossier d''événement]],Tableau12[],19,FALSE)</f>
        <v>#N/A</v>
      </c>
      <c r="AX353" t="e">
        <f>VLOOKUP(Tableau14[[#This Row],[dossier d''événement]],Tableau12[],20,FALSE)</f>
        <v>#N/A</v>
      </c>
      <c r="AY353" t="e">
        <f>VLOOKUP(Tableau14[[#This Row],[dossier d''événement]],Tableau12[],21,FALSE)</f>
        <v>#N/A</v>
      </c>
      <c r="AZ353" t="e">
        <f>VLOOKUP(Tableau14[[#This Row],[dossier d''événement]],Tableau12[],22,FALSE)</f>
        <v>#N/A</v>
      </c>
      <c r="BA353" t="e">
        <f>VLOOKUP(Tableau14[[#This Row],[dossier d''événement]],Tableau12[],23,FALSE)</f>
        <v>#N/A</v>
      </c>
      <c r="BB353" t="e">
        <f>VLOOKUP(Tableau14[[#This Row],[dossier d''événement]],Tableau12[],24,FALSE)</f>
        <v>#N/A</v>
      </c>
      <c r="BC353" t="e">
        <f>VLOOKUP(Tableau14[[#This Row],[dossier d''événement]],Tableau12[],25,FALSE)</f>
        <v>#N/A</v>
      </c>
      <c r="BD353" t="e">
        <f>VLOOKUP(Tableau14[[#This Row],[dossier d''événement]],Tableau12[],26,FALSE)</f>
        <v>#N/A</v>
      </c>
      <c r="BE353" t="e">
        <f>VLOOKUP(Tableau14[[#This Row],[dossier d''événement]],Tableau12[],27,FALSE)</f>
        <v>#N/A</v>
      </c>
      <c r="BF353" t="e">
        <f>VLOOKUP(Tableau14[[#This Row],[dossier d''événement]],Tableau12[],28,FALSE)</f>
        <v>#N/A</v>
      </c>
      <c r="BG353" t="e">
        <f>VLOOKUP(Tableau14[[#This Row],[dossier d''événement]],Tableau12[],29,FALSE)</f>
        <v>#N/A</v>
      </c>
      <c r="BH353" t="e">
        <f>VLOOKUP(Tableau14[[#This Row],[dossier d''événement]],Tableau12[],30,FALSE)</f>
        <v>#N/A</v>
      </c>
      <c r="BI353" t="e">
        <f>VLOOKUP(Tableau14[[#This Row],[dossier d''événement]],Tableau12[],31,FALSE)</f>
        <v>#N/A</v>
      </c>
      <c r="BJ353" t="e">
        <f>VLOOKUP(Tableau14[[#This Row],[dossier d''événement]],Tableau12[],32,FALSE)</f>
        <v>#N/A</v>
      </c>
      <c r="BK353" t="e">
        <f>VLOOKUP(Tableau14[[#This Row],[dossier d''événement]],Tableau12[],33,FALSE)</f>
        <v>#N/A</v>
      </c>
      <c r="BL353" t="e">
        <f>VLOOKUP(Tableau14[[#This Row],[dossier d''événement]],Tableau12[],34,FALSE)</f>
        <v>#N/A</v>
      </c>
      <c r="BM353" t="e">
        <f>VLOOKUP(Tableau14[[#This Row],[dossier d''événement]],Tableau12[],35,FALSE)</f>
        <v>#N/A</v>
      </c>
      <c r="BN353" t="e">
        <f>VLOOKUP(Tableau14[[#This Row],[dossier d''événement]],Tableau12[],36,FALSE)</f>
        <v>#N/A</v>
      </c>
      <c r="BO353" t="e">
        <f>VLOOKUP(Tableau14[[#This Row],[dossier d''événement]],Tableau12[],37,FALSE)</f>
        <v>#N/A</v>
      </c>
      <c r="BP353" t="e">
        <f>VLOOKUP(Tableau14[[#This Row],[dossier d''événement]],Tableau12[],38,FALSE)</f>
        <v>#N/A</v>
      </c>
      <c r="BQ353" t="e">
        <f>VLOOKUP(Tableau14[[#This Row],[dossier d''événement]],Tableau12[],39,FALSE)</f>
        <v>#N/A</v>
      </c>
      <c r="BR353" t="e">
        <f>VLOOKUP(Tableau14[[#This Row],[dossier d''événement]],Tableau12[],40,FALSE)</f>
        <v>#N/A</v>
      </c>
    </row>
    <row r="354" spans="23:70">
      <c r="W354" t="e">
        <f>VLOOKUP(Tableau14[[#This Row],[dossier d''événement]],Tableau12[],73,FALSE)</f>
        <v>#N/A</v>
      </c>
      <c r="X354" t="e">
        <f>VLOOKUP(Tableau14[[#This Row],[dossier d''événement]],Tableau12[],74,FALSE)</f>
        <v>#N/A</v>
      </c>
      <c r="Y354" t="e">
        <f>VLOOKUP(Tableau14[[#This Row],[dossier d''événement]],Tableau12[],75,FALSE)</f>
        <v>#N/A</v>
      </c>
      <c r="Z354" t="e">
        <f>VLOOKUP(Tableau14[[#This Row],[dossier d''événement]],Tableau12[],76,FALSE)</f>
        <v>#N/A</v>
      </c>
      <c r="AA354" t="e">
        <f>VLOOKUP(Tableau14[[#This Row],[dossier d''événement]],Tableau12[],77,FALSE)</f>
        <v>#N/A</v>
      </c>
      <c r="AB354" t="e">
        <f>VLOOKUP(Tableau14[[#This Row],[dossier d''événement]],Tableau12[],78,FALSE)</f>
        <v>#N/A</v>
      </c>
      <c r="AC354" t="e">
        <f>VLOOKUP(Tableau14[[#This Row],[dossier d''événement]],Tableau12[],79,FALSE)</f>
        <v>#N/A</v>
      </c>
      <c r="AD354" t="e">
        <f>VLOOKUP(Tableau14[[#This Row],[dossier d''événement]],Tableau12[],80,FALSE)</f>
        <v>#N/A</v>
      </c>
      <c r="AE354" t="e">
        <f>VLOOKUP(Tableau14[[#This Row],[dossier d''événement]],Tableau12[],81,FALSE)</f>
        <v>#N/A</v>
      </c>
      <c r="AF354" t="e">
        <f>VLOOKUP(Tableau14[[#This Row],[dossier d''événement]],Tableau12[],82,FALSE)</f>
        <v>#N/A</v>
      </c>
      <c r="AG354" t="e">
        <f>VLOOKUP(Tableau14[[#This Row],[dossier d''événement]],Tableau12[],83,FALSE)</f>
        <v>#N/A</v>
      </c>
      <c r="AH354" t="e">
        <f>VLOOKUP(Tableau14[[#This Row],[dossier d''événement]],Tableau12[],84,FALSE)</f>
        <v>#N/A</v>
      </c>
      <c r="AI354" t="e">
        <f>VLOOKUP(Tableau14[[#This Row],[dossier d''événement]],Tableau12[],85,FALSE)</f>
        <v>#N/A</v>
      </c>
      <c r="AJ354" t="e">
        <f>VLOOKUP(Tableau14[[#This Row],[dossier d''événement]],Tableau12[],86,FALSE)</f>
        <v>#N/A</v>
      </c>
      <c r="AK354" t="e">
        <f>VLOOKUP(Tableau14[[#This Row],[dossier d''événement]],Tableau12[],87,FALSE)</f>
        <v>#N/A</v>
      </c>
      <c r="AL354" t="e">
        <f>VLOOKUP(Tableau14[[#This Row],[dossier d''événement]],Tableau12[],88,FALSE)</f>
        <v>#N/A</v>
      </c>
      <c r="AM354" t="e">
        <f>VLOOKUP(Tableau14[[#This Row],[dossier d''événement]],Tableau12[],89,FALSE)</f>
        <v>#N/A</v>
      </c>
      <c r="AN354" t="e">
        <f>VLOOKUP(Tableau14[[#This Row],[dossier d''événement]],Tableau12[],90,FALSE)</f>
        <v>#N/A</v>
      </c>
      <c r="AO354" t="e">
        <f>VLOOKUP(Tableau14[[#This Row],[dossier d''événement]],Tableau12[],11,FALSE)</f>
        <v>#N/A</v>
      </c>
      <c r="AP354" t="e">
        <f>VLOOKUP(Tableau14[[#This Row],[dossier d''événement]],Tableau12[],12,FALSE)</f>
        <v>#N/A</v>
      </c>
      <c r="AQ354" t="e">
        <f>VLOOKUP(Tableau14[[#This Row],[dossier d''événement]],Tableau12[],13,FALSE)</f>
        <v>#N/A</v>
      </c>
      <c r="AR354" t="e">
        <f>VLOOKUP(Tableau14[[#This Row],[dossier d''événement]],Tableau12[],14,FALSE)</f>
        <v>#N/A</v>
      </c>
      <c r="AS354" t="e">
        <f>VLOOKUP(Tableau14[[#This Row],[dossier d''événement]],Tableau12[],15,FALSE)</f>
        <v>#N/A</v>
      </c>
      <c r="AT354" t="e">
        <f>VLOOKUP(Tableau14[[#This Row],[dossier d''événement]],Tableau12[],16,FALSE)</f>
        <v>#N/A</v>
      </c>
      <c r="AU354" t="e">
        <f>VLOOKUP(Tableau14[[#This Row],[dossier d''événement]],Tableau12[],17,FALSE)</f>
        <v>#N/A</v>
      </c>
      <c r="AV354" t="e">
        <f>VLOOKUP(Tableau14[[#This Row],[dossier d''événement]],Tableau12[],18,FALSE)</f>
        <v>#N/A</v>
      </c>
      <c r="AW354" t="e">
        <f>VLOOKUP(Tableau14[[#This Row],[dossier d''événement]],Tableau12[],19,FALSE)</f>
        <v>#N/A</v>
      </c>
      <c r="AX354" t="e">
        <f>VLOOKUP(Tableau14[[#This Row],[dossier d''événement]],Tableau12[],20,FALSE)</f>
        <v>#N/A</v>
      </c>
      <c r="AY354" t="e">
        <f>VLOOKUP(Tableau14[[#This Row],[dossier d''événement]],Tableau12[],21,FALSE)</f>
        <v>#N/A</v>
      </c>
      <c r="AZ354" t="e">
        <f>VLOOKUP(Tableau14[[#This Row],[dossier d''événement]],Tableau12[],22,FALSE)</f>
        <v>#N/A</v>
      </c>
      <c r="BA354" t="e">
        <f>VLOOKUP(Tableau14[[#This Row],[dossier d''événement]],Tableau12[],23,FALSE)</f>
        <v>#N/A</v>
      </c>
      <c r="BB354" t="e">
        <f>VLOOKUP(Tableau14[[#This Row],[dossier d''événement]],Tableau12[],24,FALSE)</f>
        <v>#N/A</v>
      </c>
      <c r="BC354" t="e">
        <f>VLOOKUP(Tableau14[[#This Row],[dossier d''événement]],Tableau12[],25,FALSE)</f>
        <v>#N/A</v>
      </c>
      <c r="BD354" t="e">
        <f>VLOOKUP(Tableau14[[#This Row],[dossier d''événement]],Tableau12[],26,FALSE)</f>
        <v>#N/A</v>
      </c>
      <c r="BE354" t="e">
        <f>VLOOKUP(Tableau14[[#This Row],[dossier d''événement]],Tableau12[],27,FALSE)</f>
        <v>#N/A</v>
      </c>
      <c r="BF354" t="e">
        <f>VLOOKUP(Tableau14[[#This Row],[dossier d''événement]],Tableau12[],28,FALSE)</f>
        <v>#N/A</v>
      </c>
      <c r="BG354" t="e">
        <f>VLOOKUP(Tableau14[[#This Row],[dossier d''événement]],Tableau12[],29,FALSE)</f>
        <v>#N/A</v>
      </c>
      <c r="BH354" t="e">
        <f>VLOOKUP(Tableau14[[#This Row],[dossier d''événement]],Tableau12[],30,FALSE)</f>
        <v>#N/A</v>
      </c>
      <c r="BI354" t="e">
        <f>VLOOKUP(Tableau14[[#This Row],[dossier d''événement]],Tableau12[],31,FALSE)</f>
        <v>#N/A</v>
      </c>
      <c r="BJ354" t="e">
        <f>VLOOKUP(Tableau14[[#This Row],[dossier d''événement]],Tableau12[],32,FALSE)</f>
        <v>#N/A</v>
      </c>
      <c r="BK354" t="e">
        <f>VLOOKUP(Tableau14[[#This Row],[dossier d''événement]],Tableau12[],33,FALSE)</f>
        <v>#N/A</v>
      </c>
      <c r="BL354" t="e">
        <f>VLOOKUP(Tableau14[[#This Row],[dossier d''événement]],Tableau12[],34,FALSE)</f>
        <v>#N/A</v>
      </c>
      <c r="BM354" t="e">
        <f>VLOOKUP(Tableau14[[#This Row],[dossier d''événement]],Tableau12[],35,FALSE)</f>
        <v>#N/A</v>
      </c>
      <c r="BN354" t="e">
        <f>VLOOKUP(Tableau14[[#This Row],[dossier d''événement]],Tableau12[],36,FALSE)</f>
        <v>#N/A</v>
      </c>
      <c r="BO354" t="e">
        <f>VLOOKUP(Tableau14[[#This Row],[dossier d''événement]],Tableau12[],37,FALSE)</f>
        <v>#N/A</v>
      </c>
      <c r="BP354" t="e">
        <f>VLOOKUP(Tableau14[[#This Row],[dossier d''événement]],Tableau12[],38,FALSE)</f>
        <v>#N/A</v>
      </c>
      <c r="BQ354" t="e">
        <f>VLOOKUP(Tableau14[[#This Row],[dossier d''événement]],Tableau12[],39,FALSE)</f>
        <v>#N/A</v>
      </c>
      <c r="BR354" t="e">
        <f>VLOOKUP(Tableau14[[#This Row],[dossier d''événement]],Tableau12[],40,FALSE)</f>
        <v>#N/A</v>
      </c>
    </row>
    <row r="355" spans="23:70">
      <c r="W355" t="e">
        <f>VLOOKUP(Tableau14[[#This Row],[dossier d''événement]],Tableau12[],73,FALSE)</f>
        <v>#N/A</v>
      </c>
      <c r="X355" t="e">
        <f>VLOOKUP(Tableau14[[#This Row],[dossier d''événement]],Tableau12[],74,FALSE)</f>
        <v>#N/A</v>
      </c>
      <c r="Y355" t="e">
        <f>VLOOKUP(Tableau14[[#This Row],[dossier d''événement]],Tableau12[],75,FALSE)</f>
        <v>#N/A</v>
      </c>
      <c r="Z355" t="e">
        <f>VLOOKUP(Tableau14[[#This Row],[dossier d''événement]],Tableau12[],76,FALSE)</f>
        <v>#N/A</v>
      </c>
      <c r="AA355" t="e">
        <f>VLOOKUP(Tableau14[[#This Row],[dossier d''événement]],Tableau12[],77,FALSE)</f>
        <v>#N/A</v>
      </c>
      <c r="AB355" t="e">
        <f>VLOOKUP(Tableau14[[#This Row],[dossier d''événement]],Tableau12[],78,FALSE)</f>
        <v>#N/A</v>
      </c>
      <c r="AC355" t="e">
        <f>VLOOKUP(Tableau14[[#This Row],[dossier d''événement]],Tableau12[],79,FALSE)</f>
        <v>#N/A</v>
      </c>
      <c r="AD355" t="e">
        <f>VLOOKUP(Tableau14[[#This Row],[dossier d''événement]],Tableau12[],80,FALSE)</f>
        <v>#N/A</v>
      </c>
      <c r="AE355" t="e">
        <f>VLOOKUP(Tableau14[[#This Row],[dossier d''événement]],Tableau12[],81,FALSE)</f>
        <v>#N/A</v>
      </c>
      <c r="AF355" t="e">
        <f>VLOOKUP(Tableau14[[#This Row],[dossier d''événement]],Tableau12[],82,FALSE)</f>
        <v>#N/A</v>
      </c>
      <c r="AG355" t="e">
        <f>VLOOKUP(Tableau14[[#This Row],[dossier d''événement]],Tableau12[],83,FALSE)</f>
        <v>#N/A</v>
      </c>
      <c r="AH355" t="e">
        <f>VLOOKUP(Tableau14[[#This Row],[dossier d''événement]],Tableau12[],84,FALSE)</f>
        <v>#N/A</v>
      </c>
      <c r="AI355" t="e">
        <f>VLOOKUP(Tableau14[[#This Row],[dossier d''événement]],Tableau12[],85,FALSE)</f>
        <v>#N/A</v>
      </c>
      <c r="AJ355" t="e">
        <f>VLOOKUP(Tableau14[[#This Row],[dossier d''événement]],Tableau12[],86,FALSE)</f>
        <v>#N/A</v>
      </c>
      <c r="AK355" t="e">
        <f>VLOOKUP(Tableau14[[#This Row],[dossier d''événement]],Tableau12[],87,FALSE)</f>
        <v>#N/A</v>
      </c>
      <c r="AL355" t="e">
        <f>VLOOKUP(Tableau14[[#This Row],[dossier d''événement]],Tableau12[],88,FALSE)</f>
        <v>#N/A</v>
      </c>
      <c r="AM355" t="e">
        <f>VLOOKUP(Tableau14[[#This Row],[dossier d''événement]],Tableau12[],89,FALSE)</f>
        <v>#N/A</v>
      </c>
      <c r="AN355" t="e">
        <f>VLOOKUP(Tableau14[[#This Row],[dossier d''événement]],Tableau12[],90,FALSE)</f>
        <v>#N/A</v>
      </c>
      <c r="AO355" t="e">
        <f>VLOOKUP(Tableau14[[#This Row],[dossier d''événement]],Tableau12[],11,FALSE)</f>
        <v>#N/A</v>
      </c>
      <c r="AP355" t="e">
        <f>VLOOKUP(Tableau14[[#This Row],[dossier d''événement]],Tableau12[],12,FALSE)</f>
        <v>#N/A</v>
      </c>
      <c r="AQ355" t="e">
        <f>VLOOKUP(Tableau14[[#This Row],[dossier d''événement]],Tableau12[],13,FALSE)</f>
        <v>#N/A</v>
      </c>
      <c r="AR355" t="e">
        <f>VLOOKUP(Tableau14[[#This Row],[dossier d''événement]],Tableau12[],14,FALSE)</f>
        <v>#N/A</v>
      </c>
      <c r="AS355" t="e">
        <f>VLOOKUP(Tableau14[[#This Row],[dossier d''événement]],Tableau12[],15,FALSE)</f>
        <v>#N/A</v>
      </c>
      <c r="AT355" t="e">
        <f>VLOOKUP(Tableau14[[#This Row],[dossier d''événement]],Tableau12[],16,FALSE)</f>
        <v>#N/A</v>
      </c>
      <c r="AU355" t="e">
        <f>VLOOKUP(Tableau14[[#This Row],[dossier d''événement]],Tableau12[],17,FALSE)</f>
        <v>#N/A</v>
      </c>
      <c r="AV355" t="e">
        <f>VLOOKUP(Tableau14[[#This Row],[dossier d''événement]],Tableau12[],18,FALSE)</f>
        <v>#N/A</v>
      </c>
      <c r="AW355" t="e">
        <f>VLOOKUP(Tableau14[[#This Row],[dossier d''événement]],Tableau12[],19,FALSE)</f>
        <v>#N/A</v>
      </c>
      <c r="AX355" t="e">
        <f>VLOOKUP(Tableau14[[#This Row],[dossier d''événement]],Tableau12[],20,FALSE)</f>
        <v>#N/A</v>
      </c>
      <c r="AY355" t="e">
        <f>VLOOKUP(Tableau14[[#This Row],[dossier d''événement]],Tableau12[],21,FALSE)</f>
        <v>#N/A</v>
      </c>
      <c r="AZ355" t="e">
        <f>VLOOKUP(Tableau14[[#This Row],[dossier d''événement]],Tableau12[],22,FALSE)</f>
        <v>#N/A</v>
      </c>
      <c r="BA355" t="e">
        <f>VLOOKUP(Tableau14[[#This Row],[dossier d''événement]],Tableau12[],23,FALSE)</f>
        <v>#N/A</v>
      </c>
      <c r="BB355" t="e">
        <f>VLOOKUP(Tableau14[[#This Row],[dossier d''événement]],Tableau12[],24,FALSE)</f>
        <v>#N/A</v>
      </c>
      <c r="BC355" t="e">
        <f>VLOOKUP(Tableau14[[#This Row],[dossier d''événement]],Tableau12[],25,FALSE)</f>
        <v>#N/A</v>
      </c>
      <c r="BD355" t="e">
        <f>VLOOKUP(Tableau14[[#This Row],[dossier d''événement]],Tableau12[],26,FALSE)</f>
        <v>#N/A</v>
      </c>
      <c r="BE355" t="e">
        <f>VLOOKUP(Tableau14[[#This Row],[dossier d''événement]],Tableau12[],27,FALSE)</f>
        <v>#N/A</v>
      </c>
      <c r="BF355" t="e">
        <f>VLOOKUP(Tableau14[[#This Row],[dossier d''événement]],Tableau12[],28,FALSE)</f>
        <v>#N/A</v>
      </c>
      <c r="BG355" t="e">
        <f>VLOOKUP(Tableau14[[#This Row],[dossier d''événement]],Tableau12[],29,FALSE)</f>
        <v>#N/A</v>
      </c>
      <c r="BH355" t="e">
        <f>VLOOKUP(Tableau14[[#This Row],[dossier d''événement]],Tableau12[],30,FALSE)</f>
        <v>#N/A</v>
      </c>
      <c r="BI355" t="e">
        <f>VLOOKUP(Tableau14[[#This Row],[dossier d''événement]],Tableau12[],31,FALSE)</f>
        <v>#N/A</v>
      </c>
      <c r="BJ355" t="e">
        <f>VLOOKUP(Tableau14[[#This Row],[dossier d''événement]],Tableau12[],32,FALSE)</f>
        <v>#N/A</v>
      </c>
      <c r="BK355" t="e">
        <f>VLOOKUP(Tableau14[[#This Row],[dossier d''événement]],Tableau12[],33,FALSE)</f>
        <v>#N/A</v>
      </c>
      <c r="BL355" t="e">
        <f>VLOOKUP(Tableau14[[#This Row],[dossier d''événement]],Tableau12[],34,FALSE)</f>
        <v>#N/A</v>
      </c>
      <c r="BM355" t="e">
        <f>VLOOKUP(Tableau14[[#This Row],[dossier d''événement]],Tableau12[],35,FALSE)</f>
        <v>#N/A</v>
      </c>
      <c r="BN355" t="e">
        <f>VLOOKUP(Tableau14[[#This Row],[dossier d''événement]],Tableau12[],36,FALSE)</f>
        <v>#N/A</v>
      </c>
      <c r="BO355" t="e">
        <f>VLOOKUP(Tableau14[[#This Row],[dossier d''événement]],Tableau12[],37,FALSE)</f>
        <v>#N/A</v>
      </c>
      <c r="BP355" t="e">
        <f>VLOOKUP(Tableau14[[#This Row],[dossier d''événement]],Tableau12[],38,FALSE)</f>
        <v>#N/A</v>
      </c>
      <c r="BQ355" t="e">
        <f>VLOOKUP(Tableau14[[#This Row],[dossier d''événement]],Tableau12[],39,FALSE)</f>
        <v>#N/A</v>
      </c>
      <c r="BR355" t="e">
        <f>VLOOKUP(Tableau14[[#This Row],[dossier d''événement]],Tableau12[],40,FALSE)</f>
        <v>#N/A</v>
      </c>
    </row>
    <row r="356" spans="23:70">
      <c r="W356" t="e">
        <f>VLOOKUP(Tableau14[[#This Row],[dossier d''événement]],Tableau12[],73,FALSE)</f>
        <v>#N/A</v>
      </c>
      <c r="X356" t="e">
        <f>VLOOKUP(Tableau14[[#This Row],[dossier d''événement]],Tableau12[],74,FALSE)</f>
        <v>#N/A</v>
      </c>
      <c r="Y356" t="e">
        <f>VLOOKUP(Tableau14[[#This Row],[dossier d''événement]],Tableau12[],75,FALSE)</f>
        <v>#N/A</v>
      </c>
      <c r="Z356" t="e">
        <f>VLOOKUP(Tableau14[[#This Row],[dossier d''événement]],Tableau12[],76,FALSE)</f>
        <v>#N/A</v>
      </c>
      <c r="AA356" t="e">
        <f>VLOOKUP(Tableau14[[#This Row],[dossier d''événement]],Tableau12[],77,FALSE)</f>
        <v>#N/A</v>
      </c>
      <c r="AB356" t="e">
        <f>VLOOKUP(Tableau14[[#This Row],[dossier d''événement]],Tableau12[],78,FALSE)</f>
        <v>#N/A</v>
      </c>
      <c r="AC356" t="e">
        <f>VLOOKUP(Tableau14[[#This Row],[dossier d''événement]],Tableau12[],79,FALSE)</f>
        <v>#N/A</v>
      </c>
      <c r="AD356" t="e">
        <f>VLOOKUP(Tableau14[[#This Row],[dossier d''événement]],Tableau12[],80,FALSE)</f>
        <v>#N/A</v>
      </c>
      <c r="AE356" t="e">
        <f>VLOOKUP(Tableau14[[#This Row],[dossier d''événement]],Tableau12[],81,FALSE)</f>
        <v>#N/A</v>
      </c>
      <c r="AF356" t="e">
        <f>VLOOKUP(Tableau14[[#This Row],[dossier d''événement]],Tableau12[],82,FALSE)</f>
        <v>#N/A</v>
      </c>
      <c r="AG356" t="e">
        <f>VLOOKUP(Tableau14[[#This Row],[dossier d''événement]],Tableau12[],83,FALSE)</f>
        <v>#N/A</v>
      </c>
      <c r="AH356" t="e">
        <f>VLOOKUP(Tableau14[[#This Row],[dossier d''événement]],Tableau12[],84,FALSE)</f>
        <v>#N/A</v>
      </c>
      <c r="AI356" t="e">
        <f>VLOOKUP(Tableau14[[#This Row],[dossier d''événement]],Tableau12[],85,FALSE)</f>
        <v>#N/A</v>
      </c>
      <c r="AJ356" t="e">
        <f>VLOOKUP(Tableau14[[#This Row],[dossier d''événement]],Tableau12[],86,FALSE)</f>
        <v>#N/A</v>
      </c>
      <c r="AK356" t="e">
        <f>VLOOKUP(Tableau14[[#This Row],[dossier d''événement]],Tableau12[],87,FALSE)</f>
        <v>#N/A</v>
      </c>
      <c r="AL356" t="e">
        <f>VLOOKUP(Tableau14[[#This Row],[dossier d''événement]],Tableau12[],88,FALSE)</f>
        <v>#N/A</v>
      </c>
      <c r="AM356" t="e">
        <f>VLOOKUP(Tableau14[[#This Row],[dossier d''événement]],Tableau12[],89,FALSE)</f>
        <v>#N/A</v>
      </c>
      <c r="AN356" t="e">
        <f>VLOOKUP(Tableau14[[#This Row],[dossier d''événement]],Tableau12[],90,FALSE)</f>
        <v>#N/A</v>
      </c>
      <c r="AO356" t="e">
        <f>VLOOKUP(Tableau14[[#This Row],[dossier d''événement]],Tableau12[],11,FALSE)</f>
        <v>#N/A</v>
      </c>
      <c r="AP356" t="e">
        <f>VLOOKUP(Tableau14[[#This Row],[dossier d''événement]],Tableau12[],12,FALSE)</f>
        <v>#N/A</v>
      </c>
      <c r="AQ356" t="e">
        <f>VLOOKUP(Tableau14[[#This Row],[dossier d''événement]],Tableau12[],13,FALSE)</f>
        <v>#N/A</v>
      </c>
      <c r="AR356" t="e">
        <f>VLOOKUP(Tableau14[[#This Row],[dossier d''événement]],Tableau12[],14,FALSE)</f>
        <v>#N/A</v>
      </c>
      <c r="AS356" t="e">
        <f>VLOOKUP(Tableau14[[#This Row],[dossier d''événement]],Tableau12[],15,FALSE)</f>
        <v>#N/A</v>
      </c>
      <c r="AT356" t="e">
        <f>VLOOKUP(Tableau14[[#This Row],[dossier d''événement]],Tableau12[],16,FALSE)</f>
        <v>#N/A</v>
      </c>
      <c r="AU356" t="e">
        <f>VLOOKUP(Tableau14[[#This Row],[dossier d''événement]],Tableau12[],17,FALSE)</f>
        <v>#N/A</v>
      </c>
      <c r="AV356" t="e">
        <f>VLOOKUP(Tableau14[[#This Row],[dossier d''événement]],Tableau12[],18,FALSE)</f>
        <v>#N/A</v>
      </c>
      <c r="AW356" t="e">
        <f>VLOOKUP(Tableau14[[#This Row],[dossier d''événement]],Tableau12[],19,FALSE)</f>
        <v>#N/A</v>
      </c>
      <c r="AX356" t="e">
        <f>VLOOKUP(Tableau14[[#This Row],[dossier d''événement]],Tableau12[],20,FALSE)</f>
        <v>#N/A</v>
      </c>
      <c r="AY356" t="e">
        <f>VLOOKUP(Tableau14[[#This Row],[dossier d''événement]],Tableau12[],21,FALSE)</f>
        <v>#N/A</v>
      </c>
      <c r="AZ356" t="e">
        <f>VLOOKUP(Tableau14[[#This Row],[dossier d''événement]],Tableau12[],22,FALSE)</f>
        <v>#N/A</v>
      </c>
      <c r="BA356" t="e">
        <f>VLOOKUP(Tableau14[[#This Row],[dossier d''événement]],Tableau12[],23,FALSE)</f>
        <v>#N/A</v>
      </c>
      <c r="BB356" t="e">
        <f>VLOOKUP(Tableau14[[#This Row],[dossier d''événement]],Tableau12[],24,FALSE)</f>
        <v>#N/A</v>
      </c>
      <c r="BC356" t="e">
        <f>VLOOKUP(Tableau14[[#This Row],[dossier d''événement]],Tableau12[],25,FALSE)</f>
        <v>#N/A</v>
      </c>
      <c r="BD356" t="e">
        <f>VLOOKUP(Tableau14[[#This Row],[dossier d''événement]],Tableau12[],26,FALSE)</f>
        <v>#N/A</v>
      </c>
      <c r="BE356" t="e">
        <f>VLOOKUP(Tableau14[[#This Row],[dossier d''événement]],Tableau12[],27,FALSE)</f>
        <v>#N/A</v>
      </c>
      <c r="BF356" t="e">
        <f>VLOOKUP(Tableau14[[#This Row],[dossier d''événement]],Tableau12[],28,FALSE)</f>
        <v>#N/A</v>
      </c>
      <c r="BG356" t="e">
        <f>VLOOKUP(Tableau14[[#This Row],[dossier d''événement]],Tableau12[],29,FALSE)</f>
        <v>#N/A</v>
      </c>
      <c r="BH356" t="e">
        <f>VLOOKUP(Tableau14[[#This Row],[dossier d''événement]],Tableau12[],30,FALSE)</f>
        <v>#N/A</v>
      </c>
      <c r="BI356" t="e">
        <f>VLOOKUP(Tableau14[[#This Row],[dossier d''événement]],Tableau12[],31,FALSE)</f>
        <v>#N/A</v>
      </c>
      <c r="BJ356" t="e">
        <f>VLOOKUP(Tableau14[[#This Row],[dossier d''événement]],Tableau12[],32,FALSE)</f>
        <v>#N/A</v>
      </c>
      <c r="BK356" t="e">
        <f>VLOOKUP(Tableau14[[#This Row],[dossier d''événement]],Tableau12[],33,FALSE)</f>
        <v>#N/A</v>
      </c>
      <c r="BL356" t="e">
        <f>VLOOKUP(Tableau14[[#This Row],[dossier d''événement]],Tableau12[],34,FALSE)</f>
        <v>#N/A</v>
      </c>
      <c r="BM356" t="e">
        <f>VLOOKUP(Tableau14[[#This Row],[dossier d''événement]],Tableau12[],35,FALSE)</f>
        <v>#N/A</v>
      </c>
      <c r="BN356" t="e">
        <f>VLOOKUP(Tableau14[[#This Row],[dossier d''événement]],Tableau12[],36,FALSE)</f>
        <v>#N/A</v>
      </c>
      <c r="BO356" t="e">
        <f>VLOOKUP(Tableau14[[#This Row],[dossier d''événement]],Tableau12[],37,FALSE)</f>
        <v>#N/A</v>
      </c>
      <c r="BP356" t="e">
        <f>VLOOKUP(Tableau14[[#This Row],[dossier d''événement]],Tableau12[],38,FALSE)</f>
        <v>#N/A</v>
      </c>
      <c r="BQ356" t="e">
        <f>VLOOKUP(Tableau14[[#This Row],[dossier d''événement]],Tableau12[],39,FALSE)</f>
        <v>#N/A</v>
      </c>
      <c r="BR356" t="e">
        <f>VLOOKUP(Tableau14[[#This Row],[dossier d''événement]],Tableau12[],40,FALSE)</f>
        <v>#N/A</v>
      </c>
    </row>
    <row r="357" spans="23:70">
      <c r="W357" t="e">
        <f>VLOOKUP(Tableau14[[#This Row],[dossier d''événement]],Tableau12[],73,FALSE)</f>
        <v>#N/A</v>
      </c>
      <c r="X357" t="e">
        <f>VLOOKUP(Tableau14[[#This Row],[dossier d''événement]],Tableau12[],74,FALSE)</f>
        <v>#N/A</v>
      </c>
      <c r="Y357" t="e">
        <f>VLOOKUP(Tableau14[[#This Row],[dossier d''événement]],Tableau12[],75,FALSE)</f>
        <v>#N/A</v>
      </c>
      <c r="Z357" t="e">
        <f>VLOOKUP(Tableau14[[#This Row],[dossier d''événement]],Tableau12[],76,FALSE)</f>
        <v>#N/A</v>
      </c>
      <c r="AA357" t="e">
        <f>VLOOKUP(Tableau14[[#This Row],[dossier d''événement]],Tableau12[],77,FALSE)</f>
        <v>#N/A</v>
      </c>
      <c r="AB357" t="e">
        <f>VLOOKUP(Tableau14[[#This Row],[dossier d''événement]],Tableau12[],78,FALSE)</f>
        <v>#N/A</v>
      </c>
      <c r="AC357" t="e">
        <f>VLOOKUP(Tableau14[[#This Row],[dossier d''événement]],Tableau12[],79,FALSE)</f>
        <v>#N/A</v>
      </c>
      <c r="AD357" t="e">
        <f>VLOOKUP(Tableau14[[#This Row],[dossier d''événement]],Tableau12[],80,FALSE)</f>
        <v>#N/A</v>
      </c>
      <c r="AE357" t="e">
        <f>VLOOKUP(Tableau14[[#This Row],[dossier d''événement]],Tableau12[],81,FALSE)</f>
        <v>#N/A</v>
      </c>
      <c r="AF357" t="e">
        <f>VLOOKUP(Tableau14[[#This Row],[dossier d''événement]],Tableau12[],82,FALSE)</f>
        <v>#N/A</v>
      </c>
      <c r="AG357" t="e">
        <f>VLOOKUP(Tableau14[[#This Row],[dossier d''événement]],Tableau12[],83,FALSE)</f>
        <v>#N/A</v>
      </c>
      <c r="AH357" t="e">
        <f>VLOOKUP(Tableau14[[#This Row],[dossier d''événement]],Tableau12[],84,FALSE)</f>
        <v>#N/A</v>
      </c>
      <c r="AI357" t="e">
        <f>VLOOKUP(Tableau14[[#This Row],[dossier d''événement]],Tableau12[],85,FALSE)</f>
        <v>#N/A</v>
      </c>
      <c r="AJ357" t="e">
        <f>VLOOKUP(Tableau14[[#This Row],[dossier d''événement]],Tableau12[],86,FALSE)</f>
        <v>#N/A</v>
      </c>
      <c r="AK357" t="e">
        <f>VLOOKUP(Tableau14[[#This Row],[dossier d''événement]],Tableau12[],87,FALSE)</f>
        <v>#N/A</v>
      </c>
      <c r="AL357" t="e">
        <f>VLOOKUP(Tableau14[[#This Row],[dossier d''événement]],Tableau12[],88,FALSE)</f>
        <v>#N/A</v>
      </c>
      <c r="AM357" t="e">
        <f>VLOOKUP(Tableau14[[#This Row],[dossier d''événement]],Tableau12[],89,FALSE)</f>
        <v>#N/A</v>
      </c>
      <c r="AN357" t="e">
        <f>VLOOKUP(Tableau14[[#This Row],[dossier d''événement]],Tableau12[],90,FALSE)</f>
        <v>#N/A</v>
      </c>
      <c r="AO357" t="e">
        <f>VLOOKUP(Tableau14[[#This Row],[dossier d''événement]],Tableau12[],11,FALSE)</f>
        <v>#N/A</v>
      </c>
      <c r="AP357" t="e">
        <f>VLOOKUP(Tableau14[[#This Row],[dossier d''événement]],Tableau12[],12,FALSE)</f>
        <v>#N/A</v>
      </c>
      <c r="AQ357" t="e">
        <f>VLOOKUP(Tableau14[[#This Row],[dossier d''événement]],Tableau12[],13,FALSE)</f>
        <v>#N/A</v>
      </c>
      <c r="AR357" t="e">
        <f>VLOOKUP(Tableau14[[#This Row],[dossier d''événement]],Tableau12[],14,FALSE)</f>
        <v>#N/A</v>
      </c>
      <c r="AS357" t="e">
        <f>VLOOKUP(Tableau14[[#This Row],[dossier d''événement]],Tableau12[],15,FALSE)</f>
        <v>#N/A</v>
      </c>
      <c r="AT357" t="e">
        <f>VLOOKUP(Tableau14[[#This Row],[dossier d''événement]],Tableau12[],16,FALSE)</f>
        <v>#N/A</v>
      </c>
      <c r="AU357" t="e">
        <f>VLOOKUP(Tableau14[[#This Row],[dossier d''événement]],Tableau12[],17,FALSE)</f>
        <v>#N/A</v>
      </c>
      <c r="AV357" t="e">
        <f>VLOOKUP(Tableau14[[#This Row],[dossier d''événement]],Tableau12[],18,FALSE)</f>
        <v>#N/A</v>
      </c>
      <c r="AW357" t="e">
        <f>VLOOKUP(Tableau14[[#This Row],[dossier d''événement]],Tableau12[],19,FALSE)</f>
        <v>#N/A</v>
      </c>
      <c r="AX357" t="e">
        <f>VLOOKUP(Tableau14[[#This Row],[dossier d''événement]],Tableau12[],20,FALSE)</f>
        <v>#N/A</v>
      </c>
      <c r="AY357" t="e">
        <f>VLOOKUP(Tableau14[[#This Row],[dossier d''événement]],Tableau12[],21,FALSE)</f>
        <v>#N/A</v>
      </c>
      <c r="AZ357" t="e">
        <f>VLOOKUP(Tableau14[[#This Row],[dossier d''événement]],Tableau12[],22,FALSE)</f>
        <v>#N/A</v>
      </c>
      <c r="BA357" t="e">
        <f>VLOOKUP(Tableau14[[#This Row],[dossier d''événement]],Tableau12[],23,FALSE)</f>
        <v>#N/A</v>
      </c>
      <c r="BB357" t="e">
        <f>VLOOKUP(Tableau14[[#This Row],[dossier d''événement]],Tableau12[],24,FALSE)</f>
        <v>#N/A</v>
      </c>
      <c r="BC357" t="e">
        <f>VLOOKUP(Tableau14[[#This Row],[dossier d''événement]],Tableau12[],25,FALSE)</f>
        <v>#N/A</v>
      </c>
      <c r="BD357" t="e">
        <f>VLOOKUP(Tableau14[[#This Row],[dossier d''événement]],Tableau12[],26,FALSE)</f>
        <v>#N/A</v>
      </c>
      <c r="BE357" t="e">
        <f>VLOOKUP(Tableau14[[#This Row],[dossier d''événement]],Tableau12[],27,FALSE)</f>
        <v>#N/A</v>
      </c>
      <c r="BF357" t="e">
        <f>VLOOKUP(Tableau14[[#This Row],[dossier d''événement]],Tableau12[],28,FALSE)</f>
        <v>#N/A</v>
      </c>
      <c r="BG357" t="e">
        <f>VLOOKUP(Tableau14[[#This Row],[dossier d''événement]],Tableau12[],29,FALSE)</f>
        <v>#N/A</v>
      </c>
      <c r="BH357" t="e">
        <f>VLOOKUP(Tableau14[[#This Row],[dossier d''événement]],Tableau12[],30,FALSE)</f>
        <v>#N/A</v>
      </c>
      <c r="BI357" t="e">
        <f>VLOOKUP(Tableau14[[#This Row],[dossier d''événement]],Tableau12[],31,FALSE)</f>
        <v>#N/A</v>
      </c>
      <c r="BJ357" t="e">
        <f>VLOOKUP(Tableau14[[#This Row],[dossier d''événement]],Tableau12[],32,FALSE)</f>
        <v>#N/A</v>
      </c>
      <c r="BK357" t="e">
        <f>VLOOKUP(Tableau14[[#This Row],[dossier d''événement]],Tableau12[],33,FALSE)</f>
        <v>#N/A</v>
      </c>
      <c r="BL357" t="e">
        <f>VLOOKUP(Tableau14[[#This Row],[dossier d''événement]],Tableau12[],34,FALSE)</f>
        <v>#N/A</v>
      </c>
      <c r="BM357" t="e">
        <f>VLOOKUP(Tableau14[[#This Row],[dossier d''événement]],Tableau12[],35,FALSE)</f>
        <v>#N/A</v>
      </c>
      <c r="BN357" t="e">
        <f>VLOOKUP(Tableau14[[#This Row],[dossier d''événement]],Tableau12[],36,FALSE)</f>
        <v>#N/A</v>
      </c>
      <c r="BO357" t="e">
        <f>VLOOKUP(Tableau14[[#This Row],[dossier d''événement]],Tableau12[],37,FALSE)</f>
        <v>#N/A</v>
      </c>
      <c r="BP357" t="e">
        <f>VLOOKUP(Tableau14[[#This Row],[dossier d''événement]],Tableau12[],38,FALSE)</f>
        <v>#N/A</v>
      </c>
      <c r="BQ357" t="e">
        <f>VLOOKUP(Tableau14[[#This Row],[dossier d''événement]],Tableau12[],39,FALSE)</f>
        <v>#N/A</v>
      </c>
      <c r="BR357" t="e">
        <f>VLOOKUP(Tableau14[[#This Row],[dossier d''événement]],Tableau12[],40,FALSE)</f>
        <v>#N/A</v>
      </c>
    </row>
    <row r="358" spans="23:70">
      <c r="W358" t="e">
        <f>VLOOKUP(Tableau14[[#This Row],[dossier d''événement]],Tableau12[],73,FALSE)</f>
        <v>#N/A</v>
      </c>
      <c r="X358" t="e">
        <f>VLOOKUP(Tableau14[[#This Row],[dossier d''événement]],Tableau12[],74,FALSE)</f>
        <v>#N/A</v>
      </c>
      <c r="Y358" t="e">
        <f>VLOOKUP(Tableau14[[#This Row],[dossier d''événement]],Tableau12[],75,FALSE)</f>
        <v>#N/A</v>
      </c>
      <c r="Z358" t="e">
        <f>VLOOKUP(Tableau14[[#This Row],[dossier d''événement]],Tableau12[],76,FALSE)</f>
        <v>#N/A</v>
      </c>
      <c r="AA358" t="e">
        <f>VLOOKUP(Tableau14[[#This Row],[dossier d''événement]],Tableau12[],77,FALSE)</f>
        <v>#N/A</v>
      </c>
      <c r="AB358" t="e">
        <f>VLOOKUP(Tableau14[[#This Row],[dossier d''événement]],Tableau12[],78,FALSE)</f>
        <v>#N/A</v>
      </c>
      <c r="AC358" t="e">
        <f>VLOOKUP(Tableau14[[#This Row],[dossier d''événement]],Tableau12[],79,FALSE)</f>
        <v>#N/A</v>
      </c>
      <c r="AD358" t="e">
        <f>VLOOKUP(Tableau14[[#This Row],[dossier d''événement]],Tableau12[],80,FALSE)</f>
        <v>#N/A</v>
      </c>
      <c r="AE358" t="e">
        <f>VLOOKUP(Tableau14[[#This Row],[dossier d''événement]],Tableau12[],81,FALSE)</f>
        <v>#N/A</v>
      </c>
      <c r="AF358" t="e">
        <f>VLOOKUP(Tableau14[[#This Row],[dossier d''événement]],Tableau12[],82,FALSE)</f>
        <v>#N/A</v>
      </c>
      <c r="AG358" t="e">
        <f>VLOOKUP(Tableau14[[#This Row],[dossier d''événement]],Tableau12[],83,FALSE)</f>
        <v>#N/A</v>
      </c>
      <c r="AH358" t="e">
        <f>VLOOKUP(Tableau14[[#This Row],[dossier d''événement]],Tableau12[],84,FALSE)</f>
        <v>#N/A</v>
      </c>
      <c r="AI358" t="e">
        <f>VLOOKUP(Tableau14[[#This Row],[dossier d''événement]],Tableau12[],85,FALSE)</f>
        <v>#N/A</v>
      </c>
      <c r="AJ358" t="e">
        <f>VLOOKUP(Tableau14[[#This Row],[dossier d''événement]],Tableau12[],86,FALSE)</f>
        <v>#N/A</v>
      </c>
      <c r="AK358" t="e">
        <f>VLOOKUP(Tableau14[[#This Row],[dossier d''événement]],Tableau12[],87,FALSE)</f>
        <v>#N/A</v>
      </c>
      <c r="AL358" t="e">
        <f>VLOOKUP(Tableau14[[#This Row],[dossier d''événement]],Tableau12[],88,FALSE)</f>
        <v>#N/A</v>
      </c>
      <c r="AM358" t="e">
        <f>VLOOKUP(Tableau14[[#This Row],[dossier d''événement]],Tableau12[],89,FALSE)</f>
        <v>#N/A</v>
      </c>
      <c r="AN358" t="e">
        <f>VLOOKUP(Tableau14[[#This Row],[dossier d''événement]],Tableau12[],90,FALSE)</f>
        <v>#N/A</v>
      </c>
      <c r="AO358" t="e">
        <f>VLOOKUP(Tableau14[[#This Row],[dossier d''événement]],Tableau12[],11,FALSE)</f>
        <v>#N/A</v>
      </c>
      <c r="AP358" t="e">
        <f>VLOOKUP(Tableau14[[#This Row],[dossier d''événement]],Tableau12[],12,FALSE)</f>
        <v>#N/A</v>
      </c>
      <c r="AQ358" t="e">
        <f>VLOOKUP(Tableau14[[#This Row],[dossier d''événement]],Tableau12[],13,FALSE)</f>
        <v>#N/A</v>
      </c>
      <c r="AR358" t="e">
        <f>VLOOKUP(Tableau14[[#This Row],[dossier d''événement]],Tableau12[],14,FALSE)</f>
        <v>#N/A</v>
      </c>
      <c r="AS358" t="e">
        <f>VLOOKUP(Tableau14[[#This Row],[dossier d''événement]],Tableau12[],15,FALSE)</f>
        <v>#N/A</v>
      </c>
      <c r="AT358" t="e">
        <f>VLOOKUP(Tableau14[[#This Row],[dossier d''événement]],Tableau12[],16,FALSE)</f>
        <v>#N/A</v>
      </c>
      <c r="AU358" t="e">
        <f>VLOOKUP(Tableau14[[#This Row],[dossier d''événement]],Tableau12[],17,FALSE)</f>
        <v>#N/A</v>
      </c>
      <c r="AV358" t="e">
        <f>VLOOKUP(Tableau14[[#This Row],[dossier d''événement]],Tableau12[],18,FALSE)</f>
        <v>#N/A</v>
      </c>
      <c r="AW358" t="e">
        <f>VLOOKUP(Tableau14[[#This Row],[dossier d''événement]],Tableau12[],19,FALSE)</f>
        <v>#N/A</v>
      </c>
      <c r="AX358" t="e">
        <f>VLOOKUP(Tableau14[[#This Row],[dossier d''événement]],Tableau12[],20,FALSE)</f>
        <v>#N/A</v>
      </c>
      <c r="AY358" t="e">
        <f>VLOOKUP(Tableau14[[#This Row],[dossier d''événement]],Tableau12[],21,FALSE)</f>
        <v>#N/A</v>
      </c>
      <c r="AZ358" t="e">
        <f>VLOOKUP(Tableau14[[#This Row],[dossier d''événement]],Tableau12[],22,FALSE)</f>
        <v>#N/A</v>
      </c>
      <c r="BA358" t="e">
        <f>VLOOKUP(Tableau14[[#This Row],[dossier d''événement]],Tableau12[],23,FALSE)</f>
        <v>#N/A</v>
      </c>
      <c r="BB358" t="e">
        <f>VLOOKUP(Tableau14[[#This Row],[dossier d''événement]],Tableau12[],24,FALSE)</f>
        <v>#N/A</v>
      </c>
      <c r="BC358" t="e">
        <f>VLOOKUP(Tableau14[[#This Row],[dossier d''événement]],Tableau12[],25,FALSE)</f>
        <v>#N/A</v>
      </c>
      <c r="BD358" t="e">
        <f>VLOOKUP(Tableau14[[#This Row],[dossier d''événement]],Tableau12[],26,FALSE)</f>
        <v>#N/A</v>
      </c>
      <c r="BE358" t="e">
        <f>VLOOKUP(Tableau14[[#This Row],[dossier d''événement]],Tableau12[],27,FALSE)</f>
        <v>#N/A</v>
      </c>
      <c r="BF358" t="e">
        <f>VLOOKUP(Tableau14[[#This Row],[dossier d''événement]],Tableau12[],28,FALSE)</f>
        <v>#N/A</v>
      </c>
      <c r="BG358" t="e">
        <f>VLOOKUP(Tableau14[[#This Row],[dossier d''événement]],Tableau12[],29,FALSE)</f>
        <v>#N/A</v>
      </c>
      <c r="BH358" t="e">
        <f>VLOOKUP(Tableau14[[#This Row],[dossier d''événement]],Tableau12[],30,FALSE)</f>
        <v>#N/A</v>
      </c>
      <c r="BI358" t="e">
        <f>VLOOKUP(Tableau14[[#This Row],[dossier d''événement]],Tableau12[],31,FALSE)</f>
        <v>#N/A</v>
      </c>
      <c r="BJ358" t="e">
        <f>VLOOKUP(Tableau14[[#This Row],[dossier d''événement]],Tableau12[],32,FALSE)</f>
        <v>#N/A</v>
      </c>
      <c r="BK358" t="e">
        <f>VLOOKUP(Tableau14[[#This Row],[dossier d''événement]],Tableau12[],33,FALSE)</f>
        <v>#N/A</v>
      </c>
      <c r="BL358" t="e">
        <f>VLOOKUP(Tableau14[[#This Row],[dossier d''événement]],Tableau12[],34,FALSE)</f>
        <v>#N/A</v>
      </c>
      <c r="BM358" t="e">
        <f>VLOOKUP(Tableau14[[#This Row],[dossier d''événement]],Tableau12[],35,FALSE)</f>
        <v>#N/A</v>
      </c>
      <c r="BN358" t="e">
        <f>VLOOKUP(Tableau14[[#This Row],[dossier d''événement]],Tableau12[],36,FALSE)</f>
        <v>#N/A</v>
      </c>
      <c r="BO358" t="e">
        <f>VLOOKUP(Tableau14[[#This Row],[dossier d''événement]],Tableau12[],37,FALSE)</f>
        <v>#N/A</v>
      </c>
      <c r="BP358" t="e">
        <f>VLOOKUP(Tableau14[[#This Row],[dossier d''événement]],Tableau12[],38,FALSE)</f>
        <v>#N/A</v>
      </c>
      <c r="BQ358" t="e">
        <f>VLOOKUP(Tableau14[[#This Row],[dossier d''événement]],Tableau12[],39,FALSE)</f>
        <v>#N/A</v>
      </c>
      <c r="BR358" t="e">
        <f>VLOOKUP(Tableau14[[#This Row],[dossier d''événement]],Tableau12[],40,FALSE)</f>
        <v>#N/A</v>
      </c>
    </row>
    <row r="359" spans="23:70">
      <c r="W359" t="e">
        <f>VLOOKUP(Tableau14[[#This Row],[dossier d''événement]],Tableau12[],73,FALSE)</f>
        <v>#N/A</v>
      </c>
      <c r="X359" t="e">
        <f>VLOOKUP(Tableau14[[#This Row],[dossier d''événement]],Tableau12[],74,FALSE)</f>
        <v>#N/A</v>
      </c>
      <c r="Y359" t="e">
        <f>VLOOKUP(Tableau14[[#This Row],[dossier d''événement]],Tableau12[],75,FALSE)</f>
        <v>#N/A</v>
      </c>
      <c r="Z359" t="e">
        <f>VLOOKUP(Tableau14[[#This Row],[dossier d''événement]],Tableau12[],76,FALSE)</f>
        <v>#N/A</v>
      </c>
      <c r="AA359" t="e">
        <f>VLOOKUP(Tableau14[[#This Row],[dossier d''événement]],Tableau12[],77,FALSE)</f>
        <v>#N/A</v>
      </c>
      <c r="AB359" t="e">
        <f>VLOOKUP(Tableau14[[#This Row],[dossier d''événement]],Tableau12[],78,FALSE)</f>
        <v>#N/A</v>
      </c>
      <c r="AC359" t="e">
        <f>VLOOKUP(Tableau14[[#This Row],[dossier d''événement]],Tableau12[],79,FALSE)</f>
        <v>#N/A</v>
      </c>
      <c r="AD359" t="e">
        <f>VLOOKUP(Tableau14[[#This Row],[dossier d''événement]],Tableau12[],80,FALSE)</f>
        <v>#N/A</v>
      </c>
      <c r="AE359" t="e">
        <f>VLOOKUP(Tableau14[[#This Row],[dossier d''événement]],Tableau12[],81,FALSE)</f>
        <v>#N/A</v>
      </c>
      <c r="AF359" t="e">
        <f>VLOOKUP(Tableau14[[#This Row],[dossier d''événement]],Tableau12[],82,FALSE)</f>
        <v>#N/A</v>
      </c>
      <c r="AG359" t="e">
        <f>VLOOKUP(Tableau14[[#This Row],[dossier d''événement]],Tableau12[],83,FALSE)</f>
        <v>#N/A</v>
      </c>
      <c r="AH359" t="e">
        <f>VLOOKUP(Tableau14[[#This Row],[dossier d''événement]],Tableau12[],84,FALSE)</f>
        <v>#N/A</v>
      </c>
      <c r="AI359" t="e">
        <f>VLOOKUP(Tableau14[[#This Row],[dossier d''événement]],Tableau12[],85,FALSE)</f>
        <v>#N/A</v>
      </c>
      <c r="AJ359" t="e">
        <f>VLOOKUP(Tableau14[[#This Row],[dossier d''événement]],Tableau12[],86,FALSE)</f>
        <v>#N/A</v>
      </c>
      <c r="AK359" t="e">
        <f>VLOOKUP(Tableau14[[#This Row],[dossier d''événement]],Tableau12[],87,FALSE)</f>
        <v>#N/A</v>
      </c>
      <c r="AL359" t="e">
        <f>VLOOKUP(Tableau14[[#This Row],[dossier d''événement]],Tableau12[],88,FALSE)</f>
        <v>#N/A</v>
      </c>
      <c r="AM359" t="e">
        <f>VLOOKUP(Tableau14[[#This Row],[dossier d''événement]],Tableau12[],89,FALSE)</f>
        <v>#N/A</v>
      </c>
      <c r="AN359" t="e">
        <f>VLOOKUP(Tableau14[[#This Row],[dossier d''événement]],Tableau12[],90,FALSE)</f>
        <v>#N/A</v>
      </c>
      <c r="AO359" t="e">
        <f>VLOOKUP(Tableau14[[#This Row],[dossier d''événement]],Tableau12[],11,FALSE)</f>
        <v>#N/A</v>
      </c>
      <c r="AP359" t="e">
        <f>VLOOKUP(Tableau14[[#This Row],[dossier d''événement]],Tableau12[],12,FALSE)</f>
        <v>#N/A</v>
      </c>
      <c r="AQ359" t="e">
        <f>VLOOKUP(Tableau14[[#This Row],[dossier d''événement]],Tableau12[],13,FALSE)</f>
        <v>#N/A</v>
      </c>
      <c r="AR359" t="e">
        <f>VLOOKUP(Tableau14[[#This Row],[dossier d''événement]],Tableau12[],14,FALSE)</f>
        <v>#N/A</v>
      </c>
      <c r="AS359" t="e">
        <f>VLOOKUP(Tableau14[[#This Row],[dossier d''événement]],Tableau12[],15,FALSE)</f>
        <v>#N/A</v>
      </c>
      <c r="AT359" t="e">
        <f>VLOOKUP(Tableau14[[#This Row],[dossier d''événement]],Tableau12[],16,FALSE)</f>
        <v>#N/A</v>
      </c>
      <c r="AU359" t="e">
        <f>VLOOKUP(Tableau14[[#This Row],[dossier d''événement]],Tableau12[],17,FALSE)</f>
        <v>#N/A</v>
      </c>
      <c r="AV359" t="e">
        <f>VLOOKUP(Tableau14[[#This Row],[dossier d''événement]],Tableau12[],18,FALSE)</f>
        <v>#N/A</v>
      </c>
      <c r="AW359" t="e">
        <f>VLOOKUP(Tableau14[[#This Row],[dossier d''événement]],Tableau12[],19,FALSE)</f>
        <v>#N/A</v>
      </c>
      <c r="AX359" t="e">
        <f>VLOOKUP(Tableau14[[#This Row],[dossier d''événement]],Tableau12[],20,FALSE)</f>
        <v>#N/A</v>
      </c>
      <c r="AY359" t="e">
        <f>VLOOKUP(Tableau14[[#This Row],[dossier d''événement]],Tableau12[],21,FALSE)</f>
        <v>#N/A</v>
      </c>
      <c r="AZ359" t="e">
        <f>VLOOKUP(Tableau14[[#This Row],[dossier d''événement]],Tableau12[],22,FALSE)</f>
        <v>#N/A</v>
      </c>
      <c r="BA359" t="e">
        <f>VLOOKUP(Tableau14[[#This Row],[dossier d''événement]],Tableau12[],23,FALSE)</f>
        <v>#N/A</v>
      </c>
      <c r="BB359" t="e">
        <f>VLOOKUP(Tableau14[[#This Row],[dossier d''événement]],Tableau12[],24,FALSE)</f>
        <v>#N/A</v>
      </c>
      <c r="BC359" t="e">
        <f>VLOOKUP(Tableau14[[#This Row],[dossier d''événement]],Tableau12[],25,FALSE)</f>
        <v>#N/A</v>
      </c>
      <c r="BD359" t="e">
        <f>VLOOKUP(Tableau14[[#This Row],[dossier d''événement]],Tableau12[],26,FALSE)</f>
        <v>#N/A</v>
      </c>
      <c r="BE359" t="e">
        <f>VLOOKUP(Tableau14[[#This Row],[dossier d''événement]],Tableau12[],27,FALSE)</f>
        <v>#N/A</v>
      </c>
      <c r="BF359" t="e">
        <f>VLOOKUP(Tableau14[[#This Row],[dossier d''événement]],Tableau12[],28,FALSE)</f>
        <v>#N/A</v>
      </c>
      <c r="BG359" t="e">
        <f>VLOOKUP(Tableau14[[#This Row],[dossier d''événement]],Tableau12[],29,FALSE)</f>
        <v>#N/A</v>
      </c>
      <c r="BH359" t="e">
        <f>VLOOKUP(Tableau14[[#This Row],[dossier d''événement]],Tableau12[],30,FALSE)</f>
        <v>#N/A</v>
      </c>
      <c r="BI359" t="e">
        <f>VLOOKUP(Tableau14[[#This Row],[dossier d''événement]],Tableau12[],31,FALSE)</f>
        <v>#N/A</v>
      </c>
      <c r="BJ359" t="e">
        <f>VLOOKUP(Tableau14[[#This Row],[dossier d''événement]],Tableau12[],32,FALSE)</f>
        <v>#N/A</v>
      </c>
      <c r="BK359" t="e">
        <f>VLOOKUP(Tableau14[[#This Row],[dossier d''événement]],Tableau12[],33,FALSE)</f>
        <v>#N/A</v>
      </c>
      <c r="BL359" t="e">
        <f>VLOOKUP(Tableau14[[#This Row],[dossier d''événement]],Tableau12[],34,FALSE)</f>
        <v>#N/A</v>
      </c>
      <c r="BM359" t="e">
        <f>VLOOKUP(Tableau14[[#This Row],[dossier d''événement]],Tableau12[],35,FALSE)</f>
        <v>#N/A</v>
      </c>
      <c r="BN359" t="e">
        <f>VLOOKUP(Tableau14[[#This Row],[dossier d''événement]],Tableau12[],36,FALSE)</f>
        <v>#N/A</v>
      </c>
      <c r="BO359" t="e">
        <f>VLOOKUP(Tableau14[[#This Row],[dossier d''événement]],Tableau12[],37,FALSE)</f>
        <v>#N/A</v>
      </c>
      <c r="BP359" t="e">
        <f>VLOOKUP(Tableau14[[#This Row],[dossier d''événement]],Tableau12[],38,FALSE)</f>
        <v>#N/A</v>
      </c>
      <c r="BQ359" t="e">
        <f>VLOOKUP(Tableau14[[#This Row],[dossier d''événement]],Tableau12[],39,FALSE)</f>
        <v>#N/A</v>
      </c>
      <c r="BR359" t="e">
        <f>VLOOKUP(Tableau14[[#This Row],[dossier d''événement]],Tableau12[],40,FALSE)</f>
        <v>#N/A</v>
      </c>
    </row>
    <row r="360" spans="23:70">
      <c r="W360" t="e">
        <f>VLOOKUP(Tableau14[[#This Row],[dossier d''événement]],Tableau12[],73,FALSE)</f>
        <v>#N/A</v>
      </c>
      <c r="X360" t="e">
        <f>VLOOKUP(Tableau14[[#This Row],[dossier d''événement]],Tableau12[],74,FALSE)</f>
        <v>#N/A</v>
      </c>
      <c r="Y360" t="e">
        <f>VLOOKUP(Tableau14[[#This Row],[dossier d''événement]],Tableau12[],75,FALSE)</f>
        <v>#N/A</v>
      </c>
      <c r="Z360" t="e">
        <f>VLOOKUP(Tableau14[[#This Row],[dossier d''événement]],Tableau12[],76,FALSE)</f>
        <v>#N/A</v>
      </c>
      <c r="AA360" t="e">
        <f>VLOOKUP(Tableau14[[#This Row],[dossier d''événement]],Tableau12[],77,FALSE)</f>
        <v>#N/A</v>
      </c>
      <c r="AB360" t="e">
        <f>VLOOKUP(Tableau14[[#This Row],[dossier d''événement]],Tableau12[],78,FALSE)</f>
        <v>#N/A</v>
      </c>
      <c r="AC360" t="e">
        <f>VLOOKUP(Tableau14[[#This Row],[dossier d''événement]],Tableau12[],79,FALSE)</f>
        <v>#N/A</v>
      </c>
      <c r="AD360" t="e">
        <f>VLOOKUP(Tableau14[[#This Row],[dossier d''événement]],Tableau12[],80,FALSE)</f>
        <v>#N/A</v>
      </c>
      <c r="AE360" t="e">
        <f>VLOOKUP(Tableau14[[#This Row],[dossier d''événement]],Tableau12[],81,FALSE)</f>
        <v>#N/A</v>
      </c>
      <c r="AF360" t="e">
        <f>VLOOKUP(Tableau14[[#This Row],[dossier d''événement]],Tableau12[],82,FALSE)</f>
        <v>#N/A</v>
      </c>
      <c r="AG360" t="e">
        <f>VLOOKUP(Tableau14[[#This Row],[dossier d''événement]],Tableau12[],83,FALSE)</f>
        <v>#N/A</v>
      </c>
      <c r="AH360" t="e">
        <f>VLOOKUP(Tableau14[[#This Row],[dossier d''événement]],Tableau12[],84,FALSE)</f>
        <v>#N/A</v>
      </c>
      <c r="AI360" t="e">
        <f>VLOOKUP(Tableau14[[#This Row],[dossier d''événement]],Tableau12[],85,FALSE)</f>
        <v>#N/A</v>
      </c>
      <c r="AJ360" t="e">
        <f>VLOOKUP(Tableau14[[#This Row],[dossier d''événement]],Tableau12[],86,FALSE)</f>
        <v>#N/A</v>
      </c>
      <c r="AK360" t="e">
        <f>VLOOKUP(Tableau14[[#This Row],[dossier d''événement]],Tableau12[],87,FALSE)</f>
        <v>#N/A</v>
      </c>
      <c r="AL360" t="e">
        <f>VLOOKUP(Tableau14[[#This Row],[dossier d''événement]],Tableau12[],88,FALSE)</f>
        <v>#N/A</v>
      </c>
      <c r="AM360" t="e">
        <f>VLOOKUP(Tableau14[[#This Row],[dossier d''événement]],Tableau12[],89,FALSE)</f>
        <v>#N/A</v>
      </c>
      <c r="AN360" t="e">
        <f>VLOOKUP(Tableau14[[#This Row],[dossier d''événement]],Tableau12[],90,FALSE)</f>
        <v>#N/A</v>
      </c>
      <c r="AO360" t="e">
        <f>VLOOKUP(Tableau14[[#This Row],[dossier d''événement]],Tableau12[],11,FALSE)</f>
        <v>#N/A</v>
      </c>
      <c r="AP360" t="e">
        <f>VLOOKUP(Tableau14[[#This Row],[dossier d''événement]],Tableau12[],12,FALSE)</f>
        <v>#N/A</v>
      </c>
      <c r="AQ360" t="e">
        <f>VLOOKUP(Tableau14[[#This Row],[dossier d''événement]],Tableau12[],13,FALSE)</f>
        <v>#N/A</v>
      </c>
      <c r="AR360" t="e">
        <f>VLOOKUP(Tableau14[[#This Row],[dossier d''événement]],Tableau12[],14,FALSE)</f>
        <v>#N/A</v>
      </c>
      <c r="AS360" t="e">
        <f>VLOOKUP(Tableau14[[#This Row],[dossier d''événement]],Tableau12[],15,FALSE)</f>
        <v>#N/A</v>
      </c>
      <c r="AT360" t="e">
        <f>VLOOKUP(Tableau14[[#This Row],[dossier d''événement]],Tableau12[],16,FALSE)</f>
        <v>#N/A</v>
      </c>
      <c r="AU360" t="e">
        <f>VLOOKUP(Tableau14[[#This Row],[dossier d''événement]],Tableau12[],17,FALSE)</f>
        <v>#N/A</v>
      </c>
      <c r="AV360" t="e">
        <f>VLOOKUP(Tableau14[[#This Row],[dossier d''événement]],Tableau12[],18,FALSE)</f>
        <v>#N/A</v>
      </c>
      <c r="AW360" t="e">
        <f>VLOOKUP(Tableau14[[#This Row],[dossier d''événement]],Tableau12[],19,FALSE)</f>
        <v>#N/A</v>
      </c>
      <c r="AX360" t="e">
        <f>VLOOKUP(Tableau14[[#This Row],[dossier d''événement]],Tableau12[],20,FALSE)</f>
        <v>#N/A</v>
      </c>
      <c r="AY360" t="e">
        <f>VLOOKUP(Tableau14[[#This Row],[dossier d''événement]],Tableau12[],21,FALSE)</f>
        <v>#N/A</v>
      </c>
      <c r="AZ360" t="e">
        <f>VLOOKUP(Tableau14[[#This Row],[dossier d''événement]],Tableau12[],22,FALSE)</f>
        <v>#N/A</v>
      </c>
      <c r="BA360" t="e">
        <f>VLOOKUP(Tableau14[[#This Row],[dossier d''événement]],Tableau12[],23,FALSE)</f>
        <v>#N/A</v>
      </c>
      <c r="BB360" t="e">
        <f>VLOOKUP(Tableau14[[#This Row],[dossier d''événement]],Tableau12[],24,FALSE)</f>
        <v>#N/A</v>
      </c>
      <c r="BC360" t="e">
        <f>VLOOKUP(Tableau14[[#This Row],[dossier d''événement]],Tableau12[],25,FALSE)</f>
        <v>#N/A</v>
      </c>
      <c r="BD360" t="e">
        <f>VLOOKUP(Tableau14[[#This Row],[dossier d''événement]],Tableau12[],26,FALSE)</f>
        <v>#N/A</v>
      </c>
      <c r="BE360" t="e">
        <f>VLOOKUP(Tableau14[[#This Row],[dossier d''événement]],Tableau12[],27,FALSE)</f>
        <v>#N/A</v>
      </c>
      <c r="BF360" t="e">
        <f>VLOOKUP(Tableau14[[#This Row],[dossier d''événement]],Tableau12[],28,FALSE)</f>
        <v>#N/A</v>
      </c>
      <c r="BG360" t="e">
        <f>VLOOKUP(Tableau14[[#This Row],[dossier d''événement]],Tableau12[],29,FALSE)</f>
        <v>#N/A</v>
      </c>
      <c r="BH360" t="e">
        <f>VLOOKUP(Tableau14[[#This Row],[dossier d''événement]],Tableau12[],30,FALSE)</f>
        <v>#N/A</v>
      </c>
      <c r="BI360" t="e">
        <f>VLOOKUP(Tableau14[[#This Row],[dossier d''événement]],Tableau12[],31,FALSE)</f>
        <v>#N/A</v>
      </c>
      <c r="BJ360" t="e">
        <f>VLOOKUP(Tableau14[[#This Row],[dossier d''événement]],Tableau12[],32,FALSE)</f>
        <v>#N/A</v>
      </c>
      <c r="BK360" t="e">
        <f>VLOOKUP(Tableau14[[#This Row],[dossier d''événement]],Tableau12[],33,FALSE)</f>
        <v>#N/A</v>
      </c>
      <c r="BL360" t="e">
        <f>VLOOKUP(Tableau14[[#This Row],[dossier d''événement]],Tableau12[],34,FALSE)</f>
        <v>#N/A</v>
      </c>
      <c r="BM360" t="e">
        <f>VLOOKUP(Tableau14[[#This Row],[dossier d''événement]],Tableau12[],35,FALSE)</f>
        <v>#N/A</v>
      </c>
      <c r="BN360" t="e">
        <f>VLOOKUP(Tableau14[[#This Row],[dossier d''événement]],Tableau12[],36,FALSE)</f>
        <v>#N/A</v>
      </c>
      <c r="BO360" t="e">
        <f>VLOOKUP(Tableau14[[#This Row],[dossier d''événement]],Tableau12[],37,FALSE)</f>
        <v>#N/A</v>
      </c>
      <c r="BP360" t="e">
        <f>VLOOKUP(Tableau14[[#This Row],[dossier d''événement]],Tableau12[],38,FALSE)</f>
        <v>#N/A</v>
      </c>
      <c r="BQ360" t="e">
        <f>VLOOKUP(Tableau14[[#This Row],[dossier d''événement]],Tableau12[],39,FALSE)</f>
        <v>#N/A</v>
      </c>
      <c r="BR360" t="e">
        <f>VLOOKUP(Tableau14[[#This Row],[dossier d''événement]],Tableau12[],40,FALSE)</f>
        <v>#N/A</v>
      </c>
    </row>
    <row r="361" spans="23:70">
      <c r="W361" t="e">
        <f>VLOOKUP(Tableau14[[#This Row],[dossier d''événement]],Tableau12[],73,FALSE)</f>
        <v>#N/A</v>
      </c>
      <c r="X361" t="e">
        <f>VLOOKUP(Tableau14[[#This Row],[dossier d''événement]],Tableau12[],74,FALSE)</f>
        <v>#N/A</v>
      </c>
      <c r="Y361" t="e">
        <f>VLOOKUP(Tableau14[[#This Row],[dossier d''événement]],Tableau12[],75,FALSE)</f>
        <v>#N/A</v>
      </c>
      <c r="Z361" t="e">
        <f>VLOOKUP(Tableau14[[#This Row],[dossier d''événement]],Tableau12[],76,FALSE)</f>
        <v>#N/A</v>
      </c>
      <c r="AA361" t="e">
        <f>VLOOKUP(Tableau14[[#This Row],[dossier d''événement]],Tableau12[],77,FALSE)</f>
        <v>#N/A</v>
      </c>
      <c r="AB361" t="e">
        <f>VLOOKUP(Tableau14[[#This Row],[dossier d''événement]],Tableau12[],78,FALSE)</f>
        <v>#N/A</v>
      </c>
      <c r="AC361" t="e">
        <f>VLOOKUP(Tableau14[[#This Row],[dossier d''événement]],Tableau12[],79,FALSE)</f>
        <v>#N/A</v>
      </c>
      <c r="AD361" t="e">
        <f>VLOOKUP(Tableau14[[#This Row],[dossier d''événement]],Tableau12[],80,FALSE)</f>
        <v>#N/A</v>
      </c>
      <c r="AE361" t="e">
        <f>VLOOKUP(Tableau14[[#This Row],[dossier d''événement]],Tableau12[],81,FALSE)</f>
        <v>#N/A</v>
      </c>
      <c r="AF361" t="e">
        <f>VLOOKUP(Tableau14[[#This Row],[dossier d''événement]],Tableau12[],82,FALSE)</f>
        <v>#N/A</v>
      </c>
      <c r="AG361" t="e">
        <f>VLOOKUP(Tableau14[[#This Row],[dossier d''événement]],Tableau12[],83,FALSE)</f>
        <v>#N/A</v>
      </c>
      <c r="AH361" t="e">
        <f>VLOOKUP(Tableau14[[#This Row],[dossier d''événement]],Tableau12[],84,FALSE)</f>
        <v>#N/A</v>
      </c>
      <c r="AI361" t="e">
        <f>VLOOKUP(Tableau14[[#This Row],[dossier d''événement]],Tableau12[],85,FALSE)</f>
        <v>#N/A</v>
      </c>
      <c r="AJ361" t="e">
        <f>VLOOKUP(Tableau14[[#This Row],[dossier d''événement]],Tableau12[],86,FALSE)</f>
        <v>#N/A</v>
      </c>
      <c r="AK361" t="e">
        <f>VLOOKUP(Tableau14[[#This Row],[dossier d''événement]],Tableau12[],87,FALSE)</f>
        <v>#N/A</v>
      </c>
      <c r="AL361" t="e">
        <f>VLOOKUP(Tableau14[[#This Row],[dossier d''événement]],Tableau12[],88,FALSE)</f>
        <v>#N/A</v>
      </c>
      <c r="AM361" t="e">
        <f>VLOOKUP(Tableau14[[#This Row],[dossier d''événement]],Tableau12[],89,FALSE)</f>
        <v>#N/A</v>
      </c>
      <c r="AN361" t="e">
        <f>VLOOKUP(Tableau14[[#This Row],[dossier d''événement]],Tableau12[],90,FALSE)</f>
        <v>#N/A</v>
      </c>
      <c r="AO361" t="e">
        <f>VLOOKUP(Tableau14[[#This Row],[dossier d''événement]],Tableau12[],11,FALSE)</f>
        <v>#N/A</v>
      </c>
      <c r="AP361" t="e">
        <f>VLOOKUP(Tableau14[[#This Row],[dossier d''événement]],Tableau12[],12,FALSE)</f>
        <v>#N/A</v>
      </c>
      <c r="AQ361" t="e">
        <f>VLOOKUP(Tableau14[[#This Row],[dossier d''événement]],Tableau12[],13,FALSE)</f>
        <v>#N/A</v>
      </c>
      <c r="AR361" t="e">
        <f>VLOOKUP(Tableau14[[#This Row],[dossier d''événement]],Tableau12[],14,FALSE)</f>
        <v>#N/A</v>
      </c>
      <c r="AS361" t="e">
        <f>VLOOKUP(Tableau14[[#This Row],[dossier d''événement]],Tableau12[],15,FALSE)</f>
        <v>#N/A</v>
      </c>
      <c r="AT361" t="e">
        <f>VLOOKUP(Tableau14[[#This Row],[dossier d''événement]],Tableau12[],16,FALSE)</f>
        <v>#N/A</v>
      </c>
      <c r="AU361" t="e">
        <f>VLOOKUP(Tableau14[[#This Row],[dossier d''événement]],Tableau12[],17,FALSE)</f>
        <v>#N/A</v>
      </c>
      <c r="AV361" t="e">
        <f>VLOOKUP(Tableau14[[#This Row],[dossier d''événement]],Tableau12[],18,FALSE)</f>
        <v>#N/A</v>
      </c>
      <c r="AW361" t="e">
        <f>VLOOKUP(Tableau14[[#This Row],[dossier d''événement]],Tableau12[],19,FALSE)</f>
        <v>#N/A</v>
      </c>
      <c r="AX361" t="e">
        <f>VLOOKUP(Tableau14[[#This Row],[dossier d''événement]],Tableau12[],20,FALSE)</f>
        <v>#N/A</v>
      </c>
      <c r="AY361" t="e">
        <f>VLOOKUP(Tableau14[[#This Row],[dossier d''événement]],Tableau12[],21,FALSE)</f>
        <v>#N/A</v>
      </c>
      <c r="AZ361" t="e">
        <f>VLOOKUP(Tableau14[[#This Row],[dossier d''événement]],Tableau12[],22,FALSE)</f>
        <v>#N/A</v>
      </c>
      <c r="BA361" t="e">
        <f>VLOOKUP(Tableau14[[#This Row],[dossier d''événement]],Tableau12[],23,FALSE)</f>
        <v>#N/A</v>
      </c>
      <c r="BB361" t="e">
        <f>VLOOKUP(Tableau14[[#This Row],[dossier d''événement]],Tableau12[],24,FALSE)</f>
        <v>#N/A</v>
      </c>
      <c r="BC361" t="e">
        <f>VLOOKUP(Tableau14[[#This Row],[dossier d''événement]],Tableau12[],25,FALSE)</f>
        <v>#N/A</v>
      </c>
      <c r="BD361" t="e">
        <f>VLOOKUP(Tableau14[[#This Row],[dossier d''événement]],Tableau12[],26,FALSE)</f>
        <v>#N/A</v>
      </c>
      <c r="BE361" t="e">
        <f>VLOOKUP(Tableau14[[#This Row],[dossier d''événement]],Tableau12[],27,FALSE)</f>
        <v>#N/A</v>
      </c>
      <c r="BF361" t="e">
        <f>VLOOKUP(Tableau14[[#This Row],[dossier d''événement]],Tableau12[],28,FALSE)</f>
        <v>#N/A</v>
      </c>
      <c r="BG361" t="e">
        <f>VLOOKUP(Tableau14[[#This Row],[dossier d''événement]],Tableau12[],29,FALSE)</f>
        <v>#N/A</v>
      </c>
      <c r="BH361" t="e">
        <f>VLOOKUP(Tableau14[[#This Row],[dossier d''événement]],Tableau12[],30,FALSE)</f>
        <v>#N/A</v>
      </c>
      <c r="BI361" t="e">
        <f>VLOOKUP(Tableau14[[#This Row],[dossier d''événement]],Tableau12[],31,FALSE)</f>
        <v>#N/A</v>
      </c>
      <c r="BJ361" t="e">
        <f>VLOOKUP(Tableau14[[#This Row],[dossier d''événement]],Tableau12[],32,FALSE)</f>
        <v>#N/A</v>
      </c>
      <c r="BK361" t="e">
        <f>VLOOKUP(Tableau14[[#This Row],[dossier d''événement]],Tableau12[],33,FALSE)</f>
        <v>#N/A</v>
      </c>
      <c r="BL361" t="e">
        <f>VLOOKUP(Tableau14[[#This Row],[dossier d''événement]],Tableau12[],34,FALSE)</f>
        <v>#N/A</v>
      </c>
      <c r="BM361" t="e">
        <f>VLOOKUP(Tableau14[[#This Row],[dossier d''événement]],Tableau12[],35,FALSE)</f>
        <v>#N/A</v>
      </c>
      <c r="BN361" t="e">
        <f>VLOOKUP(Tableau14[[#This Row],[dossier d''événement]],Tableau12[],36,FALSE)</f>
        <v>#N/A</v>
      </c>
      <c r="BO361" t="e">
        <f>VLOOKUP(Tableau14[[#This Row],[dossier d''événement]],Tableau12[],37,FALSE)</f>
        <v>#N/A</v>
      </c>
      <c r="BP361" t="e">
        <f>VLOOKUP(Tableau14[[#This Row],[dossier d''événement]],Tableau12[],38,FALSE)</f>
        <v>#N/A</v>
      </c>
      <c r="BQ361" t="e">
        <f>VLOOKUP(Tableau14[[#This Row],[dossier d''événement]],Tableau12[],39,FALSE)</f>
        <v>#N/A</v>
      </c>
      <c r="BR361" t="e">
        <f>VLOOKUP(Tableau14[[#This Row],[dossier d''événement]],Tableau12[],40,FALSE)</f>
        <v>#N/A</v>
      </c>
    </row>
    <row r="362" spans="23:70">
      <c r="W362" t="e">
        <f>VLOOKUP(Tableau14[[#This Row],[dossier d''événement]],Tableau12[],73,FALSE)</f>
        <v>#N/A</v>
      </c>
      <c r="X362" t="e">
        <f>VLOOKUP(Tableau14[[#This Row],[dossier d''événement]],Tableau12[],74,FALSE)</f>
        <v>#N/A</v>
      </c>
      <c r="Y362" t="e">
        <f>VLOOKUP(Tableau14[[#This Row],[dossier d''événement]],Tableau12[],75,FALSE)</f>
        <v>#N/A</v>
      </c>
      <c r="Z362" t="e">
        <f>VLOOKUP(Tableau14[[#This Row],[dossier d''événement]],Tableau12[],76,FALSE)</f>
        <v>#N/A</v>
      </c>
      <c r="AA362" t="e">
        <f>VLOOKUP(Tableau14[[#This Row],[dossier d''événement]],Tableau12[],77,FALSE)</f>
        <v>#N/A</v>
      </c>
      <c r="AB362" t="e">
        <f>VLOOKUP(Tableau14[[#This Row],[dossier d''événement]],Tableau12[],78,FALSE)</f>
        <v>#N/A</v>
      </c>
      <c r="AC362" t="e">
        <f>VLOOKUP(Tableau14[[#This Row],[dossier d''événement]],Tableau12[],79,FALSE)</f>
        <v>#N/A</v>
      </c>
      <c r="AD362" t="e">
        <f>VLOOKUP(Tableau14[[#This Row],[dossier d''événement]],Tableau12[],80,FALSE)</f>
        <v>#N/A</v>
      </c>
      <c r="AE362" t="e">
        <f>VLOOKUP(Tableau14[[#This Row],[dossier d''événement]],Tableau12[],81,FALSE)</f>
        <v>#N/A</v>
      </c>
      <c r="AF362" t="e">
        <f>VLOOKUP(Tableau14[[#This Row],[dossier d''événement]],Tableau12[],82,FALSE)</f>
        <v>#N/A</v>
      </c>
      <c r="AG362" t="e">
        <f>VLOOKUP(Tableau14[[#This Row],[dossier d''événement]],Tableau12[],83,FALSE)</f>
        <v>#N/A</v>
      </c>
      <c r="AH362" t="e">
        <f>VLOOKUP(Tableau14[[#This Row],[dossier d''événement]],Tableau12[],84,FALSE)</f>
        <v>#N/A</v>
      </c>
      <c r="AI362" t="e">
        <f>VLOOKUP(Tableau14[[#This Row],[dossier d''événement]],Tableau12[],85,FALSE)</f>
        <v>#N/A</v>
      </c>
      <c r="AJ362" t="e">
        <f>VLOOKUP(Tableau14[[#This Row],[dossier d''événement]],Tableau12[],86,FALSE)</f>
        <v>#N/A</v>
      </c>
      <c r="AK362" t="e">
        <f>VLOOKUP(Tableau14[[#This Row],[dossier d''événement]],Tableau12[],87,FALSE)</f>
        <v>#N/A</v>
      </c>
      <c r="AL362" t="e">
        <f>VLOOKUP(Tableau14[[#This Row],[dossier d''événement]],Tableau12[],88,FALSE)</f>
        <v>#N/A</v>
      </c>
      <c r="AM362" t="e">
        <f>VLOOKUP(Tableau14[[#This Row],[dossier d''événement]],Tableau12[],89,FALSE)</f>
        <v>#N/A</v>
      </c>
      <c r="AN362" t="e">
        <f>VLOOKUP(Tableau14[[#This Row],[dossier d''événement]],Tableau12[],90,FALSE)</f>
        <v>#N/A</v>
      </c>
      <c r="AO362" t="e">
        <f>VLOOKUP(Tableau14[[#This Row],[dossier d''événement]],Tableau12[],11,FALSE)</f>
        <v>#N/A</v>
      </c>
      <c r="AP362" t="e">
        <f>VLOOKUP(Tableau14[[#This Row],[dossier d''événement]],Tableau12[],12,FALSE)</f>
        <v>#N/A</v>
      </c>
      <c r="AQ362" t="e">
        <f>VLOOKUP(Tableau14[[#This Row],[dossier d''événement]],Tableau12[],13,FALSE)</f>
        <v>#N/A</v>
      </c>
      <c r="AR362" t="e">
        <f>VLOOKUP(Tableau14[[#This Row],[dossier d''événement]],Tableau12[],14,FALSE)</f>
        <v>#N/A</v>
      </c>
      <c r="AS362" t="e">
        <f>VLOOKUP(Tableau14[[#This Row],[dossier d''événement]],Tableau12[],15,FALSE)</f>
        <v>#N/A</v>
      </c>
      <c r="AT362" t="e">
        <f>VLOOKUP(Tableau14[[#This Row],[dossier d''événement]],Tableau12[],16,FALSE)</f>
        <v>#N/A</v>
      </c>
      <c r="AU362" t="e">
        <f>VLOOKUP(Tableau14[[#This Row],[dossier d''événement]],Tableau12[],17,FALSE)</f>
        <v>#N/A</v>
      </c>
      <c r="AV362" t="e">
        <f>VLOOKUP(Tableau14[[#This Row],[dossier d''événement]],Tableau12[],18,FALSE)</f>
        <v>#N/A</v>
      </c>
      <c r="AW362" t="e">
        <f>VLOOKUP(Tableau14[[#This Row],[dossier d''événement]],Tableau12[],19,FALSE)</f>
        <v>#N/A</v>
      </c>
      <c r="AX362" t="e">
        <f>VLOOKUP(Tableau14[[#This Row],[dossier d''événement]],Tableau12[],20,FALSE)</f>
        <v>#N/A</v>
      </c>
      <c r="AY362" t="e">
        <f>VLOOKUP(Tableau14[[#This Row],[dossier d''événement]],Tableau12[],21,FALSE)</f>
        <v>#N/A</v>
      </c>
      <c r="AZ362" t="e">
        <f>VLOOKUP(Tableau14[[#This Row],[dossier d''événement]],Tableau12[],22,FALSE)</f>
        <v>#N/A</v>
      </c>
      <c r="BA362" t="e">
        <f>VLOOKUP(Tableau14[[#This Row],[dossier d''événement]],Tableau12[],23,FALSE)</f>
        <v>#N/A</v>
      </c>
      <c r="BB362" t="e">
        <f>VLOOKUP(Tableau14[[#This Row],[dossier d''événement]],Tableau12[],24,FALSE)</f>
        <v>#N/A</v>
      </c>
      <c r="BC362" t="e">
        <f>VLOOKUP(Tableau14[[#This Row],[dossier d''événement]],Tableau12[],25,FALSE)</f>
        <v>#N/A</v>
      </c>
      <c r="BD362" t="e">
        <f>VLOOKUP(Tableau14[[#This Row],[dossier d''événement]],Tableau12[],26,FALSE)</f>
        <v>#N/A</v>
      </c>
      <c r="BE362" t="e">
        <f>VLOOKUP(Tableau14[[#This Row],[dossier d''événement]],Tableau12[],27,FALSE)</f>
        <v>#N/A</v>
      </c>
      <c r="BF362" t="e">
        <f>VLOOKUP(Tableau14[[#This Row],[dossier d''événement]],Tableau12[],28,FALSE)</f>
        <v>#N/A</v>
      </c>
      <c r="BG362" t="e">
        <f>VLOOKUP(Tableau14[[#This Row],[dossier d''événement]],Tableau12[],29,FALSE)</f>
        <v>#N/A</v>
      </c>
      <c r="BH362" t="e">
        <f>VLOOKUP(Tableau14[[#This Row],[dossier d''événement]],Tableau12[],30,FALSE)</f>
        <v>#N/A</v>
      </c>
      <c r="BI362" t="e">
        <f>VLOOKUP(Tableau14[[#This Row],[dossier d''événement]],Tableau12[],31,FALSE)</f>
        <v>#N/A</v>
      </c>
      <c r="BJ362" t="e">
        <f>VLOOKUP(Tableau14[[#This Row],[dossier d''événement]],Tableau12[],32,FALSE)</f>
        <v>#N/A</v>
      </c>
      <c r="BK362" t="e">
        <f>VLOOKUP(Tableau14[[#This Row],[dossier d''événement]],Tableau12[],33,FALSE)</f>
        <v>#N/A</v>
      </c>
      <c r="BL362" t="e">
        <f>VLOOKUP(Tableau14[[#This Row],[dossier d''événement]],Tableau12[],34,FALSE)</f>
        <v>#N/A</v>
      </c>
      <c r="BM362" t="e">
        <f>VLOOKUP(Tableau14[[#This Row],[dossier d''événement]],Tableau12[],35,FALSE)</f>
        <v>#N/A</v>
      </c>
      <c r="BN362" t="e">
        <f>VLOOKUP(Tableau14[[#This Row],[dossier d''événement]],Tableau12[],36,FALSE)</f>
        <v>#N/A</v>
      </c>
      <c r="BO362" t="e">
        <f>VLOOKUP(Tableau14[[#This Row],[dossier d''événement]],Tableau12[],37,FALSE)</f>
        <v>#N/A</v>
      </c>
      <c r="BP362" t="e">
        <f>VLOOKUP(Tableau14[[#This Row],[dossier d''événement]],Tableau12[],38,FALSE)</f>
        <v>#N/A</v>
      </c>
      <c r="BQ362" t="e">
        <f>VLOOKUP(Tableau14[[#This Row],[dossier d''événement]],Tableau12[],39,FALSE)</f>
        <v>#N/A</v>
      </c>
      <c r="BR362" t="e">
        <f>VLOOKUP(Tableau14[[#This Row],[dossier d''événement]],Tableau12[],40,FALSE)</f>
        <v>#N/A</v>
      </c>
    </row>
    <row r="363" spans="23:70">
      <c r="W363" t="e">
        <f>VLOOKUP(Tableau14[[#This Row],[dossier d''événement]],Tableau12[],73,FALSE)</f>
        <v>#N/A</v>
      </c>
      <c r="X363" t="e">
        <f>VLOOKUP(Tableau14[[#This Row],[dossier d''événement]],Tableau12[],74,FALSE)</f>
        <v>#N/A</v>
      </c>
      <c r="Y363" t="e">
        <f>VLOOKUP(Tableau14[[#This Row],[dossier d''événement]],Tableau12[],75,FALSE)</f>
        <v>#N/A</v>
      </c>
      <c r="Z363" t="e">
        <f>VLOOKUP(Tableau14[[#This Row],[dossier d''événement]],Tableau12[],76,FALSE)</f>
        <v>#N/A</v>
      </c>
      <c r="AA363" t="e">
        <f>VLOOKUP(Tableau14[[#This Row],[dossier d''événement]],Tableau12[],77,FALSE)</f>
        <v>#N/A</v>
      </c>
      <c r="AB363" t="e">
        <f>VLOOKUP(Tableau14[[#This Row],[dossier d''événement]],Tableau12[],78,FALSE)</f>
        <v>#N/A</v>
      </c>
      <c r="AC363" t="e">
        <f>VLOOKUP(Tableau14[[#This Row],[dossier d''événement]],Tableau12[],79,FALSE)</f>
        <v>#N/A</v>
      </c>
      <c r="AD363" t="e">
        <f>VLOOKUP(Tableau14[[#This Row],[dossier d''événement]],Tableau12[],80,FALSE)</f>
        <v>#N/A</v>
      </c>
      <c r="AE363" t="e">
        <f>VLOOKUP(Tableau14[[#This Row],[dossier d''événement]],Tableau12[],81,FALSE)</f>
        <v>#N/A</v>
      </c>
      <c r="AF363" t="e">
        <f>VLOOKUP(Tableau14[[#This Row],[dossier d''événement]],Tableau12[],82,FALSE)</f>
        <v>#N/A</v>
      </c>
      <c r="AG363" t="e">
        <f>VLOOKUP(Tableau14[[#This Row],[dossier d''événement]],Tableau12[],83,FALSE)</f>
        <v>#N/A</v>
      </c>
      <c r="AH363" t="e">
        <f>VLOOKUP(Tableau14[[#This Row],[dossier d''événement]],Tableau12[],84,FALSE)</f>
        <v>#N/A</v>
      </c>
      <c r="AI363" t="e">
        <f>VLOOKUP(Tableau14[[#This Row],[dossier d''événement]],Tableau12[],85,FALSE)</f>
        <v>#N/A</v>
      </c>
      <c r="AJ363" t="e">
        <f>VLOOKUP(Tableau14[[#This Row],[dossier d''événement]],Tableau12[],86,FALSE)</f>
        <v>#N/A</v>
      </c>
      <c r="AK363" t="e">
        <f>VLOOKUP(Tableau14[[#This Row],[dossier d''événement]],Tableau12[],87,FALSE)</f>
        <v>#N/A</v>
      </c>
      <c r="AL363" t="e">
        <f>VLOOKUP(Tableau14[[#This Row],[dossier d''événement]],Tableau12[],88,FALSE)</f>
        <v>#N/A</v>
      </c>
      <c r="AM363" t="e">
        <f>VLOOKUP(Tableau14[[#This Row],[dossier d''événement]],Tableau12[],89,FALSE)</f>
        <v>#N/A</v>
      </c>
      <c r="AN363" t="e">
        <f>VLOOKUP(Tableau14[[#This Row],[dossier d''événement]],Tableau12[],90,FALSE)</f>
        <v>#N/A</v>
      </c>
      <c r="AO363" t="e">
        <f>VLOOKUP(Tableau14[[#This Row],[dossier d''événement]],Tableau12[],11,FALSE)</f>
        <v>#N/A</v>
      </c>
      <c r="AP363" t="e">
        <f>VLOOKUP(Tableau14[[#This Row],[dossier d''événement]],Tableau12[],12,FALSE)</f>
        <v>#N/A</v>
      </c>
      <c r="AQ363" t="e">
        <f>VLOOKUP(Tableau14[[#This Row],[dossier d''événement]],Tableau12[],13,FALSE)</f>
        <v>#N/A</v>
      </c>
      <c r="AR363" t="e">
        <f>VLOOKUP(Tableau14[[#This Row],[dossier d''événement]],Tableau12[],14,FALSE)</f>
        <v>#N/A</v>
      </c>
      <c r="AS363" t="e">
        <f>VLOOKUP(Tableau14[[#This Row],[dossier d''événement]],Tableau12[],15,FALSE)</f>
        <v>#N/A</v>
      </c>
      <c r="AT363" t="e">
        <f>VLOOKUP(Tableau14[[#This Row],[dossier d''événement]],Tableau12[],16,FALSE)</f>
        <v>#N/A</v>
      </c>
      <c r="AU363" t="e">
        <f>VLOOKUP(Tableau14[[#This Row],[dossier d''événement]],Tableau12[],17,FALSE)</f>
        <v>#N/A</v>
      </c>
      <c r="AV363" t="e">
        <f>VLOOKUP(Tableau14[[#This Row],[dossier d''événement]],Tableau12[],18,FALSE)</f>
        <v>#N/A</v>
      </c>
      <c r="AW363" t="e">
        <f>VLOOKUP(Tableau14[[#This Row],[dossier d''événement]],Tableau12[],19,FALSE)</f>
        <v>#N/A</v>
      </c>
      <c r="AX363" t="e">
        <f>VLOOKUP(Tableau14[[#This Row],[dossier d''événement]],Tableau12[],20,FALSE)</f>
        <v>#N/A</v>
      </c>
      <c r="AY363" t="e">
        <f>VLOOKUP(Tableau14[[#This Row],[dossier d''événement]],Tableau12[],21,FALSE)</f>
        <v>#N/A</v>
      </c>
      <c r="AZ363" t="e">
        <f>VLOOKUP(Tableau14[[#This Row],[dossier d''événement]],Tableau12[],22,FALSE)</f>
        <v>#N/A</v>
      </c>
      <c r="BA363" t="e">
        <f>VLOOKUP(Tableau14[[#This Row],[dossier d''événement]],Tableau12[],23,FALSE)</f>
        <v>#N/A</v>
      </c>
      <c r="BB363" t="e">
        <f>VLOOKUP(Tableau14[[#This Row],[dossier d''événement]],Tableau12[],24,FALSE)</f>
        <v>#N/A</v>
      </c>
      <c r="BC363" t="e">
        <f>VLOOKUP(Tableau14[[#This Row],[dossier d''événement]],Tableau12[],25,FALSE)</f>
        <v>#N/A</v>
      </c>
      <c r="BD363" t="e">
        <f>VLOOKUP(Tableau14[[#This Row],[dossier d''événement]],Tableau12[],26,FALSE)</f>
        <v>#N/A</v>
      </c>
      <c r="BE363" t="e">
        <f>VLOOKUP(Tableau14[[#This Row],[dossier d''événement]],Tableau12[],27,FALSE)</f>
        <v>#N/A</v>
      </c>
      <c r="BF363" t="e">
        <f>VLOOKUP(Tableau14[[#This Row],[dossier d''événement]],Tableau12[],28,FALSE)</f>
        <v>#N/A</v>
      </c>
      <c r="BG363" t="e">
        <f>VLOOKUP(Tableau14[[#This Row],[dossier d''événement]],Tableau12[],29,FALSE)</f>
        <v>#N/A</v>
      </c>
      <c r="BH363" t="e">
        <f>VLOOKUP(Tableau14[[#This Row],[dossier d''événement]],Tableau12[],30,FALSE)</f>
        <v>#N/A</v>
      </c>
      <c r="BI363" t="e">
        <f>VLOOKUP(Tableau14[[#This Row],[dossier d''événement]],Tableau12[],31,FALSE)</f>
        <v>#N/A</v>
      </c>
      <c r="BJ363" t="e">
        <f>VLOOKUP(Tableau14[[#This Row],[dossier d''événement]],Tableau12[],32,FALSE)</f>
        <v>#N/A</v>
      </c>
      <c r="BK363" t="e">
        <f>VLOOKUP(Tableau14[[#This Row],[dossier d''événement]],Tableau12[],33,FALSE)</f>
        <v>#N/A</v>
      </c>
      <c r="BL363" t="e">
        <f>VLOOKUP(Tableau14[[#This Row],[dossier d''événement]],Tableau12[],34,FALSE)</f>
        <v>#N/A</v>
      </c>
      <c r="BM363" t="e">
        <f>VLOOKUP(Tableau14[[#This Row],[dossier d''événement]],Tableau12[],35,FALSE)</f>
        <v>#N/A</v>
      </c>
      <c r="BN363" t="e">
        <f>VLOOKUP(Tableau14[[#This Row],[dossier d''événement]],Tableau12[],36,FALSE)</f>
        <v>#N/A</v>
      </c>
      <c r="BO363" t="e">
        <f>VLOOKUP(Tableau14[[#This Row],[dossier d''événement]],Tableau12[],37,FALSE)</f>
        <v>#N/A</v>
      </c>
      <c r="BP363" t="e">
        <f>VLOOKUP(Tableau14[[#This Row],[dossier d''événement]],Tableau12[],38,FALSE)</f>
        <v>#N/A</v>
      </c>
      <c r="BQ363" t="e">
        <f>VLOOKUP(Tableau14[[#This Row],[dossier d''événement]],Tableau12[],39,FALSE)</f>
        <v>#N/A</v>
      </c>
      <c r="BR363" t="e">
        <f>VLOOKUP(Tableau14[[#This Row],[dossier d''événement]],Tableau12[],40,FALSE)</f>
        <v>#N/A</v>
      </c>
    </row>
    <row r="364" spans="23:70">
      <c r="W364" t="e">
        <f>VLOOKUP(Tableau14[[#This Row],[dossier d''événement]],Tableau12[],73,FALSE)</f>
        <v>#N/A</v>
      </c>
      <c r="X364" t="e">
        <f>VLOOKUP(Tableau14[[#This Row],[dossier d''événement]],Tableau12[],74,FALSE)</f>
        <v>#N/A</v>
      </c>
      <c r="Y364" t="e">
        <f>VLOOKUP(Tableau14[[#This Row],[dossier d''événement]],Tableau12[],75,FALSE)</f>
        <v>#N/A</v>
      </c>
      <c r="Z364" t="e">
        <f>VLOOKUP(Tableau14[[#This Row],[dossier d''événement]],Tableau12[],76,FALSE)</f>
        <v>#N/A</v>
      </c>
      <c r="AA364" t="e">
        <f>VLOOKUP(Tableau14[[#This Row],[dossier d''événement]],Tableau12[],77,FALSE)</f>
        <v>#N/A</v>
      </c>
      <c r="AB364" t="e">
        <f>VLOOKUP(Tableau14[[#This Row],[dossier d''événement]],Tableau12[],78,FALSE)</f>
        <v>#N/A</v>
      </c>
      <c r="AC364" t="e">
        <f>VLOOKUP(Tableau14[[#This Row],[dossier d''événement]],Tableau12[],79,FALSE)</f>
        <v>#N/A</v>
      </c>
      <c r="AD364" t="e">
        <f>VLOOKUP(Tableau14[[#This Row],[dossier d''événement]],Tableau12[],80,FALSE)</f>
        <v>#N/A</v>
      </c>
      <c r="AE364" t="e">
        <f>VLOOKUP(Tableau14[[#This Row],[dossier d''événement]],Tableau12[],81,FALSE)</f>
        <v>#N/A</v>
      </c>
      <c r="AF364" t="e">
        <f>VLOOKUP(Tableau14[[#This Row],[dossier d''événement]],Tableau12[],82,FALSE)</f>
        <v>#N/A</v>
      </c>
      <c r="AG364" t="e">
        <f>VLOOKUP(Tableau14[[#This Row],[dossier d''événement]],Tableau12[],83,FALSE)</f>
        <v>#N/A</v>
      </c>
      <c r="AH364" t="e">
        <f>VLOOKUP(Tableau14[[#This Row],[dossier d''événement]],Tableau12[],84,FALSE)</f>
        <v>#N/A</v>
      </c>
      <c r="AI364" t="e">
        <f>VLOOKUP(Tableau14[[#This Row],[dossier d''événement]],Tableau12[],85,FALSE)</f>
        <v>#N/A</v>
      </c>
      <c r="AJ364" t="e">
        <f>VLOOKUP(Tableau14[[#This Row],[dossier d''événement]],Tableau12[],86,FALSE)</f>
        <v>#N/A</v>
      </c>
      <c r="AK364" t="e">
        <f>VLOOKUP(Tableau14[[#This Row],[dossier d''événement]],Tableau12[],87,FALSE)</f>
        <v>#N/A</v>
      </c>
      <c r="AL364" t="e">
        <f>VLOOKUP(Tableau14[[#This Row],[dossier d''événement]],Tableau12[],88,FALSE)</f>
        <v>#N/A</v>
      </c>
      <c r="AM364" t="e">
        <f>VLOOKUP(Tableau14[[#This Row],[dossier d''événement]],Tableau12[],89,FALSE)</f>
        <v>#N/A</v>
      </c>
      <c r="AN364" t="e">
        <f>VLOOKUP(Tableau14[[#This Row],[dossier d''événement]],Tableau12[],90,FALSE)</f>
        <v>#N/A</v>
      </c>
      <c r="AO364" t="e">
        <f>VLOOKUP(Tableau14[[#This Row],[dossier d''événement]],Tableau12[],11,FALSE)</f>
        <v>#N/A</v>
      </c>
      <c r="AP364" t="e">
        <f>VLOOKUP(Tableau14[[#This Row],[dossier d''événement]],Tableau12[],12,FALSE)</f>
        <v>#N/A</v>
      </c>
      <c r="AQ364" t="e">
        <f>VLOOKUP(Tableau14[[#This Row],[dossier d''événement]],Tableau12[],13,FALSE)</f>
        <v>#N/A</v>
      </c>
      <c r="AR364" t="e">
        <f>VLOOKUP(Tableau14[[#This Row],[dossier d''événement]],Tableau12[],14,FALSE)</f>
        <v>#N/A</v>
      </c>
      <c r="AS364" t="e">
        <f>VLOOKUP(Tableau14[[#This Row],[dossier d''événement]],Tableau12[],15,FALSE)</f>
        <v>#N/A</v>
      </c>
      <c r="AT364" t="e">
        <f>VLOOKUP(Tableau14[[#This Row],[dossier d''événement]],Tableau12[],16,FALSE)</f>
        <v>#N/A</v>
      </c>
      <c r="AU364" t="e">
        <f>VLOOKUP(Tableau14[[#This Row],[dossier d''événement]],Tableau12[],17,FALSE)</f>
        <v>#N/A</v>
      </c>
      <c r="AV364" t="e">
        <f>VLOOKUP(Tableau14[[#This Row],[dossier d''événement]],Tableau12[],18,FALSE)</f>
        <v>#N/A</v>
      </c>
      <c r="AW364" t="e">
        <f>VLOOKUP(Tableau14[[#This Row],[dossier d''événement]],Tableau12[],19,FALSE)</f>
        <v>#N/A</v>
      </c>
      <c r="AX364" t="e">
        <f>VLOOKUP(Tableau14[[#This Row],[dossier d''événement]],Tableau12[],20,FALSE)</f>
        <v>#N/A</v>
      </c>
      <c r="AY364" t="e">
        <f>VLOOKUP(Tableau14[[#This Row],[dossier d''événement]],Tableau12[],21,FALSE)</f>
        <v>#N/A</v>
      </c>
      <c r="AZ364" t="e">
        <f>VLOOKUP(Tableau14[[#This Row],[dossier d''événement]],Tableau12[],22,FALSE)</f>
        <v>#N/A</v>
      </c>
      <c r="BA364" t="e">
        <f>VLOOKUP(Tableau14[[#This Row],[dossier d''événement]],Tableau12[],23,FALSE)</f>
        <v>#N/A</v>
      </c>
      <c r="BB364" t="e">
        <f>VLOOKUP(Tableau14[[#This Row],[dossier d''événement]],Tableau12[],24,FALSE)</f>
        <v>#N/A</v>
      </c>
      <c r="BC364" t="e">
        <f>VLOOKUP(Tableau14[[#This Row],[dossier d''événement]],Tableau12[],25,FALSE)</f>
        <v>#N/A</v>
      </c>
      <c r="BD364" t="e">
        <f>VLOOKUP(Tableau14[[#This Row],[dossier d''événement]],Tableau12[],26,FALSE)</f>
        <v>#N/A</v>
      </c>
      <c r="BE364" t="e">
        <f>VLOOKUP(Tableau14[[#This Row],[dossier d''événement]],Tableau12[],27,FALSE)</f>
        <v>#N/A</v>
      </c>
      <c r="BF364" t="e">
        <f>VLOOKUP(Tableau14[[#This Row],[dossier d''événement]],Tableau12[],28,FALSE)</f>
        <v>#N/A</v>
      </c>
      <c r="BG364" t="e">
        <f>VLOOKUP(Tableau14[[#This Row],[dossier d''événement]],Tableau12[],29,FALSE)</f>
        <v>#N/A</v>
      </c>
      <c r="BH364" t="e">
        <f>VLOOKUP(Tableau14[[#This Row],[dossier d''événement]],Tableau12[],30,FALSE)</f>
        <v>#N/A</v>
      </c>
      <c r="BI364" t="e">
        <f>VLOOKUP(Tableau14[[#This Row],[dossier d''événement]],Tableau12[],31,FALSE)</f>
        <v>#N/A</v>
      </c>
      <c r="BJ364" t="e">
        <f>VLOOKUP(Tableau14[[#This Row],[dossier d''événement]],Tableau12[],32,FALSE)</f>
        <v>#N/A</v>
      </c>
      <c r="BK364" t="e">
        <f>VLOOKUP(Tableau14[[#This Row],[dossier d''événement]],Tableau12[],33,FALSE)</f>
        <v>#N/A</v>
      </c>
      <c r="BL364" t="e">
        <f>VLOOKUP(Tableau14[[#This Row],[dossier d''événement]],Tableau12[],34,FALSE)</f>
        <v>#N/A</v>
      </c>
      <c r="BM364" t="e">
        <f>VLOOKUP(Tableau14[[#This Row],[dossier d''événement]],Tableau12[],35,FALSE)</f>
        <v>#N/A</v>
      </c>
      <c r="BN364" t="e">
        <f>VLOOKUP(Tableau14[[#This Row],[dossier d''événement]],Tableau12[],36,FALSE)</f>
        <v>#N/A</v>
      </c>
      <c r="BO364" t="e">
        <f>VLOOKUP(Tableau14[[#This Row],[dossier d''événement]],Tableau12[],37,FALSE)</f>
        <v>#N/A</v>
      </c>
      <c r="BP364" t="e">
        <f>VLOOKUP(Tableau14[[#This Row],[dossier d''événement]],Tableau12[],38,FALSE)</f>
        <v>#N/A</v>
      </c>
      <c r="BQ364" t="e">
        <f>VLOOKUP(Tableau14[[#This Row],[dossier d''événement]],Tableau12[],39,FALSE)</f>
        <v>#N/A</v>
      </c>
      <c r="BR364" t="e">
        <f>VLOOKUP(Tableau14[[#This Row],[dossier d''événement]],Tableau12[],40,FALSE)</f>
        <v>#N/A</v>
      </c>
    </row>
    <row r="365" spans="23:70">
      <c r="W365" t="e">
        <f>VLOOKUP(Tableau14[[#This Row],[dossier d''événement]],Tableau12[],73,FALSE)</f>
        <v>#N/A</v>
      </c>
      <c r="X365" t="e">
        <f>VLOOKUP(Tableau14[[#This Row],[dossier d''événement]],Tableau12[],74,FALSE)</f>
        <v>#N/A</v>
      </c>
      <c r="Y365" t="e">
        <f>VLOOKUP(Tableau14[[#This Row],[dossier d''événement]],Tableau12[],75,FALSE)</f>
        <v>#N/A</v>
      </c>
      <c r="Z365" t="e">
        <f>VLOOKUP(Tableau14[[#This Row],[dossier d''événement]],Tableau12[],76,FALSE)</f>
        <v>#N/A</v>
      </c>
      <c r="AA365" t="e">
        <f>VLOOKUP(Tableau14[[#This Row],[dossier d''événement]],Tableau12[],77,FALSE)</f>
        <v>#N/A</v>
      </c>
      <c r="AB365" t="e">
        <f>VLOOKUP(Tableau14[[#This Row],[dossier d''événement]],Tableau12[],78,FALSE)</f>
        <v>#N/A</v>
      </c>
      <c r="AC365" t="e">
        <f>VLOOKUP(Tableau14[[#This Row],[dossier d''événement]],Tableau12[],79,FALSE)</f>
        <v>#N/A</v>
      </c>
      <c r="AD365" t="e">
        <f>VLOOKUP(Tableau14[[#This Row],[dossier d''événement]],Tableau12[],80,FALSE)</f>
        <v>#N/A</v>
      </c>
      <c r="AE365" t="e">
        <f>VLOOKUP(Tableau14[[#This Row],[dossier d''événement]],Tableau12[],81,FALSE)</f>
        <v>#N/A</v>
      </c>
      <c r="AF365" t="e">
        <f>VLOOKUP(Tableau14[[#This Row],[dossier d''événement]],Tableau12[],82,FALSE)</f>
        <v>#N/A</v>
      </c>
      <c r="AG365" t="e">
        <f>VLOOKUP(Tableau14[[#This Row],[dossier d''événement]],Tableau12[],83,FALSE)</f>
        <v>#N/A</v>
      </c>
      <c r="AH365" t="e">
        <f>VLOOKUP(Tableau14[[#This Row],[dossier d''événement]],Tableau12[],84,FALSE)</f>
        <v>#N/A</v>
      </c>
      <c r="AI365" t="e">
        <f>VLOOKUP(Tableau14[[#This Row],[dossier d''événement]],Tableau12[],85,FALSE)</f>
        <v>#N/A</v>
      </c>
      <c r="AJ365" t="e">
        <f>VLOOKUP(Tableau14[[#This Row],[dossier d''événement]],Tableau12[],86,FALSE)</f>
        <v>#N/A</v>
      </c>
      <c r="AK365" t="e">
        <f>VLOOKUP(Tableau14[[#This Row],[dossier d''événement]],Tableau12[],87,FALSE)</f>
        <v>#N/A</v>
      </c>
      <c r="AL365" t="e">
        <f>VLOOKUP(Tableau14[[#This Row],[dossier d''événement]],Tableau12[],88,FALSE)</f>
        <v>#N/A</v>
      </c>
      <c r="AM365" t="e">
        <f>VLOOKUP(Tableau14[[#This Row],[dossier d''événement]],Tableau12[],89,FALSE)</f>
        <v>#N/A</v>
      </c>
      <c r="AN365" t="e">
        <f>VLOOKUP(Tableau14[[#This Row],[dossier d''événement]],Tableau12[],90,FALSE)</f>
        <v>#N/A</v>
      </c>
      <c r="AO365" t="e">
        <f>VLOOKUP(Tableau14[[#This Row],[dossier d''événement]],Tableau12[],11,FALSE)</f>
        <v>#N/A</v>
      </c>
      <c r="AP365" t="e">
        <f>VLOOKUP(Tableau14[[#This Row],[dossier d''événement]],Tableau12[],12,FALSE)</f>
        <v>#N/A</v>
      </c>
      <c r="AQ365" t="e">
        <f>VLOOKUP(Tableau14[[#This Row],[dossier d''événement]],Tableau12[],13,FALSE)</f>
        <v>#N/A</v>
      </c>
      <c r="AR365" t="e">
        <f>VLOOKUP(Tableau14[[#This Row],[dossier d''événement]],Tableau12[],14,FALSE)</f>
        <v>#N/A</v>
      </c>
      <c r="AS365" t="e">
        <f>VLOOKUP(Tableau14[[#This Row],[dossier d''événement]],Tableau12[],15,FALSE)</f>
        <v>#N/A</v>
      </c>
      <c r="AT365" t="e">
        <f>VLOOKUP(Tableau14[[#This Row],[dossier d''événement]],Tableau12[],16,FALSE)</f>
        <v>#N/A</v>
      </c>
      <c r="AU365" t="e">
        <f>VLOOKUP(Tableau14[[#This Row],[dossier d''événement]],Tableau12[],17,FALSE)</f>
        <v>#N/A</v>
      </c>
      <c r="AV365" t="e">
        <f>VLOOKUP(Tableau14[[#This Row],[dossier d''événement]],Tableau12[],18,FALSE)</f>
        <v>#N/A</v>
      </c>
      <c r="AW365" t="e">
        <f>VLOOKUP(Tableau14[[#This Row],[dossier d''événement]],Tableau12[],19,FALSE)</f>
        <v>#N/A</v>
      </c>
      <c r="AX365" t="e">
        <f>VLOOKUP(Tableau14[[#This Row],[dossier d''événement]],Tableau12[],20,FALSE)</f>
        <v>#N/A</v>
      </c>
      <c r="AY365" t="e">
        <f>VLOOKUP(Tableau14[[#This Row],[dossier d''événement]],Tableau12[],21,FALSE)</f>
        <v>#N/A</v>
      </c>
      <c r="AZ365" t="e">
        <f>VLOOKUP(Tableau14[[#This Row],[dossier d''événement]],Tableau12[],22,FALSE)</f>
        <v>#N/A</v>
      </c>
      <c r="BA365" t="e">
        <f>VLOOKUP(Tableau14[[#This Row],[dossier d''événement]],Tableau12[],23,FALSE)</f>
        <v>#N/A</v>
      </c>
      <c r="BB365" t="e">
        <f>VLOOKUP(Tableau14[[#This Row],[dossier d''événement]],Tableau12[],24,FALSE)</f>
        <v>#N/A</v>
      </c>
      <c r="BC365" t="e">
        <f>VLOOKUP(Tableau14[[#This Row],[dossier d''événement]],Tableau12[],25,FALSE)</f>
        <v>#N/A</v>
      </c>
      <c r="BD365" t="e">
        <f>VLOOKUP(Tableau14[[#This Row],[dossier d''événement]],Tableau12[],26,FALSE)</f>
        <v>#N/A</v>
      </c>
      <c r="BE365" t="e">
        <f>VLOOKUP(Tableau14[[#This Row],[dossier d''événement]],Tableau12[],27,FALSE)</f>
        <v>#N/A</v>
      </c>
      <c r="BF365" t="e">
        <f>VLOOKUP(Tableau14[[#This Row],[dossier d''événement]],Tableau12[],28,FALSE)</f>
        <v>#N/A</v>
      </c>
      <c r="BG365" t="e">
        <f>VLOOKUP(Tableau14[[#This Row],[dossier d''événement]],Tableau12[],29,FALSE)</f>
        <v>#N/A</v>
      </c>
      <c r="BH365" t="e">
        <f>VLOOKUP(Tableau14[[#This Row],[dossier d''événement]],Tableau12[],30,FALSE)</f>
        <v>#N/A</v>
      </c>
      <c r="BI365" t="e">
        <f>VLOOKUP(Tableau14[[#This Row],[dossier d''événement]],Tableau12[],31,FALSE)</f>
        <v>#N/A</v>
      </c>
      <c r="BJ365" t="e">
        <f>VLOOKUP(Tableau14[[#This Row],[dossier d''événement]],Tableau12[],32,FALSE)</f>
        <v>#N/A</v>
      </c>
      <c r="BK365" t="e">
        <f>VLOOKUP(Tableau14[[#This Row],[dossier d''événement]],Tableau12[],33,FALSE)</f>
        <v>#N/A</v>
      </c>
      <c r="BL365" t="e">
        <f>VLOOKUP(Tableau14[[#This Row],[dossier d''événement]],Tableau12[],34,FALSE)</f>
        <v>#N/A</v>
      </c>
      <c r="BM365" t="e">
        <f>VLOOKUP(Tableau14[[#This Row],[dossier d''événement]],Tableau12[],35,FALSE)</f>
        <v>#N/A</v>
      </c>
      <c r="BN365" t="e">
        <f>VLOOKUP(Tableau14[[#This Row],[dossier d''événement]],Tableau12[],36,FALSE)</f>
        <v>#N/A</v>
      </c>
      <c r="BO365" t="e">
        <f>VLOOKUP(Tableau14[[#This Row],[dossier d''événement]],Tableau12[],37,FALSE)</f>
        <v>#N/A</v>
      </c>
      <c r="BP365" t="e">
        <f>VLOOKUP(Tableau14[[#This Row],[dossier d''événement]],Tableau12[],38,FALSE)</f>
        <v>#N/A</v>
      </c>
      <c r="BQ365" t="e">
        <f>VLOOKUP(Tableau14[[#This Row],[dossier d''événement]],Tableau12[],39,FALSE)</f>
        <v>#N/A</v>
      </c>
      <c r="BR365" t="e">
        <f>VLOOKUP(Tableau14[[#This Row],[dossier d''événement]],Tableau12[],40,FALSE)</f>
        <v>#N/A</v>
      </c>
    </row>
    <row r="366" spans="23:70">
      <c r="W366" t="e">
        <f>VLOOKUP(Tableau14[[#This Row],[dossier d''événement]],Tableau12[],73,FALSE)</f>
        <v>#N/A</v>
      </c>
      <c r="X366" t="e">
        <f>VLOOKUP(Tableau14[[#This Row],[dossier d''événement]],Tableau12[],74,FALSE)</f>
        <v>#N/A</v>
      </c>
      <c r="Y366" t="e">
        <f>VLOOKUP(Tableau14[[#This Row],[dossier d''événement]],Tableau12[],75,FALSE)</f>
        <v>#N/A</v>
      </c>
      <c r="Z366" t="e">
        <f>VLOOKUP(Tableau14[[#This Row],[dossier d''événement]],Tableau12[],76,FALSE)</f>
        <v>#N/A</v>
      </c>
      <c r="AA366" t="e">
        <f>VLOOKUP(Tableau14[[#This Row],[dossier d''événement]],Tableau12[],77,FALSE)</f>
        <v>#N/A</v>
      </c>
      <c r="AB366" t="e">
        <f>VLOOKUP(Tableau14[[#This Row],[dossier d''événement]],Tableau12[],78,FALSE)</f>
        <v>#N/A</v>
      </c>
      <c r="AC366" t="e">
        <f>VLOOKUP(Tableau14[[#This Row],[dossier d''événement]],Tableau12[],79,FALSE)</f>
        <v>#N/A</v>
      </c>
      <c r="AD366" t="e">
        <f>VLOOKUP(Tableau14[[#This Row],[dossier d''événement]],Tableau12[],80,FALSE)</f>
        <v>#N/A</v>
      </c>
      <c r="AE366" t="e">
        <f>VLOOKUP(Tableau14[[#This Row],[dossier d''événement]],Tableau12[],81,FALSE)</f>
        <v>#N/A</v>
      </c>
      <c r="AF366" t="e">
        <f>VLOOKUP(Tableau14[[#This Row],[dossier d''événement]],Tableau12[],82,FALSE)</f>
        <v>#N/A</v>
      </c>
      <c r="AG366" t="e">
        <f>VLOOKUP(Tableau14[[#This Row],[dossier d''événement]],Tableau12[],83,FALSE)</f>
        <v>#N/A</v>
      </c>
      <c r="AH366" t="e">
        <f>VLOOKUP(Tableau14[[#This Row],[dossier d''événement]],Tableau12[],84,FALSE)</f>
        <v>#N/A</v>
      </c>
      <c r="AI366" t="e">
        <f>VLOOKUP(Tableau14[[#This Row],[dossier d''événement]],Tableau12[],85,FALSE)</f>
        <v>#N/A</v>
      </c>
      <c r="AJ366" t="e">
        <f>VLOOKUP(Tableau14[[#This Row],[dossier d''événement]],Tableau12[],86,FALSE)</f>
        <v>#N/A</v>
      </c>
      <c r="AK366" t="e">
        <f>VLOOKUP(Tableau14[[#This Row],[dossier d''événement]],Tableau12[],87,FALSE)</f>
        <v>#N/A</v>
      </c>
      <c r="AL366" t="e">
        <f>VLOOKUP(Tableau14[[#This Row],[dossier d''événement]],Tableau12[],88,FALSE)</f>
        <v>#N/A</v>
      </c>
      <c r="AM366" t="e">
        <f>VLOOKUP(Tableau14[[#This Row],[dossier d''événement]],Tableau12[],89,FALSE)</f>
        <v>#N/A</v>
      </c>
      <c r="AN366" t="e">
        <f>VLOOKUP(Tableau14[[#This Row],[dossier d''événement]],Tableau12[],90,FALSE)</f>
        <v>#N/A</v>
      </c>
      <c r="AO366" t="e">
        <f>VLOOKUP(Tableau14[[#This Row],[dossier d''événement]],Tableau12[],11,FALSE)</f>
        <v>#N/A</v>
      </c>
      <c r="AP366" t="e">
        <f>VLOOKUP(Tableau14[[#This Row],[dossier d''événement]],Tableau12[],12,FALSE)</f>
        <v>#N/A</v>
      </c>
      <c r="AQ366" t="e">
        <f>VLOOKUP(Tableau14[[#This Row],[dossier d''événement]],Tableau12[],13,FALSE)</f>
        <v>#N/A</v>
      </c>
      <c r="AR366" t="e">
        <f>VLOOKUP(Tableau14[[#This Row],[dossier d''événement]],Tableau12[],14,FALSE)</f>
        <v>#N/A</v>
      </c>
      <c r="AS366" t="e">
        <f>VLOOKUP(Tableau14[[#This Row],[dossier d''événement]],Tableau12[],15,FALSE)</f>
        <v>#N/A</v>
      </c>
      <c r="AT366" t="e">
        <f>VLOOKUP(Tableau14[[#This Row],[dossier d''événement]],Tableau12[],16,FALSE)</f>
        <v>#N/A</v>
      </c>
      <c r="AU366" t="e">
        <f>VLOOKUP(Tableau14[[#This Row],[dossier d''événement]],Tableau12[],17,FALSE)</f>
        <v>#N/A</v>
      </c>
      <c r="AV366" t="e">
        <f>VLOOKUP(Tableau14[[#This Row],[dossier d''événement]],Tableau12[],18,FALSE)</f>
        <v>#N/A</v>
      </c>
      <c r="AW366" t="e">
        <f>VLOOKUP(Tableau14[[#This Row],[dossier d''événement]],Tableau12[],19,FALSE)</f>
        <v>#N/A</v>
      </c>
      <c r="AX366" t="e">
        <f>VLOOKUP(Tableau14[[#This Row],[dossier d''événement]],Tableau12[],20,FALSE)</f>
        <v>#N/A</v>
      </c>
      <c r="AY366" t="e">
        <f>VLOOKUP(Tableau14[[#This Row],[dossier d''événement]],Tableau12[],21,FALSE)</f>
        <v>#N/A</v>
      </c>
      <c r="AZ366" t="e">
        <f>VLOOKUP(Tableau14[[#This Row],[dossier d''événement]],Tableau12[],22,FALSE)</f>
        <v>#N/A</v>
      </c>
      <c r="BA366" t="e">
        <f>VLOOKUP(Tableau14[[#This Row],[dossier d''événement]],Tableau12[],23,FALSE)</f>
        <v>#N/A</v>
      </c>
      <c r="BB366" t="e">
        <f>VLOOKUP(Tableau14[[#This Row],[dossier d''événement]],Tableau12[],24,FALSE)</f>
        <v>#N/A</v>
      </c>
      <c r="BC366" t="e">
        <f>VLOOKUP(Tableau14[[#This Row],[dossier d''événement]],Tableau12[],25,FALSE)</f>
        <v>#N/A</v>
      </c>
      <c r="BD366" t="e">
        <f>VLOOKUP(Tableau14[[#This Row],[dossier d''événement]],Tableau12[],26,FALSE)</f>
        <v>#N/A</v>
      </c>
      <c r="BE366" t="e">
        <f>VLOOKUP(Tableau14[[#This Row],[dossier d''événement]],Tableau12[],27,FALSE)</f>
        <v>#N/A</v>
      </c>
      <c r="BF366" t="e">
        <f>VLOOKUP(Tableau14[[#This Row],[dossier d''événement]],Tableau12[],28,FALSE)</f>
        <v>#N/A</v>
      </c>
      <c r="BG366" t="e">
        <f>VLOOKUP(Tableau14[[#This Row],[dossier d''événement]],Tableau12[],29,FALSE)</f>
        <v>#N/A</v>
      </c>
      <c r="BH366" t="e">
        <f>VLOOKUP(Tableau14[[#This Row],[dossier d''événement]],Tableau12[],30,FALSE)</f>
        <v>#N/A</v>
      </c>
      <c r="BI366" t="e">
        <f>VLOOKUP(Tableau14[[#This Row],[dossier d''événement]],Tableau12[],31,FALSE)</f>
        <v>#N/A</v>
      </c>
      <c r="BJ366" t="e">
        <f>VLOOKUP(Tableau14[[#This Row],[dossier d''événement]],Tableau12[],32,FALSE)</f>
        <v>#N/A</v>
      </c>
      <c r="BK366" t="e">
        <f>VLOOKUP(Tableau14[[#This Row],[dossier d''événement]],Tableau12[],33,FALSE)</f>
        <v>#N/A</v>
      </c>
      <c r="BL366" t="e">
        <f>VLOOKUP(Tableau14[[#This Row],[dossier d''événement]],Tableau12[],34,FALSE)</f>
        <v>#N/A</v>
      </c>
      <c r="BM366" t="e">
        <f>VLOOKUP(Tableau14[[#This Row],[dossier d''événement]],Tableau12[],35,FALSE)</f>
        <v>#N/A</v>
      </c>
      <c r="BN366" t="e">
        <f>VLOOKUP(Tableau14[[#This Row],[dossier d''événement]],Tableau12[],36,FALSE)</f>
        <v>#N/A</v>
      </c>
      <c r="BO366" t="e">
        <f>VLOOKUP(Tableau14[[#This Row],[dossier d''événement]],Tableau12[],37,FALSE)</f>
        <v>#N/A</v>
      </c>
      <c r="BP366" t="e">
        <f>VLOOKUP(Tableau14[[#This Row],[dossier d''événement]],Tableau12[],38,FALSE)</f>
        <v>#N/A</v>
      </c>
      <c r="BQ366" t="e">
        <f>VLOOKUP(Tableau14[[#This Row],[dossier d''événement]],Tableau12[],39,FALSE)</f>
        <v>#N/A</v>
      </c>
      <c r="BR366" t="e">
        <f>VLOOKUP(Tableau14[[#This Row],[dossier d''événement]],Tableau12[],40,FALSE)</f>
        <v>#N/A</v>
      </c>
    </row>
    <row r="367" spans="23:70">
      <c r="W367" t="e">
        <f>VLOOKUP(Tableau14[[#This Row],[dossier d''événement]],Tableau12[],73,FALSE)</f>
        <v>#N/A</v>
      </c>
      <c r="X367" t="e">
        <f>VLOOKUP(Tableau14[[#This Row],[dossier d''événement]],Tableau12[],74,FALSE)</f>
        <v>#N/A</v>
      </c>
      <c r="Y367" t="e">
        <f>VLOOKUP(Tableau14[[#This Row],[dossier d''événement]],Tableau12[],75,FALSE)</f>
        <v>#N/A</v>
      </c>
      <c r="Z367" t="e">
        <f>VLOOKUP(Tableau14[[#This Row],[dossier d''événement]],Tableau12[],76,FALSE)</f>
        <v>#N/A</v>
      </c>
      <c r="AA367" t="e">
        <f>VLOOKUP(Tableau14[[#This Row],[dossier d''événement]],Tableau12[],77,FALSE)</f>
        <v>#N/A</v>
      </c>
      <c r="AB367" t="e">
        <f>VLOOKUP(Tableau14[[#This Row],[dossier d''événement]],Tableau12[],78,FALSE)</f>
        <v>#N/A</v>
      </c>
      <c r="AC367" t="e">
        <f>VLOOKUP(Tableau14[[#This Row],[dossier d''événement]],Tableau12[],79,FALSE)</f>
        <v>#N/A</v>
      </c>
      <c r="AD367" t="e">
        <f>VLOOKUP(Tableau14[[#This Row],[dossier d''événement]],Tableau12[],80,FALSE)</f>
        <v>#N/A</v>
      </c>
      <c r="AE367" t="e">
        <f>VLOOKUP(Tableau14[[#This Row],[dossier d''événement]],Tableau12[],81,FALSE)</f>
        <v>#N/A</v>
      </c>
      <c r="AF367" t="e">
        <f>VLOOKUP(Tableau14[[#This Row],[dossier d''événement]],Tableau12[],82,FALSE)</f>
        <v>#N/A</v>
      </c>
      <c r="AG367" t="e">
        <f>VLOOKUP(Tableau14[[#This Row],[dossier d''événement]],Tableau12[],83,FALSE)</f>
        <v>#N/A</v>
      </c>
      <c r="AH367" t="e">
        <f>VLOOKUP(Tableau14[[#This Row],[dossier d''événement]],Tableau12[],84,FALSE)</f>
        <v>#N/A</v>
      </c>
      <c r="AI367" t="e">
        <f>VLOOKUP(Tableau14[[#This Row],[dossier d''événement]],Tableau12[],85,FALSE)</f>
        <v>#N/A</v>
      </c>
      <c r="AJ367" t="e">
        <f>VLOOKUP(Tableau14[[#This Row],[dossier d''événement]],Tableau12[],86,FALSE)</f>
        <v>#N/A</v>
      </c>
      <c r="AK367" t="e">
        <f>VLOOKUP(Tableau14[[#This Row],[dossier d''événement]],Tableau12[],87,FALSE)</f>
        <v>#N/A</v>
      </c>
      <c r="AL367" t="e">
        <f>VLOOKUP(Tableau14[[#This Row],[dossier d''événement]],Tableau12[],88,FALSE)</f>
        <v>#N/A</v>
      </c>
      <c r="AM367" t="e">
        <f>VLOOKUP(Tableau14[[#This Row],[dossier d''événement]],Tableau12[],89,FALSE)</f>
        <v>#N/A</v>
      </c>
      <c r="AN367" t="e">
        <f>VLOOKUP(Tableau14[[#This Row],[dossier d''événement]],Tableau12[],90,FALSE)</f>
        <v>#N/A</v>
      </c>
      <c r="AO367" t="e">
        <f>VLOOKUP(Tableau14[[#This Row],[dossier d''événement]],Tableau12[],11,FALSE)</f>
        <v>#N/A</v>
      </c>
      <c r="AP367" t="e">
        <f>VLOOKUP(Tableau14[[#This Row],[dossier d''événement]],Tableau12[],12,FALSE)</f>
        <v>#N/A</v>
      </c>
      <c r="AQ367" t="e">
        <f>VLOOKUP(Tableau14[[#This Row],[dossier d''événement]],Tableau12[],13,FALSE)</f>
        <v>#N/A</v>
      </c>
      <c r="AR367" t="e">
        <f>VLOOKUP(Tableau14[[#This Row],[dossier d''événement]],Tableau12[],14,FALSE)</f>
        <v>#N/A</v>
      </c>
      <c r="AS367" t="e">
        <f>VLOOKUP(Tableau14[[#This Row],[dossier d''événement]],Tableau12[],15,FALSE)</f>
        <v>#N/A</v>
      </c>
      <c r="AT367" t="e">
        <f>VLOOKUP(Tableau14[[#This Row],[dossier d''événement]],Tableau12[],16,FALSE)</f>
        <v>#N/A</v>
      </c>
      <c r="AU367" t="e">
        <f>VLOOKUP(Tableau14[[#This Row],[dossier d''événement]],Tableau12[],17,FALSE)</f>
        <v>#N/A</v>
      </c>
      <c r="AV367" t="e">
        <f>VLOOKUP(Tableau14[[#This Row],[dossier d''événement]],Tableau12[],18,FALSE)</f>
        <v>#N/A</v>
      </c>
      <c r="AW367" t="e">
        <f>VLOOKUP(Tableau14[[#This Row],[dossier d''événement]],Tableau12[],19,FALSE)</f>
        <v>#N/A</v>
      </c>
      <c r="AX367" t="e">
        <f>VLOOKUP(Tableau14[[#This Row],[dossier d''événement]],Tableau12[],20,FALSE)</f>
        <v>#N/A</v>
      </c>
      <c r="AY367" t="e">
        <f>VLOOKUP(Tableau14[[#This Row],[dossier d''événement]],Tableau12[],21,FALSE)</f>
        <v>#N/A</v>
      </c>
      <c r="AZ367" t="e">
        <f>VLOOKUP(Tableau14[[#This Row],[dossier d''événement]],Tableau12[],22,FALSE)</f>
        <v>#N/A</v>
      </c>
      <c r="BA367" t="e">
        <f>VLOOKUP(Tableau14[[#This Row],[dossier d''événement]],Tableau12[],23,FALSE)</f>
        <v>#N/A</v>
      </c>
      <c r="BB367" t="e">
        <f>VLOOKUP(Tableau14[[#This Row],[dossier d''événement]],Tableau12[],24,FALSE)</f>
        <v>#N/A</v>
      </c>
      <c r="BC367" t="e">
        <f>VLOOKUP(Tableau14[[#This Row],[dossier d''événement]],Tableau12[],25,FALSE)</f>
        <v>#N/A</v>
      </c>
      <c r="BD367" t="e">
        <f>VLOOKUP(Tableau14[[#This Row],[dossier d''événement]],Tableau12[],26,FALSE)</f>
        <v>#N/A</v>
      </c>
      <c r="BE367" t="e">
        <f>VLOOKUP(Tableau14[[#This Row],[dossier d''événement]],Tableau12[],27,FALSE)</f>
        <v>#N/A</v>
      </c>
      <c r="BF367" t="e">
        <f>VLOOKUP(Tableau14[[#This Row],[dossier d''événement]],Tableau12[],28,FALSE)</f>
        <v>#N/A</v>
      </c>
      <c r="BG367" t="e">
        <f>VLOOKUP(Tableau14[[#This Row],[dossier d''événement]],Tableau12[],29,FALSE)</f>
        <v>#N/A</v>
      </c>
      <c r="BH367" t="e">
        <f>VLOOKUP(Tableau14[[#This Row],[dossier d''événement]],Tableau12[],30,FALSE)</f>
        <v>#N/A</v>
      </c>
      <c r="BI367" t="e">
        <f>VLOOKUP(Tableau14[[#This Row],[dossier d''événement]],Tableau12[],31,FALSE)</f>
        <v>#N/A</v>
      </c>
      <c r="BJ367" t="e">
        <f>VLOOKUP(Tableau14[[#This Row],[dossier d''événement]],Tableau12[],32,FALSE)</f>
        <v>#N/A</v>
      </c>
      <c r="BK367" t="e">
        <f>VLOOKUP(Tableau14[[#This Row],[dossier d''événement]],Tableau12[],33,FALSE)</f>
        <v>#N/A</v>
      </c>
      <c r="BL367" t="e">
        <f>VLOOKUP(Tableau14[[#This Row],[dossier d''événement]],Tableau12[],34,FALSE)</f>
        <v>#N/A</v>
      </c>
      <c r="BM367" t="e">
        <f>VLOOKUP(Tableau14[[#This Row],[dossier d''événement]],Tableau12[],35,FALSE)</f>
        <v>#N/A</v>
      </c>
      <c r="BN367" t="e">
        <f>VLOOKUP(Tableau14[[#This Row],[dossier d''événement]],Tableau12[],36,FALSE)</f>
        <v>#N/A</v>
      </c>
      <c r="BO367" t="e">
        <f>VLOOKUP(Tableau14[[#This Row],[dossier d''événement]],Tableau12[],37,FALSE)</f>
        <v>#N/A</v>
      </c>
      <c r="BP367" t="e">
        <f>VLOOKUP(Tableau14[[#This Row],[dossier d''événement]],Tableau12[],38,FALSE)</f>
        <v>#N/A</v>
      </c>
      <c r="BQ367" t="e">
        <f>VLOOKUP(Tableau14[[#This Row],[dossier d''événement]],Tableau12[],39,FALSE)</f>
        <v>#N/A</v>
      </c>
      <c r="BR367" t="e">
        <f>VLOOKUP(Tableau14[[#This Row],[dossier d''événement]],Tableau12[],40,FALSE)</f>
        <v>#N/A</v>
      </c>
    </row>
    <row r="368" spans="23:70">
      <c r="W368" t="e">
        <f>VLOOKUP(Tableau14[[#This Row],[dossier d''événement]],Tableau12[],73,FALSE)</f>
        <v>#N/A</v>
      </c>
      <c r="X368" t="e">
        <f>VLOOKUP(Tableau14[[#This Row],[dossier d''événement]],Tableau12[],74,FALSE)</f>
        <v>#N/A</v>
      </c>
      <c r="Y368" t="e">
        <f>VLOOKUP(Tableau14[[#This Row],[dossier d''événement]],Tableau12[],75,FALSE)</f>
        <v>#N/A</v>
      </c>
      <c r="Z368" t="e">
        <f>VLOOKUP(Tableau14[[#This Row],[dossier d''événement]],Tableau12[],76,FALSE)</f>
        <v>#N/A</v>
      </c>
      <c r="AA368" t="e">
        <f>VLOOKUP(Tableau14[[#This Row],[dossier d''événement]],Tableau12[],77,FALSE)</f>
        <v>#N/A</v>
      </c>
      <c r="AB368" t="e">
        <f>VLOOKUP(Tableau14[[#This Row],[dossier d''événement]],Tableau12[],78,FALSE)</f>
        <v>#N/A</v>
      </c>
      <c r="AC368" t="e">
        <f>VLOOKUP(Tableau14[[#This Row],[dossier d''événement]],Tableau12[],79,FALSE)</f>
        <v>#N/A</v>
      </c>
      <c r="AD368" t="e">
        <f>VLOOKUP(Tableau14[[#This Row],[dossier d''événement]],Tableau12[],80,FALSE)</f>
        <v>#N/A</v>
      </c>
      <c r="AE368" t="e">
        <f>VLOOKUP(Tableau14[[#This Row],[dossier d''événement]],Tableau12[],81,FALSE)</f>
        <v>#N/A</v>
      </c>
      <c r="AF368" t="e">
        <f>VLOOKUP(Tableau14[[#This Row],[dossier d''événement]],Tableau12[],82,FALSE)</f>
        <v>#N/A</v>
      </c>
      <c r="AG368" t="e">
        <f>VLOOKUP(Tableau14[[#This Row],[dossier d''événement]],Tableau12[],83,FALSE)</f>
        <v>#N/A</v>
      </c>
      <c r="AH368" t="e">
        <f>VLOOKUP(Tableau14[[#This Row],[dossier d''événement]],Tableau12[],84,FALSE)</f>
        <v>#N/A</v>
      </c>
      <c r="AI368" t="e">
        <f>VLOOKUP(Tableau14[[#This Row],[dossier d''événement]],Tableau12[],85,FALSE)</f>
        <v>#N/A</v>
      </c>
      <c r="AJ368" t="e">
        <f>VLOOKUP(Tableau14[[#This Row],[dossier d''événement]],Tableau12[],86,FALSE)</f>
        <v>#N/A</v>
      </c>
      <c r="AK368" t="e">
        <f>VLOOKUP(Tableau14[[#This Row],[dossier d''événement]],Tableau12[],87,FALSE)</f>
        <v>#N/A</v>
      </c>
      <c r="AL368" t="e">
        <f>VLOOKUP(Tableau14[[#This Row],[dossier d''événement]],Tableau12[],88,FALSE)</f>
        <v>#N/A</v>
      </c>
      <c r="AM368" t="e">
        <f>VLOOKUP(Tableau14[[#This Row],[dossier d''événement]],Tableau12[],89,FALSE)</f>
        <v>#N/A</v>
      </c>
      <c r="AN368" t="e">
        <f>VLOOKUP(Tableau14[[#This Row],[dossier d''événement]],Tableau12[],90,FALSE)</f>
        <v>#N/A</v>
      </c>
      <c r="AO368" t="e">
        <f>VLOOKUP(Tableau14[[#This Row],[dossier d''événement]],Tableau12[],11,FALSE)</f>
        <v>#N/A</v>
      </c>
      <c r="AP368" t="e">
        <f>VLOOKUP(Tableau14[[#This Row],[dossier d''événement]],Tableau12[],12,FALSE)</f>
        <v>#N/A</v>
      </c>
      <c r="AQ368" t="e">
        <f>VLOOKUP(Tableau14[[#This Row],[dossier d''événement]],Tableau12[],13,FALSE)</f>
        <v>#N/A</v>
      </c>
      <c r="AR368" t="e">
        <f>VLOOKUP(Tableau14[[#This Row],[dossier d''événement]],Tableau12[],14,FALSE)</f>
        <v>#N/A</v>
      </c>
      <c r="AS368" t="e">
        <f>VLOOKUP(Tableau14[[#This Row],[dossier d''événement]],Tableau12[],15,FALSE)</f>
        <v>#N/A</v>
      </c>
      <c r="AT368" t="e">
        <f>VLOOKUP(Tableau14[[#This Row],[dossier d''événement]],Tableau12[],16,FALSE)</f>
        <v>#N/A</v>
      </c>
      <c r="AU368" t="e">
        <f>VLOOKUP(Tableau14[[#This Row],[dossier d''événement]],Tableau12[],17,FALSE)</f>
        <v>#N/A</v>
      </c>
      <c r="AV368" t="e">
        <f>VLOOKUP(Tableau14[[#This Row],[dossier d''événement]],Tableau12[],18,FALSE)</f>
        <v>#N/A</v>
      </c>
      <c r="AW368" t="e">
        <f>VLOOKUP(Tableau14[[#This Row],[dossier d''événement]],Tableau12[],19,FALSE)</f>
        <v>#N/A</v>
      </c>
      <c r="AX368" t="e">
        <f>VLOOKUP(Tableau14[[#This Row],[dossier d''événement]],Tableau12[],20,FALSE)</f>
        <v>#N/A</v>
      </c>
      <c r="AY368" t="e">
        <f>VLOOKUP(Tableau14[[#This Row],[dossier d''événement]],Tableau12[],21,FALSE)</f>
        <v>#N/A</v>
      </c>
      <c r="AZ368" t="e">
        <f>VLOOKUP(Tableau14[[#This Row],[dossier d''événement]],Tableau12[],22,FALSE)</f>
        <v>#N/A</v>
      </c>
      <c r="BA368" t="e">
        <f>VLOOKUP(Tableau14[[#This Row],[dossier d''événement]],Tableau12[],23,FALSE)</f>
        <v>#N/A</v>
      </c>
      <c r="BB368" t="e">
        <f>VLOOKUP(Tableau14[[#This Row],[dossier d''événement]],Tableau12[],24,FALSE)</f>
        <v>#N/A</v>
      </c>
      <c r="BC368" t="e">
        <f>VLOOKUP(Tableau14[[#This Row],[dossier d''événement]],Tableau12[],25,FALSE)</f>
        <v>#N/A</v>
      </c>
      <c r="BD368" t="e">
        <f>VLOOKUP(Tableau14[[#This Row],[dossier d''événement]],Tableau12[],26,FALSE)</f>
        <v>#N/A</v>
      </c>
      <c r="BE368" t="e">
        <f>VLOOKUP(Tableau14[[#This Row],[dossier d''événement]],Tableau12[],27,FALSE)</f>
        <v>#N/A</v>
      </c>
      <c r="BF368" t="e">
        <f>VLOOKUP(Tableau14[[#This Row],[dossier d''événement]],Tableau12[],28,FALSE)</f>
        <v>#N/A</v>
      </c>
      <c r="BG368" t="e">
        <f>VLOOKUP(Tableau14[[#This Row],[dossier d''événement]],Tableau12[],29,FALSE)</f>
        <v>#N/A</v>
      </c>
      <c r="BH368" t="e">
        <f>VLOOKUP(Tableau14[[#This Row],[dossier d''événement]],Tableau12[],30,FALSE)</f>
        <v>#N/A</v>
      </c>
      <c r="BI368" t="e">
        <f>VLOOKUP(Tableau14[[#This Row],[dossier d''événement]],Tableau12[],31,FALSE)</f>
        <v>#N/A</v>
      </c>
      <c r="BJ368" t="e">
        <f>VLOOKUP(Tableau14[[#This Row],[dossier d''événement]],Tableau12[],32,FALSE)</f>
        <v>#N/A</v>
      </c>
      <c r="BK368" t="e">
        <f>VLOOKUP(Tableau14[[#This Row],[dossier d''événement]],Tableau12[],33,FALSE)</f>
        <v>#N/A</v>
      </c>
      <c r="BL368" t="e">
        <f>VLOOKUP(Tableau14[[#This Row],[dossier d''événement]],Tableau12[],34,FALSE)</f>
        <v>#N/A</v>
      </c>
      <c r="BM368" t="e">
        <f>VLOOKUP(Tableau14[[#This Row],[dossier d''événement]],Tableau12[],35,FALSE)</f>
        <v>#N/A</v>
      </c>
      <c r="BN368" t="e">
        <f>VLOOKUP(Tableau14[[#This Row],[dossier d''événement]],Tableau12[],36,FALSE)</f>
        <v>#N/A</v>
      </c>
      <c r="BO368" t="e">
        <f>VLOOKUP(Tableau14[[#This Row],[dossier d''événement]],Tableau12[],37,FALSE)</f>
        <v>#N/A</v>
      </c>
      <c r="BP368" t="e">
        <f>VLOOKUP(Tableau14[[#This Row],[dossier d''événement]],Tableau12[],38,FALSE)</f>
        <v>#N/A</v>
      </c>
      <c r="BQ368" t="e">
        <f>VLOOKUP(Tableau14[[#This Row],[dossier d''événement]],Tableau12[],39,FALSE)</f>
        <v>#N/A</v>
      </c>
      <c r="BR368" t="e">
        <f>VLOOKUP(Tableau14[[#This Row],[dossier d''événement]],Tableau12[],40,FALSE)</f>
        <v>#N/A</v>
      </c>
    </row>
    <row r="369" spans="23:70">
      <c r="W369" t="e">
        <f>VLOOKUP(Tableau14[[#This Row],[dossier d''événement]],Tableau12[],73,FALSE)</f>
        <v>#N/A</v>
      </c>
      <c r="X369" t="e">
        <f>VLOOKUP(Tableau14[[#This Row],[dossier d''événement]],Tableau12[],74,FALSE)</f>
        <v>#N/A</v>
      </c>
      <c r="Y369" t="e">
        <f>VLOOKUP(Tableau14[[#This Row],[dossier d''événement]],Tableau12[],75,FALSE)</f>
        <v>#N/A</v>
      </c>
      <c r="Z369" t="e">
        <f>VLOOKUP(Tableau14[[#This Row],[dossier d''événement]],Tableau12[],76,FALSE)</f>
        <v>#N/A</v>
      </c>
      <c r="AA369" t="e">
        <f>VLOOKUP(Tableau14[[#This Row],[dossier d''événement]],Tableau12[],77,FALSE)</f>
        <v>#N/A</v>
      </c>
      <c r="AB369" t="e">
        <f>VLOOKUP(Tableau14[[#This Row],[dossier d''événement]],Tableau12[],78,FALSE)</f>
        <v>#N/A</v>
      </c>
      <c r="AC369" t="e">
        <f>VLOOKUP(Tableau14[[#This Row],[dossier d''événement]],Tableau12[],79,FALSE)</f>
        <v>#N/A</v>
      </c>
      <c r="AD369" t="e">
        <f>VLOOKUP(Tableau14[[#This Row],[dossier d''événement]],Tableau12[],80,FALSE)</f>
        <v>#N/A</v>
      </c>
      <c r="AE369" t="e">
        <f>VLOOKUP(Tableau14[[#This Row],[dossier d''événement]],Tableau12[],81,FALSE)</f>
        <v>#N/A</v>
      </c>
      <c r="AF369" t="e">
        <f>VLOOKUP(Tableau14[[#This Row],[dossier d''événement]],Tableau12[],82,FALSE)</f>
        <v>#N/A</v>
      </c>
      <c r="AG369" t="e">
        <f>VLOOKUP(Tableau14[[#This Row],[dossier d''événement]],Tableau12[],83,FALSE)</f>
        <v>#N/A</v>
      </c>
      <c r="AH369" t="e">
        <f>VLOOKUP(Tableau14[[#This Row],[dossier d''événement]],Tableau12[],84,FALSE)</f>
        <v>#N/A</v>
      </c>
      <c r="AI369" t="e">
        <f>VLOOKUP(Tableau14[[#This Row],[dossier d''événement]],Tableau12[],85,FALSE)</f>
        <v>#N/A</v>
      </c>
      <c r="AJ369" t="e">
        <f>VLOOKUP(Tableau14[[#This Row],[dossier d''événement]],Tableau12[],86,FALSE)</f>
        <v>#N/A</v>
      </c>
      <c r="AK369" t="e">
        <f>VLOOKUP(Tableau14[[#This Row],[dossier d''événement]],Tableau12[],87,FALSE)</f>
        <v>#N/A</v>
      </c>
      <c r="AL369" t="e">
        <f>VLOOKUP(Tableau14[[#This Row],[dossier d''événement]],Tableau12[],88,FALSE)</f>
        <v>#N/A</v>
      </c>
      <c r="AM369" t="e">
        <f>VLOOKUP(Tableau14[[#This Row],[dossier d''événement]],Tableau12[],89,FALSE)</f>
        <v>#N/A</v>
      </c>
      <c r="AN369" t="e">
        <f>VLOOKUP(Tableau14[[#This Row],[dossier d''événement]],Tableau12[],90,FALSE)</f>
        <v>#N/A</v>
      </c>
      <c r="AO369" t="e">
        <f>VLOOKUP(Tableau14[[#This Row],[dossier d''événement]],Tableau12[],11,FALSE)</f>
        <v>#N/A</v>
      </c>
      <c r="AP369" t="e">
        <f>VLOOKUP(Tableau14[[#This Row],[dossier d''événement]],Tableau12[],12,FALSE)</f>
        <v>#N/A</v>
      </c>
      <c r="AQ369" t="e">
        <f>VLOOKUP(Tableau14[[#This Row],[dossier d''événement]],Tableau12[],13,FALSE)</f>
        <v>#N/A</v>
      </c>
      <c r="AR369" t="e">
        <f>VLOOKUP(Tableau14[[#This Row],[dossier d''événement]],Tableau12[],14,FALSE)</f>
        <v>#N/A</v>
      </c>
      <c r="AS369" t="e">
        <f>VLOOKUP(Tableau14[[#This Row],[dossier d''événement]],Tableau12[],15,FALSE)</f>
        <v>#N/A</v>
      </c>
      <c r="AT369" t="e">
        <f>VLOOKUP(Tableau14[[#This Row],[dossier d''événement]],Tableau12[],16,FALSE)</f>
        <v>#N/A</v>
      </c>
      <c r="AU369" t="e">
        <f>VLOOKUP(Tableau14[[#This Row],[dossier d''événement]],Tableau12[],17,FALSE)</f>
        <v>#N/A</v>
      </c>
      <c r="AV369" t="e">
        <f>VLOOKUP(Tableau14[[#This Row],[dossier d''événement]],Tableau12[],18,FALSE)</f>
        <v>#N/A</v>
      </c>
      <c r="AW369" t="e">
        <f>VLOOKUP(Tableau14[[#This Row],[dossier d''événement]],Tableau12[],19,FALSE)</f>
        <v>#N/A</v>
      </c>
      <c r="AX369" t="e">
        <f>VLOOKUP(Tableau14[[#This Row],[dossier d''événement]],Tableau12[],20,FALSE)</f>
        <v>#N/A</v>
      </c>
      <c r="AY369" t="e">
        <f>VLOOKUP(Tableau14[[#This Row],[dossier d''événement]],Tableau12[],21,FALSE)</f>
        <v>#N/A</v>
      </c>
      <c r="AZ369" t="e">
        <f>VLOOKUP(Tableau14[[#This Row],[dossier d''événement]],Tableau12[],22,FALSE)</f>
        <v>#N/A</v>
      </c>
      <c r="BA369" t="e">
        <f>VLOOKUP(Tableau14[[#This Row],[dossier d''événement]],Tableau12[],23,FALSE)</f>
        <v>#N/A</v>
      </c>
      <c r="BB369" t="e">
        <f>VLOOKUP(Tableau14[[#This Row],[dossier d''événement]],Tableau12[],24,FALSE)</f>
        <v>#N/A</v>
      </c>
      <c r="BC369" t="e">
        <f>VLOOKUP(Tableau14[[#This Row],[dossier d''événement]],Tableau12[],25,FALSE)</f>
        <v>#N/A</v>
      </c>
      <c r="BD369" t="e">
        <f>VLOOKUP(Tableau14[[#This Row],[dossier d''événement]],Tableau12[],26,FALSE)</f>
        <v>#N/A</v>
      </c>
      <c r="BE369" t="e">
        <f>VLOOKUP(Tableau14[[#This Row],[dossier d''événement]],Tableau12[],27,FALSE)</f>
        <v>#N/A</v>
      </c>
      <c r="BF369" t="e">
        <f>VLOOKUP(Tableau14[[#This Row],[dossier d''événement]],Tableau12[],28,FALSE)</f>
        <v>#N/A</v>
      </c>
      <c r="BG369" t="e">
        <f>VLOOKUP(Tableau14[[#This Row],[dossier d''événement]],Tableau12[],29,FALSE)</f>
        <v>#N/A</v>
      </c>
      <c r="BH369" t="e">
        <f>VLOOKUP(Tableau14[[#This Row],[dossier d''événement]],Tableau12[],30,FALSE)</f>
        <v>#N/A</v>
      </c>
      <c r="BI369" t="e">
        <f>VLOOKUP(Tableau14[[#This Row],[dossier d''événement]],Tableau12[],31,FALSE)</f>
        <v>#N/A</v>
      </c>
      <c r="BJ369" t="e">
        <f>VLOOKUP(Tableau14[[#This Row],[dossier d''événement]],Tableau12[],32,FALSE)</f>
        <v>#N/A</v>
      </c>
      <c r="BK369" t="e">
        <f>VLOOKUP(Tableau14[[#This Row],[dossier d''événement]],Tableau12[],33,FALSE)</f>
        <v>#N/A</v>
      </c>
      <c r="BL369" t="e">
        <f>VLOOKUP(Tableau14[[#This Row],[dossier d''événement]],Tableau12[],34,FALSE)</f>
        <v>#N/A</v>
      </c>
      <c r="BM369" t="e">
        <f>VLOOKUP(Tableau14[[#This Row],[dossier d''événement]],Tableau12[],35,FALSE)</f>
        <v>#N/A</v>
      </c>
      <c r="BN369" t="e">
        <f>VLOOKUP(Tableau14[[#This Row],[dossier d''événement]],Tableau12[],36,FALSE)</f>
        <v>#N/A</v>
      </c>
      <c r="BO369" t="e">
        <f>VLOOKUP(Tableau14[[#This Row],[dossier d''événement]],Tableau12[],37,FALSE)</f>
        <v>#N/A</v>
      </c>
      <c r="BP369" t="e">
        <f>VLOOKUP(Tableau14[[#This Row],[dossier d''événement]],Tableau12[],38,FALSE)</f>
        <v>#N/A</v>
      </c>
      <c r="BQ369" t="e">
        <f>VLOOKUP(Tableau14[[#This Row],[dossier d''événement]],Tableau12[],39,FALSE)</f>
        <v>#N/A</v>
      </c>
      <c r="BR369" t="e">
        <f>VLOOKUP(Tableau14[[#This Row],[dossier d''événement]],Tableau12[],40,FALSE)</f>
        <v>#N/A</v>
      </c>
    </row>
    <row r="370" spans="23:70">
      <c r="W370" t="e">
        <f>VLOOKUP(Tableau14[[#This Row],[dossier d''événement]],Tableau12[],73,FALSE)</f>
        <v>#N/A</v>
      </c>
      <c r="X370" t="e">
        <f>VLOOKUP(Tableau14[[#This Row],[dossier d''événement]],Tableau12[],74,FALSE)</f>
        <v>#N/A</v>
      </c>
      <c r="Y370" t="e">
        <f>VLOOKUP(Tableau14[[#This Row],[dossier d''événement]],Tableau12[],75,FALSE)</f>
        <v>#N/A</v>
      </c>
      <c r="Z370" t="e">
        <f>VLOOKUP(Tableau14[[#This Row],[dossier d''événement]],Tableau12[],76,FALSE)</f>
        <v>#N/A</v>
      </c>
      <c r="AA370" t="e">
        <f>VLOOKUP(Tableau14[[#This Row],[dossier d''événement]],Tableau12[],77,FALSE)</f>
        <v>#N/A</v>
      </c>
      <c r="AB370" t="e">
        <f>VLOOKUP(Tableau14[[#This Row],[dossier d''événement]],Tableau12[],78,FALSE)</f>
        <v>#N/A</v>
      </c>
      <c r="AC370" t="e">
        <f>VLOOKUP(Tableau14[[#This Row],[dossier d''événement]],Tableau12[],79,FALSE)</f>
        <v>#N/A</v>
      </c>
      <c r="AD370" t="e">
        <f>VLOOKUP(Tableau14[[#This Row],[dossier d''événement]],Tableau12[],80,FALSE)</f>
        <v>#N/A</v>
      </c>
      <c r="AE370" t="e">
        <f>VLOOKUP(Tableau14[[#This Row],[dossier d''événement]],Tableau12[],81,FALSE)</f>
        <v>#N/A</v>
      </c>
      <c r="AF370" t="e">
        <f>VLOOKUP(Tableau14[[#This Row],[dossier d''événement]],Tableau12[],82,FALSE)</f>
        <v>#N/A</v>
      </c>
      <c r="AG370" t="e">
        <f>VLOOKUP(Tableau14[[#This Row],[dossier d''événement]],Tableau12[],83,FALSE)</f>
        <v>#N/A</v>
      </c>
      <c r="AH370" t="e">
        <f>VLOOKUP(Tableau14[[#This Row],[dossier d''événement]],Tableau12[],84,FALSE)</f>
        <v>#N/A</v>
      </c>
      <c r="AI370" t="e">
        <f>VLOOKUP(Tableau14[[#This Row],[dossier d''événement]],Tableau12[],85,FALSE)</f>
        <v>#N/A</v>
      </c>
      <c r="AJ370" t="e">
        <f>VLOOKUP(Tableau14[[#This Row],[dossier d''événement]],Tableau12[],86,FALSE)</f>
        <v>#N/A</v>
      </c>
      <c r="AK370" t="e">
        <f>VLOOKUP(Tableau14[[#This Row],[dossier d''événement]],Tableau12[],87,FALSE)</f>
        <v>#N/A</v>
      </c>
      <c r="AL370" t="e">
        <f>VLOOKUP(Tableau14[[#This Row],[dossier d''événement]],Tableau12[],88,FALSE)</f>
        <v>#N/A</v>
      </c>
      <c r="AM370" t="e">
        <f>VLOOKUP(Tableau14[[#This Row],[dossier d''événement]],Tableau12[],89,FALSE)</f>
        <v>#N/A</v>
      </c>
      <c r="AN370" t="e">
        <f>VLOOKUP(Tableau14[[#This Row],[dossier d''événement]],Tableau12[],90,FALSE)</f>
        <v>#N/A</v>
      </c>
      <c r="AO370" t="e">
        <f>VLOOKUP(Tableau14[[#This Row],[dossier d''événement]],Tableau12[],11,FALSE)</f>
        <v>#N/A</v>
      </c>
      <c r="AP370" t="e">
        <f>VLOOKUP(Tableau14[[#This Row],[dossier d''événement]],Tableau12[],12,FALSE)</f>
        <v>#N/A</v>
      </c>
      <c r="AQ370" t="e">
        <f>VLOOKUP(Tableau14[[#This Row],[dossier d''événement]],Tableau12[],13,FALSE)</f>
        <v>#N/A</v>
      </c>
      <c r="AR370" t="e">
        <f>VLOOKUP(Tableau14[[#This Row],[dossier d''événement]],Tableau12[],14,FALSE)</f>
        <v>#N/A</v>
      </c>
      <c r="AS370" t="e">
        <f>VLOOKUP(Tableau14[[#This Row],[dossier d''événement]],Tableau12[],15,FALSE)</f>
        <v>#N/A</v>
      </c>
      <c r="AT370" t="e">
        <f>VLOOKUP(Tableau14[[#This Row],[dossier d''événement]],Tableau12[],16,FALSE)</f>
        <v>#N/A</v>
      </c>
      <c r="AU370" t="e">
        <f>VLOOKUP(Tableau14[[#This Row],[dossier d''événement]],Tableau12[],17,FALSE)</f>
        <v>#N/A</v>
      </c>
      <c r="AV370" t="e">
        <f>VLOOKUP(Tableau14[[#This Row],[dossier d''événement]],Tableau12[],18,FALSE)</f>
        <v>#N/A</v>
      </c>
      <c r="AW370" t="e">
        <f>VLOOKUP(Tableau14[[#This Row],[dossier d''événement]],Tableau12[],19,FALSE)</f>
        <v>#N/A</v>
      </c>
      <c r="AX370" t="e">
        <f>VLOOKUP(Tableau14[[#This Row],[dossier d''événement]],Tableau12[],20,FALSE)</f>
        <v>#N/A</v>
      </c>
      <c r="AY370" t="e">
        <f>VLOOKUP(Tableau14[[#This Row],[dossier d''événement]],Tableau12[],21,FALSE)</f>
        <v>#N/A</v>
      </c>
      <c r="AZ370" t="e">
        <f>VLOOKUP(Tableau14[[#This Row],[dossier d''événement]],Tableau12[],22,FALSE)</f>
        <v>#N/A</v>
      </c>
      <c r="BA370" t="e">
        <f>VLOOKUP(Tableau14[[#This Row],[dossier d''événement]],Tableau12[],23,FALSE)</f>
        <v>#N/A</v>
      </c>
      <c r="BB370" t="e">
        <f>VLOOKUP(Tableau14[[#This Row],[dossier d''événement]],Tableau12[],24,FALSE)</f>
        <v>#N/A</v>
      </c>
      <c r="BC370" t="e">
        <f>VLOOKUP(Tableau14[[#This Row],[dossier d''événement]],Tableau12[],25,FALSE)</f>
        <v>#N/A</v>
      </c>
      <c r="BD370" t="e">
        <f>VLOOKUP(Tableau14[[#This Row],[dossier d''événement]],Tableau12[],26,FALSE)</f>
        <v>#N/A</v>
      </c>
      <c r="BE370" t="e">
        <f>VLOOKUP(Tableau14[[#This Row],[dossier d''événement]],Tableau12[],27,FALSE)</f>
        <v>#N/A</v>
      </c>
      <c r="BF370" t="e">
        <f>VLOOKUP(Tableau14[[#This Row],[dossier d''événement]],Tableau12[],28,FALSE)</f>
        <v>#N/A</v>
      </c>
      <c r="BG370" t="e">
        <f>VLOOKUP(Tableau14[[#This Row],[dossier d''événement]],Tableau12[],29,FALSE)</f>
        <v>#N/A</v>
      </c>
      <c r="BH370" t="e">
        <f>VLOOKUP(Tableau14[[#This Row],[dossier d''événement]],Tableau12[],30,FALSE)</f>
        <v>#N/A</v>
      </c>
      <c r="BI370" t="e">
        <f>VLOOKUP(Tableau14[[#This Row],[dossier d''événement]],Tableau12[],31,FALSE)</f>
        <v>#N/A</v>
      </c>
      <c r="BJ370" t="e">
        <f>VLOOKUP(Tableau14[[#This Row],[dossier d''événement]],Tableau12[],32,FALSE)</f>
        <v>#N/A</v>
      </c>
      <c r="BK370" t="e">
        <f>VLOOKUP(Tableau14[[#This Row],[dossier d''événement]],Tableau12[],33,FALSE)</f>
        <v>#N/A</v>
      </c>
      <c r="BL370" t="e">
        <f>VLOOKUP(Tableau14[[#This Row],[dossier d''événement]],Tableau12[],34,FALSE)</f>
        <v>#N/A</v>
      </c>
      <c r="BM370" t="e">
        <f>VLOOKUP(Tableau14[[#This Row],[dossier d''événement]],Tableau12[],35,FALSE)</f>
        <v>#N/A</v>
      </c>
      <c r="BN370" t="e">
        <f>VLOOKUP(Tableau14[[#This Row],[dossier d''événement]],Tableau12[],36,FALSE)</f>
        <v>#N/A</v>
      </c>
      <c r="BO370" t="e">
        <f>VLOOKUP(Tableau14[[#This Row],[dossier d''événement]],Tableau12[],37,FALSE)</f>
        <v>#N/A</v>
      </c>
      <c r="BP370" t="e">
        <f>VLOOKUP(Tableau14[[#This Row],[dossier d''événement]],Tableau12[],38,FALSE)</f>
        <v>#N/A</v>
      </c>
      <c r="BQ370" t="e">
        <f>VLOOKUP(Tableau14[[#This Row],[dossier d''événement]],Tableau12[],39,FALSE)</f>
        <v>#N/A</v>
      </c>
      <c r="BR370" t="e">
        <f>VLOOKUP(Tableau14[[#This Row],[dossier d''événement]],Tableau12[],40,FALSE)</f>
        <v>#N/A</v>
      </c>
    </row>
    <row r="371" spans="23:70">
      <c r="W371" t="e">
        <f>VLOOKUP(Tableau14[[#This Row],[dossier d''événement]],Tableau12[],73,FALSE)</f>
        <v>#N/A</v>
      </c>
      <c r="X371" t="e">
        <f>VLOOKUP(Tableau14[[#This Row],[dossier d''événement]],Tableau12[],74,FALSE)</f>
        <v>#N/A</v>
      </c>
      <c r="Y371" t="e">
        <f>VLOOKUP(Tableau14[[#This Row],[dossier d''événement]],Tableau12[],75,FALSE)</f>
        <v>#N/A</v>
      </c>
      <c r="Z371" t="e">
        <f>VLOOKUP(Tableau14[[#This Row],[dossier d''événement]],Tableau12[],76,FALSE)</f>
        <v>#N/A</v>
      </c>
      <c r="AA371" t="e">
        <f>VLOOKUP(Tableau14[[#This Row],[dossier d''événement]],Tableau12[],77,FALSE)</f>
        <v>#N/A</v>
      </c>
      <c r="AB371" t="e">
        <f>VLOOKUP(Tableau14[[#This Row],[dossier d''événement]],Tableau12[],78,FALSE)</f>
        <v>#N/A</v>
      </c>
      <c r="AC371" t="e">
        <f>VLOOKUP(Tableau14[[#This Row],[dossier d''événement]],Tableau12[],79,FALSE)</f>
        <v>#N/A</v>
      </c>
      <c r="AD371" t="e">
        <f>VLOOKUP(Tableau14[[#This Row],[dossier d''événement]],Tableau12[],80,FALSE)</f>
        <v>#N/A</v>
      </c>
      <c r="AE371" t="e">
        <f>VLOOKUP(Tableau14[[#This Row],[dossier d''événement]],Tableau12[],81,FALSE)</f>
        <v>#N/A</v>
      </c>
      <c r="AF371" t="e">
        <f>VLOOKUP(Tableau14[[#This Row],[dossier d''événement]],Tableau12[],82,FALSE)</f>
        <v>#N/A</v>
      </c>
      <c r="AG371" t="e">
        <f>VLOOKUP(Tableau14[[#This Row],[dossier d''événement]],Tableau12[],83,FALSE)</f>
        <v>#N/A</v>
      </c>
      <c r="AH371" t="e">
        <f>VLOOKUP(Tableau14[[#This Row],[dossier d''événement]],Tableau12[],84,FALSE)</f>
        <v>#N/A</v>
      </c>
      <c r="AI371" t="e">
        <f>VLOOKUP(Tableau14[[#This Row],[dossier d''événement]],Tableau12[],85,FALSE)</f>
        <v>#N/A</v>
      </c>
      <c r="AJ371" t="e">
        <f>VLOOKUP(Tableau14[[#This Row],[dossier d''événement]],Tableau12[],86,FALSE)</f>
        <v>#N/A</v>
      </c>
      <c r="AK371" t="e">
        <f>VLOOKUP(Tableau14[[#This Row],[dossier d''événement]],Tableau12[],87,FALSE)</f>
        <v>#N/A</v>
      </c>
      <c r="AL371" t="e">
        <f>VLOOKUP(Tableau14[[#This Row],[dossier d''événement]],Tableau12[],88,FALSE)</f>
        <v>#N/A</v>
      </c>
      <c r="AM371" t="e">
        <f>VLOOKUP(Tableau14[[#This Row],[dossier d''événement]],Tableau12[],89,FALSE)</f>
        <v>#N/A</v>
      </c>
      <c r="AN371" t="e">
        <f>VLOOKUP(Tableau14[[#This Row],[dossier d''événement]],Tableau12[],90,FALSE)</f>
        <v>#N/A</v>
      </c>
      <c r="AO371" t="e">
        <f>VLOOKUP(Tableau14[[#This Row],[dossier d''événement]],Tableau12[],11,FALSE)</f>
        <v>#N/A</v>
      </c>
      <c r="AP371" t="e">
        <f>VLOOKUP(Tableau14[[#This Row],[dossier d''événement]],Tableau12[],12,FALSE)</f>
        <v>#N/A</v>
      </c>
      <c r="AQ371" t="e">
        <f>VLOOKUP(Tableau14[[#This Row],[dossier d''événement]],Tableau12[],13,FALSE)</f>
        <v>#N/A</v>
      </c>
      <c r="AR371" t="e">
        <f>VLOOKUP(Tableau14[[#This Row],[dossier d''événement]],Tableau12[],14,FALSE)</f>
        <v>#N/A</v>
      </c>
      <c r="AS371" t="e">
        <f>VLOOKUP(Tableau14[[#This Row],[dossier d''événement]],Tableau12[],15,FALSE)</f>
        <v>#N/A</v>
      </c>
      <c r="AT371" t="e">
        <f>VLOOKUP(Tableau14[[#This Row],[dossier d''événement]],Tableau12[],16,FALSE)</f>
        <v>#N/A</v>
      </c>
      <c r="AU371" t="e">
        <f>VLOOKUP(Tableau14[[#This Row],[dossier d''événement]],Tableau12[],17,FALSE)</f>
        <v>#N/A</v>
      </c>
      <c r="AV371" t="e">
        <f>VLOOKUP(Tableau14[[#This Row],[dossier d''événement]],Tableau12[],18,FALSE)</f>
        <v>#N/A</v>
      </c>
      <c r="AW371" t="e">
        <f>VLOOKUP(Tableau14[[#This Row],[dossier d''événement]],Tableau12[],19,FALSE)</f>
        <v>#N/A</v>
      </c>
      <c r="AX371" t="e">
        <f>VLOOKUP(Tableau14[[#This Row],[dossier d''événement]],Tableau12[],20,FALSE)</f>
        <v>#N/A</v>
      </c>
      <c r="AY371" t="e">
        <f>VLOOKUP(Tableau14[[#This Row],[dossier d''événement]],Tableau12[],21,FALSE)</f>
        <v>#N/A</v>
      </c>
      <c r="AZ371" t="e">
        <f>VLOOKUP(Tableau14[[#This Row],[dossier d''événement]],Tableau12[],22,FALSE)</f>
        <v>#N/A</v>
      </c>
      <c r="BA371" t="e">
        <f>VLOOKUP(Tableau14[[#This Row],[dossier d''événement]],Tableau12[],23,FALSE)</f>
        <v>#N/A</v>
      </c>
      <c r="BB371" t="e">
        <f>VLOOKUP(Tableau14[[#This Row],[dossier d''événement]],Tableau12[],24,FALSE)</f>
        <v>#N/A</v>
      </c>
      <c r="BC371" t="e">
        <f>VLOOKUP(Tableau14[[#This Row],[dossier d''événement]],Tableau12[],25,FALSE)</f>
        <v>#N/A</v>
      </c>
      <c r="BD371" t="e">
        <f>VLOOKUP(Tableau14[[#This Row],[dossier d''événement]],Tableau12[],26,FALSE)</f>
        <v>#N/A</v>
      </c>
      <c r="BE371" t="e">
        <f>VLOOKUP(Tableau14[[#This Row],[dossier d''événement]],Tableau12[],27,FALSE)</f>
        <v>#N/A</v>
      </c>
      <c r="BF371" t="e">
        <f>VLOOKUP(Tableau14[[#This Row],[dossier d''événement]],Tableau12[],28,FALSE)</f>
        <v>#N/A</v>
      </c>
      <c r="BG371" t="e">
        <f>VLOOKUP(Tableau14[[#This Row],[dossier d''événement]],Tableau12[],29,FALSE)</f>
        <v>#N/A</v>
      </c>
      <c r="BH371" t="e">
        <f>VLOOKUP(Tableau14[[#This Row],[dossier d''événement]],Tableau12[],30,FALSE)</f>
        <v>#N/A</v>
      </c>
      <c r="BI371" t="e">
        <f>VLOOKUP(Tableau14[[#This Row],[dossier d''événement]],Tableau12[],31,FALSE)</f>
        <v>#N/A</v>
      </c>
      <c r="BJ371" t="e">
        <f>VLOOKUP(Tableau14[[#This Row],[dossier d''événement]],Tableau12[],32,FALSE)</f>
        <v>#N/A</v>
      </c>
      <c r="BK371" t="e">
        <f>VLOOKUP(Tableau14[[#This Row],[dossier d''événement]],Tableau12[],33,FALSE)</f>
        <v>#N/A</v>
      </c>
      <c r="BL371" t="e">
        <f>VLOOKUP(Tableau14[[#This Row],[dossier d''événement]],Tableau12[],34,FALSE)</f>
        <v>#N/A</v>
      </c>
      <c r="BM371" t="e">
        <f>VLOOKUP(Tableau14[[#This Row],[dossier d''événement]],Tableau12[],35,FALSE)</f>
        <v>#N/A</v>
      </c>
      <c r="BN371" t="e">
        <f>VLOOKUP(Tableau14[[#This Row],[dossier d''événement]],Tableau12[],36,FALSE)</f>
        <v>#N/A</v>
      </c>
      <c r="BO371" t="e">
        <f>VLOOKUP(Tableau14[[#This Row],[dossier d''événement]],Tableau12[],37,FALSE)</f>
        <v>#N/A</v>
      </c>
      <c r="BP371" t="e">
        <f>VLOOKUP(Tableau14[[#This Row],[dossier d''événement]],Tableau12[],38,FALSE)</f>
        <v>#N/A</v>
      </c>
      <c r="BQ371" t="e">
        <f>VLOOKUP(Tableau14[[#This Row],[dossier d''événement]],Tableau12[],39,FALSE)</f>
        <v>#N/A</v>
      </c>
      <c r="BR371" t="e">
        <f>VLOOKUP(Tableau14[[#This Row],[dossier d''événement]],Tableau12[],40,FALSE)</f>
        <v>#N/A</v>
      </c>
    </row>
    <row r="372" spans="23:70">
      <c r="W372" t="e">
        <f>VLOOKUP(Tableau14[[#This Row],[dossier d''événement]],Tableau12[],73,FALSE)</f>
        <v>#N/A</v>
      </c>
      <c r="X372" t="e">
        <f>VLOOKUP(Tableau14[[#This Row],[dossier d''événement]],Tableau12[],74,FALSE)</f>
        <v>#N/A</v>
      </c>
      <c r="Y372" t="e">
        <f>VLOOKUP(Tableau14[[#This Row],[dossier d''événement]],Tableau12[],75,FALSE)</f>
        <v>#N/A</v>
      </c>
      <c r="Z372" t="e">
        <f>VLOOKUP(Tableau14[[#This Row],[dossier d''événement]],Tableau12[],76,FALSE)</f>
        <v>#N/A</v>
      </c>
      <c r="AA372" t="e">
        <f>VLOOKUP(Tableau14[[#This Row],[dossier d''événement]],Tableau12[],77,FALSE)</f>
        <v>#N/A</v>
      </c>
      <c r="AB372" t="e">
        <f>VLOOKUP(Tableau14[[#This Row],[dossier d''événement]],Tableau12[],78,FALSE)</f>
        <v>#N/A</v>
      </c>
      <c r="AC372" t="e">
        <f>VLOOKUP(Tableau14[[#This Row],[dossier d''événement]],Tableau12[],79,FALSE)</f>
        <v>#N/A</v>
      </c>
      <c r="AD372" t="e">
        <f>VLOOKUP(Tableau14[[#This Row],[dossier d''événement]],Tableau12[],80,FALSE)</f>
        <v>#N/A</v>
      </c>
      <c r="AE372" t="e">
        <f>VLOOKUP(Tableau14[[#This Row],[dossier d''événement]],Tableau12[],81,FALSE)</f>
        <v>#N/A</v>
      </c>
      <c r="AF372" t="e">
        <f>VLOOKUP(Tableau14[[#This Row],[dossier d''événement]],Tableau12[],82,FALSE)</f>
        <v>#N/A</v>
      </c>
      <c r="AG372" t="e">
        <f>VLOOKUP(Tableau14[[#This Row],[dossier d''événement]],Tableau12[],83,FALSE)</f>
        <v>#N/A</v>
      </c>
      <c r="AH372" t="e">
        <f>VLOOKUP(Tableau14[[#This Row],[dossier d''événement]],Tableau12[],84,FALSE)</f>
        <v>#N/A</v>
      </c>
      <c r="AI372" t="e">
        <f>VLOOKUP(Tableau14[[#This Row],[dossier d''événement]],Tableau12[],85,FALSE)</f>
        <v>#N/A</v>
      </c>
      <c r="AJ372" t="e">
        <f>VLOOKUP(Tableau14[[#This Row],[dossier d''événement]],Tableau12[],86,FALSE)</f>
        <v>#N/A</v>
      </c>
      <c r="AK372" t="e">
        <f>VLOOKUP(Tableau14[[#This Row],[dossier d''événement]],Tableau12[],87,FALSE)</f>
        <v>#N/A</v>
      </c>
      <c r="AL372" t="e">
        <f>VLOOKUP(Tableau14[[#This Row],[dossier d''événement]],Tableau12[],88,FALSE)</f>
        <v>#N/A</v>
      </c>
      <c r="AM372" t="e">
        <f>VLOOKUP(Tableau14[[#This Row],[dossier d''événement]],Tableau12[],89,FALSE)</f>
        <v>#N/A</v>
      </c>
      <c r="AN372" t="e">
        <f>VLOOKUP(Tableau14[[#This Row],[dossier d''événement]],Tableau12[],90,FALSE)</f>
        <v>#N/A</v>
      </c>
      <c r="AO372" t="e">
        <f>VLOOKUP(Tableau14[[#This Row],[dossier d''événement]],Tableau12[],11,FALSE)</f>
        <v>#N/A</v>
      </c>
      <c r="AP372" t="e">
        <f>VLOOKUP(Tableau14[[#This Row],[dossier d''événement]],Tableau12[],12,FALSE)</f>
        <v>#N/A</v>
      </c>
      <c r="AQ372" t="e">
        <f>VLOOKUP(Tableau14[[#This Row],[dossier d''événement]],Tableau12[],13,FALSE)</f>
        <v>#N/A</v>
      </c>
      <c r="AR372" t="e">
        <f>VLOOKUP(Tableau14[[#This Row],[dossier d''événement]],Tableau12[],14,FALSE)</f>
        <v>#N/A</v>
      </c>
      <c r="AS372" t="e">
        <f>VLOOKUP(Tableau14[[#This Row],[dossier d''événement]],Tableau12[],15,FALSE)</f>
        <v>#N/A</v>
      </c>
      <c r="AT372" t="e">
        <f>VLOOKUP(Tableau14[[#This Row],[dossier d''événement]],Tableau12[],16,FALSE)</f>
        <v>#N/A</v>
      </c>
      <c r="AU372" t="e">
        <f>VLOOKUP(Tableau14[[#This Row],[dossier d''événement]],Tableau12[],17,FALSE)</f>
        <v>#N/A</v>
      </c>
      <c r="AV372" t="e">
        <f>VLOOKUP(Tableau14[[#This Row],[dossier d''événement]],Tableau12[],18,FALSE)</f>
        <v>#N/A</v>
      </c>
      <c r="AW372" t="e">
        <f>VLOOKUP(Tableau14[[#This Row],[dossier d''événement]],Tableau12[],19,FALSE)</f>
        <v>#N/A</v>
      </c>
      <c r="AX372" t="e">
        <f>VLOOKUP(Tableau14[[#This Row],[dossier d''événement]],Tableau12[],20,FALSE)</f>
        <v>#N/A</v>
      </c>
      <c r="AY372" t="e">
        <f>VLOOKUP(Tableau14[[#This Row],[dossier d''événement]],Tableau12[],21,FALSE)</f>
        <v>#N/A</v>
      </c>
      <c r="AZ372" t="e">
        <f>VLOOKUP(Tableau14[[#This Row],[dossier d''événement]],Tableau12[],22,FALSE)</f>
        <v>#N/A</v>
      </c>
      <c r="BA372" t="e">
        <f>VLOOKUP(Tableau14[[#This Row],[dossier d''événement]],Tableau12[],23,FALSE)</f>
        <v>#N/A</v>
      </c>
      <c r="BB372" t="e">
        <f>VLOOKUP(Tableau14[[#This Row],[dossier d''événement]],Tableau12[],24,FALSE)</f>
        <v>#N/A</v>
      </c>
      <c r="BC372" t="e">
        <f>VLOOKUP(Tableau14[[#This Row],[dossier d''événement]],Tableau12[],25,FALSE)</f>
        <v>#N/A</v>
      </c>
      <c r="BD372" t="e">
        <f>VLOOKUP(Tableau14[[#This Row],[dossier d''événement]],Tableau12[],26,FALSE)</f>
        <v>#N/A</v>
      </c>
      <c r="BE372" t="e">
        <f>VLOOKUP(Tableau14[[#This Row],[dossier d''événement]],Tableau12[],27,FALSE)</f>
        <v>#N/A</v>
      </c>
      <c r="BF372" t="e">
        <f>VLOOKUP(Tableau14[[#This Row],[dossier d''événement]],Tableau12[],28,FALSE)</f>
        <v>#N/A</v>
      </c>
      <c r="BG372" t="e">
        <f>VLOOKUP(Tableau14[[#This Row],[dossier d''événement]],Tableau12[],29,FALSE)</f>
        <v>#N/A</v>
      </c>
      <c r="BH372" t="e">
        <f>VLOOKUP(Tableau14[[#This Row],[dossier d''événement]],Tableau12[],30,FALSE)</f>
        <v>#N/A</v>
      </c>
      <c r="BI372" t="e">
        <f>VLOOKUP(Tableau14[[#This Row],[dossier d''événement]],Tableau12[],31,FALSE)</f>
        <v>#N/A</v>
      </c>
      <c r="BJ372" t="e">
        <f>VLOOKUP(Tableau14[[#This Row],[dossier d''événement]],Tableau12[],32,FALSE)</f>
        <v>#N/A</v>
      </c>
      <c r="BK372" t="e">
        <f>VLOOKUP(Tableau14[[#This Row],[dossier d''événement]],Tableau12[],33,FALSE)</f>
        <v>#N/A</v>
      </c>
      <c r="BL372" t="e">
        <f>VLOOKUP(Tableau14[[#This Row],[dossier d''événement]],Tableau12[],34,FALSE)</f>
        <v>#N/A</v>
      </c>
      <c r="BM372" t="e">
        <f>VLOOKUP(Tableau14[[#This Row],[dossier d''événement]],Tableau12[],35,FALSE)</f>
        <v>#N/A</v>
      </c>
      <c r="BN372" t="e">
        <f>VLOOKUP(Tableau14[[#This Row],[dossier d''événement]],Tableau12[],36,FALSE)</f>
        <v>#N/A</v>
      </c>
      <c r="BO372" t="e">
        <f>VLOOKUP(Tableau14[[#This Row],[dossier d''événement]],Tableau12[],37,FALSE)</f>
        <v>#N/A</v>
      </c>
      <c r="BP372" t="e">
        <f>VLOOKUP(Tableau14[[#This Row],[dossier d''événement]],Tableau12[],38,FALSE)</f>
        <v>#N/A</v>
      </c>
      <c r="BQ372" t="e">
        <f>VLOOKUP(Tableau14[[#This Row],[dossier d''événement]],Tableau12[],39,FALSE)</f>
        <v>#N/A</v>
      </c>
      <c r="BR372" t="e">
        <f>VLOOKUP(Tableau14[[#This Row],[dossier d''événement]],Tableau12[],40,FALSE)</f>
        <v>#N/A</v>
      </c>
    </row>
    <row r="373" spans="23:70">
      <c r="W373" t="e">
        <f>VLOOKUP(Tableau14[[#This Row],[dossier d''événement]],Tableau12[],73,FALSE)</f>
        <v>#N/A</v>
      </c>
      <c r="X373" t="e">
        <f>VLOOKUP(Tableau14[[#This Row],[dossier d''événement]],Tableau12[],74,FALSE)</f>
        <v>#N/A</v>
      </c>
      <c r="Y373" t="e">
        <f>VLOOKUP(Tableau14[[#This Row],[dossier d''événement]],Tableau12[],75,FALSE)</f>
        <v>#N/A</v>
      </c>
      <c r="Z373" t="e">
        <f>VLOOKUP(Tableau14[[#This Row],[dossier d''événement]],Tableau12[],76,FALSE)</f>
        <v>#N/A</v>
      </c>
      <c r="AA373" t="e">
        <f>VLOOKUP(Tableau14[[#This Row],[dossier d''événement]],Tableau12[],77,FALSE)</f>
        <v>#N/A</v>
      </c>
      <c r="AB373" t="e">
        <f>VLOOKUP(Tableau14[[#This Row],[dossier d''événement]],Tableau12[],78,FALSE)</f>
        <v>#N/A</v>
      </c>
      <c r="AC373" t="e">
        <f>VLOOKUP(Tableau14[[#This Row],[dossier d''événement]],Tableau12[],79,FALSE)</f>
        <v>#N/A</v>
      </c>
      <c r="AD373" t="e">
        <f>VLOOKUP(Tableau14[[#This Row],[dossier d''événement]],Tableau12[],80,FALSE)</f>
        <v>#N/A</v>
      </c>
      <c r="AE373" t="e">
        <f>VLOOKUP(Tableau14[[#This Row],[dossier d''événement]],Tableau12[],81,FALSE)</f>
        <v>#N/A</v>
      </c>
      <c r="AF373" t="e">
        <f>VLOOKUP(Tableau14[[#This Row],[dossier d''événement]],Tableau12[],82,FALSE)</f>
        <v>#N/A</v>
      </c>
      <c r="AG373" t="e">
        <f>VLOOKUP(Tableau14[[#This Row],[dossier d''événement]],Tableau12[],83,FALSE)</f>
        <v>#N/A</v>
      </c>
      <c r="AH373" t="e">
        <f>VLOOKUP(Tableau14[[#This Row],[dossier d''événement]],Tableau12[],84,FALSE)</f>
        <v>#N/A</v>
      </c>
      <c r="AI373" t="e">
        <f>VLOOKUP(Tableau14[[#This Row],[dossier d''événement]],Tableau12[],85,FALSE)</f>
        <v>#N/A</v>
      </c>
      <c r="AJ373" t="e">
        <f>VLOOKUP(Tableau14[[#This Row],[dossier d''événement]],Tableau12[],86,FALSE)</f>
        <v>#N/A</v>
      </c>
      <c r="AK373" t="e">
        <f>VLOOKUP(Tableau14[[#This Row],[dossier d''événement]],Tableau12[],87,FALSE)</f>
        <v>#N/A</v>
      </c>
      <c r="AL373" t="e">
        <f>VLOOKUP(Tableau14[[#This Row],[dossier d''événement]],Tableau12[],88,FALSE)</f>
        <v>#N/A</v>
      </c>
      <c r="AM373" t="e">
        <f>VLOOKUP(Tableau14[[#This Row],[dossier d''événement]],Tableau12[],89,FALSE)</f>
        <v>#N/A</v>
      </c>
      <c r="AN373" t="e">
        <f>VLOOKUP(Tableau14[[#This Row],[dossier d''événement]],Tableau12[],90,FALSE)</f>
        <v>#N/A</v>
      </c>
      <c r="AO373" t="e">
        <f>VLOOKUP(Tableau14[[#This Row],[dossier d''événement]],Tableau12[],11,FALSE)</f>
        <v>#N/A</v>
      </c>
      <c r="AP373" t="e">
        <f>VLOOKUP(Tableau14[[#This Row],[dossier d''événement]],Tableau12[],12,FALSE)</f>
        <v>#N/A</v>
      </c>
      <c r="AQ373" t="e">
        <f>VLOOKUP(Tableau14[[#This Row],[dossier d''événement]],Tableau12[],13,FALSE)</f>
        <v>#N/A</v>
      </c>
      <c r="AR373" t="e">
        <f>VLOOKUP(Tableau14[[#This Row],[dossier d''événement]],Tableau12[],14,FALSE)</f>
        <v>#N/A</v>
      </c>
      <c r="AS373" t="e">
        <f>VLOOKUP(Tableau14[[#This Row],[dossier d''événement]],Tableau12[],15,FALSE)</f>
        <v>#N/A</v>
      </c>
      <c r="AT373" t="e">
        <f>VLOOKUP(Tableau14[[#This Row],[dossier d''événement]],Tableau12[],16,FALSE)</f>
        <v>#N/A</v>
      </c>
      <c r="AU373" t="e">
        <f>VLOOKUP(Tableau14[[#This Row],[dossier d''événement]],Tableau12[],17,FALSE)</f>
        <v>#N/A</v>
      </c>
      <c r="AV373" t="e">
        <f>VLOOKUP(Tableau14[[#This Row],[dossier d''événement]],Tableau12[],18,FALSE)</f>
        <v>#N/A</v>
      </c>
      <c r="AW373" t="e">
        <f>VLOOKUP(Tableau14[[#This Row],[dossier d''événement]],Tableau12[],19,FALSE)</f>
        <v>#N/A</v>
      </c>
      <c r="AX373" t="e">
        <f>VLOOKUP(Tableau14[[#This Row],[dossier d''événement]],Tableau12[],20,FALSE)</f>
        <v>#N/A</v>
      </c>
      <c r="AY373" t="e">
        <f>VLOOKUP(Tableau14[[#This Row],[dossier d''événement]],Tableau12[],21,FALSE)</f>
        <v>#N/A</v>
      </c>
      <c r="AZ373" t="e">
        <f>VLOOKUP(Tableau14[[#This Row],[dossier d''événement]],Tableau12[],22,FALSE)</f>
        <v>#N/A</v>
      </c>
      <c r="BA373" t="e">
        <f>VLOOKUP(Tableau14[[#This Row],[dossier d''événement]],Tableau12[],23,FALSE)</f>
        <v>#N/A</v>
      </c>
      <c r="BB373" t="e">
        <f>VLOOKUP(Tableau14[[#This Row],[dossier d''événement]],Tableau12[],24,FALSE)</f>
        <v>#N/A</v>
      </c>
      <c r="BC373" t="e">
        <f>VLOOKUP(Tableau14[[#This Row],[dossier d''événement]],Tableau12[],25,FALSE)</f>
        <v>#N/A</v>
      </c>
      <c r="BD373" t="e">
        <f>VLOOKUP(Tableau14[[#This Row],[dossier d''événement]],Tableau12[],26,FALSE)</f>
        <v>#N/A</v>
      </c>
      <c r="BE373" t="e">
        <f>VLOOKUP(Tableau14[[#This Row],[dossier d''événement]],Tableau12[],27,FALSE)</f>
        <v>#N/A</v>
      </c>
      <c r="BF373" t="e">
        <f>VLOOKUP(Tableau14[[#This Row],[dossier d''événement]],Tableau12[],28,FALSE)</f>
        <v>#N/A</v>
      </c>
      <c r="BG373" t="e">
        <f>VLOOKUP(Tableau14[[#This Row],[dossier d''événement]],Tableau12[],29,FALSE)</f>
        <v>#N/A</v>
      </c>
      <c r="BH373" t="e">
        <f>VLOOKUP(Tableau14[[#This Row],[dossier d''événement]],Tableau12[],30,FALSE)</f>
        <v>#N/A</v>
      </c>
      <c r="BI373" t="e">
        <f>VLOOKUP(Tableau14[[#This Row],[dossier d''événement]],Tableau12[],31,FALSE)</f>
        <v>#N/A</v>
      </c>
      <c r="BJ373" t="e">
        <f>VLOOKUP(Tableau14[[#This Row],[dossier d''événement]],Tableau12[],32,FALSE)</f>
        <v>#N/A</v>
      </c>
      <c r="BK373" t="e">
        <f>VLOOKUP(Tableau14[[#This Row],[dossier d''événement]],Tableau12[],33,FALSE)</f>
        <v>#N/A</v>
      </c>
      <c r="BL373" t="e">
        <f>VLOOKUP(Tableau14[[#This Row],[dossier d''événement]],Tableau12[],34,FALSE)</f>
        <v>#N/A</v>
      </c>
      <c r="BM373" t="e">
        <f>VLOOKUP(Tableau14[[#This Row],[dossier d''événement]],Tableau12[],35,FALSE)</f>
        <v>#N/A</v>
      </c>
      <c r="BN373" t="e">
        <f>VLOOKUP(Tableau14[[#This Row],[dossier d''événement]],Tableau12[],36,FALSE)</f>
        <v>#N/A</v>
      </c>
      <c r="BO373" t="e">
        <f>VLOOKUP(Tableau14[[#This Row],[dossier d''événement]],Tableau12[],37,FALSE)</f>
        <v>#N/A</v>
      </c>
      <c r="BP373" t="e">
        <f>VLOOKUP(Tableau14[[#This Row],[dossier d''événement]],Tableau12[],38,FALSE)</f>
        <v>#N/A</v>
      </c>
      <c r="BQ373" t="e">
        <f>VLOOKUP(Tableau14[[#This Row],[dossier d''événement]],Tableau12[],39,FALSE)</f>
        <v>#N/A</v>
      </c>
      <c r="BR373" t="e">
        <f>VLOOKUP(Tableau14[[#This Row],[dossier d''événement]],Tableau12[],40,FALSE)</f>
        <v>#N/A</v>
      </c>
    </row>
    <row r="374" spans="23:70">
      <c r="W374" t="e">
        <f>VLOOKUP(Tableau14[[#This Row],[dossier d''événement]],Tableau12[],73,FALSE)</f>
        <v>#N/A</v>
      </c>
      <c r="X374" t="e">
        <f>VLOOKUP(Tableau14[[#This Row],[dossier d''événement]],Tableau12[],74,FALSE)</f>
        <v>#N/A</v>
      </c>
      <c r="Y374" t="e">
        <f>VLOOKUP(Tableau14[[#This Row],[dossier d''événement]],Tableau12[],75,FALSE)</f>
        <v>#N/A</v>
      </c>
      <c r="Z374" t="e">
        <f>VLOOKUP(Tableau14[[#This Row],[dossier d''événement]],Tableau12[],76,FALSE)</f>
        <v>#N/A</v>
      </c>
      <c r="AA374" t="e">
        <f>VLOOKUP(Tableau14[[#This Row],[dossier d''événement]],Tableau12[],77,FALSE)</f>
        <v>#N/A</v>
      </c>
      <c r="AB374" t="e">
        <f>VLOOKUP(Tableau14[[#This Row],[dossier d''événement]],Tableau12[],78,FALSE)</f>
        <v>#N/A</v>
      </c>
      <c r="AC374" t="e">
        <f>VLOOKUP(Tableau14[[#This Row],[dossier d''événement]],Tableau12[],79,FALSE)</f>
        <v>#N/A</v>
      </c>
      <c r="AD374" t="e">
        <f>VLOOKUP(Tableau14[[#This Row],[dossier d''événement]],Tableau12[],80,FALSE)</f>
        <v>#N/A</v>
      </c>
      <c r="AE374" t="e">
        <f>VLOOKUP(Tableau14[[#This Row],[dossier d''événement]],Tableau12[],81,FALSE)</f>
        <v>#N/A</v>
      </c>
      <c r="AF374" t="e">
        <f>VLOOKUP(Tableau14[[#This Row],[dossier d''événement]],Tableau12[],82,FALSE)</f>
        <v>#N/A</v>
      </c>
      <c r="AG374" t="e">
        <f>VLOOKUP(Tableau14[[#This Row],[dossier d''événement]],Tableau12[],83,FALSE)</f>
        <v>#N/A</v>
      </c>
      <c r="AH374" t="e">
        <f>VLOOKUP(Tableau14[[#This Row],[dossier d''événement]],Tableau12[],84,FALSE)</f>
        <v>#N/A</v>
      </c>
      <c r="AI374" t="e">
        <f>VLOOKUP(Tableau14[[#This Row],[dossier d''événement]],Tableau12[],85,FALSE)</f>
        <v>#N/A</v>
      </c>
      <c r="AJ374" t="e">
        <f>VLOOKUP(Tableau14[[#This Row],[dossier d''événement]],Tableau12[],86,FALSE)</f>
        <v>#N/A</v>
      </c>
      <c r="AK374" t="e">
        <f>VLOOKUP(Tableau14[[#This Row],[dossier d''événement]],Tableau12[],87,FALSE)</f>
        <v>#N/A</v>
      </c>
      <c r="AL374" t="e">
        <f>VLOOKUP(Tableau14[[#This Row],[dossier d''événement]],Tableau12[],88,FALSE)</f>
        <v>#N/A</v>
      </c>
      <c r="AM374" t="e">
        <f>VLOOKUP(Tableau14[[#This Row],[dossier d''événement]],Tableau12[],89,FALSE)</f>
        <v>#N/A</v>
      </c>
      <c r="AN374" t="e">
        <f>VLOOKUP(Tableau14[[#This Row],[dossier d''événement]],Tableau12[],90,FALSE)</f>
        <v>#N/A</v>
      </c>
      <c r="AO374" t="e">
        <f>VLOOKUP(Tableau14[[#This Row],[dossier d''événement]],Tableau12[],11,FALSE)</f>
        <v>#N/A</v>
      </c>
      <c r="AP374" t="e">
        <f>VLOOKUP(Tableau14[[#This Row],[dossier d''événement]],Tableau12[],12,FALSE)</f>
        <v>#N/A</v>
      </c>
      <c r="AQ374" t="e">
        <f>VLOOKUP(Tableau14[[#This Row],[dossier d''événement]],Tableau12[],13,FALSE)</f>
        <v>#N/A</v>
      </c>
      <c r="AR374" t="e">
        <f>VLOOKUP(Tableau14[[#This Row],[dossier d''événement]],Tableau12[],14,FALSE)</f>
        <v>#N/A</v>
      </c>
      <c r="AS374" t="e">
        <f>VLOOKUP(Tableau14[[#This Row],[dossier d''événement]],Tableau12[],15,FALSE)</f>
        <v>#N/A</v>
      </c>
      <c r="AT374" t="e">
        <f>VLOOKUP(Tableau14[[#This Row],[dossier d''événement]],Tableau12[],16,FALSE)</f>
        <v>#N/A</v>
      </c>
      <c r="AU374" t="e">
        <f>VLOOKUP(Tableau14[[#This Row],[dossier d''événement]],Tableau12[],17,FALSE)</f>
        <v>#N/A</v>
      </c>
      <c r="AV374" t="e">
        <f>VLOOKUP(Tableau14[[#This Row],[dossier d''événement]],Tableau12[],18,FALSE)</f>
        <v>#N/A</v>
      </c>
      <c r="AW374" t="e">
        <f>VLOOKUP(Tableau14[[#This Row],[dossier d''événement]],Tableau12[],19,FALSE)</f>
        <v>#N/A</v>
      </c>
      <c r="AX374" t="e">
        <f>VLOOKUP(Tableau14[[#This Row],[dossier d''événement]],Tableau12[],20,FALSE)</f>
        <v>#N/A</v>
      </c>
      <c r="AY374" t="e">
        <f>VLOOKUP(Tableau14[[#This Row],[dossier d''événement]],Tableau12[],21,FALSE)</f>
        <v>#N/A</v>
      </c>
      <c r="AZ374" t="e">
        <f>VLOOKUP(Tableau14[[#This Row],[dossier d''événement]],Tableau12[],22,FALSE)</f>
        <v>#N/A</v>
      </c>
      <c r="BA374" t="e">
        <f>VLOOKUP(Tableau14[[#This Row],[dossier d''événement]],Tableau12[],23,FALSE)</f>
        <v>#N/A</v>
      </c>
      <c r="BB374" t="e">
        <f>VLOOKUP(Tableau14[[#This Row],[dossier d''événement]],Tableau12[],24,FALSE)</f>
        <v>#N/A</v>
      </c>
      <c r="BC374" t="e">
        <f>VLOOKUP(Tableau14[[#This Row],[dossier d''événement]],Tableau12[],25,FALSE)</f>
        <v>#N/A</v>
      </c>
      <c r="BD374" t="e">
        <f>VLOOKUP(Tableau14[[#This Row],[dossier d''événement]],Tableau12[],26,FALSE)</f>
        <v>#N/A</v>
      </c>
      <c r="BE374" t="e">
        <f>VLOOKUP(Tableau14[[#This Row],[dossier d''événement]],Tableau12[],27,FALSE)</f>
        <v>#N/A</v>
      </c>
      <c r="BF374" t="e">
        <f>VLOOKUP(Tableau14[[#This Row],[dossier d''événement]],Tableau12[],28,FALSE)</f>
        <v>#N/A</v>
      </c>
      <c r="BG374" t="e">
        <f>VLOOKUP(Tableau14[[#This Row],[dossier d''événement]],Tableau12[],29,FALSE)</f>
        <v>#N/A</v>
      </c>
      <c r="BH374" t="e">
        <f>VLOOKUP(Tableau14[[#This Row],[dossier d''événement]],Tableau12[],30,FALSE)</f>
        <v>#N/A</v>
      </c>
      <c r="BI374" t="e">
        <f>VLOOKUP(Tableau14[[#This Row],[dossier d''événement]],Tableau12[],31,FALSE)</f>
        <v>#N/A</v>
      </c>
      <c r="BJ374" t="e">
        <f>VLOOKUP(Tableau14[[#This Row],[dossier d''événement]],Tableau12[],32,FALSE)</f>
        <v>#N/A</v>
      </c>
      <c r="BK374" t="e">
        <f>VLOOKUP(Tableau14[[#This Row],[dossier d''événement]],Tableau12[],33,FALSE)</f>
        <v>#N/A</v>
      </c>
      <c r="BL374" t="e">
        <f>VLOOKUP(Tableau14[[#This Row],[dossier d''événement]],Tableau12[],34,FALSE)</f>
        <v>#N/A</v>
      </c>
      <c r="BM374" t="e">
        <f>VLOOKUP(Tableau14[[#This Row],[dossier d''événement]],Tableau12[],35,FALSE)</f>
        <v>#N/A</v>
      </c>
      <c r="BN374" t="e">
        <f>VLOOKUP(Tableau14[[#This Row],[dossier d''événement]],Tableau12[],36,FALSE)</f>
        <v>#N/A</v>
      </c>
      <c r="BO374" t="e">
        <f>VLOOKUP(Tableau14[[#This Row],[dossier d''événement]],Tableau12[],37,FALSE)</f>
        <v>#N/A</v>
      </c>
      <c r="BP374" t="e">
        <f>VLOOKUP(Tableau14[[#This Row],[dossier d''événement]],Tableau12[],38,FALSE)</f>
        <v>#N/A</v>
      </c>
      <c r="BQ374" t="e">
        <f>VLOOKUP(Tableau14[[#This Row],[dossier d''événement]],Tableau12[],39,FALSE)</f>
        <v>#N/A</v>
      </c>
      <c r="BR374" t="e">
        <f>VLOOKUP(Tableau14[[#This Row],[dossier d''événement]],Tableau12[],40,FALSE)</f>
        <v>#N/A</v>
      </c>
    </row>
    <row r="375" spans="23:70">
      <c r="W375" t="e">
        <f>VLOOKUP(Tableau14[[#This Row],[dossier d''événement]],Tableau12[],73,FALSE)</f>
        <v>#N/A</v>
      </c>
      <c r="X375" t="e">
        <f>VLOOKUP(Tableau14[[#This Row],[dossier d''événement]],Tableau12[],74,FALSE)</f>
        <v>#N/A</v>
      </c>
      <c r="Y375" t="e">
        <f>VLOOKUP(Tableau14[[#This Row],[dossier d''événement]],Tableau12[],75,FALSE)</f>
        <v>#N/A</v>
      </c>
      <c r="Z375" t="e">
        <f>VLOOKUP(Tableau14[[#This Row],[dossier d''événement]],Tableau12[],76,FALSE)</f>
        <v>#N/A</v>
      </c>
      <c r="AA375" t="e">
        <f>VLOOKUP(Tableau14[[#This Row],[dossier d''événement]],Tableau12[],77,FALSE)</f>
        <v>#N/A</v>
      </c>
      <c r="AB375" t="e">
        <f>VLOOKUP(Tableau14[[#This Row],[dossier d''événement]],Tableau12[],78,FALSE)</f>
        <v>#N/A</v>
      </c>
      <c r="AC375" t="e">
        <f>VLOOKUP(Tableau14[[#This Row],[dossier d''événement]],Tableau12[],79,FALSE)</f>
        <v>#N/A</v>
      </c>
      <c r="AD375" t="e">
        <f>VLOOKUP(Tableau14[[#This Row],[dossier d''événement]],Tableau12[],80,FALSE)</f>
        <v>#N/A</v>
      </c>
      <c r="AE375" t="e">
        <f>VLOOKUP(Tableau14[[#This Row],[dossier d''événement]],Tableau12[],81,FALSE)</f>
        <v>#N/A</v>
      </c>
      <c r="AF375" t="e">
        <f>VLOOKUP(Tableau14[[#This Row],[dossier d''événement]],Tableau12[],82,FALSE)</f>
        <v>#N/A</v>
      </c>
      <c r="AG375" t="e">
        <f>VLOOKUP(Tableau14[[#This Row],[dossier d''événement]],Tableau12[],83,FALSE)</f>
        <v>#N/A</v>
      </c>
      <c r="AH375" t="e">
        <f>VLOOKUP(Tableau14[[#This Row],[dossier d''événement]],Tableau12[],84,FALSE)</f>
        <v>#N/A</v>
      </c>
      <c r="AI375" t="e">
        <f>VLOOKUP(Tableau14[[#This Row],[dossier d''événement]],Tableau12[],85,FALSE)</f>
        <v>#N/A</v>
      </c>
      <c r="AJ375" t="e">
        <f>VLOOKUP(Tableau14[[#This Row],[dossier d''événement]],Tableau12[],86,FALSE)</f>
        <v>#N/A</v>
      </c>
      <c r="AK375" t="e">
        <f>VLOOKUP(Tableau14[[#This Row],[dossier d''événement]],Tableau12[],87,FALSE)</f>
        <v>#N/A</v>
      </c>
      <c r="AL375" t="e">
        <f>VLOOKUP(Tableau14[[#This Row],[dossier d''événement]],Tableau12[],88,FALSE)</f>
        <v>#N/A</v>
      </c>
      <c r="AM375" t="e">
        <f>VLOOKUP(Tableau14[[#This Row],[dossier d''événement]],Tableau12[],89,FALSE)</f>
        <v>#N/A</v>
      </c>
      <c r="AN375" t="e">
        <f>VLOOKUP(Tableau14[[#This Row],[dossier d''événement]],Tableau12[],90,FALSE)</f>
        <v>#N/A</v>
      </c>
      <c r="AO375" t="e">
        <f>VLOOKUP(Tableau14[[#This Row],[dossier d''événement]],Tableau12[],11,FALSE)</f>
        <v>#N/A</v>
      </c>
      <c r="AP375" t="e">
        <f>VLOOKUP(Tableau14[[#This Row],[dossier d''événement]],Tableau12[],12,FALSE)</f>
        <v>#N/A</v>
      </c>
      <c r="AQ375" t="e">
        <f>VLOOKUP(Tableau14[[#This Row],[dossier d''événement]],Tableau12[],13,FALSE)</f>
        <v>#N/A</v>
      </c>
      <c r="AR375" t="e">
        <f>VLOOKUP(Tableau14[[#This Row],[dossier d''événement]],Tableau12[],14,FALSE)</f>
        <v>#N/A</v>
      </c>
      <c r="AS375" t="e">
        <f>VLOOKUP(Tableau14[[#This Row],[dossier d''événement]],Tableau12[],15,FALSE)</f>
        <v>#N/A</v>
      </c>
      <c r="AT375" t="e">
        <f>VLOOKUP(Tableau14[[#This Row],[dossier d''événement]],Tableau12[],16,FALSE)</f>
        <v>#N/A</v>
      </c>
      <c r="AU375" t="e">
        <f>VLOOKUP(Tableau14[[#This Row],[dossier d''événement]],Tableau12[],17,FALSE)</f>
        <v>#N/A</v>
      </c>
      <c r="AV375" t="e">
        <f>VLOOKUP(Tableau14[[#This Row],[dossier d''événement]],Tableau12[],18,FALSE)</f>
        <v>#N/A</v>
      </c>
      <c r="AW375" t="e">
        <f>VLOOKUP(Tableau14[[#This Row],[dossier d''événement]],Tableau12[],19,FALSE)</f>
        <v>#N/A</v>
      </c>
      <c r="AX375" t="e">
        <f>VLOOKUP(Tableau14[[#This Row],[dossier d''événement]],Tableau12[],20,FALSE)</f>
        <v>#N/A</v>
      </c>
      <c r="AY375" t="e">
        <f>VLOOKUP(Tableau14[[#This Row],[dossier d''événement]],Tableau12[],21,FALSE)</f>
        <v>#N/A</v>
      </c>
      <c r="AZ375" t="e">
        <f>VLOOKUP(Tableau14[[#This Row],[dossier d''événement]],Tableau12[],22,FALSE)</f>
        <v>#N/A</v>
      </c>
      <c r="BA375" t="e">
        <f>VLOOKUP(Tableau14[[#This Row],[dossier d''événement]],Tableau12[],23,FALSE)</f>
        <v>#N/A</v>
      </c>
      <c r="BB375" t="e">
        <f>VLOOKUP(Tableau14[[#This Row],[dossier d''événement]],Tableau12[],24,FALSE)</f>
        <v>#N/A</v>
      </c>
      <c r="BC375" t="e">
        <f>VLOOKUP(Tableau14[[#This Row],[dossier d''événement]],Tableau12[],25,FALSE)</f>
        <v>#N/A</v>
      </c>
      <c r="BD375" t="e">
        <f>VLOOKUP(Tableau14[[#This Row],[dossier d''événement]],Tableau12[],26,FALSE)</f>
        <v>#N/A</v>
      </c>
      <c r="BE375" t="e">
        <f>VLOOKUP(Tableau14[[#This Row],[dossier d''événement]],Tableau12[],27,FALSE)</f>
        <v>#N/A</v>
      </c>
      <c r="BF375" t="e">
        <f>VLOOKUP(Tableau14[[#This Row],[dossier d''événement]],Tableau12[],28,FALSE)</f>
        <v>#N/A</v>
      </c>
      <c r="BG375" t="e">
        <f>VLOOKUP(Tableau14[[#This Row],[dossier d''événement]],Tableau12[],29,FALSE)</f>
        <v>#N/A</v>
      </c>
      <c r="BH375" t="e">
        <f>VLOOKUP(Tableau14[[#This Row],[dossier d''événement]],Tableau12[],30,FALSE)</f>
        <v>#N/A</v>
      </c>
      <c r="BI375" t="e">
        <f>VLOOKUP(Tableau14[[#This Row],[dossier d''événement]],Tableau12[],31,FALSE)</f>
        <v>#N/A</v>
      </c>
      <c r="BJ375" t="e">
        <f>VLOOKUP(Tableau14[[#This Row],[dossier d''événement]],Tableau12[],32,FALSE)</f>
        <v>#N/A</v>
      </c>
      <c r="BK375" t="e">
        <f>VLOOKUP(Tableau14[[#This Row],[dossier d''événement]],Tableau12[],33,FALSE)</f>
        <v>#N/A</v>
      </c>
      <c r="BL375" t="e">
        <f>VLOOKUP(Tableau14[[#This Row],[dossier d''événement]],Tableau12[],34,FALSE)</f>
        <v>#N/A</v>
      </c>
      <c r="BM375" t="e">
        <f>VLOOKUP(Tableau14[[#This Row],[dossier d''événement]],Tableau12[],35,FALSE)</f>
        <v>#N/A</v>
      </c>
      <c r="BN375" t="e">
        <f>VLOOKUP(Tableau14[[#This Row],[dossier d''événement]],Tableau12[],36,FALSE)</f>
        <v>#N/A</v>
      </c>
      <c r="BO375" t="e">
        <f>VLOOKUP(Tableau14[[#This Row],[dossier d''événement]],Tableau12[],37,FALSE)</f>
        <v>#N/A</v>
      </c>
      <c r="BP375" t="e">
        <f>VLOOKUP(Tableau14[[#This Row],[dossier d''événement]],Tableau12[],38,FALSE)</f>
        <v>#N/A</v>
      </c>
      <c r="BQ375" t="e">
        <f>VLOOKUP(Tableau14[[#This Row],[dossier d''événement]],Tableau12[],39,FALSE)</f>
        <v>#N/A</v>
      </c>
      <c r="BR375" t="e">
        <f>VLOOKUP(Tableau14[[#This Row],[dossier d''événement]],Tableau12[],40,FALSE)</f>
        <v>#N/A</v>
      </c>
    </row>
    <row r="376" spans="23:70">
      <c r="W376" t="e">
        <f>VLOOKUP(Tableau14[[#This Row],[dossier d''événement]],Tableau12[],73,FALSE)</f>
        <v>#N/A</v>
      </c>
      <c r="X376" t="e">
        <f>VLOOKUP(Tableau14[[#This Row],[dossier d''événement]],Tableau12[],74,FALSE)</f>
        <v>#N/A</v>
      </c>
      <c r="Y376" t="e">
        <f>VLOOKUP(Tableau14[[#This Row],[dossier d''événement]],Tableau12[],75,FALSE)</f>
        <v>#N/A</v>
      </c>
      <c r="Z376" t="e">
        <f>VLOOKUP(Tableau14[[#This Row],[dossier d''événement]],Tableau12[],76,FALSE)</f>
        <v>#N/A</v>
      </c>
      <c r="AA376" t="e">
        <f>VLOOKUP(Tableau14[[#This Row],[dossier d''événement]],Tableau12[],77,FALSE)</f>
        <v>#N/A</v>
      </c>
      <c r="AB376" t="e">
        <f>VLOOKUP(Tableau14[[#This Row],[dossier d''événement]],Tableau12[],78,FALSE)</f>
        <v>#N/A</v>
      </c>
      <c r="AC376" t="e">
        <f>VLOOKUP(Tableau14[[#This Row],[dossier d''événement]],Tableau12[],79,FALSE)</f>
        <v>#N/A</v>
      </c>
      <c r="AD376" t="e">
        <f>VLOOKUP(Tableau14[[#This Row],[dossier d''événement]],Tableau12[],80,FALSE)</f>
        <v>#N/A</v>
      </c>
      <c r="AE376" t="e">
        <f>VLOOKUP(Tableau14[[#This Row],[dossier d''événement]],Tableau12[],81,FALSE)</f>
        <v>#N/A</v>
      </c>
      <c r="AF376" t="e">
        <f>VLOOKUP(Tableau14[[#This Row],[dossier d''événement]],Tableau12[],82,FALSE)</f>
        <v>#N/A</v>
      </c>
      <c r="AG376" t="e">
        <f>VLOOKUP(Tableau14[[#This Row],[dossier d''événement]],Tableau12[],83,FALSE)</f>
        <v>#N/A</v>
      </c>
      <c r="AH376" t="e">
        <f>VLOOKUP(Tableau14[[#This Row],[dossier d''événement]],Tableau12[],84,FALSE)</f>
        <v>#N/A</v>
      </c>
      <c r="AI376" t="e">
        <f>VLOOKUP(Tableau14[[#This Row],[dossier d''événement]],Tableau12[],85,FALSE)</f>
        <v>#N/A</v>
      </c>
      <c r="AJ376" t="e">
        <f>VLOOKUP(Tableau14[[#This Row],[dossier d''événement]],Tableau12[],86,FALSE)</f>
        <v>#N/A</v>
      </c>
      <c r="AK376" t="e">
        <f>VLOOKUP(Tableau14[[#This Row],[dossier d''événement]],Tableau12[],87,FALSE)</f>
        <v>#N/A</v>
      </c>
      <c r="AL376" t="e">
        <f>VLOOKUP(Tableau14[[#This Row],[dossier d''événement]],Tableau12[],88,FALSE)</f>
        <v>#N/A</v>
      </c>
      <c r="AM376" t="e">
        <f>VLOOKUP(Tableau14[[#This Row],[dossier d''événement]],Tableau12[],89,FALSE)</f>
        <v>#N/A</v>
      </c>
      <c r="AN376" t="e">
        <f>VLOOKUP(Tableau14[[#This Row],[dossier d''événement]],Tableau12[],90,FALSE)</f>
        <v>#N/A</v>
      </c>
      <c r="AO376" t="e">
        <f>VLOOKUP(Tableau14[[#This Row],[dossier d''événement]],Tableau12[],11,FALSE)</f>
        <v>#N/A</v>
      </c>
      <c r="AP376" t="e">
        <f>VLOOKUP(Tableau14[[#This Row],[dossier d''événement]],Tableau12[],12,FALSE)</f>
        <v>#N/A</v>
      </c>
      <c r="AQ376" t="e">
        <f>VLOOKUP(Tableau14[[#This Row],[dossier d''événement]],Tableau12[],13,FALSE)</f>
        <v>#N/A</v>
      </c>
      <c r="AR376" t="e">
        <f>VLOOKUP(Tableau14[[#This Row],[dossier d''événement]],Tableau12[],14,FALSE)</f>
        <v>#N/A</v>
      </c>
      <c r="AS376" t="e">
        <f>VLOOKUP(Tableau14[[#This Row],[dossier d''événement]],Tableau12[],15,FALSE)</f>
        <v>#N/A</v>
      </c>
      <c r="AT376" t="e">
        <f>VLOOKUP(Tableau14[[#This Row],[dossier d''événement]],Tableau12[],16,FALSE)</f>
        <v>#N/A</v>
      </c>
      <c r="AU376" t="e">
        <f>VLOOKUP(Tableau14[[#This Row],[dossier d''événement]],Tableau12[],17,FALSE)</f>
        <v>#N/A</v>
      </c>
      <c r="AV376" t="e">
        <f>VLOOKUP(Tableau14[[#This Row],[dossier d''événement]],Tableau12[],18,FALSE)</f>
        <v>#N/A</v>
      </c>
      <c r="AW376" t="e">
        <f>VLOOKUP(Tableau14[[#This Row],[dossier d''événement]],Tableau12[],19,FALSE)</f>
        <v>#N/A</v>
      </c>
      <c r="AX376" t="e">
        <f>VLOOKUP(Tableau14[[#This Row],[dossier d''événement]],Tableau12[],20,FALSE)</f>
        <v>#N/A</v>
      </c>
      <c r="AY376" t="e">
        <f>VLOOKUP(Tableau14[[#This Row],[dossier d''événement]],Tableau12[],21,FALSE)</f>
        <v>#N/A</v>
      </c>
      <c r="AZ376" t="e">
        <f>VLOOKUP(Tableau14[[#This Row],[dossier d''événement]],Tableau12[],22,FALSE)</f>
        <v>#N/A</v>
      </c>
      <c r="BA376" t="e">
        <f>VLOOKUP(Tableau14[[#This Row],[dossier d''événement]],Tableau12[],23,FALSE)</f>
        <v>#N/A</v>
      </c>
      <c r="BB376" t="e">
        <f>VLOOKUP(Tableau14[[#This Row],[dossier d''événement]],Tableau12[],24,FALSE)</f>
        <v>#N/A</v>
      </c>
      <c r="BC376" t="e">
        <f>VLOOKUP(Tableau14[[#This Row],[dossier d''événement]],Tableau12[],25,FALSE)</f>
        <v>#N/A</v>
      </c>
      <c r="BD376" t="e">
        <f>VLOOKUP(Tableau14[[#This Row],[dossier d''événement]],Tableau12[],26,FALSE)</f>
        <v>#N/A</v>
      </c>
      <c r="BE376" t="e">
        <f>VLOOKUP(Tableau14[[#This Row],[dossier d''événement]],Tableau12[],27,FALSE)</f>
        <v>#N/A</v>
      </c>
      <c r="BF376" t="e">
        <f>VLOOKUP(Tableau14[[#This Row],[dossier d''événement]],Tableau12[],28,FALSE)</f>
        <v>#N/A</v>
      </c>
      <c r="BG376" t="e">
        <f>VLOOKUP(Tableau14[[#This Row],[dossier d''événement]],Tableau12[],29,FALSE)</f>
        <v>#N/A</v>
      </c>
      <c r="BH376" t="e">
        <f>VLOOKUP(Tableau14[[#This Row],[dossier d''événement]],Tableau12[],30,FALSE)</f>
        <v>#N/A</v>
      </c>
      <c r="BI376" t="e">
        <f>VLOOKUP(Tableau14[[#This Row],[dossier d''événement]],Tableau12[],31,FALSE)</f>
        <v>#N/A</v>
      </c>
      <c r="BJ376" t="e">
        <f>VLOOKUP(Tableau14[[#This Row],[dossier d''événement]],Tableau12[],32,FALSE)</f>
        <v>#N/A</v>
      </c>
      <c r="BK376" t="e">
        <f>VLOOKUP(Tableau14[[#This Row],[dossier d''événement]],Tableau12[],33,FALSE)</f>
        <v>#N/A</v>
      </c>
      <c r="BL376" t="e">
        <f>VLOOKUP(Tableau14[[#This Row],[dossier d''événement]],Tableau12[],34,FALSE)</f>
        <v>#N/A</v>
      </c>
      <c r="BM376" t="e">
        <f>VLOOKUP(Tableau14[[#This Row],[dossier d''événement]],Tableau12[],35,FALSE)</f>
        <v>#N/A</v>
      </c>
      <c r="BN376" t="e">
        <f>VLOOKUP(Tableau14[[#This Row],[dossier d''événement]],Tableau12[],36,FALSE)</f>
        <v>#N/A</v>
      </c>
      <c r="BO376" t="e">
        <f>VLOOKUP(Tableau14[[#This Row],[dossier d''événement]],Tableau12[],37,FALSE)</f>
        <v>#N/A</v>
      </c>
      <c r="BP376" t="e">
        <f>VLOOKUP(Tableau14[[#This Row],[dossier d''événement]],Tableau12[],38,FALSE)</f>
        <v>#N/A</v>
      </c>
      <c r="BQ376" t="e">
        <f>VLOOKUP(Tableau14[[#This Row],[dossier d''événement]],Tableau12[],39,FALSE)</f>
        <v>#N/A</v>
      </c>
      <c r="BR376" t="e">
        <f>VLOOKUP(Tableau14[[#This Row],[dossier d''événement]],Tableau12[],40,FALSE)</f>
        <v>#N/A</v>
      </c>
    </row>
    <row r="377" spans="23:70">
      <c r="W377" t="e">
        <f>VLOOKUP(Tableau14[[#This Row],[dossier d''événement]],Tableau12[],73,FALSE)</f>
        <v>#N/A</v>
      </c>
      <c r="X377" t="e">
        <f>VLOOKUP(Tableau14[[#This Row],[dossier d''événement]],Tableau12[],74,FALSE)</f>
        <v>#N/A</v>
      </c>
      <c r="Y377" t="e">
        <f>VLOOKUP(Tableau14[[#This Row],[dossier d''événement]],Tableau12[],75,FALSE)</f>
        <v>#N/A</v>
      </c>
      <c r="Z377" t="e">
        <f>VLOOKUP(Tableau14[[#This Row],[dossier d''événement]],Tableau12[],76,FALSE)</f>
        <v>#N/A</v>
      </c>
      <c r="AA377" t="e">
        <f>VLOOKUP(Tableau14[[#This Row],[dossier d''événement]],Tableau12[],77,FALSE)</f>
        <v>#N/A</v>
      </c>
      <c r="AB377" t="e">
        <f>VLOOKUP(Tableau14[[#This Row],[dossier d''événement]],Tableau12[],78,FALSE)</f>
        <v>#N/A</v>
      </c>
      <c r="AC377" t="e">
        <f>VLOOKUP(Tableau14[[#This Row],[dossier d''événement]],Tableau12[],79,FALSE)</f>
        <v>#N/A</v>
      </c>
      <c r="AD377" t="e">
        <f>VLOOKUP(Tableau14[[#This Row],[dossier d''événement]],Tableau12[],80,FALSE)</f>
        <v>#N/A</v>
      </c>
      <c r="AE377" t="e">
        <f>VLOOKUP(Tableau14[[#This Row],[dossier d''événement]],Tableau12[],81,FALSE)</f>
        <v>#N/A</v>
      </c>
      <c r="AF377" t="e">
        <f>VLOOKUP(Tableau14[[#This Row],[dossier d''événement]],Tableau12[],82,FALSE)</f>
        <v>#N/A</v>
      </c>
      <c r="AG377" t="e">
        <f>VLOOKUP(Tableau14[[#This Row],[dossier d''événement]],Tableau12[],83,FALSE)</f>
        <v>#N/A</v>
      </c>
      <c r="AH377" t="e">
        <f>VLOOKUP(Tableau14[[#This Row],[dossier d''événement]],Tableau12[],84,FALSE)</f>
        <v>#N/A</v>
      </c>
      <c r="AI377" t="e">
        <f>VLOOKUP(Tableau14[[#This Row],[dossier d''événement]],Tableau12[],85,FALSE)</f>
        <v>#N/A</v>
      </c>
      <c r="AJ377" t="e">
        <f>VLOOKUP(Tableau14[[#This Row],[dossier d''événement]],Tableau12[],86,FALSE)</f>
        <v>#N/A</v>
      </c>
      <c r="AK377" t="e">
        <f>VLOOKUP(Tableau14[[#This Row],[dossier d''événement]],Tableau12[],87,FALSE)</f>
        <v>#N/A</v>
      </c>
      <c r="AL377" t="e">
        <f>VLOOKUP(Tableau14[[#This Row],[dossier d''événement]],Tableau12[],88,FALSE)</f>
        <v>#N/A</v>
      </c>
      <c r="AM377" t="e">
        <f>VLOOKUP(Tableau14[[#This Row],[dossier d''événement]],Tableau12[],89,FALSE)</f>
        <v>#N/A</v>
      </c>
      <c r="AN377" t="e">
        <f>VLOOKUP(Tableau14[[#This Row],[dossier d''événement]],Tableau12[],90,FALSE)</f>
        <v>#N/A</v>
      </c>
      <c r="AO377" t="e">
        <f>VLOOKUP(Tableau14[[#This Row],[dossier d''événement]],Tableau12[],11,FALSE)</f>
        <v>#N/A</v>
      </c>
      <c r="AP377" t="e">
        <f>VLOOKUP(Tableau14[[#This Row],[dossier d''événement]],Tableau12[],12,FALSE)</f>
        <v>#N/A</v>
      </c>
      <c r="AQ377" t="e">
        <f>VLOOKUP(Tableau14[[#This Row],[dossier d''événement]],Tableau12[],13,FALSE)</f>
        <v>#N/A</v>
      </c>
      <c r="AR377" t="e">
        <f>VLOOKUP(Tableau14[[#This Row],[dossier d''événement]],Tableau12[],14,FALSE)</f>
        <v>#N/A</v>
      </c>
      <c r="AS377" t="e">
        <f>VLOOKUP(Tableau14[[#This Row],[dossier d''événement]],Tableau12[],15,FALSE)</f>
        <v>#N/A</v>
      </c>
      <c r="AT377" t="e">
        <f>VLOOKUP(Tableau14[[#This Row],[dossier d''événement]],Tableau12[],16,FALSE)</f>
        <v>#N/A</v>
      </c>
      <c r="AU377" t="e">
        <f>VLOOKUP(Tableau14[[#This Row],[dossier d''événement]],Tableau12[],17,FALSE)</f>
        <v>#N/A</v>
      </c>
      <c r="AV377" t="e">
        <f>VLOOKUP(Tableau14[[#This Row],[dossier d''événement]],Tableau12[],18,FALSE)</f>
        <v>#N/A</v>
      </c>
      <c r="AW377" t="e">
        <f>VLOOKUP(Tableau14[[#This Row],[dossier d''événement]],Tableau12[],19,FALSE)</f>
        <v>#N/A</v>
      </c>
      <c r="AX377" t="e">
        <f>VLOOKUP(Tableau14[[#This Row],[dossier d''événement]],Tableau12[],20,FALSE)</f>
        <v>#N/A</v>
      </c>
      <c r="AY377" t="e">
        <f>VLOOKUP(Tableau14[[#This Row],[dossier d''événement]],Tableau12[],21,FALSE)</f>
        <v>#N/A</v>
      </c>
      <c r="AZ377" t="e">
        <f>VLOOKUP(Tableau14[[#This Row],[dossier d''événement]],Tableau12[],22,FALSE)</f>
        <v>#N/A</v>
      </c>
      <c r="BA377" t="e">
        <f>VLOOKUP(Tableau14[[#This Row],[dossier d''événement]],Tableau12[],23,FALSE)</f>
        <v>#N/A</v>
      </c>
      <c r="BB377" t="e">
        <f>VLOOKUP(Tableau14[[#This Row],[dossier d''événement]],Tableau12[],24,FALSE)</f>
        <v>#N/A</v>
      </c>
      <c r="BC377" t="e">
        <f>VLOOKUP(Tableau14[[#This Row],[dossier d''événement]],Tableau12[],25,FALSE)</f>
        <v>#N/A</v>
      </c>
      <c r="BD377" t="e">
        <f>VLOOKUP(Tableau14[[#This Row],[dossier d''événement]],Tableau12[],26,FALSE)</f>
        <v>#N/A</v>
      </c>
      <c r="BE377" t="e">
        <f>VLOOKUP(Tableau14[[#This Row],[dossier d''événement]],Tableau12[],27,FALSE)</f>
        <v>#N/A</v>
      </c>
      <c r="BF377" t="e">
        <f>VLOOKUP(Tableau14[[#This Row],[dossier d''événement]],Tableau12[],28,FALSE)</f>
        <v>#N/A</v>
      </c>
      <c r="BG377" t="e">
        <f>VLOOKUP(Tableau14[[#This Row],[dossier d''événement]],Tableau12[],29,FALSE)</f>
        <v>#N/A</v>
      </c>
      <c r="BH377" t="e">
        <f>VLOOKUP(Tableau14[[#This Row],[dossier d''événement]],Tableau12[],30,FALSE)</f>
        <v>#N/A</v>
      </c>
      <c r="BI377" t="e">
        <f>VLOOKUP(Tableau14[[#This Row],[dossier d''événement]],Tableau12[],31,FALSE)</f>
        <v>#N/A</v>
      </c>
      <c r="BJ377" t="e">
        <f>VLOOKUP(Tableau14[[#This Row],[dossier d''événement]],Tableau12[],32,FALSE)</f>
        <v>#N/A</v>
      </c>
      <c r="BK377" t="e">
        <f>VLOOKUP(Tableau14[[#This Row],[dossier d''événement]],Tableau12[],33,FALSE)</f>
        <v>#N/A</v>
      </c>
      <c r="BL377" t="e">
        <f>VLOOKUP(Tableau14[[#This Row],[dossier d''événement]],Tableau12[],34,FALSE)</f>
        <v>#N/A</v>
      </c>
      <c r="BM377" t="e">
        <f>VLOOKUP(Tableau14[[#This Row],[dossier d''événement]],Tableau12[],35,FALSE)</f>
        <v>#N/A</v>
      </c>
      <c r="BN377" t="e">
        <f>VLOOKUP(Tableau14[[#This Row],[dossier d''événement]],Tableau12[],36,FALSE)</f>
        <v>#N/A</v>
      </c>
      <c r="BO377" t="e">
        <f>VLOOKUP(Tableau14[[#This Row],[dossier d''événement]],Tableau12[],37,FALSE)</f>
        <v>#N/A</v>
      </c>
      <c r="BP377" t="e">
        <f>VLOOKUP(Tableau14[[#This Row],[dossier d''événement]],Tableau12[],38,FALSE)</f>
        <v>#N/A</v>
      </c>
      <c r="BQ377" t="e">
        <f>VLOOKUP(Tableau14[[#This Row],[dossier d''événement]],Tableau12[],39,FALSE)</f>
        <v>#N/A</v>
      </c>
      <c r="BR377" t="e">
        <f>VLOOKUP(Tableau14[[#This Row],[dossier d''événement]],Tableau12[],40,FALSE)</f>
        <v>#N/A</v>
      </c>
    </row>
    <row r="378" spans="23:70">
      <c r="W378" t="e">
        <f>VLOOKUP(Tableau14[[#This Row],[dossier d''événement]],Tableau12[],73,FALSE)</f>
        <v>#N/A</v>
      </c>
      <c r="X378" t="e">
        <f>VLOOKUP(Tableau14[[#This Row],[dossier d''événement]],Tableau12[],74,FALSE)</f>
        <v>#N/A</v>
      </c>
      <c r="Y378" t="e">
        <f>VLOOKUP(Tableau14[[#This Row],[dossier d''événement]],Tableau12[],75,FALSE)</f>
        <v>#N/A</v>
      </c>
      <c r="Z378" t="e">
        <f>VLOOKUP(Tableau14[[#This Row],[dossier d''événement]],Tableau12[],76,FALSE)</f>
        <v>#N/A</v>
      </c>
      <c r="AA378" t="e">
        <f>VLOOKUP(Tableau14[[#This Row],[dossier d''événement]],Tableau12[],77,FALSE)</f>
        <v>#N/A</v>
      </c>
      <c r="AB378" t="e">
        <f>VLOOKUP(Tableau14[[#This Row],[dossier d''événement]],Tableau12[],78,FALSE)</f>
        <v>#N/A</v>
      </c>
      <c r="AC378" t="e">
        <f>VLOOKUP(Tableau14[[#This Row],[dossier d''événement]],Tableau12[],79,FALSE)</f>
        <v>#N/A</v>
      </c>
      <c r="AD378" t="e">
        <f>VLOOKUP(Tableau14[[#This Row],[dossier d''événement]],Tableau12[],80,FALSE)</f>
        <v>#N/A</v>
      </c>
      <c r="AE378" t="e">
        <f>VLOOKUP(Tableau14[[#This Row],[dossier d''événement]],Tableau12[],81,FALSE)</f>
        <v>#N/A</v>
      </c>
      <c r="AF378" t="e">
        <f>VLOOKUP(Tableau14[[#This Row],[dossier d''événement]],Tableau12[],82,FALSE)</f>
        <v>#N/A</v>
      </c>
      <c r="AG378" t="e">
        <f>VLOOKUP(Tableau14[[#This Row],[dossier d''événement]],Tableau12[],83,FALSE)</f>
        <v>#N/A</v>
      </c>
      <c r="AH378" t="e">
        <f>VLOOKUP(Tableau14[[#This Row],[dossier d''événement]],Tableau12[],84,FALSE)</f>
        <v>#N/A</v>
      </c>
      <c r="AI378" t="e">
        <f>VLOOKUP(Tableau14[[#This Row],[dossier d''événement]],Tableau12[],85,FALSE)</f>
        <v>#N/A</v>
      </c>
      <c r="AJ378" t="e">
        <f>VLOOKUP(Tableau14[[#This Row],[dossier d''événement]],Tableau12[],86,FALSE)</f>
        <v>#N/A</v>
      </c>
      <c r="AK378" t="e">
        <f>VLOOKUP(Tableau14[[#This Row],[dossier d''événement]],Tableau12[],87,FALSE)</f>
        <v>#N/A</v>
      </c>
      <c r="AL378" t="e">
        <f>VLOOKUP(Tableau14[[#This Row],[dossier d''événement]],Tableau12[],88,FALSE)</f>
        <v>#N/A</v>
      </c>
      <c r="AM378" t="e">
        <f>VLOOKUP(Tableau14[[#This Row],[dossier d''événement]],Tableau12[],89,FALSE)</f>
        <v>#N/A</v>
      </c>
      <c r="AN378" t="e">
        <f>VLOOKUP(Tableau14[[#This Row],[dossier d''événement]],Tableau12[],90,FALSE)</f>
        <v>#N/A</v>
      </c>
      <c r="AO378" t="e">
        <f>VLOOKUP(Tableau14[[#This Row],[dossier d''événement]],Tableau12[],11,FALSE)</f>
        <v>#N/A</v>
      </c>
      <c r="AP378" t="e">
        <f>VLOOKUP(Tableau14[[#This Row],[dossier d''événement]],Tableau12[],12,FALSE)</f>
        <v>#N/A</v>
      </c>
      <c r="AQ378" t="e">
        <f>VLOOKUP(Tableau14[[#This Row],[dossier d''événement]],Tableau12[],13,FALSE)</f>
        <v>#N/A</v>
      </c>
      <c r="AR378" t="e">
        <f>VLOOKUP(Tableau14[[#This Row],[dossier d''événement]],Tableau12[],14,FALSE)</f>
        <v>#N/A</v>
      </c>
      <c r="AS378" t="e">
        <f>VLOOKUP(Tableau14[[#This Row],[dossier d''événement]],Tableau12[],15,FALSE)</f>
        <v>#N/A</v>
      </c>
      <c r="AT378" t="e">
        <f>VLOOKUP(Tableau14[[#This Row],[dossier d''événement]],Tableau12[],16,FALSE)</f>
        <v>#N/A</v>
      </c>
      <c r="AU378" t="e">
        <f>VLOOKUP(Tableau14[[#This Row],[dossier d''événement]],Tableau12[],17,FALSE)</f>
        <v>#N/A</v>
      </c>
      <c r="AV378" t="e">
        <f>VLOOKUP(Tableau14[[#This Row],[dossier d''événement]],Tableau12[],18,FALSE)</f>
        <v>#N/A</v>
      </c>
      <c r="AW378" t="e">
        <f>VLOOKUP(Tableau14[[#This Row],[dossier d''événement]],Tableau12[],19,FALSE)</f>
        <v>#N/A</v>
      </c>
      <c r="AX378" t="e">
        <f>VLOOKUP(Tableau14[[#This Row],[dossier d''événement]],Tableau12[],20,FALSE)</f>
        <v>#N/A</v>
      </c>
      <c r="AY378" t="e">
        <f>VLOOKUP(Tableau14[[#This Row],[dossier d''événement]],Tableau12[],21,FALSE)</f>
        <v>#N/A</v>
      </c>
      <c r="AZ378" t="e">
        <f>VLOOKUP(Tableau14[[#This Row],[dossier d''événement]],Tableau12[],22,FALSE)</f>
        <v>#N/A</v>
      </c>
      <c r="BA378" t="e">
        <f>VLOOKUP(Tableau14[[#This Row],[dossier d''événement]],Tableau12[],23,FALSE)</f>
        <v>#N/A</v>
      </c>
      <c r="BB378" t="e">
        <f>VLOOKUP(Tableau14[[#This Row],[dossier d''événement]],Tableau12[],24,FALSE)</f>
        <v>#N/A</v>
      </c>
      <c r="BC378" t="e">
        <f>VLOOKUP(Tableau14[[#This Row],[dossier d''événement]],Tableau12[],25,FALSE)</f>
        <v>#N/A</v>
      </c>
      <c r="BD378" t="e">
        <f>VLOOKUP(Tableau14[[#This Row],[dossier d''événement]],Tableau12[],26,FALSE)</f>
        <v>#N/A</v>
      </c>
      <c r="BE378" t="e">
        <f>VLOOKUP(Tableau14[[#This Row],[dossier d''événement]],Tableau12[],27,FALSE)</f>
        <v>#N/A</v>
      </c>
      <c r="BF378" t="e">
        <f>VLOOKUP(Tableau14[[#This Row],[dossier d''événement]],Tableau12[],28,FALSE)</f>
        <v>#N/A</v>
      </c>
      <c r="BG378" t="e">
        <f>VLOOKUP(Tableau14[[#This Row],[dossier d''événement]],Tableau12[],29,FALSE)</f>
        <v>#N/A</v>
      </c>
      <c r="BH378" t="e">
        <f>VLOOKUP(Tableau14[[#This Row],[dossier d''événement]],Tableau12[],30,FALSE)</f>
        <v>#N/A</v>
      </c>
      <c r="BI378" t="e">
        <f>VLOOKUP(Tableau14[[#This Row],[dossier d''événement]],Tableau12[],31,FALSE)</f>
        <v>#N/A</v>
      </c>
      <c r="BJ378" t="e">
        <f>VLOOKUP(Tableau14[[#This Row],[dossier d''événement]],Tableau12[],32,FALSE)</f>
        <v>#N/A</v>
      </c>
      <c r="BK378" t="e">
        <f>VLOOKUP(Tableau14[[#This Row],[dossier d''événement]],Tableau12[],33,FALSE)</f>
        <v>#N/A</v>
      </c>
      <c r="BL378" t="e">
        <f>VLOOKUP(Tableau14[[#This Row],[dossier d''événement]],Tableau12[],34,FALSE)</f>
        <v>#N/A</v>
      </c>
      <c r="BM378" t="e">
        <f>VLOOKUP(Tableau14[[#This Row],[dossier d''événement]],Tableau12[],35,FALSE)</f>
        <v>#N/A</v>
      </c>
      <c r="BN378" t="e">
        <f>VLOOKUP(Tableau14[[#This Row],[dossier d''événement]],Tableau12[],36,FALSE)</f>
        <v>#N/A</v>
      </c>
      <c r="BO378" t="e">
        <f>VLOOKUP(Tableau14[[#This Row],[dossier d''événement]],Tableau12[],37,FALSE)</f>
        <v>#N/A</v>
      </c>
      <c r="BP378" t="e">
        <f>VLOOKUP(Tableau14[[#This Row],[dossier d''événement]],Tableau12[],38,FALSE)</f>
        <v>#N/A</v>
      </c>
      <c r="BQ378" t="e">
        <f>VLOOKUP(Tableau14[[#This Row],[dossier d''événement]],Tableau12[],39,FALSE)</f>
        <v>#N/A</v>
      </c>
      <c r="BR378" t="e">
        <f>VLOOKUP(Tableau14[[#This Row],[dossier d''événement]],Tableau12[],40,FALSE)</f>
        <v>#N/A</v>
      </c>
    </row>
    <row r="379" spans="23:70">
      <c r="W379" t="e">
        <f>VLOOKUP(Tableau14[[#This Row],[dossier d''événement]],Tableau12[],73,FALSE)</f>
        <v>#N/A</v>
      </c>
      <c r="X379" t="e">
        <f>VLOOKUP(Tableau14[[#This Row],[dossier d''événement]],Tableau12[],74,FALSE)</f>
        <v>#N/A</v>
      </c>
      <c r="Y379" t="e">
        <f>VLOOKUP(Tableau14[[#This Row],[dossier d''événement]],Tableau12[],75,FALSE)</f>
        <v>#N/A</v>
      </c>
      <c r="Z379" t="e">
        <f>VLOOKUP(Tableau14[[#This Row],[dossier d''événement]],Tableau12[],76,FALSE)</f>
        <v>#N/A</v>
      </c>
      <c r="AA379" t="e">
        <f>VLOOKUP(Tableau14[[#This Row],[dossier d''événement]],Tableau12[],77,FALSE)</f>
        <v>#N/A</v>
      </c>
      <c r="AB379" t="e">
        <f>VLOOKUP(Tableau14[[#This Row],[dossier d''événement]],Tableau12[],78,FALSE)</f>
        <v>#N/A</v>
      </c>
      <c r="AC379" t="e">
        <f>VLOOKUP(Tableau14[[#This Row],[dossier d''événement]],Tableau12[],79,FALSE)</f>
        <v>#N/A</v>
      </c>
      <c r="AD379" t="e">
        <f>VLOOKUP(Tableau14[[#This Row],[dossier d''événement]],Tableau12[],80,FALSE)</f>
        <v>#N/A</v>
      </c>
      <c r="AE379" t="e">
        <f>VLOOKUP(Tableau14[[#This Row],[dossier d''événement]],Tableau12[],81,FALSE)</f>
        <v>#N/A</v>
      </c>
      <c r="AF379" t="e">
        <f>VLOOKUP(Tableau14[[#This Row],[dossier d''événement]],Tableau12[],82,FALSE)</f>
        <v>#N/A</v>
      </c>
      <c r="AG379" t="e">
        <f>VLOOKUP(Tableau14[[#This Row],[dossier d''événement]],Tableau12[],83,FALSE)</f>
        <v>#N/A</v>
      </c>
      <c r="AH379" t="e">
        <f>VLOOKUP(Tableau14[[#This Row],[dossier d''événement]],Tableau12[],84,FALSE)</f>
        <v>#N/A</v>
      </c>
      <c r="AI379" t="e">
        <f>VLOOKUP(Tableau14[[#This Row],[dossier d''événement]],Tableau12[],85,FALSE)</f>
        <v>#N/A</v>
      </c>
      <c r="AJ379" t="e">
        <f>VLOOKUP(Tableau14[[#This Row],[dossier d''événement]],Tableau12[],86,FALSE)</f>
        <v>#N/A</v>
      </c>
      <c r="AK379" t="e">
        <f>VLOOKUP(Tableau14[[#This Row],[dossier d''événement]],Tableau12[],87,FALSE)</f>
        <v>#N/A</v>
      </c>
      <c r="AL379" t="e">
        <f>VLOOKUP(Tableau14[[#This Row],[dossier d''événement]],Tableau12[],88,FALSE)</f>
        <v>#N/A</v>
      </c>
      <c r="AM379" t="e">
        <f>VLOOKUP(Tableau14[[#This Row],[dossier d''événement]],Tableau12[],89,FALSE)</f>
        <v>#N/A</v>
      </c>
      <c r="AN379" t="e">
        <f>VLOOKUP(Tableau14[[#This Row],[dossier d''événement]],Tableau12[],90,FALSE)</f>
        <v>#N/A</v>
      </c>
      <c r="AO379" t="e">
        <f>VLOOKUP(Tableau14[[#This Row],[dossier d''événement]],Tableau12[],11,FALSE)</f>
        <v>#N/A</v>
      </c>
      <c r="AP379" t="e">
        <f>VLOOKUP(Tableau14[[#This Row],[dossier d''événement]],Tableau12[],12,FALSE)</f>
        <v>#N/A</v>
      </c>
      <c r="AQ379" t="e">
        <f>VLOOKUP(Tableau14[[#This Row],[dossier d''événement]],Tableau12[],13,FALSE)</f>
        <v>#N/A</v>
      </c>
      <c r="AR379" t="e">
        <f>VLOOKUP(Tableau14[[#This Row],[dossier d''événement]],Tableau12[],14,FALSE)</f>
        <v>#N/A</v>
      </c>
      <c r="AS379" t="e">
        <f>VLOOKUP(Tableau14[[#This Row],[dossier d''événement]],Tableau12[],15,FALSE)</f>
        <v>#N/A</v>
      </c>
      <c r="AT379" t="e">
        <f>VLOOKUP(Tableau14[[#This Row],[dossier d''événement]],Tableau12[],16,FALSE)</f>
        <v>#N/A</v>
      </c>
      <c r="AU379" t="e">
        <f>VLOOKUP(Tableau14[[#This Row],[dossier d''événement]],Tableau12[],17,FALSE)</f>
        <v>#N/A</v>
      </c>
      <c r="AV379" t="e">
        <f>VLOOKUP(Tableau14[[#This Row],[dossier d''événement]],Tableau12[],18,FALSE)</f>
        <v>#N/A</v>
      </c>
      <c r="AW379" t="e">
        <f>VLOOKUP(Tableau14[[#This Row],[dossier d''événement]],Tableau12[],19,FALSE)</f>
        <v>#N/A</v>
      </c>
      <c r="AX379" t="e">
        <f>VLOOKUP(Tableau14[[#This Row],[dossier d''événement]],Tableau12[],20,FALSE)</f>
        <v>#N/A</v>
      </c>
      <c r="AY379" t="e">
        <f>VLOOKUP(Tableau14[[#This Row],[dossier d''événement]],Tableau12[],21,FALSE)</f>
        <v>#N/A</v>
      </c>
      <c r="AZ379" t="e">
        <f>VLOOKUP(Tableau14[[#This Row],[dossier d''événement]],Tableau12[],22,FALSE)</f>
        <v>#N/A</v>
      </c>
      <c r="BA379" t="e">
        <f>VLOOKUP(Tableau14[[#This Row],[dossier d''événement]],Tableau12[],23,FALSE)</f>
        <v>#N/A</v>
      </c>
      <c r="BB379" t="e">
        <f>VLOOKUP(Tableau14[[#This Row],[dossier d''événement]],Tableau12[],24,FALSE)</f>
        <v>#N/A</v>
      </c>
      <c r="BC379" t="e">
        <f>VLOOKUP(Tableau14[[#This Row],[dossier d''événement]],Tableau12[],25,FALSE)</f>
        <v>#N/A</v>
      </c>
      <c r="BD379" t="e">
        <f>VLOOKUP(Tableau14[[#This Row],[dossier d''événement]],Tableau12[],26,FALSE)</f>
        <v>#N/A</v>
      </c>
      <c r="BE379" t="e">
        <f>VLOOKUP(Tableau14[[#This Row],[dossier d''événement]],Tableau12[],27,FALSE)</f>
        <v>#N/A</v>
      </c>
      <c r="BF379" t="e">
        <f>VLOOKUP(Tableau14[[#This Row],[dossier d''événement]],Tableau12[],28,FALSE)</f>
        <v>#N/A</v>
      </c>
      <c r="BG379" t="e">
        <f>VLOOKUP(Tableau14[[#This Row],[dossier d''événement]],Tableau12[],29,FALSE)</f>
        <v>#N/A</v>
      </c>
      <c r="BH379" t="e">
        <f>VLOOKUP(Tableau14[[#This Row],[dossier d''événement]],Tableau12[],30,FALSE)</f>
        <v>#N/A</v>
      </c>
      <c r="BI379" t="e">
        <f>VLOOKUP(Tableau14[[#This Row],[dossier d''événement]],Tableau12[],31,FALSE)</f>
        <v>#N/A</v>
      </c>
      <c r="BJ379" t="e">
        <f>VLOOKUP(Tableau14[[#This Row],[dossier d''événement]],Tableau12[],32,FALSE)</f>
        <v>#N/A</v>
      </c>
      <c r="BK379" t="e">
        <f>VLOOKUP(Tableau14[[#This Row],[dossier d''événement]],Tableau12[],33,FALSE)</f>
        <v>#N/A</v>
      </c>
      <c r="BL379" t="e">
        <f>VLOOKUP(Tableau14[[#This Row],[dossier d''événement]],Tableau12[],34,FALSE)</f>
        <v>#N/A</v>
      </c>
      <c r="BM379" t="e">
        <f>VLOOKUP(Tableau14[[#This Row],[dossier d''événement]],Tableau12[],35,FALSE)</f>
        <v>#N/A</v>
      </c>
      <c r="BN379" t="e">
        <f>VLOOKUP(Tableau14[[#This Row],[dossier d''événement]],Tableau12[],36,FALSE)</f>
        <v>#N/A</v>
      </c>
      <c r="BO379" t="e">
        <f>VLOOKUP(Tableau14[[#This Row],[dossier d''événement]],Tableau12[],37,FALSE)</f>
        <v>#N/A</v>
      </c>
      <c r="BP379" t="e">
        <f>VLOOKUP(Tableau14[[#This Row],[dossier d''événement]],Tableau12[],38,FALSE)</f>
        <v>#N/A</v>
      </c>
      <c r="BQ379" t="e">
        <f>VLOOKUP(Tableau14[[#This Row],[dossier d''événement]],Tableau12[],39,FALSE)</f>
        <v>#N/A</v>
      </c>
      <c r="BR379" t="e">
        <f>VLOOKUP(Tableau14[[#This Row],[dossier d''événement]],Tableau12[],40,FALSE)</f>
        <v>#N/A</v>
      </c>
    </row>
    <row r="380" spans="23:70">
      <c r="W380" t="e">
        <f>VLOOKUP(Tableau14[[#This Row],[dossier d''événement]],Tableau12[],73,FALSE)</f>
        <v>#N/A</v>
      </c>
      <c r="X380" t="e">
        <f>VLOOKUP(Tableau14[[#This Row],[dossier d''événement]],Tableau12[],74,FALSE)</f>
        <v>#N/A</v>
      </c>
      <c r="Y380" t="e">
        <f>VLOOKUP(Tableau14[[#This Row],[dossier d''événement]],Tableau12[],75,FALSE)</f>
        <v>#N/A</v>
      </c>
      <c r="Z380" t="e">
        <f>VLOOKUP(Tableau14[[#This Row],[dossier d''événement]],Tableau12[],76,FALSE)</f>
        <v>#N/A</v>
      </c>
      <c r="AA380" t="e">
        <f>VLOOKUP(Tableau14[[#This Row],[dossier d''événement]],Tableau12[],77,FALSE)</f>
        <v>#N/A</v>
      </c>
      <c r="AB380" t="e">
        <f>VLOOKUP(Tableau14[[#This Row],[dossier d''événement]],Tableau12[],78,FALSE)</f>
        <v>#N/A</v>
      </c>
      <c r="AC380" t="e">
        <f>VLOOKUP(Tableau14[[#This Row],[dossier d''événement]],Tableau12[],79,FALSE)</f>
        <v>#N/A</v>
      </c>
      <c r="AD380" t="e">
        <f>VLOOKUP(Tableau14[[#This Row],[dossier d''événement]],Tableau12[],80,FALSE)</f>
        <v>#N/A</v>
      </c>
      <c r="AE380" t="e">
        <f>VLOOKUP(Tableau14[[#This Row],[dossier d''événement]],Tableau12[],81,FALSE)</f>
        <v>#N/A</v>
      </c>
      <c r="AF380" t="e">
        <f>VLOOKUP(Tableau14[[#This Row],[dossier d''événement]],Tableau12[],82,FALSE)</f>
        <v>#N/A</v>
      </c>
      <c r="AG380" t="e">
        <f>VLOOKUP(Tableau14[[#This Row],[dossier d''événement]],Tableau12[],83,FALSE)</f>
        <v>#N/A</v>
      </c>
      <c r="AH380" t="e">
        <f>VLOOKUP(Tableau14[[#This Row],[dossier d''événement]],Tableau12[],84,FALSE)</f>
        <v>#N/A</v>
      </c>
      <c r="AI380" t="e">
        <f>VLOOKUP(Tableau14[[#This Row],[dossier d''événement]],Tableau12[],85,FALSE)</f>
        <v>#N/A</v>
      </c>
      <c r="AJ380" t="e">
        <f>VLOOKUP(Tableau14[[#This Row],[dossier d''événement]],Tableau12[],86,FALSE)</f>
        <v>#N/A</v>
      </c>
      <c r="AK380" t="e">
        <f>VLOOKUP(Tableau14[[#This Row],[dossier d''événement]],Tableau12[],87,FALSE)</f>
        <v>#N/A</v>
      </c>
      <c r="AL380" t="e">
        <f>VLOOKUP(Tableau14[[#This Row],[dossier d''événement]],Tableau12[],88,FALSE)</f>
        <v>#N/A</v>
      </c>
      <c r="AM380" t="e">
        <f>VLOOKUP(Tableau14[[#This Row],[dossier d''événement]],Tableau12[],89,FALSE)</f>
        <v>#N/A</v>
      </c>
      <c r="AN380" t="e">
        <f>VLOOKUP(Tableau14[[#This Row],[dossier d''événement]],Tableau12[],90,FALSE)</f>
        <v>#N/A</v>
      </c>
      <c r="AO380" t="e">
        <f>VLOOKUP(Tableau14[[#This Row],[dossier d''événement]],Tableau12[],11,FALSE)</f>
        <v>#N/A</v>
      </c>
      <c r="AP380" t="e">
        <f>VLOOKUP(Tableau14[[#This Row],[dossier d''événement]],Tableau12[],12,FALSE)</f>
        <v>#N/A</v>
      </c>
      <c r="AQ380" t="e">
        <f>VLOOKUP(Tableau14[[#This Row],[dossier d''événement]],Tableau12[],13,FALSE)</f>
        <v>#N/A</v>
      </c>
      <c r="AR380" t="e">
        <f>VLOOKUP(Tableau14[[#This Row],[dossier d''événement]],Tableau12[],14,FALSE)</f>
        <v>#N/A</v>
      </c>
      <c r="AS380" t="e">
        <f>VLOOKUP(Tableau14[[#This Row],[dossier d''événement]],Tableau12[],15,FALSE)</f>
        <v>#N/A</v>
      </c>
      <c r="AT380" t="e">
        <f>VLOOKUP(Tableau14[[#This Row],[dossier d''événement]],Tableau12[],16,FALSE)</f>
        <v>#N/A</v>
      </c>
      <c r="AU380" t="e">
        <f>VLOOKUP(Tableau14[[#This Row],[dossier d''événement]],Tableau12[],17,FALSE)</f>
        <v>#N/A</v>
      </c>
      <c r="AV380" t="e">
        <f>VLOOKUP(Tableau14[[#This Row],[dossier d''événement]],Tableau12[],18,FALSE)</f>
        <v>#N/A</v>
      </c>
      <c r="AW380" t="e">
        <f>VLOOKUP(Tableau14[[#This Row],[dossier d''événement]],Tableau12[],19,FALSE)</f>
        <v>#N/A</v>
      </c>
      <c r="AX380" t="e">
        <f>VLOOKUP(Tableau14[[#This Row],[dossier d''événement]],Tableau12[],20,FALSE)</f>
        <v>#N/A</v>
      </c>
      <c r="AY380" t="e">
        <f>VLOOKUP(Tableau14[[#This Row],[dossier d''événement]],Tableau12[],21,FALSE)</f>
        <v>#N/A</v>
      </c>
      <c r="AZ380" t="e">
        <f>VLOOKUP(Tableau14[[#This Row],[dossier d''événement]],Tableau12[],22,FALSE)</f>
        <v>#N/A</v>
      </c>
      <c r="BA380" t="e">
        <f>VLOOKUP(Tableau14[[#This Row],[dossier d''événement]],Tableau12[],23,FALSE)</f>
        <v>#N/A</v>
      </c>
      <c r="BB380" t="e">
        <f>VLOOKUP(Tableau14[[#This Row],[dossier d''événement]],Tableau12[],24,FALSE)</f>
        <v>#N/A</v>
      </c>
      <c r="BC380" t="e">
        <f>VLOOKUP(Tableau14[[#This Row],[dossier d''événement]],Tableau12[],25,FALSE)</f>
        <v>#N/A</v>
      </c>
      <c r="BD380" t="e">
        <f>VLOOKUP(Tableau14[[#This Row],[dossier d''événement]],Tableau12[],26,FALSE)</f>
        <v>#N/A</v>
      </c>
      <c r="BE380" t="e">
        <f>VLOOKUP(Tableau14[[#This Row],[dossier d''événement]],Tableau12[],27,FALSE)</f>
        <v>#N/A</v>
      </c>
      <c r="BF380" t="e">
        <f>VLOOKUP(Tableau14[[#This Row],[dossier d''événement]],Tableau12[],28,FALSE)</f>
        <v>#N/A</v>
      </c>
      <c r="BG380" t="e">
        <f>VLOOKUP(Tableau14[[#This Row],[dossier d''événement]],Tableau12[],29,FALSE)</f>
        <v>#N/A</v>
      </c>
      <c r="BH380" t="e">
        <f>VLOOKUP(Tableau14[[#This Row],[dossier d''événement]],Tableau12[],30,FALSE)</f>
        <v>#N/A</v>
      </c>
      <c r="BI380" t="e">
        <f>VLOOKUP(Tableau14[[#This Row],[dossier d''événement]],Tableau12[],31,FALSE)</f>
        <v>#N/A</v>
      </c>
      <c r="BJ380" t="e">
        <f>VLOOKUP(Tableau14[[#This Row],[dossier d''événement]],Tableau12[],32,FALSE)</f>
        <v>#N/A</v>
      </c>
      <c r="BK380" t="e">
        <f>VLOOKUP(Tableau14[[#This Row],[dossier d''événement]],Tableau12[],33,FALSE)</f>
        <v>#N/A</v>
      </c>
      <c r="BL380" t="e">
        <f>VLOOKUP(Tableau14[[#This Row],[dossier d''événement]],Tableau12[],34,FALSE)</f>
        <v>#N/A</v>
      </c>
      <c r="BM380" t="e">
        <f>VLOOKUP(Tableau14[[#This Row],[dossier d''événement]],Tableau12[],35,FALSE)</f>
        <v>#N/A</v>
      </c>
      <c r="BN380" t="e">
        <f>VLOOKUP(Tableau14[[#This Row],[dossier d''événement]],Tableau12[],36,FALSE)</f>
        <v>#N/A</v>
      </c>
      <c r="BO380" t="e">
        <f>VLOOKUP(Tableau14[[#This Row],[dossier d''événement]],Tableau12[],37,FALSE)</f>
        <v>#N/A</v>
      </c>
      <c r="BP380" t="e">
        <f>VLOOKUP(Tableau14[[#This Row],[dossier d''événement]],Tableau12[],38,FALSE)</f>
        <v>#N/A</v>
      </c>
      <c r="BQ380" t="e">
        <f>VLOOKUP(Tableau14[[#This Row],[dossier d''événement]],Tableau12[],39,FALSE)</f>
        <v>#N/A</v>
      </c>
      <c r="BR380" t="e">
        <f>VLOOKUP(Tableau14[[#This Row],[dossier d''événement]],Tableau12[],40,FALSE)</f>
        <v>#N/A</v>
      </c>
    </row>
    <row r="381" spans="23:70">
      <c r="W381" t="e">
        <f>VLOOKUP(Tableau14[[#This Row],[dossier d''événement]],Tableau12[],73,FALSE)</f>
        <v>#N/A</v>
      </c>
      <c r="X381" t="e">
        <f>VLOOKUP(Tableau14[[#This Row],[dossier d''événement]],Tableau12[],74,FALSE)</f>
        <v>#N/A</v>
      </c>
      <c r="Y381" t="e">
        <f>VLOOKUP(Tableau14[[#This Row],[dossier d''événement]],Tableau12[],75,FALSE)</f>
        <v>#N/A</v>
      </c>
      <c r="Z381" t="e">
        <f>VLOOKUP(Tableau14[[#This Row],[dossier d''événement]],Tableau12[],76,FALSE)</f>
        <v>#N/A</v>
      </c>
      <c r="AA381" t="e">
        <f>VLOOKUP(Tableau14[[#This Row],[dossier d''événement]],Tableau12[],77,FALSE)</f>
        <v>#N/A</v>
      </c>
      <c r="AB381" t="e">
        <f>VLOOKUP(Tableau14[[#This Row],[dossier d''événement]],Tableau12[],78,FALSE)</f>
        <v>#N/A</v>
      </c>
      <c r="AC381" t="e">
        <f>VLOOKUP(Tableau14[[#This Row],[dossier d''événement]],Tableau12[],79,FALSE)</f>
        <v>#N/A</v>
      </c>
      <c r="AD381" t="e">
        <f>VLOOKUP(Tableau14[[#This Row],[dossier d''événement]],Tableau12[],80,FALSE)</f>
        <v>#N/A</v>
      </c>
      <c r="AE381" t="e">
        <f>VLOOKUP(Tableau14[[#This Row],[dossier d''événement]],Tableau12[],81,FALSE)</f>
        <v>#N/A</v>
      </c>
      <c r="AF381" t="e">
        <f>VLOOKUP(Tableau14[[#This Row],[dossier d''événement]],Tableau12[],82,FALSE)</f>
        <v>#N/A</v>
      </c>
      <c r="AG381" t="e">
        <f>VLOOKUP(Tableau14[[#This Row],[dossier d''événement]],Tableau12[],83,FALSE)</f>
        <v>#N/A</v>
      </c>
      <c r="AH381" t="e">
        <f>VLOOKUP(Tableau14[[#This Row],[dossier d''événement]],Tableau12[],84,FALSE)</f>
        <v>#N/A</v>
      </c>
      <c r="AI381" t="e">
        <f>VLOOKUP(Tableau14[[#This Row],[dossier d''événement]],Tableau12[],85,FALSE)</f>
        <v>#N/A</v>
      </c>
      <c r="AJ381" t="e">
        <f>VLOOKUP(Tableau14[[#This Row],[dossier d''événement]],Tableau12[],86,FALSE)</f>
        <v>#N/A</v>
      </c>
      <c r="AK381" t="e">
        <f>VLOOKUP(Tableau14[[#This Row],[dossier d''événement]],Tableau12[],87,FALSE)</f>
        <v>#N/A</v>
      </c>
      <c r="AL381" t="e">
        <f>VLOOKUP(Tableau14[[#This Row],[dossier d''événement]],Tableau12[],88,FALSE)</f>
        <v>#N/A</v>
      </c>
      <c r="AM381" t="e">
        <f>VLOOKUP(Tableau14[[#This Row],[dossier d''événement]],Tableau12[],89,FALSE)</f>
        <v>#N/A</v>
      </c>
      <c r="AN381" t="e">
        <f>VLOOKUP(Tableau14[[#This Row],[dossier d''événement]],Tableau12[],90,FALSE)</f>
        <v>#N/A</v>
      </c>
      <c r="AO381" t="e">
        <f>VLOOKUP(Tableau14[[#This Row],[dossier d''événement]],Tableau12[],11,FALSE)</f>
        <v>#N/A</v>
      </c>
      <c r="AP381" t="e">
        <f>VLOOKUP(Tableau14[[#This Row],[dossier d''événement]],Tableau12[],12,FALSE)</f>
        <v>#N/A</v>
      </c>
      <c r="AQ381" t="e">
        <f>VLOOKUP(Tableau14[[#This Row],[dossier d''événement]],Tableau12[],13,FALSE)</f>
        <v>#N/A</v>
      </c>
      <c r="AR381" t="e">
        <f>VLOOKUP(Tableau14[[#This Row],[dossier d''événement]],Tableau12[],14,FALSE)</f>
        <v>#N/A</v>
      </c>
      <c r="AS381" t="e">
        <f>VLOOKUP(Tableau14[[#This Row],[dossier d''événement]],Tableau12[],15,FALSE)</f>
        <v>#N/A</v>
      </c>
      <c r="AT381" t="e">
        <f>VLOOKUP(Tableau14[[#This Row],[dossier d''événement]],Tableau12[],16,FALSE)</f>
        <v>#N/A</v>
      </c>
      <c r="AU381" t="e">
        <f>VLOOKUP(Tableau14[[#This Row],[dossier d''événement]],Tableau12[],17,FALSE)</f>
        <v>#N/A</v>
      </c>
      <c r="AV381" t="e">
        <f>VLOOKUP(Tableau14[[#This Row],[dossier d''événement]],Tableau12[],18,FALSE)</f>
        <v>#N/A</v>
      </c>
      <c r="AW381" t="e">
        <f>VLOOKUP(Tableau14[[#This Row],[dossier d''événement]],Tableau12[],19,FALSE)</f>
        <v>#N/A</v>
      </c>
      <c r="AX381" t="e">
        <f>VLOOKUP(Tableau14[[#This Row],[dossier d''événement]],Tableau12[],20,FALSE)</f>
        <v>#N/A</v>
      </c>
      <c r="AY381" t="e">
        <f>VLOOKUP(Tableau14[[#This Row],[dossier d''événement]],Tableau12[],21,FALSE)</f>
        <v>#N/A</v>
      </c>
      <c r="AZ381" t="e">
        <f>VLOOKUP(Tableau14[[#This Row],[dossier d''événement]],Tableau12[],22,FALSE)</f>
        <v>#N/A</v>
      </c>
      <c r="BA381" t="e">
        <f>VLOOKUP(Tableau14[[#This Row],[dossier d''événement]],Tableau12[],23,FALSE)</f>
        <v>#N/A</v>
      </c>
      <c r="BB381" t="e">
        <f>VLOOKUP(Tableau14[[#This Row],[dossier d''événement]],Tableau12[],24,FALSE)</f>
        <v>#N/A</v>
      </c>
      <c r="BC381" t="e">
        <f>VLOOKUP(Tableau14[[#This Row],[dossier d''événement]],Tableau12[],25,FALSE)</f>
        <v>#N/A</v>
      </c>
      <c r="BD381" t="e">
        <f>VLOOKUP(Tableau14[[#This Row],[dossier d''événement]],Tableau12[],26,FALSE)</f>
        <v>#N/A</v>
      </c>
      <c r="BE381" t="e">
        <f>VLOOKUP(Tableau14[[#This Row],[dossier d''événement]],Tableau12[],27,FALSE)</f>
        <v>#N/A</v>
      </c>
      <c r="BF381" t="e">
        <f>VLOOKUP(Tableau14[[#This Row],[dossier d''événement]],Tableau12[],28,FALSE)</f>
        <v>#N/A</v>
      </c>
      <c r="BG381" t="e">
        <f>VLOOKUP(Tableau14[[#This Row],[dossier d''événement]],Tableau12[],29,FALSE)</f>
        <v>#N/A</v>
      </c>
      <c r="BH381" t="e">
        <f>VLOOKUP(Tableau14[[#This Row],[dossier d''événement]],Tableau12[],30,FALSE)</f>
        <v>#N/A</v>
      </c>
      <c r="BI381" t="e">
        <f>VLOOKUP(Tableau14[[#This Row],[dossier d''événement]],Tableau12[],31,FALSE)</f>
        <v>#N/A</v>
      </c>
      <c r="BJ381" t="e">
        <f>VLOOKUP(Tableau14[[#This Row],[dossier d''événement]],Tableau12[],32,FALSE)</f>
        <v>#N/A</v>
      </c>
      <c r="BK381" t="e">
        <f>VLOOKUP(Tableau14[[#This Row],[dossier d''événement]],Tableau12[],33,FALSE)</f>
        <v>#N/A</v>
      </c>
      <c r="BL381" t="e">
        <f>VLOOKUP(Tableau14[[#This Row],[dossier d''événement]],Tableau12[],34,FALSE)</f>
        <v>#N/A</v>
      </c>
      <c r="BM381" t="e">
        <f>VLOOKUP(Tableau14[[#This Row],[dossier d''événement]],Tableau12[],35,FALSE)</f>
        <v>#N/A</v>
      </c>
      <c r="BN381" t="e">
        <f>VLOOKUP(Tableau14[[#This Row],[dossier d''événement]],Tableau12[],36,FALSE)</f>
        <v>#N/A</v>
      </c>
      <c r="BO381" t="e">
        <f>VLOOKUP(Tableau14[[#This Row],[dossier d''événement]],Tableau12[],37,FALSE)</f>
        <v>#N/A</v>
      </c>
      <c r="BP381" t="e">
        <f>VLOOKUP(Tableau14[[#This Row],[dossier d''événement]],Tableau12[],38,FALSE)</f>
        <v>#N/A</v>
      </c>
      <c r="BQ381" t="e">
        <f>VLOOKUP(Tableau14[[#This Row],[dossier d''événement]],Tableau12[],39,FALSE)</f>
        <v>#N/A</v>
      </c>
      <c r="BR381" t="e">
        <f>VLOOKUP(Tableau14[[#This Row],[dossier d''événement]],Tableau12[],40,FALSE)</f>
        <v>#N/A</v>
      </c>
    </row>
    <row r="382" spans="23:70">
      <c r="W382" t="e">
        <f>VLOOKUP(Tableau14[[#This Row],[dossier d''événement]],Tableau12[],73,FALSE)</f>
        <v>#N/A</v>
      </c>
      <c r="X382" t="e">
        <f>VLOOKUP(Tableau14[[#This Row],[dossier d''événement]],Tableau12[],74,FALSE)</f>
        <v>#N/A</v>
      </c>
      <c r="Y382" t="e">
        <f>VLOOKUP(Tableau14[[#This Row],[dossier d''événement]],Tableau12[],75,FALSE)</f>
        <v>#N/A</v>
      </c>
      <c r="Z382" t="e">
        <f>VLOOKUP(Tableau14[[#This Row],[dossier d''événement]],Tableau12[],76,FALSE)</f>
        <v>#N/A</v>
      </c>
      <c r="AA382" t="e">
        <f>VLOOKUP(Tableau14[[#This Row],[dossier d''événement]],Tableau12[],77,FALSE)</f>
        <v>#N/A</v>
      </c>
      <c r="AB382" t="e">
        <f>VLOOKUP(Tableau14[[#This Row],[dossier d''événement]],Tableau12[],78,FALSE)</f>
        <v>#N/A</v>
      </c>
      <c r="AC382" t="e">
        <f>VLOOKUP(Tableau14[[#This Row],[dossier d''événement]],Tableau12[],79,FALSE)</f>
        <v>#N/A</v>
      </c>
      <c r="AD382" t="e">
        <f>VLOOKUP(Tableau14[[#This Row],[dossier d''événement]],Tableau12[],80,FALSE)</f>
        <v>#N/A</v>
      </c>
      <c r="AE382" t="e">
        <f>VLOOKUP(Tableau14[[#This Row],[dossier d''événement]],Tableau12[],81,FALSE)</f>
        <v>#N/A</v>
      </c>
      <c r="AF382" t="e">
        <f>VLOOKUP(Tableau14[[#This Row],[dossier d''événement]],Tableau12[],82,FALSE)</f>
        <v>#N/A</v>
      </c>
      <c r="AG382" t="e">
        <f>VLOOKUP(Tableau14[[#This Row],[dossier d''événement]],Tableau12[],83,FALSE)</f>
        <v>#N/A</v>
      </c>
      <c r="AH382" t="e">
        <f>VLOOKUP(Tableau14[[#This Row],[dossier d''événement]],Tableau12[],84,FALSE)</f>
        <v>#N/A</v>
      </c>
      <c r="AI382" t="e">
        <f>VLOOKUP(Tableau14[[#This Row],[dossier d''événement]],Tableau12[],85,FALSE)</f>
        <v>#N/A</v>
      </c>
      <c r="AJ382" t="e">
        <f>VLOOKUP(Tableau14[[#This Row],[dossier d''événement]],Tableau12[],86,FALSE)</f>
        <v>#N/A</v>
      </c>
      <c r="AK382" t="e">
        <f>VLOOKUP(Tableau14[[#This Row],[dossier d''événement]],Tableau12[],87,FALSE)</f>
        <v>#N/A</v>
      </c>
      <c r="AL382" t="e">
        <f>VLOOKUP(Tableau14[[#This Row],[dossier d''événement]],Tableau12[],88,FALSE)</f>
        <v>#N/A</v>
      </c>
      <c r="AM382" t="e">
        <f>VLOOKUP(Tableau14[[#This Row],[dossier d''événement]],Tableau12[],89,FALSE)</f>
        <v>#N/A</v>
      </c>
      <c r="AN382" t="e">
        <f>VLOOKUP(Tableau14[[#This Row],[dossier d''événement]],Tableau12[],90,FALSE)</f>
        <v>#N/A</v>
      </c>
      <c r="AO382" t="e">
        <f>VLOOKUP(Tableau14[[#This Row],[dossier d''événement]],Tableau12[],11,FALSE)</f>
        <v>#N/A</v>
      </c>
      <c r="AP382" t="e">
        <f>VLOOKUP(Tableau14[[#This Row],[dossier d''événement]],Tableau12[],12,FALSE)</f>
        <v>#N/A</v>
      </c>
      <c r="AQ382" t="e">
        <f>VLOOKUP(Tableau14[[#This Row],[dossier d''événement]],Tableau12[],13,FALSE)</f>
        <v>#N/A</v>
      </c>
      <c r="AR382" t="e">
        <f>VLOOKUP(Tableau14[[#This Row],[dossier d''événement]],Tableau12[],14,FALSE)</f>
        <v>#N/A</v>
      </c>
      <c r="AS382" t="e">
        <f>VLOOKUP(Tableau14[[#This Row],[dossier d''événement]],Tableau12[],15,FALSE)</f>
        <v>#N/A</v>
      </c>
      <c r="AT382" t="e">
        <f>VLOOKUP(Tableau14[[#This Row],[dossier d''événement]],Tableau12[],16,FALSE)</f>
        <v>#N/A</v>
      </c>
      <c r="AU382" t="e">
        <f>VLOOKUP(Tableau14[[#This Row],[dossier d''événement]],Tableau12[],17,FALSE)</f>
        <v>#N/A</v>
      </c>
      <c r="AV382" t="e">
        <f>VLOOKUP(Tableau14[[#This Row],[dossier d''événement]],Tableau12[],18,FALSE)</f>
        <v>#N/A</v>
      </c>
      <c r="AW382" t="e">
        <f>VLOOKUP(Tableau14[[#This Row],[dossier d''événement]],Tableau12[],19,FALSE)</f>
        <v>#N/A</v>
      </c>
      <c r="AX382" t="e">
        <f>VLOOKUP(Tableau14[[#This Row],[dossier d''événement]],Tableau12[],20,FALSE)</f>
        <v>#N/A</v>
      </c>
      <c r="AY382" t="e">
        <f>VLOOKUP(Tableau14[[#This Row],[dossier d''événement]],Tableau12[],21,FALSE)</f>
        <v>#N/A</v>
      </c>
      <c r="AZ382" t="e">
        <f>VLOOKUP(Tableau14[[#This Row],[dossier d''événement]],Tableau12[],22,FALSE)</f>
        <v>#N/A</v>
      </c>
      <c r="BA382" t="e">
        <f>VLOOKUP(Tableau14[[#This Row],[dossier d''événement]],Tableau12[],23,FALSE)</f>
        <v>#N/A</v>
      </c>
      <c r="BB382" t="e">
        <f>VLOOKUP(Tableau14[[#This Row],[dossier d''événement]],Tableau12[],24,FALSE)</f>
        <v>#N/A</v>
      </c>
      <c r="BC382" t="e">
        <f>VLOOKUP(Tableau14[[#This Row],[dossier d''événement]],Tableau12[],25,FALSE)</f>
        <v>#N/A</v>
      </c>
      <c r="BD382" t="e">
        <f>VLOOKUP(Tableau14[[#This Row],[dossier d''événement]],Tableau12[],26,FALSE)</f>
        <v>#N/A</v>
      </c>
      <c r="BE382" t="e">
        <f>VLOOKUP(Tableau14[[#This Row],[dossier d''événement]],Tableau12[],27,FALSE)</f>
        <v>#N/A</v>
      </c>
      <c r="BF382" t="e">
        <f>VLOOKUP(Tableau14[[#This Row],[dossier d''événement]],Tableau12[],28,FALSE)</f>
        <v>#N/A</v>
      </c>
      <c r="BG382" t="e">
        <f>VLOOKUP(Tableau14[[#This Row],[dossier d''événement]],Tableau12[],29,FALSE)</f>
        <v>#N/A</v>
      </c>
      <c r="BH382" t="e">
        <f>VLOOKUP(Tableau14[[#This Row],[dossier d''événement]],Tableau12[],30,FALSE)</f>
        <v>#N/A</v>
      </c>
      <c r="BI382" t="e">
        <f>VLOOKUP(Tableau14[[#This Row],[dossier d''événement]],Tableau12[],31,FALSE)</f>
        <v>#N/A</v>
      </c>
      <c r="BJ382" t="e">
        <f>VLOOKUP(Tableau14[[#This Row],[dossier d''événement]],Tableau12[],32,FALSE)</f>
        <v>#N/A</v>
      </c>
      <c r="BK382" t="e">
        <f>VLOOKUP(Tableau14[[#This Row],[dossier d''événement]],Tableau12[],33,FALSE)</f>
        <v>#N/A</v>
      </c>
      <c r="BL382" t="e">
        <f>VLOOKUP(Tableau14[[#This Row],[dossier d''événement]],Tableau12[],34,FALSE)</f>
        <v>#N/A</v>
      </c>
      <c r="BM382" t="e">
        <f>VLOOKUP(Tableau14[[#This Row],[dossier d''événement]],Tableau12[],35,FALSE)</f>
        <v>#N/A</v>
      </c>
      <c r="BN382" t="e">
        <f>VLOOKUP(Tableau14[[#This Row],[dossier d''événement]],Tableau12[],36,FALSE)</f>
        <v>#N/A</v>
      </c>
      <c r="BO382" t="e">
        <f>VLOOKUP(Tableau14[[#This Row],[dossier d''événement]],Tableau12[],37,FALSE)</f>
        <v>#N/A</v>
      </c>
      <c r="BP382" t="e">
        <f>VLOOKUP(Tableau14[[#This Row],[dossier d''événement]],Tableau12[],38,FALSE)</f>
        <v>#N/A</v>
      </c>
      <c r="BQ382" t="e">
        <f>VLOOKUP(Tableau14[[#This Row],[dossier d''événement]],Tableau12[],39,FALSE)</f>
        <v>#N/A</v>
      </c>
      <c r="BR382" t="e">
        <f>VLOOKUP(Tableau14[[#This Row],[dossier d''événement]],Tableau12[],40,FALSE)</f>
        <v>#N/A</v>
      </c>
    </row>
    <row r="383" spans="23:70">
      <c r="W383" t="e">
        <f>VLOOKUP(Tableau14[[#This Row],[dossier d''événement]],Tableau12[],73,FALSE)</f>
        <v>#N/A</v>
      </c>
      <c r="X383" t="e">
        <f>VLOOKUP(Tableau14[[#This Row],[dossier d''événement]],Tableau12[],74,FALSE)</f>
        <v>#N/A</v>
      </c>
      <c r="Y383" t="e">
        <f>VLOOKUP(Tableau14[[#This Row],[dossier d''événement]],Tableau12[],75,FALSE)</f>
        <v>#N/A</v>
      </c>
      <c r="Z383" t="e">
        <f>VLOOKUP(Tableau14[[#This Row],[dossier d''événement]],Tableau12[],76,FALSE)</f>
        <v>#N/A</v>
      </c>
      <c r="AA383" t="e">
        <f>VLOOKUP(Tableau14[[#This Row],[dossier d''événement]],Tableau12[],77,FALSE)</f>
        <v>#N/A</v>
      </c>
      <c r="AB383" t="e">
        <f>VLOOKUP(Tableau14[[#This Row],[dossier d''événement]],Tableau12[],78,FALSE)</f>
        <v>#N/A</v>
      </c>
      <c r="AC383" t="e">
        <f>VLOOKUP(Tableau14[[#This Row],[dossier d''événement]],Tableau12[],79,FALSE)</f>
        <v>#N/A</v>
      </c>
      <c r="AD383" t="e">
        <f>VLOOKUP(Tableau14[[#This Row],[dossier d''événement]],Tableau12[],80,FALSE)</f>
        <v>#N/A</v>
      </c>
      <c r="AE383" t="e">
        <f>VLOOKUP(Tableau14[[#This Row],[dossier d''événement]],Tableau12[],81,FALSE)</f>
        <v>#N/A</v>
      </c>
      <c r="AF383" t="e">
        <f>VLOOKUP(Tableau14[[#This Row],[dossier d''événement]],Tableau12[],82,FALSE)</f>
        <v>#N/A</v>
      </c>
      <c r="AG383" t="e">
        <f>VLOOKUP(Tableau14[[#This Row],[dossier d''événement]],Tableau12[],83,FALSE)</f>
        <v>#N/A</v>
      </c>
      <c r="AH383" t="e">
        <f>VLOOKUP(Tableau14[[#This Row],[dossier d''événement]],Tableau12[],84,FALSE)</f>
        <v>#N/A</v>
      </c>
      <c r="AI383" t="e">
        <f>VLOOKUP(Tableau14[[#This Row],[dossier d''événement]],Tableau12[],85,FALSE)</f>
        <v>#N/A</v>
      </c>
      <c r="AJ383" t="e">
        <f>VLOOKUP(Tableau14[[#This Row],[dossier d''événement]],Tableau12[],86,FALSE)</f>
        <v>#N/A</v>
      </c>
      <c r="AK383" t="e">
        <f>VLOOKUP(Tableau14[[#This Row],[dossier d''événement]],Tableau12[],87,FALSE)</f>
        <v>#N/A</v>
      </c>
      <c r="AL383" t="e">
        <f>VLOOKUP(Tableau14[[#This Row],[dossier d''événement]],Tableau12[],88,FALSE)</f>
        <v>#N/A</v>
      </c>
      <c r="AM383" t="e">
        <f>VLOOKUP(Tableau14[[#This Row],[dossier d''événement]],Tableau12[],89,FALSE)</f>
        <v>#N/A</v>
      </c>
      <c r="AN383" t="e">
        <f>VLOOKUP(Tableau14[[#This Row],[dossier d''événement]],Tableau12[],90,FALSE)</f>
        <v>#N/A</v>
      </c>
      <c r="AO383" t="e">
        <f>VLOOKUP(Tableau14[[#This Row],[dossier d''événement]],Tableau12[],11,FALSE)</f>
        <v>#N/A</v>
      </c>
      <c r="AP383" t="e">
        <f>VLOOKUP(Tableau14[[#This Row],[dossier d''événement]],Tableau12[],12,FALSE)</f>
        <v>#N/A</v>
      </c>
      <c r="AQ383" t="e">
        <f>VLOOKUP(Tableau14[[#This Row],[dossier d''événement]],Tableau12[],13,FALSE)</f>
        <v>#N/A</v>
      </c>
      <c r="AR383" t="e">
        <f>VLOOKUP(Tableau14[[#This Row],[dossier d''événement]],Tableau12[],14,FALSE)</f>
        <v>#N/A</v>
      </c>
      <c r="AS383" t="e">
        <f>VLOOKUP(Tableau14[[#This Row],[dossier d''événement]],Tableau12[],15,FALSE)</f>
        <v>#N/A</v>
      </c>
      <c r="AT383" t="e">
        <f>VLOOKUP(Tableau14[[#This Row],[dossier d''événement]],Tableau12[],16,FALSE)</f>
        <v>#N/A</v>
      </c>
      <c r="AU383" t="e">
        <f>VLOOKUP(Tableau14[[#This Row],[dossier d''événement]],Tableau12[],17,FALSE)</f>
        <v>#N/A</v>
      </c>
      <c r="AV383" t="e">
        <f>VLOOKUP(Tableau14[[#This Row],[dossier d''événement]],Tableau12[],18,FALSE)</f>
        <v>#N/A</v>
      </c>
      <c r="AW383" t="e">
        <f>VLOOKUP(Tableau14[[#This Row],[dossier d''événement]],Tableau12[],19,FALSE)</f>
        <v>#N/A</v>
      </c>
      <c r="AX383" t="e">
        <f>VLOOKUP(Tableau14[[#This Row],[dossier d''événement]],Tableau12[],20,FALSE)</f>
        <v>#N/A</v>
      </c>
      <c r="AY383" t="e">
        <f>VLOOKUP(Tableau14[[#This Row],[dossier d''événement]],Tableau12[],21,FALSE)</f>
        <v>#N/A</v>
      </c>
      <c r="AZ383" t="e">
        <f>VLOOKUP(Tableau14[[#This Row],[dossier d''événement]],Tableau12[],22,FALSE)</f>
        <v>#N/A</v>
      </c>
      <c r="BA383" t="e">
        <f>VLOOKUP(Tableau14[[#This Row],[dossier d''événement]],Tableau12[],23,FALSE)</f>
        <v>#N/A</v>
      </c>
      <c r="BB383" t="e">
        <f>VLOOKUP(Tableau14[[#This Row],[dossier d''événement]],Tableau12[],24,FALSE)</f>
        <v>#N/A</v>
      </c>
      <c r="BC383" t="e">
        <f>VLOOKUP(Tableau14[[#This Row],[dossier d''événement]],Tableau12[],25,FALSE)</f>
        <v>#N/A</v>
      </c>
      <c r="BD383" t="e">
        <f>VLOOKUP(Tableau14[[#This Row],[dossier d''événement]],Tableau12[],26,FALSE)</f>
        <v>#N/A</v>
      </c>
      <c r="BE383" t="e">
        <f>VLOOKUP(Tableau14[[#This Row],[dossier d''événement]],Tableau12[],27,FALSE)</f>
        <v>#N/A</v>
      </c>
      <c r="BF383" t="e">
        <f>VLOOKUP(Tableau14[[#This Row],[dossier d''événement]],Tableau12[],28,FALSE)</f>
        <v>#N/A</v>
      </c>
      <c r="BG383" t="e">
        <f>VLOOKUP(Tableau14[[#This Row],[dossier d''événement]],Tableau12[],29,FALSE)</f>
        <v>#N/A</v>
      </c>
      <c r="BH383" t="e">
        <f>VLOOKUP(Tableau14[[#This Row],[dossier d''événement]],Tableau12[],30,FALSE)</f>
        <v>#N/A</v>
      </c>
      <c r="BI383" t="e">
        <f>VLOOKUP(Tableau14[[#This Row],[dossier d''événement]],Tableau12[],31,FALSE)</f>
        <v>#N/A</v>
      </c>
      <c r="BJ383" t="e">
        <f>VLOOKUP(Tableau14[[#This Row],[dossier d''événement]],Tableau12[],32,FALSE)</f>
        <v>#N/A</v>
      </c>
      <c r="BK383" t="e">
        <f>VLOOKUP(Tableau14[[#This Row],[dossier d''événement]],Tableau12[],33,FALSE)</f>
        <v>#N/A</v>
      </c>
      <c r="BL383" t="e">
        <f>VLOOKUP(Tableau14[[#This Row],[dossier d''événement]],Tableau12[],34,FALSE)</f>
        <v>#N/A</v>
      </c>
      <c r="BM383" t="e">
        <f>VLOOKUP(Tableau14[[#This Row],[dossier d''événement]],Tableau12[],35,FALSE)</f>
        <v>#N/A</v>
      </c>
      <c r="BN383" t="e">
        <f>VLOOKUP(Tableau14[[#This Row],[dossier d''événement]],Tableau12[],36,FALSE)</f>
        <v>#N/A</v>
      </c>
      <c r="BO383" t="e">
        <f>VLOOKUP(Tableau14[[#This Row],[dossier d''événement]],Tableau12[],37,FALSE)</f>
        <v>#N/A</v>
      </c>
      <c r="BP383" t="e">
        <f>VLOOKUP(Tableau14[[#This Row],[dossier d''événement]],Tableau12[],38,FALSE)</f>
        <v>#N/A</v>
      </c>
      <c r="BQ383" t="e">
        <f>VLOOKUP(Tableau14[[#This Row],[dossier d''événement]],Tableau12[],39,FALSE)</f>
        <v>#N/A</v>
      </c>
      <c r="BR383" t="e">
        <f>VLOOKUP(Tableau14[[#This Row],[dossier d''événement]],Tableau12[],40,FALSE)</f>
        <v>#N/A</v>
      </c>
    </row>
    <row r="384" spans="23:70">
      <c r="W384" t="e">
        <f>VLOOKUP(Tableau14[[#This Row],[dossier d''événement]],Tableau12[],73,FALSE)</f>
        <v>#N/A</v>
      </c>
      <c r="X384" t="e">
        <f>VLOOKUP(Tableau14[[#This Row],[dossier d''événement]],Tableau12[],74,FALSE)</f>
        <v>#N/A</v>
      </c>
      <c r="Y384" t="e">
        <f>VLOOKUP(Tableau14[[#This Row],[dossier d''événement]],Tableau12[],75,FALSE)</f>
        <v>#N/A</v>
      </c>
      <c r="Z384" t="e">
        <f>VLOOKUP(Tableau14[[#This Row],[dossier d''événement]],Tableau12[],76,FALSE)</f>
        <v>#N/A</v>
      </c>
      <c r="AA384" t="e">
        <f>VLOOKUP(Tableau14[[#This Row],[dossier d''événement]],Tableau12[],77,FALSE)</f>
        <v>#N/A</v>
      </c>
      <c r="AB384" t="e">
        <f>VLOOKUP(Tableau14[[#This Row],[dossier d''événement]],Tableau12[],78,FALSE)</f>
        <v>#N/A</v>
      </c>
      <c r="AC384" t="e">
        <f>VLOOKUP(Tableau14[[#This Row],[dossier d''événement]],Tableau12[],79,FALSE)</f>
        <v>#N/A</v>
      </c>
      <c r="AD384" t="e">
        <f>VLOOKUP(Tableau14[[#This Row],[dossier d''événement]],Tableau12[],80,FALSE)</f>
        <v>#N/A</v>
      </c>
      <c r="AE384" t="e">
        <f>VLOOKUP(Tableau14[[#This Row],[dossier d''événement]],Tableau12[],81,FALSE)</f>
        <v>#N/A</v>
      </c>
      <c r="AF384" t="e">
        <f>VLOOKUP(Tableau14[[#This Row],[dossier d''événement]],Tableau12[],82,FALSE)</f>
        <v>#N/A</v>
      </c>
      <c r="AG384" t="e">
        <f>VLOOKUP(Tableau14[[#This Row],[dossier d''événement]],Tableau12[],83,FALSE)</f>
        <v>#N/A</v>
      </c>
      <c r="AH384" t="e">
        <f>VLOOKUP(Tableau14[[#This Row],[dossier d''événement]],Tableau12[],84,FALSE)</f>
        <v>#N/A</v>
      </c>
      <c r="AI384" t="e">
        <f>VLOOKUP(Tableau14[[#This Row],[dossier d''événement]],Tableau12[],85,FALSE)</f>
        <v>#N/A</v>
      </c>
      <c r="AJ384" t="e">
        <f>VLOOKUP(Tableau14[[#This Row],[dossier d''événement]],Tableau12[],86,FALSE)</f>
        <v>#N/A</v>
      </c>
      <c r="AK384" t="e">
        <f>VLOOKUP(Tableau14[[#This Row],[dossier d''événement]],Tableau12[],87,FALSE)</f>
        <v>#N/A</v>
      </c>
      <c r="AL384" t="e">
        <f>VLOOKUP(Tableau14[[#This Row],[dossier d''événement]],Tableau12[],88,FALSE)</f>
        <v>#N/A</v>
      </c>
      <c r="AM384" t="e">
        <f>VLOOKUP(Tableau14[[#This Row],[dossier d''événement]],Tableau12[],89,FALSE)</f>
        <v>#N/A</v>
      </c>
      <c r="AN384" t="e">
        <f>VLOOKUP(Tableau14[[#This Row],[dossier d''événement]],Tableau12[],90,FALSE)</f>
        <v>#N/A</v>
      </c>
      <c r="AO384" t="e">
        <f>VLOOKUP(Tableau14[[#This Row],[dossier d''événement]],Tableau12[],11,FALSE)</f>
        <v>#N/A</v>
      </c>
      <c r="AP384" t="e">
        <f>VLOOKUP(Tableau14[[#This Row],[dossier d''événement]],Tableau12[],12,FALSE)</f>
        <v>#N/A</v>
      </c>
      <c r="AQ384" t="e">
        <f>VLOOKUP(Tableau14[[#This Row],[dossier d''événement]],Tableau12[],13,FALSE)</f>
        <v>#N/A</v>
      </c>
      <c r="AR384" t="e">
        <f>VLOOKUP(Tableau14[[#This Row],[dossier d''événement]],Tableau12[],14,FALSE)</f>
        <v>#N/A</v>
      </c>
      <c r="AS384" t="e">
        <f>VLOOKUP(Tableau14[[#This Row],[dossier d''événement]],Tableau12[],15,FALSE)</f>
        <v>#N/A</v>
      </c>
      <c r="AT384" t="e">
        <f>VLOOKUP(Tableau14[[#This Row],[dossier d''événement]],Tableau12[],16,FALSE)</f>
        <v>#N/A</v>
      </c>
      <c r="AU384" t="e">
        <f>VLOOKUP(Tableau14[[#This Row],[dossier d''événement]],Tableau12[],17,FALSE)</f>
        <v>#N/A</v>
      </c>
      <c r="AV384" t="e">
        <f>VLOOKUP(Tableau14[[#This Row],[dossier d''événement]],Tableau12[],18,FALSE)</f>
        <v>#N/A</v>
      </c>
      <c r="AW384" t="e">
        <f>VLOOKUP(Tableau14[[#This Row],[dossier d''événement]],Tableau12[],19,FALSE)</f>
        <v>#N/A</v>
      </c>
      <c r="AX384" t="e">
        <f>VLOOKUP(Tableau14[[#This Row],[dossier d''événement]],Tableau12[],20,FALSE)</f>
        <v>#N/A</v>
      </c>
      <c r="AY384" t="e">
        <f>VLOOKUP(Tableau14[[#This Row],[dossier d''événement]],Tableau12[],21,FALSE)</f>
        <v>#N/A</v>
      </c>
      <c r="AZ384" t="e">
        <f>VLOOKUP(Tableau14[[#This Row],[dossier d''événement]],Tableau12[],22,FALSE)</f>
        <v>#N/A</v>
      </c>
      <c r="BA384" t="e">
        <f>VLOOKUP(Tableau14[[#This Row],[dossier d''événement]],Tableau12[],23,FALSE)</f>
        <v>#N/A</v>
      </c>
      <c r="BB384" t="e">
        <f>VLOOKUP(Tableau14[[#This Row],[dossier d''événement]],Tableau12[],24,FALSE)</f>
        <v>#N/A</v>
      </c>
      <c r="BC384" t="e">
        <f>VLOOKUP(Tableau14[[#This Row],[dossier d''événement]],Tableau12[],25,FALSE)</f>
        <v>#N/A</v>
      </c>
      <c r="BD384" t="e">
        <f>VLOOKUP(Tableau14[[#This Row],[dossier d''événement]],Tableau12[],26,FALSE)</f>
        <v>#N/A</v>
      </c>
      <c r="BE384" t="e">
        <f>VLOOKUP(Tableau14[[#This Row],[dossier d''événement]],Tableau12[],27,FALSE)</f>
        <v>#N/A</v>
      </c>
      <c r="BF384" t="e">
        <f>VLOOKUP(Tableau14[[#This Row],[dossier d''événement]],Tableau12[],28,FALSE)</f>
        <v>#N/A</v>
      </c>
      <c r="BG384" t="e">
        <f>VLOOKUP(Tableau14[[#This Row],[dossier d''événement]],Tableau12[],29,FALSE)</f>
        <v>#N/A</v>
      </c>
      <c r="BH384" t="e">
        <f>VLOOKUP(Tableau14[[#This Row],[dossier d''événement]],Tableau12[],30,FALSE)</f>
        <v>#N/A</v>
      </c>
      <c r="BI384" t="e">
        <f>VLOOKUP(Tableau14[[#This Row],[dossier d''événement]],Tableau12[],31,FALSE)</f>
        <v>#N/A</v>
      </c>
      <c r="BJ384" t="e">
        <f>VLOOKUP(Tableau14[[#This Row],[dossier d''événement]],Tableau12[],32,FALSE)</f>
        <v>#N/A</v>
      </c>
      <c r="BK384" t="e">
        <f>VLOOKUP(Tableau14[[#This Row],[dossier d''événement]],Tableau12[],33,FALSE)</f>
        <v>#N/A</v>
      </c>
      <c r="BL384" t="e">
        <f>VLOOKUP(Tableau14[[#This Row],[dossier d''événement]],Tableau12[],34,FALSE)</f>
        <v>#N/A</v>
      </c>
      <c r="BM384" t="e">
        <f>VLOOKUP(Tableau14[[#This Row],[dossier d''événement]],Tableau12[],35,FALSE)</f>
        <v>#N/A</v>
      </c>
      <c r="BN384" t="e">
        <f>VLOOKUP(Tableau14[[#This Row],[dossier d''événement]],Tableau12[],36,FALSE)</f>
        <v>#N/A</v>
      </c>
      <c r="BO384" t="e">
        <f>VLOOKUP(Tableau14[[#This Row],[dossier d''événement]],Tableau12[],37,FALSE)</f>
        <v>#N/A</v>
      </c>
      <c r="BP384" t="e">
        <f>VLOOKUP(Tableau14[[#This Row],[dossier d''événement]],Tableau12[],38,FALSE)</f>
        <v>#N/A</v>
      </c>
      <c r="BQ384" t="e">
        <f>VLOOKUP(Tableau14[[#This Row],[dossier d''événement]],Tableau12[],39,FALSE)</f>
        <v>#N/A</v>
      </c>
      <c r="BR384" t="e">
        <f>VLOOKUP(Tableau14[[#This Row],[dossier d''événement]],Tableau12[],40,FALSE)</f>
        <v>#N/A</v>
      </c>
    </row>
    <row r="385" spans="23:70">
      <c r="W385" t="e">
        <f>VLOOKUP(Tableau14[[#This Row],[dossier d''événement]],Tableau12[],73,FALSE)</f>
        <v>#N/A</v>
      </c>
      <c r="X385" t="e">
        <f>VLOOKUP(Tableau14[[#This Row],[dossier d''événement]],Tableau12[],74,FALSE)</f>
        <v>#N/A</v>
      </c>
      <c r="Y385" t="e">
        <f>VLOOKUP(Tableau14[[#This Row],[dossier d''événement]],Tableau12[],75,FALSE)</f>
        <v>#N/A</v>
      </c>
      <c r="Z385" t="e">
        <f>VLOOKUP(Tableau14[[#This Row],[dossier d''événement]],Tableau12[],76,FALSE)</f>
        <v>#N/A</v>
      </c>
      <c r="AA385" t="e">
        <f>VLOOKUP(Tableau14[[#This Row],[dossier d''événement]],Tableau12[],77,FALSE)</f>
        <v>#N/A</v>
      </c>
      <c r="AB385" t="e">
        <f>VLOOKUP(Tableau14[[#This Row],[dossier d''événement]],Tableau12[],78,FALSE)</f>
        <v>#N/A</v>
      </c>
      <c r="AC385" t="e">
        <f>VLOOKUP(Tableau14[[#This Row],[dossier d''événement]],Tableau12[],79,FALSE)</f>
        <v>#N/A</v>
      </c>
      <c r="AD385" t="e">
        <f>VLOOKUP(Tableau14[[#This Row],[dossier d''événement]],Tableau12[],80,FALSE)</f>
        <v>#N/A</v>
      </c>
      <c r="AE385" t="e">
        <f>VLOOKUP(Tableau14[[#This Row],[dossier d''événement]],Tableau12[],81,FALSE)</f>
        <v>#N/A</v>
      </c>
      <c r="AF385" t="e">
        <f>VLOOKUP(Tableau14[[#This Row],[dossier d''événement]],Tableau12[],82,FALSE)</f>
        <v>#N/A</v>
      </c>
      <c r="AG385" t="e">
        <f>VLOOKUP(Tableau14[[#This Row],[dossier d''événement]],Tableau12[],83,FALSE)</f>
        <v>#N/A</v>
      </c>
      <c r="AH385" t="e">
        <f>VLOOKUP(Tableau14[[#This Row],[dossier d''événement]],Tableau12[],84,FALSE)</f>
        <v>#N/A</v>
      </c>
      <c r="AI385" t="e">
        <f>VLOOKUP(Tableau14[[#This Row],[dossier d''événement]],Tableau12[],85,FALSE)</f>
        <v>#N/A</v>
      </c>
      <c r="AJ385" t="e">
        <f>VLOOKUP(Tableau14[[#This Row],[dossier d''événement]],Tableau12[],86,FALSE)</f>
        <v>#N/A</v>
      </c>
      <c r="AK385" t="e">
        <f>VLOOKUP(Tableau14[[#This Row],[dossier d''événement]],Tableau12[],87,FALSE)</f>
        <v>#N/A</v>
      </c>
      <c r="AL385" t="e">
        <f>VLOOKUP(Tableau14[[#This Row],[dossier d''événement]],Tableau12[],88,FALSE)</f>
        <v>#N/A</v>
      </c>
      <c r="AM385" t="e">
        <f>VLOOKUP(Tableau14[[#This Row],[dossier d''événement]],Tableau12[],89,FALSE)</f>
        <v>#N/A</v>
      </c>
      <c r="AN385" t="e">
        <f>VLOOKUP(Tableau14[[#This Row],[dossier d''événement]],Tableau12[],90,FALSE)</f>
        <v>#N/A</v>
      </c>
      <c r="AO385" t="e">
        <f>VLOOKUP(Tableau14[[#This Row],[dossier d''événement]],Tableau12[],11,FALSE)</f>
        <v>#N/A</v>
      </c>
      <c r="AP385" t="e">
        <f>VLOOKUP(Tableau14[[#This Row],[dossier d''événement]],Tableau12[],12,FALSE)</f>
        <v>#N/A</v>
      </c>
      <c r="AQ385" t="e">
        <f>VLOOKUP(Tableau14[[#This Row],[dossier d''événement]],Tableau12[],13,FALSE)</f>
        <v>#N/A</v>
      </c>
      <c r="AR385" t="e">
        <f>VLOOKUP(Tableau14[[#This Row],[dossier d''événement]],Tableau12[],14,FALSE)</f>
        <v>#N/A</v>
      </c>
      <c r="AS385" t="e">
        <f>VLOOKUP(Tableau14[[#This Row],[dossier d''événement]],Tableau12[],15,FALSE)</f>
        <v>#N/A</v>
      </c>
      <c r="AT385" t="e">
        <f>VLOOKUP(Tableau14[[#This Row],[dossier d''événement]],Tableau12[],16,FALSE)</f>
        <v>#N/A</v>
      </c>
      <c r="AU385" t="e">
        <f>VLOOKUP(Tableau14[[#This Row],[dossier d''événement]],Tableau12[],17,FALSE)</f>
        <v>#N/A</v>
      </c>
      <c r="AV385" t="e">
        <f>VLOOKUP(Tableau14[[#This Row],[dossier d''événement]],Tableau12[],18,FALSE)</f>
        <v>#N/A</v>
      </c>
      <c r="AW385" t="e">
        <f>VLOOKUP(Tableau14[[#This Row],[dossier d''événement]],Tableau12[],19,FALSE)</f>
        <v>#N/A</v>
      </c>
      <c r="AX385" t="e">
        <f>VLOOKUP(Tableau14[[#This Row],[dossier d''événement]],Tableau12[],20,FALSE)</f>
        <v>#N/A</v>
      </c>
      <c r="AY385" t="e">
        <f>VLOOKUP(Tableau14[[#This Row],[dossier d''événement]],Tableau12[],21,FALSE)</f>
        <v>#N/A</v>
      </c>
      <c r="AZ385" t="e">
        <f>VLOOKUP(Tableau14[[#This Row],[dossier d''événement]],Tableau12[],22,FALSE)</f>
        <v>#N/A</v>
      </c>
      <c r="BA385" t="e">
        <f>VLOOKUP(Tableau14[[#This Row],[dossier d''événement]],Tableau12[],23,FALSE)</f>
        <v>#N/A</v>
      </c>
      <c r="BB385" t="e">
        <f>VLOOKUP(Tableau14[[#This Row],[dossier d''événement]],Tableau12[],24,FALSE)</f>
        <v>#N/A</v>
      </c>
      <c r="BC385" t="e">
        <f>VLOOKUP(Tableau14[[#This Row],[dossier d''événement]],Tableau12[],25,FALSE)</f>
        <v>#N/A</v>
      </c>
      <c r="BD385" t="e">
        <f>VLOOKUP(Tableau14[[#This Row],[dossier d''événement]],Tableau12[],26,FALSE)</f>
        <v>#N/A</v>
      </c>
      <c r="BE385" t="e">
        <f>VLOOKUP(Tableau14[[#This Row],[dossier d''événement]],Tableau12[],27,FALSE)</f>
        <v>#N/A</v>
      </c>
      <c r="BF385" t="e">
        <f>VLOOKUP(Tableau14[[#This Row],[dossier d''événement]],Tableau12[],28,FALSE)</f>
        <v>#N/A</v>
      </c>
      <c r="BG385" t="e">
        <f>VLOOKUP(Tableau14[[#This Row],[dossier d''événement]],Tableau12[],29,FALSE)</f>
        <v>#N/A</v>
      </c>
      <c r="BH385" t="e">
        <f>VLOOKUP(Tableau14[[#This Row],[dossier d''événement]],Tableau12[],30,FALSE)</f>
        <v>#N/A</v>
      </c>
      <c r="BI385" t="e">
        <f>VLOOKUP(Tableau14[[#This Row],[dossier d''événement]],Tableau12[],31,FALSE)</f>
        <v>#N/A</v>
      </c>
      <c r="BJ385" t="e">
        <f>VLOOKUP(Tableau14[[#This Row],[dossier d''événement]],Tableau12[],32,FALSE)</f>
        <v>#N/A</v>
      </c>
      <c r="BK385" t="e">
        <f>VLOOKUP(Tableau14[[#This Row],[dossier d''événement]],Tableau12[],33,FALSE)</f>
        <v>#N/A</v>
      </c>
      <c r="BL385" t="e">
        <f>VLOOKUP(Tableau14[[#This Row],[dossier d''événement]],Tableau12[],34,FALSE)</f>
        <v>#N/A</v>
      </c>
      <c r="BM385" t="e">
        <f>VLOOKUP(Tableau14[[#This Row],[dossier d''événement]],Tableau12[],35,FALSE)</f>
        <v>#N/A</v>
      </c>
      <c r="BN385" t="e">
        <f>VLOOKUP(Tableau14[[#This Row],[dossier d''événement]],Tableau12[],36,FALSE)</f>
        <v>#N/A</v>
      </c>
      <c r="BO385" t="e">
        <f>VLOOKUP(Tableau14[[#This Row],[dossier d''événement]],Tableau12[],37,FALSE)</f>
        <v>#N/A</v>
      </c>
      <c r="BP385" t="e">
        <f>VLOOKUP(Tableau14[[#This Row],[dossier d''événement]],Tableau12[],38,FALSE)</f>
        <v>#N/A</v>
      </c>
      <c r="BQ385" t="e">
        <f>VLOOKUP(Tableau14[[#This Row],[dossier d''événement]],Tableau12[],39,FALSE)</f>
        <v>#N/A</v>
      </c>
      <c r="BR385" t="e">
        <f>VLOOKUP(Tableau14[[#This Row],[dossier d''événement]],Tableau12[],40,FALSE)</f>
        <v>#N/A</v>
      </c>
    </row>
    <row r="386" spans="23:70">
      <c r="W386" t="e">
        <f>VLOOKUP(Tableau14[[#This Row],[dossier d''événement]],Tableau12[],73,FALSE)</f>
        <v>#N/A</v>
      </c>
      <c r="X386" t="e">
        <f>VLOOKUP(Tableau14[[#This Row],[dossier d''événement]],Tableau12[],74,FALSE)</f>
        <v>#N/A</v>
      </c>
      <c r="Y386" t="e">
        <f>VLOOKUP(Tableau14[[#This Row],[dossier d''événement]],Tableau12[],75,FALSE)</f>
        <v>#N/A</v>
      </c>
      <c r="Z386" t="e">
        <f>VLOOKUP(Tableau14[[#This Row],[dossier d''événement]],Tableau12[],76,FALSE)</f>
        <v>#N/A</v>
      </c>
      <c r="AA386" t="e">
        <f>VLOOKUP(Tableau14[[#This Row],[dossier d''événement]],Tableau12[],77,FALSE)</f>
        <v>#N/A</v>
      </c>
      <c r="AB386" t="e">
        <f>VLOOKUP(Tableau14[[#This Row],[dossier d''événement]],Tableau12[],78,FALSE)</f>
        <v>#N/A</v>
      </c>
      <c r="AC386" t="e">
        <f>VLOOKUP(Tableau14[[#This Row],[dossier d''événement]],Tableau12[],79,FALSE)</f>
        <v>#N/A</v>
      </c>
      <c r="AD386" t="e">
        <f>VLOOKUP(Tableau14[[#This Row],[dossier d''événement]],Tableau12[],80,FALSE)</f>
        <v>#N/A</v>
      </c>
      <c r="AE386" t="e">
        <f>VLOOKUP(Tableau14[[#This Row],[dossier d''événement]],Tableau12[],81,FALSE)</f>
        <v>#N/A</v>
      </c>
      <c r="AF386" t="e">
        <f>VLOOKUP(Tableau14[[#This Row],[dossier d''événement]],Tableau12[],82,FALSE)</f>
        <v>#N/A</v>
      </c>
      <c r="AG386" t="e">
        <f>VLOOKUP(Tableau14[[#This Row],[dossier d''événement]],Tableau12[],83,FALSE)</f>
        <v>#N/A</v>
      </c>
      <c r="AH386" t="e">
        <f>VLOOKUP(Tableau14[[#This Row],[dossier d''événement]],Tableau12[],84,FALSE)</f>
        <v>#N/A</v>
      </c>
      <c r="AI386" t="e">
        <f>VLOOKUP(Tableau14[[#This Row],[dossier d''événement]],Tableau12[],85,FALSE)</f>
        <v>#N/A</v>
      </c>
      <c r="AJ386" t="e">
        <f>VLOOKUP(Tableau14[[#This Row],[dossier d''événement]],Tableau12[],86,FALSE)</f>
        <v>#N/A</v>
      </c>
      <c r="AK386" t="e">
        <f>VLOOKUP(Tableau14[[#This Row],[dossier d''événement]],Tableau12[],87,FALSE)</f>
        <v>#N/A</v>
      </c>
      <c r="AL386" t="e">
        <f>VLOOKUP(Tableau14[[#This Row],[dossier d''événement]],Tableau12[],88,FALSE)</f>
        <v>#N/A</v>
      </c>
      <c r="AM386" t="e">
        <f>VLOOKUP(Tableau14[[#This Row],[dossier d''événement]],Tableau12[],89,FALSE)</f>
        <v>#N/A</v>
      </c>
      <c r="AN386" t="e">
        <f>VLOOKUP(Tableau14[[#This Row],[dossier d''événement]],Tableau12[],90,FALSE)</f>
        <v>#N/A</v>
      </c>
      <c r="AO386" t="e">
        <f>VLOOKUP(Tableau14[[#This Row],[dossier d''événement]],Tableau12[],11,FALSE)</f>
        <v>#N/A</v>
      </c>
      <c r="AP386" t="e">
        <f>VLOOKUP(Tableau14[[#This Row],[dossier d''événement]],Tableau12[],12,FALSE)</f>
        <v>#N/A</v>
      </c>
      <c r="AQ386" t="e">
        <f>VLOOKUP(Tableau14[[#This Row],[dossier d''événement]],Tableau12[],13,FALSE)</f>
        <v>#N/A</v>
      </c>
      <c r="AR386" t="e">
        <f>VLOOKUP(Tableau14[[#This Row],[dossier d''événement]],Tableau12[],14,FALSE)</f>
        <v>#N/A</v>
      </c>
      <c r="AS386" t="e">
        <f>VLOOKUP(Tableau14[[#This Row],[dossier d''événement]],Tableau12[],15,FALSE)</f>
        <v>#N/A</v>
      </c>
      <c r="AT386" t="e">
        <f>VLOOKUP(Tableau14[[#This Row],[dossier d''événement]],Tableau12[],16,FALSE)</f>
        <v>#N/A</v>
      </c>
      <c r="AU386" t="e">
        <f>VLOOKUP(Tableau14[[#This Row],[dossier d''événement]],Tableau12[],17,FALSE)</f>
        <v>#N/A</v>
      </c>
      <c r="AV386" t="e">
        <f>VLOOKUP(Tableau14[[#This Row],[dossier d''événement]],Tableau12[],18,FALSE)</f>
        <v>#N/A</v>
      </c>
      <c r="AW386" t="e">
        <f>VLOOKUP(Tableau14[[#This Row],[dossier d''événement]],Tableau12[],19,FALSE)</f>
        <v>#N/A</v>
      </c>
      <c r="AX386" t="e">
        <f>VLOOKUP(Tableau14[[#This Row],[dossier d''événement]],Tableau12[],20,FALSE)</f>
        <v>#N/A</v>
      </c>
      <c r="AY386" t="e">
        <f>VLOOKUP(Tableau14[[#This Row],[dossier d''événement]],Tableau12[],21,FALSE)</f>
        <v>#N/A</v>
      </c>
      <c r="AZ386" t="e">
        <f>VLOOKUP(Tableau14[[#This Row],[dossier d''événement]],Tableau12[],22,FALSE)</f>
        <v>#N/A</v>
      </c>
      <c r="BA386" t="e">
        <f>VLOOKUP(Tableau14[[#This Row],[dossier d''événement]],Tableau12[],23,FALSE)</f>
        <v>#N/A</v>
      </c>
      <c r="BB386" t="e">
        <f>VLOOKUP(Tableau14[[#This Row],[dossier d''événement]],Tableau12[],24,FALSE)</f>
        <v>#N/A</v>
      </c>
      <c r="BC386" t="e">
        <f>VLOOKUP(Tableau14[[#This Row],[dossier d''événement]],Tableau12[],25,FALSE)</f>
        <v>#N/A</v>
      </c>
      <c r="BD386" t="e">
        <f>VLOOKUP(Tableau14[[#This Row],[dossier d''événement]],Tableau12[],26,FALSE)</f>
        <v>#N/A</v>
      </c>
      <c r="BE386" t="e">
        <f>VLOOKUP(Tableau14[[#This Row],[dossier d''événement]],Tableau12[],27,FALSE)</f>
        <v>#N/A</v>
      </c>
      <c r="BF386" t="e">
        <f>VLOOKUP(Tableau14[[#This Row],[dossier d''événement]],Tableau12[],28,FALSE)</f>
        <v>#N/A</v>
      </c>
      <c r="BG386" t="e">
        <f>VLOOKUP(Tableau14[[#This Row],[dossier d''événement]],Tableau12[],29,FALSE)</f>
        <v>#N/A</v>
      </c>
      <c r="BH386" t="e">
        <f>VLOOKUP(Tableau14[[#This Row],[dossier d''événement]],Tableau12[],30,FALSE)</f>
        <v>#N/A</v>
      </c>
      <c r="BI386" t="e">
        <f>VLOOKUP(Tableau14[[#This Row],[dossier d''événement]],Tableau12[],31,FALSE)</f>
        <v>#N/A</v>
      </c>
      <c r="BJ386" t="e">
        <f>VLOOKUP(Tableau14[[#This Row],[dossier d''événement]],Tableau12[],32,FALSE)</f>
        <v>#N/A</v>
      </c>
      <c r="BK386" t="e">
        <f>VLOOKUP(Tableau14[[#This Row],[dossier d''événement]],Tableau12[],33,FALSE)</f>
        <v>#N/A</v>
      </c>
      <c r="BL386" t="e">
        <f>VLOOKUP(Tableau14[[#This Row],[dossier d''événement]],Tableau12[],34,FALSE)</f>
        <v>#N/A</v>
      </c>
      <c r="BM386" t="e">
        <f>VLOOKUP(Tableau14[[#This Row],[dossier d''événement]],Tableau12[],35,FALSE)</f>
        <v>#N/A</v>
      </c>
      <c r="BN386" t="e">
        <f>VLOOKUP(Tableau14[[#This Row],[dossier d''événement]],Tableau12[],36,FALSE)</f>
        <v>#N/A</v>
      </c>
      <c r="BO386" t="e">
        <f>VLOOKUP(Tableau14[[#This Row],[dossier d''événement]],Tableau12[],37,FALSE)</f>
        <v>#N/A</v>
      </c>
      <c r="BP386" t="e">
        <f>VLOOKUP(Tableau14[[#This Row],[dossier d''événement]],Tableau12[],38,FALSE)</f>
        <v>#N/A</v>
      </c>
      <c r="BQ386" t="e">
        <f>VLOOKUP(Tableau14[[#This Row],[dossier d''événement]],Tableau12[],39,FALSE)</f>
        <v>#N/A</v>
      </c>
      <c r="BR386" t="e">
        <f>VLOOKUP(Tableau14[[#This Row],[dossier d''événement]],Tableau12[],40,FALSE)</f>
        <v>#N/A</v>
      </c>
    </row>
    <row r="387" spans="23:70">
      <c r="W387" t="e">
        <f>VLOOKUP(Tableau14[[#This Row],[dossier d''événement]],Tableau12[],73,FALSE)</f>
        <v>#N/A</v>
      </c>
      <c r="X387" t="e">
        <f>VLOOKUP(Tableau14[[#This Row],[dossier d''événement]],Tableau12[],74,FALSE)</f>
        <v>#N/A</v>
      </c>
      <c r="Y387" t="e">
        <f>VLOOKUP(Tableau14[[#This Row],[dossier d''événement]],Tableau12[],75,FALSE)</f>
        <v>#N/A</v>
      </c>
      <c r="Z387" t="e">
        <f>VLOOKUP(Tableau14[[#This Row],[dossier d''événement]],Tableau12[],76,FALSE)</f>
        <v>#N/A</v>
      </c>
      <c r="AA387" t="e">
        <f>VLOOKUP(Tableau14[[#This Row],[dossier d''événement]],Tableau12[],77,FALSE)</f>
        <v>#N/A</v>
      </c>
      <c r="AB387" t="e">
        <f>VLOOKUP(Tableau14[[#This Row],[dossier d''événement]],Tableau12[],78,FALSE)</f>
        <v>#N/A</v>
      </c>
      <c r="AC387" t="e">
        <f>VLOOKUP(Tableau14[[#This Row],[dossier d''événement]],Tableau12[],79,FALSE)</f>
        <v>#N/A</v>
      </c>
      <c r="AD387" t="e">
        <f>VLOOKUP(Tableau14[[#This Row],[dossier d''événement]],Tableau12[],80,FALSE)</f>
        <v>#N/A</v>
      </c>
      <c r="AE387" t="e">
        <f>VLOOKUP(Tableau14[[#This Row],[dossier d''événement]],Tableau12[],81,FALSE)</f>
        <v>#N/A</v>
      </c>
      <c r="AF387" t="e">
        <f>VLOOKUP(Tableau14[[#This Row],[dossier d''événement]],Tableau12[],82,FALSE)</f>
        <v>#N/A</v>
      </c>
      <c r="AG387" t="e">
        <f>VLOOKUP(Tableau14[[#This Row],[dossier d''événement]],Tableau12[],83,FALSE)</f>
        <v>#N/A</v>
      </c>
      <c r="AH387" t="e">
        <f>VLOOKUP(Tableau14[[#This Row],[dossier d''événement]],Tableau12[],84,FALSE)</f>
        <v>#N/A</v>
      </c>
      <c r="AI387" t="e">
        <f>VLOOKUP(Tableau14[[#This Row],[dossier d''événement]],Tableau12[],85,FALSE)</f>
        <v>#N/A</v>
      </c>
      <c r="AJ387" t="e">
        <f>VLOOKUP(Tableau14[[#This Row],[dossier d''événement]],Tableau12[],86,FALSE)</f>
        <v>#N/A</v>
      </c>
      <c r="AK387" t="e">
        <f>VLOOKUP(Tableau14[[#This Row],[dossier d''événement]],Tableau12[],87,FALSE)</f>
        <v>#N/A</v>
      </c>
      <c r="AL387" t="e">
        <f>VLOOKUP(Tableau14[[#This Row],[dossier d''événement]],Tableau12[],88,FALSE)</f>
        <v>#N/A</v>
      </c>
      <c r="AM387" t="e">
        <f>VLOOKUP(Tableau14[[#This Row],[dossier d''événement]],Tableau12[],89,FALSE)</f>
        <v>#N/A</v>
      </c>
      <c r="AN387" t="e">
        <f>VLOOKUP(Tableau14[[#This Row],[dossier d''événement]],Tableau12[],90,FALSE)</f>
        <v>#N/A</v>
      </c>
      <c r="AO387" t="e">
        <f>VLOOKUP(Tableau14[[#This Row],[dossier d''événement]],Tableau12[],11,FALSE)</f>
        <v>#N/A</v>
      </c>
      <c r="AP387" t="e">
        <f>VLOOKUP(Tableau14[[#This Row],[dossier d''événement]],Tableau12[],12,FALSE)</f>
        <v>#N/A</v>
      </c>
      <c r="AQ387" t="e">
        <f>VLOOKUP(Tableau14[[#This Row],[dossier d''événement]],Tableau12[],13,FALSE)</f>
        <v>#N/A</v>
      </c>
      <c r="AR387" t="e">
        <f>VLOOKUP(Tableau14[[#This Row],[dossier d''événement]],Tableau12[],14,FALSE)</f>
        <v>#N/A</v>
      </c>
      <c r="AS387" t="e">
        <f>VLOOKUP(Tableau14[[#This Row],[dossier d''événement]],Tableau12[],15,FALSE)</f>
        <v>#N/A</v>
      </c>
      <c r="AT387" t="e">
        <f>VLOOKUP(Tableau14[[#This Row],[dossier d''événement]],Tableau12[],16,FALSE)</f>
        <v>#N/A</v>
      </c>
      <c r="AU387" t="e">
        <f>VLOOKUP(Tableau14[[#This Row],[dossier d''événement]],Tableau12[],17,FALSE)</f>
        <v>#N/A</v>
      </c>
      <c r="AV387" t="e">
        <f>VLOOKUP(Tableau14[[#This Row],[dossier d''événement]],Tableau12[],18,FALSE)</f>
        <v>#N/A</v>
      </c>
      <c r="AW387" t="e">
        <f>VLOOKUP(Tableau14[[#This Row],[dossier d''événement]],Tableau12[],19,FALSE)</f>
        <v>#N/A</v>
      </c>
      <c r="AX387" t="e">
        <f>VLOOKUP(Tableau14[[#This Row],[dossier d''événement]],Tableau12[],20,FALSE)</f>
        <v>#N/A</v>
      </c>
      <c r="AY387" t="e">
        <f>VLOOKUP(Tableau14[[#This Row],[dossier d''événement]],Tableau12[],21,FALSE)</f>
        <v>#N/A</v>
      </c>
      <c r="AZ387" t="e">
        <f>VLOOKUP(Tableau14[[#This Row],[dossier d''événement]],Tableau12[],22,FALSE)</f>
        <v>#N/A</v>
      </c>
      <c r="BA387" t="e">
        <f>VLOOKUP(Tableau14[[#This Row],[dossier d''événement]],Tableau12[],23,FALSE)</f>
        <v>#N/A</v>
      </c>
      <c r="BB387" t="e">
        <f>VLOOKUP(Tableau14[[#This Row],[dossier d''événement]],Tableau12[],24,FALSE)</f>
        <v>#N/A</v>
      </c>
      <c r="BC387" t="e">
        <f>VLOOKUP(Tableau14[[#This Row],[dossier d''événement]],Tableau12[],25,FALSE)</f>
        <v>#N/A</v>
      </c>
      <c r="BD387" t="e">
        <f>VLOOKUP(Tableau14[[#This Row],[dossier d''événement]],Tableau12[],26,FALSE)</f>
        <v>#N/A</v>
      </c>
      <c r="BE387" t="e">
        <f>VLOOKUP(Tableau14[[#This Row],[dossier d''événement]],Tableau12[],27,FALSE)</f>
        <v>#N/A</v>
      </c>
      <c r="BF387" t="e">
        <f>VLOOKUP(Tableau14[[#This Row],[dossier d''événement]],Tableau12[],28,FALSE)</f>
        <v>#N/A</v>
      </c>
      <c r="BG387" t="e">
        <f>VLOOKUP(Tableau14[[#This Row],[dossier d''événement]],Tableau12[],29,FALSE)</f>
        <v>#N/A</v>
      </c>
      <c r="BH387" t="e">
        <f>VLOOKUP(Tableau14[[#This Row],[dossier d''événement]],Tableau12[],30,FALSE)</f>
        <v>#N/A</v>
      </c>
      <c r="BI387" t="e">
        <f>VLOOKUP(Tableau14[[#This Row],[dossier d''événement]],Tableau12[],31,FALSE)</f>
        <v>#N/A</v>
      </c>
      <c r="BJ387" t="e">
        <f>VLOOKUP(Tableau14[[#This Row],[dossier d''événement]],Tableau12[],32,FALSE)</f>
        <v>#N/A</v>
      </c>
      <c r="BK387" t="e">
        <f>VLOOKUP(Tableau14[[#This Row],[dossier d''événement]],Tableau12[],33,FALSE)</f>
        <v>#N/A</v>
      </c>
      <c r="BL387" t="e">
        <f>VLOOKUP(Tableau14[[#This Row],[dossier d''événement]],Tableau12[],34,FALSE)</f>
        <v>#N/A</v>
      </c>
      <c r="BM387" t="e">
        <f>VLOOKUP(Tableau14[[#This Row],[dossier d''événement]],Tableau12[],35,FALSE)</f>
        <v>#N/A</v>
      </c>
      <c r="BN387" t="e">
        <f>VLOOKUP(Tableau14[[#This Row],[dossier d''événement]],Tableau12[],36,FALSE)</f>
        <v>#N/A</v>
      </c>
      <c r="BO387" t="e">
        <f>VLOOKUP(Tableau14[[#This Row],[dossier d''événement]],Tableau12[],37,FALSE)</f>
        <v>#N/A</v>
      </c>
      <c r="BP387" t="e">
        <f>VLOOKUP(Tableau14[[#This Row],[dossier d''événement]],Tableau12[],38,FALSE)</f>
        <v>#N/A</v>
      </c>
      <c r="BQ387" t="e">
        <f>VLOOKUP(Tableau14[[#This Row],[dossier d''événement]],Tableau12[],39,FALSE)</f>
        <v>#N/A</v>
      </c>
      <c r="BR387" t="e">
        <f>VLOOKUP(Tableau14[[#This Row],[dossier d''événement]],Tableau12[],40,FALSE)</f>
        <v>#N/A</v>
      </c>
    </row>
    <row r="388" spans="23:70">
      <c r="W388" t="e">
        <f>VLOOKUP(Tableau14[[#This Row],[dossier d''événement]],Tableau12[],73,FALSE)</f>
        <v>#N/A</v>
      </c>
      <c r="X388" t="e">
        <f>VLOOKUP(Tableau14[[#This Row],[dossier d''événement]],Tableau12[],74,FALSE)</f>
        <v>#N/A</v>
      </c>
      <c r="Y388" t="e">
        <f>VLOOKUP(Tableau14[[#This Row],[dossier d''événement]],Tableau12[],75,FALSE)</f>
        <v>#N/A</v>
      </c>
      <c r="Z388" t="e">
        <f>VLOOKUP(Tableau14[[#This Row],[dossier d''événement]],Tableau12[],76,FALSE)</f>
        <v>#N/A</v>
      </c>
      <c r="AA388" t="e">
        <f>VLOOKUP(Tableau14[[#This Row],[dossier d''événement]],Tableau12[],77,FALSE)</f>
        <v>#N/A</v>
      </c>
      <c r="AB388" t="e">
        <f>VLOOKUP(Tableau14[[#This Row],[dossier d''événement]],Tableau12[],78,FALSE)</f>
        <v>#N/A</v>
      </c>
      <c r="AC388" t="e">
        <f>VLOOKUP(Tableau14[[#This Row],[dossier d''événement]],Tableau12[],79,FALSE)</f>
        <v>#N/A</v>
      </c>
      <c r="AD388" t="e">
        <f>VLOOKUP(Tableau14[[#This Row],[dossier d''événement]],Tableau12[],80,FALSE)</f>
        <v>#N/A</v>
      </c>
      <c r="AE388" t="e">
        <f>VLOOKUP(Tableau14[[#This Row],[dossier d''événement]],Tableau12[],81,FALSE)</f>
        <v>#N/A</v>
      </c>
      <c r="AF388" t="e">
        <f>VLOOKUP(Tableau14[[#This Row],[dossier d''événement]],Tableau12[],82,FALSE)</f>
        <v>#N/A</v>
      </c>
      <c r="AG388" t="e">
        <f>VLOOKUP(Tableau14[[#This Row],[dossier d''événement]],Tableau12[],83,FALSE)</f>
        <v>#N/A</v>
      </c>
      <c r="AH388" t="e">
        <f>VLOOKUP(Tableau14[[#This Row],[dossier d''événement]],Tableau12[],84,FALSE)</f>
        <v>#N/A</v>
      </c>
      <c r="AI388" t="e">
        <f>VLOOKUP(Tableau14[[#This Row],[dossier d''événement]],Tableau12[],85,FALSE)</f>
        <v>#N/A</v>
      </c>
      <c r="AJ388" t="e">
        <f>VLOOKUP(Tableau14[[#This Row],[dossier d''événement]],Tableau12[],86,FALSE)</f>
        <v>#N/A</v>
      </c>
      <c r="AK388" t="e">
        <f>VLOOKUP(Tableau14[[#This Row],[dossier d''événement]],Tableau12[],87,FALSE)</f>
        <v>#N/A</v>
      </c>
      <c r="AL388" t="e">
        <f>VLOOKUP(Tableau14[[#This Row],[dossier d''événement]],Tableau12[],88,FALSE)</f>
        <v>#N/A</v>
      </c>
      <c r="AM388" t="e">
        <f>VLOOKUP(Tableau14[[#This Row],[dossier d''événement]],Tableau12[],89,FALSE)</f>
        <v>#N/A</v>
      </c>
      <c r="AN388" t="e">
        <f>VLOOKUP(Tableau14[[#This Row],[dossier d''événement]],Tableau12[],90,FALSE)</f>
        <v>#N/A</v>
      </c>
      <c r="AO388" t="e">
        <f>VLOOKUP(Tableau14[[#This Row],[dossier d''événement]],Tableau12[],11,FALSE)</f>
        <v>#N/A</v>
      </c>
      <c r="AP388" t="e">
        <f>VLOOKUP(Tableau14[[#This Row],[dossier d''événement]],Tableau12[],12,FALSE)</f>
        <v>#N/A</v>
      </c>
      <c r="AQ388" t="e">
        <f>VLOOKUP(Tableau14[[#This Row],[dossier d''événement]],Tableau12[],13,FALSE)</f>
        <v>#N/A</v>
      </c>
      <c r="AR388" t="e">
        <f>VLOOKUP(Tableau14[[#This Row],[dossier d''événement]],Tableau12[],14,FALSE)</f>
        <v>#N/A</v>
      </c>
      <c r="AS388" t="e">
        <f>VLOOKUP(Tableau14[[#This Row],[dossier d''événement]],Tableau12[],15,FALSE)</f>
        <v>#N/A</v>
      </c>
      <c r="AT388" t="e">
        <f>VLOOKUP(Tableau14[[#This Row],[dossier d''événement]],Tableau12[],16,FALSE)</f>
        <v>#N/A</v>
      </c>
      <c r="AU388" t="e">
        <f>VLOOKUP(Tableau14[[#This Row],[dossier d''événement]],Tableau12[],17,FALSE)</f>
        <v>#N/A</v>
      </c>
      <c r="AV388" t="e">
        <f>VLOOKUP(Tableau14[[#This Row],[dossier d''événement]],Tableau12[],18,FALSE)</f>
        <v>#N/A</v>
      </c>
      <c r="AW388" t="e">
        <f>VLOOKUP(Tableau14[[#This Row],[dossier d''événement]],Tableau12[],19,FALSE)</f>
        <v>#N/A</v>
      </c>
      <c r="AX388" t="e">
        <f>VLOOKUP(Tableau14[[#This Row],[dossier d''événement]],Tableau12[],20,FALSE)</f>
        <v>#N/A</v>
      </c>
      <c r="AY388" t="e">
        <f>VLOOKUP(Tableau14[[#This Row],[dossier d''événement]],Tableau12[],21,FALSE)</f>
        <v>#N/A</v>
      </c>
      <c r="AZ388" t="e">
        <f>VLOOKUP(Tableau14[[#This Row],[dossier d''événement]],Tableau12[],22,FALSE)</f>
        <v>#N/A</v>
      </c>
      <c r="BA388" t="e">
        <f>VLOOKUP(Tableau14[[#This Row],[dossier d''événement]],Tableau12[],23,FALSE)</f>
        <v>#N/A</v>
      </c>
      <c r="BB388" t="e">
        <f>VLOOKUP(Tableau14[[#This Row],[dossier d''événement]],Tableau12[],24,FALSE)</f>
        <v>#N/A</v>
      </c>
      <c r="BC388" t="e">
        <f>VLOOKUP(Tableau14[[#This Row],[dossier d''événement]],Tableau12[],25,FALSE)</f>
        <v>#N/A</v>
      </c>
      <c r="BD388" t="e">
        <f>VLOOKUP(Tableau14[[#This Row],[dossier d''événement]],Tableau12[],26,FALSE)</f>
        <v>#N/A</v>
      </c>
      <c r="BE388" t="e">
        <f>VLOOKUP(Tableau14[[#This Row],[dossier d''événement]],Tableau12[],27,FALSE)</f>
        <v>#N/A</v>
      </c>
      <c r="BF388" t="e">
        <f>VLOOKUP(Tableau14[[#This Row],[dossier d''événement]],Tableau12[],28,FALSE)</f>
        <v>#N/A</v>
      </c>
      <c r="BG388" t="e">
        <f>VLOOKUP(Tableau14[[#This Row],[dossier d''événement]],Tableau12[],29,FALSE)</f>
        <v>#N/A</v>
      </c>
      <c r="BH388" t="e">
        <f>VLOOKUP(Tableau14[[#This Row],[dossier d''événement]],Tableau12[],30,FALSE)</f>
        <v>#N/A</v>
      </c>
      <c r="BI388" t="e">
        <f>VLOOKUP(Tableau14[[#This Row],[dossier d''événement]],Tableau12[],31,FALSE)</f>
        <v>#N/A</v>
      </c>
      <c r="BJ388" t="e">
        <f>VLOOKUP(Tableau14[[#This Row],[dossier d''événement]],Tableau12[],32,FALSE)</f>
        <v>#N/A</v>
      </c>
      <c r="BK388" t="e">
        <f>VLOOKUP(Tableau14[[#This Row],[dossier d''événement]],Tableau12[],33,FALSE)</f>
        <v>#N/A</v>
      </c>
      <c r="BL388" t="e">
        <f>VLOOKUP(Tableau14[[#This Row],[dossier d''événement]],Tableau12[],34,FALSE)</f>
        <v>#N/A</v>
      </c>
      <c r="BM388" t="e">
        <f>VLOOKUP(Tableau14[[#This Row],[dossier d''événement]],Tableau12[],35,FALSE)</f>
        <v>#N/A</v>
      </c>
      <c r="BN388" t="e">
        <f>VLOOKUP(Tableau14[[#This Row],[dossier d''événement]],Tableau12[],36,FALSE)</f>
        <v>#N/A</v>
      </c>
      <c r="BO388" t="e">
        <f>VLOOKUP(Tableau14[[#This Row],[dossier d''événement]],Tableau12[],37,FALSE)</f>
        <v>#N/A</v>
      </c>
      <c r="BP388" t="e">
        <f>VLOOKUP(Tableau14[[#This Row],[dossier d''événement]],Tableau12[],38,FALSE)</f>
        <v>#N/A</v>
      </c>
      <c r="BQ388" t="e">
        <f>VLOOKUP(Tableau14[[#This Row],[dossier d''événement]],Tableau12[],39,FALSE)</f>
        <v>#N/A</v>
      </c>
      <c r="BR388" t="e">
        <f>VLOOKUP(Tableau14[[#This Row],[dossier d''événement]],Tableau12[],40,FALSE)</f>
        <v>#N/A</v>
      </c>
    </row>
    <row r="389" spans="23:70">
      <c r="W389" t="e">
        <f>VLOOKUP(Tableau14[[#This Row],[dossier d''événement]],Tableau12[],73,FALSE)</f>
        <v>#N/A</v>
      </c>
      <c r="X389" t="e">
        <f>VLOOKUP(Tableau14[[#This Row],[dossier d''événement]],Tableau12[],74,FALSE)</f>
        <v>#N/A</v>
      </c>
      <c r="Y389" t="e">
        <f>VLOOKUP(Tableau14[[#This Row],[dossier d''événement]],Tableau12[],75,FALSE)</f>
        <v>#N/A</v>
      </c>
      <c r="Z389" t="e">
        <f>VLOOKUP(Tableau14[[#This Row],[dossier d''événement]],Tableau12[],76,FALSE)</f>
        <v>#N/A</v>
      </c>
      <c r="AA389" t="e">
        <f>VLOOKUP(Tableau14[[#This Row],[dossier d''événement]],Tableau12[],77,FALSE)</f>
        <v>#N/A</v>
      </c>
      <c r="AB389" t="e">
        <f>VLOOKUP(Tableau14[[#This Row],[dossier d''événement]],Tableau12[],78,FALSE)</f>
        <v>#N/A</v>
      </c>
      <c r="AC389" t="e">
        <f>VLOOKUP(Tableau14[[#This Row],[dossier d''événement]],Tableau12[],79,FALSE)</f>
        <v>#N/A</v>
      </c>
      <c r="AD389" t="e">
        <f>VLOOKUP(Tableau14[[#This Row],[dossier d''événement]],Tableau12[],80,FALSE)</f>
        <v>#N/A</v>
      </c>
      <c r="AE389" t="e">
        <f>VLOOKUP(Tableau14[[#This Row],[dossier d''événement]],Tableau12[],81,FALSE)</f>
        <v>#N/A</v>
      </c>
      <c r="AF389" t="e">
        <f>VLOOKUP(Tableau14[[#This Row],[dossier d''événement]],Tableau12[],82,FALSE)</f>
        <v>#N/A</v>
      </c>
      <c r="AG389" t="e">
        <f>VLOOKUP(Tableau14[[#This Row],[dossier d''événement]],Tableau12[],83,FALSE)</f>
        <v>#N/A</v>
      </c>
      <c r="AH389" t="e">
        <f>VLOOKUP(Tableau14[[#This Row],[dossier d''événement]],Tableau12[],84,FALSE)</f>
        <v>#N/A</v>
      </c>
      <c r="AI389" t="e">
        <f>VLOOKUP(Tableau14[[#This Row],[dossier d''événement]],Tableau12[],85,FALSE)</f>
        <v>#N/A</v>
      </c>
      <c r="AJ389" t="e">
        <f>VLOOKUP(Tableau14[[#This Row],[dossier d''événement]],Tableau12[],86,FALSE)</f>
        <v>#N/A</v>
      </c>
      <c r="AK389" t="e">
        <f>VLOOKUP(Tableau14[[#This Row],[dossier d''événement]],Tableau12[],87,FALSE)</f>
        <v>#N/A</v>
      </c>
      <c r="AL389" t="e">
        <f>VLOOKUP(Tableau14[[#This Row],[dossier d''événement]],Tableau12[],88,FALSE)</f>
        <v>#N/A</v>
      </c>
      <c r="AM389" t="e">
        <f>VLOOKUP(Tableau14[[#This Row],[dossier d''événement]],Tableau12[],89,FALSE)</f>
        <v>#N/A</v>
      </c>
      <c r="AN389" t="e">
        <f>VLOOKUP(Tableau14[[#This Row],[dossier d''événement]],Tableau12[],90,FALSE)</f>
        <v>#N/A</v>
      </c>
      <c r="AO389" t="e">
        <f>VLOOKUP(Tableau14[[#This Row],[dossier d''événement]],Tableau12[],11,FALSE)</f>
        <v>#N/A</v>
      </c>
      <c r="AP389" t="e">
        <f>VLOOKUP(Tableau14[[#This Row],[dossier d''événement]],Tableau12[],12,FALSE)</f>
        <v>#N/A</v>
      </c>
      <c r="AQ389" t="e">
        <f>VLOOKUP(Tableau14[[#This Row],[dossier d''événement]],Tableau12[],13,FALSE)</f>
        <v>#N/A</v>
      </c>
      <c r="AR389" t="e">
        <f>VLOOKUP(Tableau14[[#This Row],[dossier d''événement]],Tableau12[],14,FALSE)</f>
        <v>#N/A</v>
      </c>
      <c r="AS389" t="e">
        <f>VLOOKUP(Tableau14[[#This Row],[dossier d''événement]],Tableau12[],15,FALSE)</f>
        <v>#N/A</v>
      </c>
      <c r="AT389" t="e">
        <f>VLOOKUP(Tableau14[[#This Row],[dossier d''événement]],Tableau12[],16,FALSE)</f>
        <v>#N/A</v>
      </c>
      <c r="AU389" t="e">
        <f>VLOOKUP(Tableau14[[#This Row],[dossier d''événement]],Tableau12[],17,FALSE)</f>
        <v>#N/A</v>
      </c>
      <c r="AV389" t="e">
        <f>VLOOKUP(Tableau14[[#This Row],[dossier d''événement]],Tableau12[],18,FALSE)</f>
        <v>#N/A</v>
      </c>
      <c r="AW389" t="e">
        <f>VLOOKUP(Tableau14[[#This Row],[dossier d''événement]],Tableau12[],19,FALSE)</f>
        <v>#N/A</v>
      </c>
      <c r="AX389" t="e">
        <f>VLOOKUP(Tableau14[[#This Row],[dossier d''événement]],Tableau12[],20,FALSE)</f>
        <v>#N/A</v>
      </c>
      <c r="AY389" t="e">
        <f>VLOOKUP(Tableau14[[#This Row],[dossier d''événement]],Tableau12[],21,FALSE)</f>
        <v>#N/A</v>
      </c>
      <c r="AZ389" t="e">
        <f>VLOOKUP(Tableau14[[#This Row],[dossier d''événement]],Tableau12[],22,FALSE)</f>
        <v>#N/A</v>
      </c>
      <c r="BA389" t="e">
        <f>VLOOKUP(Tableau14[[#This Row],[dossier d''événement]],Tableau12[],23,FALSE)</f>
        <v>#N/A</v>
      </c>
      <c r="BB389" t="e">
        <f>VLOOKUP(Tableau14[[#This Row],[dossier d''événement]],Tableau12[],24,FALSE)</f>
        <v>#N/A</v>
      </c>
      <c r="BC389" t="e">
        <f>VLOOKUP(Tableau14[[#This Row],[dossier d''événement]],Tableau12[],25,FALSE)</f>
        <v>#N/A</v>
      </c>
      <c r="BD389" t="e">
        <f>VLOOKUP(Tableau14[[#This Row],[dossier d''événement]],Tableau12[],26,FALSE)</f>
        <v>#N/A</v>
      </c>
      <c r="BE389" t="e">
        <f>VLOOKUP(Tableau14[[#This Row],[dossier d''événement]],Tableau12[],27,FALSE)</f>
        <v>#N/A</v>
      </c>
      <c r="BF389" t="e">
        <f>VLOOKUP(Tableau14[[#This Row],[dossier d''événement]],Tableau12[],28,FALSE)</f>
        <v>#N/A</v>
      </c>
      <c r="BG389" t="e">
        <f>VLOOKUP(Tableau14[[#This Row],[dossier d''événement]],Tableau12[],29,FALSE)</f>
        <v>#N/A</v>
      </c>
      <c r="BH389" t="e">
        <f>VLOOKUP(Tableau14[[#This Row],[dossier d''événement]],Tableau12[],30,FALSE)</f>
        <v>#N/A</v>
      </c>
      <c r="BI389" t="e">
        <f>VLOOKUP(Tableau14[[#This Row],[dossier d''événement]],Tableau12[],31,FALSE)</f>
        <v>#N/A</v>
      </c>
      <c r="BJ389" t="e">
        <f>VLOOKUP(Tableau14[[#This Row],[dossier d''événement]],Tableau12[],32,FALSE)</f>
        <v>#N/A</v>
      </c>
      <c r="BK389" t="e">
        <f>VLOOKUP(Tableau14[[#This Row],[dossier d''événement]],Tableau12[],33,FALSE)</f>
        <v>#N/A</v>
      </c>
      <c r="BL389" t="e">
        <f>VLOOKUP(Tableau14[[#This Row],[dossier d''événement]],Tableau12[],34,FALSE)</f>
        <v>#N/A</v>
      </c>
      <c r="BM389" t="e">
        <f>VLOOKUP(Tableau14[[#This Row],[dossier d''événement]],Tableau12[],35,FALSE)</f>
        <v>#N/A</v>
      </c>
      <c r="BN389" t="e">
        <f>VLOOKUP(Tableau14[[#This Row],[dossier d''événement]],Tableau12[],36,FALSE)</f>
        <v>#N/A</v>
      </c>
      <c r="BO389" t="e">
        <f>VLOOKUP(Tableau14[[#This Row],[dossier d''événement]],Tableau12[],37,FALSE)</f>
        <v>#N/A</v>
      </c>
      <c r="BP389" t="e">
        <f>VLOOKUP(Tableau14[[#This Row],[dossier d''événement]],Tableau12[],38,FALSE)</f>
        <v>#N/A</v>
      </c>
      <c r="BQ389" t="e">
        <f>VLOOKUP(Tableau14[[#This Row],[dossier d''événement]],Tableau12[],39,FALSE)</f>
        <v>#N/A</v>
      </c>
      <c r="BR389" t="e">
        <f>VLOOKUP(Tableau14[[#This Row],[dossier d''événement]],Tableau12[],40,FALSE)</f>
        <v>#N/A</v>
      </c>
    </row>
    <row r="390" spans="23:70">
      <c r="W390" t="e">
        <f>VLOOKUP(Tableau14[[#This Row],[dossier d''événement]],Tableau12[],73,FALSE)</f>
        <v>#N/A</v>
      </c>
      <c r="X390" t="e">
        <f>VLOOKUP(Tableau14[[#This Row],[dossier d''événement]],Tableau12[],74,FALSE)</f>
        <v>#N/A</v>
      </c>
      <c r="Y390" t="e">
        <f>VLOOKUP(Tableau14[[#This Row],[dossier d''événement]],Tableau12[],75,FALSE)</f>
        <v>#N/A</v>
      </c>
      <c r="Z390" t="e">
        <f>VLOOKUP(Tableau14[[#This Row],[dossier d''événement]],Tableau12[],76,FALSE)</f>
        <v>#N/A</v>
      </c>
      <c r="AA390" t="e">
        <f>VLOOKUP(Tableau14[[#This Row],[dossier d''événement]],Tableau12[],77,FALSE)</f>
        <v>#N/A</v>
      </c>
      <c r="AB390" t="e">
        <f>VLOOKUP(Tableau14[[#This Row],[dossier d''événement]],Tableau12[],78,FALSE)</f>
        <v>#N/A</v>
      </c>
      <c r="AC390" t="e">
        <f>VLOOKUP(Tableau14[[#This Row],[dossier d''événement]],Tableau12[],79,FALSE)</f>
        <v>#N/A</v>
      </c>
      <c r="AD390" t="e">
        <f>VLOOKUP(Tableau14[[#This Row],[dossier d''événement]],Tableau12[],80,FALSE)</f>
        <v>#N/A</v>
      </c>
      <c r="AE390" t="e">
        <f>VLOOKUP(Tableau14[[#This Row],[dossier d''événement]],Tableau12[],81,FALSE)</f>
        <v>#N/A</v>
      </c>
      <c r="AF390" t="e">
        <f>VLOOKUP(Tableau14[[#This Row],[dossier d''événement]],Tableau12[],82,FALSE)</f>
        <v>#N/A</v>
      </c>
      <c r="AG390" t="e">
        <f>VLOOKUP(Tableau14[[#This Row],[dossier d''événement]],Tableau12[],83,FALSE)</f>
        <v>#N/A</v>
      </c>
      <c r="AH390" t="e">
        <f>VLOOKUP(Tableau14[[#This Row],[dossier d''événement]],Tableau12[],84,FALSE)</f>
        <v>#N/A</v>
      </c>
      <c r="AI390" t="e">
        <f>VLOOKUP(Tableau14[[#This Row],[dossier d''événement]],Tableau12[],85,FALSE)</f>
        <v>#N/A</v>
      </c>
      <c r="AJ390" t="e">
        <f>VLOOKUP(Tableau14[[#This Row],[dossier d''événement]],Tableau12[],86,FALSE)</f>
        <v>#N/A</v>
      </c>
      <c r="AK390" t="e">
        <f>VLOOKUP(Tableau14[[#This Row],[dossier d''événement]],Tableau12[],87,FALSE)</f>
        <v>#N/A</v>
      </c>
      <c r="AL390" t="e">
        <f>VLOOKUP(Tableau14[[#This Row],[dossier d''événement]],Tableau12[],88,FALSE)</f>
        <v>#N/A</v>
      </c>
      <c r="AM390" t="e">
        <f>VLOOKUP(Tableau14[[#This Row],[dossier d''événement]],Tableau12[],89,FALSE)</f>
        <v>#N/A</v>
      </c>
      <c r="AN390" t="e">
        <f>VLOOKUP(Tableau14[[#This Row],[dossier d''événement]],Tableau12[],90,FALSE)</f>
        <v>#N/A</v>
      </c>
      <c r="AO390" t="e">
        <f>VLOOKUP(Tableau14[[#This Row],[dossier d''événement]],Tableau12[],11,FALSE)</f>
        <v>#N/A</v>
      </c>
      <c r="AP390" t="e">
        <f>VLOOKUP(Tableau14[[#This Row],[dossier d''événement]],Tableau12[],12,FALSE)</f>
        <v>#N/A</v>
      </c>
      <c r="AQ390" t="e">
        <f>VLOOKUP(Tableau14[[#This Row],[dossier d''événement]],Tableau12[],13,FALSE)</f>
        <v>#N/A</v>
      </c>
      <c r="AR390" t="e">
        <f>VLOOKUP(Tableau14[[#This Row],[dossier d''événement]],Tableau12[],14,FALSE)</f>
        <v>#N/A</v>
      </c>
      <c r="AS390" t="e">
        <f>VLOOKUP(Tableau14[[#This Row],[dossier d''événement]],Tableau12[],15,FALSE)</f>
        <v>#N/A</v>
      </c>
      <c r="AT390" t="e">
        <f>VLOOKUP(Tableau14[[#This Row],[dossier d''événement]],Tableau12[],16,FALSE)</f>
        <v>#N/A</v>
      </c>
      <c r="AU390" t="e">
        <f>VLOOKUP(Tableau14[[#This Row],[dossier d''événement]],Tableau12[],17,FALSE)</f>
        <v>#N/A</v>
      </c>
      <c r="AV390" t="e">
        <f>VLOOKUP(Tableau14[[#This Row],[dossier d''événement]],Tableau12[],18,FALSE)</f>
        <v>#N/A</v>
      </c>
      <c r="AW390" t="e">
        <f>VLOOKUP(Tableau14[[#This Row],[dossier d''événement]],Tableau12[],19,FALSE)</f>
        <v>#N/A</v>
      </c>
      <c r="AX390" t="e">
        <f>VLOOKUP(Tableau14[[#This Row],[dossier d''événement]],Tableau12[],20,FALSE)</f>
        <v>#N/A</v>
      </c>
      <c r="AY390" t="e">
        <f>VLOOKUP(Tableau14[[#This Row],[dossier d''événement]],Tableau12[],21,FALSE)</f>
        <v>#N/A</v>
      </c>
      <c r="AZ390" t="e">
        <f>VLOOKUP(Tableau14[[#This Row],[dossier d''événement]],Tableau12[],22,FALSE)</f>
        <v>#N/A</v>
      </c>
      <c r="BA390" t="e">
        <f>VLOOKUP(Tableau14[[#This Row],[dossier d''événement]],Tableau12[],23,FALSE)</f>
        <v>#N/A</v>
      </c>
      <c r="BB390" t="e">
        <f>VLOOKUP(Tableau14[[#This Row],[dossier d''événement]],Tableau12[],24,FALSE)</f>
        <v>#N/A</v>
      </c>
      <c r="BC390" t="e">
        <f>VLOOKUP(Tableau14[[#This Row],[dossier d''événement]],Tableau12[],25,FALSE)</f>
        <v>#N/A</v>
      </c>
      <c r="BD390" t="e">
        <f>VLOOKUP(Tableau14[[#This Row],[dossier d''événement]],Tableau12[],26,FALSE)</f>
        <v>#N/A</v>
      </c>
      <c r="BE390" t="e">
        <f>VLOOKUP(Tableau14[[#This Row],[dossier d''événement]],Tableau12[],27,FALSE)</f>
        <v>#N/A</v>
      </c>
      <c r="BF390" t="e">
        <f>VLOOKUP(Tableau14[[#This Row],[dossier d''événement]],Tableau12[],28,FALSE)</f>
        <v>#N/A</v>
      </c>
      <c r="BG390" t="e">
        <f>VLOOKUP(Tableau14[[#This Row],[dossier d''événement]],Tableau12[],29,FALSE)</f>
        <v>#N/A</v>
      </c>
      <c r="BH390" t="e">
        <f>VLOOKUP(Tableau14[[#This Row],[dossier d''événement]],Tableau12[],30,FALSE)</f>
        <v>#N/A</v>
      </c>
      <c r="BI390" t="e">
        <f>VLOOKUP(Tableau14[[#This Row],[dossier d''événement]],Tableau12[],31,FALSE)</f>
        <v>#N/A</v>
      </c>
      <c r="BJ390" t="e">
        <f>VLOOKUP(Tableau14[[#This Row],[dossier d''événement]],Tableau12[],32,FALSE)</f>
        <v>#N/A</v>
      </c>
      <c r="BK390" t="e">
        <f>VLOOKUP(Tableau14[[#This Row],[dossier d''événement]],Tableau12[],33,FALSE)</f>
        <v>#N/A</v>
      </c>
      <c r="BL390" t="e">
        <f>VLOOKUP(Tableau14[[#This Row],[dossier d''événement]],Tableau12[],34,FALSE)</f>
        <v>#N/A</v>
      </c>
      <c r="BM390" t="e">
        <f>VLOOKUP(Tableau14[[#This Row],[dossier d''événement]],Tableau12[],35,FALSE)</f>
        <v>#N/A</v>
      </c>
      <c r="BN390" t="e">
        <f>VLOOKUP(Tableau14[[#This Row],[dossier d''événement]],Tableau12[],36,FALSE)</f>
        <v>#N/A</v>
      </c>
      <c r="BO390" t="e">
        <f>VLOOKUP(Tableau14[[#This Row],[dossier d''événement]],Tableau12[],37,FALSE)</f>
        <v>#N/A</v>
      </c>
      <c r="BP390" t="e">
        <f>VLOOKUP(Tableau14[[#This Row],[dossier d''événement]],Tableau12[],38,FALSE)</f>
        <v>#N/A</v>
      </c>
      <c r="BQ390" t="e">
        <f>VLOOKUP(Tableau14[[#This Row],[dossier d''événement]],Tableau12[],39,FALSE)</f>
        <v>#N/A</v>
      </c>
      <c r="BR390" t="e">
        <f>VLOOKUP(Tableau14[[#This Row],[dossier d''événement]],Tableau12[],40,FALSE)</f>
        <v>#N/A</v>
      </c>
    </row>
  </sheetData>
  <protectedRanges>
    <protectedRange sqref="CB3:CD57 CH3:CT57" name="directive"/>
    <protectedRange sqref="D3:E57 I3:I57 L3:M57 O3:R57" name="logistique"/>
  </protectedRanges>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BD_Ouverture_Dossier!$A$2:$A$1000</xm:f>
          </x14:formula1>
          <xm:sqref>D2:D3501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euil1">
    <tabColor theme="4" tint="0.39997558519241921"/>
  </sheetPr>
  <dimension ref="A1:T32"/>
  <sheetViews>
    <sheetView workbookViewId="0"/>
  </sheetViews>
  <sheetFormatPr baseColWidth="10" defaultColWidth="11.42578125" defaultRowHeight="15"/>
  <cols>
    <col min="1" max="1" width="11.42578125" style="38"/>
    <col min="2" max="2" width="14.28515625" customWidth="1"/>
    <col min="4" max="4" width="12.7109375" customWidth="1"/>
    <col min="8" max="8" width="30.28515625" customWidth="1"/>
    <col min="9" max="9" width="19" customWidth="1"/>
    <col min="10" max="20" width="11.42578125" style="38"/>
  </cols>
  <sheetData>
    <row r="1" spans="2:9" s="38" customFormat="1" ht="130.5" customHeight="1"/>
    <row r="2" spans="2:9" s="38" customFormat="1">
      <c r="B2" s="415" t="s">
        <v>410</v>
      </c>
      <c r="C2" s="415"/>
      <c r="D2" s="415"/>
      <c r="E2" s="415"/>
      <c r="F2" s="410" t="s">
        <v>411</v>
      </c>
      <c r="G2" s="410"/>
      <c r="H2" s="410"/>
    </row>
    <row r="3" spans="2:9" hidden="1">
      <c r="B3" s="38"/>
      <c r="C3" s="38"/>
      <c r="D3" s="38"/>
      <c r="E3" s="38"/>
      <c r="F3" s="411" t="s">
        <v>412</v>
      </c>
      <c r="G3" s="411"/>
      <c r="H3" s="411"/>
      <c r="I3" s="38"/>
    </row>
    <row r="4" spans="2:9" hidden="1">
      <c r="B4" s="38"/>
      <c r="C4" s="38"/>
      <c r="D4" s="38"/>
      <c r="E4" s="38"/>
      <c r="F4" s="411" t="s">
        <v>412</v>
      </c>
      <c r="G4" s="411"/>
      <c r="H4" s="411"/>
      <c r="I4" s="38"/>
    </row>
    <row r="5" spans="2:9" hidden="1">
      <c r="B5" s="38"/>
      <c r="C5" s="38"/>
      <c r="D5" s="38"/>
      <c r="E5" s="38"/>
      <c r="F5" s="411" t="s">
        <v>413</v>
      </c>
      <c r="G5" s="411"/>
      <c r="H5" s="411"/>
      <c r="I5" s="38"/>
    </row>
    <row r="6" spans="2:9" hidden="1">
      <c r="B6" s="38"/>
      <c r="C6" s="38"/>
      <c r="D6" s="38"/>
      <c r="E6" s="38"/>
      <c r="F6" s="411" t="s">
        <v>414</v>
      </c>
      <c r="G6" s="411"/>
      <c r="H6" s="411"/>
      <c r="I6" s="38"/>
    </row>
    <row r="7" spans="2:9" hidden="1">
      <c r="B7" s="38"/>
      <c r="C7" s="38"/>
      <c r="D7" s="38"/>
      <c r="E7" s="38"/>
      <c r="F7" s="411" t="s">
        <v>415</v>
      </c>
      <c r="G7" s="411"/>
      <c r="H7" s="411"/>
      <c r="I7" s="38"/>
    </row>
    <row r="8" spans="2:9" hidden="1">
      <c r="B8" s="38"/>
      <c r="C8" s="38"/>
      <c r="D8" s="38"/>
      <c r="E8" s="38"/>
      <c r="F8" s="411" t="s">
        <v>416</v>
      </c>
      <c r="G8" s="411"/>
      <c r="H8" s="411"/>
      <c r="I8" s="38"/>
    </row>
    <row r="9" spans="2:9" hidden="1">
      <c r="B9" s="38"/>
      <c r="C9" s="38"/>
      <c r="D9" s="38"/>
      <c r="E9" s="38"/>
      <c r="F9" s="411" t="s">
        <v>417</v>
      </c>
      <c r="G9" s="411"/>
      <c r="H9" s="411"/>
      <c r="I9" s="38"/>
    </row>
    <row r="10" spans="2:9" hidden="1">
      <c r="B10" s="38"/>
      <c r="C10" s="38"/>
      <c r="D10" s="38"/>
      <c r="E10" s="38"/>
      <c r="F10" s="411" t="s">
        <v>418</v>
      </c>
      <c r="G10" s="411"/>
      <c r="H10" s="411"/>
      <c r="I10" s="38"/>
    </row>
    <row r="11" spans="2:9" hidden="1">
      <c r="B11" s="38"/>
      <c r="C11" s="38"/>
      <c r="D11" s="38"/>
      <c r="E11" s="38"/>
      <c r="F11" s="411" t="s">
        <v>419</v>
      </c>
      <c r="G11" s="411"/>
      <c r="H11" s="411"/>
      <c r="I11" s="38"/>
    </row>
    <row r="12" spans="2:9" hidden="1">
      <c r="B12" s="38"/>
      <c r="C12" s="38"/>
      <c r="D12" s="38"/>
      <c r="E12" s="38"/>
      <c r="F12" s="411" t="s">
        <v>420</v>
      </c>
      <c r="G12" s="411"/>
      <c r="H12" s="411"/>
      <c r="I12" s="38"/>
    </row>
    <row r="13" spans="2:9" hidden="1">
      <c r="B13" s="38"/>
      <c r="C13" s="38"/>
      <c r="D13" s="38"/>
      <c r="E13" s="38"/>
      <c r="F13" s="411" t="s">
        <v>421</v>
      </c>
      <c r="G13" s="411"/>
      <c r="H13" s="411"/>
      <c r="I13" s="38"/>
    </row>
    <row r="14" spans="2:9" hidden="1">
      <c r="B14" s="38"/>
      <c r="C14" s="38"/>
      <c r="D14" s="38"/>
      <c r="E14" s="38"/>
      <c r="F14" s="411" t="s">
        <v>422</v>
      </c>
      <c r="G14" s="411"/>
      <c r="H14" s="411"/>
      <c r="I14" s="38"/>
    </row>
    <row r="15" spans="2:9" hidden="1">
      <c r="B15" s="38"/>
      <c r="C15" s="38"/>
      <c r="D15" s="38"/>
      <c r="E15" s="38"/>
      <c r="F15" s="411" t="s">
        <v>423</v>
      </c>
      <c r="G15" s="411"/>
      <c r="H15" s="411"/>
      <c r="I15" s="38"/>
    </row>
    <row r="16" spans="2:9" hidden="1">
      <c r="B16" s="38"/>
      <c r="C16" s="38"/>
      <c r="D16" s="38"/>
      <c r="E16" s="38"/>
      <c r="F16" s="411" t="s">
        <v>424</v>
      </c>
      <c r="G16" s="411"/>
      <c r="H16" s="411"/>
      <c r="I16" s="38"/>
    </row>
    <row r="17" spans="2:9" hidden="1">
      <c r="B17" s="38"/>
      <c r="C17" s="38"/>
      <c r="D17" s="38"/>
      <c r="E17" s="38"/>
      <c r="F17" s="411" t="s">
        <v>425</v>
      </c>
      <c r="G17" s="411"/>
      <c r="H17" s="411"/>
      <c r="I17" s="38"/>
    </row>
    <row r="18" spans="2:9" hidden="1">
      <c r="B18" s="38"/>
      <c r="C18" s="38"/>
      <c r="D18" s="38"/>
      <c r="E18" s="38"/>
      <c r="F18" s="411" t="s">
        <v>426</v>
      </c>
      <c r="G18" s="411"/>
      <c r="H18" s="411"/>
      <c r="I18" s="38"/>
    </row>
    <row r="19" spans="2:9" hidden="1">
      <c r="B19" s="38"/>
      <c r="C19" s="38"/>
      <c r="D19" s="38"/>
      <c r="E19" s="38"/>
      <c r="F19" s="411" t="s">
        <v>427</v>
      </c>
      <c r="G19" s="411"/>
      <c r="H19" s="411"/>
      <c r="I19" s="38"/>
    </row>
    <row r="20" spans="2:9" hidden="1">
      <c r="B20" s="38"/>
      <c r="C20" s="38"/>
      <c r="D20" s="38"/>
      <c r="E20" s="38"/>
      <c r="F20" s="411" t="s">
        <v>428</v>
      </c>
      <c r="G20" s="411"/>
      <c r="H20" s="411"/>
      <c r="I20" s="38"/>
    </row>
    <row r="21" spans="2:9" hidden="1">
      <c r="B21" s="38"/>
      <c r="C21" s="38"/>
      <c r="D21" s="38"/>
      <c r="E21" s="38"/>
      <c r="F21" s="411" t="s">
        <v>429</v>
      </c>
      <c r="G21" s="411"/>
      <c r="H21" s="411"/>
      <c r="I21" s="38"/>
    </row>
    <row r="22" spans="2:9" hidden="1">
      <c r="B22" s="38"/>
      <c r="C22" s="38"/>
      <c r="D22" s="38"/>
      <c r="E22" s="38"/>
      <c r="F22" s="411" t="s">
        <v>430</v>
      </c>
      <c r="G22" s="411"/>
      <c r="H22" s="411"/>
      <c r="I22" s="38"/>
    </row>
    <row r="23" spans="2:9" hidden="1">
      <c r="B23" s="38"/>
      <c r="C23" s="38"/>
      <c r="D23" s="38"/>
      <c r="E23" s="38"/>
      <c r="F23" s="411" t="s">
        <v>431</v>
      </c>
      <c r="G23" s="411"/>
      <c r="H23" s="411"/>
      <c r="I23" s="38"/>
    </row>
    <row r="24" spans="2:9" hidden="1">
      <c r="B24" s="38"/>
      <c r="C24" s="38"/>
      <c r="D24" s="38"/>
      <c r="E24" s="38"/>
      <c r="F24" s="411" t="s">
        <v>432</v>
      </c>
      <c r="G24" s="411"/>
      <c r="H24" s="411"/>
      <c r="I24" s="38"/>
    </row>
    <row r="25" spans="2:9" hidden="1">
      <c r="B25" s="38"/>
      <c r="C25" s="38"/>
      <c r="D25" s="38"/>
      <c r="E25" s="38"/>
      <c r="F25" s="411" t="s">
        <v>433</v>
      </c>
      <c r="G25" s="411"/>
      <c r="H25" s="411"/>
      <c r="I25" s="38"/>
    </row>
    <row r="26" spans="2:9" hidden="1">
      <c r="B26" s="38"/>
      <c r="C26" s="38"/>
      <c r="D26" s="38"/>
      <c r="E26" s="38"/>
      <c r="F26" s="411" t="s">
        <v>434</v>
      </c>
      <c r="G26" s="411"/>
      <c r="H26" s="411"/>
      <c r="I26" s="38"/>
    </row>
    <row r="27" spans="2:9" hidden="1">
      <c r="B27" s="38"/>
      <c r="C27" s="38"/>
      <c r="D27" s="38"/>
      <c r="E27" s="38"/>
      <c r="F27" s="411" t="s">
        <v>435</v>
      </c>
      <c r="G27" s="411"/>
      <c r="H27" s="411"/>
      <c r="I27" s="38"/>
    </row>
    <row r="28" spans="2:9" hidden="1">
      <c r="B28" s="38"/>
      <c r="C28" s="38"/>
      <c r="D28" s="38"/>
      <c r="E28" s="38"/>
      <c r="F28" s="411" t="s">
        <v>436</v>
      </c>
      <c r="G28" s="411"/>
      <c r="H28" s="411"/>
      <c r="I28" s="38"/>
    </row>
    <row r="29" spans="2:9" hidden="1">
      <c r="B29" s="38"/>
      <c r="C29" s="38"/>
      <c r="D29" s="38"/>
      <c r="E29" s="38"/>
      <c r="F29" s="411" t="s">
        <v>437</v>
      </c>
      <c r="G29" s="411"/>
      <c r="H29" s="411"/>
      <c r="I29" s="38"/>
    </row>
    <row r="30" spans="2:9" ht="30.75" customHeight="1">
      <c r="B30" s="413" t="s">
        <v>438</v>
      </c>
      <c r="C30" s="413"/>
      <c r="D30" s="413"/>
      <c r="E30" s="413"/>
      <c r="F30" s="414" t="s">
        <v>412</v>
      </c>
      <c r="G30" s="414"/>
      <c r="H30" s="414"/>
      <c r="I30" s="38"/>
    </row>
    <row r="31" spans="2:9" ht="27" thickBot="1">
      <c r="B31" s="412" t="s">
        <v>439</v>
      </c>
      <c r="C31" s="412"/>
      <c r="D31" s="412"/>
      <c r="E31" s="412"/>
      <c r="F31" s="412"/>
      <c r="G31" s="412"/>
      <c r="H31" s="412"/>
      <c r="I31" s="412"/>
    </row>
    <row r="32" spans="2:9" ht="15.75" thickBot="1">
      <c r="B32" s="40" t="s">
        <v>405</v>
      </c>
      <c r="C32" s="40" t="s">
        <v>406</v>
      </c>
      <c r="D32" s="40" t="s">
        <v>407</v>
      </c>
      <c r="E32" s="40" t="s">
        <v>408</v>
      </c>
      <c r="F32" s="40" t="s">
        <v>143</v>
      </c>
      <c r="G32" s="40" t="s">
        <v>393</v>
      </c>
      <c r="H32" s="40" t="s">
        <v>440</v>
      </c>
      <c r="I32" s="41" t="s">
        <v>441</v>
      </c>
    </row>
  </sheetData>
  <mergeCells count="32">
    <mergeCell ref="B31:I31"/>
    <mergeCell ref="B30:E30"/>
    <mergeCell ref="F30:H30"/>
    <mergeCell ref="B2:E2"/>
    <mergeCell ref="F3:H3"/>
    <mergeCell ref="F4:H4"/>
    <mergeCell ref="F5:H5"/>
    <mergeCell ref="F6:H6"/>
    <mergeCell ref="F7:H7"/>
    <mergeCell ref="F8:H8"/>
    <mergeCell ref="F9:H9"/>
    <mergeCell ref="F10:H10"/>
    <mergeCell ref="F11:H11"/>
    <mergeCell ref="F12:H12"/>
    <mergeCell ref="F29:H29"/>
    <mergeCell ref="F13:H13"/>
    <mergeCell ref="F28:H28"/>
    <mergeCell ref="F20:H20"/>
    <mergeCell ref="F21:H21"/>
    <mergeCell ref="F15:H15"/>
    <mergeCell ref="F22:H22"/>
    <mergeCell ref="F23:H23"/>
    <mergeCell ref="F16:H16"/>
    <mergeCell ref="F17:H17"/>
    <mergeCell ref="F18:H18"/>
    <mergeCell ref="F19:H19"/>
    <mergeCell ref="F2:H2"/>
    <mergeCell ref="F24:H24"/>
    <mergeCell ref="F25:H25"/>
    <mergeCell ref="F26:H26"/>
    <mergeCell ref="F27:H27"/>
    <mergeCell ref="F14:H14"/>
  </mergeCells>
  <dataValidations count="1">
    <dataValidation type="list" allowBlank="1" showInputMessage="1" showErrorMessage="1" sqref="F30:H30" xr:uid="{00000000-0002-0000-1600-000000000000}">
      <formula1>$F$2:$F$29</formula1>
    </dataValidation>
  </dataValidations>
  <pageMargins left="0.7" right="0.7" top="0.75" bottom="0.75" header="0.3" footer="0.3"/>
  <drawing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euil3">
    <tabColor theme="4" tint="0.59999389629810485"/>
  </sheetPr>
  <dimension ref="A1:K9"/>
  <sheetViews>
    <sheetView workbookViewId="0"/>
  </sheetViews>
  <sheetFormatPr baseColWidth="10" defaultColWidth="11.42578125" defaultRowHeight="15"/>
  <cols>
    <col min="1" max="1" width="11.42578125" style="38"/>
    <col min="2" max="2" width="17.85546875" customWidth="1"/>
    <col min="3" max="3" width="24.28515625" customWidth="1"/>
    <col min="4" max="4" width="31.5703125" customWidth="1"/>
    <col min="5" max="5" width="14.140625" customWidth="1"/>
    <col min="6" max="6" width="11.85546875" customWidth="1"/>
    <col min="7" max="7" width="16.5703125" customWidth="1"/>
    <col min="8" max="8" width="15.7109375" customWidth="1"/>
    <col min="9" max="9" width="21.140625" customWidth="1"/>
    <col min="10" max="10" width="18.42578125" customWidth="1"/>
    <col min="11" max="11" width="16" customWidth="1"/>
  </cols>
  <sheetData>
    <row r="1" spans="2:11" s="38" customFormat="1" ht="108" customHeight="1"/>
    <row r="2" spans="2:11" s="38" customFormat="1" ht="51" customHeight="1"/>
    <row r="3" spans="2:11" s="38" customFormat="1">
      <c r="B3" s="46" t="s">
        <v>442</v>
      </c>
      <c r="E3" s="38" t="s">
        <v>443</v>
      </c>
    </row>
    <row r="4" spans="2:11" s="38" customFormat="1">
      <c r="E4" s="38" t="s">
        <v>444</v>
      </c>
    </row>
    <row r="5" spans="2:11" s="38" customFormat="1"/>
    <row r="6" spans="2:11" s="38" customFormat="1">
      <c r="B6" s="46" t="s">
        <v>445</v>
      </c>
      <c r="C6" s="38" t="s">
        <v>446</v>
      </c>
    </row>
    <row r="7" spans="2:11" s="38" customFormat="1">
      <c r="B7" s="46"/>
    </row>
    <row r="8" spans="2:11" s="38" customFormat="1" ht="15.75" thickBot="1"/>
    <row r="9" spans="2:11" ht="15.75" thickBot="1">
      <c r="B9" s="42" t="s">
        <v>447</v>
      </c>
      <c r="C9" s="43" t="s">
        <v>406</v>
      </c>
      <c r="D9" s="43" t="s">
        <v>407</v>
      </c>
      <c r="E9" s="43" t="s">
        <v>448</v>
      </c>
      <c r="F9" s="43" t="s">
        <v>143</v>
      </c>
      <c r="G9" s="43" t="s">
        <v>449</v>
      </c>
      <c r="H9" s="44" t="s">
        <v>450</v>
      </c>
      <c r="I9" s="44" t="s">
        <v>451</v>
      </c>
      <c r="J9" s="44" t="s">
        <v>452</v>
      </c>
      <c r="K9" s="45" t="s">
        <v>453</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tabColor rgb="FFFF0000"/>
  </sheetPr>
  <dimension ref="A1:N22"/>
  <sheetViews>
    <sheetView topLeftCell="A3" workbookViewId="0">
      <selection activeCell="K10" sqref="K10"/>
    </sheetView>
  </sheetViews>
  <sheetFormatPr baseColWidth="10" defaultColWidth="11.42578125" defaultRowHeight="15"/>
  <cols>
    <col min="1" max="1" width="11.42578125" style="38"/>
    <col min="5" max="5" width="22.28515625" customWidth="1"/>
    <col min="6" max="6" width="21.85546875" customWidth="1"/>
    <col min="7" max="7" width="46.7109375" customWidth="1"/>
    <col min="11" max="11" width="31.42578125" customWidth="1"/>
    <col min="12" max="14" width="11.42578125" style="38"/>
  </cols>
  <sheetData>
    <row r="1" spans="2:11" s="38" customFormat="1" ht="45" customHeight="1" thickBot="1">
      <c r="B1" s="38" t="s">
        <v>752</v>
      </c>
    </row>
    <row r="2" spans="2:11" ht="69.75" customHeight="1">
      <c r="B2" s="262" t="s">
        <v>753</v>
      </c>
      <c r="D2" s="256" t="s">
        <v>754</v>
      </c>
      <c r="E2" s="254"/>
      <c r="F2" s="254"/>
      <c r="G2" s="254"/>
      <c r="H2" s="254"/>
      <c r="I2" s="257"/>
      <c r="J2" s="262"/>
      <c r="K2" s="257" t="s">
        <v>770</v>
      </c>
    </row>
    <row r="3" spans="2:11" ht="15.75" thickBot="1">
      <c r="B3" s="49"/>
      <c r="D3" s="25"/>
      <c r="E3" s="249"/>
      <c r="F3" s="249"/>
      <c r="G3" s="249"/>
      <c r="H3" s="249"/>
      <c r="I3" s="258"/>
      <c r="J3" s="49"/>
      <c r="K3" s="258"/>
    </row>
    <row r="4" spans="2:11" ht="15.75" thickBot="1">
      <c r="B4" s="263" t="s">
        <v>749</v>
      </c>
      <c r="C4" s="43"/>
      <c r="D4" s="42" t="s">
        <v>755</v>
      </c>
      <c r="E4" s="43" t="s">
        <v>374</v>
      </c>
      <c r="F4" s="43" t="s">
        <v>66</v>
      </c>
      <c r="G4" s="43" t="s">
        <v>250</v>
      </c>
      <c r="H4" s="43" t="s">
        <v>767</v>
      </c>
      <c r="I4" s="255" t="s">
        <v>768</v>
      </c>
      <c r="J4" s="49"/>
      <c r="K4" s="255" t="s">
        <v>769</v>
      </c>
    </row>
    <row r="5" spans="2:11" ht="15.75" thickBot="1">
      <c r="B5" s="49"/>
      <c r="D5" s="25"/>
      <c r="E5" s="249"/>
      <c r="F5" s="249"/>
      <c r="G5" s="249"/>
      <c r="H5" s="249"/>
      <c r="I5" s="258"/>
      <c r="J5" s="49"/>
      <c r="K5" s="258"/>
    </row>
    <row r="6" spans="2:11">
      <c r="B6" s="262" t="s">
        <v>750</v>
      </c>
      <c r="C6" s="254"/>
      <c r="D6" s="256" t="s">
        <v>404</v>
      </c>
      <c r="E6" s="254" t="s">
        <v>758</v>
      </c>
      <c r="F6" s="254" t="s">
        <v>799</v>
      </c>
      <c r="G6" s="254" t="e">
        <f>#REF!</f>
        <v>#REF!</v>
      </c>
      <c r="H6" s="254" t="s">
        <v>783</v>
      </c>
      <c r="I6" s="257" t="s">
        <v>783</v>
      </c>
      <c r="J6" s="49"/>
      <c r="K6" s="257" t="s">
        <v>772</v>
      </c>
    </row>
    <row r="7" spans="2:11">
      <c r="B7" s="49" t="s">
        <v>751</v>
      </c>
      <c r="C7" s="249"/>
      <c r="D7" s="25" t="s">
        <v>403</v>
      </c>
      <c r="E7" s="249" t="s">
        <v>757</v>
      </c>
      <c r="F7" s="249" t="s">
        <v>761</v>
      </c>
      <c r="G7" s="249" t="e">
        <f>#REF!</f>
        <v>#REF!</v>
      </c>
      <c r="H7" s="249"/>
      <c r="I7" s="258"/>
      <c r="J7" s="49"/>
      <c r="K7" s="258" t="s">
        <v>106</v>
      </c>
    </row>
    <row r="8" spans="2:11">
      <c r="B8" s="49"/>
      <c r="C8" s="249"/>
      <c r="D8" s="25" t="s">
        <v>756</v>
      </c>
      <c r="E8" s="249" t="s">
        <v>759</v>
      </c>
      <c r="F8" s="249" t="s">
        <v>319</v>
      </c>
      <c r="G8" s="249" t="e">
        <f>#REF!</f>
        <v>#REF!</v>
      </c>
      <c r="H8" s="249"/>
      <c r="I8" s="258"/>
      <c r="J8" s="49"/>
      <c r="K8" s="258" t="s">
        <v>771</v>
      </c>
    </row>
    <row r="9" spans="2:11">
      <c r="B9" s="49"/>
      <c r="C9" s="249"/>
      <c r="D9" s="25"/>
      <c r="E9" s="249" t="s">
        <v>760</v>
      </c>
      <c r="F9" s="249" t="s">
        <v>762</v>
      </c>
      <c r="G9" s="249" t="e">
        <f>#REF!</f>
        <v>#REF!</v>
      </c>
      <c r="H9" s="249"/>
      <c r="I9" s="258"/>
      <c r="J9" s="49"/>
      <c r="K9" s="258" t="s">
        <v>107</v>
      </c>
    </row>
    <row r="10" spans="2:11">
      <c r="B10" s="49"/>
      <c r="C10" s="249"/>
      <c r="D10" s="25"/>
      <c r="E10" s="249"/>
      <c r="F10" s="249" t="s">
        <v>763</v>
      </c>
      <c r="G10" s="249" t="e">
        <f>#REF!</f>
        <v>#REF!</v>
      </c>
      <c r="H10" s="249"/>
      <c r="I10" s="258"/>
      <c r="J10" s="49"/>
      <c r="K10" s="258" t="s">
        <v>343</v>
      </c>
    </row>
    <row r="11" spans="2:11">
      <c r="B11" s="49"/>
      <c r="C11" s="249"/>
      <c r="D11" s="25"/>
      <c r="E11" s="249"/>
      <c r="F11" s="249" t="s">
        <v>764</v>
      </c>
      <c r="G11" s="249" t="e">
        <f>#REF!</f>
        <v>#REF!</v>
      </c>
      <c r="H11" s="249"/>
      <c r="I11" s="258"/>
      <c r="J11" s="49"/>
      <c r="K11" s="258" t="s">
        <v>773</v>
      </c>
    </row>
    <row r="12" spans="2:11">
      <c r="B12" s="49"/>
      <c r="C12" s="249"/>
      <c r="D12" s="25"/>
      <c r="E12" s="249"/>
      <c r="F12" s="249" t="s">
        <v>765</v>
      </c>
      <c r="G12" s="249"/>
      <c r="H12" s="249"/>
      <c r="I12" s="258"/>
      <c r="J12" s="49"/>
      <c r="K12" s="258" t="s">
        <v>778</v>
      </c>
    </row>
    <row r="13" spans="2:11">
      <c r="B13" s="49"/>
      <c r="C13" s="249"/>
      <c r="D13" s="25"/>
      <c r="E13" s="249"/>
      <c r="F13" s="249" t="s">
        <v>766</v>
      </c>
      <c r="G13" s="249"/>
      <c r="H13" s="249"/>
      <c r="I13" s="258"/>
      <c r="J13" s="49"/>
      <c r="K13" s="258" t="s">
        <v>344</v>
      </c>
    </row>
    <row r="14" spans="2:11">
      <c r="B14" s="49"/>
      <c r="C14" s="249"/>
      <c r="D14" s="25"/>
      <c r="E14" s="249"/>
      <c r="F14" s="249"/>
      <c r="G14" s="249"/>
      <c r="H14" s="249"/>
      <c r="I14" s="258"/>
      <c r="J14" s="49"/>
      <c r="K14" s="258" t="s">
        <v>784</v>
      </c>
    </row>
    <row r="15" spans="2:11">
      <c r="B15" s="49"/>
      <c r="C15" s="249"/>
      <c r="D15" s="25"/>
      <c r="E15" s="249"/>
      <c r="F15" s="249"/>
      <c r="G15" s="249"/>
      <c r="H15" s="249"/>
      <c r="I15" s="258"/>
      <c r="J15" s="49"/>
      <c r="K15" s="258" t="s">
        <v>787</v>
      </c>
    </row>
    <row r="16" spans="2:11">
      <c r="B16" s="49"/>
      <c r="C16" s="249"/>
      <c r="D16" s="25"/>
      <c r="E16" s="249"/>
      <c r="F16" s="249"/>
      <c r="G16" s="249"/>
      <c r="H16" s="249"/>
      <c r="I16" s="258"/>
      <c r="J16" s="49"/>
      <c r="K16" s="258" t="s">
        <v>786</v>
      </c>
    </row>
    <row r="17" spans="2:11" ht="15.75" thickBot="1">
      <c r="B17" s="50"/>
      <c r="C17" s="260"/>
      <c r="D17" s="259"/>
      <c r="E17" s="260"/>
      <c r="F17" s="260"/>
      <c r="G17" s="260"/>
      <c r="H17" s="260"/>
      <c r="I17" s="261"/>
      <c r="J17" s="50"/>
      <c r="K17" s="261" t="s">
        <v>788</v>
      </c>
    </row>
    <row r="18" spans="2:11" s="38" customFormat="1"/>
    <row r="19" spans="2:11" s="38" customFormat="1"/>
    <row r="20" spans="2:11" s="38" customFormat="1"/>
    <row r="21" spans="2:11" s="38" customFormat="1"/>
    <row r="22" spans="2:11" s="38" customFormat="1"/>
  </sheetData>
  <sheetProtection algorithmName="SHA-512" hashValue="EYco60cG0entM8N919v8ir1OdQRzvlL/vCxpJyjVtqSTMwoTOwXkvXXRDfhhGKd9jaL9Qo2hOre4ueBQ5UlduA==" saltValue="LmNTLkUur34fYilnOPIYgA==" spinCount="100000" sheet="1" objects="1" scenarios="1"/>
  <protectedRanges>
    <protectedRange sqref="D6:F17 B6:B17" name="Plage1"/>
  </protectedRange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11</vt:i4>
      </vt:variant>
    </vt:vector>
  </HeadingPairs>
  <TitlesOfParts>
    <vt:vector size="23" baseType="lpstr">
      <vt:lpstr>ACCUEIL</vt:lpstr>
      <vt:lpstr>Liste Clients</vt:lpstr>
      <vt:lpstr>VUE_Ouverture_Dossier</vt:lpstr>
      <vt:lpstr>VUE_Soumission</vt:lpstr>
      <vt:lpstr>VUE_Log&amp;Dir</vt:lpstr>
      <vt:lpstr>BD_Ouverture_Dossier</vt:lpstr>
      <vt:lpstr>BD_Soumission</vt:lpstr>
      <vt:lpstr>Prospection Clients</vt:lpstr>
      <vt:lpstr>BD_Logistique &amp; Directives</vt:lpstr>
      <vt:lpstr>Liste matériel Trousses</vt:lpstr>
      <vt:lpstr>Inventaire Commandes</vt:lpstr>
      <vt:lpstr>CONFIG</vt:lpstr>
      <vt:lpstr>Base_de_donnees</vt:lpstr>
      <vt:lpstr>Division</vt:lpstr>
      <vt:lpstr>Eval</vt:lpstr>
      <vt:lpstr>Lang</vt:lpstr>
      <vt:lpstr>Mandat</vt:lpstr>
      <vt:lpstr>Stat</vt:lpstr>
      <vt:lpstr>TypeDev</vt:lpstr>
      <vt:lpstr>typeInt</vt:lpstr>
      <vt:lpstr>'VUE_Log&amp;Dir'!Zone_d_impression</vt:lpstr>
      <vt:lpstr>VUE_Ouverture_Dossier!Zone_d_impression</vt:lpstr>
      <vt:lpstr>VUE_Soumission!Zone_d_impression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2015-06-05T18:19:34Z</dcterms:created>
  <dcterms:modified xsi:type="dcterms:W3CDTF">2019-11-15T04:54:10Z</dcterms:modified>
  <cp:category/>
  <cp:contentStatus/>
</cp:coreProperties>
</file>